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.xml" ContentType="application/vnd.openxmlformats-officedocument.drawing+xml"/>
  <Override PartName="/xl/charts/chart27.xml" ContentType="application/vnd.openxmlformats-officedocument.drawingml.chart+xml"/>
  <Override PartName="/xl/drawings/drawing3.xml" ContentType="application/vnd.openxmlformats-officedocument.drawing+xml"/>
  <Override PartName="/xl/charts/chart28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T:\AER\NSWACT2019-24\Endeavour\6DraftDecision\Public\Models\"/>
    </mc:Choice>
  </mc:AlternateContent>
  <bookViews>
    <workbookView xWindow="-15" yWindow="-15" windowWidth="23880" windowHeight="14475" tabRatio="880" firstSheet="23" activeTab="30"/>
  </bookViews>
  <sheets>
    <sheet name="Resubmission ---&gt;" sheetId="100" r:id="rId1"/>
    <sheet name="Plan Lvl" sheetId="23" r:id="rId2"/>
    <sheet name="Program Lvl" sheetId="16" r:id="rId3"/>
    <sheet name="Division Lvl" sheetId="73" r:id="rId4"/>
    <sheet name="Non System" sheetId="110" r:id="rId5"/>
    <sheet name="RIN Cat Summary" sheetId="95" r:id="rId6"/>
    <sheet name="RAB Cat Summary" sheetId="96" r:id="rId7"/>
    <sheet name="RAB Cat Summary ($Nom)" sheetId="97" r:id="rId8"/>
    <sheet name="RAB Cat Lookup" sheetId="98" r:id="rId9"/>
    <sheet name="Not Used---&gt;" sheetId="99" state="hidden" r:id="rId10"/>
    <sheet name="Config" sheetId="27" state="hidden" r:id="rId11"/>
    <sheet name="Version Control" sheetId="88" state="hidden" r:id="rId12"/>
    <sheet name="Doc - Charts" sheetId="68" state="hidden" r:id="rId13"/>
    <sheet name="Doc - Prog" sheetId="87" state="hidden" r:id="rId14"/>
    <sheet name="Doc - CASH" sheetId="85" state="hidden" r:id="rId15"/>
    <sheet name="SRP Prog Comp" sheetId="91" state="hidden" r:id="rId16"/>
    <sheet name="CASH" sheetId="80" state="hidden" r:id="rId17"/>
    <sheet name="SRP Comp" sheetId="90" state="hidden" r:id="rId18"/>
    <sheet name="SRP" sheetId="89" state="hidden" r:id="rId19"/>
    <sheet name="Totals" sheetId="92" state="hidden" r:id="rId20"/>
    <sheet name="PIP 19.1" sheetId="93" state="hidden" r:id="rId21"/>
    <sheet name="Comp" sheetId="94" state="hidden" r:id="rId22"/>
    <sheet name="Excl. Escalators ---&gt;" sheetId="101" r:id="rId23"/>
    <sheet name="Escalators" sheetId="102" r:id="rId24"/>
    <sheet name="Plan Lvl (excl. Esc)" sheetId="103" r:id="rId25"/>
    <sheet name="Program Lvl (excl. Esc)" sheetId="104" r:id="rId26"/>
    <sheet name="Division Lvl (excl. Esc)" sheetId="105" r:id="rId27"/>
    <sheet name="RIN Cat Summary (excl. Esc)" sheetId="106" r:id="rId28"/>
    <sheet name="RAB Cat Summary (excl. Esc)" sheetId="107" r:id="rId29"/>
    <sheet name="RAB Cat Summary ($N)(excl. Esc)" sheetId="108" r:id="rId30"/>
    <sheet name="Impact of Escalator" sheetId="109" r:id="rId31"/>
  </sheets>
  <externalReferences>
    <externalReference r:id="rId32"/>
  </externalReferences>
  <definedNames>
    <definedName name="_xlnm._FilterDatabase" localSheetId="3" hidden="1">'Division Lvl'!$A$1:$AU$420</definedName>
    <definedName name="_xlnm._FilterDatabase" localSheetId="2" hidden="1">'Program Lvl'!$A$1:$Y$182</definedName>
    <definedName name="_xlnm._FilterDatabase" localSheetId="18" hidden="1">SRP!$A$1:$Q$1</definedName>
    <definedName name="_xlnm.Print_Area" localSheetId="1">'Plan Lvl'!$A$1:$X$29</definedName>
    <definedName name="_xlnm.Print_Titles" localSheetId="14">'Doc - CASH'!$1:$1</definedName>
    <definedName name="_xlnm.Print_Titles" localSheetId="13">'Doc - Prog'!$1:$1</definedName>
    <definedName name="_xlnm.Print_Titles" localSheetId="2">'Program Lvl'!$1:$1</definedName>
  </definedNames>
  <calcPr calcId="162913" concurrentCalc="0"/>
  <customWorkbookViews>
    <customWorkbookView name="Show All" guid="{F825F3C4-2C1B-4430-9FB5-E00CF4CE7953}" maximized="1" windowWidth="1600" windowHeight="975" tabRatio="783" activeSheetId="59"/>
    <customWorkbookView name="Show Less" guid="{EA50F573-595E-4091-ADB0-1AFF7D56C6BE}" maximized="1" windowWidth="1600" windowHeight="975" tabRatio="783" activeSheetId="23"/>
  </customWorkbookViews>
  <pivotCaches>
    <pivotCache cacheId="0" r:id="rId33"/>
    <pivotCache cacheId="1" r:id="rId34"/>
  </pivotCaches>
</workbook>
</file>

<file path=xl/calcChain.xml><?xml version="1.0" encoding="utf-8"?>
<calcChain xmlns="http://schemas.openxmlformats.org/spreadsheetml/2006/main">
  <c r="H21" i="106" l="1"/>
  <c r="H8" i="106"/>
  <c r="D10" i="102"/>
  <c r="D11" i="102"/>
  <c r="E10" i="102"/>
  <c r="E11" i="102"/>
  <c r="F10" i="102"/>
  <c r="F11" i="102"/>
  <c r="K231" i="105"/>
  <c r="H49" i="106"/>
  <c r="H22" i="106"/>
  <c r="H9" i="106"/>
  <c r="K280" i="105"/>
  <c r="H50" i="106"/>
  <c r="H23" i="106"/>
  <c r="H24" i="106"/>
  <c r="H10" i="106"/>
  <c r="K86" i="105"/>
  <c r="H51" i="106"/>
  <c r="K88" i="105"/>
  <c r="H52" i="106"/>
  <c r="K91" i="105"/>
  <c r="H53" i="106"/>
  <c r="K92" i="105"/>
  <c r="H54" i="106"/>
  <c r="K95" i="105"/>
  <c r="H55" i="106"/>
  <c r="K262" i="105"/>
  <c r="H56" i="106"/>
  <c r="K263" i="105"/>
  <c r="H57" i="106"/>
  <c r="H25" i="106"/>
  <c r="H11" i="106"/>
  <c r="H26" i="106"/>
  <c r="H12" i="106"/>
  <c r="H13" i="106"/>
  <c r="G16" i="110"/>
  <c r="H14" i="106"/>
  <c r="H15" i="106"/>
  <c r="H27" i="106"/>
  <c r="H28" i="106"/>
  <c r="H29" i="106"/>
  <c r="H30" i="106"/>
  <c r="G10" i="102"/>
  <c r="G11" i="102"/>
  <c r="H10" i="102"/>
  <c r="H11" i="102"/>
  <c r="I10" i="102"/>
  <c r="I11" i="102"/>
  <c r="J10" i="102"/>
  <c r="J11" i="102"/>
  <c r="K10" i="102"/>
  <c r="K11" i="102"/>
  <c r="L10" i="102"/>
  <c r="L11" i="102"/>
  <c r="F21" i="106"/>
  <c r="F8" i="106"/>
  <c r="F22" i="109"/>
  <c r="F21" i="95"/>
  <c r="F8" i="95"/>
  <c r="F9" i="109"/>
  <c r="F35" i="109"/>
  <c r="G21" i="106"/>
  <c r="G8" i="106"/>
  <c r="G22" i="109"/>
  <c r="G21" i="95"/>
  <c r="G8" i="95"/>
  <c r="G9" i="109"/>
  <c r="G35" i="109"/>
  <c r="H22" i="109"/>
  <c r="H21" i="95"/>
  <c r="H8" i="95"/>
  <c r="H9" i="109"/>
  <c r="H35" i="109"/>
  <c r="I21" i="106"/>
  <c r="I8" i="106"/>
  <c r="I22" i="109"/>
  <c r="I21" i="95"/>
  <c r="I8" i="95"/>
  <c r="I9" i="109"/>
  <c r="I35" i="109"/>
  <c r="J21" i="106"/>
  <c r="J8" i="106"/>
  <c r="J22" i="109"/>
  <c r="J21" i="95"/>
  <c r="J8" i="95"/>
  <c r="J9" i="109"/>
  <c r="J35" i="109"/>
  <c r="P35" i="109"/>
  <c r="E16" i="110"/>
  <c r="F14" i="106"/>
  <c r="F28" i="109"/>
  <c r="F16" i="110"/>
  <c r="G14" i="106"/>
  <c r="G28" i="109"/>
  <c r="H28" i="109"/>
  <c r="H16" i="110"/>
  <c r="I14" i="106"/>
  <c r="I28" i="109"/>
  <c r="I16" i="110"/>
  <c r="J14" i="106"/>
  <c r="J28" i="109"/>
  <c r="P28" i="109"/>
  <c r="G40" i="27"/>
  <c r="J419" i="105"/>
  <c r="H40" i="27"/>
  <c r="K419" i="105"/>
  <c r="I40" i="27"/>
  <c r="L419" i="105"/>
  <c r="J40" i="27"/>
  <c r="M419" i="105"/>
  <c r="K40" i="27"/>
  <c r="N419" i="105"/>
  <c r="L40" i="27"/>
  <c r="O419" i="105"/>
  <c r="M40" i="27"/>
  <c r="P419" i="105"/>
  <c r="N40" i="27"/>
  <c r="Q419" i="105"/>
  <c r="O40" i="27"/>
  <c r="R419" i="105"/>
  <c r="J420" i="105"/>
  <c r="K420" i="105"/>
  <c r="L420" i="105"/>
  <c r="M420" i="105"/>
  <c r="N420" i="105"/>
  <c r="O420" i="105"/>
  <c r="P420" i="105"/>
  <c r="Q420" i="105"/>
  <c r="R420" i="105"/>
  <c r="F40" i="27"/>
  <c r="I419" i="105"/>
  <c r="I420" i="105"/>
  <c r="E40" i="27"/>
  <c r="H419" i="105"/>
  <c r="H420" i="105"/>
  <c r="I231" i="105"/>
  <c r="F101" i="107"/>
  <c r="I280" i="105"/>
  <c r="F102" i="107"/>
  <c r="F111" i="107"/>
  <c r="F112" i="107"/>
  <c r="F113" i="107"/>
  <c r="F114" i="107"/>
  <c r="F115" i="107"/>
  <c r="F116" i="107"/>
  <c r="F117" i="107"/>
  <c r="F118" i="107"/>
  <c r="F120" i="107"/>
  <c r="F121" i="107"/>
  <c r="F8" i="107"/>
  <c r="F120" i="109"/>
  <c r="F101" i="96"/>
  <c r="F102" i="96"/>
  <c r="F111" i="96"/>
  <c r="F112" i="96"/>
  <c r="F113" i="96"/>
  <c r="F114" i="96"/>
  <c r="F115" i="96"/>
  <c r="F116" i="96"/>
  <c r="F117" i="96"/>
  <c r="F118" i="96"/>
  <c r="F120" i="96"/>
  <c r="F121" i="96"/>
  <c r="F8" i="96"/>
  <c r="F97" i="109"/>
  <c r="F143" i="109"/>
  <c r="F9" i="107"/>
  <c r="F121" i="109"/>
  <c r="F9" i="96"/>
  <c r="F98" i="109"/>
  <c r="F144" i="109"/>
  <c r="F10" i="107"/>
  <c r="F122" i="109"/>
  <c r="F10" i="96"/>
  <c r="F99" i="109"/>
  <c r="F145" i="109"/>
  <c r="F11" i="107"/>
  <c r="F123" i="109"/>
  <c r="F11" i="96"/>
  <c r="F100" i="109"/>
  <c r="F146" i="109"/>
  <c r="F12" i="107"/>
  <c r="F124" i="109"/>
  <c r="F12" i="96"/>
  <c r="F101" i="109"/>
  <c r="F147" i="109"/>
  <c r="F13" i="107"/>
  <c r="F125" i="109"/>
  <c r="F13" i="96"/>
  <c r="F102" i="109"/>
  <c r="F148" i="109"/>
  <c r="F14" i="107"/>
  <c r="F126" i="109"/>
  <c r="F14" i="96"/>
  <c r="F103" i="109"/>
  <c r="F149" i="109"/>
  <c r="F15" i="107"/>
  <c r="F127" i="109"/>
  <c r="F15" i="96"/>
  <c r="F104" i="109"/>
  <c r="F150" i="109"/>
  <c r="F16" i="107"/>
  <c r="F128" i="109"/>
  <c r="F16" i="96"/>
  <c r="F105" i="109"/>
  <c r="F151" i="109"/>
  <c r="F17" i="107"/>
  <c r="F129" i="109"/>
  <c r="F17" i="96"/>
  <c r="F106" i="109"/>
  <c r="F152" i="109"/>
  <c r="F153" i="109"/>
  <c r="F19" i="96"/>
  <c r="F108" i="109"/>
  <c r="F19" i="107"/>
  <c r="F131" i="109"/>
  <c r="F154" i="109"/>
  <c r="F20" i="96"/>
  <c r="F109" i="109"/>
  <c r="F20" i="107"/>
  <c r="F132" i="109"/>
  <c r="F155" i="109"/>
  <c r="F21" i="96"/>
  <c r="F110" i="109"/>
  <c r="F21" i="107"/>
  <c r="F133" i="109"/>
  <c r="F156" i="109"/>
  <c r="F22" i="96"/>
  <c r="F111" i="109"/>
  <c r="F22" i="107"/>
  <c r="F134" i="109"/>
  <c r="F157" i="109"/>
  <c r="F23" i="96"/>
  <c r="F112" i="109"/>
  <c r="F23" i="107"/>
  <c r="F135" i="109"/>
  <c r="F158" i="109"/>
  <c r="F24" i="96"/>
  <c r="F113" i="109"/>
  <c r="F24" i="107"/>
  <c r="F136" i="109"/>
  <c r="F159" i="109"/>
  <c r="F160" i="109"/>
  <c r="J231" i="105"/>
  <c r="G101" i="107"/>
  <c r="J280" i="105"/>
  <c r="G102" i="107"/>
  <c r="G111" i="107"/>
  <c r="G112" i="107"/>
  <c r="G113" i="107"/>
  <c r="G114" i="107"/>
  <c r="G115" i="107"/>
  <c r="G116" i="107"/>
  <c r="G117" i="107"/>
  <c r="G118" i="107"/>
  <c r="G120" i="107"/>
  <c r="G121" i="107"/>
  <c r="G8" i="107"/>
  <c r="G120" i="109"/>
  <c r="G101" i="96"/>
  <c r="G102" i="96"/>
  <c r="G111" i="96"/>
  <c r="G112" i="96"/>
  <c r="G113" i="96"/>
  <c r="G114" i="96"/>
  <c r="G115" i="96"/>
  <c r="G116" i="96"/>
  <c r="G117" i="96"/>
  <c r="G118" i="96"/>
  <c r="G120" i="96"/>
  <c r="G121" i="96"/>
  <c r="G8" i="96"/>
  <c r="G97" i="109"/>
  <c r="G143" i="109"/>
  <c r="G9" i="107"/>
  <c r="G121" i="109"/>
  <c r="G9" i="96"/>
  <c r="G98" i="109"/>
  <c r="G144" i="109"/>
  <c r="G10" i="107"/>
  <c r="G122" i="109"/>
  <c r="G10" i="96"/>
  <c r="G99" i="109"/>
  <c r="G145" i="109"/>
  <c r="G11" i="107"/>
  <c r="G123" i="109"/>
  <c r="G11" i="96"/>
  <c r="G100" i="109"/>
  <c r="G146" i="109"/>
  <c r="G12" i="107"/>
  <c r="G124" i="109"/>
  <c r="G12" i="96"/>
  <c r="G101" i="109"/>
  <c r="G147" i="109"/>
  <c r="G13" i="107"/>
  <c r="G125" i="109"/>
  <c r="G13" i="96"/>
  <c r="G102" i="109"/>
  <c r="G148" i="109"/>
  <c r="G14" i="107"/>
  <c r="G126" i="109"/>
  <c r="G14" i="96"/>
  <c r="G103" i="109"/>
  <c r="G149" i="109"/>
  <c r="G15" i="107"/>
  <c r="G127" i="109"/>
  <c r="G15" i="96"/>
  <c r="G104" i="109"/>
  <c r="G150" i="109"/>
  <c r="G16" i="107"/>
  <c r="G128" i="109"/>
  <c r="G16" i="96"/>
  <c r="G105" i="109"/>
  <c r="G151" i="109"/>
  <c r="G17" i="107"/>
  <c r="G129" i="109"/>
  <c r="G17" i="96"/>
  <c r="G106" i="109"/>
  <c r="G152" i="109"/>
  <c r="G153" i="109"/>
  <c r="G19" i="96"/>
  <c r="G108" i="109"/>
  <c r="G19" i="107"/>
  <c r="G131" i="109"/>
  <c r="G154" i="109"/>
  <c r="G20" i="96"/>
  <c r="G109" i="109"/>
  <c r="G20" i="107"/>
  <c r="G132" i="109"/>
  <c r="G155" i="109"/>
  <c r="G21" i="96"/>
  <c r="G110" i="109"/>
  <c r="G21" i="107"/>
  <c r="G133" i="109"/>
  <c r="G156" i="109"/>
  <c r="G22" i="96"/>
  <c r="G111" i="109"/>
  <c r="G22" i="107"/>
  <c r="G134" i="109"/>
  <c r="G157" i="109"/>
  <c r="G23" i="96"/>
  <c r="G112" i="109"/>
  <c r="G23" i="107"/>
  <c r="G135" i="109"/>
  <c r="G158" i="109"/>
  <c r="G24" i="96"/>
  <c r="G113" i="109"/>
  <c r="G24" i="107"/>
  <c r="G136" i="109"/>
  <c r="G159" i="109"/>
  <c r="G160" i="109"/>
  <c r="H101" i="107"/>
  <c r="H102" i="107"/>
  <c r="H111" i="107"/>
  <c r="H112" i="107"/>
  <c r="H113" i="107"/>
  <c r="H114" i="107"/>
  <c r="H115" i="107"/>
  <c r="H116" i="107"/>
  <c r="H117" i="107"/>
  <c r="H118" i="107"/>
  <c r="H120" i="107"/>
  <c r="H121" i="107"/>
  <c r="H8" i="107"/>
  <c r="H120" i="109"/>
  <c r="H101" i="96"/>
  <c r="H102" i="96"/>
  <c r="H111" i="96"/>
  <c r="H112" i="96"/>
  <c r="H113" i="96"/>
  <c r="H114" i="96"/>
  <c r="H115" i="96"/>
  <c r="H116" i="96"/>
  <c r="H117" i="96"/>
  <c r="H118" i="96"/>
  <c r="H120" i="96"/>
  <c r="H121" i="96"/>
  <c r="H8" i="96"/>
  <c r="H97" i="109"/>
  <c r="H143" i="109"/>
  <c r="H9" i="107"/>
  <c r="H121" i="109"/>
  <c r="H9" i="96"/>
  <c r="H98" i="109"/>
  <c r="H144" i="109"/>
  <c r="H10" i="107"/>
  <c r="H122" i="109"/>
  <c r="H10" i="96"/>
  <c r="H99" i="109"/>
  <c r="H145" i="109"/>
  <c r="H11" i="107"/>
  <c r="H123" i="109"/>
  <c r="H11" i="96"/>
  <c r="H100" i="109"/>
  <c r="H146" i="109"/>
  <c r="H12" i="107"/>
  <c r="H124" i="109"/>
  <c r="H12" i="96"/>
  <c r="H101" i="109"/>
  <c r="H147" i="109"/>
  <c r="H13" i="107"/>
  <c r="H125" i="109"/>
  <c r="H13" i="96"/>
  <c r="H102" i="109"/>
  <c r="H148" i="109"/>
  <c r="H14" i="107"/>
  <c r="H126" i="109"/>
  <c r="H14" i="96"/>
  <c r="H103" i="109"/>
  <c r="H149" i="109"/>
  <c r="H15" i="107"/>
  <c r="H127" i="109"/>
  <c r="H15" i="96"/>
  <c r="H104" i="109"/>
  <c r="H150" i="109"/>
  <c r="H16" i="107"/>
  <c r="H128" i="109"/>
  <c r="H16" i="96"/>
  <c r="H105" i="109"/>
  <c r="H151" i="109"/>
  <c r="H17" i="107"/>
  <c r="H129" i="109"/>
  <c r="H17" i="96"/>
  <c r="H106" i="109"/>
  <c r="H152" i="109"/>
  <c r="H153" i="109"/>
  <c r="H19" i="96"/>
  <c r="H108" i="109"/>
  <c r="H19" i="107"/>
  <c r="H131" i="109"/>
  <c r="H154" i="109"/>
  <c r="H20" i="96"/>
  <c r="H109" i="109"/>
  <c r="H20" i="107"/>
  <c r="H132" i="109"/>
  <c r="H155" i="109"/>
  <c r="H21" i="96"/>
  <c r="H110" i="109"/>
  <c r="H21" i="107"/>
  <c r="H133" i="109"/>
  <c r="H156" i="109"/>
  <c r="H22" i="96"/>
  <c r="H111" i="109"/>
  <c r="H22" i="107"/>
  <c r="H134" i="109"/>
  <c r="H157" i="109"/>
  <c r="H23" i="96"/>
  <c r="H112" i="109"/>
  <c r="H23" i="107"/>
  <c r="H135" i="109"/>
  <c r="H158" i="109"/>
  <c r="H24" i="96"/>
  <c r="H113" i="109"/>
  <c r="H24" i="107"/>
  <c r="H136" i="109"/>
  <c r="H159" i="109"/>
  <c r="H160" i="109"/>
  <c r="L231" i="105"/>
  <c r="I101" i="107"/>
  <c r="L280" i="105"/>
  <c r="I102" i="107"/>
  <c r="I111" i="107"/>
  <c r="I112" i="107"/>
  <c r="I113" i="107"/>
  <c r="I114" i="107"/>
  <c r="I115" i="107"/>
  <c r="I116" i="107"/>
  <c r="I117" i="107"/>
  <c r="I118" i="107"/>
  <c r="I120" i="107"/>
  <c r="I121" i="107"/>
  <c r="I8" i="107"/>
  <c r="I120" i="109"/>
  <c r="I101" i="96"/>
  <c r="I102" i="96"/>
  <c r="I111" i="96"/>
  <c r="I112" i="96"/>
  <c r="I113" i="96"/>
  <c r="I114" i="96"/>
  <c r="I115" i="96"/>
  <c r="I116" i="96"/>
  <c r="I117" i="96"/>
  <c r="I118" i="96"/>
  <c r="I120" i="96"/>
  <c r="I121" i="96"/>
  <c r="I8" i="96"/>
  <c r="I97" i="109"/>
  <c r="I143" i="109"/>
  <c r="I9" i="107"/>
  <c r="I121" i="109"/>
  <c r="I9" i="96"/>
  <c r="I98" i="109"/>
  <c r="I144" i="109"/>
  <c r="I10" i="107"/>
  <c r="I122" i="109"/>
  <c r="I10" i="96"/>
  <c r="I99" i="109"/>
  <c r="I145" i="109"/>
  <c r="I11" i="107"/>
  <c r="I123" i="109"/>
  <c r="I11" i="96"/>
  <c r="I100" i="109"/>
  <c r="I146" i="109"/>
  <c r="I12" i="107"/>
  <c r="I124" i="109"/>
  <c r="I12" i="96"/>
  <c r="I101" i="109"/>
  <c r="I147" i="109"/>
  <c r="I13" i="107"/>
  <c r="I125" i="109"/>
  <c r="I13" i="96"/>
  <c r="I102" i="109"/>
  <c r="I148" i="109"/>
  <c r="I14" i="107"/>
  <c r="I126" i="109"/>
  <c r="I14" i="96"/>
  <c r="I103" i="109"/>
  <c r="I149" i="109"/>
  <c r="I15" i="107"/>
  <c r="I127" i="109"/>
  <c r="I15" i="96"/>
  <c r="I104" i="109"/>
  <c r="I150" i="109"/>
  <c r="I16" i="107"/>
  <c r="I128" i="109"/>
  <c r="I16" i="96"/>
  <c r="I105" i="109"/>
  <c r="I151" i="109"/>
  <c r="I17" i="107"/>
  <c r="I129" i="109"/>
  <c r="I17" i="96"/>
  <c r="I106" i="109"/>
  <c r="I152" i="109"/>
  <c r="I153" i="109"/>
  <c r="I19" i="96"/>
  <c r="I108" i="109"/>
  <c r="I19" i="107"/>
  <c r="I131" i="109"/>
  <c r="I154" i="109"/>
  <c r="I20" i="96"/>
  <c r="I109" i="109"/>
  <c r="I20" i="107"/>
  <c r="I132" i="109"/>
  <c r="I155" i="109"/>
  <c r="I21" i="96"/>
  <c r="I110" i="109"/>
  <c r="I21" i="107"/>
  <c r="I133" i="109"/>
  <c r="I156" i="109"/>
  <c r="I22" i="96"/>
  <c r="I111" i="109"/>
  <c r="I22" i="107"/>
  <c r="I134" i="109"/>
  <c r="I157" i="109"/>
  <c r="I23" i="96"/>
  <c r="I112" i="109"/>
  <c r="I23" i="107"/>
  <c r="I135" i="109"/>
  <c r="I158" i="109"/>
  <c r="I24" i="96"/>
  <c r="I113" i="109"/>
  <c r="I24" i="107"/>
  <c r="I136" i="109"/>
  <c r="I159" i="109"/>
  <c r="I160" i="109"/>
  <c r="M231" i="105"/>
  <c r="J101" i="107"/>
  <c r="M280" i="105"/>
  <c r="J102" i="107"/>
  <c r="J111" i="107"/>
  <c r="J112" i="107"/>
  <c r="J113" i="107"/>
  <c r="J114" i="107"/>
  <c r="J115" i="107"/>
  <c r="J116" i="107"/>
  <c r="J117" i="107"/>
  <c r="J118" i="107"/>
  <c r="J120" i="107"/>
  <c r="J121" i="107"/>
  <c r="J8" i="107"/>
  <c r="J120" i="109"/>
  <c r="J101" i="96"/>
  <c r="J102" i="96"/>
  <c r="J111" i="96"/>
  <c r="J112" i="96"/>
  <c r="J113" i="96"/>
  <c r="J114" i="96"/>
  <c r="J115" i="96"/>
  <c r="J116" i="96"/>
  <c r="J117" i="96"/>
  <c r="J118" i="96"/>
  <c r="J120" i="96"/>
  <c r="J121" i="96"/>
  <c r="J8" i="96"/>
  <c r="J97" i="109"/>
  <c r="J143" i="109"/>
  <c r="J9" i="107"/>
  <c r="J121" i="109"/>
  <c r="J9" i="96"/>
  <c r="J98" i="109"/>
  <c r="J144" i="109"/>
  <c r="J10" i="107"/>
  <c r="J122" i="109"/>
  <c r="J10" i="96"/>
  <c r="J99" i="109"/>
  <c r="J145" i="109"/>
  <c r="J11" i="107"/>
  <c r="J123" i="109"/>
  <c r="J11" i="96"/>
  <c r="J100" i="109"/>
  <c r="J146" i="109"/>
  <c r="J12" i="107"/>
  <c r="J124" i="109"/>
  <c r="J12" i="96"/>
  <c r="J101" i="109"/>
  <c r="J147" i="109"/>
  <c r="J13" i="107"/>
  <c r="J125" i="109"/>
  <c r="J13" i="96"/>
  <c r="J102" i="109"/>
  <c r="J148" i="109"/>
  <c r="J14" i="107"/>
  <c r="J126" i="109"/>
  <c r="J14" i="96"/>
  <c r="J103" i="109"/>
  <c r="J149" i="109"/>
  <c r="J15" i="107"/>
  <c r="J127" i="109"/>
  <c r="J15" i="96"/>
  <c r="J104" i="109"/>
  <c r="J150" i="109"/>
  <c r="J16" i="107"/>
  <c r="J128" i="109"/>
  <c r="J16" i="96"/>
  <c r="J105" i="109"/>
  <c r="J151" i="109"/>
  <c r="J17" i="107"/>
  <c r="J129" i="109"/>
  <c r="J17" i="96"/>
  <c r="J106" i="109"/>
  <c r="J152" i="109"/>
  <c r="J153" i="109"/>
  <c r="J19" i="96"/>
  <c r="J108" i="109"/>
  <c r="J19" i="107"/>
  <c r="J131" i="109"/>
  <c r="J154" i="109"/>
  <c r="J20" i="96"/>
  <c r="J109" i="109"/>
  <c r="J20" i="107"/>
  <c r="J132" i="109"/>
  <c r="J155" i="109"/>
  <c r="J21" i="96"/>
  <c r="J110" i="109"/>
  <c r="J21" i="107"/>
  <c r="J133" i="109"/>
  <c r="J156" i="109"/>
  <c r="J22" i="96"/>
  <c r="J111" i="109"/>
  <c r="J22" i="107"/>
  <c r="J134" i="109"/>
  <c r="J157" i="109"/>
  <c r="J23" i="96"/>
  <c r="J112" i="109"/>
  <c r="J23" i="107"/>
  <c r="J135" i="109"/>
  <c r="J158" i="109"/>
  <c r="J24" i="96"/>
  <c r="J113" i="109"/>
  <c r="J24" i="107"/>
  <c r="J136" i="109"/>
  <c r="J159" i="109"/>
  <c r="J160" i="109"/>
  <c r="P160" i="109"/>
  <c r="P159" i="109"/>
  <c r="P158" i="109"/>
  <c r="P157" i="109"/>
  <c r="P156" i="109"/>
  <c r="P155" i="109"/>
  <c r="P154" i="109"/>
  <c r="H231" i="73"/>
  <c r="H231" i="105"/>
  <c r="E101" i="107"/>
  <c r="H280" i="73"/>
  <c r="H280" i="105"/>
  <c r="E102" i="107"/>
  <c r="E111" i="107"/>
  <c r="E112" i="107"/>
  <c r="E113" i="107"/>
  <c r="E114" i="107"/>
  <c r="E115" i="107"/>
  <c r="E116" i="107"/>
  <c r="E117" i="107"/>
  <c r="E118" i="107"/>
  <c r="E120" i="107"/>
  <c r="E121" i="107"/>
  <c r="E8" i="107"/>
  <c r="E120" i="109"/>
  <c r="E101" i="96"/>
  <c r="E102" i="96"/>
  <c r="E111" i="96"/>
  <c r="E112" i="96"/>
  <c r="E113" i="96"/>
  <c r="E114" i="96"/>
  <c r="E115" i="96"/>
  <c r="E116" i="96"/>
  <c r="E117" i="96"/>
  <c r="E118" i="96"/>
  <c r="E120" i="96"/>
  <c r="E121" i="96"/>
  <c r="E8" i="96"/>
  <c r="E97" i="109"/>
  <c r="E143" i="109"/>
  <c r="E9" i="107"/>
  <c r="E121" i="109"/>
  <c r="E9" i="96"/>
  <c r="E98" i="109"/>
  <c r="E144" i="109"/>
  <c r="E10" i="107"/>
  <c r="E122" i="109"/>
  <c r="E10" i="96"/>
  <c r="E99" i="109"/>
  <c r="E145" i="109"/>
  <c r="E11" i="107"/>
  <c r="E123" i="109"/>
  <c r="E11" i="96"/>
  <c r="E100" i="109"/>
  <c r="E146" i="109"/>
  <c r="E12" i="107"/>
  <c r="E124" i="109"/>
  <c r="E12" i="96"/>
  <c r="E101" i="109"/>
  <c r="E147" i="109"/>
  <c r="E13" i="107"/>
  <c r="E125" i="109"/>
  <c r="E13" i="96"/>
  <c r="E102" i="109"/>
  <c r="E148" i="109"/>
  <c r="E14" i="107"/>
  <c r="E126" i="109"/>
  <c r="E14" i="96"/>
  <c r="E103" i="109"/>
  <c r="E149" i="109"/>
  <c r="E15" i="107"/>
  <c r="E127" i="109"/>
  <c r="E15" i="96"/>
  <c r="E104" i="109"/>
  <c r="E150" i="109"/>
  <c r="E16" i="107"/>
  <c r="E128" i="109"/>
  <c r="E16" i="96"/>
  <c r="E105" i="109"/>
  <c r="E151" i="109"/>
  <c r="E17" i="107"/>
  <c r="E129" i="109"/>
  <c r="E17" i="96"/>
  <c r="E106" i="109"/>
  <c r="E152" i="109"/>
  <c r="E153" i="109"/>
  <c r="E19" i="96"/>
  <c r="E108" i="109"/>
  <c r="E19" i="107"/>
  <c r="E131" i="109"/>
  <c r="E154" i="109"/>
  <c r="E20" i="96"/>
  <c r="E109" i="109"/>
  <c r="E20" i="107"/>
  <c r="E132" i="109"/>
  <c r="E155" i="109"/>
  <c r="E21" i="96"/>
  <c r="E110" i="109"/>
  <c r="E21" i="107"/>
  <c r="E133" i="109"/>
  <c r="E156" i="109"/>
  <c r="E22" i="96"/>
  <c r="E111" i="109"/>
  <c r="E22" i="107"/>
  <c r="E134" i="109"/>
  <c r="E157" i="109"/>
  <c r="E23" i="96"/>
  <c r="E112" i="109"/>
  <c r="E23" i="107"/>
  <c r="E135" i="109"/>
  <c r="E158" i="109"/>
  <c r="E24" i="96"/>
  <c r="E113" i="109"/>
  <c r="E24" i="107"/>
  <c r="E136" i="109"/>
  <c r="E159" i="109"/>
  <c r="E160" i="109"/>
  <c r="D40" i="27"/>
  <c r="G231" i="105"/>
  <c r="D101" i="107"/>
  <c r="G280" i="105"/>
  <c r="D102" i="107"/>
  <c r="D111" i="107"/>
  <c r="D112" i="107"/>
  <c r="D113" i="107"/>
  <c r="D114" i="107"/>
  <c r="D115" i="107"/>
  <c r="D116" i="107"/>
  <c r="D117" i="107"/>
  <c r="D118" i="107"/>
  <c r="D120" i="107"/>
  <c r="D121" i="107"/>
  <c r="D8" i="107"/>
  <c r="D120" i="109"/>
  <c r="G231" i="73"/>
  <c r="D101" i="96"/>
  <c r="G280" i="73"/>
  <c r="D102" i="96"/>
  <c r="D111" i="96"/>
  <c r="D112" i="96"/>
  <c r="D113" i="96"/>
  <c r="D114" i="96"/>
  <c r="D115" i="96"/>
  <c r="D116" i="96"/>
  <c r="D117" i="96"/>
  <c r="D118" i="96"/>
  <c r="D120" i="96"/>
  <c r="D121" i="96"/>
  <c r="D8" i="96"/>
  <c r="D97" i="109"/>
  <c r="D143" i="109"/>
  <c r="D9" i="107"/>
  <c r="D121" i="109"/>
  <c r="D9" i="96"/>
  <c r="D98" i="109"/>
  <c r="D144" i="109"/>
  <c r="D10" i="107"/>
  <c r="D122" i="109"/>
  <c r="D10" i="96"/>
  <c r="D99" i="109"/>
  <c r="D145" i="109"/>
  <c r="D11" i="107"/>
  <c r="D123" i="109"/>
  <c r="D11" i="96"/>
  <c r="D100" i="109"/>
  <c r="D146" i="109"/>
  <c r="D12" i="107"/>
  <c r="D124" i="109"/>
  <c r="D12" i="96"/>
  <c r="D101" i="109"/>
  <c r="D147" i="109"/>
  <c r="D13" i="107"/>
  <c r="D125" i="109"/>
  <c r="D13" i="96"/>
  <c r="D102" i="109"/>
  <c r="D148" i="109"/>
  <c r="D14" i="107"/>
  <c r="D126" i="109"/>
  <c r="D14" i="96"/>
  <c r="D103" i="109"/>
  <c r="D149" i="109"/>
  <c r="D15" i="107"/>
  <c r="D127" i="109"/>
  <c r="D15" i="96"/>
  <c r="D104" i="109"/>
  <c r="D150" i="109"/>
  <c r="D16" i="107"/>
  <c r="D128" i="109"/>
  <c r="D16" i="96"/>
  <c r="D105" i="109"/>
  <c r="D151" i="109"/>
  <c r="D17" i="107"/>
  <c r="D129" i="109"/>
  <c r="D17" i="96"/>
  <c r="D106" i="109"/>
  <c r="D152" i="109"/>
  <c r="D153" i="109"/>
  <c r="D19" i="96"/>
  <c r="D108" i="109"/>
  <c r="D19" i="107"/>
  <c r="D131" i="109"/>
  <c r="D154" i="109"/>
  <c r="D20" i="96"/>
  <c r="D109" i="109"/>
  <c r="D20" i="107"/>
  <c r="D132" i="109"/>
  <c r="D155" i="109"/>
  <c r="D21" i="96"/>
  <c r="D110" i="109"/>
  <c r="D21" i="107"/>
  <c r="D133" i="109"/>
  <c r="D156" i="109"/>
  <c r="D22" i="96"/>
  <c r="D111" i="109"/>
  <c r="D22" i="107"/>
  <c r="D134" i="109"/>
  <c r="D157" i="109"/>
  <c r="D23" i="96"/>
  <c r="D112" i="109"/>
  <c r="D23" i="107"/>
  <c r="D135" i="109"/>
  <c r="D158" i="109"/>
  <c r="D24" i="96"/>
  <c r="D113" i="109"/>
  <c r="D24" i="107"/>
  <c r="D136" i="109"/>
  <c r="D159" i="109"/>
  <c r="D160" i="109"/>
  <c r="J107" i="109"/>
  <c r="J114" i="109"/>
  <c r="I107" i="109"/>
  <c r="I114" i="109"/>
  <c r="H107" i="109"/>
  <c r="H114" i="109"/>
  <c r="G107" i="109"/>
  <c r="G114" i="109"/>
  <c r="F107" i="109"/>
  <c r="F114" i="109"/>
  <c r="E107" i="109"/>
  <c r="E114" i="109"/>
  <c r="D107" i="109"/>
  <c r="D114" i="109"/>
  <c r="P114" i="109"/>
  <c r="P113" i="109"/>
  <c r="P112" i="109"/>
  <c r="P111" i="109"/>
  <c r="P110" i="109"/>
  <c r="P109" i="109"/>
  <c r="P108" i="109"/>
  <c r="P136" i="109"/>
  <c r="P135" i="109"/>
  <c r="P134" i="109"/>
  <c r="P133" i="109"/>
  <c r="P132" i="109"/>
  <c r="P131" i="109"/>
  <c r="F130" i="109"/>
  <c r="F137" i="109"/>
  <c r="G130" i="109"/>
  <c r="G137" i="109"/>
  <c r="H130" i="109"/>
  <c r="H137" i="109"/>
  <c r="I130" i="109"/>
  <c r="I137" i="109"/>
  <c r="J130" i="109"/>
  <c r="J137" i="109"/>
  <c r="P137" i="109"/>
  <c r="D130" i="109"/>
  <c r="D137" i="109"/>
  <c r="E130" i="109"/>
  <c r="E137" i="109"/>
  <c r="F50" i="109"/>
  <c r="F64" i="109"/>
  <c r="F78" i="109"/>
  <c r="F49" i="95"/>
  <c r="F22" i="95"/>
  <c r="F51" i="109"/>
  <c r="F49" i="106"/>
  <c r="F22" i="106"/>
  <c r="F65" i="109"/>
  <c r="F79" i="109"/>
  <c r="F50" i="95"/>
  <c r="F23" i="95"/>
  <c r="F52" i="109"/>
  <c r="F50" i="106"/>
  <c r="F23" i="106"/>
  <c r="F66" i="109"/>
  <c r="F80" i="109"/>
  <c r="F24" i="95"/>
  <c r="F53" i="109"/>
  <c r="F24" i="106"/>
  <c r="F67" i="109"/>
  <c r="F81" i="109"/>
  <c r="F51" i="95"/>
  <c r="F52" i="95"/>
  <c r="F53" i="95"/>
  <c r="F54" i="95"/>
  <c r="F55" i="95"/>
  <c r="F56" i="95"/>
  <c r="F57" i="95"/>
  <c r="F25" i="95"/>
  <c r="F54" i="109"/>
  <c r="I86" i="105"/>
  <c r="F51" i="106"/>
  <c r="I88" i="105"/>
  <c r="F52" i="106"/>
  <c r="I91" i="105"/>
  <c r="F53" i="106"/>
  <c r="I92" i="105"/>
  <c r="F54" i="106"/>
  <c r="I95" i="105"/>
  <c r="F55" i="106"/>
  <c r="I262" i="105"/>
  <c r="F56" i="106"/>
  <c r="I263" i="105"/>
  <c r="F57" i="106"/>
  <c r="F25" i="106"/>
  <c r="F68" i="109"/>
  <c r="F82" i="109"/>
  <c r="F26" i="95"/>
  <c r="F55" i="109"/>
  <c r="F26" i="106"/>
  <c r="F69" i="109"/>
  <c r="F83" i="109"/>
  <c r="F84" i="109"/>
  <c r="F28" i="95"/>
  <c r="F57" i="109"/>
  <c r="F28" i="106"/>
  <c r="F71" i="109"/>
  <c r="F85" i="109"/>
  <c r="F86" i="109"/>
  <c r="G50" i="109"/>
  <c r="G64" i="109"/>
  <c r="G78" i="109"/>
  <c r="G49" i="95"/>
  <c r="G22" i="95"/>
  <c r="G51" i="109"/>
  <c r="G49" i="106"/>
  <c r="G22" i="106"/>
  <c r="G65" i="109"/>
  <c r="G79" i="109"/>
  <c r="G50" i="95"/>
  <c r="G23" i="95"/>
  <c r="G52" i="109"/>
  <c r="G50" i="106"/>
  <c r="G23" i="106"/>
  <c r="G66" i="109"/>
  <c r="G80" i="109"/>
  <c r="G24" i="95"/>
  <c r="G53" i="109"/>
  <c r="G24" i="106"/>
  <c r="G67" i="109"/>
  <c r="G81" i="109"/>
  <c r="G51" i="95"/>
  <c r="G52" i="95"/>
  <c r="G53" i="95"/>
  <c r="G54" i="95"/>
  <c r="G55" i="95"/>
  <c r="G56" i="95"/>
  <c r="G57" i="95"/>
  <c r="G25" i="95"/>
  <c r="G54" i="109"/>
  <c r="J86" i="105"/>
  <c r="G51" i="106"/>
  <c r="J88" i="105"/>
  <c r="G52" i="106"/>
  <c r="J91" i="105"/>
  <c r="G53" i="106"/>
  <c r="J92" i="105"/>
  <c r="G54" i="106"/>
  <c r="J95" i="105"/>
  <c r="G55" i="106"/>
  <c r="J262" i="105"/>
  <c r="G56" i="106"/>
  <c r="J263" i="105"/>
  <c r="G57" i="106"/>
  <c r="G25" i="106"/>
  <c r="G68" i="109"/>
  <c r="G82" i="109"/>
  <c r="G26" i="95"/>
  <c r="G55" i="109"/>
  <c r="G26" i="106"/>
  <c r="G69" i="109"/>
  <c r="G83" i="109"/>
  <c r="G84" i="109"/>
  <c r="G28" i="95"/>
  <c r="G57" i="109"/>
  <c r="G28" i="106"/>
  <c r="G71" i="109"/>
  <c r="G85" i="109"/>
  <c r="G86" i="109"/>
  <c r="H50" i="109"/>
  <c r="H64" i="109"/>
  <c r="H78" i="109"/>
  <c r="H49" i="95"/>
  <c r="H22" i="95"/>
  <c r="H51" i="109"/>
  <c r="H65" i="109"/>
  <c r="H79" i="109"/>
  <c r="H50" i="95"/>
  <c r="H23" i="95"/>
  <c r="H52" i="109"/>
  <c r="H66" i="109"/>
  <c r="H80" i="109"/>
  <c r="H24" i="95"/>
  <c r="H53" i="109"/>
  <c r="H67" i="109"/>
  <c r="H81" i="109"/>
  <c r="H51" i="95"/>
  <c r="H52" i="95"/>
  <c r="H53" i="95"/>
  <c r="H54" i="95"/>
  <c r="H55" i="95"/>
  <c r="H56" i="95"/>
  <c r="H57" i="95"/>
  <c r="H25" i="95"/>
  <c r="H54" i="109"/>
  <c r="H68" i="109"/>
  <c r="H82" i="109"/>
  <c r="H26" i="95"/>
  <c r="H55" i="109"/>
  <c r="H69" i="109"/>
  <c r="H83" i="109"/>
  <c r="H84" i="109"/>
  <c r="H28" i="95"/>
  <c r="H57" i="109"/>
  <c r="H71" i="109"/>
  <c r="H85" i="109"/>
  <c r="H86" i="109"/>
  <c r="I50" i="109"/>
  <c r="I64" i="109"/>
  <c r="I78" i="109"/>
  <c r="I49" i="95"/>
  <c r="I22" i="95"/>
  <c r="I51" i="109"/>
  <c r="I49" i="106"/>
  <c r="I22" i="106"/>
  <c r="I65" i="109"/>
  <c r="I79" i="109"/>
  <c r="I50" i="95"/>
  <c r="I23" i="95"/>
  <c r="I52" i="109"/>
  <c r="I50" i="106"/>
  <c r="I23" i="106"/>
  <c r="I66" i="109"/>
  <c r="I80" i="109"/>
  <c r="I24" i="95"/>
  <c r="I53" i="109"/>
  <c r="I24" i="106"/>
  <c r="I67" i="109"/>
  <c r="I81" i="109"/>
  <c r="I51" i="95"/>
  <c r="I52" i="95"/>
  <c r="I53" i="95"/>
  <c r="I54" i="95"/>
  <c r="I55" i="95"/>
  <c r="I56" i="95"/>
  <c r="I57" i="95"/>
  <c r="I25" i="95"/>
  <c r="I54" i="109"/>
  <c r="L86" i="105"/>
  <c r="I51" i="106"/>
  <c r="L88" i="105"/>
  <c r="I52" i="106"/>
  <c r="L91" i="105"/>
  <c r="I53" i="106"/>
  <c r="L92" i="105"/>
  <c r="I54" i="106"/>
  <c r="L95" i="105"/>
  <c r="I55" i="106"/>
  <c r="L262" i="105"/>
  <c r="I56" i="106"/>
  <c r="L263" i="105"/>
  <c r="I57" i="106"/>
  <c r="I25" i="106"/>
  <c r="I68" i="109"/>
  <c r="I82" i="109"/>
  <c r="I26" i="95"/>
  <c r="I55" i="109"/>
  <c r="I26" i="106"/>
  <c r="I69" i="109"/>
  <c r="I83" i="109"/>
  <c r="I84" i="109"/>
  <c r="I28" i="95"/>
  <c r="I57" i="109"/>
  <c r="I28" i="106"/>
  <c r="I71" i="109"/>
  <c r="I85" i="109"/>
  <c r="I86" i="109"/>
  <c r="J50" i="109"/>
  <c r="J64" i="109"/>
  <c r="J78" i="109"/>
  <c r="J49" i="95"/>
  <c r="J22" i="95"/>
  <c r="J51" i="109"/>
  <c r="J49" i="106"/>
  <c r="J22" i="106"/>
  <c r="J65" i="109"/>
  <c r="J79" i="109"/>
  <c r="J50" i="95"/>
  <c r="J23" i="95"/>
  <c r="J52" i="109"/>
  <c r="J50" i="106"/>
  <c r="J23" i="106"/>
  <c r="J66" i="109"/>
  <c r="J80" i="109"/>
  <c r="J24" i="95"/>
  <c r="J53" i="109"/>
  <c r="J24" i="106"/>
  <c r="J67" i="109"/>
  <c r="J81" i="109"/>
  <c r="J51" i="95"/>
  <c r="J52" i="95"/>
  <c r="J53" i="95"/>
  <c r="J54" i="95"/>
  <c r="J55" i="95"/>
  <c r="J56" i="95"/>
  <c r="J57" i="95"/>
  <c r="J25" i="95"/>
  <c r="J54" i="109"/>
  <c r="M86" i="105"/>
  <c r="J51" i="106"/>
  <c r="M88" i="105"/>
  <c r="J52" i="106"/>
  <c r="M91" i="105"/>
  <c r="J53" i="106"/>
  <c r="M92" i="105"/>
  <c r="J54" i="106"/>
  <c r="M95" i="105"/>
  <c r="J55" i="106"/>
  <c r="M262" i="105"/>
  <c r="J56" i="106"/>
  <c r="M263" i="105"/>
  <c r="J57" i="106"/>
  <c r="J25" i="106"/>
  <c r="J68" i="109"/>
  <c r="J82" i="109"/>
  <c r="J26" i="95"/>
  <c r="J55" i="109"/>
  <c r="J26" i="106"/>
  <c r="J69" i="109"/>
  <c r="J83" i="109"/>
  <c r="J84" i="109"/>
  <c r="J28" i="95"/>
  <c r="J57" i="109"/>
  <c r="J28" i="106"/>
  <c r="J71" i="109"/>
  <c r="J85" i="109"/>
  <c r="J86" i="109"/>
  <c r="P86" i="109"/>
  <c r="E21" i="95"/>
  <c r="E50" i="109"/>
  <c r="E21" i="106"/>
  <c r="E64" i="109"/>
  <c r="E78" i="109"/>
  <c r="E49" i="95"/>
  <c r="E22" i="95"/>
  <c r="E51" i="109"/>
  <c r="E49" i="106"/>
  <c r="E22" i="106"/>
  <c r="E65" i="109"/>
  <c r="E79" i="109"/>
  <c r="E50" i="95"/>
  <c r="E23" i="95"/>
  <c r="E52" i="109"/>
  <c r="E50" i="106"/>
  <c r="E23" i="106"/>
  <c r="E66" i="109"/>
  <c r="E80" i="109"/>
  <c r="E24" i="95"/>
  <c r="E53" i="109"/>
  <c r="E24" i="106"/>
  <c r="E67" i="109"/>
  <c r="E81" i="109"/>
  <c r="H86" i="73"/>
  <c r="E51" i="95"/>
  <c r="H88" i="73"/>
  <c r="E52" i="95"/>
  <c r="H91" i="73"/>
  <c r="E53" i="95"/>
  <c r="H92" i="73"/>
  <c r="E54" i="95"/>
  <c r="H95" i="73"/>
  <c r="E55" i="95"/>
  <c r="H262" i="73"/>
  <c r="E56" i="95"/>
  <c r="H263" i="73"/>
  <c r="E57" i="95"/>
  <c r="E25" i="95"/>
  <c r="E54" i="109"/>
  <c r="H86" i="105"/>
  <c r="E51" i="106"/>
  <c r="H88" i="105"/>
  <c r="E52" i="106"/>
  <c r="H91" i="105"/>
  <c r="E53" i="106"/>
  <c r="H92" i="105"/>
  <c r="E54" i="106"/>
  <c r="H95" i="105"/>
  <c r="E55" i="106"/>
  <c r="H262" i="105"/>
  <c r="E56" i="106"/>
  <c r="H263" i="105"/>
  <c r="E57" i="106"/>
  <c r="E25" i="106"/>
  <c r="E68" i="109"/>
  <c r="E82" i="109"/>
  <c r="E26" i="95"/>
  <c r="E55" i="109"/>
  <c r="E26" i="106"/>
  <c r="E69" i="109"/>
  <c r="E83" i="109"/>
  <c r="E84" i="109"/>
  <c r="D16" i="110"/>
  <c r="E28" i="95"/>
  <c r="E57" i="109"/>
  <c r="E28" i="106"/>
  <c r="E71" i="109"/>
  <c r="E85" i="109"/>
  <c r="E86" i="109"/>
  <c r="D21" i="95"/>
  <c r="D50" i="109"/>
  <c r="D21" i="106"/>
  <c r="D64" i="109"/>
  <c r="D78" i="109"/>
  <c r="D49" i="95"/>
  <c r="D22" i="95"/>
  <c r="D51" i="109"/>
  <c r="D49" i="106"/>
  <c r="D22" i="106"/>
  <c r="D65" i="109"/>
  <c r="D79" i="109"/>
  <c r="D50" i="95"/>
  <c r="D23" i="95"/>
  <c r="D52" i="109"/>
  <c r="D50" i="106"/>
  <c r="D23" i="106"/>
  <c r="D66" i="109"/>
  <c r="D80" i="109"/>
  <c r="D24" i="95"/>
  <c r="D53" i="109"/>
  <c r="D24" i="106"/>
  <c r="D67" i="109"/>
  <c r="D81" i="109"/>
  <c r="G86" i="73"/>
  <c r="D51" i="95"/>
  <c r="G88" i="73"/>
  <c r="D52" i="95"/>
  <c r="G91" i="73"/>
  <c r="D53" i="95"/>
  <c r="G92" i="73"/>
  <c r="D54" i="95"/>
  <c r="G95" i="73"/>
  <c r="D55" i="95"/>
  <c r="G262" i="73"/>
  <c r="D56" i="95"/>
  <c r="G263" i="73"/>
  <c r="D57" i="95"/>
  <c r="D25" i="95"/>
  <c r="D54" i="109"/>
  <c r="G86" i="105"/>
  <c r="D51" i="106"/>
  <c r="G88" i="105"/>
  <c r="D52" i="106"/>
  <c r="G91" i="105"/>
  <c r="D53" i="106"/>
  <c r="G92" i="105"/>
  <c r="D54" i="106"/>
  <c r="G95" i="105"/>
  <c r="D55" i="106"/>
  <c r="G262" i="105"/>
  <c r="D56" i="106"/>
  <c r="G263" i="105"/>
  <c r="D57" i="106"/>
  <c r="D25" i="106"/>
  <c r="D68" i="109"/>
  <c r="D82" i="109"/>
  <c r="D26" i="95"/>
  <c r="D55" i="109"/>
  <c r="D26" i="106"/>
  <c r="D69" i="109"/>
  <c r="D83" i="109"/>
  <c r="D84" i="109"/>
  <c r="C16" i="110"/>
  <c r="D28" i="95"/>
  <c r="D57" i="109"/>
  <c r="D28" i="106"/>
  <c r="D71" i="109"/>
  <c r="D85" i="109"/>
  <c r="D86" i="109"/>
  <c r="P85" i="109"/>
  <c r="F70" i="109"/>
  <c r="F72" i="109"/>
  <c r="G70" i="109"/>
  <c r="G72" i="109"/>
  <c r="H70" i="109"/>
  <c r="H72" i="109"/>
  <c r="I70" i="109"/>
  <c r="I72" i="109"/>
  <c r="J70" i="109"/>
  <c r="J72" i="109"/>
  <c r="P72" i="109"/>
  <c r="E70" i="109"/>
  <c r="E72" i="109"/>
  <c r="D70" i="109"/>
  <c r="D72" i="109"/>
  <c r="P71" i="109"/>
  <c r="J56" i="109"/>
  <c r="J58" i="109"/>
  <c r="F56" i="109"/>
  <c r="F58" i="109"/>
  <c r="G56" i="109"/>
  <c r="G58" i="109"/>
  <c r="H56" i="109"/>
  <c r="H58" i="109"/>
  <c r="I56" i="109"/>
  <c r="I58" i="109"/>
  <c r="P58" i="109"/>
  <c r="E56" i="109"/>
  <c r="E58" i="109"/>
  <c r="D56" i="109"/>
  <c r="D58" i="109"/>
  <c r="P57" i="109"/>
  <c r="F14" i="95"/>
  <c r="F15" i="109"/>
  <c r="F41" i="109"/>
  <c r="G14" i="95"/>
  <c r="G15" i="109"/>
  <c r="G41" i="109"/>
  <c r="H14" i="95"/>
  <c r="H15" i="109"/>
  <c r="H41" i="109"/>
  <c r="I14" i="95"/>
  <c r="I15" i="109"/>
  <c r="I41" i="109"/>
  <c r="J14" i="95"/>
  <c r="J15" i="109"/>
  <c r="J41" i="109"/>
  <c r="P41" i="109"/>
  <c r="E14" i="95"/>
  <c r="E15" i="109"/>
  <c r="E14" i="106"/>
  <c r="E28" i="109"/>
  <c r="E41" i="109"/>
  <c r="D14" i="95"/>
  <c r="D15" i="109"/>
  <c r="D14" i="106"/>
  <c r="D28" i="109"/>
  <c r="D41" i="109"/>
  <c r="F9" i="95"/>
  <c r="F10" i="109"/>
  <c r="F9" i="106"/>
  <c r="F23" i="109"/>
  <c r="F36" i="109"/>
  <c r="F10" i="95"/>
  <c r="F11" i="109"/>
  <c r="F10" i="106"/>
  <c r="F24" i="109"/>
  <c r="F37" i="109"/>
  <c r="F11" i="95"/>
  <c r="F12" i="109"/>
  <c r="F11" i="106"/>
  <c r="F25" i="109"/>
  <c r="F38" i="109"/>
  <c r="F12" i="95"/>
  <c r="F13" i="109"/>
  <c r="F12" i="106"/>
  <c r="F26" i="109"/>
  <c r="F39" i="109"/>
  <c r="F40" i="109"/>
  <c r="F42" i="109"/>
  <c r="G9" i="95"/>
  <c r="G10" i="109"/>
  <c r="G9" i="106"/>
  <c r="G23" i="109"/>
  <c r="G36" i="109"/>
  <c r="G10" i="95"/>
  <c r="G11" i="109"/>
  <c r="G10" i="106"/>
  <c r="G24" i="109"/>
  <c r="G37" i="109"/>
  <c r="G11" i="95"/>
  <c r="G12" i="109"/>
  <c r="G11" i="106"/>
  <c r="G25" i="109"/>
  <c r="G38" i="109"/>
  <c r="G12" i="95"/>
  <c r="G13" i="109"/>
  <c r="G12" i="106"/>
  <c r="G26" i="109"/>
  <c r="G39" i="109"/>
  <c r="G40" i="109"/>
  <c r="G42" i="109"/>
  <c r="H9" i="95"/>
  <c r="H10" i="109"/>
  <c r="H23" i="109"/>
  <c r="H36" i="109"/>
  <c r="H10" i="95"/>
  <c r="H11" i="109"/>
  <c r="H24" i="109"/>
  <c r="H37" i="109"/>
  <c r="H11" i="95"/>
  <c r="H12" i="109"/>
  <c r="H25" i="109"/>
  <c r="H38" i="109"/>
  <c r="H12" i="95"/>
  <c r="H13" i="109"/>
  <c r="H26" i="109"/>
  <c r="H39" i="109"/>
  <c r="H40" i="109"/>
  <c r="H42" i="109"/>
  <c r="I9" i="95"/>
  <c r="I10" i="109"/>
  <c r="I9" i="106"/>
  <c r="I23" i="109"/>
  <c r="I36" i="109"/>
  <c r="I10" i="95"/>
  <c r="I11" i="109"/>
  <c r="I10" i="106"/>
  <c r="I24" i="109"/>
  <c r="I37" i="109"/>
  <c r="I11" i="95"/>
  <c r="I12" i="109"/>
  <c r="I11" i="106"/>
  <c r="I25" i="109"/>
  <c r="I38" i="109"/>
  <c r="I12" i="95"/>
  <c r="I13" i="109"/>
  <c r="I12" i="106"/>
  <c r="I26" i="109"/>
  <c r="I39" i="109"/>
  <c r="I40" i="109"/>
  <c r="I42" i="109"/>
  <c r="J9" i="95"/>
  <c r="J10" i="109"/>
  <c r="J9" i="106"/>
  <c r="J23" i="109"/>
  <c r="J36" i="109"/>
  <c r="J10" i="95"/>
  <c r="J11" i="109"/>
  <c r="J10" i="106"/>
  <c r="J24" i="109"/>
  <c r="J37" i="109"/>
  <c r="J11" i="95"/>
  <c r="J12" i="109"/>
  <c r="J11" i="106"/>
  <c r="J25" i="109"/>
  <c r="J38" i="109"/>
  <c r="J12" i="95"/>
  <c r="J13" i="109"/>
  <c r="J12" i="106"/>
  <c r="J26" i="109"/>
  <c r="J39" i="109"/>
  <c r="J40" i="109"/>
  <c r="J42" i="109"/>
  <c r="P42" i="109"/>
  <c r="E8" i="95"/>
  <c r="E9" i="109"/>
  <c r="E8" i="106"/>
  <c r="E22" i="109"/>
  <c r="E35" i="109"/>
  <c r="E9" i="95"/>
  <c r="E10" i="109"/>
  <c r="E9" i="106"/>
  <c r="E23" i="109"/>
  <c r="E36" i="109"/>
  <c r="E10" i="95"/>
  <c r="E11" i="109"/>
  <c r="E10" i="106"/>
  <c r="E24" i="109"/>
  <c r="E37" i="109"/>
  <c r="E11" i="95"/>
  <c r="E12" i="109"/>
  <c r="E11" i="106"/>
  <c r="E25" i="109"/>
  <c r="E38" i="109"/>
  <c r="E12" i="95"/>
  <c r="E13" i="109"/>
  <c r="E12" i="106"/>
  <c r="E26" i="109"/>
  <c r="E39" i="109"/>
  <c r="E40" i="109"/>
  <c r="E42" i="109"/>
  <c r="D8" i="95"/>
  <c r="D9" i="109"/>
  <c r="D8" i="106"/>
  <c r="D22" i="109"/>
  <c r="D35" i="109"/>
  <c r="D9" i="95"/>
  <c r="D10" i="109"/>
  <c r="D9" i="106"/>
  <c r="D23" i="109"/>
  <c r="D36" i="109"/>
  <c r="D10" i="95"/>
  <c r="D11" i="109"/>
  <c r="D10" i="106"/>
  <c r="D24" i="109"/>
  <c r="D37" i="109"/>
  <c r="D11" i="95"/>
  <c r="D12" i="109"/>
  <c r="D11" i="106"/>
  <c r="D25" i="109"/>
  <c r="D38" i="109"/>
  <c r="D12" i="95"/>
  <c r="D13" i="109"/>
  <c r="D12" i="106"/>
  <c r="D26" i="109"/>
  <c r="D39" i="109"/>
  <c r="D40" i="109"/>
  <c r="D42" i="109"/>
  <c r="F27" i="109"/>
  <c r="F29" i="109"/>
  <c r="G27" i="109"/>
  <c r="G29" i="109"/>
  <c r="H27" i="109"/>
  <c r="H29" i="109"/>
  <c r="I27" i="109"/>
  <c r="I29" i="109"/>
  <c r="J27" i="109"/>
  <c r="J29" i="109"/>
  <c r="P29" i="109"/>
  <c r="E27" i="109"/>
  <c r="E29" i="109"/>
  <c r="D27" i="109"/>
  <c r="D29" i="109"/>
  <c r="F14" i="109"/>
  <c r="F16" i="109"/>
  <c r="G14" i="109"/>
  <c r="G16" i="109"/>
  <c r="H14" i="109"/>
  <c r="H16" i="109"/>
  <c r="I14" i="109"/>
  <c r="I16" i="109"/>
  <c r="J14" i="109"/>
  <c r="J16" i="109"/>
  <c r="P16" i="109"/>
  <c r="P15" i="109"/>
  <c r="E14" i="109"/>
  <c r="E16" i="109"/>
  <c r="D14" i="109"/>
  <c r="D16" i="109"/>
  <c r="F33" i="108"/>
  <c r="F32" i="108"/>
  <c r="F24" i="108"/>
  <c r="F55" i="108"/>
  <c r="G33" i="108"/>
  <c r="G32" i="108"/>
  <c r="G24" i="108"/>
  <c r="G55" i="108"/>
  <c r="I33" i="108"/>
  <c r="I32" i="108"/>
  <c r="I24" i="108"/>
  <c r="I55" i="108"/>
  <c r="J33" i="108"/>
  <c r="J32" i="108"/>
  <c r="J24" i="108"/>
  <c r="J55" i="108"/>
  <c r="F8" i="108"/>
  <c r="F39" i="108"/>
  <c r="F9" i="108"/>
  <c r="F40" i="108"/>
  <c r="F10" i="108"/>
  <c r="F41" i="108"/>
  <c r="F11" i="108"/>
  <c r="F42" i="108"/>
  <c r="F12" i="108"/>
  <c r="F43" i="108"/>
  <c r="F13" i="108"/>
  <c r="F44" i="108"/>
  <c r="F14" i="108"/>
  <c r="F45" i="108"/>
  <c r="F15" i="108"/>
  <c r="F46" i="108"/>
  <c r="F16" i="108"/>
  <c r="F47" i="108"/>
  <c r="F17" i="108"/>
  <c r="F48" i="108"/>
  <c r="F49" i="108"/>
  <c r="F19" i="108"/>
  <c r="F50" i="108"/>
  <c r="F20" i="108"/>
  <c r="F51" i="108"/>
  <c r="F21" i="108"/>
  <c r="F52" i="108"/>
  <c r="F22" i="108"/>
  <c r="F53" i="108"/>
  <c r="F23" i="108"/>
  <c r="F54" i="108"/>
  <c r="F56" i="108"/>
  <c r="G8" i="108"/>
  <c r="G39" i="108"/>
  <c r="G9" i="108"/>
  <c r="G40" i="108"/>
  <c r="G10" i="108"/>
  <c r="G41" i="108"/>
  <c r="G11" i="108"/>
  <c r="G42" i="108"/>
  <c r="G12" i="108"/>
  <c r="G43" i="108"/>
  <c r="G13" i="108"/>
  <c r="G44" i="108"/>
  <c r="G14" i="108"/>
  <c r="G45" i="108"/>
  <c r="G15" i="108"/>
  <c r="G46" i="108"/>
  <c r="G16" i="108"/>
  <c r="G47" i="108"/>
  <c r="G17" i="108"/>
  <c r="G48" i="108"/>
  <c r="G49" i="108"/>
  <c r="G19" i="108"/>
  <c r="G50" i="108"/>
  <c r="G20" i="108"/>
  <c r="G51" i="108"/>
  <c r="G21" i="108"/>
  <c r="G52" i="108"/>
  <c r="G22" i="108"/>
  <c r="G53" i="108"/>
  <c r="G23" i="108"/>
  <c r="G54" i="108"/>
  <c r="G56" i="108"/>
  <c r="H33" i="108"/>
  <c r="H32" i="108"/>
  <c r="H8" i="108"/>
  <c r="H39" i="108"/>
  <c r="H9" i="108"/>
  <c r="H40" i="108"/>
  <c r="H10" i="108"/>
  <c r="H41" i="108"/>
  <c r="H11" i="108"/>
  <c r="H42" i="108"/>
  <c r="H12" i="108"/>
  <c r="H43" i="108"/>
  <c r="H13" i="108"/>
  <c r="H44" i="108"/>
  <c r="H14" i="108"/>
  <c r="H45" i="108"/>
  <c r="H15" i="108"/>
  <c r="H46" i="108"/>
  <c r="H16" i="108"/>
  <c r="H47" i="108"/>
  <c r="H17" i="108"/>
  <c r="H48" i="108"/>
  <c r="H49" i="108"/>
  <c r="H19" i="108"/>
  <c r="H50" i="108"/>
  <c r="H20" i="108"/>
  <c r="H51" i="108"/>
  <c r="H21" i="108"/>
  <c r="H52" i="108"/>
  <c r="H22" i="108"/>
  <c r="H53" i="108"/>
  <c r="H23" i="108"/>
  <c r="H54" i="108"/>
  <c r="H24" i="108"/>
  <c r="H55" i="108"/>
  <c r="H56" i="108"/>
  <c r="I8" i="108"/>
  <c r="I39" i="108"/>
  <c r="I9" i="108"/>
  <c r="I40" i="108"/>
  <c r="I10" i="108"/>
  <c r="I41" i="108"/>
  <c r="I11" i="108"/>
  <c r="I42" i="108"/>
  <c r="I12" i="108"/>
  <c r="I43" i="108"/>
  <c r="I13" i="108"/>
  <c r="I44" i="108"/>
  <c r="I14" i="108"/>
  <c r="I45" i="108"/>
  <c r="I15" i="108"/>
  <c r="I46" i="108"/>
  <c r="I16" i="108"/>
  <c r="I47" i="108"/>
  <c r="I17" i="108"/>
  <c r="I48" i="108"/>
  <c r="I49" i="108"/>
  <c r="I19" i="108"/>
  <c r="I50" i="108"/>
  <c r="I20" i="108"/>
  <c r="I51" i="108"/>
  <c r="I21" i="108"/>
  <c r="I52" i="108"/>
  <c r="I22" i="108"/>
  <c r="I53" i="108"/>
  <c r="I23" i="108"/>
  <c r="I54" i="108"/>
  <c r="I56" i="108"/>
  <c r="J8" i="108"/>
  <c r="J39" i="108"/>
  <c r="J9" i="108"/>
  <c r="J40" i="108"/>
  <c r="J10" i="108"/>
  <c r="J41" i="108"/>
  <c r="J11" i="108"/>
  <c r="J42" i="108"/>
  <c r="J12" i="108"/>
  <c r="J43" i="108"/>
  <c r="J13" i="108"/>
  <c r="J44" i="108"/>
  <c r="J14" i="108"/>
  <c r="J45" i="108"/>
  <c r="J15" i="108"/>
  <c r="J46" i="108"/>
  <c r="J16" i="108"/>
  <c r="J47" i="108"/>
  <c r="J17" i="108"/>
  <c r="J48" i="108"/>
  <c r="J49" i="108"/>
  <c r="J19" i="108"/>
  <c r="J50" i="108"/>
  <c r="J20" i="108"/>
  <c r="J51" i="108"/>
  <c r="J21" i="108"/>
  <c r="J52" i="108"/>
  <c r="J22" i="108"/>
  <c r="J53" i="108"/>
  <c r="J23" i="108"/>
  <c r="J54" i="108"/>
  <c r="J56" i="108"/>
  <c r="L56" i="108"/>
  <c r="E33" i="108"/>
  <c r="E32" i="108"/>
  <c r="E8" i="108"/>
  <c r="E39" i="108"/>
  <c r="E9" i="108"/>
  <c r="E40" i="108"/>
  <c r="E10" i="108"/>
  <c r="E41" i="108"/>
  <c r="E11" i="108"/>
  <c r="E42" i="108"/>
  <c r="E12" i="108"/>
  <c r="E43" i="108"/>
  <c r="E13" i="108"/>
  <c r="E44" i="108"/>
  <c r="E14" i="108"/>
  <c r="E45" i="108"/>
  <c r="E15" i="108"/>
  <c r="E46" i="108"/>
  <c r="E16" i="108"/>
  <c r="E47" i="108"/>
  <c r="E17" i="108"/>
  <c r="E48" i="108"/>
  <c r="E49" i="108"/>
  <c r="E19" i="108"/>
  <c r="E50" i="108"/>
  <c r="E20" i="108"/>
  <c r="E51" i="108"/>
  <c r="E21" i="108"/>
  <c r="E52" i="108"/>
  <c r="E22" i="108"/>
  <c r="E53" i="108"/>
  <c r="E23" i="108"/>
  <c r="E54" i="108"/>
  <c r="E24" i="108"/>
  <c r="E55" i="108"/>
  <c r="E56" i="108"/>
  <c r="D33" i="108"/>
  <c r="D32" i="108"/>
  <c r="D8" i="108"/>
  <c r="D39" i="108"/>
  <c r="D9" i="108"/>
  <c r="D40" i="108"/>
  <c r="D10" i="108"/>
  <c r="D41" i="108"/>
  <c r="D11" i="108"/>
  <c r="D42" i="108"/>
  <c r="D12" i="108"/>
  <c r="D43" i="108"/>
  <c r="D13" i="108"/>
  <c r="D44" i="108"/>
  <c r="D14" i="108"/>
  <c r="D45" i="108"/>
  <c r="D15" i="108"/>
  <c r="D46" i="108"/>
  <c r="D16" i="108"/>
  <c r="D47" i="108"/>
  <c r="D17" i="108"/>
  <c r="D48" i="108"/>
  <c r="D49" i="108"/>
  <c r="D19" i="108"/>
  <c r="D50" i="108"/>
  <c r="D20" i="108"/>
  <c r="D51" i="108"/>
  <c r="D21" i="108"/>
  <c r="D52" i="108"/>
  <c r="D22" i="108"/>
  <c r="D53" i="108"/>
  <c r="D23" i="108"/>
  <c r="D54" i="108"/>
  <c r="D24" i="108"/>
  <c r="D55" i="108"/>
  <c r="D56" i="108"/>
  <c r="L55" i="108"/>
  <c r="L54" i="108"/>
  <c r="L53" i="108"/>
  <c r="L52" i="108"/>
  <c r="L51" i="108"/>
  <c r="L50" i="108"/>
  <c r="L49" i="108"/>
  <c r="J18" i="108"/>
  <c r="J25" i="108"/>
  <c r="J27" i="106"/>
  <c r="J29" i="106"/>
  <c r="J26" i="108"/>
  <c r="F18" i="108"/>
  <c r="F25" i="108"/>
  <c r="G18" i="108"/>
  <c r="G25" i="108"/>
  <c r="H18" i="108"/>
  <c r="H25" i="108"/>
  <c r="I18" i="108"/>
  <c r="I25" i="108"/>
  <c r="L25" i="108"/>
  <c r="F27" i="106"/>
  <c r="F29" i="106"/>
  <c r="G27" i="106"/>
  <c r="G29" i="106"/>
  <c r="I27" i="106"/>
  <c r="I29" i="106"/>
  <c r="P29" i="106"/>
  <c r="L26" i="108"/>
  <c r="E18" i="108"/>
  <c r="E25" i="108"/>
  <c r="E27" i="106"/>
  <c r="E29" i="106"/>
  <c r="E26" i="108"/>
  <c r="F26" i="108"/>
  <c r="G26" i="108"/>
  <c r="H26" i="108"/>
  <c r="I26" i="108"/>
  <c r="D18" i="108"/>
  <c r="D25" i="108"/>
  <c r="D27" i="106"/>
  <c r="D29" i="106"/>
  <c r="D26" i="108"/>
  <c r="L24" i="108"/>
  <c r="L23" i="108"/>
  <c r="L22" i="108"/>
  <c r="L21" i="108"/>
  <c r="L20" i="108"/>
  <c r="L19" i="108"/>
  <c r="L18" i="108"/>
  <c r="J18" i="107"/>
  <c r="J42" i="107"/>
  <c r="J65" i="107"/>
  <c r="F18" i="107"/>
  <c r="F25" i="107"/>
  <c r="F42" i="107"/>
  <c r="F49" i="107"/>
  <c r="F72" i="107"/>
  <c r="G18" i="107"/>
  <c r="G25" i="107"/>
  <c r="G42" i="107"/>
  <c r="G49" i="107"/>
  <c r="G72" i="107"/>
  <c r="H18" i="107"/>
  <c r="H25" i="107"/>
  <c r="H42" i="107"/>
  <c r="H49" i="107"/>
  <c r="H72" i="107"/>
  <c r="I18" i="107"/>
  <c r="I25" i="107"/>
  <c r="I42" i="107"/>
  <c r="I49" i="107"/>
  <c r="I72" i="107"/>
  <c r="J25" i="107"/>
  <c r="J49" i="107"/>
  <c r="J72" i="107"/>
  <c r="L72" i="107"/>
  <c r="E18" i="107"/>
  <c r="E25" i="107"/>
  <c r="E42" i="107"/>
  <c r="E49" i="107"/>
  <c r="E72" i="107"/>
  <c r="D18" i="107"/>
  <c r="D25" i="107"/>
  <c r="D42" i="107"/>
  <c r="D49" i="107"/>
  <c r="D72" i="107"/>
  <c r="F71" i="107"/>
  <c r="G71" i="107"/>
  <c r="H71" i="107"/>
  <c r="I71" i="107"/>
  <c r="J71" i="107"/>
  <c r="L71" i="107"/>
  <c r="E71" i="107"/>
  <c r="D71" i="107"/>
  <c r="F70" i="107"/>
  <c r="G70" i="107"/>
  <c r="H70" i="107"/>
  <c r="I70" i="107"/>
  <c r="J70" i="107"/>
  <c r="L70" i="107"/>
  <c r="E70" i="107"/>
  <c r="D70" i="107"/>
  <c r="F69" i="107"/>
  <c r="G69" i="107"/>
  <c r="H69" i="107"/>
  <c r="I69" i="107"/>
  <c r="J69" i="107"/>
  <c r="L69" i="107"/>
  <c r="E69" i="107"/>
  <c r="D69" i="107"/>
  <c r="F68" i="107"/>
  <c r="G68" i="107"/>
  <c r="H68" i="107"/>
  <c r="I68" i="107"/>
  <c r="J68" i="107"/>
  <c r="L68" i="107"/>
  <c r="E68" i="107"/>
  <c r="D68" i="107"/>
  <c r="F67" i="107"/>
  <c r="G67" i="107"/>
  <c r="H67" i="107"/>
  <c r="I67" i="107"/>
  <c r="J67" i="107"/>
  <c r="L67" i="107"/>
  <c r="E67" i="107"/>
  <c r="D67" i="107"/>
  <c r="F66" i="107"/>
  <c r="G66" i="107"/>
  <c r="H66" i="107"/>
  <c r="I66" i="107"/>
  <c r="J66" i="107"/>
  <c r="L66" i="107"/>
  <c r="E66" i="107"/>
  <c r="D66" i="107"/>
  <c r="F65" i="107"/>
  <c r="G65" i="107"/>
  <c r="H65" i="107"/>
  <c r="I65" i="107"/>
  <c r="L65" i="107"/>
  <c r="E65" i="107"/>
  <c r="D65" i="107"/>
  <c r="L49" i="107"/>
  <c r="L48" i="107"/>
  <c r="L47" i="107"/>
  <c r="L46" i="107"/>
  <c r="L45" i="107"/>
  <c r="L44" i="107"/>
  <c r="L43" i="107"/>
  <c r="L42" i="107"/>
  <c r="E42" i="96"/>
  <c r="E49" i="96"/>
  <c r="F42" i="96"/>
  <c r="F49" i="96"/>
  <c r="G42" i="96"/>
  <c r="G49" i="96"/>
  <c r="H42" i="96"/>
  <c r="H49" i="96"/>
  <c r="I42" i="96"/>
  <c r="I49" i="96"/>
  <c r="J42" i="96"/>
  <c r="J49" i="96"/>
  <c r="D42" i="96"/>
  <c r="D49" i="96"/>
  <c r="L25" i="107"/>
  <c r="L26" i="107"/>
  <c r="E26" i="107"/>
  <c r="F26" i="107"/>
  <c r="G26" i="107"/>
  <c r="H26" i="107"/>
  <c r="I26" i="107"/>
  <c r="J26" i="107"/>
  <c r="D26" i="107"/>
  <c r="D18" i="96"/>
  <c r="D25" i="96"/>
  <c r="D27" i="95"/>
  <c r="D29" i="95"/>
  <c r="D26" i="96"/>
  <c r="L24" i="107"/>
  <c r="L23" i="107"/>
  <c r="L22" i="107"/>
  <c r="L21" i="107"/>
  <c r="L20" i="107"/>
  <c r="L19" i="107"/>
  <c r="L18" i="107"/>
  <c r="F13" i="106"/>
  <c r="F15" i="106"/>
  <c r="G13" i="106"/>
  <c r="G15" i="106"/>
  <c r="I13" i="106"/>
  <c r="I15" i="106"/>
  <c r="J13" i="106"/>
  <c r="J15" i="106"/>
  <c r="P15" i="106"/>
  <c r="P30" i="106"/>
  <c r="E13" i="106"/>
  <c r="E15" i="106"/>
  <c r="E30" i="106"/>
  <c r="F30" i="106"/>
  <c r="G30" i="106"/>
  <c r="I30" i="106"/>
  <c r="J30" i="106"/>
  <c r="K30" i="106"/>
  <c r="L30" i="106"/>
  <c r="M30" i="106"/>
  <c r="N30" i="106"/>
  <c r="D13" i="106"/>
  <c r="D15" i="106"/>
  <c r="D30" i="106"/>
  <c r="P28" i="106"/>
  <c r="P27" i="106"/>
  <c r="Q231" i="105"/>
  <c r="N49" i="106"/>
  <c r="N22" i="106"/>
  <c r="Q280" i="105"/>
  <c r="N50" i="106"/>
  <c r="N23" i="106"/>
  <c r="Q86" i="105"/>
  <c r="N51" i="106"/>
  <c r="Q88" i="105"/>
  <c r="N52" i="106"/>
  <c r="Q91" i="105"/>
  <c r="N53" i="106"/>
  <c r="Q92" i="105"/>
  <c r="N54" i="106"/>
  <c r="Q95" i="105"/>
  <c r="N55" i="106"/>
  <c r="Q262" i="105"/>
  <c r="N56" i="106"/>
  <c r="Q263" i="105"/>
  <c r="N57" i="106"/>
  <c r="N25" i="106"/>
  <c r="N21" i="106"/>
  <c r="N24" i="106"/>
  <c r="N26" i="106"/>
  <c r="N27" i="106"/>
  <c r="P231" i="105"/>
  <c r="M49" i="106"/>
  <c r="M22" i="106"/>
  <c r="P280" i="105"/>
  <c r="M50" i="106"/>
  <c r="M23" i="106"/>
  <c r="P86" i="105"/>
  <c r="M51" i="106"/>
  <c r="P88" i="105"/>
  <c r="M52" i="106"/>
  <c r="P91" i="105"/>
  <c r="M53" i="106"/>
  <c r="P92" i="105"/>
  <c r="M54" i="106"/>
  <c r="P95" i="105"/>
  <c r="M55" i="106"/>
  <c r="P262" i="105"/>
  <c r="M56" i="106"/>
  <c r="P263" i="105"/>
  <c r="M57" i="106"/>
  <c r="M25" i="106"/>
  <c r="M21" i="106"/>
  <c r="M24" i="106"/>
  <c r="M26" i="106"/>
  <c r="M27" i="106"/>
  <c r="O231" i="105"/>
  <c r="L49" i="106"/>
  <c r="L22" i="106"/>
  <c r="O280" i="105"/>
  <c r="L50" i="106"/>
  <c r="L23" i="106"/>
  <c r="O86" i="105"/>
  <c r="L51" i="106"/>
  <c r="O88" i="105"/>
  <c r="L52" i="106"/>
  <c r="O91" i="105"/>
  <c r="L53" i="106"/>
  <c r="O92" i="105"/>
  <c r="L54" i="106"/>
  <c r="O95" i="105"/>
  <c r="L55" i="106"/>
  <c r="O262" i="105"/>
  <c r="L56" i="106"/>
  <c r="O263" i="105"/>
  <c r="L57" i="106"/>
  <c r="L25" i="106"/>
  <c r="L21" i="106"/>
  <c r="L24" i="106"/>
  <c r="L26" i="106"/>
  <c r="L27" i="106"/>
  <c r="N231" i="105"/>
  <c r="K49" i="106"/>
  <c r="K22" i="106"/>
  <c r="N280" i="105"/>
  <c r="K50" i="106"/>
  <c r="K23" i="106"/>
  <c r="N86" i="105"/>
  <c r="K51" i="106"/>
  <c r="N88" i="105"/>
  <c r="K52" i="106"/>
  <c r="N91" i="105"/>
  <c r="K53" i="106"/>
  <c r="N92" i="105"/>
  <c r="K54" i="106"/>
  <c r="N95" i="105"/>
  <c r="K55" i="106"/>
  <c r="N262" i="105"/>
  <c r="K56" i="106"/>
  <c r="N263" i="105"/>
  <c r="K57" i="106"/>
  <c r="K25" i="106"/>
  <c r="K21" i="106"/>
  <c r="K24" i="106"/>
  <c r="K26" i="106"/>
  <c r="K27" i="106"/>
  <c r="P14" i="106"/>
  <c r="P13" i="106"/>
  <c r="N9" i="106"/>
  <c r="N10" i="106"/>
  <c r="N11" i="106"/>
  <c r="N8" i="106"/>
  <c r="N12" i="106"/>
  <c r="N13" i="106"/>
  <c r="M9" i="106"/>
  <c r="M10" i="106"/>
  <c r="M11" i="106"/>
  <c r="M8" i="106"/>
  <c r="M12" i="106"/>
  <c r="M13" i="106"/>
  <c r="L9" i="106"/>
  <c r="L10" i="106"/>
  <c r="L11" i="106"/>
  <c r="L8" i="106"/>
  <c r="L12" i="106"/>
  <c r="L13" i="106"/>
  <c r="K9" i="106"/>
  <c r="K10" i="106"/>
  <c r="K11" i="106"/>
  <c r="K8" i="106"/>
  <c r="K12" i="106"/>
  <c r="K13" i="106"/>
  <c r="J33" i="97"/>
  <c r="J32" i="97"/>
  <c r="J8" i="97"/>
  <c r="J39" i="97"/>
  <c r="J9" i="97"/>
  <c r="J40" i="97"/>
  <c r="J10" i="97"/>
  <c r="J41" i="97"/>
  <c r="J11" i="97"/>
  <c r="J42" i="97"/>
  <c r="J12" i="97"/>
  <c r="J43" i="97"/>
  <c r="J13" i="97"/>
  <c r="J44" i="97"/>
  <c r="J14" i="97"/>
  <c r="J45" i="97"/>
  <c r="J15" i="97"/>
  <c r="J46" i="97"/>
  <c r="J16" i="97"/>
  <c r="J47" i="97"/>
  <c r="J17" i="97"/>
  <c r="J48" i="97"/>
  <c r="J49" i="97"/>
  <c r="J19" i="97"/>
  <c r="J50" i="97"/>
  <c r="J20" i="97"/>
  <c r="J51" i="97"/>
  <c r="J21" i="97"/>
  <c r="J52" i="97"/>
  <c r="J22" i="97"/>
  <c r="J53" i="97"/>
  <c r="J23" i="97"/>
  <c r="J54" i="97"/>
  <c r="J24" i="97"/>
  <c r="J55" i="97"/>
  <c r="J56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F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G8" i="97"/>
  <c r="G9" i="97"/>
  <c r="G10" i="97"/>
  <c r="G11" i="97"/>
  <c r="G12" i="97"/>
  <c r="G13" i="97"/>
  <c r="G14" i="97"/>
  <c r="G15" i="97"/>
  <c r="G16" i="97"/>
  <c r="G17" i="97"/>
  <c r="G18" i="97"/>
  <c r="G19" i="97"/>
  <c r="G20" i="97"/>
  <c r="G21" i="97"/>
  <c r="G22" i="97"/>
  <c r="G23" i="97"/>
  <c r="G24" i="97"/>
  <c r="G25" i="97"/>
  <c r="H8" i="97"/>
  <c r="H9" i="97"/>
  <c r="H10" i="97"/>
  <c r="H11" i="97"/>
  <c r="H12" i="97"/>
  <c r="H13" i="97"/>
  <c r="H14" i="97"/>
  <c r="H15" i="97"/>
  <c r="H16" i="97"/>
  <c r="H17" i="97"/>
  <c r="H18" i="97"/>
  <c r="H19" i="97"/>
  <c r="H20" i="97"/>
  <c r="H21" i="97"/>
  <c r="H22" i="97"/>
  <c r="H23" i="97"/>
  <c r="H24" i="97"/>
  <c r="H25" i="97"/>
  <c r="I8" i="97"/>
  <c r="I9" i="97"/>
  <c r="I10" i="97"/>
  <c r="I11" i="97"/>
  <c r="I12" i="97"/>
  <c r="I13" i="97"/>
  <c r="I14" i="97"/>
  <c r="I15" i="97"/>
  <c r="I16" i="97"/>
  <c r="I17" i="97"/>
  <c r="I18" i="97"/>
  <c r="I19" i="97"/>
  <c r="I20" i="97"/>
  <c r="I21" i="97"/>
  <c r="I22" i="97"/>
  <c r="I23" i="97"/>
  <c r="I24" i="97"/>
  <c r="I25" i="97"/>
  <c r="J18" i="97"/>
  <c r="J25" i="97"/>
  <c r="L25" i="97"/>
  <c r="F27" i="95"/>
  <c r="F29" i="95"/>
  <c r="G27" i="95"/>
  <c r="G29" i="95"/>
  <c r="H27" i="95"/>
  <c r="H29" i="95"/>
  <c r="I27" i="95"/>
  <c r="I29" i="95"/>
  <c r="J27" i="95"/>
  <c r="J29" i="95"/>
  <c r="P29" i="95"/>
  <c r="L26" i="97"/>
  <c r="J26" i="97"/>
  <c r="I26" i="97"/>
  <c r="H26" i="97"/>
  <c r="G26" i="97"/>
  <c r="F26" i="97"/>
  <c r="E8" i="97"/>
  <c r="E9" i="97"/>
  <c r="E10" i="97"/>
  <c r="E11" i="97"/>
  <c r="E12" i="97"/>
  <c r="E13" i="97"/>
  <c r="E14" i="97"/>
  <c r="E15" i="97"/>
  <c r="E16" i="97"/>
  <c r="E17" i="97"/>
  <c r="E18" i="97"/>
  <c r="E19" i="97"/>
  <c r="E20" i="97"/>
  <c r="E21" i="97"/>
  <c r="E22" i="97"/>
  <c r="E23" i="97"/>
  <c r="E24" i="97"/>
  <c r="E25" i="97"/>
  <c r="E27" i="95"/>
  <c r="E29" i="95"/>
  <c r="E26" i="97"/>
  <c r="F33" i="97"/>
  <c r="F32" i="97"/>
  <c r="F53" i="97"/>
  <c r="G33" i="97"/>
  <c r="G32" i="97"/>
  <c r="G53" i="97"/>
  <c r="H33" i="97"/>
  <c r="H32" i="97"/>
  <c r="H53" i="97"/>
  <c r="I33" i="97"/>
  <c r="I32" i="97"/>
  <c r="I53" i="97"/>
  <c r="L53" i="97"/>
  <c r="F52" i="97"/>
  <c r="G52" i="97"/>
  <c r="H52" i="97"/>
  <c r="I52" i="97"/>
  <c r="L52" i="97"/>
  <c r="F54" i="97"/>
  <c r="G54" i="97"/>
  <c r="H54" i="97"/>
  <c r="I54" i="97"/>
  <c r="L54" i="97"/>
  <c r="F55" i="97"/>
  <c r="G55" i="97"/>
  <c r="H55" i="97"/>
  <c r="I55" i="97"/>
  <c r="L55" i="97"/>
  <c r="F51" i="97"/>
  <c r="G51" i="97"/>
  <c r="H51" i="97"/>
  <c r="I51" i="97"/>
  <c r="L51" i="97"/>
  <c r="F50" i="97"/>
  <c r="G50" i="97"/>
  <c r="H50" i="97"/>
  <c r="I50" i="97"/>
  <c r="L50" i="97"/>
  <c r="F39" i="97"/>
  <c r="F40" i="97"/>
  <c r="F41" i="97"/>
  <c r="F42" i="97"/>
  <c r="F43" i="97"/>
  <c r="F44" i="97"/>
  <c r="F45" i="97"/>
  <c r="F46" i="97"/>
  <c r="F47" i="97"/>
  <c r="F48" i="97"/>
  <c r="F49" i="97"/>
  <c r="F56" i="97"/>
  <c r="G39" i="97"/>
  <c r="G40" i="97"/>
  <c r="G41" i="97"/>
  <c r="G42" i="97"/>
  <c r="G43" i="97"/>
  <c r="G44" i="97"/>
  <c r="G45" i="97"/>
  <c r="G46" i="97"/>
  <c r="G47" i="97"/>
  <c r="G48" i="97"/>
  <c r="G49" i="97"/>
  <c r="G56" i="97"/>
  <c r="H39" i="97"/>
  <c r="H40" i="97"/>
  <c r="H41" i="97"/>
  <c r="H42" i="97"/>
  <c r="H43" i="97"/>
  <c r="H44" i="97"/>
  <c r="H45" i="97"/>
  <c r="H46" i="97"/>
  <c r="H47" i="97"/>
  <c r="H48" i="97"/>
  <c r="H49" i="97"/>
  <c r="H56" i="97"/>
  <c r="I39" i="97"/>
  <c r="I40" i="97"/>
  <c r="I41" i="97"/>
  <c r="I42" i="97"/>
  <c r="I43" i="97"/>
  <c r="I44" i="97"/>
  <c r="I45" i="97"/>
  <c r="I46" i="97"/>
  <c r="I47" i="97"/>
  <c r="I48" i="97"/>
  <c r="I49" i="97"/>
  <c r="I56" i="97"/>
  <c r="L56" i="97"/>
  <c r="E33" i="97"/>
  <c r="E32" i="97"/>
  <c r="E39" i="97"/>
  <c r="E40" i="97"/>
  <c r="E41" i="97"/>
  <c r="E42" i="97"/>
  <c r="E43" i="97"/>
  <c r="E44" i="97"/>
  <c r="E45" i="97"/>
  <c r="E46" i="97"/>
  <c r="E47" i="97"/>
  <c r="E48" i="97"/>
  <c r="E49" i="97"/>
  <c r="E50" i="97"/>
  <c r="E51" i="97"/>
  <c r="E52" i="97"/>
  <c r="E53" i="97"/>
  <c r="E54" i="97"/>
  <c r="E55" i="97"/>
  <c r="E56" i="97"/>
  <c r="D33" i="97"/>
  <c r="D32" i="97"/>
  <c r="D39" i="97"/>
  <c r="D40" i="97"/>
  <c r="D41" i="97"/>
  <c r="D42" i="97"/>
  <c r="D43" i="97"/>
  <c r="D44" i="97"/>
  <c r="D45" i="97"/>
  <c r="D46" i="97"/>
  <c r="D47" i="97"/>
  <c r="D48" i="97"/>
  <c r="D49" i="97"/>
  <c r="D50" i="97"/>
  <c r="D51" i="97"/>
  <c r="D52" i="97"/>
  <c r="D53" i="97"/>
  <c r="D54" i="97"/>
  <c r="D55" i="97"/>
  <c r="D56" i="97"/>
  <c r="L21" i="97"/>
  <c r="L22" i="97"/>
  <c r="L23" i="97"/>
  <c r="L24" i="97"/>
  <c r="L20" i="97"/>
  <c r="L19" i="97"/>
  <c r="F18" i="96"/>
  <c r="F25" i="96"/>
  <c r="F72" i="96"/>
  <c r="G18" i="96"/>
  <c r="G25" i="96"/>
  <c r="G72" i="96"/>
  <c r="H18" i="96"/>
  <c r="H25" i="96"/>
  <c r="H72" i="96"/>
  <c r="I18" i="96"/>
  <c r="I25" i="96"/>
  <c r="I72" i="96"/>
  <c r="J18" i="96"/>
  <c r="J25" i="96"/>
  <c r="J72" i="96"/>
  <c r="L72" i="96"/>
  <c r="F71" i="96"/>
  <c r="G71" i="96"/>
  <c r="H71" i="96"/>
  <c r="I71" i="96"/>
  <c r="J71" i="96"/>
  <c r="L71" i="96"/>
  <c r="F70" i="96"/>
  <c r="G70" i="96"/>
  <c r="H70" i="96"/>
  <c r="I70" i="96"/>
  <c r="J70" i="96"/>
  <c r="L70" i="96"/>
  <c r="F69" i="96"/>
  <c r="G69" i="96"/>
  <c r="H69" i="96"/>
  <c r="I69" i="96"/>
  <c r="J69" i="96"/>
  <c r="L69" i="96"/>
  <c r="F68" i="96"/>
  <c r="G68" i="96"/>
  <c r="H68" i="96"/>
  <c r="I68" i="96"/>
  <c r="J68" i="96"/>
  <c r="L68" i="96"/>
  <c r="F67" i="96"/>
  <c r="G67" i="96"/>
  <c r="H67" i="96"/>
  <c r="I67" i="96"/>
  <c r="J67" i="96"/>
  <c r="L67" i="96"/>
  <c r="F66" i="96"/>
  <c r="G66" i="96"/>
  <c r="H66" i="96"/>
  <c r="I66" i="96"/>
  <c r="J66" i="96"/>
  <c r="L66" i="96"/>
  <c r="E18" i="96"/>
  <c r="E65" i="96"/>
  <c r="F65" i="96"/>
  <c r="G65" i="96"/>
  <c r="H65" i="96"/>
  <c r="I65" i="96"/>
  <c r="J65" i="96"/>
  <c r="E66" i="96"/>
  <c r="E67" i="96"/>
  <c r="E68" i="96"/>
  <c r="E69" i="96"/>
  <c r="E70" i="96"/>
  <c r="E71" i="96"/>
  <c r="E25" i="96"/>
  <c r="E72" i="96"/>
  <c r="D65" i="96"/>
  <c r="D66" i="96"/>
  <c r="D67" i="96"/>
  <c r="D68" i="96"/>
  <c r="D69" i="96"/>
  <c r="D70" i="96"/>
  <c r="D71" i="96"/>
  <c r="D72" i="96"/>
  <c r="L49" i="96"/>
  <c r="L48" i="96"/>
  <c r="L47" i="96"/>
  <c r="L46" i="96"/>
  <c r="L45" i="96"/>
  <c r="L44" i="96"/>
  <c r="L43" i="96"/>
  <c r="I122" i="96"/>
  <c r="I104" i="96"/>
  <c r="I123" i="96"/>
  <c r="F13" i="95"/>
  <c r="F15" i="95"/>
  <c r="F30" i="95"/>
  <c r="L25" i="96"/>
  <c r="L26" i="96"/>
  <c r="E26" i="96"/>
  <c r="F26" i="96"/>
  <c r="G26" i="96"/>
  <c r="H26" i="96"/>
  <c r="I26" i="96"/>
  <c r="J26" i="96"/>
  <c r="L22" i="96"/>
  <c r="L23" i="96"/>
  <c r="L24" i="96"/>
  <c r="L21" i="96"/>
  <c r="L20" i="96"/>
  <c r="L19" i="96"/>
  <c r="J13" i="95"/>
  <c r="J15" i="95"/>
  <c r="J30" i="95"/>
  <c r="P28" i="95"/>
  <c r="G13" i="95"/>
  <c r="G15" i="95"/>
  <c r="H13" i="95"/>
  <c r="H15" i="95"/>
  <c r="I13" i="95"/>
  <c r="I15" i="95"/>
  <c r="P15" i="95"/>
  <c r="P30" i="95"/>
  <c r="E13" i="95"/>
  <c r="E15" i="95"/>
  <c r="E30" i="95"/>
  <c r="G30" i="95"/>
  <c r="H30" i="95"/>
  <c r="I30" i="95"/>
  <c r="K30" i="95"/>
  <c r="L30" i="95"/>
  <c r="M30" i="95"/>
  <c r="N30" i="95"/>
  <c r="D13" i="95"/>
  <c r="D15" i="95"/>
  <c r="D30" i="95"/>
  <c r="P14" i="95"/>
  <c r="D21" i="110"/>
  <c r="E21" i="110"/>
  <c r="F21" i="110"/>
  <c r="G21" i="110"/>
  <c r="H21" i="110"/>
  <c r="I21" i="110"/>
  <c r="D22" i="110"/>
  <c r="E22" i="110"/>
  <c r="F22" i="110"/>
  <c r="G22" i="110"/>
  <c r="H22" i="110"/>
  <c r="I22" i="110"/>
  <c r="C22" i="110"/>
  <c r="C21" i="110"/>
  <c r="I27" i="110"/>
  <c r="I28" i="110"/>
  <c r="I29" i="110"/>
  <c r="I30" i="110"/>
  <c r="I31" i="110"/>
  <c r="I32" i="110"/>
  <c r="I34" i="110"/>
  <c r="H27" i="110"/>
  <c r="H28" i="110"/>
  <c r="H29" i="110"/>
  <c r="H30" i="110"/>
  <c r="H31" i="110"/>
  <c r="H32" i="110"/>
  <c r="H34" i="110"/>
  <c r="G27" i="110"/>
  <c r="G28" i="110"/>
  <c r="G29" i="110"/>
  <c r="G30" i="110"/>
  <c r="G31" i="110"/>
  <c r="G32" i="110"/>
  <c r="G34" i="110"/>
  <c r="F27" i="110"/>
  <c r="F28" i="110"/>
  <c r="F29" i="110"/>
  <c r="F30" i="110"/>
  <c r="F31" i="110"/>
  <c r="F32" i="110"/>
  <c r="F34" i="110"/>
  <c r="E27" i="110"/>
  <c r="E28" i="110"/>
  <c r="E29" i="110"/>
  <c r="E30" i="110"/>
  <c r="E31" i="110"/>
  <c r="E32" i="110"/>
  <c r="E34" i="110"/>
  <c r="D27" i="110"/>
  <c r="D28" i="110"/>
  <c r="D29" i="110"/>
  <c r="D30" i="110"/>
  <c r="D31" i="110"/>
  <c r="D32" i="110"/>
  <c r="D34" i="110"/>
  <c r="C27" i="110"/>
  <c r="C28" i="110"/>
  <c r="C29" i="110"/>
  <c r="C30" i="110"/>
  <c r="C31" i="110"/>
  <c r="C32" i="110"/>
  <c r="C34" i="110"/>
  <c r="K9" i="110"/>
  <c r="K10" i="110"/>
  <c r="K11" i="110"/>
  <c r="K12" i="110"/>
  <c r="K13" i="110"/>
  <c r="K14" i="110"/>
  <c r="K16" i="110"/>
  <c r="K64" i="109"/>
  <c r="L64" i="109"/>
  <c r="M64" i="109"/>
  <c r="N64" i="109"/>
  <c r="K65" i="109"/>
  <c r="L65" i="109"/>
  <c r="M65" i="109"/>
  <c r="N65" i="109"/>
  <c r="K66" i="109"/>
  <c r="L66" i="109"/>
  <c r="M66" i="109"/>
  <c r="N66" i="109"/>
  <c r="K67" i="109"/>
  <c r="L67" i="109"/>
  <c r="M67" i="109"/>
  <c r="N67" i="109"/>
  <c r="K68" i="109"/>
  <c r="L68" i="109"/>
  <c r="M68" i="109"/>
  <c r="N68" i="109"/>
  <c r="K69" i="109"/>
  <c r="L69" i="109"/>
  <c r="M69" i="109"/>
  <c r="N69" i="109"/>
  <c r="K21" i="95"/>
  <c r="K50" i="109"/>
  <c r="L21" i="95"/>
  <c r="L50" i="109"/>
  <c r="M21" i="95"/>
  <c r="M50" i="109"/>
  <c r="N21" i="95"/>
  <c r="N50" i="109"/>
  <c r="K49" i="95"/>
  <c r="K22" i="95"/>
  <c r="K51" i="109"/>
  <c r="L49" i="95"/>
  <c r="L22" i="95"/>
  <c r="L51" i="109"/>
  <c r="M49" i="95"/>
  <c r="M22" i="95"/>
  <c r="M51" i="109"/>
  <c r="N49" i="95"/>
  <c r="N22" i="95"/>
  <c r="N51" i="109"/>
  <c r="K50" i="95"/>
  <c r="K23" i="95"/>
  <c r="K52" i="109"/>
  <c r="L50" i="95"/>
  <c r="L23" i="95"/>
  <c r="L52" i="109"/>
  <c r="M50" i="95"/>
  <c r="M23" i="95"/>
  <c r="M52" i="109"/>
  <c r="N50" i="95"/>
  <c r="N23" i="95"/>
  <c r="N52" i="109"/>
  <c r="K24" i="95"/>
  <c r="K53" i="109"/>
  <c r="L24" i="95"/>
  <c r="L53" i="109"/>
  <c r="M24" i="95"/>
  <c r="M53" i="109"/>
  <c r="N24" i="95"/>
  <c r="N53" i="109"/>
  <c r="K51" i="95"/>
  <c r="K52" i="95"/>
  <c r="K53" i="95"/>
  <c r="K54" i="95"/>
  <c r="K55" i="95"/>
  <c r="K56" i="95"/>
  <c r="K57" i="95"/>
  <c r="K25" i="95"/>
  <c r="K54" i="109"/>
  <c r="L51" i="95"/>
  <c r="L52" i="95"/>
  <c r="L53" i="95"/>
  <c r="L54" i="95"/>
  <c r="L55" i="95"/>
  <c r="L56" i="95"/>
  <c r="L57" i="95"/>
  <c r="L25" i="95"/>
  <c r="L54" i="109"/>
  <c r="M51" i="95"/>
  <c r="M52" i="95"/>
  <c r="M53" i="95"/>
  <c r="M54" i="95"/>
  <c r="M55" i="95"/>
  <c r="M56" i="95"/>
  <c r="M57" i="95"/>
  <c r="M25" i="95"/>
  <c r="M54" i="109"/>
  <c r="N51" i="95"/>
  <c r="N52" i="95"/>
  <c r="N53" i="95"/>
  <c r="N54" i="95"/>
  <c r="N55" i="95"/>
  <c r="N56" i="95"/>
  <c r="N57" i="95"/>
  <c r="N25" i="95"/>
  <c r="N54" i="109"/>
  <c r="K26" i="95"/>
  <c r="K55" i="109"/>
  <c r="L26" i="95"/>
  <c r="L55" i="109"/>
  <c r="M26" i="95"/>
  <c r="M55" i="109"/>
  <c r="N26" i="95"/>
  <c r="N55" i="109"/>
  <c r="K23" i="109"/>
  <c r="L23" i="109"/>
  <c r="M23" i="109"/>
  <c r="N23" i="109"/>
  <c r="K24" i="109"/>
  <c r="L24" i="109"/>
  <c r="M24" i="109"/>
  <c r="N24" i="109"/>
  <c r="K25" i="109"/>
  <c r="L25" i="109"/>
  <c r="M25" i="109"/>
  <c r="N25" i="109"/>
  <c r="K26" i="109"/>
  <c r="L26" i="109"/>
  <c r="M26" i="109"/>
  <c r="N26" i="109"/>
  <c r="K22" i="109"/>
  <c r="L22" i="109"/>
  <c r="M22" i="109"/>
  <c r="N22" i="109"/>
  <c r="K9" i="95"/>
  <c r="K10" i="109"/>
  <c r="L9" i="95"/>
  <c r="L10" i="109"/>
  <c r="M9" i="95"/>
  <c r="M10" i="109"/>
  <c r="N9" i="95"/>
  <c r="N10" i="109"/>
  <c r="K10" i="95"/>
  <c r="K11" i="109"/>
  <c r="L10" i="95"/>
  <c r="L11" i="109"/>
  <c r="M10" i="95"/>
  <c r="M11" i="109"/>
  <c r="N10" i="95"/>
  <c r="N11" i="109"/>
  <c r="K11" i="95"/>
  <c r="K12" i="109"/>
  <c r="L11" i="95"/>
  <c r="L12" i="109"/>
  <c r="M11" i="95"/>
  <c r="M12" i="109"/>
  <c r="N11" i="95"/>
  <c r="N12" i="109"/>
  <c r="K12" i="95"/>
  <c r="K13" i="109"/>
  <c r="L12" i="95"/>
  <c r="L13" i="109"/>
  <c r="M12" i="95"/>
  <c r="M13" i="109"/>
  <c r="N12" i="95"/>
  <c r="N13" i="109"/>
  <c r="K8" i="95"/>
  <c r="K9" i="109"/>
  <c r="L8" i="95"/>
  <c r="L9" i="109"/>
  <c r="M8" i="95"/>
  <c r="M9" i="109"/>
  <c r="N8" i="95"/>
  <c r="N9" i="109"/>
  <c r="P153" i="109"/>
  <c r="P152" i="109"/>
  <c r="P151" i="109"/>
  <c r="P150" i="109"/>
  <c r="P149" i="109"/>
  <c r="P148" i="109"/>
  <c r="P147" i="109"/>
  <c r="P146" i="109"/>
  <c r="P145" i="109"/>
  <c r="P144" i="109"/>
  <c r="P143" i="109"/>
  <c r="P130" i="109"/>
  <c r="P129" i="109"/>
  <c r="P128" i="109"/>
  <c r="P127" i="109"/>
  <c r="P126" i="109"/>
  <c r="P125" i="109"/>
  <c r="P124" i="109"/>
  <c r="P123" i="109"/>
  <c r="P122" i="109"/>
  <c r="P121" i="109"/>
  <c r="P120" i="109"/>
  <c r="P107" i="109"/>
  <c r="P106" i="109"/>
  <c r="P105" i="109"/>
  <c r="P104" i="109"/>
  <c r="P103" i="109"/>
  <c r="P102" i="109"/>
  <c r="P101" i="109"/>
  <c r="P100" i="109"/>
  <c r="P99" i="109"/>
  <c r="P98" i="109"/>
  <c r="P97" i="109"/>
  <c r="P84" i="109"/>
  <c r="N78" i="109"/>
  <c r="N79" i="109"/>
  <c r="N80" i="109"/>
  <c r="N81" i="109"/>
  <c r="N82" i="109"/>
  <c r="N83" i="109"/>
  <c r="N84" i="109"/>
  <c r="M78" i="109"/>
  <c r="M79" i="109"/>
  <c r="M80" i="109"/>
  <c r="M81" i="109"/>
  <c r="M82" i="109"/>
  <c r="M83" i="109"/>
  <c r="M84" i="109"/>
  <c r="L78" i="109"/>
  <c r="L79" i="109"/>
  <c r="L80" i="109"/>
  <c r="L81" i="109"/>
  <c r="L82" i="109"/>
  <c r="L83" i="109"/>
  <c r="L84" i="109"/>
  <c r="K78" i="109"/>
  <c r="K79" i="109"/>
  <c r="K80" i="109"/>
  <c r="K81" i="109"/>
  <c r="K82" i="109"/>
  <c r="K83" i="109"/>
  <c r="K84" i="109"/>
  <c r="P83" i="109"/>
  <c r="P82" i="109"/>
  <c r="P81" i="109"/>
  <c r="P80" i="109"/>
  <c r="P79" i="109"/>
  <c r="P78" i="109"/>
  <c r="P70" i="109"/>
  <c r="N70" i="109"/>
  <c r="M70" i="109"/>
  <c r="L70" i="109"/>
  <c r="K70" i="109"/>
  <c r="P69" i="109"/>
  <c r="P68" i="109"/>
  <c r="P67" i="109"/>
  <c r="P66" i="109"/>
  <c r="P65" i="109"/>
  <c r="P64" i="109"/>
  <c r="P56" i="109"/>
  <c r="N56" i="109"/>
  <c r="M56" i="109"/>
  <c r="L56" i="109"/>
  <c r="K56" i="109"/>
  <c r="P55" i="109"/>
  <c r="P54" i="109"/>
  <c r="P53" i="109"/>
  <c r="P52" i="109"/>
  <c r="P51" i="109"/>
  <c r="P50" i="109"/>
  <c r="P40" i="109"/>
  <c r="N35" i="109"/>
  <c r="N36" i="109"/>
  <c r="N37" i="109"/>
  <c r="N38" i="109"/>
  <c r="N39" i="109"/>
  <c r="N40" i="109"/>
  <c r="M35" i="109"/>
  <c r="M36" i="109"/>
  <c r="M37" i="109"/>
  <c r="M38" i="109"/>
  <c r="M39" i="109"/>
  <c r="M40" i="109"/>
  <c r="L35" i="109"/>
  <c r="L36" i="109"/>
  <c r="L37" i="109"/>
  <c r="L38" i="109"/>
  <c r="L39" i="109"/>
  <c r="L40" i="109"/>
  <c r="K35" i="109"/>
  <c r="K36" i="109"/>
  <c r="K37" i="109"/>
  <c r="K38" i="109"/>
  <c r="K39" i="109"/>
  <c r="K40" i="109"/>
  <c r="P39" i="109"/>
  <c r="P38" i="109"/>
  <c r="P37" i="109"/>
  <c r="P36" i="109"/>
  <c r="P27" i="109"/>
  <c r="N27" i="109"/>
  <c r="M27" i="109"/>
  <c r="L27" i="109"/>
  <c r="K27" i="109"/>
  <c r="P26" i="109"/>
  <c r="P25" i="109"/>
  <c r="P24" i="109"/>
  <c r="P23" i="109"/>
  <c r="P22" i="109"/>
  <c r="P14" i="109"/>
  <c r="N14" i="109"/>
  <c r="M14" i="109"/>
  <c r="L14" i="109"/>
  <c r="K14" i="109"/>
  <c r="P13" i="109"/>
  <c r="P12" i="109"/>
  <c r="P11" i="109"/>
  <c r="P10" i="109"/>
  <c r="P9" i="109"/>
  <c r="L48" i="108"/>
  <c r="L47" i="108"/>
  <c r="L46" i="108"/>
  <c r="L45" i="108"/>
  <c r="L44" i="108"/>
  <c r="L43" i="108"/>
  <c r="L42" i="108"/>
  <c r="L41" i="108"/>
  <c r="L40" i="108"/>
  <c r="L39" i="108"/>
  <c r="L17" i="108"/>
  <c r="L16" i="108"/>
  <c r="L15" i="108"/>
  <c r="L14" i="108"/>
  <c r="L13" i="108"/>
  <c r="L12" i="108"/>
  <c r="L11" i="108"/>
  <c r="L10" i="108"/>
  <c r="L9" i="108"/>
  <c r="L8" i="108"/>
  <c r="F104" i="107"/>
  <c r="G104" i="107"/>
  <c r="H104" i="107"/>
  <c r="I104" i="107"/>
  <c r="J104" i="107"/>
  <c r="L104" i="107"/>
  <c r="L105" i="107"/>
  <c r="E104" i="107"/>
  <c r="E105" i="107"/>
  <c r="F105" i="107"/>
  <c r="G105" i="107"/>
  <c r="H105" i="107"/>
  <c r="I105" i="107"/>
  <c r="J105" i="107"/>
  <c r="D104" i="107"/>
  <c r="D105" i="107"/>
  <c r="AT280" i="105"/>
  <c r="P102" i="107"/>
  <c r="AT231" i="105"/>
  <c r="P101" i="107"/>
  <c r="M2" i="105"/>
  <c r="M3" i="105"/>
  <c r="M4" i="105"/>
  <c r="M5" i="105"/>
  <c r="M6" i="105"/>
  <c r="M7" i="105"/>
  <c r="M8" i="105"/>
  <c r="M9" i="105"/>
  <c r="M10" i="105"/>
  <c r="M11" i="105"/>
  <c r="M12" i="105"/>
  <c r="M13" i="105"/>
  <c r="M14" i="105"/>
  <c r="M15" i="105"/>
  <c r="M16" i="105"/>
  <c r="M17" i="105"/>
  <c r="M18" i="105"/>
  <c r="M19" i="105"/>
  <c r="M20" i="105"/>
  <c r="M21" i="105"/>
  <c r="M22" i="105"/>
  <c r="M23" i="105"/>
  <c r="M24" i="105"/>
  <c r="M25" i="105"/>
  <c r="M26" i="105"/>
  <c r="M27" i="105"/>
  <c r="M28" i="105"/>
  <c r="M29" i="105"/>
  <c r="M30" i="105"/>
  <c r="M31" i="105"/>
  <c r="M32" i="105"/>
  <c r="M33" i="105"/>
  <c r="M34" i="105"/>
  <c r="M35" i="105"/>
  <c r="M36" i="105"/>
  <c r="M37" i="105"/>
  <c r="M38" i="105"/>
  <c r="M39" i="105"/>
  <c r="M40" i="105"/>
  <c r="M41" i="105"/>
  <c r="M42" i="105"/>
  <c r="M43" i="105"/>
  <c r="M44" i="105"/>
  <c r="M45" i="105"/>
  <c r="M46" i="105"/>
  <c r="M47" i="105"/>
  <c r="M48" i="105"/>
  <c r="M49" i="105"/>
  <c r="M50" i="105"/>
  <c r="M51" i="105"/>
  <c r="M52" i="105"/>
  <c r="M53" i="105"/>
  <c r="M54" i="105"/>
  <c r="M55" i="105"/>
  <c r="M56" i="105"/>
  <c r="M57" i="105"/>
  <c r="M58" i="105"/>
  <c r="M59" i="105"/>
  <c r="M60" i="105"/>
  <c r="M61" i="105"/>
  <c r="M62" i="105"/>
  <c r="M63" i="105"/>
  <c r="M64" i="105"/>
  <c r="M65" i="105"/>
  <c r="M66" i="105"/>
  <c r="M67" i="105"/>
  <c r="M68" i="105"/>
  <c r="M69" i="105"/>
  <c r="M70" i="105"/>
  <c r="M71" i="105"/>
  <c r="M72" i="105"/>
  <c r="M73" i="105"/>
  <c r="M74" i="105"/>
  <c r="M75" i="105"/>
  <c r="M76" i="105"/>
  <c r="M77" i="105"/>
  <c r="M78" i="105"/>
  <c r="M79" i="105"/>
  <c r="M80" i="105"/>
  <c r="M81" i="105"/>
  <c r="M82" i="105"/>
  <c r="M83" i="105"/>
  <c r="M84" i="105"/>
  <c r="M85" i="105"/>
  <c r="M87" i="105"/>
  <c r="M89" i="105"/>
  <c r="M90" i="105"/>
  <c r="M93" i="105"/>
  <c r="M94" i="105"/>
  <c r="M96" i="105"/>
  <c r="M97" i="105"/>
  <c r="M98" i="105"/>
  <c r="M99" i="105"/>
  <c r="M100" i="105"/>
  <c r="M101" i="105"/>
  <c r="M102" i="105"/>
  <c r="M103" i="105"/>
  <c r="M104" i="105"/>
  <c r="M105" i="105"/>
  <c r="M106" i="105"/>
  <c r="M107" i="105"/>
  <c r="M108" i="105"/>
  <c r="M109" i="105"/>
  <c r="M110" i="105"/>
  <c r="M111" i="105"/>
  <c r="M112" i="105"/>
  <c r="M113" i="105"/>
  <c r="M114" i="105"/>
  <c r="M115" i="105"/>
  <c r="M116" i="105"/>
  <c r="M117" i="105"/>
  <c r="M118" i="105"/>
  <c r="M119" i="105"/>
  <c r="M120" i="105"/>
  <c r="M121" i="105"/>
  <c r="M122" i="105"/>
  <c r="M123" i="105"/>
  <c r="M124" i="105"/>
  <c r="M125" i="105"/>
  <c r="M126" i="105"/>
  <c r="M127" i="105"/>
  <c r="M128" i="105"/>
  <c r="M129" i="105"/>
  <c r="M130" i="105"/>
  <c r="M131" i="105"/>
  <c r="M132" i="105"/>
  <c r="M133" i="105"/>
  <c r="M134" i="105"/>
  <c r="M135" i="105"/>
  <c r="M136" i="105"/>
  <c r="M137" i="105"/>
  <c r="M138" i="105"/>
  <c r="M139" i="105"/>
  <c r="M140" i="105"/>
  <c r="M141" i="105"/>
  <c r="M142" i="105"/>
  <c r="M143" i="105"/>
  <c r="M144" i="105"/>
  <c r="M145" i="105"/>
  <c r="M146" i="105"/>
  <c r="M147" i="105"/>
  <c r="M148" i="105"/>
  <c r="M149" i="105"/>
  <c r="M150" i="105"/>
  <c r="M151" i="105"/>
  <c r="M152" i="105"/>
  <c r="M153" i="105"/>
  <c r="M154" i="105"/>
  <c r="M155" i="105"/>
  <c r="M156" i="105"/>
  <c r="M157" i="105"/>
  <c r="M158" i="105"/>
  <c r="M159" i="105"/>
  <c r="M160" i="105"/>
  <c r="M161" i="105"/>
  <c r="M162" i="105"/>
  <c r="M163" i="105"/>
  <c r="M164" i="105"/>
  <c r="M165" i="105"/>
  <c r="M166" i="105"/>
  <c r="M167" i="105"/>
  <c r="M168" i="105"/>
  <c r="M169" i="105"/>
  <c r="M170" i="105"/>
  <c r="M171" i="105"/>
  <c r="M172" i="105"/>
  <c r="M173" i="105"/>
  <c r="M174" i="105"/>
  <c r="M175" i="105"/>
  <c r="M176" i="105"/>
  <c r="M177" i="105"/>
  <c r="M178" i="105"/>
  <c r="M179" i="105"/>
  <c r="M180" i="105"/>
  <c r="M181" i="105"/>
  <c r="M182" i="105"/>
  <c r="M183" i="105"/>
  <c r="M184" i="105"/>
  <c r="M185" i="105"/>
  <c r="M186" i="105"/>
  <c r="M187" i="105"/>
  <c r="M188" i="105"/>
  <c r="M189" i="105"/>
  <c r="M190" i="105"/>
  <c r="M191" i="105"/>
  <c r="M192" i="105"/>
  <c r="M193" i="105"/>
  <c r="M194" i="105"/>
  <c r="M195" i="105"/>
  <c r="M196" i="105"/>
  <c r="M197" i="105"/>
  <c r="M198" i="105"/>
  <c r="M199" i="105"/>
  <c r="M200" i="105"/>
  <c r="M201" i="105"/>
  <c r="M202" i="105"/>
  <c r="M203" i="105"/>
  <c r="M204" i="105"/>
  <c r="M205" i="105"/>
  <c r="M206" i="105"/>
  <c r="M207" i="105"/>
  <c r="M208" i="105"/>
  <c r="M209" i="105"/>
  <c r="M210" i="105"/>
  <c r="M211" i="105"/>
  <c r="M212" i="105"/>
  <c r="M213" i="105"/>
  <c r="M214" i="105"/>
  <c r="M215" i="105"/>
  <c r="M216" i="105"/>
  <c r="M217" i="105"/>
  <c r="M218" i="105"/>
  <c r="M219" i="105"/>
  <c r="M220" i="105"/>
  <c r="M221" i="105"/>
  <c r="M222" i="105"/>
  <c r="M223" i="105"/>
  <c r="M224" i="105"/>
  <c r="M225" i="105"/>
  <c r="M226" i="105"/>
  <c r="M227" i="105"/>
  <c r="M228" i="105"/>
  <c r="M229" i="105"/>
  <c r="M230" i="105"/>
  <c r="M232" i="105"/>
  <c r="M233" i="105"/>
  <c r="M234" i="105"/>
  <c r="M235" i="105"/>
  <c r="M236" i="105"/>
  <c r="M237" i="105"/>
  <c r="M238" i="105"/>
  <c r="M239" i="105"/>
  <c r="M240" i="105"/>
  <c r="M241" i="105"/>
  <c r="M242" i="105"/>
  <c r="M243" i="105"/>
  <c r="M244" i="105"/>
  <c r="M245" i="105"/>
  <c r="M246" i="105"/>
  <c r="M247" i="105"/>
  <c r="M248" i="105"/>
  <c r="M249" i="105"/>
  <c r="M250" i="105"/>
  <c r="M251" i="105"/>
  <c r="M252" i="105"/>
  <c r="M253" i="105"/>
  <c r="M254" i="105"/>
  <c r="M255" i="105"/>
  <c r="M256" i="105"/>
  <c r="M257" i="105"/>
  <c r="M258" i="105"/>
  <c r="M259" i="105"/>
  <c r="M260" i="105"/>
  <c r="M261" i="105"/>
  <c r="M264" i="105"/>
  <c r="M265" i="105"/>
  <c r="M266" i="105"/>
  <c r="M267" i="105"/>
  <c r="M268" i="105"/>
  <c r="M269" i="105"/>
  <c r="M270" i="105"/>
  <c r="M271" i="105"/>
  <c r="M272" i="105"/>
  <c r="M273" i="105"/>
  <c r="M274" i="105"/>
  <c r="M275" i="105"/>
  <c r="M276" i="105"/>
  <c r="M277" i="105"/>
  <c r="M278" i="105"/>
  <c r="M279" i="105"/>
  <c r="M281" i="105"/>
  <c r="M282" i="105"/>
  <c r="M283" i="105"/>
  <c r="M284" i="105"/>
  <c r="M285" i="105"/>
  <c r="M286" i="105"/>
  <c r="M287" i="105"/>
  <c r="M288" i="105"/>
  <c r="M289" i="105"/>
  <c r="M290" i="105"/>
  <c r="M291" i="105"/>
  <c r="M292" i="105"/>
  <c r="M293" i="105"/>
  <c r="M294" i="105"/>
  <c r="M295" i="105"/>
  <c r="M296" i="105"/>
  <c r="M297" i="105"/>
  <c r="M298" i="105"/>
  <c r="M299" i="105"/>
  <c r="M300" i="105"/>
  <c r="M301" i="105"/>
  <c r="M302" i="105"/>
  <c r="M303" i="105"/>
  <c r="M304" i="105"/>
  <c r="M305" i="105"/>
  <c r="M306" i="105"/>
  <c r="M307" i="105"/>
  <c r="M308" i="105"/>
  <c r="M309" i="105"/>
  <c r="M310" i="105"/>
  <c r="M311" i="105"/>
  <c r="M312" i="105"/>
  <c r="M313" i="105"/>
  <c r="M314" i="105"/>
  <c r="M315" i="105"/>
  <c r="M316" i="105"/>
  <c r="M317" i="105"/>
  <c r="M318" i="105"/>
  <c r="M319" i="105"/>
  <c r="M320" i="105"/>
  <c r="M321" i="105"/>
  <c r="M322" i="105"/>
  <c r="M323" i="105"/>
  <c r="M324" i="105"/>
  <c r="M325" i="105"/>
  <c r="M326" i="105"/>
  <c r="M327" i="105"/>
  <c r="M328" i="105"/>
  <c r="M329" i="105"/>
  <c r="M330" i="105"/>
  <c r="M331" i="105"/>
  <c r="M332" i="105"/>
  <c r="M333" i="105"/>
  <c r="M334" i="105"/>
  <c r="M335" i="105"/>
  <c r="M336" i="105"/>
  <c r="M337" i="105"/>
  <c r="M338" i="105"/>
  <c r="M339" i="105"/>
  <c r="M340" i="105"/>
  <c r="M341" i="105"/>
  <c r="M342" i="105"/>
  <c r="M343" i="105"/>
  <c r="M344" i="105"/>
  <c r="M345" i="105"/>
  <c r="M346" i="105"/>
  <c r="M347" i="105"/>
  <c r="M348" i="105"/>
  <c r="M349" i="105"/>
  <c r="M350" i="105"/>
  <c r="M351" i="105"/>
  <c r="M352" i="105"/>
  <c r="M353" i="105"/>
  <c r="M354" i="105"/>
  <c r="M355" i="105"/>
  <c r="M356" i="105"/>
  <c r="M357" i="105"/>
  <c r="M358" i="105"/>
  <c r="M359" i="105"/>
  <c r="M360" i="105"/>
  <c r="M361" i="105"/>
  <c r="M362" i="105"/>
  <c r="M363" i="105"/>
  <c r="M364" i="105"/>
  <c r="M365" i="105"/>
  <c r="M366" i="105"/>
  <c r="M367" i="105"/>
  <c r="M368" i="105"/>
  <c r="M369" i="105"/>
  <c r="M370" i="105"/>
  <c r="M371" i="105"/>
  <c r="M372" i="105"/>
  <c r="M373" i="105"/>
  <c r="M374" i="105"/>
  <c r="M375" i="105"/>
  <c r="M376" i="105"/>
  <c r="M377" i="105"/>
  <c r="M378" i="105"/>
  <c r="M379" i="105"/>
  <c r="M380" i="105"/>
  <c r="M381" i="105"/>
  <c r="M382" i="105"/>
  <c r="M383" i="105"/>
  <c r="M384" i="105"/>
  <c r="M385" i="105"/>
  <c r="M386" i="105"/>
  <c r="M387" i="105"/>
  <c r="M388" i="105"/>
  <c r="M389" i="105"/>
  <c r="M390" i="105"/>
  <c r="M391" i="105"/>
  <c r="M392" i="105"/>
  <c r="M393" i="105"/>
  <c r="M394" i="105"/>
  <c r="M395" i="105"/>
  <c r="M396" i="105"/>
  <c r="M397" i="105"/>
  <c r="M398" i="105"/>
  <c r="M399" i="105"/>
  <c r="M400" i="105"/>
  <c r="M401" i="105"/>
  <c r="M402" i="105"/>
  <c r="M403" i="105"/>
  <c r="M404" i="105"/>
  <c r="M405" i="105"/>
  <c r="M406" i="105"/>
  <c r="M407" i="105"/>
  <c r="M408" i="105"/>
  <c r="M409" i="105"/>
  <c r="M410" i="105"/>
  <c r="M411" i="105"/>
  <c r="M412" i="105"/>
  <c r="M413" i="105"/>
  <c r="M414" i="105"/>
  <c r="M415" i="105"/>
  <c r="M416" i="105"/>
  <c r="M417" i="105"/>
  <c r="M418" i="105"/>
  <c r="M423" i="105"/>
  <c r="J96" i="107"/>
  <c r="L2" i="105"/>
  <c r="L3" i="105"/>
  <c r="L4" i="105"/>
  <c r="L5" i="105"/>
  <c r="L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L32" i="105"/>
  <c r="L33" i="105"/>
  <c r="L34" i="105"/>
  <c r="L35" i="105"/>
  <c r="L36" i="105"/>
  <c r="L37" i="105"/>
  <c r="L38" i="105"/>
  <c r="L39" i="105"/>
  <c r="L40" i="105"/>
  <c r="L41" i="105"/>
  <c r="L42" i="105"/>
  <c r="L43" i="105"/>
  <c r="L44" i="105"/>
  <c r="L45" i="105"/>
  <c r="L46" i="105"/>
  <c r="L47" i="105"/>
  <c r="L48" i="105"/>
  <c r="L49" i="105"/>
  <c r="L50" i="105"/>
  <c r="L51" i="105"/>
  <c r="L52" i="105"/>
  <c r="L53" i="105"/>
  <c r="L54" i="105"/>
  <c r="L55" i="105"/>
  <c r="L56" i="105"/>
  <c r="L57" i="105"/>
  <c r="L58" i="105"/>
  <c r="L59" i="105"/>
  <c r="L60" i="105"/>
  <c r="L61" i="105"/>
  <c r="L62" i="105"/>
  <c r="L63" i="105"/>
  <c r="L64" i="105"/>
  <c r="L65" i="105"/>
  <c r="L66" i="105"/>
  <c r="L67" i="105"/>
  <c r="L68" i="105"/>
  <c r="L69" i="105"/>
  <c r="L70" i="105"/>
  <c r="L71" i="105"/>
  <c r="L72" i="105"/>
  <c r="L73" i="105"/>
  <c r="L74" i="105"/>
  <c r="L75" i="105"/>
  <c r="L76" i="105"/>
  <c r="L77" i="105"/>
  <c r="L78" i="105"/>
  <c r="L79" i="105"/>
  <c r="L80" i="105"/>
  <c r="L81" i="105"/>
  <c r="L82" i="105"/>
  <c r="L83" i="105"/>
  <c r="L84" i="105"/>
  <c r="L85" i="105"/>
  <c r="L87" i="105"/>
  <c r="L89" i="105"/>
  <c r="L90" i="105"/>
  <c r="L93" i="105"/>
  <c r="L94" i="105"/>
  <c r="L96" i="105"/>
  <c r="L97" i="105"/>
  <c r="L98" i="105"/>
  <c r="L99" i="105"/>
  <c r="L100" i="105"/>
  <c r="L101" i="105"/>
  <c r="L102" i="105"/>
  <c r="L103" i="105"/>
  <c r="L104" i="105"/>
  <c r="L105" i="105"/>
  <c r="L106" i="105"/>
  <c r="L107" i="105"/>
  <c r="L108" i="105"/>
  <c r="L109" i="105"/>
  <c r="L110" i="105"/>
  <c r="L111" i="105"/>
  <c r="L112" i="105"/>
  <c r="L113" i="105"/>
  <c r="L114" i="105"/>
  <c r="L115" i="105"/>
  <c r="L116" i="105"/>
  <c r="L117" i="105"/>
  <c r="L118" i="105"/>
  <c r="L119" i="105"/>
  <c r="L120" i="105"/>
  <c r="L121" i="105"/>
  <c r="L122" i="105"/>
  <c r="L123" i="105"/>
  <c r="L124" i="105"/>
  <c r="L125" i="105"/>
  <c r="L126" i="105"/>
  <c r="L127" i="105"/>
  <c r="L128" i="105"/>
  <c r="L129" i="105"/>
  <c r="L130" i="105"/>
  <c r="L131" i="105"/>
  <c r="L132" i="105"/>
  <c r="L133" i="105"/>
  <c r="L134" i="105"/>
  <c r="L135" i="105"/>
  <c r="L136" i="105"/>
  <c r="L137" i="105"/>
  <c r="L138" i="105"/>
  <c r="L139" i="105"/>
  <c r="L140" i="105"/>
  <c r="L141" i="105"/>
  <c r="L142" i="105"/>
  <c r="L143" i="105"/>
  <c r="L144" i="105"/>
  <c r="L145" i="105"/>
  <c r="L146" i="105"/>
  <c r="L147" i="105"/>
  <c r="L148" i="105"/>
  <c r="L149" i="105"/>
  <c r="L150" i="105"/>
  <c r="L151" i="105"/>
  <c r="L152" i="105"/>
  <c r="L153" i="105"/>
  <c r="L154" i="105"/>
  <c r="L155" i="105"/>
  <c r="L156" i="105"/>
  <c r="L157" i="105"/>
  <c r="L158" i="105"/>
  <c r="L159" i="105"/>
  <c r="L160" i="105"/>
  <c r="L161" i="105"/>
  <c r="L162" i="105"/>
  <c r="L163" i="105"/>
  <c r="L164" i="105"/>
  <c r="L165" i="105"/>
  <c r="L166" i="105"/>
  <c r="L167" i="105"/>
  <c r="L168" i="105"/>
  <c r="L169" i="105"/>
  <c r="L170" i="105"/>
  <c r="L171" i="105"/>
  <c r="L172" i="105"/>
  <c r="L173" i="105"/>
  <c r="L174" i="105"/>
  <c r="L175" i="105"/>
  <c r="L176" i="105"/>
  <c r="L177" i="105"/>
  <c r="L178" i="105"/>
  <c r="L179" i="105"/>
  <c r="L180" i="105"/>
  <c r="L181" i="105"/>
  <c r="L182" i="105"/>
  <c r="L183" i="105"/>
  <c r="L184" i="105"/>
  <c r="L185" i="105"/>
  <c r="L186" i="105"/>
  <c r="L187" i="105"/>
  <c r="L188" i="105"/>
  <c r="L189" i="105"/>
  <c r="L190" i="105"/>
  <c r="L191" i="105"/>
  <c r="L192" i="105"/>
  <c r="L193" i="105"/>
  <c r="L194" i="105"/>
  <c r="L195" i="105"/>
  <c r="L196" i="105"/>
  <c r="L197" i="105"/>
  <c r="L198" i="105"/>
  <c r="L199" i="105"/>
  <c r="L200" i="105"/>
  <c r="L201" i="105"/>
  <c r="L202" i="105"/>
  <c r="L203" i="105"/>
  <c r="L204" i="105"/>
  <c r="L205" i="105"/>
  <c r="L206" i="105"/>
  <c r="L207" i="105"/>
  <c r="L208" i="105"/>
  <c r="L209" i="105"/>
  <c r="L210" i="105"/>
  <c r="L211" i="105"/>
  <c r="L212" i="105"/>
  <c r="L213" i="105"/>
  <c r="L214" i="105"/>
  <c r="L215" i="105"/>
  <c r="L216" i="105"/>
  <c r="L217" i="105"/>
  <c r="L218" i="105"/>
  <c r="L219" i="105"/>
  <c r="L220" i="105"/>
  <c r="L221" i="105"/>
  <c r="L222" i="105"/>
  <c r="L223" i="105"/>
  <c r="L224" i="105"/>
  <c r="L225" i="105"/>
  <c r="L226" i="105"/>
  <c r="L227" i="105"/>
  <c r="L228" i="105"/>
  <c r="L229" i="105"/>
  <c r="L230" i="105"/>
  <c r="L232" i="105"/>
  <c r="L233" i="105"/>
  <c r="L234" i="105"/>
  <c r="L235" i="105"/>
  <c r="L236" i="105"/>
  <c r="L237" i="105"/>
  <c r="L238" i="105"/>
  <c r="L239" i="105"/>
  <c r="L240" i="105"/>
  <c r="L241" i="105"/>
  <c r="L242" i="105"/>
  <c r="L243" i="105"/>
  <c r="L244" i="105"/>
  <c r="L245" i="105"/>
  <c r="L246" i="105"/>
  <c r="L247" i="105"/>
  <c r="L248" i="105"/>
  <c r="L249" i="105"/>
  <c r="L250" i="105"/>
  <c r="L251" i="105"/>
  <c r="L252" i="105"/>
  <c r="L253" i="105"/>
  <c r="L254" i="105"/>
  <c r="L255" i="105"/>
  <c r="L256" i="105"/>
  <c r="L257" i="105"/>
  <c r="L258" i="105"/>
  <c r="L259" i="105"/>
  <c r="L260" i="105"/>
  <c r="L261" i="105"/>
  <c r="L264" i="105"/>
  <c r="L265" i="105"/>
  <c r="L266" i="105"/>
  <c r="L267" i="105"/>
  <c r="L268" i="105"/>
  <c r="L269" i="105"/>
  <c r="L270" i="105"/>
  <c r="L271" i="105"/>
  <c r="L272" i="105"/>
  <c r="L273" i="105"/>
  <c r="L274" i="105"/>
  <c r="L275" i="105"/>
  <c r="L276" i="105"/>
  <c r="L277" i="105"/>
  <c r="L278" i="105"/>
  <c r="L279" i="105"/>
  <c r="L281" i="105"/>
  <c r="L282" i="105"/>
  <c r="L283" i="105"/>
  <c r="L284" i="105"/>
  <c r="L285" i="105"/>
  <c r="L286" i="105"/>
  <c r="L287" i="105"/>
  <c r="L288" i="105"/>
  <c r="L289" i="105"/>
  <c r="L290" i="105"/>
  <c r="L291" i="105"/>
  <c r="L292" i="105"/>
  <c r="L293" i="105"/>
  <c r="L294" i="105"/>
  <c r="L295" i="105"/>
  <c r="L296" i="105"/>
  <c r="L297" i="105"/>
  <c r="L298" i="105"/>
  <c r="L299" i="105"/>
  <c r="L300" i="105"/>
  <c r="L301" i="105"/>
  <c r="L302" i="105"/>
  <c r="L303" i="105"/>
  <c r="L304" i="105"/>
  <c r="L305" i="105"/>
  <c r="L306" i="105"/>
  <c r="L307" i="105"/>
  <c r="L308" i="105"/>
  <c r="L309" i="105"/>
  <c r="L310" i="105"/>
  <c r="L311" i="105"/>
  <c r="L312" i="105"/>
  <c r="L313" i="105"/>
  <c r="L314" i="105"/>
  <c r="L315" i="105"/>
  <c r="L316" i="105"/>
  <c r="L317" i="105"/>
  <c r="L318" i="105"/>
  <c r="L319" i="105"/>
  <c r="L320" i="105"/>
  <c r="L321" i="105"/>
  <c r="L322" i="105"/>
  <c r="L323" i="105"/>
  <c r="L324" i="105"/>
  <c r="L325" i="105"/>
  <c r="L326" i="105"/>
  <c r="L327" i="105"/>
  <c r="L328" i="105"/>
  <c r="L329" i="105"/>
  <c r="L330" i="105"/>
  <c r="L331" i="105"/>
  <c r="L332" i="105"/>
  <c r="L333" i="105"/>
  <c r="L334" i="105"/>
  <c r="L335" i="105"/>
  <c r="L336" i="105"/>
  <c r="L337" i="105"/>
  <c r="L338" i="105"/>
  <c r="L339" i="105"/>
  <c r="L340" i="105"/>
  <c r="L341" i="105"/>
  <c r="L342" i="105"/>
  <c r="L343" i="105"/>
  <c r="L344" i="105"/>
  <c r="L345" i="105"/>
  <c r="L346" i="105"/>
  <c r="L347" i="105"/>
  <c r="L348" i="105"/>
  <c r="L349" i="105"/>
  <c r="L350" i="105"/>
  <c r="L351" i="105"/>
  <c r="L352" i="105"/>
  <c r="L353" i="105"/>
  <c r="L354" i="105"/>
  <c r="L355" i="105"/>
  <c r="L356" i="105"/>
  <c r="L357" i="105"/>
  <c r="L358" i="105"/>
  <c r="L359" i="105"/>
  <c r="L360" i="105"/>
  <c r="L361" i="105"/>
  <c r="L362" i="105"/>
  <c r="L363" i="105"/>
  <c r="L364" i="105"/>
  <c r="L365" i="105"/>
  <c r="L366" i="105"/>
  <c r="L367" i="105"/>
  <c r="L368" i="105"/>
  <c r="L369" i="105"/>
  <c r="L370" i="105"/>
  <c r="L371" i="105"/>
  <c r="L372" i="105"/>
  <c r="L373" i="105"/>
  <c r="L374" i="105"/>
  <c r="L375" i="105"/>
  <c r="L376" i="105"/>
  <c r="L377" i="105"/>
  <c r="L378" i="105"/>
  <c r="L379" i="105"/>
  <c r="L380" i="105"/>
  <c r="L381" i="105"/>
  <c r="L382" i="105"/>
  <c r="L383" i="105"/>
  <c r="L384" i="105"/>
  <c r="L385" i="105"/>
  <c r="L386" i="105"/>
  <c r="L387" i="105"/>
  <c r="L388" i="105"/>
  <c r="L389" i="105"/>
  <c r="L390" i="105"/>
  <c r="L391" i="105"/>
  <c r="L392" i="105"/>
  <c r="L393" i="105"/>
  <c r="L394" i="105"/>
  <c r="L395" i="105"/>
  <c r="L396" i="105"/>
  <c r="L397" i="105"/>
  <c r="L398" i="105"/>
  <c r="L399" i="105"/>
  <c r="L400" i="105"/>
  <c r="L401" i="105"/>
  <c r="L402" i="105"/>
  <c r="L403" i="105"/>
  <c r="L404" i="105"/>
  <c r="L405" i="105"/>
  <c r="L406" i="105"/>
  <c r="L407" i="105"/>
  <c r="L408" i="105"/>
  <c r="L409" i="105"/>
  <c r="L410" i="105"/>
  <c r="L411" i="105"/>
  <c r="L412" i="105"/>
  <c r="L413" i="105"/>
  <c r="L414" i="105"/>
  <c r="L415" i="105"/>
  <c r="L416" i="105"/>
  <c r="L417" i="105"/>
  <c r="L418" i="105"/>
  <c r="L423" i="105"/>
  <c r="I96" i="107"/>
  <c r="K2" i="105"/>
  <c r="K3" i="105"/>
  <c r="K4" i="105"/>
  <c r="K5" i="105"/>
  <c r="K6" i="105"/>
  <c r="K7" i="105"/>
  <c r="K8" i="105"/>
  <c r="K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K32" i="105"/>
  <c r="K33" i="105"/>
  <c r="K34" i="105"/>
  <c r="K35" i="105"/>
  <c r="K36" i="105"/>
  <c r="K37" i="105"/>
  <c r="K38" i="105"/>
  <c r="K39" i="105"/>
  <c r="K40" i="105"/>
  <c r="K41" i="105"/>
  <c r="K42" i="105"/>
  <c r="K43" i="105"/>
  <c r="K44" i="105"/>
  <c r="K45" i="105"/>
  <c r="K46" i="105"/>
  <c r="K47" i="105"/>
  <c r="K48" i="105"/>
  <c r="K49" i="105"/>
  <c r="K50" i="105"/>
  <c r="K51" i="105"/>
  <c r="K52" i="105"/>
  <c r="K53" i="105"/>
  <c r="K54" i="105"/>
  <c r="K55" i="105"/>
  <c r="K56" i="105"/>
  <c r="K57" i="105"/>
  <c r="K58" i="105"/>
  <c r="K59" i="105"/>
  <c r="K60" i="105"/>
  <c r="K61" i="105"/>
  <c r="K62" i="105"/>
  <c r="K63" i="105"/>
  <c r="K64" i="105"/>
  <c r="K65" i="105"/>
  <c r="K66" i="105"/>
  <c r="K67" i="105"/>
  <c r="K68" i="105"/>
  <c r="K69" i="105"/>
  <c r="K70" i="105"/>
  <c r="K71" i="105"/>
  <c r="K72" i="105"/>
  <c r="K73" i="105"/>
  <c r="K74" i="105"/>
  <c r="K75" i="105"/>
  <c r="K76" i="105"/>
  <c r="K77" i="105"/>
  <c r="K78" i="105"/>
  <c r="K79" i="105"/>
  <c r="K80" i="105"/>
  <c r="K81" i="105"/>
  <c r="K82" i="105"/>
  <c r="K83" i="105"/>
  <c r="K84" i="105"/>
  <c r="K85" i="105"/>
  <c r="K87" i="105"/>
  <c r="K89" i="105"/>
  <c r="K90" i="105"/>
  <c r="K93" i="105"/>
  <c r="K94" i="105"/>
  <c r="K96" i="105"/>
  <c r="K97" i="105"/>
  <c r="K98" i="105"/>
  <c r="K99" i="105"/>
  <c r="K100" i="105"/>
  <c r="K101" i="105"/>
  <c r="K102" i="105"/>
  <c r="K103" i="105"/>
  <c r="K104" i="105"/>
  <c r="K105" i="105"/>
  <c r="K106" i="105"/>
  <c r="K107" i="105"/>
  <c r="K108" i="105"/>
  <c r="K109" i="105"/>
  <c r="K110" i="105"/>
  <c r="K111" i="105"/>
  <c r="K112" i="105"/>
  <c r="K113" i="105"/>
  <c r="K114" i="105"/>
  <c r="K115" i="105"/>
  <c r="K116" i="105"/>
  <c r="K117" i="105"/>
  <c r="K118" i="105"/>
  <c r="K119" i="105"/>
  <c r="K120" i="105"/>
  <c r="K121" i="105"/>
  <c r="K122" i="105"/>
  <c r="K123" i="105"/>
  <c r="K124" i="105"/>
  <c r="K125" i="105"/>
  <c r="K126" i="105"/>
  <c r="K127" i="105"/>
  <c r="K128" i="105"/>
  <c r="K129" i="105"/>
  <c r="K130" i="105"/>
  <c r="K131" i="105"/>
  <c r="K132" i="105"/>
  <c r="K133" i="105"/>
  <c r="K134" i="105"/>
  <c r="K135" i="105"/>
  <c r="K136" i="105"/>
  <c r="K137" i="105"/>
  <c r="K138" i="105"/>
  <c r="K139" i="105"/>
  <c r="K140" i="105"/>
  <c r="K141" i="105"/>
  <c r="K142" i="105"/>
  <c r="K143" i="105"/>
  <c r="K144" i="105"/>
  <c r="K145" i="105"/>
  <c r="K146" i="105"/>
  <c r="K147" i="105"/>
  <c r="K148" i="105"/>
  <c r="K149" i="105"/>
  <c r="K150" i="105"/>
  <c r="K151" i="105"/>
  <c r="K152" i="105"/>
  <c r="K153" i="105"/>
  <c r="K154" i="105"/>
  <c r="K155" i="105"/>
  <c r="K156" i="105"/>
  <c r="K157" i="105"/>
  <c r="K158" i="105"/>
  <c r="K159" i="105"/>
  <c r="K160" i="105"/>
  <c r="K161" i="105"/>
  <c r="K162" i="105"/>
  <c r="K163" i="105"/>
  <c r="K164" i="105"/>
  <c r="K165" i="105"/>
  <c r="K166" i="105"/>
  <c r="K167" i="105"/>
  <c r="K168" i="105"/>
  <c r="K169" i="105"/>
  <c r="K170" i="105"/>
  <c r="K171" i="105"/>
  <c r="K172" i="105"/>
  <c r="K173" i="105"/>
  <c r="K174" i="105"/>
  <c r="K175" i="105"/>
  <c r="K176" i="105"/>
  <c r="K177" i="105"/>
  <c r="K178" i="105"/>
  <c r="K179" i="105"/>
  <c r="K180" i="105"/>
  <c r="K181" i="105"/>
  <c r="K182" i="105"/>
  <c r="K183" i="105"/>
  <c r="K184" i="105"/>
  <c r="K185" i="105"/>
  <c r="K186" i="105"/>
  <c r="K187" i="105"/>
  <c r="K188" i="105"/>
  <c r="K189" i="105"/>
  <c r="K190" i="105"/>
  <c r="K191" i="105"/>
  <c r="K192" i="105"/>
  <c r="K193" i="105"/>
  <c r="K194" i="105"/>
  <c r="K195" i="105"/>
  <c r="K196" i="105"/>
  <c r="K197" i="105"/>
  <c r="K198" i="105"/>
  <c r="K199" i="105"/>
  <c r="K200" i="105"/>
  <c r="K201" i="105"/>
  <c r="K202" i="105"/>
  <c r="K203" i="105"/>
  <c r="K204" i="105"/>
  <c r="K205" i="105"/>
  <c r="K206" i="105"/>
  <c r="K207" i="105"/>
  <c r="K208" i="105"/>
  <c r="K209" i="105"/>
  <c r="K210" i="105"/>
  <c r="K211" i="105"/>
  <c r="K212" i="105"/>
  <c r="K213" i="105"/>
  <c r="K214" i="105"/>
  <c r="K215" i="105"/>
  <c r="K216" i="105"/>
  <c r="K217" i="105"/>
  <c r="K218" i="105"/>
  <c r="K219" i="105"/>
  <c r="K220" i="105"/>
  <c r="K221" i="105"/>
  <c r="K222" i="105"/>
  <c r="K223" i="105"/>
  <c r="K224" i="105"/>
  <c r="K225" i="105"/>
  <c r="K226" i="105"/>
  <c r="K227" i="105"/>
  <c r="K228" i="105"/>
  <c r="K229" i="105"/>
  <c r="K230" i="105"/>
  <c r="K232" i="105"/>
  <c r="K233" i="105"/>
  <c r="K234" i="105"/>
  <c r="K235" i="105"/>
  <c r="K236" i="105"/>
  <c r="K237" i="105"/>
  <c r="K238" i="105"/>
  <c r="K239" i="105"/>
  <c r="K240" i="105"/>
  <c r="K241" i="105"/>
  <c r="K242" i="105"/>
  <c r="K243" i="105"/>
  <c r="K244" i="105"/>
  <c r="K245" i="105"/>
  <c r="K246" i="105"/>
  <c r="K247" i="105"/>
  <c r="K248" i="105"/>
  <c r="K249" i="105"/>
  <c r="K250" i="105"/>
  <c r="K251" i="105"/>
  <c r="K252" i="105"/>
  <c r="K253" i="105"/>
  <c r="K254" i="105"/>
  <c r="K255" i="105"/>
  <c r="K256" i="105"/>
  <c r="K257" i="105"/>
  <c r="K258" i="105"/>
  <c r="K259" i="105"/>
  <c r="K260" i="105"/>
  <c r="K261" i="105"/>
  <c r="K264" i="105"/>
  <c r="K265" i="105"/>
  <c r="K266" i="105"/>
  <c r="K267" i="105"/>
  <c r="K268" i="105"/>
  <c r="K269" i="105"/>
  <c r="K270" i="105"/>
  <c r="K271" i="105"/>
  <c r="K272" i="105"/>
  <c r="K273" i="105"/>
  <c r="K274" i="105"/>
  <c r="K275" i="105"/>
  <c r="K276" i="105"/>
  <c r="K277" i="105"/>
  <c r="K278" i="105"/>
  <c r="K279" i="105"/>
  <c r="K281" i="105"/>
  <c r="K282" i="105"/>
  <c r="K283" i="105"/>
  <c r="K284" i="105"/>
  <c r="K285" i="105"/>
  <c r="K286" i="105"/>
  <c r="K287" i="105"/>
  <c r="K288" i="105"/>
  <c r="K289" i="105"/>
  <c r="K290" i="105"/>
  <c r="K291" i="105"/>
  <c r="K292" i="105"/>
  <c r="K293" i="105"/>
  <c r="K294" i="105"/>
  <c r="K295" i="105"/>
  <c r="K296" i="105"/>
  <c r="K297" i="105"/>
  <c r="K298" i="105"/>
  <c r="K299" i="105"/>
  <c r="K300" i="105"/>
  <c r="K301" i="105"/>
  <c r="K302" i="105"/>
  <c r="K303" i="105"/>
  <c r="K304" i="105"/>
  <c r="K305" i="105"/>
  <c r="K306" i="105"/>
  <c r="K307" i="105"/>
  <c r="K308" i="105"/>
  <c r="K309" i="105"/>
  <c r="K310" i="105"/>
  <c r="K311" i="105"/>
  <c r="K312" i="105"/>
  <c r="K313" i="105"/>
  <c r="K314" i="105"/>
  <c r="K315" i="105"/>
  <c r="K316" i="105"/>
  <c r="K317" i="105"/>
  <c r="K318" i="105"/>
  <c r="K319" i="105"/>
  <c r="K320" i="105"/>
  <c r="K321" i="105"/>
  <c r="K322" i="105"/>
  <c r="K323" i="105"/>
  <c r="K324" i="105"/>
  <c r="K325" i="105"/>
  <c r="K326" i="105"/>
  <c r="K327" i="105"/>
  <c r="K328" i="105"/>
  <c r="K329" i="105"/>
  <c r="K330" i="105"/>
  <c r="K331" i="105"/>
  <c r="K332" i="105"/>
  <c r="K333" i="105"/>
  <c r="K334" i="105"/>
  <c r="K335" i="105"/>
  <c r="K336" i="105"/>
  <c r="K337" i="105"/>
  <c r="K338" i="105"/>
  <c r="K339" i="105"/>
  <c r="K340" i="105"/>
  <c r="K341" i="105"/>
  <c r="K342" i="105"/>
  <c r="K343" i="105"/>
  <c r="K344" i="105"/>
  <c r="K345" i="105"/>
  <c r="K346" i="105"/>
  <c r="K347" i="105"/>
  <c r="K348" i="105"/>
  <c r="K349" i="105"/>
  <c r="K350" i="105"/>
  <c r="K351" i="105"/>
  <c r="K352" i="105"/>
  <c r="K353" i="105"/>
  <c r="K354" i="105"/>
  <c r="K355" i="105"/>
  <c r="K356" i="105"/>
  <c r="K357" i="105"/>
  <c r="K358" i="105"/>
  <c r="K359" i="105"/>
  <c r="K360" i="105"/>
  <c r="K361" i="105"/>
  <c r="K362" i="105"/>
  <c r="K363" i="105"/>
  <c r="K364" i="105"/>
  <c r="K365" i="105"/>
  <c r="K366" i="105"/>
  <c r="K367" i="105"/>
  <c r="K368" i="105"/>
  <c r="K369" i="105"/>
  <c r="K370" i="105"/>
  <c r="K371" i="105"/>
  <c r="K372" i="105"/>
  <c r="K373" i="105"/>
  <c r="K374" i="105"/>
  <c r="K375" i="105"/>
  <c r="K376" i="105"/>
  <c r="K377" i="105"/>
  <c r="K378" i="105"/>
  <c r="K379" i="105"/>
  <c r="K380" i="105"/>
  <c r="K381" i="105"/>
  <c r="K382" i="105"/>
  <c r="K383" i="105"/>
  <c r="K384" i="105"/>
  <c r="K385" i="105"/>
  <c r="K386" i="105"/>
  <c r="K387" i="105"/>
  <c r="K388" i="105"/>
  <c r="K389" i="105"/>
  <c r="K390" i="105"/>
  <c r="K391" i="105"/>
  <c r="K392" i="105"/>
  <c r="K393" i="105"/>
  <c r="K394" i="105"/>
  <c r="K395" i="105"/>
  <c r="K396" i="105"/>
  <c r="K397" i="105"/>
  <c r="K398" i="105"/>
  <c r="K399" i="105"/>
  <c r="K400" i="105"/>
  <c r="K401" i="105"/>
  <c r="K402" i="105"/>
  <c r="K403" i="105"/>
  <c r="K404" i="105"/>
  <c r="K405" i="105"/>
  <c r="K406" i="105"/>
  <c r="K407" i="105"/>
  <c r="K408" i="105"/>
  <c r="K409" i="105"/>
  <c r="K410" i="105"/>
  <c r="K411" i="105"/>
  <c r="K412" i="105"/>
  <c r="K413" i="105"/>
  <c r="K414" i="105"/>
  <c r="K415" i="105"/>
  <c r="K416" i="105"/>
  <c r="K417" i="105"/>
  <c r="K418" i="105"/>
  <c r="K423" i="105"/>
  <c r="H96" i="107"/>
  <c r="J2" i="105"/>
  <c r="J3" i="105"/>
  <c r="J4" i="105"/>
  <c r="J5" i="105"/>
  <c r="J6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7" i="105"/>
  <c r="J89" i="105"/>
  <c r="J90" i="105"/>
  <c r="J93" i="105"/>
  <c r="J94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28" i="105"/>
  <c r="J229" i="105"/>
  <c r="J230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48" i="105"/>
  <c r="J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4" i="105"/>
  <c r="J265" i="105"/>
  <c r="J266" i="105"/>
  <c r="J267" i="105"/>
  <c r="J268" i="105"/>
  <c r="J269" i="105"/>
  <c r="J270" i="105"/>
  <c r="J271" i="105"/>
  <c r="J272" i="105"/>
  <c r="J273" i="105"/>
  <c r="J274" i="105"/>
  <c r="J275" i="105"/>
  <c r="J276" i="105"/>
  <c r="J277" i="105"/>
  <c r="J278" i="105"/>
  <c r="J279" i="105"/>
  <c r="J281" i="105"/>
  <c r="J282" i="105"/>
  <c r="J283" i="105"/>
  <c r="J284" i="105"/>
  <c r="J285" i="105"/>
  <c r="J286" i="105"/>
  <c r="J287" i="105"/>
  <c r="J288" i="105"/>
  <c r="J289" i="105"/>
  <c r="J290" i="105"/>
  <c r="J291" i="105"/>
  <c r="J292" i="105"/>
  <c r="J293" i="105"/>
  <c r="J294" i="105"/>
  <c r="J295" i="105"/>
  <c r="J296" i="105"/>
  <c r="J297" i="105"/>
  <c r="J298" i="105"/>
  <c r="J299" i="105"/>
  <c r="J300" i="105"/>
  <c r="J301" i="105"/>
  <c r="J302" i="105"/>
  <c r="J303" i="105"/>
  <c r="J304" i="105"/>
  <c r="J305" i="105"/>
  <c r="J306" i="105"/>
  <c r="J307" i="105"/>
  <c r="J308" i="105"/>
  <c r="J309" i="105"/>
  <c r="J310" i="105"/>
  <c r="J311" i="105"/>
  <c r="J312" i="105"/>
  <c r="J313" i="105"/>
  <c r="J314" i="105"/>
  <c r="J315" i="105"/>
  <c r="J316" i="105"/>
  <c r="J317" i="105"/>
  <c r="J318" i="105"/>
  <c r="J319" i="105"/>
  <c r="J320" i="105"/>
  <c r="J321" i="105"/>
  <c r="J322" i="105"/>
  <c r="J323" i="105"/>
  <c r="J324" i="105"/>
  <c r="J325" i="105"/>
  <c r="J326" i="105"/>
  <c r="J327" i="105"/>
  <c r="J328" i="105"/>
  <c r="J329" i="105"/>
  <c r="J330" i="105"/>
  <c r="J331" i="105"/>
  <c r="J332" i="105"/>
  <c r="J333" i="105"/>
  <c r="J334" i="105"/>
  <c r="J335" i="105"/>
  <c r="J336" i="105"/>
  <c r="J337" i="105"/>
  <c r="J338" i="105"/>
  <c r="J339" i="105"/>
  <c r="J340" i="105"/>
  <c r="J341" i="105"/>
  <c r="J342" i="105"/>
  <c r="J343" i="105"/>
  <c r="J344" i="105"/>
  <c r="J345" i="105"/>
  <c r="J346" i="105"/>
  <c r="J347" i="105"/>
  <c r="J348" i="105"/>
  <c r="J349" i="105"/>
  <c r="J350" i="105"/>
  <c r="J351" i="105"/>
  <c r="J352" i="105"/>
  <c r="J353" i="105"/>
  <c r="J354" i="105"/>
  <c r="J355" i="105"/>
  <c r="J356" i="105"/>
  <c r="J357" i="105"/>
  <c r="J358" i="105"/>
  <c r="J359" i="105"/>
  <c r="J360" i="105"/>
  <c r="J361" i="105"/>
  <c r="J362" i="105"/>
  <c r="J363" i="105"/>
  <c r="J364" i="105"/>
  <c r="J365" i="105"/>
  <c r="J366" i="105"/>
  <c r="J367" i="105"/>
  <c r="J368" i="105"/>
  <c r="J369" i="105"/>
  <c r="J370" i="105"/>
  <c r="J371" i="105"/>
  <c r="J372" i="105"/>
  <c r="J373" i="105"/>
  <c r="J374" i="105"/>
  <c r="J375" i="105"/>
  <c r="J376" i="105"/>
  <c r="J377" i="105"/>
  <c r="J378" i="105"/>
  <c r="J379" i="105"/>
  <c r="J380" i="105"/>
  <c r="J381" i="105"/>
  <c r="J382" i="105"/>
  <c r="J383" i="105"/>
  <c r="J384" i="105"/>
  <c r="J385" i="105"/>
  <c r="J386" i="105"/>
  <c r="J387" i="105"/>
  <c r="J388" i="105"/>
  <c r="J389" i="105"/>
  <c r="J390" i="105"/>
  <c r="J391" i="105"/>
  <c r="J392" i="105"/>
  <c r="J393" i="105"/>
  <c r="J394" i="105"/>
  <c r="J395" i="105"/>
  <c r="J396" i="105"/>
  <c r="J397" i="105"/>
  <c r="J398" i="105"/>
  <c r="J399" i="105"/>
  <c r="J400" i="105"/>
  <c r="J401" i="105"/>
  <c r="J402" i="105"/>
  <c r="J403" i="105"/>
  <c r="J404" i="105"/>
  <c r="J405" i="105"/>
  <c r="J406" i="105"/>
  <c r="J407" i="105"/>
  <c r="J408" i="105"/>
  <c r="J409" i="105"/>
  <c r="J410" i="105"/>
  <c r="J411" i="105"/>
  <c r="J412" i="105"/>
  <c r="J413" i="105"/>
  <c r="J414" i="105"/>
  <c r="J415" i="105"/>
  <c r="J416" i="105"/>
  <c r="J417" i="105"/>
  <c r="J418" i="105"/>
  <c r="J423" i="105"/>
  <c r="G96" i="107"/>
  <c r="I2" i="105"/>
  <c r="I3" i="105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7" i="105"/>
  <c r="I89" i="105"/>
  <c r="I90" i="105"/>
  <c r="I93" i="105"/>
  <c r="I94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7" i="105"/>
  <c r="I388" i="105"/>
  <c r="I389" i="105"/>
  <c r="I390" i="105"/>
  <c r="I391" i="105"/>
  <c r="I392" i="105"/>
  <c r="I393" i="105"/>
  <c r="I394" i="105"/>
  <c r="I395" i="105"/>
  <c r="I396" i="105"/>
  <c r="I397" i="105"/>
  <c r="I398" i="105"/>
  <c r="I399" i="105"/>
  <c r="I400" i="105"/>
  <c r="I401" i="105"/>
  <c r="I402" i="105"/>
  <c r="I403" i="105"/>
  <c r="I404" i="105"/>
  <c r="I405" i="105"/>
  <c r="I406" i="105"/>
  <c r="I407" i="105"/>
  <c r="I408" i="105"/>
  <c r="I409" i="105"/>
  <c r="I410" i="105"/>
  <c r="I411" i="105"/>
  <c r="I412" i="105"/>
  <c r="I413" i="105"/>
  <c r="I414" i="105"/>
  <c r="I415" i="105"/>
  <c r="I416" i="105"/>
  <c r="I417" i="105"/>
  <c r="I418" i="105"/>
  <c r="I423" i="105"/>
  <c r="F96" i="107"/>
  <c r="H2" i="73"/>
  <c r="H2" i="105"/>
  <c r="H3" i="73"/>
  <c r="H3" i="105"/>
  <c r="H4" i="73"/>
  <c r="H4" i="105"/>
  <c r="H5" i="73"/>
  <c r="H5" i="105"/>
  <c r="H6" i="73"/>
  <c r="H6" i="105"/>
  <c r="H7" i="73"/>
  <c r="H7" i="105"/>
  <c r="H8" i="73"/>
  <c r="H8" i="105"/>
  <c r="H9" i="73"/>
  <c r="H9" i="105"/>
  <c r="H10" i="73"/>
  <c r="H10" i="105"/>
  <c r="H11" i="73"/>
  <c r="H11" i="105"/>
  <c r="H12" i="73"/>
  <c r="H12" i="105"/>
  <c r="H13" i="73"/>
  <c r="H13" i="105"/>
  <c r="H14" i="73"/>
  <c r="H14" i="105"/>
  <c r="H15" i="73"/>
  <c r="H15" i="105"/>
  <c r="H16" i="73"/>
  <c r="H16" i="105"/>
  <c r="H17" i="73"/>
  <c r="H17" i="105"/>
  <c r="H18" i="73"/>
  <c r="H18" i="105"/>
  <c r="H19" i="73"/>
  <c r="H19" i="105"/>
  <c r="H20" i="73"/>
  <c r="H20" i="105"/>
  <c r="H21" i="73"/>
  <c r="H21" i="105"/>
  <c r="H22" i="73"/>
  <c r="H22" i="105"/>
  <c r="H23" i="73"/>
  <c r="H23" i="105"/>
  <c r="H24" i="73"/>
  <c r="H24" i="105"/>
  <c r="H25" i="73"/>
  <c r="H25" i="105"/>
  <c r="H26" i="73"/>
  <c r="H26" i="105"/>
  <c r="H27" i="73"/>
  <c r="H27" i="105"/>
  <c r="H28" i="73"/>
  <c r="H28" i="105"/>
  <c r="H29" i="73"/>
  <c r="H29" i="105"/>
  <c r="H30" i="73"/>
  <c r="H30" i="105"/>
  <c r="H31" i="73"/>
  <c r="H31" i="105"/>
  <c r="H32" i="73"/>
  <c r="H32" i="105"/>
  <c r="H33" i="73"/>
  <c r="H33" i="105"/>
  <c r="H34" i="73"/>
  <c r="H34" i="105"/>
  <c r="H35" i="73"/>
  <c r="H35" i="105"/>
  <c r="H36" i="73"/>
  <c r="H36" i="105"/>
  <c r="H37" i="73"/>
  <c r="H37" i="105"/>
  <c r="H38" i="73"/>
  <c r="H38" i="105"/>
  <c r="H39" i="73"/>
  <c r="H39" i="105"/>
  <c r="H40" i="73"/>
  <c r="H40" i="105"/>
  <c r="H41" i="73"/>
  <c r="H41" i="105"/>
  <c r="H42" i="73"/>
  <c r="H42" i="105"/>
  <c r="H43" i="73"/>
  <c r="H43" i="105"/>
  <c r="H44" i="73"/>
  <c r="H44" i="105"/>
  <c r="H45" i="73"/>
  <c r="H45" i="105"/>
  <c r="H46" i="73"/>
  <c r="H46" i="105"/>
  <c r="H47" i="73"/>
  <c r="H47" i="105"/>
  <c r="H48" i="73"/>
  <c r="H48" i="105"/>
  <c r="H49" i="73"/>
  <c r="H49" i="105"/>
  <c r="H50" i="73"/>
  <c r="H50" i="105"/>
  <c r="H51" i="73"/>
  <c r="H51" i="105"/>
  <c r="H52" i="73"/>
  <c r="H52" i="105"/>
  <c r="H53" i="73"/>
  <c r="H53" i="105"/>
  <c r="H54" i="73"/>
  <c r="H54" i="105"/>
  <c r="H55" i="73"/>
  <c r="H55" i="105"/>
  <c r="H56" i="73"/>
  <c r="H56" i="105"/>
  <c r="H57" i="73"/>
  <c r="H57" i="105"/>
  <c r="H58" i="73"/>
  <c r="H58" i="105"/>
  <c r="H59" i="73"/>
  <c r="H59" i="105"/>
  <c r="H60" i="73"/>
  <c r="H60" i="105"/>
  <c r="H61" i="73"/>
  <c r="H61" i="105"/>
  <c r="H62" i="73"/>
  <c r="H62" i="105"/>
  <c r="H63" i="73"/>
  <c r="H63" i="105"/>
  <c r="H64" i="73"/>
  <c r="H64" i="105"/>
  <c r="H65" i="73"/>
  <c r="H65" i="105"/>
  <c r="H66" i="73"/>
  <c r="H66" i="105"/>
  <c r="H67" i="73"/>
  <c r="H67" i="105"/>
  <c r="H68" i="73"/>
  <c r="H68" i="105"/>
  <c r="H69" i="73"/>
  <c r="H69" i="105"/>
  <c r="H70" i="73"/>
  <c r="H70" i="105"/>
  <c r="H71" i="73"/>
  <c r="H71" i="105"/>
  <c r="H72" i="73"/>
  <c r="H72" i="105"/>
  <c r="H73" i="73"/>
  <c r="H73" i="105"/>
  <c r="H74" i="73"/>
  <c r="H74" i="105"/>
  <c r="H75" i="73"/>
  <c r="H75" i="105"/>
  <c r="H76" i="73"/>
  <c r="H76" i="105"/>
  <c r="H77" i="73"/>
  <c r="H77" i="105"/>
  <c r="H78" i="73"/>
  <c r="H78" i="105"/>
  <c r="H79" i="73"/>
  <c r="H79" i="105"/>
  <c r="H80" i="73"/>
  <c r="H80" i="105"/>
  <c r="H81" i="73"/>
  <c r="H81" i="105"/>
  <c r="H82" i="73"/>
  <c r="H82" i="105"/>
  <c r="H83" i="73"/>
  <c r="H83" i="105"/>
  <c r="H84" i="73"/>
  <c r="H84" i="105"/>
  <c r="H85" i="73"/>
  <c r="H85" i="105"/>
  <c r="H87" i="73"/>
  <c r="H87" i="105"/>
  <c r="H89" i="73"/>
  <c r="H89" i="105"/>
  <c r="H90" i="73"/>
  <c r="H90" i="105"/>
  <c r="H93" i="73"/>
  <c r="H93" i="105"/>
  <c r="H94" i="73"/>
  <c r="H94" i="105"/>
  <c r="H96" i="73"/>
  <c r="H96" i="105"/>
  <c r="H97" i="73"/>
  <c r="H97" i="105"/>
  <c r="H98" i="73"/>
  <c r="H98" i="105"/>
  <c r="H99" i="73"/>
  <c r="H99" i="105"/>
  <c r="H100" i="73"/>
  <c r="H100" i="105"/>
  <c r="H101" i="73"/>
  <c r="H101" i="105"/>
  <c r="H102" i="73"/>
  <c r="H102" i="105"/>
  <c r="H103" i="73"/>
  <c r="H103" i="105"/>
  <c r="H104" i="73"/>
  <c r="H104" i="105"/>
  <c r="H105" i="73"/>
  <c r="H105" i="105"/>
  <c r="H106" i="73"/>
  <c r="H106" i="105"/>
  <c r="H107" i="73"/>
  <c r="H107" i="105"/>
  <c r="H108" i="73"/>
  <c r="H108" i="105"/>
  <c r="H109" i="73"/>
  <c r="H109" i="105"/>
  <c r="H110" i="73"/>
  <c r="H110" i="105"/>
  <c r="H111" i="73"/>
  <c r="H111" i="105"/>
  <c r="H112" i="73"/>
  <c r="H112" i="105"/>
  <c r="H113" i="73"/>
  <c r="H113" i="105"/>
  <c r="H114" i="73"/>
  <c r="H114" i="105"/>
  <c r="H115" i="73"/>
  <c r="H115" i="105"/>
  <c r="H116" i="73"/>
  <c r="H116" i="105"/>
  <c r="H117" i="73"/>
  <c r="H117" i="105"/>
  <c r="H118" i="73"/>
  <c r="H118" i="105"/>
  <c r="H119" i="73"/>
  <c r="H119" i="105"/>
  <c r="H120" i="73"/>
  <c r="H120" i="105"/>
  <c r="H121" i="73"/>
  <c r="H121" i="105"/>
  <c r="H122" i="73"/>
  <c r="H122" i="105"/>
  <c r="H123" i="73"/>
  <c r="H123" i="105"/>
  <c r="H124" i="73"/>
  <c r="H124" i="105"/>
  <c r="H125" i="73"/>
  <c r="H125" i="105"/>
  <c r="H126" i="73"/>
  <c r="H126" i="105"/>
  <c r="H127" i="73"/>
  <c r="H127" i="105"/>
  <c r="H128" i="73"/>
  <c r="H128" i="105"/>
  <c r="H129" i="73"/>
  <c r="H129" i="105"/>
  <c r="H130" i="73"/>
  <c r="H130" i="105"/>
  <c r="H131" i="73"/>
  <c r="H131" i="105"/>
  <c r="H132" i="73"/>
  <c r="H132" i="105"/>
  <c r="H133" i="73"/>
  <c r="H133" i="105"/>
  <c r="H134" i="73"/>
  <c r="H134" i="105"/>
  <c r="H135" i="73"/>
  <c r="H135" i="105"/>
  <c r="H136" i="73"/>
  <c r="H136" i="105"/>
  <c r="H137" i="73"/>
  <c r="H137" i="105"/>
  <c r="H138" i="73"/>
  <c r="H138" i="105"/>
  <c r="H139" i="73"/>
  <c r="H139" i="105"/>
  <c r="H140" i="73"/>
  <c r="H140" i="105"/>
  <c r="H141" i="73"/>
  <c r="H141" i="105"/>
  <c r="H142" i="73"/>
  <c r="H142" i="105"/>
  <c r="H143" i="73"/>
  <c r="H143" i="105"/>
  <c r="H144" i="73"/>
  <c r="H144" i="105"/>
  <c r="H145" i="73"/>
  <c r="H145" i="105"/>
  <c r="H146" i="73"/>
  <c r="H146" i="105"/>
  <c r="H147" i="73"/>
  <c r="H147" i="105"/>
  <c r="H148" i="73"/>
  <c r="H148" i="105"/>
  <c r="H149" i="73"/>
  <c r="H149" i="105"/>
  <c r="H150" i="73"/>
  <c r="H150" i="105"/>
  <c r="H151" i="73"/>
  <c r="H151" i="105"/>
  <c r="H152" i="73"/>
  <c r="H152" i="105"/>
  <c r="H153" i="73"/>
  <c r="H153" i="105"/>
  <c r="H154" i="73"/>
  <c r="H154" i="105"/>
  <c r="H155" i="73"/>
  <c r="H155" i="105"/>
  <c r="H156" i="73"/>
  <c r="H156" i="105"/>
  <c r="H157" i="73"/>
  <c r="H157" i="105"/>
  <c r="H158" i="73"/>
  <c r="H158" i="105"/>
  <c r="H159" i="73"/>
  <c r="H159" i="105"/>
  <c r="H160" i="73"/>
  <c r="H160" i="105"/>
  <c r="H161" i="73"/>
  <c r="H161" i="105"/>
  <c r="H162" i="73"/>
  <c r="H162" i="105"/>
  <c r="H163" i="73"/>
  <c r="H163" i="105"/>
  <c r="H164" i="73"/>
  <c r="H164" i="105"/>
  <c r="H165" i="73"/>
  <c r="H165" i="105"/>
  <c r="H166" i="73"/>
  <c r="H166" i="105"/>
  <c r="H167" i="73"/>
  <c r="H167" i="105"/>
  <c r="H168" i="73"/>
  <c r="H168" i="105"/>
  <c r="H169" i="73"/>
  <c r="H169" i="105"/>
  <c r="H170" i="73"/>
  <c r="H170" i="105"/>
  <c r="H171" i="73"/>
  <c r="H171" i="105"/>
  <c r="H172" i="73"/>
  <c r="H172" i="105"/>
  <c r="H173" i="73"/>
  <c r="H173" i="105"/>
  <c r="H174" i="73"/>
  <c r="H174" i="105"/>
  <c r="H175" i="73"/>
  <c r="H175" i="105"/>
  <c r="H176" i="73"/>
  <c r="H176" i="105"/>
  <c r="H177" i="73"/>
  <c r="H177" i="105"/>
  <c r="H178" i="73"/>
  <c r="H178" i="105"/>
  <c r="H179" i="73"/>
  <c r="H179" i="105"/>
  <c r="H180" i="73"/>
  <c r="H180" i="105"/>
  <c r="H181" i="73"/>
  <c r="H181" i="105"/>
  <c r="H182" i="73"/>
  <c r="H182" i="105"/>
  <c r="H183" i="73"/>
  <c r="H183" i="105"/>
  <c r="H184" i="73"/>
  <c r="H184" i="105"/>
  <c r="H185" i="73"/>
  <c r="H185" i="105"/>
  <c r="H186" i="73"/>
  <c r="H186" i="105"/>
  <c r="H187" i="73"/>
  <c r="H187" i="105"/>
  <c r="H188" i="73"/>
  <c r="H188" i="105"/>
  <c r="H189" i="73"/>
  <c r="H189" i="105"/>
  <c r="H190" i="73"/>
  <c r="H190" i="105"/>
  <c r="H191" i="73"/>
  <c r="H191" i="105"/>
  <c r="H192" i="73"/>
  <c r="H192" i="105"/>
  <c r="H193" i="73"/>
  <c r="H193" i="105"/>
  <c r="H194" i="73"/>
  <c r="H194" i="105"/>
  <c r="H195" i="73"/>
  <c r="H195" i="105"/>
  <c r="H196" i="73"/>
  <c r="H196" i="105"/>
  <c r="H197" i="73"/>
  <c r="H197" i="105"/>
  <c r="H198" i="73"/>
  <c r="H198" i="105"/>
  <c r="H199" i="73"/>
  <c r="H199" i="105"/>
  <c r="H200" i="73"/>
  <c r="H200" i="105"/>
  <c r="H201" i="73"/>
  <c r="H201" i="105"/>
  <c r="H202" i="73"/>
  <c r="H202" i="105"/>
  <c r="H203" i="73"/>
  <c r="H203" i="105"/>
  <c r="H204" i="73"/>
  <c r="H204" i="105"/>
  <c r="H205" i="73"/>
  <c r="H205" i="105"/>
  <c r="H206" i="73"/>
  <c r="H206" i="105"/>
  <c r="H207" i="73"/>
  <c r="H207" i="105"/>
  <c r="H208" i="73"/>
  <c r="H208" i="105"/>
  <c r="H209" i="73"/>
  <c r="H209" i="105"/>
  <c r="H210" i="73"/>
  <c r="H210" i="105"/>
  <c r="H211" i="73"/>
  <c r="H211" i="105"/>
  <c r="H212" i="73"/>
  <c r="H212" i="105"/>
  <c r="H213" i="73"/>
  <c r="H213" i="105"/>
  <c r="H214" i="73"/>
  <c r="H214" i="105"/>
  <c r="H215" i="73"/>
  <c r="H215" i="105"/>
  <c r="H216" i="73"/>
  <c r="H216" i="105"/>
  <c r="H217" i="73"/>
  <c r="H217" i="105"/>
  <c r="H218" i="73"/>
  <c r="H218" i="105"/>
  <c r="H219" i="73"/>
  <c r="H219" i="105"/>
  <c r="H220" i="73"/>
  <c r="H220" i="105"/>
  <c r="H221" i="73"/>
  <c r="H221" i="105"/>
  <c r="H222" i="73"/>
  <c r="H222" i="105"/>
  <c r="H223" i="73"/>
  <c r="H223" i="105"/>
  <c r="H224" i="73"/>
  <c r="H224" i="105"/>
  <c r="H225" i="73"/>
  <c r="H225" i="105"/>
  <c r="H226" i="73"/>
  <c r="H226" i="105"/>
  <c r="H227" i="73"/>
  <c r="H227" i="105"/>
  <c r="H228" i="73"/>
  <c r="H228" i="105"/>
  <c r="H229" i="73"/>
  <c r="H229" i="105"/>
  <c r="H230" i="73"/>
  <c r="H230" i="105"/>
  <c r="H232" i="73"/>
  <c r="H232" i="105"/>
  <c r="H233" i="73"/>
  <c r="H233" i="105"/>
  <c r="H234" i="73"/>
  <c r="H234" i="105"/>
  <c r="H235" i="73"/>
  <c r="H235" i="105"/>
  <c r="H236" i="73"/>
  <c r="H236" i="105"/>
  <c r="H237" i="73"/>
  <c r="H237" i="105"/>
  <c r="H238" i="73"/>
  <c r="H238" i="105"/>
  <c r="H239" i="73"/>
  <c r="H239" i="105"/>
  <c r="H240" i="73"/>
  <c r="H240" i="105"/>
  <c r="H241" i="73"/>
  <c r="H241" i="105"/>
  <c r="H242" i="73"/>
  <c r="H242" i="105"/>
  <c r="H243" i="73"/>
  <c r="H243" i="105"/>
  <c r="H244" i="73"/>
  <c r="H244" i="105"/>
  <c r="H245" i="73"/>
  <c r="H245" i="105"/>
  <c r="H246" i="73"/>
  <c r="H246" i="105"/>
  <c r="H247" i="73"/>
  <c r="H247" i="105"/>
  <c r="H248" i="73"/>
  <c r="H248" i="105"/>
  <c r="H249" i="73"/>
  <c r="H249" i="105"/>
  <c r="H250" i="73"/>
  <c r="H250" i="105"/>
  <c r="H251" i="73"/>
  <c r="H251" i="105"/>
  <c r="H252" i="73"/>
  <c r="H252" i="105"/>
  <c r="H253" i="73"/>
  <c r="H253" i="105"/>
  <c r="H254" i="73"/>
  <c r="H254" i="105"/>
  <c r="H255" i="73"/>
  <c r="H255" i="105"/>
  <c r="H256" i="73"/>
  <c r="H256" i="105"/>
  <c r="H257" i="73"/>
  <c r="H257" i="105"/>
  <c r="H258" i="73"/>
  <c r="H258" i="105"/>
  <c r="H259" i="73"/>
  <c r="H259" i="105"/>
  <c r="H260" i="73"/>
  <c r="H260" i="105"/>
  <c r="H261" i="73"/>
  <c r="H261" i="105"/>
  <c r="H264" i="73"/>
  <c r="H264" i="105"/>
  <c r="H265" i="73"/>
  <c r="H265" i="105"/>
  <c r="H266" i="73"/>
  <c r="H266" i="105"/>
  <c r="H267" i="73"/>
  <c r="H267" i="105"/>
  <c r="H268" i="73"/>
  <c r="H268" i="105"/>
  <c r="H269" i="73"/>
  <c r="H269" i="105"/>
  <c r="H270" i="73"/>
  <c r="H270" i="105"/>
  <c r="H271" i="73"/>
  <c r="H271" i="105"/>
  <c r="H272" i="73"/>
  <c r="H272" i="105"/>
  <c r="H273" i="73"/>
  <c r="H273" i="105"/>
  <c r="H274" i="73"/>
  <c r="H274" i="105"/>
  <c r="H275" i="73"/>
  <c r="H275" i="105"/>
  <c r="H276" i="73"/>
  <c r="H276" i="105"/>
  <c r="H277" i="73"/>
  <c r="H277" i="105"/>
  <c r="H278" i="73"/>
  <c r="H278" i="105"/>
  <c r="H279" i="73"/>
  <c r="H279" i="105"/>
  <c r="H281" i="73"/>
  <c r="H281" i="105"/>
  <c r="H282" i="73"/>
  <c r="H282" i="105"/>
  <c r="H283" i="73"/>
  <c r="H283" i="105"/>
  <c r="H284" i="73"/>
  <c r="H284" i="105"/>
  <c r="H285" i="73"/>
  <c r="H285" i="105"/>
  <c r="H286" i="73"/>
  <c r="H286" i="105"/>
  <c r="H287" i="73"/>
  <c r="H287" i="105"/>
  <c r="H288" i="73"/>
  <c r="H288" i="105"/>
  <c r="H289" i="73"/>
  <c r="H289" i="105"/>
  <c r="H290" i="73"/>
  <c r="H290" i="105"/>
  <c r="H291" i="73"/>
  <c r="H291" i="105"/>
  <c r="H292" i="73"/>
  <c r="H292" i="105"/>
  <c r="H293" i="73"/>
  <c r="H293" i="105"/>
  <c r="H294" i="73"/>
  <c r="H294" i="105"/>
  <c r="H295" i="73"/>
  <c r="H295" i="105"/>
  <c r="H296" i="73"/>
  <c r="H296" i="105"/>
  <c r="H297" i="73"/>
  <c r="H297" i="105"/>
  <c r="H298" i="73"/>
  <c r="H298" i="105"/>
  <c r="H299" i="73"/>
  <c r="H299" i="105"/>
  <c r="H300" i="73"/>
  <c r="H300" i="105"/>
  <c r="H301" i="73"/>
  <c r="H301" i="105"/>
  <c r="H302" i="73"/>
  <c r="H302" i="105"/>
  <c r="H303" i="73"/>
  <c r="H303" i="105"/>
  <c r="H304" i="73"/>
  <c r="H304" i="105"/>
  <c r="H305" i="73"/>
  <c r="H305" i="105"/>
  <c r="H306" i="73"/>
  <c r="H306" i="105"/>
  <c r="H307" i="73"/>
  <c r="H307" i="105"/>
  <c r="H308" i="73"/>
  <c r="H308" i="105"/>
  <c r="H309" i="73"/>
  <c r="H309" i="105"/>
  <c r="H310" i="73"/>
  <c r="H310" i="105"/>
  <c r="H311" i="73"/>
  <c r="H311" i="105"/>
  <c r="H312" i="73"/>
  <c r="H312" i="105"/>
  <c r="H313" i="73"/>
  <c r="H313" i="105"/>
  <c r="H314" i="73"/>
  <c r="H314" i="105"/>
  <c r="H315" i="73"/>
  <c r="H315" i="105"/>
  <c r="H316" i="73"/>
  <c r="H316" i="105"/>
  <c r="H317" i="73"/>
  <c r="H317" i="105"/>
  <c r="H318" i="73"/>
  <c r="H318" i="105"/>
  <c r="H319" i="73"/>
  <c r="H319" i="105"/>
  <c r="H320" i="73"/>
  <c r="H320" i="105"/>
  <c r="H321" i="73"/>
  <c r="H321" i="105"/>
  <c r="H322" i="73"/>
  <c r="H322" i="105"/>
  <c r="H323" i="73"/>
  <c r="H323" i="105"/>
  <c r="H324" i="73"/>
  <c r="H324" i="105"/>
  <c r="H325" i="73"/>
  <c r="H325" i="105"/>
  <c r="H326" i="73"/>
  <c r="H326" i="105"/>
  <c r="H327" i="73"/>
  <c r="H327" i="105"/>
  <c r="H328" i="73"/>
  <c r="H328" i="105"/>
  <c r="H329" i="73"/>
  <c r="H329" i="105"/>
  <c r="H330" i="73"/>
  <c r="H330" i="105"/>
  <c r="H331" i="73"/>
  <c r="H331" i="105"/>
  <c r="H332" i="73"/>
  <c r="H332" i="105"/>
  <c r="H333" i="73"/>
  <c r="H333" i="105"/>
  <c r="H334" i="73"/>
  <c r="H334" i="105"/>
  <c r="H335" i="73"/>
  <c r="H335" i="105"/>
  <c r="H336" i="73"/>
  <c r="H336" i="105"/>
  <c r="H337" i="73"/>
  <c r="H337" i="105"/>
  <c r="H338" i="73"/>
  <c r="H338" i="105"/>
  <c r="H339" i="73"/>
  <c r="H339" i="105"/>
  <c r="H340" i="73"/>
  <c r="H340" i="105"/>
  <c r="H341" i="73"/>
  <c r="H341" i="105"/>
  <c r="H342" i="73"/>
  <c r="H342" i="105"/>
  <c r="H343" i="73"/>
  <c r="H343" i="105"/>
  <c r="H344" i="73"/>
  <c r="H344" i="105"/>
  <c r="H345" i="73"/>
  <c r="H345" i="105"/>
  <c r="H346" i="73"/>
  <c r="H346" i="105"/>
  <c r="H347" i="73"/>
  <c r="H347" i="105"/>
  <c r="H348" i="73"/>
  <c r="H348" i="105"/>
  <c r="H349" i="73"/>
  <c r="H349" i="105"/>
  <c r="H350" i="73"/>
  <c r="H350" i="105"/>
  <c r="H351" i="73"/>
  <c r="H351" i="105"/>
  <c r="H352" i="73"/>
  <c r="H352" i="105"/>
  <c r="H353" i="73"/>
  <c r="H353" i="105"/>
  <c r="H354" i="73"/>
  <c r="H354" i="105"/>
  <c r="H355" i="73"/>
  <c r="H355" i="105"/>
  <c r="H356" i="73"/>
  <c r="H356" i="105"/>
  <c r="H357" i="73"/>
  <c r="H357" i="105"/>
  <c r="H358" i="73"/>
  <c r="H358" i="105"/>
  <c r="H359" i="73"/>
  <c r="H359" i="105"/>
  <c r="H360" i="73"/>
  <c r="H360" i="105"/>
  <c r="H361" i="73"/>
  <c r="H361" i="105"/>
  <c r="H362" i="73"/>
  <c r="H362" i="105"/>
  <c r="H363" i="73"/>
  <c r="H363" i="105"/>
  <c r="H364" i="73"/>
  <c r="H364" i="105"/>
  <c r="H365" i="73"/>
  <c r="H365" i="105"/>
  <c r="H366" i="73"/>
  <c r="H366" i="105"/>
  <c r="H367" i="73"/>
  <c r="H367" i="105"/>
  <c r="H368" i="73"/>
  <c r="H368" i="105"/>
  <c r="H369" i="73"/>
  <c r="H369" i="105"/>
  <c r="H370" i="73"/>
  <c r="H370" i="105"/>
  <c r="H371" i="73"/>
  <c r="H371" i="105"/>
  <c r="H372" i="73"/>
  <c r="H372" i="105"/>
  <c r="H373" i="73"/>
  <c r="H373" i="105"/>
  <c r="H374" i="73"/>
  <c r="H374" i="105"/>
  <c r="H375" i="73"/>
  <c r="H375" i="105"/>
  <c r="H376" i="73"/>
  <c r="H376" i="105"/>
  <c r="H377" i="73"/>
  <c r="H377" i="105"/>
  <c r="H378" i="73"/>
  <c r="H378" i="105"/>
  <c r="H379" i="73"/>
  <c r="H379" i="105"/>
  <c r="H380" i="73"/>
  <c r="H380" i="105"/>
  <c r="H381" i="73"/>
  <c r="H381" i="105"/>
  <c r="H382" i="73"/>
  <c r="H382" i="105"/>
  <c r="H383" i="73"/>
  <c r="H383" i="105"/>
  <c r="H384" i="73"/>
  <c r="H384" i="105"/>
  <c r="H385" i="73"/>
  <c r="H385" i="105"/>
  <c r="H386" i="73"/>
  <c r="H386" i="105"/>
  <c r="H387" i="73"/>
  <c r="H387" i="105"/>
  <c r="H388" i="73"/>
  <c r="H388" i="105"/>
  <c r="H389" i="73"/>
  <c r="H389" i="105"/>
  <c r="H390" i="73"/>
  <c r="H390" i="105"/>
  <c r="H391" i="73"/>
  <c r="H391" i="105"/>
  <c r="H392" i="73"/>
  <c r="H392" i="105"/>
  <c r="H393" i="73"/>
  <c r="H393" i="105"/>
  <c r="H394" i="73"/>
  <c r="H394" i="105"/>
  <c r="H395" i="73"/>
  <c r="H395" i="105"/>
  <c r="H396" i="73"/>
  <c r="H396" i="105"/>
  <c r="H397" i="73"/>
  <c r="H397" i="105"/>
  <c r="H398" i="73"/>
  <c r="H398" i="105"/>
  <c r="H399" i="73"/>
  <c r="H399" i="105"/>
  <c r="H400" i="73"/>
  <c r="H400" i="105"/>
  <c r="H401" i="73"/>
  <c r="H401" i="105"/>
  <c r="H402" i="73"/>
  <c r="H402" i="105"/>
  <c r="H403" i="73"/>
  <c r="H403" i="105"/>
  <c r="H404" i="73"/>
  <c r="H404" i="105"/>
  <c r="H405" i="73"/>
  <c r="H405" i="105"/>
  <c r="H406" i="73"/>
  <c r="H406" i="105"/>
  <c r="H407" i="73"/>
  <c r="H407" i="105"/>
  <c r="H408" i="73"/>
  <c r="H408" i="105"/>
  <c r="H409" i="73"/>
  <c r="H409" i="105"/>
  <c r="H410" i="73"/>
  <c r="H410" i="105"/>
  <c r="H411" i="73"/>
  <c r="H411" i="105"/>
  <c r="H412" i="73"/>
  <c r="H412" i="105"/>
  <c r="H413" i="73"/>
  <c r="H413" i="105"/>
  <c r="H414" i="73"/>
  <c r="H414" i="105"/>
  <c r="H415" i="73"/>
  <c r="H415" i="105"/>
  <c r="H416" i="73"/>
  <c r="H416" i="105"/>
  <c r="H417" i="73"/>
  <c r="H417" i="105"/>
  <c r="H418" i="73"/>
  <c r="H418" i="105"/>
  <c r="H423" i="105"/>
  <c r="E96" i="107"/>
  <c r="G2" i="105"/>
  <c r="G3" i="105"/>
  <c r="G4" i="105"/>
  <c r="G5" i="105"/>
  <c r="G6" i="105"/>
  <c r="G7" i="105"/>
  <c r="G8" i="105"/>
  <c r="G9" i="105"/>
  <c r="G10" i="105"/>
  <c r="G11" i="105"/>
  <c r="G12" i="105"/>
  <c r="G13" i="105"/>
  <c r="G14" i="105"/>
  <c r="G15" i="105"/>
  <c r="G16" i="105"/>
  <c r="G17" i="105"/>
  <c r="G18" i="105"/>
  <c r="G19" i="105"/>
  <c r="G20" i="105"/>
  <c r="G21" i="105"/>
  <c r="G22" i="105"/>
  <c r="G23" i="105"/>
  <c r="G24" i="105"/>
  <c r="G25" i="105"/>
  <c r="G26" i="105"/>
  <c r="G27" i="105"/>
  <c r="G28" i="105"/>
  <c r="G29" i="105"/>
  <c r="G30" i="105"/>
  <c r="G31" i="105"/>
  <c r="G32" i="105"/>
  <c r="G33" i="105"/>
  <c r="G34" i="105"/>
  <c r="G35" i="105"/>
  <c r="G36" i="105"/>
  <c r="G37" i="105"/>
  <c r="G38" i="105"/>
  <c r="G39" i="105"/>
  <c r="G40" i="105"/>
  <c r="G41" i="105"/>
  <c r="G42" i="105"/>
  <c r="G43" i="105"/>
  <c r="G44" i="105"/>
  <c r="G45" i="105"/>
  <c r="G46" i="105"/>
  <c r="G47" i="105"/>
  <c r="G48" i="105"/>
  <c r="G49" i="105"/>
  <c r="G50" i="105"/>
  <c r="G51" i="105"/>
  <c r="G52" i="105"/>
  <c r="G53" i="105"/>
  <c r="G54" i="105"/>
  <c r="G55" i="105"/>
  <c r="G56" i="105"/>
  <c r="G57" i="105"/>
  <c r="G58" i="105"/>
  <c r="G59" i="105"/>
  <c r="G60" i="105"/>
  <c r="G61" i="105"/>
  <c r="G62" i="105"/>
  <c r="G63" i="105"/>
  <c r="G64" i="105"/>
  <c r="G65" i="105"/>
  <c r="G66" i="105"/>
  <c r="G67" i="105"/>
  <c r="G68" i="105"/>
  <c r="G69" i="105"/>
  <c r="G70" i="105"/>
  <c r="G71" i="105"/>
  <c r="G72" i="105"/>
  <c r="G73" i="105"/>
  <c r="G74" i="105"/>
  <c r="G75" i="105"/>
  <c r="G76" i="105"/>
  <c r="G77" i="105"/>
  <c r="G78" i="105"/>
  <c r="G79" i="105"/>
  <c r="G80" i="105"/>
  <c r="G81" i="105"/>
  <c r="G82" i="105"/>
  <c r="G83" i="105"/>
  <c r="G84" i="105"/>
  <c r="G85" i="105"/>
  <c r="G87" i="105"/>
  <c r="G89" i="105"/>
  <c r="G90" i="105"/>
  <c r="G93" i="105"/>
  <c r="G94" i="105"/>
  <c r="G96" i="105"/>
  <c r="G97" i="105"/>
  <c r="G98" i="105"/>
  <c r="G99" i="105"/>
  <c r="G100" i="105"/>
  <c r="G101" i="105"/>
  <c r="G102" i="105"/>
  <c r="G103" i="105"/>
  <c r="G104" i="105"/>
  <c r="G105" i="105"/>
  <c r="G106" i="105"/>
  <c r="G107" i="105"/>
  <c r="G108" i="105"/>
  <c r="G109" i="105"/>
  <c r="G110" i="105"/>
  <c r="G111" i="105"/>
  <c r="G112" i="105"/>
  <c r="G113" i="105"/>
  <c r="G114" i="105"/>
  <c r="G115" i="105"/>
  <c r="G116" i="105"/>
  <c r="G117" i="105"/>
  <c r="G118" i="105"/>
  <c r="G119" i="105"/>
  <c r="G120" i="105"/>
  <c r="G121" i="105"/>
  <c r="G122" i="105"/>
  <c r="G123" i="105"/>
  <c r="G124" i="105"/>
  <c r="G125" i="105"/>
  <c r="G126" i="105"/>
  <c r="G127" i="105"/>
  <c r="G128" i="105"/>
  <c r="G129" i="105"/>
  <c r="G130" i="105"/>
  <c r="G131" i="105"/>
  <c r="G132" i="105"/>
  <c r="G133" i="105"/>
  <c r="G134" i="105"/>
  <c r="G135" i="105"/>
  <c r="G136" i="105"/>
  <c r="G137" i="105"/>
  <c r="G138" i="105"/>
  <c r="G139" i="105"/>
  <c r="G140" i="105"/>
  <c r="G141" i="105"/>
  <c r="G142" i="105"/>
  <c r="G143" i="105"/>
  <c r="G144" i="105"/>
  <c r="G145" i="105"/>
  <c r="G146" i="105"/>
  <c r="G147" i="105"/>
  <c r="G148" i="105"/>
  <c r="G149" i="105"/>
  <c r="G150" i="105"/>
  <c r="G151" i="105"/>
  <c r="G152" i="105"/>
  <c r="G153" i="105"/>
  <c r="G154" i="105"/>
  <c r="G155" i="105"/>
  <c r="G156" i="105"/>
  <c r="G157" i="105"/>
  <c r="G158" i="105"/>
  <c r="G159" i="105"/>
  <c r="G160" i="105"/>
  <c r="G161" i="105"/>
  <c r="G162" i="105"/>
  <c r="G163" i="105"/>
  <c r="G164" i="105"/>
  <c r="G165" i="105"/>
  <c r="G166" i="105"/>
  <c r="G167" i="105"/>
  <c r="G168" i="105"/>
  <c r="G169" i="105"/>
  <c r="G170" i="105"/>
  <c r="G171" i="105"/>
  <c r="G172" i="105"/>
  <c r="G173" i="105"/>
  <c r="G174" i="105"/>
  <c r="G175" i="105"/>
  <c r="G176" i="105"/>
  <c r="G177" i="105"/>
  <c r="G178" i="105"/>
  <c r="G179" i="105"/>
  <c r="G180" i="105"/>
  <c r="G181" i="105"/>
  <c r="G182" i="105"/>
  <c r="G183" i="105"/>
  <c r="G184" i="105"/>
  <c r="G185" i="105"/>
  <c r="G186" i="105"/>
  <c r="G187" i="105"/>
  <c r="G188" i="105"/>
  <c r="G189" i="105"/>
  <c r="G190" i="105"/>
  <c r="G191" i="105"/>
  <c r="G192" i="105"/>
  <c r="G193" i="105"/>
  <c r="G194" i="105"/>
  <c r="G195" i="105"/>
  <c r="G196" i="105"/>
  <c r="G197" i="105"/>
  <c r="G198" i="105"/>
  <c r="G199" i="105"/>
  <c r="G200" i="105"/>
  <c r="G201" i="105"/>
  <c r="G202" i="105"/>
  <c r="G203" i="105"/>
  <c r="G204" i="105"/>
  <c r="G205" i="105"/>
  <c r="G206" i="105"/>
  <c r="G207" i="105"/>
  <c r="G208" i="105"/>
  <c r="G209" i="105"/>
  <c r="G210" i="105"/>
  <c r="G211" i="105"/>
  <c r="G212" i="105"/>
  <c r="G213" i="105"/>
  <c r="G214" i="105"/>
  <c r="G215" i="105"/>
  <c r="G216" i="105"/>
  <c r="G217" i="105"/>
  <c r="G218" i="105"/>
  <c r="G219" i="105"/>
  <c r="G220" i="105"/>
  <c r="G221" i="105"/>
  <c r="G222" i="105"/>
  <c r="G223" i="105"/>
  <c r="G224" i="105"/>
  <c r="G225" i="105"/>
  <c r="G226" i="105"/>
  <c r="G227" i="105"/>
  <c r="G228" i="105"/>
  <c r="G229" i="105"/>
  <c r="G230" i="105"/>
  <c r="G232" i="105"/>
  <c r="G233" i="105"/>
  <c r="G234" i="105"/>
  <c r="G235" i="105"/>
  <c r="G236" i="105"/>
  <c r="G237" i="105"/>
  <c r="G238" i="105"/>
  <c r="G239" i="105"/>
  <c r="G240" i="105"/>
  <c r="G241" i="105"/>
  <c r="G242" i="105"/>
  <c r="G243" i="105"/>
  <c r="G244" i="105"/>
  <c r="G245" i="105"/>
  <c r="G246" i="105"/>
  <c r="G247" i="105"/>
  <c r="G248" i="105"/>
  <c r="G249" i="105"/>
  <c r="G250" i="105"/>
  <c r="G251" i="105"/>
  <c r="G252" i="105"/>
  <c r="G253" i="105"/>
  <c r="G254" i="105"/>
  <c r="G255" i="105"/>
  <c r="G256" i="105"/>
  <c r="G257" i="105"/>
  <c r="G258" i="105"/>
  <c r="G259" i="105"/>
  <c r="G260" i="105"/>
  <c r="G261" i="105"/>
  <c r="G264" i="105"/>
  <c r="G265" i="105"/>
  <c r="G266" i="105"/>
  <c r="G267" i="105"/>
  <c r="G268" i="105"/>
  <c r="G269" i="105"/>
  <c r="G270" i="105"/>
  <c r="G271" i="105"/>
  <c r="G272" i="105"/>
  <c r="G273" i="105"/>
  <c r="G274" i="105"/>
  <c r="G275" i="105"/>
  <c r="G276" i="105"/>
  <c r="G277" i="105"/>
  <c r="G278" i="105"/>
  <c r="G279" i="105"/>
  <c r="G281" i="105"/>
  <c r="G282" i="105"/>
  <c r="G283" i="105"/>
  <c r="G284" i="105"/>
  <c r="G285" i="105"/>
  <c r="G286" i="105"/>
  <c r="G287" i="105"/>
  <c r="G288" i="105"/>
  <c r="G289" i="105"/>
  <c r="G290" i="105"/>
  <c r="G291" i="105"/>
  <c r="G292" i="105"/>
  <c r="G293" i="105"/>
  <c r="G294" i="105"/>
  <c r="G295" i="105"/>
  <c r="G296" i="105"/>
  <c r="G297" i="105"/>
  <c r="G298" i="105"/>
  <c r="G299" i="105"/>
  <c r="G300" i="105"/>
  <c r="G301" i="105"/>
  <c r="G302" i="105"/>
  <c r="G303" i="105"/>
  <c r="G304" i="105"/>
  <c r="G305" i="105"/>
  <c r="G306" i="105"/>
  <c r="G307" i="105"/>
  <c r="G308" i="105"/>
  <c r="G309" i="105"/>
  <c r="G310" i="105"/>
  <c r="G311" i="105"/>
  <c r="G312" i="105"/>
  <c r="G313" i="105"/>
  <c r="G314" i="105"/>
  <c r="G315" i="105"/>
  <c r="G316" i="105"/>
  <c r="G317" i="105"/>
  <c r="G318" i="105"/>
  <c r="G319" i="105"/>
  <c r="G320" i="105"/>
  <c r="G321" i="105"/>
  <c r="G322" i="105"/>
  <c r="G323" i="105"/>
  <c r="G324" i="105"/>
  <c r="G325" i="105"/>
  <c r="G326" i="105"/>
  <c r="G327" i="105"/>
  <c r="G328" i="105"/>
  <c r="G329" i="105"/>
  <c r="G330" i="105"/>
  <c r="G331" i="105"/>
  <c r="G332" i="105"/>
  <c r="G333" i="105"/>
  <c r="G334" i="105"/>
  <c r="G335" i="105"/>
  <c r="G336" i="105"/>
  <c r="G337" i="105"/>
  <c r="G338" i="105"/>
  <c r="G339" i="105"/>
  <c r="G340" i="105"/>
  <c r="G341" i="105"/>
  <c r="G342" i="105"/>
  <c r="G343" i="105"/>
  <c r="G344" i="105"/>
  <c r="G345" i="105"/>
  <c r="G346" i="105"/>
  <c r="G347" i="105"/>
  <c r="G348" i="105"/>
  <c r="G349" i="105"/>
  <c r="G350" i="105"/>
  <c r="G351" i="105"/>
  <c r="G352" i="105"/>
  <c r="G353" i="105"/>
  <c r="G354" i="105"/>
  <c r="G355" i="105"/>
  <c r="G356" i="105"/>
  <c r="G357" i="105"/>
  <c r="G358" i="105"/>
  <c r="G359" i="105"/>
  <c r="G360" i="105"/>
  <c r="G361" i="105"/>
  <c r="G362" i="105"/>
  <c r="G363" i="105"/>
  <c r="G364" i="105"/>
  <c r="G365" i="105"/>
  <c r="G366" i="105"/>
  <c r="G367" i="105"/>
  <c r="G368" i="105"/>
  <c r="G369" i="105"/>
  <c r="G370" i="105"/>
  <c r="G371" i="105"/>
  <c r="G372" i="105"/>
  <c r="G373" i="105"/>
  <c r="G374" i="105"/>
  <c r="G375" i="105"/>
  <c r="G376" i="105"/>
  <c r="G377" i="105"/>
  <c r="G378" i="105"/>
  <c r="G379" i="105"/>
  <c r="G380" i="105"/>
  <c r="G381" i="105"/>
  <c r="G382" i="105"/>
  <c r="G383" i="105"/>
  <c r="G384" i="105"/>
  <c r="G385" i="105"/>
  <c r="G386" i="105"/>
  <c r="G387" i="105"/>
  <c r="G388" i="105"/>
  <c r="G389" i="105"/>
  <c r="G390" i="105"/>
  <c r="G391" i="105"/>
  <c r="G392" i="105"/>
  <c r="G393" i="105"/>
  <c r="G394" i="105"/>
  <c r="G395" i="105"/>
  <c r="G396" i="105"/>
  <c r="G397" i="105"/>
  <c r="G398" i="105"/>
  <c r="G399" i="105"/>
  <c r="G400" i="105"/>
  <c r="G401" i="105"/>
  <c r="G402" i="105"/>
  <c r="G403" i="105"/>
  <c r="G404" i="105"/>
  <c r="G405" i="105"/>
  <c r="G406" i="105"/>
  <c r="G407" i="105"/>
  <c r="G408" i="105"/>
  <c r="G409" i="105"/>
  <c r="G410" i="105"/>
  <c r="G411" i="105"/>
  <c r="G412" i="105"/>
  <c r="G413" i="105"/>
  <c r="G414" i="105"/>
  <c r="G415" i="105"/>
  <c r="G416" i="105"/>
  <c r="G417" i="105"/>
  <c r="G418" i="105"/>
  <c r="G419" i="105"/>
  <c r="G420" i="105"/>
  <c r="G423" i="105"/>
  <c r="D96" i="107"/>
  <c r="F122" i="107"/>
  <c r="G122" i="107"/>
  <c r="H122" i="107"/>
  <c r="I122" i="107"/>
  <c r="J122" i="107"/>
  <c r="L122" i="107"/>
  <c r="L123" i="107"/>
  <c r="J123" i="107"/>
  <c r="I123" i="107"/>
  <c r="H123" i="107"/>
  <c r="G123" i="107"/>
  <c r="F123" i="107"/>
  <c r="E122" i="107"/>
  <c r="E123" i="107"/>
  <c r="D122" i="107"/>
  <c r="D123" i="107"/>
  <c r="L121" i="107"/>
  <c r="L120" i="107"/>
  <c r="L119" i="107"/>
  <c r="L118" i="107"/>
  <c r="L117" i="107"/>
  <c r="L116" i="107"/>
  <c r="L115" i="107"/>
  <c r="L114" i="107"/>
  <c r="L113" i="107"/>
  <c r="L112" i="107"/>
  <c r="L111" i="107"/>
  <c r="L102" i="107"/>
  <c r="L101" i="107"/>
  <c r="L100" i="107"/>
  <c r="L95" i="107"/>
  <c r="L94" i="107"/>
  <c r="L93" i="107"/>
  <c r="L92" i="107"/>
  <c r="L91" i="107"/>
  <c r="L90" i="107"/>
  <c r="L89" i="107"/>
  <c r="L88" i="107"/>
  <c r="L87" i="107"/>
  <c r="L86" i="107"/>
  <c r="L85" i="107"/>
  <c r="L84" i="107"/>
  <c r="L83" i="107"/>
  <c r="L82" i="107"/>
  <c r="F55" i="107"/>
  <c r="F56" i="107"/>
  <c r="F57" i="107"/>
  <c r="F58" i="107"/>
  <c r="F59" i="107"/>
  <c r="F60" i="107"/>
  <c r="F61" i="107"/>
  <c r="F62" i="107"/>
  <c r="F63" i="107"/>
  <c r="F64" i="107"/>
  <c r="G55" i="107"/>
  <c r="G56" i="107"/>
  <c r="G57" i="107"/>
  <c r="G58" i="107"/>
  <c r="G59" i="107"/>
  <c r="G60" i="107"/>
  <c r="G61" i="107"/>
  <c r="G62" i="107"/>
  <c r="G63" i="107"/>
  <c r="G64" i="107"/>
  <c r="H55" i="107"/>
  <c r="H56" i="107"/>
  <c r="H57" i="107"/>
  <c r="H58" i="107"/>
  <c r="H59" i="107"/>
  <c r="H60" i="107"/>
  <c r="H61" i="107"/>
  <c r="H62" i="107"/>
  <c r="H63" i="107"/>
  <c r="H64" i="107"/>
  <c r="I55" i="107"/>
  <c r="I56" i="107"/>
  <c r="I57" i="107"/>
  <c r="I58" i="107"/>
  <c r="I59" i="107"/>
  <c r="I60" i="107"/>
  <c r="I61" i="107"/>
  <c r="I62" i="107"/>
  <c r="I63" i="107"/>
  <c r="I64" i="107"/>
  <c r="J55" i="107"/>
  <c r="J56" i="107"/>
  <c r="J57" i="107"/>
  <c r="J58" i="107"/>
  <c r="J59" i="107"/>
  <c r="J60" i="107"/>
  <c r="J61" i="107"/>
  <c r="J62" i="107"/>
  <c r="J63" i="107"/>
  <c r="J64" i="107"/>
  <c r="E55" i="107"/>
  <c r="E56" i="107"/>
  <c r="E57" i="107"/>
  <c r="E58" i="107"/>
  <c r="E59" i="107"/>
  <c r="E60" i="107"/>
  <c r="E61" i="107"/>
  <c r="E62" i="107"/>
  <c r="E63" i="107"/>
  <c r="E64" i="107"/>
  <c r="D55" i="107"/>
  <c r="D56" i="107"/>
  <c r="D57" i="107"/>
  <c r="D58" i="107"/>
  <c r="D59" i="107"/>
  <c r="D60" i="107"/>
  <c r="D61" i="107"/>
  <c r="D62" i="107"/>
  <c r="D63" i="107"/>
  <c r="D64" i="107"/>
  <c r="L64" i="107"/>
  <c r="L63" i="107"/>
  <c r="L62" i="107"/>
  <c r="L61" i="107"/>
  <c r="L60" i="107"/>
  <c r="L59" i="107"/>
  <c r="L58" i="107"/>
  <c r="L57" i="107"/>
  <c r="L56" i="107"/>
  <c r="L55" i="107"/>
  <c r="L41" i="107"/>
  <c r="L40" i="107"/>
  <c r="L39" i="107"/>
  <c r="L38" i="107"/>
  <c r="L37" i="107"/>
  <c r="L36" i="107"/>
  <c r="L35" i="107"/>
  <c r="L34" i="107"/>
  <c r="L33" i="107"/>
  <c r="L32" i="107"/>
  <c r="L17" i="107"/>
  <c r="L16" i="107"/>
  <c r="L15" i="107"/>
  <c r="L14" i="107"/>
  <c r="L13" i="107"/>
  <c r="L12" i="107"/>
  <c r="L11" i="107"/>
  <c r="L10" i="107"/>
  <c r="L9" i="107"/>
  <c r="L8" i="107"/>
  <c r="T57" i="106"/>
  <c r="P57" i="106"/>
  <c r="T56" i="106"/>
  <c r="P56" i="106"/>
  <c r="T55" i="106"/>
  <c r="P55" i="106"/>
  <c r="T54" i="106"/>
  <c r="P54" i="106"/>
  <c r="T53" i="106"/>
  <c r="P53" i="106"/>
  <c r="T52" i="106"/>
  <c r="P52" i="106"/>
  <c r="T51" i="106"/>
  <c r="P51" i="106"/>
  <c r="T50" i="106"/>
  <c r="P50" i="106"/>
  <c r="T49" i="106"/>
  <c r="P49" i="106"/>
  <c r="P44" i="106"/>
  <c r="P43" i="106"/>
  <c r="P42" i="106"/>
  <c r="P41" i="106"/>
  <c r="P40" i="106"/>
  <c r="P39" i="106"/>
  <c r="P38" i="106"/>
  <c r="P26" i="106"/>
  <c r="P25" i="106"/>
  <c r="P24" i="106"/>
  <c r="P23" i="106"/>
  <c r="P22" i="106"/>
  <c r="P21" i="106"/>
  <c r="P12" i="106"/>
  <c r="P11" i="106"/>
  <c r="P10" i="106"/>
  <c r="P9" i="106"/>
  <c r="P8" i="106"/>
  <c r="AO2" i="105"/>
  <c r="A2" i="104"/>
  <c r="AO3" i="105"/>
  <c r="A3" i="104"/>
  <c r="AO5" i="105"/>
  <c r="A4" i="104"/>
  <c r="AO7" i="105"/>
  <c r="A5" i="104"/>
  <c r="AO11" i="105"/>
  <c r="A6" i="104"/>
  <c r="AO12" i="105"/>
  <c r="A7" i="104"/>
  <c r="AO13" i="105"/>
  <c r="A8" i="104"/>
  <c r="AO14" i="105"/>
  <c r="A9" i="104"/>
  <c r="AO17" i="105"/>
  <c r="A10" i="104"/>
  <c r="AO18" i="105"/>
  <c r="A11" i="104"/>
  <c r="AO21" i="105"/>
  <c r="A12" i="104"/>
  <c r="AO24" i="105"/>
  <c r="A13" i="104"/>
  <c r="AO26" i="105"/>
  <c r="A14" i="104"/>
  <c r="AO28" i="105"/>
  <c r="A15" i="104"/>
  <c r="AO29" i="105"/>
  <c r="A16" i="104"/>
  <c r="AO32" i="105"/>
  <c r="A17" i="104"/>
  <c r="AO35" i="105"/>
  <c r="A18" i="104"/>
  <c r="AO37" i="105"/>
  <c r="A19" i="104"/>
  <c r="AO41" i="105"/>
  <c r="A20" i="104"/>
  <c r="AO45" i="105"/>
  <c r="A21" i="104"/>
  <c r="AO48" i="105"/>
  <c r="A22" i="104"/>
  <c r="AO51" i="105"/>
  <c r="A23" i="104"/>
  <c r="AO54" i="105"/>
  <c r="A24" i="104"/>
  <c r="AO55" i="105"/>
  <c r="A25" i="104"/>
  <c r="AO58" i="105"/>
  <c r="A26" i="104"/>
  <c r="AO59" i="105"/>
  <c r="A27" i="104"/>
  <c r="AO62" i="105"/>
  <c r="A28" i="104"/>
  <c r="AO64" i="105"/>
  <c r="A29" i="104"/>
  <c r="AO65" i="105"/>
  <c r="A30" i="104"/>
  <c r="AO68" i="105"/>
  <c r="A31" i="104"/>
  <c r="AO69" i="105"/>
  <c r="A32" i="104"/>
  <c r="AO72" i="105"/>
  <c r="A33" i="104"/>
  <c r="AO73" i="105"/>
  <c r="A34" i="104"/>
  <c r="AO74" i="105"/>
  <c r="A35" i="104"/>
  <c r="AO75" i="105"/>
  <c r="A36" i="104"/>
  <c r="AO78" i="105"/>
  <c r="A37" i="104"/>
  <c r="AO79" i="105"/>
  <c r="A38" i="104"/>
  <c r="AO80" i="105"/>
  <c r="A39" i="104"/>
  <c r="AO81" i="105"/>
  <c r="A40" i="104"/>
  <c r="AO82" i="105"/>
  <c r="A41" i="104"/>
  <c r="AO85" i="105"/>
  <c r="A42" i="104"/>
  <c r="AO88" i="105"/>
  <c r="A43" i="104"/>
  <c r="AO89" i="105"/>
  <c r="A44" i="104"/>
  <c r="AO92" i="105"/>
  <c r="A45" i="104"/>
  <c r="AO94" i="105"/>
  <c r="A46" i="104"/>
  <c r="AO98" i="105"/>
  <c r="A47" i="104"/>
  <c r="AO101" i="105"/>
  <c r="A48" i="104"/>
  <c r="AO103" i="105"/>
  <c r="A49" i="104"/>
  <c r="AO114" i="105"/>
  <c r="A50" i="104"/>
  <c r="AO119" i="105"/>
  <c r="A51" i="104"/>
  <c r="AO120" i="105"/>
  <c r="A52" i="104"/>
  <c r="AO128" i="105"/>
  <c r="A53" i="104"/>
  <c r="AO134" i="105"/>
  <c r="A54" i="104"/>
  <c r="AO141" i="105"/>
  <c r="A55" i="104"/>
  <c r="AO142" i="105"/>
  <c r="A56" i="104"/>
  <c r="AO145" i="105"/>
  <c r="A57" i="104"/>
  <c r="AO147" i="105"/>
  <c r="A58" i="104"/>
  <c r="AO151" i="105"/>
  <c r="A59" i="104"/>
  <c r="AO165" i="105"/>
  <c r="A60" i="104"/>
  <c r="AO167" i="105"/>
  <c r="A61" i="104"/>
  <c r="AO169" i="105"/>
  <c r="A62" i="104"/>
  <c r="AO171" i="105"/>
  <c r="A63" i="104"/>
  <c r="AO172" i="105"/>
  <c r="A64" i="104"/>
  <c r="AO173" i="105"/>
  <c r="A65" i="104"/>
  <c r="AO175" i="105"/>
  <c r="A66" i="104"/>
  <c r="AO176" i="105"/>
  <c r="A67" i="104"/>
  <c r="AO178" i="105"/>
  <c r="A68" i="104"/>
  <c r="AO179" i="105"/>
  <c r="A69" i="104"/>
  <c r="AO181" i="105"/>
  <c r="A70" i="104"/>
  <c r="AO184" i="105"/>
  <c r="A71" i="104"/>
  <c r="AO192" i="105"/>
  <c r="A72" i="104"/>
  <c r="AO193" i="105"/>
  <c r="A73" i="104"/>
  <c r="AO194" i="105"/>
  <c r="A74" i="104"/>
  <c r="AO199" i="105"/>
  <c r="A75" i="104"/>
  <c r="AO200" i="105"/>
  <c r="A76" i="104"/>
  <c r="AO201" i="105"/>
  <c r="A77" i="104"/>
  <c r="AO202" i="105"/>
  <c r="A78" i="104"/>
  <c r="AO204" i="105"/>
  <c r="A79" i="104"/>
  <c r="AO206" i="105"/>
  <c r="A80" i="104"/>
  <c r="AO207" i="105"/>
  <c r="A81" i="104"/>
  <c r="AO208" i="105"/>
  <c r="A82" i="104"/>
  <c r="AO211" i="105"/>
  <c r="A83" i="104"/>
  <c r="AO212" i="105"/>
  <c r="A84" i="104"/>
  <c r="AO216" i="105"/>
  <c r="A85" i="104"/>
  <c r="AO219" i="105"/>
  <c r="A86" i="104"/>
  <c r="AO220" i="105"/>
  <c r="A87" i="104"/>
  <c r="AO221" i="105"/>
  <c r="A88" i="104"/>
  <c r="AO222" i="105"/>
  <c r="A89" i="104"/>
  <c r="AO224" i="105"/>
  <c r="A90" i="104"/>
  <c r="AO225" i="105"/>
  <c r="A91" i="104"/>
  <c r="AO226" i="105"/>
  <c r="A92" i="104"/>
  <c r="AO227" i="105"/>
  <c r="A93" i="104"/>
  <c r="AO229" i="105"/>
  <c r="A94" i="104"/>
  <c r="AO230" i="105"/>
  <c r="A95" i="104"/>
  <c r="AO231" i="105"/>
  <c r="A96" i="104"/>
  <c r="AO232" i="105"/>
  <c r="A97" i="104"/>
  <c r="AO233" i="105"/>
  <c r="A98" i="104"/>
  <c r="AO234" i="105"/>
  <c r="A99" i="104"/>
  <c r="AO235" i="105"/>
  <c r="A100" i="104"/>
  <c r="AO236" i="105"/>
  <c r="A101" i="104"/>
  <c r="AO237" i="105"/>
  <c r="A102" i="104"/>
  <c r="AO239" i="105"/>
  <c r="A103" i="104"/>
  <c r="AO240" i="105"/>
  <c r="A104" i="104"/>
  <c r="AO241" i="105"/>
  <c r="A105" i="104"/>
  <c r="AO242" i="105"/>
  <c r="A106" i="104"/>
  <c r="AO243" i="105"/>
  <c r="A107" i="104"/>
  <c r="AO244" i="105"/>
  <c r="A108" i="104"/>
  <c r="AO245" i="105"/>
  <c r="A109" i="104"/>
  <c r="AO246" i="105"/>
  <c r="A110" i="104"/>
  <c r="AO247" i="105"/>
  <c r="A111" i="104"/>
  <c r="AO248" i="105"/>
  <c r="A112" i="104"/>
  <c r="AO251" i="105"/>
  <c r="A113" i="104"/>
  <c r="AO254" i="105"/>
  <c r="A114" i="104"/>
  <c r="AO255" i="105"/>
  <c r="A115" i="104"/>
  <c r="AO256" i="105"/>
  <c r="A116" i="104"/>
  <c r="AO257" i="105"/>
  <c r="A117" i="104"/>
  <c r="AO258" i="105"/>
  <c r="A118" i="104"/>
  <c r="AO262" i="105"/>
  <c r="A119" i="104"/>
  <c r="AO263" i="105"/>
  <c r="A120" i="104"/>
  <c r="AO264" i="105"/>
  <c r="A121" i="104"/>
  <c r="AO267" i="105"/>
  <c r="A122" i="104"/>
  <c r="AO270" i="105"/>
  <c r="A123" i="104"/>
  <c r="AO272" i="105"/>
  <c r="A124" i="104"/>
  <c r="AO280" i="105"/>
  <c r="A125" i="104"/>
  <c r="AO282" i="105"/>
  <c r="A126" i="104"/>
  <c r="AO283" i="105"/>
  <c r="A127" i="104"/>
  <c r="AO285" i="105"/>
  <c r="A128" i="104"/>
  <c r="AO287" i="105"/>
  <c r="A129" i="104"/>
  <c r="AO289" i="105"/>
  <c r="A130" i="104"/>
  <c r="AO290" i="105"/>
  <c r="A131" i="104"/>
  <c r="AO291" i="105"/>
  <c r="A132" i="104"/>
  <c r="AO293" i="105"/>
  <c r="A133" i="104"/>
  <c r="AO294" i="105"/>
  <c r="A134" i="104"/>
  <c r="AO295" i="105"/>
  <c r="A135" i="104"/>
  <c r="AO296" i="105"/>
  <c r="A136" i="104"/>
  <c r="AO298" i="105"/>
  <c r="A137" i="104"/>
  <c r="AO304" i="105"/>
  <c r="A138" i="104"/>
  <c r="AO307" i="105"/>
  <c r="A139" i="104"/>
  <c r="AO308" i="105"/>
  <c r="A140" i="104"/>
  <c r="AO309" i="105"/>
  <c r="A141" i="104"/>
  <c r="AO311" i="105"/>
  <c r="A142" i="104"/>
  <c r="AO314" i="105"/>
  <c r="A143" i="104"/>
  <c r="AO315" i="105"/>
  <c r="A144" i="104"/>
  <c r="AO316" i="105"/>
  <c r="A145" i="104"/>
  <c r="AO317" i="105"/>
  <c r="A146" i="104"/>
  <c r="AO319" i="105"/>
  <c r="A147" i="104"/>
  <c r="AO321" i="105"/>
  <c r="A148" i="104"/>
  <c r="AO323" i="105"/>
  <c r="A149" i="104"/>
  <c r="AO326" i="105"/>
  <c r="A150" i="104"/>
  <c r="AO328" i="105"/>
  <c r="A151" i="104"/>
  <c r="AO329" i="105"/>
  <c r="A152" i="104"/>
  <c r="AO330" i="105"/>
  <c r="A153" i="104"/>
  <c r="AO333" i="105"/>
  <c r="A154" i="104"/>
  <c r="AO334" i="105"/>
  <c r="A155" i="104"/>
  <c r="AO335" i="105"/>
  <c r="A156" i="104"/>
  <c r="AO336" i="105"/>
  <c r="A157" i="104"/>
  <c r="AO337" i="105"/>
  <c r="A158" i="104"/>
  <c r="AO338" i="105"/>
  <c r="A159" i="104"/>
  <c r="AO341" i="105"/>
  <c r="A160" i="104"/>
  <c r="AO343" i="105"/>
  <c r="A161" i="104"/>
  <c r="AO348" i="105"/>
  <c r="A162" i="104"/>
  <c r="AO354" i="105"/>
  <c r="A163" i="104"/>
  <c r="AO377" i="105"/>
  <c r="A164" i="104"/>
  <c r="AO378" i="105"/>
  <c r="A165" i="104"/>
  <c r="AO380" i="105"/>
  <c r="A166" i="104"/>
  <c r="AO382" i="105"/>
  <c r="A167" i="104"/>
  <c r="AO384" i="105"/>
  <c r="A168" i="104"/>
  <c r="AO386" i="105"/>
  <c r="A169" i="104"/>
  <c r="AO389" i="105"/>
  <c r="A170" i="104"/>
  <c r="AO397" i="105"/>
  <c r="A171" i="104"/>
  <c r="AO400" i="105"/>
  <c r="A172" i="104"/>
  <c r="AO407" i="105"/>
  <c r="A173" i="104"/>
  <c r="AO408" i="105"/>
  <c r="A174" i="104"/>
  <c r="AO409" i="105"/>
  <c r="A175" i="104"/>
  <c r="AO411" i="105"/>
  <c r="A176" i="104"/>
  <c r="AO412" i="105"/>
  <c r="A177" i="104"/>
  <c r="AO414" i="105"/>
  <c r="A178" i="104"/>
  <c r="AO415" i="105"/>
  <c r="A179" i="104"/>
  <c r="AO416" i="105"/>
  <c r="A180" i="104"/>
  <c r="AO417" i="105"/>
  <c r="A181" i="104"/>
  <c r="AO418" i="105"/>
  <c r="A182" i="104"/>
  <c r="AG2" i="105"/>
  <c r="W2" i="104"/>
  <c r="AG3" i="105"/>
  <c r="W3" i="104"/>
  <c r="AG5" i="105"/>
  <c r="W4" i="104"/>
  <c r="AG7" i="105"/>
  <c r="W5" i="104"/>
  <c r="AG11" i="105"/>
  <c r="W6" i="104"/>
  <c r="AG12" i="105"/>
  <c r="W7" i="104"/>
  <c r="AG13" i="105"/>
  <c r="W8" i="104"/>
  <c r="AG14" i="105"/>
  <c r="W9" i="104"/>
  <c r="AG17" i="105"/>
  <c r="W10" i="104"/>
  <c r="AG18" i="105"/>
  <c r="AG19" i="105"/>
  <c r="AG20" i="105"/>
  <c r="W11" i="104"/>
  <c r="AG21" i="105"/>
  <c r="AG22" i="105"/>
  <c r="AG23" i="105"/>
  <c r="W12" i="104"/>
  <c r="AG24" i="105"/>
  <c r="W13" i="104"/>
  <c r="AG26" i="105"/>
  <c r="W14" i="104"/>
  <c r="AG28" i="105"/>
  <c r="W15" i="104"/>
  <c r="AG29" i="105"/>
  <c r="AG30" i="105"/>
  <c r="AG31" i="105"/>
  <c r="W16" i="104"/>
  <c r="AG32" i="105"/>
  <c r="AG33" i="105"/>
  <c r="AG34" i="105"/>
  <c r="W17" i="104"/>
  <c r="AG35" i="105"/>
  <c r="AG36" i="105"/>
  <c r="W18" i="104"/>
  <c r="AG37" i="105"/>
  <c r="AG38" i="105"/>
  <c r="AG39" i="105"/>
  <c r="W19" i="104"/>
  <c r="AG41" i="105"/>
  <c r="AG42" i="105"/>
  <c r="AG43" i="105"/>
  <c r="W20" i="104"/>
  <c r="AG45" i="105"/>
  <c r="AG46" i="105"/>
  <c r="W21" i="104"/>
  <c r="AG48" i="105"/>
  <c r="AG49" i="105"/>
  <c r="AG50" i="105"/>
  <c r="W22" i="104"/>
  <c r="AG51" i="105"/>
  <c r="AG52" i="105"/>
  <c r="W23" i="104"/>
  <c r="AG54" i="105"/>
  <c r="W24" i="104"/>
  <c r="AG55" i="105"/>
  <c r="W25" i="104"/>
  <c r="AG58" i="105"/>
  <c r="W26" i="104"/>
  <c r="AG59" i="105"/>
  <c r="AG60" i="105"/>
  <c r="AG61" i="105"/>
  <c r="W27" i="104"/>
  <c r="AG62" i="105"/>
  <c r="AG63" i="105"/>
  <c r="W28" i="104"/>
  <c r="AG64" i="105"/>
  <c r="W29" i="104"/>
  <c r="AG65" i="105"/>
  <c r="AG66" i="105"/>
  <c r="AG67" i="105"/>
  <c r="W30" i="104"/>
  <c r="AG68" i="105"/>
  <c r="W31" i="104"/>
  <c r="AG69" i="105"/>
  <c r="AG70" i="105"/>
  <c r="AG71" i="105"/>
  <c r="W32" i="104"/>
  <c r="AG72" i="105"/>
  <c r="W33" i="104"/>
  <c r="AG73" i="105"/>
  <c r="W34" i="104"/>
  <c r="AG74" i="105"/>
  <c r="W35" i="104"/>
  <c r="AG75" i="105"/>
  <c r="W36" i="104"/>
  <c r="AG78" i="105"/>
  <c r="W37" i="104"/>
  <c r="AG79" i="105"/>
  <c r="W38" i="104"/>
  <c r="AG80" i="105"/>
  <c r="W39" i="104"/>
  <c r="AG81" i="105"/>
  <c r="W40" i="104"/>
  <c r="AG82" i="105"/>
  <c r="AG83" i="105"/>
  <c r="W41" i="104"/>
  <c r="AG85" i="105"/>
  <c r="W42" i="104"/>
  <c r="AG88" i="105"/>
  <c r="W43" i="104"/>
  <c r="AG89" i="105"/>
  <c r="AG90" i="105"/>
  <c r="W44" i="104"/>
  <c r="AG92" i="105"/>
  <c r="W45" i="104"/>
  <c r="AG94" i="105"/>
  <c r="W46" i="104"/>
  <c r="AG98" i="105"/>
  <c r="W47" i="104"/>
  <c r="AG101" i="105"/>
  <c r="W48" i="104"/>
  <c r="AG103" i="105"/>
  <c r="W49" i="104"/>
  <c r="AG114" i="105"/>
  <c r="W50" i="104"/>
  <c r="AG119" i="105"/>
  <c r="W51" i="104"/>
  <c r="AG120" i="105"/>
  <c r="W52" i="104"/>
  <c r="AG128" i="105"/>
  <c r="W53" i="104"/>
  <c r="AG134" i="105"/>
  <c r="W54" i="104"/>
  <c r="AG141" i="105"/>
  <c r="W55" i="104"/>
  <c r="AG142" i="105"/>
  <c r="W56" i="104"/>
  <c r="AG145" i="105"/>
  <c r="W57" i="104"/>
  <c r="AG147" i="105"/>
  <c r="W58" i="104"/>
  <c r="AG151" i="105"/>
  <c r="W59" i="104"/>
  <c r="AG165" i="105"/>
  <c r="W60" i="104"/>
  <c r="AG167" i="105"/>
  <c r="W61" i="104"/>
  <c r="AG169" i="105"/>
  <c r="W62" i="104"/>
  <c r="AG171" i="105"/>
  <c r="W63" i="104"/>
  <c r="AG172" i="105"/>
  <c r="W64" i="104"/>
  <c r="AG173" i="105"/>
  <c r="W65" i="104"/>
  <c r="AG175" i="105"/>
  <c r="W66" i="104"/>
  <c r="AG176" i="105"/>
  <c r="W67" i="104"/>
  <c r="AG178" i="105"/>
  <c r="W68" i="104"/>
  <c r="AG179" i="105"/>
  <c r="W69" i="104"/>
  <c r="AG181" i="105"/>
  <c r="W70" i="104"/>
  <c r="AG184" i="105"/>
  <c r="W71" i="104"/>
  <c r="AG192" i="105"/>
  <c r="W72" i="104"/>
  <c r="AG193" i="105"/>
  <c r="W73" i="104"/>
  <c r="AG194" i="105"/>
  <c r="W74" i="104"/>
  <c r="AG199" i="105"/>
  <c r="W75" i="104"/>
  <c r="AG200" i="105"/>
  <c r="W76" i="104"/>
  <c r="AG201" i="105"/>
  <c r="W77" i="104"/>
  <c r="AG202" i="105"/>
  <c r="W78" i="104"/>
  <c r="AG204" i="105"/>
  <c r="W79" i="104"/>
  <c r="AG206" i="105"/>
  <c r="W80" i="104"/>
  <c r="AG207" i="105"/>
  <c r="W81" i="104"/>
  <c r="AG208" i="105"/>
  <c r="W82" i="104"/>
  <c r="AG211" i="105"/>
  <c r="W83" i="104"/>
  <c r="AG212" i="105"/>
  <c r="W84" i="104"/>
  <c r="AG216" i="105"/>
  <c r="W85" i="104"/>
  <c r="AG219" i="105"/>
  <c r="W86" i="104"/>
  <c r="AG220" i="105"/>
  <c r="W87" i="104"/>
  <c r="AG221" i="105"/>
  <c r="W88" i="104"/>
  <c r="AG222" i="105"/>
  <c r="W89" i="104"/>
  <c r="AG224" i="105"/>
  <c r="W90" i="104"/>
  <c r="AG225" i="105"/>
  <c r="W91" i="104"/>
  <c r="AG226" i="105"/>
  <c r="W92" i="104"/>
  <c r="AG227" i="105"/>
  <c r="W93" i="104"/>
  <c r="AG229" i="105"/>
  <c r="W94" i="104"/>
  <c r="AG230" i="105"/>
  <c r="W95" i="104"/>
  <c r="AG231" i="105"/>
  <c r="W96" i="104"/>
  <c r="AG232" i="105"/>
  <c r="W97" i="104"/>
  <c r="AG233" i="105"/>
  <c r="W98" i="104"/>
  <c r="AG234" i="105"/>
  <c r="W99" i="104"/>
  <c r="AG235" i="105"/>
  <c r="W100" i="104"/>
  <c r="AG236" i="105"/>
  <c r="W101" i="104"/>
  <c r="AG237" i="105"/>
  <c r="W102" i="104"/>
  <c r="AG239" i="105"/>
  <c r="W103" i="104"/>
  <c r="AG240" i="105"/>
  <c r="W104" i="104"/>
  <c r="AG241" i="105"/>
  <c r="W105" i="104"/>
  <c r="AG242" i="105"/>
  <c r="W106" i="104"/>
  <c r="AG243" i="105"/>
  <c r="W107" i="104"/>
  <c r="AG244" i="105"/>
  <c r="W108" i="104"/>
  <c r="AG245" i="105"/>
  <c r="W109" i="104"/>
  <c r="AG246" i="105"/>
  <c r="W110" i="104"/>
  <c r="AG247" i="105"/>
  <c r="W111" i="104"/>
  <c r="AG248" i="105"/>
  <c r="W112" i="104"/>
  <c r="AG251" i="105"/>
  <c r="W113" i="104"/>
  <c r="AG254" i="105"/>
  <c r="W114" i="104"/>
  <c r="AG255" i="105"/>
  <c r="W115" i="104"/>
  <c r="AG256" i="105"/>
  <c r="W116" i="104"/>
  <c r="AG257" i="105"/>
  <c r="W117" i="104"/>
  <c r="AG258" i="105"/>
  <c r="W118" i="104"/>
  <c r="AG262" i="105"/>
  <c r="W119" i="104"/>
  <c r="AG263" i="105"/>
  <c r="W120" i="104"/>
  <c r="AG264" i="105"/>
  <c r="W121" i="104"/>
  <c r="AG267" i="105"/>
  <c r="AG268" i="105"/>
  <c r="W122" i="104"/>
  <c r="AG270" i="105"/>
  <c r="AG271" i="105"/>
  <c r="W123" i="104"/>
  <c r="AG272" i="105"/>
  <c r="W124" i="104"/>
  <c r="AG280" i="105"/>
  <c r="W125" i="104"/>
  <c r="AG282" i="105"/>
  <c r="W126" i="104"/>
  <c r="AG283" i="105"/>
  <c r="AG284" i="105"/>
  <c r="W127" i="104"/>
  <c r="AG285" i="105"/>
  <c r="W128" i="104"/>
  <c r="AG287" i="105"/>
  <c r="W129" i="104"/>
  <c r="AG289" i="105"/>
  <c r="W130" i="104"/>
  <c r="AG290" i="105"/>
  <c r="W131" i="104"/>
  <c r="AG291" i="105"/>
  <c r="W132" i="104"/>
  <c r="AG293" i="105"/>
  <c r="W133" i="104"/>
  <c r="AG294" i="105"/>
  <c r="W134" i="104"/>
  <c r="AG295" i="105"/>
  <c r="W135" i="104"/>
  <c r="AG296" i="105"/>
  <c r="AG297" i="105"/>
  <c r="W136" i="104"/>
  <c r="AG298" i="105"/>
  <c r="AG299" i="105"/>
  <c r="W137" i="104"/>
  <c r="AG304" i="105"/>
  <c r="AG305" i="105"/>
  <c r="AG306" i="105"/>
  <c r="W138" i="104"/>
  <c r="AG307" i="105"/>
  <c r="W139" i="104"/>
  <c r="AG308" i="105"/>
  <c r="W140" i="104"/>
  <c r="AG309" i="105"/>
  <c r="AG310" i="105"/>
  <c r="W141" i="104"/>
  <c r="AG311" i="105"/>
  <c r="AG312" i="105"/>
  <c r="W142" i="104"/>
  <c r="AG314" i="105"/>
  <c r="W143" i="104"/>
  <c r="AG315" i="105"/>
  <c r="W144" i="104"/>
  <c r="AG316" i="105"/>
  <c r="W145" i="104"/>
  <c r="AG317" i="105"/>
  <c r="AG318" i="105"/>
  <c r="W146" i="104"/>
  <c r="AG319" i="105"/>
  <c r="W147" i="104"/>
  <c r="AG321" i="105"/>
  <c r="AG322" i="105"/>
  <c r="W148" i="104"/>
  <c r="AG323" i="105"/>
  <c r="W149" i="104"/>
  <c r="AG326" i="105"/>
  <c r="AG327" i="105"/>
  <c r="W150" i="104"/>
  <c r="AG328" i="105"/>
  <c r="W151" i="104"/>
  <c r="AG329" i="105"/>
  <c r="W152" i="104"/>
  <c r="AG330" i="105"/>
  <c r="W153" i="104"/>
  <c r="AG333" i="105"/>
  <c r="W154" i="104"/>
  <c r="AG334" i="105"/>
  <c r="W155" i="104"/>
  <c r="AG335" i="105"/>
  <c r="W156" i="104"/>
  <c r="AG336" i="105"/>
  <c r="W157" i="104"/>
  <c r="AG337" i="105"/>
  <c r="W158" i="104"/>
  <c r="AG338" i="105"/>
  <c r="W159" i="104"/>
  <c r="AG341" i="105"/>
  <c r="W160" i="104"/>
  <c r="AG343" i="105"/>
  <c r="W161" i="104"/>
  <c r="AG348" i="105"/>
  <c r="W162" i="104"/>
  <c r="AG354" i="105"/>
  <c r="AG355" i="105"/>
  <c r="W163" i="104"/>
  <c r="AG377" i="105"/>
  <c r="W164" i="104"/>
  <c r="AG378" i="105"/>
  <c r="W165" i="104"/>
  <c r="AG380" i="105"/>
  <c r="W166" i="104"/>
  <c r="AG382" i="105"/>
  <c r="W167" i="104"/>
  <c r="AG384" i="105"/>
  <c r="W168" i="104"/>
  <c r="AG386" i="105"/>
  <c r="W169" i="104"/>
  <c r="AG389" i="105"/>
  <c r="W170" i="104"/>
  <c r="AG397" i="105"/>
  <c r="AG398" i="105"/>
  <c r="AG399" i="105"/>
  <c r="W171" i="104"/>
  <c r="AG400" i="105"/>
  <c r="W172" i="104"/>
  <c r="AG407" i="105"/>
  <c r="W173" i="104"/>
  <c r="AG408" i="105"/>
  <c r="W174" i="104"/>
  <c r="AG409" i="105"/>
  <c r="W175" i="104"/>
  <c r="AG411" i="105"/>
  <c r="W176" i="104"/>
  <c r="AG412" i="105"/>
  <c r="AG413" i="105"/>
  <c r="W177" i="104"/>
  <c r="AG414" i="105"/>
  <c r="W178" i="104"/>
  <c r="AG415" i="105"/>
  <c r="W179" i="104"/>
  <c r="AG416" i="105"/>
  <c r="W180" i="104"/>
  <c r="AG417" i="105"/>
  <c r="W181" i="104"/>
  <c r="AG418" i="105"/>
  <c r="W182" i="104"/>
  <c r="V2" i="103"/>
  <c r="V3" i="103"/>
  <c r="V4" i="103"/>
  <c r="V5" i="103"/>
  <c r="V6" i="103"/>
  <c r="V7" i="103"/>
  <c r="V8" i="103"/>
  <c r="V9" i="103"/>
  <c r="V10" i="103"/>
  <c r="V11" i="103"/>
  <c r="V12" i="103"/>
  <c r="V13" i="103"/>
  <c r="V14" i="103"/>
  <c r="V15" i="103"/>
  <c r="V16" i="103"/>
  <c r="V17" i="103"/>
  <c r="V18" i="103"/>
  <c r="V19" i="103"/>
  <c r="V20" i="103"/>
  <c r="V21" i="103"/>
  <c r="V22" i="103"/>
  <c r="V23" i="103"/>
  <c r="V24" i="103"/>
  <c r="W184" i="104"/>
  <c r="V25" i="103"/>
  <c r="W185" i="104"/>
  <c r="V26" i="103"/>
  <c r="V27" i="103"/>
  <c r="AG4" i="105"/>
  <c r="AG6" i="105"/>
  <c r="AG8" i="105"/>
  <c r="AG9" i="105"/>
  <c r="AG10" i="105"/>
  <c r="AG15" i="105"/>
  <c r="AG16" i="105"/>
  <c r="AG25" i="105"/>
  <c r="AG27" i="105"/>
  <c r="AG40" i="105"/>
  <c r="AG44" i="105"/>
  <c r="AG47" i="105"/>
  <c r="AG53" i="105"/>
  <c r="AG56" i="105"/>
  <c r="AG57" i="105"/>
  <c r="AG76" i="105"/>
  <c r="AG77" i="105"/>
  <c r="AG84" i="105"/>
  <c r="AG86" i="105"/>
  <c r="AG87" i="105"/>
  <c r="AG91" i="105"/>
  <c r="AG93" i="105"/>
  <c r="AG95" i="105"/>
  <c r="AG96" i="105"/>
  <c r="AG97" i="105"/>
  <c r="AG99" i="105"/>
  <c r="AG100" i="105"/>
  <c r="AG102" i="105"/>
  <c r="AG104" i="105"/>
  <c r="AG105" i="105"/>
  <c r="AG106" i="105"/>
  <c r="AG107" i="105"/>
  <c r="AG108" i="105"/>
  <c r="AG109" i="105"/>
  <c r="AG110" i="105"/>
  <c r="AG111" i="105"/>
  <c r="AG112" i="105"/>
  <c r="AG113" i="105"/>
  <c r="AG115" i="105"/>
  <c r="AG116" i="105"/>
  <c r="AG117" i="105"/>
  <c r="AG118" i="105"/>
  <c r="AG121" i="105"/>
  <c r="AG122" i="105"/>
  <c r="AG123" i="105"/>
  <c r="AG124" i="105"/>
  <c r="AG125" i="105"/>
  <c r="AG126" i="105"/>
  <c r="AG127" i="105"/>
  <c r="AG129" i="105"/>
  <c r="AG130" i="105"/>
  <c r="AG131" i="105"/>
  <c r="AG132" i="105"/>
  <c r="AG133" i="105"/>
  <c r="AG135" i="105"/>
  <c r="AG136" i="105"/>
  <c r="AG137" i="105"/>
  <c r="AG138" i="105"/>
  <c r="AG139" i="105"/>
  <c r="AG140" i="105"/>
  <c r="AG143" i="105"/>
  <c r="AG144" i="105"/>
  <c r="AG146" i="105"/>
  <c r="AG148" i="105"/>
  <c r="AG149" i="105"/>
  <c r="AG150" i="105"/>
  <c r="AG152" i="105"/>
  <c r="AG153" i="105"/>
  <c r="AG154" i="105"/>
  <c r="AG155" i="105"/>
  <c r="AG156" i="105"/>
  <c r="AG157" i="105"/>
  <c r="AG158" i="105"/>
  <c r="AG159" i="105"/>
  <c r="AG160" i="105"/>
  <c r="AG161" i="105"/>
  <c r="AG162" i="105"/>
  <c r="AG163" i="105"/>
  <c r="AG164" i="105"/>
  <c r="AG166" i="105"/>
  <c r="AG168" i="105"/>
  <c r="AG170" i="105"/>
  <c r="AG174" i="105"/>
  <c r="AG177" i="105"/>
  <c r="AG180" i="105"/>
  <c r="AG182" i="105"/>
  <c r="AG183" i="105"/>
  <c r="AG185" i="105"/>
  <c r="AG186" i="105"/>
  <c r="AG187" i="105"/>
  <c r="AG188" i="105"/>
  <c r="AG189" i="105"/>
  <c r="AG190" i="105"/>
  <c r="AG191" i="105"/>
  <c r="AG195" i="105"/>
  <c r="AG196" i="105"/>
  <c r="AG197" i="105"/>
  <c r="AG198" i="105"/>
  <c r="AG203" i="105"/>
  <c r="AG205" i="105"/>
  <c r="AG209" i="105"/>
  <c r="AG210" i="105"/>
  <c r="AG213" i="105"/>
  <c r="AG214" i="105"/>
  <c r="AG215" i="105"/>
  <c r="AG217" i="105"/>
  <c r="AG218" i="105"/>
  <c r="AG223" i="105"/>
  <c r="AG228" i="105"/>
  <c r="AG238" i="105"/>
  <c r="AG249" i="105"/>
  <c r="AG250" i="105"/>
  <c r="AG252" i="105"/>
  <c r="AG253" i="105"/>
  <c r="AG259" i="105"/>
  <c r="AG260" i="105"/>
  <c r="AG261" i="105"/>
  <c r="AG265" i="105"/>
  <c r="AG266" i="105"/>
  <c r="AG269" i="105"/>
  <c r="AG273" i="105"/>
  <c r="AG274" i="105"/>
  <c r="AG275" i="105"/>
  <c r="AG276" i="105"/>
  <c r="AG277" i="105"/>
  <c r="AG278" i="105"/>
  <c r="AG279" i="105"/>
  <c r="AG281" i="105"/>
  <c r="AG286" i="105"/>
  <c r="AG288" i="105"/>
  <c r="AG292" i="105"/>
  <c r="AG300" i="105"/>
  <c r="AG301" i="105"/>
  <c r="AG302" i="105"/>
  <c r="AG303" i="105"/>
  <c r="AG313" i="105"/>
  <c r="AG320" i="105"/>
  <c r="AG324" i="105"/>
  <c r="AG325" i="105"/>
  <c r="AG331" i="105"/>
  <c r="AG332" i="105"/>
  <c r="AG339" i="105"/>
  <c r="AG340" i="105"/>
  <c r="AG342" i="105"/>
  <c r="AG344" i="105"/>
  <c r="AG345" i="105"/>
  <c r="AG346" i="105"/>
  <c r="AG347" i="105"/>
  <c r="AG349" i="105"/>
  <c r="AG350" i="105"/>
  <c r="AG351" i="105"/>
  <c r="AG352" i="105"/>
  <c r="AG353" i="105"/>
  <c r="AG356" i="105"/>
  <c r="AG357" i="105"/>
  <c r="AG358" i="105"/>
  <c r="AG359" i="105"/>
  <c r="AG360" i="105"/>
  <c r="AG361" i="105"/>
  <c r="AG362" i="105"/>
  <c r="AG363" i="105"/>
  <c r="AG364" i="105"/>
  <c r="AG365" i="105"/>
  <c r="AG366" i="105"/>
  <c r="AG367" i="105"/>
  <c r="AG368" i="105"/>
  <c r="AG369" i="105"/>
  <c r="AG370" i="105"/>
  <c r="AG371" i="105"/>
  <c r="AG372" i="105"/>
  <c r="AG373" i="105"/>
  <c r="AG374" i="105"/>
  <c r="AG375" i="105"/>
  <c r="AG376" i="105"/>
  <c r="AG379" i="105"/>
  <c r="AG381" i="105"/>
  <c r="AG383" i="105"/>
  <c r="AG385" i="105"/>
  <c r="AG387" i="105"/>
  <c r="AG388" i="105"/>
  <c r="AG390" i="105"/>
  <c r="AG391" i="105"/>
  <c r="AG392" i="105"/>
  <c r="AG393" i="105"/>
  <c r="AG394" i="105"/>
  <c r="AG395" i="105"/>
  <c r="AG396" i="105"/>
  <c r="AG401" i="105"/>
  <c r="AG402" i="105"/>
  <c r="AG403" i="105"/>
  <c r="AG404" i="105"/>
  <c r="AG405" i="105"/>
  <c r="AG406" i="105"/>
  <c r="AG410" i="105"/>
  <c r="AG423" i="105"/>
  <c r="V29" i="103"/>
  <c r="Q114" i="105"/>
  <c r="AF114" i="105"/>
  <c r="V50" i="104"/>
  <c r="Q119" i="105"/>
  <c r="AF119" i="105"/>
  <c r="V51" i="104"/>
  <c r="Q120" i="105"/>
  <c r="AF120" i="105"/>
  <c r="V52" i="104"/>
  <c r="Q128" i="105"/>
  <c r="AF128" i="105"/>
  <c r="V53" i="104"/>
  <c r="Q2" i="105"/>
  <c r="AF2" i="105"/>
  <c r="V2" i="104"/>
  <c r="Q3" i="105"/>
  <c r="AF3" i="105"/>
  <c r="V3" i="104"/>
  <c r="Q5" i="105"/>
  <c r="AF5" i="105"/>
  <c r="V4" i="104"/>
  <c r="Q7" i="105"/>
  <c r="AF7" i="105"/>
  <c r="V5" i="104"/>
  <c r="Q11" i="105"/>
  <c r="AF11" i="105"/>
  <c r="V6" i="104"/>
  <c r="Q12" i="105"/>
  <c r="AF12" i="105"/>
  <c r="V7" i="104"/>
  <c r="Q13" i="105"/>
  <c r="AF13" i="105"/>
  <c r="V8" i="104"/>
  <c r="Q14" i="105"/>
  <c r="AF14" i="105"/>
  <c r="V9" i="104"/>
  <c r="Q17" i="105"/>
  <c r="AF17" i="105"/>
  <c r="V10" i="104"/>
  <c r="Q18" i="105"/>
  <c r="AF18" i="105"/>
  <c r="Q19" i="105"/>
  <c r="AF19" i="105"/>
  <c r="Q20" i="105"/>
  <c r="AF20" i="105"/>
  <c r="V11" i="104"/>
  <c r="Q21" i="105"/>
  <c r="AF21" i="105"/>
  <c r="Q22" i="105"/>
  <c r="AF22" i="105"/>
  <c r="Q23" i="105"/>
  <c r="AF23" i="105"/>
  <c r="V12" i="104"/>
  <c r="Q24" i="105"/>
  <c r="AF24" i="105"/>
  <c r="V13" i="104"/>
  <c r="Q26" i="105"/>
  <c r="AF26" i="105"/>
  <c r="V14" i="104"/>
  <c r="Q28" i="105"/>
  <c r="AF28" i="105"/>
  <c r="V15" i="104"/>
  <c r="Q29" i="105"/>
  <c r="AF29" i="105"/>
  <c r="Q30" i="105"/>
  <c r="AF30" i="105"/>
  <c r="Q31" i="105"/>
  <c r="AF31" i="105"/>
  <c r="V16" i="104"/>
  <c r="Q32" i="105"/>
  <c r="AF32" i="105"/>
  <c r="Q33" i="105"/>
  <c r="AF33" i="105"/>
  <c r="Q34" i="105"/>
  <c r="AF34" i="105"/>
  <c r="V17" i="104"/>
  <c r="Q35" i="105"/>
  <c r="AF35" i="105"/>
  <c r="Q36" i="105"/>
  <c r="AF36" i="105"/>
  <c r="V18" i="104"/>
  <c r="Q37" i="105"/>
  <c r="AF37" i="105"/>
  <c r="Q38" i="105"/>
  <c r="AF38" i="105"/>
  <c r="Q39" i="105"/>
  <c r="AF39" i="105"/>
  <c r="V19" i="104"/>
  <c r="Q41" i="105"/>
  <c r="AF41" i="105"/>
  <c r="Q42" i="105"/>
  <c r="AF42" i="105"/>
  <c r="Q43" i="105"/>
  <c r="AF43" i="105"/>
  <c r="V20" i="104"/>
  <c r="Q45" i="105"/>
  <c r="AF45" i="105"/>
  <c r="Q46" i="105"/>
  <c r="AF46" i="105"/>
  <c r="V21" i="104"/>
  <c r="Q48" i="105"/>
  <c r="AF48" i="105"/>
  <c r="Q49" i="105"/>
  <c r="AF49" i="105"/>
  <c r="Q50" i="105"/>
  <c r="AF50" i="105"/>
  <c r="V22" i="104"/>
  <c r="Q51" i="105"/>
  <c r="AF51" i="105"/>
  <c r="Q52" i="105"/>
  <c r="AF52" i="105"/>
  <c r="V23" i="104"/>
  <c r="Q54" i="105"/>
  <c r="AF54" i="105"/>
  <c r="V24" i="104"/>
  <c r="Q55" i="105"/>
  <c r="AF55" i="105"/>
  <c r="V25" i="104"/>
  <c r="Q58" i="105"/>
  <c r="AF58" i="105"/>
  <c r="V26" i="104"/>
  <c r="Q59" i="105"/>
  <c r="AF59" i="105"/>
  <c r="Q60" i="105"/>
  <c r="AF60" i="105"/>
  <c r="Q61" i="105"/>
  <c r="AF61" i="105"/>
  <c r="V27" i="104"/>
  <c r="Q62" i="105"/>
  <c r="AF62" i="105"/>
  <c r="Q63" i="105"/>
  <c r="AF63" i="105"/>
  <c r="V28" i="104"/>
  <c r="Q64" i="105"/>
  <c r="AF64" i="105"/>
  <c r="V29" i="104"/>
  <c r="Q65" i="105"/>
  <c r="AF65" i="105"/>
  <c r="Q66" i="105"/>
  <c r="AF66" i="105"/>
  <c r="Q67" i="105"/>
  <c r="AF67" i="105"/>
  <c r="V30" i="104"/>
  <c r="Q68" i="105"/>
  <c r="AF68" i="105"/>
  <c r="V31" i="104"/>
  <c r="Q69" i="105"/>
  <c r="AF69" i="105"/>
  <c r="Q70" i="105"/>
  <c r="AF70" i="105"/>
  <c r="Q71" i="105"/>
  <c r="AF71" i="105"/>
  <c r="V32" i="104"/>
  <c r="Q72" i="105"/>
  <c r="AF72" i="105"/>
  <c r="V33" i="104"/>
  <c r="Q73" i="105"/>
  <c r="AF73" i="105"/>
  <c r="V34" i="104"/>
  <c r="Q74" i="105"/>
  <c r="AF74" i="105"/>
  <c r="V35" i="104"/>
  <c r="Q75" i="105"/>
  <c r="AF75" i="105"/>
  <c r="V36" i="104"/>
  <c r="Q78" i="105"/>
  <c r="AF78" i="105"/>
  <c r="V37" i="104"/>
  <c r="Q79" i="105"/>
  <c r="AF79" i="105"/>
  <c r="V38" i="104"/>
  <c r="Q80" i="105"/>
  <c r="AF80" i="105"/>
  <c r="V39" i="104"/>
  <c r="Q81" i="105"/>
  <c r="AF81" i="105"/>
  <c r="V40" i="104"/>
  <c r="Q82" i="105"/>
  <c r="AF82" i="105"/>
  <c r="Q83" i="105"/>
  <c r="AF83" i="105"/>
  <c r="V41" i="104"/>
  <c r="Q85" i="105"/>
  <c r="AF85" i="105"/>
  <c r="V42" i="104"/>
  <c r="AF88" i="105"/>
  <c r="V43" i="104"/>
  <c r="Q89" i="105"/>
  <c r="AF89" i="105"/>
  <c r="Q90" i="105"/>
  <c r="AF90" i="105"/>
  <c r="V44" i="104"/>
  <c r="AF92" i="105"/>
  <c r="V45" i="104"/>
  <c r="Q94" i="105"/>
  <c r="AF94" i="105"/>
  <c r="V46" i="104"/>
  <c r="Q98" i="105"/>
  <c r="AF98" i="105"/>
  <c r="V47" i="104"/>
  <c r="Q101" i="105"/>
  <c r="AF101" i="105"/>
  <c r="V48" i="104"/>
  <c r="Q103" i="105"/>
  <c r="AF103" i="105"/>
  <c r="V49" i="104"/>
  <c r="Q134" i="105"/>
  <c r="AF134" i="105"/>
  <c r="V54" i="104"/>
  <c r="Q141" i="105"/>
  <c r="AF141" i="105"/>
  <c r="V55" i="104"/>
  <c r="Q142" i="105"/>
  <c r="AF142" i="105"/>
  <c r="V56" i="104"/>
  <c r="Q145" i="105"/>
  <c r="AF145" i="105"/>
  <c r="V57" i="104"/>
  <c r="Q147" i="105"/>
  <c r="AF147" i="105"/>
  <c r="V58" i="104"/>
  <c r="Q151" i="105"/>
  <c r="AF151" i="105"/>
  <c r="V59" i="104"/>
  <c r="Q165" i="105"/>
  <c r="AF165" i="105"/>
  <c r="V60" i="104"/>
  <c r="Q167" i="105"/>
  <c r="AF167" i="105"/>
  <c r="V61" i="104"/>
  <c r="Q169" i="105"/>
  <c r="AF169" i="105"/>
  <c r="V62" i="104"/>
  <c r="Q171" i="105"/>
  <c r="AF171" i="105"/>
  <c r="V63" i="104"/>
  <c r="Q172" i="105"/>
  <c r="AF172" i="105"/>
  <c r="V64" i="104"/>
  <c r="Q173" i="105"/>
  <c r="AF173" i="105"/>
  <c r="V65" i="104"/>
  <c r="Q175" i="105"/>
  <c r="AF175" i="105"/>
  <c r="V66" i="104"/>
  <c r="Q176" i="105"/>
  <c r="AF176" i="105"/>
  <c r="V67" i="104"/>
  <c r="Q178" i="105"/>
  <c r="AF178" i="105"/>
  <c r="V68" i="104"/>
  <c r="Q179" i="105"/>
  <c r="AF179" i="105"/>
  <c r="V69" i="104"/>
  <c r="Q181" i="105"/>
  <c r="AF181" i="105"/>
  <c r="V70" i="104"/>
  <c r="Q184" i="105"/>
  <c r="AF184" i="105"/>
  <c r="V71" i="104"/>
  <c r="Q192" i="105"/>
  <c r="AF192" i="105"/>
  <c r="V72" i="104"/>
  <c r="Q193" i="105"/>
  <c r="AF193" i="105"/>
  <c r="V73" i="104"/>
  <c r="Q194" i="105"/>
  <c r="AF194" i="105"/>
  <c r="V74" i="104"/>
  <c r="Q199" i="105"/>
  <c r="AF199" i="105"/>
  <c r="V75" i="104"/>
  <c r="Q200" i="105"/>
  <c r="AF200" i="105"/>
  <c r="V76" i="104"/>
  <c r="Q201" i="105"/>
  <c r="AF201" i="105"/>
  <c r="V77" i="104"/>
  <c r="Q202" i="105"/>
  <c r="AF202" i="105"/>
  <c r="V78" i="104"/>
  <c r="Q204" i="105"/>
  <c r="AF204" i="105"/>
  <c r="V79" i="104"/>
  <c r="Q206" i="105"/>
  <c r="AF206" i="105"/>
  <c r="V80" i="104"/>
  <c r="Q207" i="105"/>
  <c r="AF207" i="105"/>
  <c r="V81" i="104"/>
  <c r="Q208" i="105"/>
  <c r="AF208" i="105"/>
  <c r="V82" i="104"/>
  <c r="Q211" i="105"/>
  <c r="AF211" i="105"/>
  <c r="V83" i="104"/>
  <c r="Q212" i="105"/>
  <c r="AF212" i="105"/>
  <c r="V84" i="104"/>
  <c r="Q216" i="105"/>
  <c r="AF216" i="105"/>
  <c r="V85" i="104"/>
  <c r="Q219" i="105"/>
  <c r="AF219" i="105"/>
  <c r="V86" i="104"/>
  <c r="Q220" i="105"/>
  <c r="AF220" i="105"/>
  <c r="V87" i="104"/>
  <c r="Q221" i="105"/>
  <c r="AF221" i="105"/>
  <c r="V88" i="104"/>
  <c r="Q222" i="105"/>
  <c r="AF222" i="105"/>
  <c r="V89" i="104"/>
  <c r="Q224" i="105"/>
  <c r="AF224" i="105"/>
  <c r="V90" i="104"/>
  <c r="Q225" i="105"/>
  <c r="AF225" i="105"/>
  <c r="V91" i="104"/>
  <c r="Q226" i="105"/>
  <c r="AF226" i="105"/>
  <c r="V92" i="104"/>
  <c r="Q227" i="105"/>
  <c r="AF227" i="105"/>
  <c r="V93" i="104"/>
  <c r="Q229" i="105"/>
  <c r="AF229" i="105"/>
  <c r="V94" i="104"/>
  <c r="Q230" i="105"/>
  <c r="AF230" i="105"/>
  <c r="V95" i="104"/>
  <c r="AF231" i="105"/>
  <c r="V96" i="104"/>
  <c r="Q232" i="105"/>
  <c r="AF232" i="105"/>
  <c r="V97" i="104"/>
  <c r="Q233" i="105"/>
  <c r="AF233" i="105"/>
  <c r="V98" i="104"/>
  <c r="Q234" i="105"/>
  <c r="AF234" i="105"/>
  <c r="V99" i="104"/>
  <c r="Q235" i="105"/>
  <c r="AF235" i="105"/>
  <c r="V100" i="104"/>
  <c r="Q236" i="105"/>
  <c r="AF236" i="105"/>
  <c r="V101" i="104"/>
  <c r="Q237" i="105"/>
  <c r="AF237" i="105"/>
  <c r="V102" i="104"/>
  <c r="Q239" i="105"/>
  <c r="AF239" i="105"/>
  <c r="V103" i="104"/>
  <c r="Q240" i="105"/>
  <c r="AF240" i="105"/>
  <c r="V104" i="104"/>
  <c r="Q241" i="105"/>
  <c r="AF241" i="105"/>
  <c r="V105" i="104"/>
  <c r="Q242" i="105"/>
  <c r="AF242" i="105"/>
  <c r="V106" i="104"/>
  <c r="Q243" i="105"/>
  <c r="AF243" i="105"/>
  <c r="V107" i="104"/>
  <c r="Q244" i="105"/>
  <c r="AF244" i="105"/>
  <c r="V108" i="104"/>
  <c r="Q245" i="105"/>
  <c r="AF245" i="105"/>
  <c r="V109" i="104"/>
  <c r="Q246" i="105"/>
  <c r="AF246" i="105"/>
  <c r="V110" i="104"/>
  <c r="Q247" i="105"/>
  <c r="AF247" i="105"/>
  <c r="V111" i="104"/>
  <c r="Q248" i="105"/>
  <c r="AF248" i="105"/>
  <c r="V112" i="104"/>
  <c r="Q251" i="105"/>
  <c r="AF251" i="105"/>
  <c r="V113" i="104"/>
  <c r="Q254" i="105"/>
  <c r="AF254" i="105"/>
  <c r="V114" i="104"/>
  <c r="Q255" i="105"/>
  <c r="AF255" i="105"/>
  <c r="V115" i="104"/>
  <c r="Q256" i="105"/>
  <c r="AF256" i="105"/>
  <c r="V116" i="104"/>
  <c r="Q257" i="105"/>
  <c r="AF257" i="105"/>
  <c r="V117" i="104"/>
  <c r="Q258" i="105"/>
  <c r="AF258" i="105"/>
  <c r="V118" i="104"/>
  <c r="AF262" i="105"/>
  <c r="V119" i="104"/>
  <c r="AF263" i="105"/>
  <c r="V120" i="104"/>
  <c r="Q264" i="105"/>
  <c r="AF264" i="105"/>
  <c r="V121" i="104"/>
  <c r="Q267" i="105"/>
  <c r="AF267" i="105"/>
  <c r="Q268" i="105"/>
  <c r="AF268" i="105"/>
  <c r="V122" i="104"/>
  <c r="Q270" i="105"/>
  <c r="AF270" i="105"/>
  <c r="Q271" i="105"/>
  <c r="AF271" i="105"/>
  <c r="V123" i="104"/>
  <c r="Q272" i="105"/>
  <c r="AF272" i="105"/>
  <c r="V124" i="104"/>
  <c r="AF280" i="105"/>
  <c r="V125" i="104"/>
  <c r="Q282" i="105"/>
  <c r="AF282" i="105"/>
  <c r="V126" i="104"/>
  <c r="Q283" i="105"/>
  <c r="AF283" i="105"/>
  <c r="Q284" i="105"/>
  <c r="AF284" i="105"/>
  <c r="V127" i="104"/>
  <c r="Q285" i="105"/>
  <c r="AF285" i="105"/>
  <c r="V128" i="104"/>
  <c r="Q287" i="105"/>
  <c r="AF287" i="105"/>
  <c r="V129" i="104"/>
  <c r="Q289" i="105"/>
  <c r="AF289" i="105"/>
  <c r="V130" i="104"/>
  <c r="Q290" i="105"/>
  <c r="AF290" i="105"/>
  <c r="V131" i="104"/>
  <c r="Q291" i="105"/>
  <c r="AF291" i="105"/>
  <c r="V132" i="104"/>
  <c r="Q293" i="105"/>
  <c r="AF293" i="105"/>
  <c r="V133" i="104"/>
  <c r="Q294" i="105"/>
  <c r="AF294" i="105"/>
  <c r="V134" i="104"/>
  <c r="Q295" i="105"/>
  <c r="AF295" i="105"/>
  <c r="V135" i="104"/>
  <c r="Q296" i="105"/>
  <c r="AF296" i="105"/>
  <c r="Q297" i="105"/>
  <c r="AF297" i="105"/>
  <c r="V136" i="104"/>
  <c r="Q298" i="105"/>
  <c r="AF298" i="105"/>
  <c r="Q299" i="105"/>
  <c r="AF299" i="105"/>
  <c r="V137" i="104"/>
  <c r="Q304" i="105"/>
  <c r="AF304" i="105"/>
  <c r="Q305" i="105"/>
  <c r="AF305" i="105"/>
  <c r="Q306" i="105"/>
  <c r="AF306" i="105"/>
  <c r="V138" i="104"/>
  <c r="Q307" i="105"/>
  <c r="AF307" i="105"/>
  <c r="V139" i="104"/>
  <c r="Q308" i="105"/>
  <c r="AF308" i="105"/>
  <c r="V140" i="104"/>
  <c r="Q309" i="105"/>
  <c r="AF309" i="105"/>
  <c r="Q310" i="105"/>
  <c r="AF310" i="105"/>
  <c r="V141" i="104"/>
  <c r="Q311" i="105"/>
  <c r="AF311" i="105"/>
  <c r="Q312" i="105"/>
  <c r="AF312" i="105"/>
  <c r="V142" i="104"/>
  <c r="Q314" i="105"/>
  <c r="AF314" i="105"/>
  <c r="V143" i="104"/>
  <c r="Q315" i="105"/>
  <c r="AF315" i="105"/>
  <c r="V144" i="104"/>
  <c r="Q316" i="105"/>
  <c r="AF316" i="105"/>
  <c r="V145" i="104"/>
  <c r="Q317" i="105"/>
  <c r="AF317" i="105"/>
  <c r="Q318" i="105"/>
  <c r="AF318" i="105"/>
  <c r="V146" i="104"/>
  <c r="Q319" i="105"/>
  <c r="AF319" i="105"/>
  <c r="V147" i="104"/>
  <c r="Q321" i="105"/>
  <c r="AF321" i="105"/>
  <c r="Q322" i="105"/>
  <c r="AF322" i="105"/>
  <c r="V148" i="104"/>
  <c r="Q323" i="105"/>
  <c r="AF323" i="105"/>
  <c r="V149" i="104"/>
  <c r="Q326" i="105"/>
  <c r="AF326" i="105"/>
  <c r="Q327" i="105"/>
  <c r="AF327" i="105"/>
  <c r="V150" i="104"/>
  <c r="Q328" i="105"/>
  <c r="AF328" i="105"/>
  <c r="V151" i="104"/>
  <c r="Q329" i="105"/>
  <c r="AF329" i="105"/>
  <c r="V152" i="104"/>
  <c r="Q330" i="105"/>
  <c r="AF330" i="105"/>
  <c r="V153" i="104"/>
  <c r="Q333" i="105"/>
  <c r="AF333" i="105"/>
  <c r="V154" i="104"/>
  <c r="Q334" i="105"/>
  <c r="AF334" i="105"/>
  <c r="V155" i="104"/>
  <c r="Q335" i="105"/>
  <c r="AF335" i="105"/>
  <c r="V156" i="104"/>
  <c r="Q336" i="105"/>
  <c r="AF336" i="105"/>
  <c r="V157" i="104"/>
  <c r="Q337" i="105"/>
  <c r="AF337" i="105"/>
  <c r="V158" i="104"/>
  <c r="Q338" i="105"/>
  <c r="AF338" i="105"/>
  <c r="V159" i="104"/>
  <c r="Q341" i="105"/>
  <c r="AF341" i="105"/>
  <c r="V160" i="104"/>
  <c r="Q343" i="105"/>
  <c r="AF343" i="105"/>
  <c r="V161" i="104"/>
  <c r="Q348" i="105"/>
  <c r="AF348" i="105"/>
  <c r="V162" i="104"/>
  <c r="Q354" i="105"/>
  <c r="AF354" i="105"/>
  <c r="Q355" i="105"/>
  <c r="AF355" i="105"/>
  <c r="V163" i="104"/>
  <c r="Q377" i="105"/>
  <c r="AF377" i="105"/>
  <c r="V164" i="104"/>
  <c r="Q378" i="105"/>
  <c r="AF378" i="105"/>
  <c r="V165" i="104"/>
  <c r="Q380" i="105"/>
  <c r="AF380" i="105"/>
  <c r="V166" i="104"/>
  <c r="Q382" i="105"/>
  <c r="AF382" i="105"/>
  <c r="V167" i="104"/>
  <c r="Q384" i="105"/>
  <c r="AF384" i="105"/>
  <c r="V168" i="104"/>
  <c r="Q386" i="105"/>
  <c r="AF386" i="105"/>
  <c r="V169" i="104"/>
  <c r="Q389" i="105"/>
  <c r="AF389" i="105"/>
  <c r="V170" i="104"/>
  <c r="Q397" i="105"/>
  <c r="AF397" i="105"/>
  <c r="Q398" i="105"/>
  <c r="AF398" i="105"/>
  <c r="Q399" i="105"/>
  <c r="AF399" i="105"/>
  <c r="V171" i="104"/>
  <c r="Q400" i="105"/>
  <c r="AF400" i="105"/>
  <c r="V172" i="104"/>
  <c r="Q407" i="105"/>
  <c r="AF407" i="105"/>
  <c r="V173" i="104"/>
  <c r="Q408" i="105"/>
  <c r="AF408" i="105"/>
  <c r="V174" i="104"/>
  <c r="Q409" i="105"/>
  <c r="AF409" i="105"/>
  <c r="V175" i="104"/>
  <c r="Q411" i="105"/>
  <c r="AF411" i="105"/>
  <c r="V176" i="104"/>
  <c r="Q412" i="105"/>
  <c r="AF412" i="105"/>
  <c r="Q413" i="105"/>
  <c r="AF413" i="105"/>
  <c r="V177" i="104"/>
  <c r="Q414" i="105"/>
  <c r="AF414" i="105"/>
  <c r="V178" i="104"/>
  <c r="Q415" i="105"/>
  <c r="AF415" i="105"/>
  <c r="V179" i="104"/>
  <c r="Q416" i="105"/>
  <c r="AF416" i="105"/>
  <c r="V180" i="104"/>
  <c r="Q417" i="105"/>
  <c r="AF417" i="105"/>
  <c r="V181" i="104"/>
  <c r="Q418" i="105"/>
  <c r="AF418" i="105"/>
  <c r="V182" i="104"/>
  <c r="U2" i="103"/>
  <c r="U3" i="103"/>
  <c r="U4" i="103"/>
  <c r="U5" i="103"/>
  <c r="U6" i="103"/>
  <c r="U7" i="103"/>
  <c r="U8" i="103"/>
  <c r="U9" i="103"/>
  <c r="U10" i="103"/>
  <c r="U11" i="103"/>
  <c r="U12" i="103"/>
  <c r="U13" i="103"/>
  <c r="U14" i="103"/>
  <c r="U15" i="103"/>
  <c r="U16" i="103"/>
  <c r="U17" i="103"/>
  <c r="U18" i="103"/>
  <c r="U19" i="103"/>
  <c r="U20" i="103"/>
  <c r="U21" i="103"/>
  <c r="U22" i="103"/>
  <c r="U23" i="103"/>
  <c r="U24" i="103"/>
  <c r="V184" i="104"/>
  <c r="U25" i="103"/>
  <c r="V185" i="104"/>
  <c r="U26" i="103"/>
  <c r="U27" i="103"/>
  <c r="Q4" i="105"/>
  <c r="AF4" i="105"/>
  <c r="Q6" i="105"/>
  <c r="AF6" i="105"/>
  <c r="Q8" i="105"/>
  <c r="AF8" i="105"/>
  <c r="Q9" i="105"/>
  <c r="AF9" i="105"/>
  <c r="Q10" i="105"/>
  <c r="AF10" i="105"/>
  <c r="Q15" i="105"/>
  <c r="AF15" i="105"/>
  <c r="Q16" i="105"/>
  <c r="AF16" i="105"/>
  <c r="Q25" i="105"/>
  <c r="AF25" i="105"/>
  <c r="Q27" i="105"/>
  <c r="AF27" i="105"/>
  <c r="Q40" i="105"/>
  <c r="AF40" i="105"/>
  <c r="Q44" i="105"/>
  <c r="AF44" i="105"/>
  <c r="Q47" i="105"/>
  <c r="AF47" i="105"/>
  <c r="Q53" i="105"/>
  <c r="AF53" i="105"/>
  <c r="Q56" i="105"/>
  <c r="AF56" i="105"/>
  <c r="Q57" i="105"/>
  <c r="AF57" i="105"/>
  <c r="Q76" i="105"/>
  <c r="AF76" i="105"/>
  <c r="Q77" i="105"/>
  <c r="AF77" i="105"/>
  <c r="Q84" i="105"/>
  <c r="AF84" i="105"/>
  <c r="AF86" i="105"/>
  <c r="Q87" i="105"/>
  <c r="AF87" i="105"/>
  <c r="AF91" i="105"/>
  <c r="Q93" i="105"/>
  <c r="AF93" i="105"/>
  <c r="AF95" i="105"/>
  <c r="Q96" i="105"/>
  <c r="AF96" i="105"/>
  <c r="Q97" i="105"/>
  <c r="AF97" i="105"/>
  <c r="Q99" i="105"/>
  <c r="AF99" i="105"/>
  <c r="Q100" i="105"/>
  <c r="AF100" i="105"/>
  <c r="Q102" i="105"/>
  <c r="AF102" i="105"/>
  <c r="Q104" i="105"/>
  <c r="AF104" i="105"/>
  <c r="Q105" i="105"/>
  <c r="AF105" i="105"/>
  <c r="Q106" i="105"/>
  <c r="AF106" i="105"/>
  <c r="Q107" i="105"/>
  <c r="AF107" i="105"/>
  <c r="Q108" i="105"/>
  <c r="AF108" i="105"/>
  <c r="Q109" i="105"/>
  <c r="AF109" i="105"/>
  <c r="Q110" i="105"/>
  <c r="AF110" i="105"/>
  <c r="Q111" i="105"/>
  <c r="AF111" i="105"/>
  <c r="Q112" i="105"/>
  <c r="AF112" i="105"/>
  <c r="Q113" i="105"/>
  <c r="AF113" i="105"/>
  <c r="Q115" i="105"/>
  <c r="AF115" i="105"/>
  <c r="Q116" i="105"/>
  <c r="AF116" i="105"/>
  <c r="Q117" i="105"/>
  <c r="AF117" i="105"/>
  <c r="Q118" i="105"/>
  <c r="AF118" i="105"/>
  <c r="Q121" i="105"/>
  <c r="AF121" i="105"/>
  <c r="Q122" i="105"/>
  <c r="AF122" i="105"/>
  <c r="Q123" i="105"/>
  <c r="AF123" i="105"/>
  <c r="Q124" i="105"/>
  <c r="AF124" i="105"/>
  <c r="Q125" i="105"/>
  <c r="AF125" i="105"/>
  <c r="Q126" i="105"/>
  <c r="AF126" i="105"/>
  <c r="Q127" i="105"/>
  <c r="AF127" i="105"/>
  <c r="Q129" i="105"/>
  <c r="AF129" i="105"/>
  <c r="Q130" i="105"/>
  <c r="AF130" i="105"/>
  <c r="Q131" i="105"/>
  <c r="AF131" i="105"/>
  <c r="Q132" i="105"/>
  <c r="AF132" i="105"/>
  <c r="Q133" i="105"/>
  <c r="AF133" i="105"/>
  <c r="Q135" i="105"/>
  <c r="AF135" i="105"/>
  <c r="Q136" i="105"/>
  <c r="AF136" i="105"/>
  <c r="Q137" i="105"/>
  <c r="AF137" i="105"/>
  <c r="Q138" i="105"/>
  <c r="AF138" i="105"/>
  <c r="Q139" i="105"/>
  <c r="AF139" i="105"/>
  <c r="Q140" i="105"/>
  <c r="AF140" i="105"/>
  <c r="Q143" i="105"/>
  <c r="AF143" i="105"/>
  <c r="Q144" i="105"/>
  <c r="AF144" i="105"/>
  <c r="Q146" i="105"/>
  <c r="AF146" i="105"/>
  <c r="Q148" i="105"/>
  <c r="AF148" i="105"/>
  <c r="Q149" i="105"/>
  <c r="AF149" i="105"/>
  <c r="Q150" i="105"/>
  <c r="AF150" i="105"/>
  <c r="Q152" i="105"/>
  <c r="AF152" i="105"/>
  <c r="Q153" i="105"/>
  <c r="AF153" i="105"/>
  <c r="Q154" i="105"/>
  <c r="AF154" i="105"/>
  <c r="Q155" i="105"/>
  <c r="AF155" i="105"/>
  <c r="Q156" i="105"/>
  <c r="AF156" i="105"/>
  <c r="Q157" i="105"/>
  <c r="AF157" i="105"/>
  <c r="Q158" i="105"/>
  <c r="AF158" i="105"/>
  <c r="Q159" i="105"/>
  <c r="AF159" i="105"/>
  <c r="Q160" i="105"/>
  <c r="AF160" i="105"/>
  <c r="Q161" i="105"/>
  <c r="AF161" i="105"/>
  <c r="Q162" i="105"/>
  <c r="AF162" i="105"/>
  <c r="Q163" i="105"/>
  <c r="AF163" i="105"/>
  <c r="Q164" i="105"/>
  <c r="AF164" i="105"/>
  <c r="Q166" i="105"/>
  <c r="AF166" i="105"/>
  <c r="Q168" i="105"/>
  <c r="AF168" i="105"/>
  <c r="Q170" i="105"/>
  <c r="AF170" i="105"/>
  <c r="Q174" i="105"/>
  <c r="AF174" i="105"/>
  <c r="Q177" i="105"/>
  <c r="AF177" i="105"/>
  <c r="Q180" i="105"/>
  <c r="AF180" i="105"/>
  <c r="Q182" i="105"/>
  <c r="AF182" i="105"/>
  <c r="Q183" i="105"/>
  <c r="AF183" i="105"/>
  <c r="Q185" i="105"/>
  <c r="AF185" i="105"/>
  <c r="Q186" i="105"/>
  <c r="AF186" i="105"/>
  <c r="Q187" i="105"/>
  <c r="AF187" i="105"/>
  <c r="Q188" i="105"/>
  <c r="AF188" i="105"/>
  <c r="Q189" i="105"/>
  <c r="AF189" i="105"/>
  <c r="Q190" i="105"/>
  <c r="AF190" i="105"/>
  <c r="Q191" i="105"/>
  <c r="AF191" i="105"/>
  <c r="Q195" i="105"/>
  <c r="AF195" i="105"/>
  <c r="Q196" i="105"/>
  <c r="AF196" i="105"/>
  <c r="Q197" i="105"/>
  <c r="AF197" i="105"/>
  <c r="Q198" i="105"/>
  <c r="AF198" i="105"/>
  <c r="Q203" i="105"/>
  <c r="AF203" i="105"/>
  <c r="Q205" i="105"/>
  <c r="AF205" i="105"/>
  <c r="Q209" i="105"/>
  <c r="AF209" i="105"/>
  <c r="Q210" i="105"/>
  <c r="AF210" i="105"/>
  <c r="Q213" i="105"/>
  <c r="AF213" i="105"/>
  <c r="Q214" i="105"/>
  <c r="AF214" i="105"/>
  <c r="Q215" i="105"/>
  <c r="AF215" i="105"/>
  <c r="Q217" i="105"/>
  <c r="AF217" i="105"/>
  <c r="Q218" i="105"/>
  <c r="AF218" i="105"/>
  <c r="Q223" i="105"/>
  <c r="AF223" i="105"/>
  <c r="Q228" i="105"/>
  <c r="AF228" i="105"/>
  <c r="Q238" i="105"/>
  <c r="AF238" i="105"/>
  <c r="Q249" i="105"/>
  <c r="AF249" i="105"/>
  <c r="Q250" i="105"/>
  <c r="AF250" i="105"/>
  <c r="Q252" i="105"/>
  <c r="AF252" i="105"/>
  <c r="Q253" i="105"/>
  <c r="AF253" i="105"/>
  <c r="Q259" i="105"/>
  <c r="AF259" i="105"/>
  <c r="Q260" i="105"/>
  <c r="AF260" i="105"/>
  <c r="Q261" i="105"/>
  <c r="AF261" i="105"/>
  <c r="Q265" i="105"/>
  <c r="AF265" i="105"/>
  <c r="Q266" i="105"/>
  <c r="AF266" i="105"/>
  <c r="Q269" i="105"/>
  <c r="AF269" i="105"/>
  <c r="Q273" i="105"/>
  <c r="AF273" i="105"/>
  <c r="Q274" i="105"/>
  <c r="AF274" i="105"/>
  <c r="Q275" i="105"/>
  <c r="AF275" i="105"/>
  <c r="Q276" i="105"/>
  <c r="AF276" i="105"/>
  <c r="Q277" i="105"/>
  <c r="AF277" i="105"/>
  <c r="Q278" i="105"/>
  <c r="AF278" i="105"/>
  <c r="Q279" i="105"/>
  <c r="AF279" i="105"/>
  <c r="Q281" i="105"/>
  <c r="AF281" i="105"/>
  <c r="Q286" i="105"/>
  <c r="AF286" i="105"/>
  <c r="Q288" i="105"/>
  <c r="AF288" i="105"/>
  <c r="Q292" i="105"/>
  <c r="AF292" i="105"/>
  <c r="Q300" i="105"/>
  <c r="AF300" i="105"/>
  <c r="Q301" i="105"/>
  <c r="AF301" i="105"/>
  <c r="Q302" i="105"/>
  <c r="AF302" i="105"/>
  <c r="Q303" i="105"/>
  <c r="AF303" i="105"/>
  <c r="Q313" i="105"/>
  <c r="AF313" i="105"/>
  <c r="Q320" i="105"/>
  <c r="AF320" i="105"/>
  <c r="Q324" i="105"/>
  <c r="AF324" i="105"/>
  <c r="Q325" i="105"/>
  <c r="AF325" i="105"/>
  <c r="Q331" i="105"/>
  <c r="AF331" i="105"/>
  <c r="Q332" i="105"/>
  <c r="AF332" i="105"/>
  <c r="Q339" i="105"/>
  <c r="AF339" i="105"/>
  <c r="Q340" i="105"/>
  <c r="AF340" i="105"/>
  <c r="Q342" i="105"/>
  <c r="AF342" i="105"/>
  <c r="Q344" i="105"/>
  <c r="AF344" i="105"/>
  <c r="Q345" i="105"/>
  <c r="AF345" i="105"/>
  <c r="Q346" i="105"/>
  <c r="AF346" i="105"/>
  <c r="Q347" i="105"/>
  <c r="AF347" i="105"/>
  <c r="Q349" i="105"/>
  <c r="AF349" i="105"/>
  <c r="Q350" i="105"/>
  <c r="AF350" i="105"/>
  <c r="Q351" i="105"/>
  <c r="AF351" i="105"/>
  <c r="Q352" i="105"/>
  <c r="AF352" i="105"/>
  <c r="Q353" i="105"/>
  <c r="AF353" i="105"/>
  <c r="Q356" i="105"/>
  <c r="AF356" i="105"/>
  <c r="Q357" i="105"/>
  <c r="AF357" i="105"/>
  <c r="Q358" i="105"/>
  <c r="AF358" i="105"/>
  <c r="Q359" i="105"/>
  <c r="AF359" i="105"/>
  <c r="Q360" i="105"/>
  <c r="AF360" i="105"/>
  <c r="Q361" i="105"/>
  <c r="AF361" i="105"/>
  <c r="Q362" i="105"/>
  <c r="AF362" i="105"/>
  <c r="Q363" i="105"/>
  <c r="AF363" i="105"/>
  <c r="Q364" i="105"/>
  <c r="AF364" i="105"/>
  <c r="Q365" i="105"/>
  <c r="AF365" i="105"/>
  <c r="Q366" i="105"/>
  <c r="AF366" i="105"/>
  <c r="Q367" i="105"/>
  <c r="AF367" i="105"/>
  <c r="Q368" i="105"/>
  <c r="AF368" i="105"/>
  <c r="Q369" i="105"/>
  <c r="AF369" i="105"/>
  <c r="Q370" i="105"/>
  <c r="AF370" i="105"/>
  <c r="Q371" i="105"/>
  <c r="AF371" i="105"/>
  <c r="Q372" i="105"/>
  <c r="AF372" i="105"/>
  <c r="Q373" i="105"/>
  <c r="AF373" i="105"/>
  <c r="Q374" i="105"/>
  <c r="AF374" i="105"/>
  <c r="Q375" i="105"/>
  <c r="AF375" i="105"/>
  <c r="Q376" i="105"/>
  <c r="AF376" i="105"/>
  <c r="Q379" i="105"/>
  <c r="AF379" i="105"/>
  <c r="Q381" i="105"/>
  <c r="AF381" i="105"/>
  <c r="Q383" i="105"/>
  <c r="AF383" i="105"/>
  <c r="Q385" i="105"/>
  <c r="AF385" i="105"/>
  <c r="Q387" i="105"/>
  <c r="AF387" i="105"/>
  <c r="Q388" i="105"/>
  <c r="AF388" i="105"/>
  <c r="Q390" i="105"/>
  <c r="AF390" i="105"/>
  <c r="Q391" i="105"/>
  <c r="AF391" i="105"/>
  <c r="Q392" i="105"/>
  <c r="AF392" i="105"/>
  <c r="Q393" i="105"/>
  <c r="AF393" i="105"/>
  <c r="Q394" i="105"/>
  <c r="AF394" i="105"/>
  <c r="Q395" i="105"/>
  <c r="AF395" i="105"/>
  <c r="Q396" i="105"/>
  <c r="AF396" i="105"/>
  <c r="Q401" i="105"/>
  <c r="AF401" i="105"/>
  <c r="Q402" i="105"/>
  <c r="AF402" i="105"/>
  <c r="Q403" i="105"/>
  <c r="AF403" i="105"/>
  <c r="Q404" i="105"/>
  <c r="AF404" i="105"/>
  <c r="Q405" i="105"/>
  <c r="AF405" i="105"/>
  <c r="Q406" i="105"/>
  <c r="AF406" i="105"/>
  <c r="Q410" i="105"/>
  <c r="AF410" i="105"/>
  <c r="AF423" i="105"/>
  <c r="U29" i="103"/>
  <c r="P114" i="105"/>
  <c r="AE114" i="105"/>
  <c r="U50" i="104"/>
  <c r="P119" i="105"/>
  <c r="AE119" i="105"/>
  <c r="U51" i="104"/>
  <c r="P120" i="105"/>
  <c r="AE120" i="105"/>
  <c r="U52" i="104"/>
  <c r="P128" i="105"/>
  <c r="AE128" i="105"/>
  <c r="U53" i="104"/>
  <c r="P2" i="105"/>
  <c r="AE2" i="105"/>
  <c r="U2" i="104"/>
  <c r="P3" i="105"/>
  <c r="AE3" i="105"/>
  <c r="U3" i="104"/>
  <c r="P5" i="105"/>
  <c r="AE5" i="105"/>
  <c r="U4" i="104"/>
  <c r="P7" i="105"/>
  <c r="AE7" i="105"/>
  <c r="U5" i="104"/>
  <c r="P11" i="105"/>
  <c r="AE11" i="105"/>
  <c r="U6" i="104"/>
  <c r="P12" i="105"/>
  <c r="AE12" i="105"/>
  <c r="U7" i="104"/>
  <c r="P13" i="105"/>
  <c r="AE13" i="105"/>
  <c r="U8" i="104"/>
  <c r="P14" i="105"/>
  <c r="AE14" i="105"/>
  <c r="U9" i="104"/>
  <c r="P17" i="105"/>
  <c r="AE17" i="105"/>
  <c r="U10" i="104"/>
  <c r="P18" i="105"/>
  <c r="AE18" i="105"/>
  <c r="P19" i="105"/>
  <c r="AE19" i="105"/>
  <c r="P20" i="105"/>
  <c r="AE20" i="105"/>
  <c r="U11" i="104"/>
  <c r="P21" i="105"/>
  <c r="AE21" i="105"/>
  <c r="P22" i="105"/>
  <c r="AE22" i="105"/>
  <c r="P23" i="105"/>
  <c r="AE23" i="105"/>
  <c r="U12" i="104"/>
  <c r="P24" i="105"/>
  <c r="AE24" i="105"/>
  <c r="U13" i="104"/>
  <c r="P26" i="105"/>
  <c r="AE26" i="105"/>
  <c r="U14" i="104"/>
  <c r="P28" i="105"/>
  <c r="AE28" i="105"/>
  <c r="U15" i="104"/>
  <c r="P29" i="105"/>
  <c r="AE29" i="105"/>
  <c r="P30" i="105"/>
  <c r="AE30" i="105"/>
  <c r="P31" i="105"/>
  <c r="AE31" i="105"/>
  <c r="U16" i="104"/>
  <c r="P32" i="105"/>
  <c r="AE32" i="105"/>
  <c r="P33" i="105"/>
  <c r="AE33" i="105"/>
  <c r="P34" i="105"/>
  <c r="AE34" i="105"/>
  <c r="U17" i="104"/>
  <c r="P35" i="105"/>
  <c r="AE35" i="105"/>
  <c r="P36" i="105"/>
  <c r="AE36" i="105"/>
  <c r="U18" i="104"/>
  <c r="P37" i="105"/>
  <c r="AE37" i="105"/>
  <c r="P38" i="105"/>
  <c r="AE38" i="105"/>
  <c r="P39" i="105"/>
  <c r="AE39" i="105"/>
  <c r="U19" i="104"/>
  <c r="P41" i="105"/>
  <c r="AE41" i="105"/>
  <c r="P42" i="105"/>
  <c r="AE42" i="105"/>
  <c r="P43" i="105"/>
  <c r="AE43" i="105"/>
  <c r="U20" i="104"/>
  <c r="P45" i="105"/>
  <c r="AE45" i="105"/>
  <c r="P46" i="105"/>
  <c r="AE46" i="105"/>
  <c r="U21" i="104"/>
  <c r="P48" i="105"/>
  <c r="AE48" i="105"/>
  <c r="P49" i="105"/>
  <c r="AE49" i="105"/>
  <c r="P50" i="105"/>
  <c r="AE50" i="105"/>
  <c r="U22" i="104"/>
  <c r="P51" i="105"/>
  <c r="AE51" i="105"/>
  <c r="P52" i="105"/>
  <c r="AE52" i="105"/>
  <c r="U23" i="104"/>
  <c r="P54" i="105"/>
  <c r="AE54" i="105"/>
  <c r="U24" i="104"/>
  <c r="P55" i="105"/>
  <c r="AE55" i="105"/>
  <c r="U25" i="104"/>
  <c r="P58" i="105"/>
  <c r="AE58" i="105"/>
  <c r="U26" i="104"/>
  <c r="P59" i="105"/>
  <c r="AE59" i="105"/>
  <c r="P60" i="105"/>
  <c r="AE60" i="105"/>
  <c r="P61" i="105"/>
  <c r="AE61" i="105"/>
  <c r="U27" i="104"/>
  <c r="P62" i="105"/>
  <c r="AE62" i="105"/>
  <c r="P63" i="105"/>
  <c r="AE63" i="105"/>
  <c r="U28" i="104"/>
  <c r="P64" i="105"/>
  <c r="AE64" i="105"/>
  <c r="U29" i="104"/>
  <c r="P65" i="105"/>
  <c r="AE65" i="105"/>
  <c r="P66" i="105"/>
  <c r="AE66" i="105"/>
  <c r="P67" i="105"/>
  <c r="AE67" i="105"/>
  <c r="U30" i="104"/>
  <c r="P68" i="105"/>
  <c r="AE68" i="105"/>
  <c r="U31" i="104"/>
  <c r="P69" i="105"/>
  <c r="AE69" i="105"/>
  <c r="P70" i="105"/>
  <c r="AE70" i="105"/>
  <c r="P71" i="105"/>
  <c r="AE71" i="105"/>
  <c r="U32" i="104"/>
  <c r="P72" i="105"/>
  <c r="AE72" i="105"/>
  <c r="U33" i="104"/>
  <c r="P73" i="105"/>
  <c r="AE73" i="105"/>
  <c r="U34" i="104"/>
  <c r="P74" i="105"/>
  <c r="AE74" i="105"/>
  <c r="U35" i="104"/>
  <c r="P75" i="105"/>
  <c r="AE75" i="105"/>
  <c r="U36" i="104"/>
  <c r="P78" i="105"/>
  <c r="AE78" i="105"/>
  <c r="U37" i="104"/>
  <c r="P79" i="105"/>
  <c r="AE79" i="105"/>
  <c r="U38" i="104"/>
  <c r="P80" i="105"/>
  <c r="AE80" i="105"/>
  <c r="U39" i="104"/>
  <c r="P81" i="105"/>
  <c r="AE81" i="105"/>
  <c r="U40" i="104"/>
  <c r="P82" i="105"/>
  <c r="AE82" i="105"/>
  <c r="P83" i="105"/>
  <c r="AE83" i="105"/>
  <c r="U41" i="104"/>
  <c r="P85" i="105"/>
  <c r="AE85" i="105"/>
  <c r="U42" i="104"/>
  <c r="AE88" i="105"/>
  <c r="U43" i="104"/>
  <c r="P89" i="105"/>
  <c r="AE89" i="105"/>
  <c r="P90" i="105"/>
  <c r="AE90" i="105"/>
  <c r="U44" i="104"/>
  <c r="AE92" i="105"/>
  <c r="U45" i="104"/>
  <c r="P94" i="105"/>
  <c r="AE94" i="105"/>
  <c r="U46" i="104"/>
  <c r="P98" i="105"/>
  <c r="AE98" i="105"/>
  <c r="U47" i="104"/>
  <c r="P101" i="105"/>
  <c r="AE101" i="105"/>
  <c r="U48" i="104"/>
  <c r="P103" i="105"/>
  <c r="AE103" i="105"/>
  <c r="U49" i="104"/>
  <c r="P134" i="105"/>
  <c r="AE134" i="105"/>
  <c r="U54" i="104"/>
  <c r="P141" i="105"/>
  <c r="AE141" i="105"/>
  <c r="U55" i="104"/>
  <c r="P142" i="105"/>
  <c r="AE142" i="105"/>
  <c r="U56" i="104"/>
  <c r="P145" i="105"/>
  <c r="AE145" i="105"/>
  <c r="U57" i="104"/>
  <c r="P147" i="105"/>
  <c r="AE147" i="105"/>
  <c r="U58" i="104"/>
  <c r="P151" i="105"/>
  <c r="AE151" i="105"/>
  <c r="U59" i="104"/>
  <c r="P165" i="105"/>
  <c r="AE165" i="105"/>
  <c r="U60" i="104"/>
  <c r="P167" i="105"/>
  <c r="AE167" i="105"/>
  <c r="U61" i="104"/>
  <c r="P169" i="105"/>
  <c r="AE169" i="105"/>
  <c r="U62" i="104"/>
  <c r="P171" i="105"/>
  <c r="AE171" i="105"/>
  <c r="U63" i="104"/>
  <c r="P172" i="105"/>
  <c r="AE172" i="105"/>
  <c r="U64" i="104"/>
  <c r="P173" i="105"/>
  <c r="AE173" i="105"/>
  <c r="U65" i="104"/>
  <c r="P175" i="105"/>
  <c r="AE175" i="105"/>
  <c r="U66" i="104"/>
  <c r="P176" i="105"/>
  <c r="AE176" i="105"/>
  <c r="U67" i="104"/>
  <c r="P178" i="105"/>
  <c r="AE178" i="105"/>
  <c r="U68" i="104"/>
  <c r="P179" i="105"/>
  <c r="AE179" i="105"/>
  <c r="U69" i="104"/>
  <c r="P181" i="105"/>
  <c r="AE181" i="105"/>
  <c r="U70" i="104"/>
  <c r="P184" i="105"/>
  <c r="AE184" i="105"/>
  <c r="U71" i="104"/>
  <c r="P192" i="105"/>
  <c r="AE192" i="105"/>
  <c r="U72" i="104"/>
  <c r="P193" i="105"/>
  <c r="AE193" i="105"/>
  <c r="U73" i="104"/>
  <c r="P194" i="105"/>
  <c r="AE194" i="105"/>
  <c r="U74" i="104"/>
  <c r="P199" i="105"/>
  <c r="AE199" i="105"/>
  <c r="U75" i="104"/>
  <c r="P200" i="105"/>
  <c r="AE200" i="105"/>
  <c r="U76" i="104"/>
  <c r="P201" i="105"/>
  <c r="AE201" i="105"/>
  <c r="U77" i="104"/>
  <c r="P202" i="105"/>
  <c r="AE202" i="105"/>
  <c r="U78" i="104"/>
  <c r="P204" i="105"/>
  <c r="AE204" i="105"/>
  <c r="U79" i="104"/>
  <c r="P206" i="105"/>
  <c r="AE206" i="105"/>
  <c r="U80" i="104"/>
  <c r="P207" i="105"/>
  <c r="AE207" i="105"/>
  <c r="U81" i="104"/>
  <c r="P208" i="105"/>
  <c r="AE208" i="105"/>
  <c r="U82" i="104"/>
  <c r="P211" i="105"/>
  <c r="AE211" i="105"/>
  <c r="U83" i="104"/>
  <c r="P212" i="105"/>
  <c r="AE212" i="105"/>
  <c r="U84" i="104"/>
  <c r="P216" i="105"/>
  <c r="AE216" i="105"/>
  <c r="U85" i="104"/>
  <c r="P219" i="105"/>
  <c r="AE219" i="105"/>
  <c r="U86" i="104"/>
  <c r="P220" i="105"/>
  <c r="AE220" i="105"/>
  <c r="U87" i="104"/>
  <c r="P221" i="105"/>
  <c r="AE221" i="105"/>
  <c r="U88" i="104"/>
  <c r="P222" i="105"/>
  <c r="AE222" i="105"/>
  <c r="U89" i="104"/>
  <c r="P224" i="105"/>
  <c r="AE224" i="105"/>
  <c r="U90" i="104"/>
  <c r="P225" i="105"/>
  <c r="AE225" i="105"/>
  <c r="U91" i="104"/>
  <c r="P226" i="105"/>
  <c r="AE226" i="105"/>
  <c r="U92" i="104"/>
  <c r="P227" i="105"/>
  <c r="AE227" i="105"/>
  <c r="U93" i="104"/>
  <c r="P229" i="105"/>
  <c r="AE229" i="105"/>
  <c r="U94" i="104"/>
  <c r="P230" i="105"/>
  <c r="AE230" i="105"/>
  <c r="U95" i="104"/>
  <c r="AE231" i="105"/>
  <c r="U96" i="104"/>
  <c r="P232" i="105"/>
  <c r="AE232" i="105"/>
  <c r="U97" i="104"/>
  <c r="P233" i="105"/>
  <c r="AE233" i="105"/>
  <c r="U98" i="104"/>
  <c r="P234" i="105"/>
  <c r="AE234" i="105"/>
  <c r="U99" i="104"/>
  <c r="P235" i="105"/>
  <c r="AE235" i="105"/>
  <c r="U100" i="104"/>
  <c r="P236" i="105"/>
  <c r="AE236" i="105"/>
  <c r="U101" i="104"/>
  <c r="P237" i="105"/>
  <c r="AE237" i="105"/>
  <c r="U102" i="104"/>
  <c r="P239" i="105"/>
  <c r="AE239" i="105"/>
  <c r="U103" i="104"/>
  <c r="P240" i="105"/>
  <c r="AE240" i="105"/>
  <c r="U104" i="104"/>
  <c r="P241" i="105"/>
  <c r="AE241" i="105"/>
  <c r="U105" i="104"/>
  <c r="P242" i="105"/>
  <c r="AE242" i="105"/>
  <c r="U106" i="104"/>
  <c r="P243" i="105"/>
  <c r="AE243" i="105"/>
  <c r="U107" i="104"/>
  <c r="P244" i="105"/>
  <c r="AE244" i="105"/>
  <c r="U108" i="104"/>
  <c r="P245" i="105"/>
  <c r="AE245" i="105"/>
  <c r="U109" i="104"/>
  <c r="P246" i="105"/>
  <c r="AE246" i="105"/>
  <c r="U110" i="104"/>
  <c r="P247" i="105"/>
  <c r="AE247" i="105"/>
  <c r="U111" i="104"/>
  <c r="P248" i="105"/>
  <c r="AE248" i="105"/>
  <c r="U112" i="104"/>
  <c r="P251" i="105"/>
  <c r="AE251" i="105"/>
  <c r="U113" i="104"/>
  <c r="P254" i="105"/>
  <c r="AE254" i="105"/>
  <c r="U114" i="104"/>
  <c r="P255" i="105"/>
  <c r="AE255" i="105"/>
  <c r="U115" i="104"/>
  <c r="P256" i="105"/>
  <c r="AE256" i="105"/>
  <c r="U116" i="104"/>
  <c r="P257" i="105"/>
  <c r="AE257" i="105"/>
  <c r="U117" i="104"/>
  <c r="P258" i="105"/>
  <c r="AE258" i="105"/>
  <c r="U118" i="104"/>
  <c r="AE262" i="105"/>
  <c r="U119" i="104"/>
  <c r="AE263" i="105"/>
  <c r="U120" i="104"/>
  <c r="P264" i="105"/>
  <c r="AE264" i="105"/>
  <c r="U121" i="104"/>
  <c r="P267" i="105"/>
  <c r="AE267" i="105"/>
  <c r="P268" i="105"/>
  <c r="AE268" i="105"/>
  <c r="U122" i="104"/>
  <c r="P270" i="105"/>
  <c r="AE270" i="105"/>
  <c r="P271" i="105"/>
  <c r="AE271" i="105"/>
  <c r="U123" i="104"/>
  <c r="P272" i="105"/>
  <c r="AE272" i="105"/>
  <c r="U124" i="104"/>
  <c r="AE280" i="105"/>
  <c r="U125" i="104"/>
  <c r="P282" i="105"/>
  <c r="AE282" i="105"/>
  <c r="U126" i="104"/>
  <c r="P283" i="105"/>
  <c r="AE283" i="105"/>
  <c r="P284" i="105"/>
  <c r="AE284" i="105"/>
  <c r="U127" i="104"/>
  <c r="P285" i="105"/>
  <c r="AE285" i="105"/>
  <c r="U128" i="104"/>
  <c r="P287" i="105"/>
  <c r="AE287" i="105"/>
  <c r="U129" i="104"/>
  <c r="P289" i="105"/>
  <c r="AE289" i="105"/>
  <c r="U130" i="104"/>
  <c r="P290" i="105"/>
  <c r="AE290" i="105"/>
  <c r="U131" i="104"/>
  <c r="P291" i="105"/>
  <c r="AE291" i="105"/>
  <c r="U132" i="104"/>
  <c r="P293" i="105"/>
  <c r="AE293" i="105"/>
  <c r="U133" i="104"/>
  <c r="P294" i="105"/>
  <c r="AE294" i="105"/>
  <c r="U134" i="104"/>
  <c r="P295" i="105"/>
  <c r="AE295" i="105"/>
  <c r="U135" i="104"/>
  <c r="P296" i="105"/>
  <c r="AE296" i="105"/>
  <c r="P297" i="105"/>
  <c r="AE297" i="105"/>
  <c r="U136" i="104"/>
  <c r="P298" i="105"/>
  <c r="AE298" i="105"/>
  <c r="P299" i="105"/>
  <c r="AE299" i="105"/>
  <c r="U137" i="104"/>
  <c r="P304" i="105"/>
  <c r="AE304" i="105"/>
  <c r="P305" i="105"/>
  <c r="AE305" i="105"/>
  <c r="P306" i="105"/>
  <c r="AE306" i="105"/>
  <c r="U138" i="104"/>
  <c r="P307" i="105"/>
  <c r="AE307" i="105"/>
  <c r="U139" i="104"/>
  <c r="P308" i="105"/>
  <c r="AE308" i="105"/>
  <c r="U140" i="104"/>
  <c r="P309" i="105"/>
  <c r="AE309" i="105"/>
  <c r="P310" i="105"/>
  <c r="AE310" i="105"/>
  <c r="U141" i="104"/>
  <c r="P311" i="105"/>
  <c r="AE311" i="105"/>
  <c r="P312" i="105"/>
  <c r="AE312" i="105"/>
  <c r="U142" i="104"/>
  <c r="P314" i="105"/>
  <c r="AE314" i="105"/>
  <c r="U143" i="104"/>
  <c r="P315" i="105"/>
  <c r="AE315" i="105"/>
  <c r="U144" i="104"/>
  <c r="P316" i="105"/>
  <c r="AE316" i="105"/>
  <c r="U145" i="104"/>
  <c r="P317" i="105"/>
  <c r="AE317" i="105"/>
  <c r="P318" i="105"/>
  <c r="AE318" i="105"/>
  <c r="U146" i="104"/>
  <c r="P319" i="105"/>
  <c r="AE319" i="105"/>
  <c r="U147" i="104"/>
  <c r="P321" i="105"/>
  <c r="AE321" i="105"/>
  <c r="P322" i="105"/>
  <c r="AE322" i="105"/>
  <c r="U148" i="104"/>
  <c r="P323" i="105"/>
  <c r="AE323" i="105"/>
  <c r="U149" i="104"/>
  <c r="P326" i="105"/>
  <c r="AE326" i="105"/>
  <c r="P327" i="105"/>
  <c r="AE327" i="105"/>
  <c r="U150" i="104"/>
  <c r="P328" i="105"/>
  <c r="AE328" i="105"/>
  <c r="U151" i="104"/>
  <c r="P329" i="105"/>
  <c r="AE329" i="105"/>
  <c r="U152" i="104"/>
  <c r="P330" i="105"/>
  <c r="AE330" i="105"/>
  <c r="U153" i="104"/>
  <c r="P333" i="105"/>
  <c r="AE333" i="105"/>
  <c r="U154" i="104"/>
  <c r="P334" i="105"/>
  <c r="AE334" i="105"/>
  <c r="U155" i="104"/>
  <c r="P335" i="105"/>
  <c r="AE335" i="105"/>
  <c r="U156" i="104"/>
  <c r="P336" i="105"/>
  <c r="AE336" i="105"/>
  <c r="U157" i="104"/>
  <c r="P337" i="105"/>
  <c r="AE337" i="105"/>
  <c r="U158" i="104"/>
  <c r="P338" i="105"/>
  <c r="AE338" i="105"/>
  <c r="U159" i="104"/>
  <c r="P341" i="105"/>
  <c r="AE341" i="105"/>
  <c r="U160" i="104"/>
  <c r="P343" i="105"/>
  <c r="AE343" i="105"/>
  <c r="U161" i="104"/>
  <c r="P348" i="105"/>
  <c r="AE348" i="105"/>
  <c r="U162" i="104"/>
  <c r="P354" i="105"/>
  <c r="AE354" i="105"/>
  <c r="P355" i="105"/>
  <c r="AE355" i="105"/>
  <c r="U163" i="104"/>
  <c r="P377" i="105"/>
  <c r="AE377" i="105"/>
  <c r="U164" i="104"/>
  <c r="P378" i="105"/>
  <c r="AE378" i="105"/>
  <c r="U165" i="104"/>
  <c r="P380" i="105"/>
  <c r="AE380" i="105"/>
  <c r="U166" i="104"/>
  <c r="P382" i="105"/>
  <c r="AE382" i="105"/>
  <c r="U167" i="104"/>
  <c r="P384" i="105"/>
  <c r="AE384" i="105"/>
  <c r="U168" i="104"/>
  <c r="P386" i="105"/>
  <c r="AE386" i="105"/>
  <c r="U169" i="104"/>
  <c r="P389" i="105"/>
  <c r="AE389" i="105"/>
  <c r="U170" i="104"/>
  <c r="P397" i="105"/>
  <c r="AE397" i="105"/>
  <c r="P398" i="105"/>
  <c r="AE398" i="105"/>
  <c r="P399" i="105"/>
  <c r="AE399" i="105"/>
  <c r="U171" i="104"/>
  <c r="P400" i="105"/>
  <c r="AE400" i="105"/>
  <c r="U172" i="104"/>
  <c r="P407" i="105"/>
  <c r="AE407" i="105"/>
  <c r="U173" i="104"/>
  <c r="P408" i="105"/>
  <c r="AE408" i="105"/>
  <c r="U174" i="104"/>
  <c r="P409" i="105"/>
  <c r="AE409" i="105"/>
  <c r="U175" i="104"/>
  <c r="P411" i="105"/>
  <c r="AE411" i="105"/>
  <c r="U176" i="104"/>
  <c r="P412" i="105"/>
  <c r="AE412" i="105"/>
  <c r="P413" i="105"/>
  <c r="AE413" i="105"/>
  <c r="U177" i="104"/>
  <c r="P414" i="105"/>
  <c r="AE414" i="105"/>
  <c r="U178" i="104"/>
  <c r="P415" i="105"/>
  <c r="AE415" i="105"/>
  <c r="U179" i="104"/>
  <c r="P416" i="105"/>
  <c r="AE416" i="105"/>
  <c r="U180" i="104"/>
  <c r="P417" i="105"/>
  <c r="AE417" i="105"/>
  <c r="U181" i="104"/>
  <c r="P418" i="105"/>
  <c r="AE418" i="105"/>
  <c r="U182" i="104"/>
  <c r="T2" i="103"/>
  <c r="T3" i="103"/>
  <c r="T4" i="103"/>
  <c r="T5" i="103"/>
  <c r="T6" i="103"/>
  <c r="T7" i="103"/>
  <c r="T8" i="103"/>
  <c r="T9" i="103"/>
  <c r="T10" i="103"/>
  <c r="T11" i="103"/>
  <c r="T12" i="103"/>
  <c r="T13" i="103"/>
  <c r="T14" i="103"/>
  <c r="T15" i="103"/>
  <c r="T16" i="103"/>
  <c r="T17" i="103"/>
  <c r="T18" i="103"/>
  <c r="T19" i="103"/>
  <c r="T20" i="103"/>
  <c r="T21" i="103"/>
  <c r="T22" i="103"/>
  <c r="T23" i="103"/>
  <c r="T24" i="103"/>
  <c r="U184" i="104"/>
  <c r="T25" i="103"/>
  <c r="U185" i="104"/>
  <c r="T26" i="103"/>
  <c r="T27" i="103"/>
  <c r="P4" i="105"/>
  <c r="AE4" i="105"/>
  <c r="P6" i="105"/>
  <c r="AE6" i="105"/>
  <c r="P8" i="105"/>
  <c r="AE8" i="105"/>
  <c r="P9" i="105"/>
  <c r="AE9" i="105"/>
  <c r="P10" i="105"/>
  <c r="AE10" i="105"/>
  <c r="P15" i="105"/>
  <c r="AE15" i="105"/>
  <c r="P16" i="105"/>
  <c r="AE16" i="105"/>
  <c r="P25" i="105"/>
  <c r="AE25" i="105"/>
  <c r="P27" i="105"/>
  <c r="AE27" i="105"/>
  <c r="P40" i="105"/>
  <c r="AE40" i="105"/>
  <c r="P44" i="105"/>
  <c r="AE44" i="105"/>
  <c r="P47" i="105"/>
  <c r="AE47" i="105"/>
  <c r="P53" i="105"/>
  <c r="AE53" i="105"/>
  <c r="P56" i="105"/>
  <c r="AE56" i="105"/>
  <c r="P57" i="105"/>
  <c r="AE57" i="105"/>
  <c r="P76" i="105"/>
  <c r="AE76" i="105"/>
  <c r="P77" i="105"/>
  <c r="AE77" i="105"/>
  <c r="P84" i="105"/>
  <c r="AE84" i="105"/>
  <c r="AE86" i="105"/>
  <c r="P87" i="105"/>
  <c r="AE87" i="105"/>
  <c r="AE91" i="105"/>
  <c r="P93" i="105"/>
  <c r="AE93" i="105"/>
  <c r="AE95" i="105"/>
  <c r="P96" i="105"/>
  <c r="AE96" i="105"/>
  <c r="P97" i="105"/>
  <c r="AE97" i="105"/>
  <c r="P99" i="105"/>
  <c r="AE99" i="105"/>
  <c r="P100" i="105"/>
  <c r="AE100" i="105"/>
  <c r="P102" i="105"/>
  <c r="AE102" i="105"/>
  <c r="P104" i="105"/>
  <c r="AE104" i="105"/>
  <c r="P105" i="105"/>
  <c r="AE105" i="105"/>
  <c r="P106" i="105"/>
  <c r="AE106" i="105"/>
  <c r="P107" i="105"/>
  <c r="AE107" i="105"/>
  <c r="P108" i="105"/>
  <c r="AE108" i="105"/>
  <c r="P109" i="105"/>
  <c r="AE109" i="105"/>
  <c r="P110" i="105"/>
  <c r="AE110" i="105"/>
  <c r="P111" i="105"/>
  <c r="AE111" i="105"/>
  <c r="P112" i="105"/>
  <c r="AE112" i="105"/>
  <c r="P113" i="105"/>
  <c r="AE113" i="105"/>
  <c r="P115" i="105"/>
  <c r="AE115" i="105"/>
  <c r="P116" i="105"/>
  <c r="AE116" i="105"/>
  <c r="P117" i="105"/>
  <c r="AE117" i="105"/>
  <c r="P118" i="105"/>
  <c r="AE118" i="105"/>
  <c r="P121" i="105"/>
  <c r="AE121" i="105"/>
  <c r="P122" i="105"/>
  <c r="AE122" i="105"/>
  <c r="P123" i="105"/>
  <c r="AE123" i="105"/>
  <c r="P124" i="105"/>
  <c r="AE124" i="105"/>
  <c r="P125" i="105"/>
  <c r="AE125" i="105"/>
  <c r="P126" i="105"/>
  <c r="AE126" i="105"/>
  <c r="P127" i="105"/>
  <c r="AE127" i="105"/>
  <c r="P129" i="105"/>
  <c r="AE129" i="105"/>
  <c r="P130" i="105"/>
  <c r="AE130" i="105"/>
  <c r="P131" i="105"/>
  <c r="AE131" i="105"/>
  <c r="P132" i="105"/>
  <c r="AE132" i="105"/>
  <c r="P133" i="105"/>
  <c r="AE133" i="105"/>
  <c r="P135" i="105"/>
  <c r="AE135" i="105"/>
  <c r="P136" i="105"/>
  <c r="AE136" i="105"/>
  <c r="P137" i="105"/>
  <c r="AE137" i="105"/>
  <c r="P138" i="105"/>
  <c r="AE138" i="105"/>
  <c r="P139" i="105"/>
  <c r="AE139" i="105"/>
  <c r="P140" i="105"/>
  <c r="AE140" i="105"/>
  <c r="P143" i="105"/>
  <c r="AE143" i="105"/>
  <c r="P144" i="105"/>
  <c r="AE144" i="105"/>
  <c r="P146" i="105"/>
  <c r="AE146" i="105"/>
  <c r="P148" i="105"/>
  <c r="AE148" i="105"/>
  <c r="P149" i="105"/>
  <c r="AE149" i="105"/>
  <c r="P150" i="105"/>
  <c r="AE150" i="105"/>
  <c r="P152" i="105"/>
  <c r="AE152" i="105"/>
  <c r="P153" i="105"/>
  <c r="AE153" i="105"/>
  <c r="P154" i="105"/>
  <c r="AE154" i="105"/>
  <c r="P155" i="105"/>
  <c r="AE155" i="105"/>
  <c r="P156" i="105"/>
  <c r="AE156" i="105"/>
  <c r="P157" i="105"/>
  <c r="AE157" i="105"/>
  <c r="P158" i="105"/>
  <c r="AE158" i="105"/>
  <c r="P159" i="105"/>
  <c r="AE159" i="105"/>
  <c r="P160" i="105"/>
  <c r="AE160" i="105"/>
  <c r="P161" i="105"/>
  <c r="AE161" i="105"/>
  <c r="P162" i="105"/>
  <c r="AE162" i="105"/>
  <c r="P163" i="105"/>
  <c r="AE163" i="105"/>
  <c r="P164" i="105"/>
  <c r="AE164" i="105"/>
  <c r="P166" i="105"/>
  <c r="AE166" i="105"/>
  <c r="P168" i="105"/>
  <c r="AE168" i="105"/>
  <c r="P170" i="105"/>
  <c r="AE170" i="105"/>
  <c r="P174" i="105"/>
  <c r="AE174" i="105"/>
  <c r="P177" i="105"/>
  <c r="AE177" i="105"/>
  <c r="P180" i="105"/>
  <c r="AE180" i="105"/>
  <c r="P182" i="105"/>
  <c r="AE182" i="105"/>
  <c r="P183" i="105"/>
  <c r="AE183" i="105"/>
  <c r="P185" i="105"/>
  <c r="AE185" i="105"/>
  <c r="P186" i="105"/>
  <c r="AE186" i="105"/>
  <c r="P187" i="105"/>
  <c r="AE187" i="105"/>
  <c r="P188" i="105"/>
  <c r="AE188" i="105"/>
  <c r="P189" i="105"/>
  <c r="AE189" i="105"/>
  <c r="P190" i="105"/>
  <c r="AE190" i="105"/>
  <c r="P191" i="105"/>
  <c r="AE191" i="105"/>
  <c r="P195" i="105"/>
  <c r="AE195" i="105"/>
  <c r="P196" i="105"/>
  <c r="AE196" i="105"/>
  <c r="P197" i="105"/>
  <c r="AE197" i="105"/>
  <c r="P198" i="105"/>
  <c r="AE198" i="105"/>
  <c r="P203" i="105"/>
  <c r="AE203" i="105"/>
  <c r="P205" i="105"/>
  <c r="AE205" i="105"/>
  <c r="P209" i="105"/>
  <c r="AE209" i="105"/>
  <c r="P210" i="105"/>
  <c r="AE210" i="105"/>
  <c r="P213" i="105"/>
  <c r="AE213" i="105"/>
  <c r="P214" i="105"/>
  <c r="AE214" i="105"/>
  <c r="P215" i="105"/>
  <c r="AE215" i="105"/>
  <c r="P217" i="105"/>
  <c r="AE217" i="105"/>
  <c r="P218" i="105"/>
  <c r="AE218" i="105"/>
  <c r="P223" i="105"/>
  <c r="AE223" i="105"/>
  <c r="P228" i="105"/>
  <c r="AE228" i="105"/>
  <c r="P238" i="105"/>
  <c r="AE238" i="105"/>
  <c r="P249" i="105"/>
  <c r="AE249" i="105"/>
  <c r="P250" i="105"/>
  <c r="AE250" i="105"/>
  <c r="P252" i="105"/>
  <c r="AE252" i="105"/>
  <c r="P253" i="105"/>
  <c r="AE253" i="105"/>
  <c r="P259" i="105"/>
  <c r="AE259" i="105"/>
  <c r="P260" i="105"/>
  <c r="AE260" i="105"/>
  <c r="P261" i="105"/>
  <c r="AE261" i="105"/>
  <c r="P265" i="105"/>
  <c r="AE265" i="105"/>
  <c r="P266" i="105"/>
  <c r="AE266" i="105"/>
  <c r="P269" i="105"/>
  <c r="AE269" i="105"/>
  <c r="P273" i="105"/>
  <c r="AE273" i="105"/>
  <c r="P274" i="105"/>
  <c r="AE274" i="105"/>
  <c r="P275" i="105"/>
  <c r="AE275" i="105"/>
  <c r="P276" i="105"/>
  <c r="AE276" i="105"/>
  <c r="P277" i="105"/>
  <c r="AE277" i="105"/>
  <c r="P278" i="105"/>
  <c r="AE278" i="105"/>
  <c r="P279" i="105"/>
  <c r="AE279" i="105"/>
  <c r="P281" i="105"/>
  <c r="AE281" i="105"/>
  <c r="P286" i="105"/>
  <c r="AE286" i="105"/>
  <c r="P288" i="105"/>
  <c r="AE288" i="105"/>
  <c r="P292" i="105"/>
  <c r="AE292" i="105"/>
  <c r="P300" i="105"/>
  <c r="AE300" i="105"/>
  <c r="P301" i="105"/>
  <c r="AE301" i="105"/>
  <c r="P302" i="105"/>
  <c r="AE302" i="105"/>
  <c r="P303" i="105"/>
  <c r="AE303" i="105"/>
  <c r="P313" i="105"/>
  <c r="AE313" i="105"/>
  <c r="P320" i="105"/>
  <c r="AE320" i="105"/>
  <c r="P324" i="105"/>
  <c r="AE324" i="105"/>
  <c r="P325" i="105"/>
  <c r="AE325" i="105"/>
  <c r="P331" i="105"/>
  <c r="AE331" i="105"/>
  <c r="P332" i="105"/>
  <c r="AE332" i="105"/>
  <c r="P339" i="105"/>
  <c r="AE339" i="105"/>
  <c r="P340" i="105"/>
  <c r="AE340" i="105"/>
  <c r="P342" i="105"/>
  <c r="AE342" i="105"/>
  <c r="P344" i="105"/>
  <c r="AE344" i="105"/>
  <c r="P345" i="105"/>
  <c r="AE345" i="105"/>
  <c r="P346" i="105"/>
  <c r="AE346" i="105"/>
  <c r="P347" i="105"/>
  <c r="AE347" i="105"/>
  <c r="P349" i="105"/>
  <c r="AE349" i="105"/>
  <c r="P350" i="105"/>
  <c r="AE350" i="105"/>
  <c r="P351" i="105"/>
  <c r="AE351" i="105"/>
  <c r="P352" i="105"/>
  <c r="AE352" i="105"/>
  <c r="P353" i="105"/>
  <c r="AE353" i="105"/>
  <c r="P356" i="105"/>
  <c r="AE356" i="105"/>
  <c r="P357" i="105"/>
  <c r="AE357" i="105"/>
  <c r="P358" i="105"/>
  <c r="AE358" i="105"/>
  <c r="P359" i="105"/>
  <c r="AE359" i="105"/>
  <c r="P360" i="105"/>
  <c r="AE360" i="105"/>
  <c r="P361" i="105"/>
  <c r="AE361" i="105"/>
  <c r="P362" i="105"/>
  <c r="AE362" i="105"/>
  <c r="P363" i="105"/>
  <c r="AE363" i="105"/>
  <c r="P364" i="105"/>
  <c r="AE364" i="105"/>
  <c r="P365" i="105"/>
  <c r="AE365" i="105"/>
  <c r="P366" i="105"/>
  <c r="AE366" i="105"/>
  <c r="P367" i="105"/>
  <c r="AE367" i="105"/>
  <c r="P368" i="105"/>
  <c r="AE368" i="105"/>
  <c r="P369" i="105"/>
  <c r="AE369" i="105"/>
  <c r="P370" i="105"/>
  <c r="AE370" i="105"/>
  <c r="P371" i="105"/>
  <c r="AE371" i="105"/>
  <c r="P372" i="105"/>
  <c r="AE372" i="105"/>
  <c r="P373" i="105"/>
  <c r="AE373" i="105"/>
  <c r="P374" i="105"/>
  <c r="AE374" i="105"/>
  <c r="P375" i="105"/>
  <c r="AE375" i="105"/>
  <c r="P376" i="105"/>
  <c r="AE376" i="105"/>
  <c r="P379" i="105"/>
  <c r="AE379" i="105"/>
  <c r="P381" i="105"/>
  <c r="AE381" i="105"/>
  <c r="P383" i="105"/>
  <c r="AE383" i="105"/>
  <c r="P385" i="105"/>
  <c r="AE385" i="105"/>
  <c r="P387" i="105"/>
  <c r="AE387" i="105"/>
  <c r="P388" i="105"/>
  <c r="AE388" i="105"/>
  <c r="P390" i="105"/>
  <c r="AE390" i="105"/>
  <c r="P391" i="105"/>
  <c r="AE391" i="105"/>
  <c r="P392" i="105"/>
  <c r="AE392" i="105"/>
  <c r="P393" i="105"/>
  <c r="AE393" i="105"/>
  <c r="P394" i="105"/>
  <c r="AE394" i="105"/>
  <c r="P395" i="105"/>
  <c r="AE395" i="105"/>
  <c r="P396" i="105"/>
  <c r="AE396" i="105"/>
  <c r="P401" i="105"/>
  <c r="AE401" i="105"/>
  <c r="P402" i="105"/>
  <c r="AE402" i="105"/>
  <c r="P403" i="105"/>
  <c r="AE403" i="105"/>
  <c r="P404" i="105"/>
  <c r="AE404" i="105"/>
  <c r="P405" i="105"/>
  <c r="AE405" i="105"/>
  <c r="P406" i="105"/>
  <c r="AE406" i="105"/>
  <c r="P410" i="105"/>
  <c r="AE410" i="105"/>
  <c r="AE423" i="105"/>
  <c r="T29" i="103"/>
  <c r="O114" i="105"/>
  <c r="AD114" i="105"/>
  <c r="T50" i="104"/>
  <c r="O119" i="105"/>
  <c r="AD119" i="105"/>
  <c r="T51" i="104"/>
  <c r="O120" i="105"/>
  <c r="AD120" i="105"/>
  <c r="T52" i="104"/>
  <c r="O128" i="105"/>
  <c r="AD128" i="105"/>
  <c r="T53" i="104"/>
  <c r="O2" i="105"/>
  <c r="AD2" i="105"/>
  <c r="T2" i="104"/>
  <c r="O3" i="105"/>
  <c r="AD3" i="105"/>
  <c r="T3" i="104"/>
  <c r="O5" i="105"/>
  <c r="AD5" i="105"/>
  <c r="T4" i="104"/>
  <c r="O7" i="105"/>
  <c r="AD7" i="105"/>
  <c r="T5" i="104"/>
  <c r="O11" i="105"/>
  <c r="AD11" i="105"/>
  <c r="T6" i="104"/>
  <c r="O12" i="105"/>
  <c r="AD12" i="105"/>
  <c r="T7" i="104"/>
  <c r="O13" i="105"/>
  <c r="AD13" i="105"/>
  <c r="T8" i="104"/>
  <c r="O14" i="105"/>
  <c r="AD14" i="105"/>
  <c r="T9" i="104"/>
  <c r="O17" i="105"/>
  <c r="AD17" i="105"/>
  <c r="T10" i="104"/>
  <c r="O18" i="105"/>
  <c r="AD18" i="105"/>
  <c r="O19" i="105"/>
  <c r="AD19" i="105"/>
  <c r="O20" i="105"/>
  <c r="AD20" i="105"/>
  <c r="T11" i="104"/>
  <c r="O21" i="105"/>
  <c r="AD21" i="105"/>
  <c r="O22" i="105"/>
  <c r="AD22" i="105"/>
  <c r="O23" i="105"/>
  <c r="AD23" i="105"/>
  <c r="T12" i="104"/>
  <c r="O24" i="105"/>
  <c r="AD24" i="105"/>
  <c r="T13" i="104"/>
  <c r="O26" i="105"/>
  <c r="AD26" i="105"/>
  <c r="T14" i="104"/>
  <c r="O28" i="105"/>
  <c r="AD28" i="105"/>
  <c r="T15" i="104"/>
  <c r="O29" i="105"/>
  <c r="AD29" i="105"/>
  <c r="O30" i="105"/>
  <c r="AD30" i="105"/>
  <c r="O31" i="105"/>
  <c r="AD31" i="105"/>
  <c r="T16" i="104"/>
  <c r="O32" i="105"/>
  <c r="AD32" i="105"/>
  <c r="O33" i="105"/>
  <c r="AD33" i="105"/>
  <c r="O34" i="105"/>
  <c r="AD34" i="105"/>
  <c r="T17" i="104"/>
  <c r="O35" i="105"/>
  <c r="AD35" i="105"/>
  <c r="O36" i="105"/>
  <c r="AD36" i="105"/>
  <c r="T18" i="104"/>
  <c r="O37" i="105"/>
  <c r="AD37" i="105"/>
  <c r="O38" i="105"/>
  <c r="AD38" i="105"/>
  <c r="O39" i="105"/>
  <c r="AD39" i="105"/>
  <c r="T19" i="104"/>
  <c r="O41" i="105"/>
  <c r="AD41" i="105"/>
  <c r="O42" i="105"/>
  <c r="AD42" i="105"/>
  <c r="O43" i="105"/>
  <c r="AD43" i="105"/>
  <c r="T20" i="104"/>
  <c r="O45" i="105"/>
  <c r="AD45" i="105"/>
  <c r="O46" i="105"/>
  <c r="AD46" i="105"/>
  <c r="T21" i="104"/>
  <c r="O48" i="105"/>
  <c r="AD48" i="105"/>
  <c r="O49" i="105"/>
  <c r="AD49" i="105"/>
  <c r="O50" i="105"/>
  <c r="AD50" i="105"/>
  <c r="T22" i="104"/>
  <c r="O51" i="105"/>
  <c r="AD51" i="105"/>
  <c r="O52" i="105"/>
  <c r="AD52" i="105"/>
  <c r="T23" i="104"/>
  <c r="O54" i="105"/>
  <c r="AD54" i="105"/>
  <c r="T24" i="104"/>
  <c r="O55" i="105"/>
  <c r="AD55" i="105"/>
  <c r="T25" i="104"/>
  <c r="O58" i="105"/>
  <c r="AD58" i="105"/>
  <c r="T26" i="104"/>
  <c r="O59" i="105"/>
  <c r="AD59" i="105"/>
  <c r="O60" i="105"/>
  <c r="AD60" i="105"/>
  <c r="O61" i="105"/>
  <c r="AD61" i="105"/>
  <c r="T27" i="104"/>
  <c r="O62" i="105"/>
  <c r="AD62" i="105"/>
  <c r="O63" i="105"/>
  <c r="AD63" i="105"/>
  <c r="T28" i="104"/>
  <c r="O64" i="105"/>
  <c r="AD64" i="105"/>
  <c r="T29" i="104"/>
  <c r="O65" i="105"/>
  <c r="AD65" i="105"/>
  <c r="O66" i="105"/>
  <c r="AD66" i="105"/>
  <c r="O67" i="105"/>
  <c r="AD67" i="105"/>
  <c r="T30" i="104"/>
  <c r="O68" i="105"/>
  <c r="AD68" i="105"/>
  <c r="T31" i="104"/>
  <c r="O69" i="105"/>
  <c r="AD69" i="105"/>
  <c r="O70" i="105"/>
  <c r="AD70" i="105"/>
  <c r="O71" i="105"/>
  <c r="AD71" i="105"/>
  <c r="T32" i="104"/>
  <c r="O72" i="105"/>
  <c r="AD72" i="105"/>
  <c r="T33" i="104"/>
  <c r="O73" i="105"/>
  <c r="AD73" i="105"/>
  <c r="T34" i="104"/>
  <c r="O74" i="105"/>
  <c r="AD74" i="105"/>
  <c r="T35" i="104"/>
  <c r="O75" i="105"/>
  <c r="AD75" i="105"/>
  <c r="T36" i="104"/>
  <c r="O78" i="105"/>
  <c r="AD78" i="105"/>
  <c r="T37" i="104"/>
  <c r="O79" i="105"/>
  <c r="AD79" i="105"/>
  <c r="T38" i="104"/>
  <c r="O80" i="105"/>
  <c r="AD80" i="105"/>
  <c r="T39" i="104"/>
  <c r="O81" i="105"/>
  <c r="AD81" i="105"/>
  <c r="T40" i="104"/>
  <c r="O82" i="105"/>
  <c r="AD82" i="105"/>
  <c r="O83" i="105"/>
  <c r="AD83" i="105"/>
  <c r="T41" i="104"/>
  <c r="O85" i="105"/>
  <c r="AD85" i="105"/>
  <c r="T42" i="104"/>
  <c r="AD88" i="105"/>
  <c r="T43" i="104"/>
  <c r="O89" i="105"/>
  <c r="AD89" i="105"/>
  <c r="O90" i="105"/>
  <c r="AD90" i="105"/>
  <c r="T44" i="104"/>
  <c r="AD92" i="105"/>
  <c r="T45" i="104"/>
  <c r="O94" i="105"/>
  <c r="AD94" i="105"/>
  <c r="T46" i="104"/>
  <c r="O98" i="105"/>
  <c r="AD98" i="105"/>
  <c r="T47" i="104"/>
  <c r="O101" i="105"/>
  <c r="AD101" i="105"/>
  <c r="T48" i="104"/>
  <c r="O103" i="105"/>
  <c r="AD103" i="105"/>
  <c r="T49" i="104"/>
  <c r="O134" i="105"/>
  <c r="AD134" i="105"/>
  <c r="T54" i="104"/>
  <c r="O141" i="105"/>
  <c r="AD141" i="105"/>
  <c r="T55" i="104"/>
  <c r="O142" i="105"/>
  <c r="AD142" i="105"/>
  <c r="T56" i="104"/>
  <c r="O145" i="105"/>
  <c r="AD145" i="105"/>
  <c r="T57" i="104"/>
  <c r="O147" i="105"/>
  <c r="AD147" i="105"/>
  <c r="T58" i="104"/>
  <c r="O151" i="105"/>
  <c r="AD151" i="105"/>
  <c r="T59" i="104"/>
  <c r="O165" i="105"/>
  <c r="AD165" i="105"/>
  <c r="T60" i="104"/>
  <c r="O167" i="105"/>
  <c r="AD167" i="105"/>
  <c r="T61" i="104"/>
  <c r="O169" i="105"/>
  <c r="AD169" i="105"/>
  <c r="T62" i="104"/>
  <c r="O171" i="105"/>
  <c r="AD171" i="105"/>
  <c r="T63" i="104"/>
  <c r="O172" i="105"/>
  <c r="AD172" i="105"/>
  <c r="T64" i="104"/>
  <c r="O173" i="105"/>
  <c r="AD173" i="105"/>
  <c r="T65" i="104"/>
  <c r="O175" i="105"/>
  <c r="AD175" i="105"/>
  <c r="T66" i="104"/>
  <c r="O176" i="105"/>
  <c r="AD176" i="105"/>
  <c r="T67" i="104"/>
  <c r="O178" i="105"/>
  <c r="AD178" i="105"/>
  <c r="T68" i="104"/>
  <c r="O179" i="105"/>
  <c r="AD179" i="105"/>
  <c r="T69" i="104"/>
  <c r="O181" i="105"/>
  <c r="AD181" i="105"/>
  <c r="T70" i="104"/>
  <c r="O184" i="105"/>
  <c r="AD184" i="105"/>
  <c r="T71" i="104"/>
  <c r="O192" i="105"/>
  <c r="AD192" i="105"/>
  <c r="T72" i="104"/>
  <c r="O193" i="105"/>
  <c r="AD193" i="105"/>
  <c r="T73" i="104"/>
  <c r="O194" i="105"/>
  <c r="AD194" i="105"/>
  <c r="T74" i="104"/>
  <c r="O199" i="105"/>
  <c r="AD199" i="105"/>
  <c r="T75" i="104"/>
  <c r="O200" i="105"/>
  <c r="AD200" i="105"/>
  <c r="T76" i="104"/>
  <c r="O201" i="105"/>
  <c r="AD201" i="105"/>
  <c r="T77" i="104"/>
  <c r="O202" i="105"/>
  <c r="AD202" i="105"/>
  <c r="T78" i="104"/>
  <c r="O204" i="105"/>
  <c r="AD204" i="105"/>
  <c r="T79" i="104"/>
  <c r="O206" i="105"/>
  <c r="AD206" i="105"/>
  <c r="T80" i="104"/>
  <c r="O207" i="105"/>
  <c r="AD207" i="105"/>
  <c r="T81" i="104"/>
  <c r="O208" i="105"/>
  <c r="AD208" i="105"/>
  <c r="T82" i="104"/>
  <c r="O211" i="105"/>
  <c r="AD211" i="105"/>
  <c r="T83" i="104"/>
  <c r="O212" i="105"/>
  <c r="AD212" i="105"/>
  <c r="T84" i="104"/>
  <c r="O216" i="105"/>
  <c r="AD216" i="105"/>
  <c r="T85" i="104"/>
  <c r="O219" i="105"/>
  <c r="AD219" i="105"/>
  <c r="T86" i="104"/>
  <c r="O220" i="105"/>
  <c r="AD220" i="105"/>
  <c r="T87" i="104"/>
  <c r="O221" i="105"/>
  <c r="AD221" i="105"/>
  <c r="T88" i="104"/>
  <c r="O222" i="105"/>
  <c r="AD222" i="105"/>
  <c r="T89" i="104"/>
  <c r="O224" i="105"/>
  <c r="AD224" i="105"/>
  <c r="T90" i="104"/>
  <c r="O225" i="105"/>
  <c r="AD225" i="105"/>
  <c r="T91" i="104"/>
  <c r="O226" i="105"/>
  <c r="AD226" i="105"/>
  <c r="T92" i="104"/>
  <c r="O227" i="105"/>
  <c r="AD227" i="105"/>
  <c r="T93" i="104"/>
  <c r="O229" i="105"/>
  <c r="AD229" i="105"/>
  <c r="T94" i="104"/>
  <c r="O230" i="105"/>
  <c r="AD230" i="105"/>
  <c r="T95" i="104"/>
  <c r="AD231" i="105"/>
  <c r="T96" i="104"/>
  <c r="O232" i="105"/>
  <c r="AD232" i="105"/>
  <c r="T97" i="104"/>
  <c r="O233" i="105"/>
  <c r="AD233" i="105"/>
  <c r="T98" i="104"/>
  <c r="O234" i="105"/>
  <c r="AD234" i="105"/>
  <c r="T99" i="104"/>
  <c r="O235" i="105"/>
  <c r="AD235" i="105"/>
  <c r="T100" i="104"/>
  <c r="O236" i="105"/>
  <c r="AD236" i="105"/>
  <c r="T101" i="104"/>
  <c r="O237" i="105"/>
  <c r="AD237" i="105"/>
  <c r="T102" i="104"/>
  <c r="O239" i="105"/>
  <c r="AD239" i="105"/>
  <c r="T103" i="104"/>
  <c r="O240" i="105"/>
  <c r="AD240" i="105"/>
  <c r="T104" i="104"/>
  <c r="O241" i="105"/>
  <c r="AD241" i="105"/>
  <c r="T105" i="104"/>
  <c r="O242" i="105"/>
  <c r="AD242" i="105"/>
  <c r="T106" i="104"/>
  <c r="O243" i="105"/>
  <c r="AD243" i="105"/>
  <c r="T107" i="104"/>
  <c r="O244" i="105"/>
  <c r="AD244" i="105"/>
  <c r="T108" i="104"/>
  <c r="O245" i="105"/>
  <c r="AD245" i="105"/>
  <c r="T109" i="104"/>
  <c r="O246" i="105"/>
  <c r="AD246" i="105"/>
  <c r="T110" i="104"/>
  <c r="O247" i="105"/>
  <c r="AD247" i="105"/>
  <c r="T111" i="104"/>
  <c r="O248" i="105"/>
  <c r="AD248" i="105"/>
  <c r="T112" i="104"/>
  <c r="O251" i="105"/>
  <c r="AD251" i="105"/>
  <c r="T113" i="104"/>
  <c r="O254" i="105"/>
  <c r="AD254" i="105"/>
  <c r="T114" i="104"/>
  <c r="O255" i="105"/>
  <c r="AD255" i="105"/>
  <c r="T115" i="104"/>
  <c r="O256" i="105"/>
  <c r="AD256" i="105"/>
  <c r="T116" i="104"/>
  <c r="O257" i="105"/>
  <c r="AD257" i="105"/>
  <c r="T117" i="104"/>
  <c r="O258" i="105"/>
  <c r="AD258" i="105"/>
  <c r="T118" i="104"/>
  <c r="AD262" i="105"/>
  <c r="T119" i="104"/>
  <c r="AD263" i="105"/>
  <c r="T120" i="104"/>
  <c r="O264" i="105"/>
  <c r="AD264" i="105"/>
  <c r="T121" i="104"/>
  <c r="O267" i="105"/>
  <c r="AD267" i="105"/>
  <c r="O268" i="105"/>
  <c r="AD268" i="105"/>
  <c r="T122" i="104"/>
  <c r="O270" i="105"/>
  <c r="AD270" i="105"/>
  <c r="O271" i="105"/>
  <c r="AD271" i="105"/>
  <c r="T123" i="104"/>
  <c r="O272" i="105"/>
  <c r="AD272" i="105"/>
  <c r="T124" i="104"/>
  <c r="AD280" i="105"/>
  <c r="T125" i="104"/>
  <c r="O282" i="105"/>
  <c r="AD282" i="105"/>
  <c r="T126" i="104"/>
  <c r="O283" i="105"/>
  <c r="AD283" i="105"/>
  <c r="O284" i="105"/>
  <c r="AD284" i="105"/>
  <c r="T127" i="104"/>
  <c r="O285" i="105"/>
  <c r="AD285" i="105"/>
  <c r="T128" i="104"/>
  <c r="O287" i="105"/>
  <c r="AD287" i="105"/>
  <c r="T129" i="104"/>
  <c r="O289" i="105"/>
  <c r="AD289" i="105"/>
  <c r="T130" i="104"/>
  <c r="O290" i="105"/>
  <c r="AD290" i="105"/>
  <c r="T131" i="104"/>
  <c r="O291" i="105"/>
  <c r="AD291" i="105"/>
  <c r="T132" i="104"/>
  <c r="O293" i="105"/>
  <c r="AD293" i="105"/>
  <c r="T133" i="104"/>
  <c r="O294" i="105"/>
  <c r="AD294" i="105"/>
  <c r="T134" i="104"/>
  <c r="O295" i="105"/>
  <c r="AD295" i="105"/>
  <c r="T135" i="104"/>
  <c r="O296" i="105"/>
  <c r="AD296" i="105"/>
  <c r="O297" i="105"/>
  <c r="AD297" i="105"/>
  <c r="T136" i="104"/>
  <c r="O298" i="105"/>
  <c r="AD298" i="105"/>
  <c r="O299" i="105"/>
  <c r="AD299" i="105"/>
  <c r="T137" i="104"/>
  <c r="O304" i="105"/>
  <c r="AD304" i="105"/>
  <c r="O305" i="105"/>
  <c r="AD305" i="105"/>
  <c r="O306" i="105"/>
  <c r="AD306" i="105"/>
  <c r="T138" i="104"/>
  <c r="O307" i="105"/>
  <c r="AD307" i="105"/>
  <c r="T139" i="104"/>
  <c r="O308" i="105"/>
  <c r="AD308" i="105"/>
  <c r="T140" i="104"/>
  <c r="O309" i="105"/>
  <c r="AD309" i="105"/>
  <c r="O310" i="105"/>
  <c r="AD310" i="105"/>
  <c r="T141" i="104"/>
  <c r="O311" i="105"/>
  <c r="AD311" i="105"/>
  <c r="O312" i="105"/>
  <c r="AD312" i="105"/>
  <c r="T142" i="104"/>
  <c r="O314" i="105"/>
  <c r="AD314" i="105"/>
  <c r="T143" i="104"/>
  <c r="O315" i="105"/>
  <c r="AD315" i="105"/>
  <c r="T144" i="104"/>
  <c r="O316" i="105"/>
  <c r="AD316" i="105"/>
  <c r="T145" i="104"/>
  <c r="O317" i="105"/>
  <c r="AD317" i="105"/>
  <c r="O318" i="105"/>
  <c r="AD318" i="105"/>
  <c r="T146" i="104"/>
  <c r="O319" i="105"/>
  <c r="AD319" i="105"/>
  <c r="T147" i="104"/>
  <c r="O321" i="105"/>
  <c r="AD321" i="105"/>
  <c r="O322" i="105"/>
  <c r="AD322" i="105"/>
  <c r="T148" i="104"/>
  <c r="O323" i="105"/>
  <c r="AD323" i="105"/>
  <c r="T149" i="104"/>
  <c r="O326" i="105"/>
  <c r="AD326" i="105"/>
  <c r="O327" i="105"/>
  <c r="AD327" i="105"/>
  <c r="T150" i="104"/>
  <c r="O328" i="105"/>
  <c r="AD328" i="105"/>
  <c r="T151" i="104"/>
  <c r="O329" i="105"/>
  <c r="AD329" i="105"/>
  <c r="T152" i="104"/>
  <c r="O330" i="105"/>
  <c r="AD330" i="105"/>
  <c r="T153" i="104"/>
  <c r="O333" i="105"/>
  <c r="AD333" i="105"/>
  <c r="T154" i="104"/>
  <c r="O334" i="105"/>
  <c r="AD334" i="105"/>
  <c r="T155" i="104"/>
  <c r="O335" i="105"/>
  <c r="AD335" i="105"/>
  <c r="T156" i="104"/>
  <c r="O336" i="105"/>
  <c r="AD336" i="105"/>
  <c r="T157" i="104"/>
  <c r="O337" i="105"/>
  <c r="AD337" i="105"/>
  <c r="T158" i="104"/>
  <c r="O338" i="105"/>
  <c r="AD338" i="105"/>
  <c r="T159" i="104"/>
  <c r="O341" i="105"/>
  <c r="AD341" i="105"/>
  <c r="T160" i="104"/>
  <c r="O343" i="105"/>
  <c r="AD343" i="105"/>
  <c r="T161" i="104"/>
  <c r="O348" i="105"/>
  <c r="AD348" i="105"/>
  <c r="T162" i="104"/>
  <c r="O354" i="105"/>
  <c r="AD354" i="105"/>
  <c r="O355" i="105"/>
  <c r="AD355" i="105"/>
  <c r="T163" i="104"/>
  <c r="O377" i="105"/>
  <c r="AD377" i="105"/>
  <c r="T164" i="104"/>
  <c r="O378" i="105"/>
  <c r="AD378" i="105"/>
  <c r="T165" i="104"/>
  <c r="O380" i="105"/>
  <c r="AD380" i="105"/>
  <c r="T166" i="104"/>
  <c r="O382" i="105"/>
  <c r="AD382" i="105"/>
  <c r="T167" i="104"/>
  <c r="O384" i="105"/>
  <c r="AD384" i="105"/>
  <c r="T168" i="104"/>
  <c r="O386" i="105"/>
  <c r="AD386" i="105"/>
  <c r="T169" i="104"/>
  <c r="O389" i="105"/>
  <c r="AD389" i="105"/>
  <c r="T170" i="104"/>
  <c r="O397" i="105"/>
  <c r="AD397" i="105"/>
  <c r="O398" i="105"/>
  <c r="AD398" i="105"/>
  <c r="O399" i="105"/>
  <c r="AD399" i="105"/>
  <c r="T171" i="104"/>
  <c r="O400" i="105"/>
  <c r="AD400" i="105"/>
  <c r="T172" i="104"/>
  <c r="O407" i="105"/>
  <c r="AD407" i="105"/>
  <c r="T173" i="104"/>
  <c r="O408" i="105"/>
  <c r="AD408" i="105"/>
  <c r="T174" i="104"/>
  <c r="O409" i="105"/>
  <c r="AD409" i="105"/>
  <c r="T175" i="104"/>
  <c r="O411" i="105"/>
  <c r="AD411" i="105"/>
  <c r="T176" i="104"/>
  <c r="O412" i="105"/>
  <c r="AD412" i="105"/>
  <c r="O413" i="105"/>
  <c r="AD413" i="105"/>
  <c r="T177" i="104"/>
  <c r="O414" i="105"/>
  <c r="AD414" i="105"/>
  <c r="T178" i="104"/>
  <c r="O415" i="105"/>
  <c r="AD415" i="105"/>
  <c r="T179" i="104"/>
  <c r="O416" i="105"/>
  <c r="AD416" i="105"/>
  <c r="T180" i="104"/>
  <c r="O417" i="105"/>
  <c r="AD417" i="105"/>
  <c r="T181" i="104"/>
  <c r="O418" i="105"/>
  <c r="AD418" i="105"/>
  <c r="T182" i="104"/>
  <c r="S2" i="103"/>
  <c r="S3" i="103"/>
  <c r="S4" i="103"/>
  <c r="S5" i="103"/>
  <c r="S6" i="103"/>
  <c r="S7" i="103"/>
  <c r="S8" i="103"/>
  <c r="S9" i="103"/>
  <c r="S10" i="103"/>
  <c r="S11" i="103"/>
  <c r="S12" i="103"/>
  <c r="S13" i="103"/>
  <c r="S14" i="103"/>
  <c r="S15" i="103"/>
  <c r="S16" i="103"/>
  <c r="S17" i="103"/>
  <c r="S18" i="103"/>
  <c r="S19" i="103"/>
  <c r="S20" i="103"/>
  <c r="S21" i="103"/>
  <c r="S22" i="103"/>
  <c r="S23" i="103"/>
  <c r="S24" i="103"/>
  <c r="T184" i="104"/>
  <c r="S25" i="103"/>
  <c r="T185" i="104"/>
  <c r="S26" i="103"/>
  <c r="S27" i="103"/>
  <c r="O4" i="105"/>
  <c r="AD4" i="105"/>
  <c r="O6" i="105"/>
  <c r="AD6" i="105"/>
  <c r="O8" i="105"/>
  <c r="AD8" i="105"/>
  <c r="O9" i="105"/>
  <c r="AD9" i="105"/>
  <c r="O10" i="105"/>
  <c r="AD10" i="105"/>
  <c r="O15" i="105"/>
  <c r="AD15" i="105"/>
  <c r="O16" i="105"/>
  <c r="AD16" i="105"/>
  <c r="O25" i="105"/>
  <c r="AD25" i="105"/>
  <c r="O27" i="105"/>
  <c r="AD27" i="105"/>
  <c r="O40" i="105"/>
  <c r="AD40" i="105"/>
  <c r="O44" i="105"/>
  <c r="AD44" i="105"/>
  <c r="O47" i="105"/>
  <c r="AD47" i="105"/>
  <c r="O53" i="105"/>
  <c r="AD53" i="105"/>
  <c r="O56" i="105"/>
  <c r="AD56" i="105"/>
  <c r="O57" i="105"/>
  <c r="AD57" i="105"/>
  <c r="O76" i="105"/>
  <c r="AD76" i="105"/>
  <c r="O77" i="105"/>
  <c r="AD77" i="105"/>
  <c r="O84" i="105"/>
  <c r="AD84" i="105"/>
  <c r="AD86" i="105"/>
  <c r="O87" i="105"/>
  <c r="AD87" i="105"/>
  <c r="AD91" i="105"/>
  <c r="O93" i="105"/>
  <c r="AD93" i="105"/>
  <c r="AD95" i="105"/>
  <c r="O96" i="105"/>
  <c r="AD96" i="105"/>
  <c r="O97" i="105"/>
  <c r="AD97" i="105"/>
  <c r="O99" i="105"/>
  <c r="AD99" i="105"/>
  <c r="O100" i="105"/>
  <c r="AD100" i="105"/>
  <c r="O102" i="105"/>
  <c r="AD102" i="105"/>
  <c r="O104" i="105"/>
  <c r="AD104" i="105"/>
  <c r="O105" i="105"/>
  <c r="AD105" i="105"/>
  <c r="O106" i="105"/>
  <c r="AD106" i="105"/>
  <c r="O107" i="105"/>
  <c r="AD107" i="105"/>
  <c r="O108" i="105"/>
  <c r="AD108" i="105"/>
  <c r="O109" i="105"/>
  <c r="AD109" i="105"/>
  <c r="O110" i="105"/>
  <c r="AD110" i="105"/>
  <c r="O111" i="105"/>
  <c r="AD111" i="105"/>
  <c r="O112" i="105"/>
  <c r="AD112" i="105"/>
  <c r="O113" i="105"/>
  <c r="AD113" i="105"/>
  <c r="O115" i="105"/>
  <c r="AD115" i="105"/>
  <c r="O116" i="105"/>
  <c r="AD116" i="105"/>
  <c r="O117" i="105"/>
  <c r="AD117" i="105"/>
  <c r="O118" i="105"/>
  <c r="AD118" i="105"/>
  <c r="O121" i="105"/>
  <c r="AD121" i="105"/>
  <c r="O122" i="105"/>
  <c r="AD122" i="105"/>
  <c r="O123" i="105"/>
  <c r="AD123" i="105"/>
  <c r="O124" i="105"/>
  <c r="AD124" i="105"/>
  <c r="O125" i="105"/>
  <c r="AD125" i="105"/>
  <c r="O126" i="105"/>
  <c r="AD126" i="105"/>
  <c r="O127" i="105"/>
  <c r="AD127" i="105"/>
  <c r="O129" i="105"/>
  <c r="AD129" i="105"/>
  <c r="O130" i="105"/>
  <c r="AD130" i="105"/>
  <c r="O131" i="105"/>
  <c r="AD131" i="105"/>
  <c r="O132" i="105"/>
  <c r="AD132" i="105"/>
  <c r="O133" i="105"/>
  <c r="AD133" i="105"/>
  <c r="O135" i="105"/>
  <c r="AD135" i="105"/>
  <c r="O136" i="105"/>
  <c r="AD136" i="105"/>
  <c r="O137" i="105"/>
  <c r="AD137" i="105"/>
  <c r="O138" i="105"/>
  <c r="AD138" i="105"/>
  <c r="O139" i="105"/>
  <c r="AD139" i="105"/>
  <c r="O140" i="105"/>
  <c r="AD140" i="105"/>
  <c r="O143" i="105"/>
  <c r="AD143" i="105"/>
  <c r="O144" i="105"/>
  <c r="AD144" i="105"/>
  <c r="O146" i="105"/>
  <c r="AD146" i="105"/>
  <c r="O148" i="105"/>
  <c r="AD148" i="105"/>
  <c r="O149" i="105"/>
  <c r="AD149" i="105"/>
  <c r="O150" i="105"/>
  <c r="AD150" i="105"/>
  <c r="O152" i="105"/>
  <c r="AD152" i="105"/>
  <c r="O153" i="105"/>
  <c r="AD153" i="105"/>
  <c r="O154" i="105"/>
  <c r="AD154" i="105"/>
  <c r="O155" i="105"/>
  <c r="AD155" i="105"/>
  <c r="O156" i="105"/>
  <c r="AD156" i="105"/>
  <c r="O157" i="105"/>
  <c r="AD157" i="105"/>
  <c r="O158" i="105"/>
  <c r="AD158" i="105"/>
  <c r="O159" i="105"/>
  <c r="AD159" i="105"/>
  <c r="O160" i="105"/>
  <c r="AD160" i="105"/>
  <c r="O161" i="105"/>
  <c r="AD161" i="105"/>
  <c r="O162" i="105"/>
  <c r="AD162" i="105"/>
  <c r="O163" i="105"/>
  <c r="AD163" i="105"/>
  <c r="O164" i="105"/>
  <c r="AD164" i="105"/>
  <c r="O166" i="105"/>
  <c r="AD166" i="105"/>
  <c r="O168" i="105"/>
  <c r="AD168" i="105"/>
  <c r="O170" i="105"/>
  <c r="AD170" i="105"/>
  <c r="O174" i="105"/>
  <c r="AD174" i="105"/>
  <c r="O177" i="105"/>
  <c r="AD177" i="105"/>
  <c r="O180" i="105"/>
  <c r="AD180" i="105"/>
  <c r="O182" i="105"/>
  <c r="AD182" i="105"/>
  <c r="O183" i="105"/>
  <c r="AD183" i="105"/>
  <c r="O185" i="105"/>
  <c r="AD185" i="105"/>
  <c r="O186" i="105"/>
  <c r="AD186" i="105"/>
  <c r="O187" i="105"/>
  <c r="AD187" i="105"/>
  <c r="O188" i="105"/>
  <c r="AD188" i="105"/>
  <c r="O189" i="105"/>
  <c r="AD189" i="105"/>
  <c r="O190" i="105"/>
  <c r="AD190" i="105"/>
  <c r="O191" i="105"/>
  <c r="AD191" i="105"/>
  <c r="O195" i="105"/>
  <c r="AD195" i="105"/>
  <c r="O196" i="105"/>
  <c r="AD196" i="105"/>
  <c r="O197" i="105"/>
  <c r="AD197" i="105"/>
  <c r="O198" i="105"/>
  <c r="AD198" i="105"/>
  <c r="O203" i="105"/>
  <c r="AD203" i="105"/>
  <c r="O205" i="105"/>
  <c r="AD205" i="105"/>
  <c r="O209" i="105"/>
  <c r="AD209" i="105"/>
  <c r="O210" i="105"/>
  <c r="AD210" i="105"/>
  <c r="O213" i="105"/>
  <c r="AD213" i="105"/>
  <c r="O214" i="105"/>
  <c r="AD214" i="105"/>
  <c r="O215" i="105"/>
  <c r="AD215" i="105"/>
  <c r="O217" i="105"/>
  <c r="AD217" i="105"/>
  <c r="O218" i="105"/>
  <c r="AD218" i="105"/>
  <c r="O223" i="105"/>
  <c r="AD223" i="105"/>
  <c r="O228" i="105"/>
  <c r="AD228" i="105"/>
  <c r="O238" i="105"/>
  <c r="AD238" i="105"/>
  <c r="O249" i="105"/>
  <c r="AD249" i="105"/>
  <c r="O250" i="105"/>
  <c r="AD250" i="105"/>
  <c r="O252" i="105"/>
  <c r="AD252" i="105"/>
  <c r="O253" i="105"/>
  <c r="AD253" i="105"/>
  <c r="O259" i="105"/>
  <c r="AD259" i="105"/>
  <c r="O260" i="105"/>
  <c r="AD260" i="105"/>
  <c r="O261" i="105"/>
  <c r="AD261" i="105"/>
  <c r="O265" i="105"/>
  <c r="AD265" i="105"/>
  <c r="O266" i="105"/>
  <c r="AD266" i="105"/>
  <c r="O269" i="105"/>
  <c r="AD269" i="105"/>
  <c r="O273" i="105"/>
  <c r="AD273" i="105"/>
  <c r="O274" i="105"/>
  <c r="AD274" i="105"/>
  <c r="O275" i="105"/>
  <c r="AD275" i="105"/>
  <c r="O276" i="105"/>
  <c r="AD276" i="105"/>
  <c r="O277" i="105"/>
  <c r="AD277" i="105"/>
  <c r="O278" i="105"/>
  <c r="AD278" i="105"/>
  <c r="O279" i="105"/>
  <c r="AD279" i="105"/>
  <c r="O281" i="105"/>
  <c r="AD281" i="105"/>
  <c r="O286" i="105"/>
  <c r="AD286" i="105"/>
  <c r="O288" i="105"/>
  <c r="AD288" i="105"/>
  <c r="O292" i="105"/>
  <c r="AD292" i="105"/>
  <c r="O300" i="105"/>
  <c r="AD300" i="105"/>
  <c r="O301" i="105"/>
  <c r="AD301" i="105"/>
  <c r="O302" i="105"/>
  <c r="AD302" i="105"/>
  <c r="O303" i="105"/>
  <c r="AD303" i="105"/>
  <c r="O313" i="105"/>
  <c r="AD313" i="105"/>
  <c r="O320" i="105"/>
  <c r="AD320" i="105"/>
  <c r="O324" i="105"/>
  <c r="AD324" i="105"/>
  <c r="O325" i="105"/>
  <c r="AD325" i="105"/>
  <c r="O331" i="105"/>
  <c r="AD331" i="105"/>
  <c r="O332" i="105"/>
  <c r="AD332" i="105"/>
  <c r="O339" i="105"/>
  <c r="AD339" i="105"/>
  <c r="O340" i="105"/>
  <c r="AD340" i="105"/>
  <c r="O342" i="105"/>
  <c r="AD342" i="105"/>
  <c r="O344" i="105"/>
  <c r="AD344" i="105"/>
  <c r="O345" i="105"/>
  <c r="AD345" i="105"/>
  <c r="O346" i="105"/>
  <c r="AD346" i="105"/>
  <c r="O347" i="105"/>
  <c r="AD347" i="105"/>
  <c r="O349" i="105"/>
  <c r="AD349" i="105"/>
  <c r="O350" i="105"/>
  <c r="AD350" i="105"/>
  <c r="O351" i="105"/>
  <c r="AD351" i="105"/>
  <c r="O352" i="105"/>
  <c r="AD352" i="105"/>
  <c r="O353" i="105"/>
  <c r="AD353" i="105"/>
  <c r="O356" i="105"/>
  <c r="AD356" i="105"/>
  <c r="O357" i="105"/>
  <c r="AD357" i="105"/>
  <c r="O358" i="105"/>
  <c r="AD358" i="105"/>
  <c r="O359" i="105"/>
  <c r="AD359" i="105"/>
  <c r="O360" i="105"/>
  <c r="AD360" i="105"/>
  <c r="O361" i="105"/>
  <c r="AD361" i="105"/>
  <c r="O362" i="105"/>
  <c r="AD362" i="105"/>
  <c r="O363" i="105"/>
  <c r="AD363" i="105"/>
  <c r="O364" i="105"/>
  <c r="AD364" i="105"/>
  <c r="O365" i="105"/>
  <c r="AD365" i="105"/>
  <c r="O366" i="105"/>
  <c r="AD366" i="105"/>
  <c r="O367" i="105"/>
  <c r="AD367" i="105"/>
  <c r="O368" i="105"/>
  <c r="AD368" i="105"/>
  <c r="O369" i="105"/>
  <c r="AD369" i="105"/>
  <c r="O370" i="105"/>
  <c r="AD370" i="105"/>
  <c r="O371" i="105"/>
  <c r="AD371" i="105"/>
  <c r="O372" i="105"/>
  <c r="AD372" i="105"/>
  <c r="O373" i="105"/>
  <c r="AD373" i="105"/>
  <c r="O374" i="105"/>
  <c r="AD374" i="105"/>
  <c r="O375" i="105"/>
  <c r="AD375" i="105"/>
  <c r="O376" i="105"/>
  <c r="AD376" i="105"/>
  <c r="O379" i="105"/>
  <c r="AD379" i="105"/>
  <c r="O381" i="105"/>
  <c r="AD381" i="105"/>
  <c r="O383" i="105"/>
  <c r="AD383" i="105"/>
  <c r="O385" i="105"/>
  <c r="AD385" i="105"/>
  <c r="O387" i="105"/>
  <c r="AD387" i="105"/>
  <c r="O388" i="105"/>
  <c r="AD388" i="105"/>
  <c r="O390" i="105"/>
  <c r="AD390" i="105"/>
  <c r="O391" i="105"/>
  <c r="AD391" i="105"/>
  <c r="O392" i="105"/>
  <c r="AD392" i="105"/>
  <c r="O393" i="105"/>
  <c r="AD393" i="105"/>
  <c r="O394" i="105"/>
  <c r="AD394" i="105"/>
  <c r="O395" i="105"/>
  <c r="AD395" i="105"/>
  <c r="O396" i="105"/>
  <c r="AD396" i="105"/>
  <c r="O401" i="105"/>
  <c r="AD401" i="105"/>
  <c r="O402" i="105"/>
  <c r="AD402" i="105"/>
  <c r="O403" i="105"/>
  <c r="AD403" i="105"/>
  <c r="O404" i="105"/>
  <c r="AD404" i="105"/>
  <c r="O405" i="105"/>
  <c r="AD405" i="105"/>
  <c r="O406" i="105"/>
  <c r="AD406" i="105"/>
  <c r="O410" i="105"/>
  <c r="AD410" i="105"/>
  <c r="AD423" i="105"/>
  <c r="S29" i="103"/>
  <c r="N114" i="105"/>
  <c r="AC114" i="105"/>
  <c r="S50" i="104"/>
  <c r="N119" i="105"/>
  <c r="AC119" i="105"/>
  <c r="S51" i="104"/>
  <c r="N120" i="105"/>
  <c r="AC120" i="105"/>
  <c r="S52" i="104"/>
  <c r="N128" i="105"/>
  <c r="AC128" i="105"/>
  <c r="S53" i="104"/>
  <c r="N2" i="105"/>
  <c r="AC2" i="105"/>
  <c r="S2" i="104"/>
  <c r="N3" i="105"/>
  <c r="AC3" i="105"/>
  <c r="S3" i="104"/>
  <c r="N5" i="105"/>
  <c r="AC5" i="105"/>
  <c r="S4" i="104"/>
  <c r="N7" i="105"/>
  <c r="AC7" i="105"/>
  <c r="S5" i="104"/>
  <c r="N11" i="105"/>
  <c r="AC11" i="105"/>
  <c r="S6" i="104"/>
  <c r="N12" i="105"/>
  <c r="AC12" i="105"/>
  <c r="S7" i="104"/>
  <c r="N13" i="105"/>
  <c r="AC13" i="105"/>
  <c r="S8" i="104"/>
  <c r="N14" i="105"/>
  <c r="AC14" i="105"/>
  <c r="S9" i="104"/>
  <c r="N17" i="105"/>
  <c r="AC17" i="105"/>
  <c r="S10" i="104"/>
  <c r="N18" i="105"/>
  <c r="AC18" i="105"/>
  <c r="N19" i="105"/>
  <c r="AC19" i="105"/>
  <c r="N20" i="105"/>
  <c r="AC20" i="105"/>
  <c r="S11" i="104"/>
  <c r="N21" i="105"/>
  <c r="AC21" i="105"/>
  <c r="N22" i="105"/>
  <c r="AC22" i="105"/>
  <c r="N23" i="105"/>
  <c r="AC23" i="105"/>
  <c r="S12" i="104"/>
  <c r="N24" i="105"/>
  <c r="AC24" i="105"/>
  <c r="S13" i="104"/>
  <c r="N26" i="105"/>
  <c r="AC26" i="105"/>
  <c r="S14" i="104"/>
  <c r="N28" i="105"/>
  <c r="AC28" i="105"/>
  <c r="S15" i="104"/>
  <c r="N29" i="105"/>
  <c r="AC29" i="105"/>
  <c r="N30" i="105"/>
  <c r="AC30" i="105"/>
  <c r="N31" i="105"/>
  <c r="AC31" i="105"/>
  <c r="S16" i="104"/>
  <c r="N32" i="105"/>
  <c r="AC32" i="105"/>
  <c r="N33" i="105"/>
  <c r="AC33" i="105"/>
  <c r="N34" i="105"/>
  <c r="AC34" i="105"/>
  <c r="S17" i="104"/>
  <c r="N35" i="105"/>
  <c r="AC35" i="105"/>
  <c r="N36" i="105"/>
  <c r="AC36" i="105"/>
  <c r="S18" i="104"/>
  <c r="N37" i="105"/>
  <c r="AC37" i="105"/>
  <c r="N38" i="105"/>
  <c r="AC38" i="105"/>
  <c r="N39" i="105"/>
  <c r="AC39" i="105"/>
  <c r="S19" i="104"/>
  <c r="N41" i="105"/>
  <c r="AC41" i="105"/>
  <c r="N42" i="105"/>
  <c r="AC42" i="105"/>
  <c r="N43" i="105"/>
  <c r="AC43" i="105"/>
  <c r="S20" i="104"/>
  <c r="N45" i="105"/>
  <c r="AC45" i="105"/>
  <c r="N46" i="105"/>
  <c r="AC46" i="105"/>
  <c r="S21" i="104"/>
  <c r="N48" i="105"/>
  <c r="AC48" i="105"/>
  <c r="N49" i="105"/>
  <c r="AC49" i="105"/>
  <c r="N50" i="105"/>
  <c r="AC50" i="105"/>
  <c r="S22" i="104"/>
  <c r="N51" i="105"/>
  <c r="AC51" i="105"/>
  <c r="N52" i="105"/>
  <c r="AC52" i="105"/>
  <c r="S23" i="104"/>
  <c r="N54" i="105"/>
  <c r="AC54" i="105"/>
  <c r="S24" i="104"/>
  <c r="N55" i="105"/>
  <c r="AC55" i="105"/>
  <c r="S25" i="104"/>
  <c r="N58" i="105"/>
  <c r="AC58" i="105"/>
  <c r="S26" i="104"/>
  <c r="N59" i="105"/>
  <c r="AC59" i="105"/>
  <c r="N60" i="105"/>
  <c r="AC60" i="105"/>
  <c r="N61" i="105"/>
  <c r="AC61" i="105"/>
  <c r="S27" i="104"/>
  <c r="N62" i="105"/>
  <c r="AC62" i="105"/>
  <c r="N63" i="105"/>
  <c r="AC63" i="105"/>
  <c r="S28" i="104"/>
  <c r="N64" i="105"/>
  <c r="AC64" i="105"/>
  <c r="S29" i="104"/>
  <c r="N65" i="105"/>
  <c r="AC65" i="105"/>
  <c r="N66" i="105"/>
  <c r="AC66" i="105"/>
  <c r="N67" i="105"/>
  <c r="AC67" i="105"/>
  <c r="S30" i="104"/>
  <c r="N68" i="105"/>
  <c r="AC68" i="105"/>
  <c r="S31" i="104"/>
  <c r="N69" i="105"/>
  <c r="AC69" i="105"/>
  <c r="N70" i="105"/>
  <c r="AC70" i="105"/>
  <c r="N71" i="105"/>
  <c r="AC71" i="105"/>
  <c r="S32" i="104"/>
  <c r="N72" i="105"/>
  <c r="AC72" i="105"/>
  <c r="S33" i="104"/>
  <c r="N73" i="105"/>
  <c r="AC73" i="105"/>
  <c r="S34" i="104"/>
  <c r="N74" i="105"/>
  <c r="AC74" i="105"/>
  <c r="S35" i="104"/>
  <c r="N75" i="105"/>
  <c r="AC75" i="105"/>
  <c r="S36" i="104"/>
  <c r="N78" i="105"/>
  <c r="AC78" i="105"/>
  <c r="S37" i="104"/>
  <c r="N79" i="105"/>
  <c r="AC79" i="105"/>
  <c r="S38" i="104"/>
  <c r="N80" i="105"/>
  <c r="AC80" i="105"/>
  <c r="S39" i="104"/>
  <c r="N81" i="105"/>
  <c r="AC81" i="105"/>
  <c r="S40" i="104"/>
  <c r="N82" i="105"/>
  <c r="AC82" i="105"/>
  <c r="N83" i="105"/>
  <c r="AC83" i="105"/>
  <c r="S41" i="104"/>
  <c r="N85" i="105"/>
  <c r="AC85" i="105"/>
  <c r="S42" i="104"/>
  <c r="AC88" i="105"/>
  <c r="S43" i="104"/>
  <c r="N89" i="105"/>
  <c r="AC89" i="105"/>
  <c r="N90" i="105"/>
  <c r="AC90" i="105"/>
  <c r="S44" i="104"/>
  <c r="AC92" i="105"/>
  <c r="S45" i="104"/>
  <c r="N94" i="105"/>
  <c r="AC94" i="105"/>
  <c r="S46" i="104"/>
  <c r="N98" i="105"/>
  <c r="AC98" i="105"/>
  <c r="S47" i="104"/>
  <c r="N101" i="105"/>
  <c r="AC101" i="105"/>
  <c r="S48" i="104"/>
  <c r="N103" i="105"/>
  <c r="AC103" i="105"/>
  <c r="S49" i="104"/>
  <c r="N134" i="105"/>
  <c r="AC134" i="105"/>
  <c r="S54" i="104"/>
  <c r="N141" i="105"/>
  <c r="AC141" i="105"/>
  <c r="S55" i="104"/>
  <c r="N142" i="105"/>
  <c r="AC142" i="105"/>
  <c r="S56" i="104"/>
  <c r="N145" i="105"/>
  <c r="AC145" i="105"/>
  <c r="S57" i="104"/>
  <c r="N147" i="105"/>
  <c r="AC147" i="105"/>
  <c r="S58" i="104"/>
  <c r="N151" i="105"/>
  <c r="AC151" i="105"/>
  <c r="S59" i="104"/>
  <c r="N165" i="105"/>
  <c r="AC165" i="105"/>
  <c r="S60" i="104"/>
  <c r="N167" i="105"/>
  <c r="AC167" i="105"/>
  <c r="S61" i="104"/>
  <c r="N169" i="105"/>
  <c r="AC169" i="105"/>
  <c r="S62" i="104"/>
  <c r="N171" i="105"/>
  <c r="AC171" i="105"/>
  <c r="S63" i="104"/>
  <c r="N172" i="105"/>
  <c r="AC172" i="105"/>
  <c r="S64" i="104"/>
  <c r="N173" i="105"/>
  <c r="AC173" i="105"/>
  <c r="S65" i="104"/>
  <c r="N175" i="105"/>
  <c r="AC175" i="105"/>
  <c r="S66" i="104"/>
  <c r="N176" i="105"/>
  <c r="AC176" i="105"/>
  <c r="S67" i="104"/>
  <c r="N178" i="105"/>
  <c r="AC178" i="105"/>
  <c r="S68" i="104"/>
  <c r="N179" i="105"/>
  <c r="AC179" i="105"/>
  <c r="S69" i="104"/>
  <c r="N181" i="105"/>
  <c r="AC181" i="105"/>
  <c r="S70" i="104"/>
  <c r="N184" i="105"/>
  <c r="AC184" i="105"/>
  <c r="S71" i="104"/>
  <c r="N192" i="105"/>
  <c r="AC192" i="105"/>
  <c r="S72" i="104"/>
  <c r="N193" i="105"/>
  <c r="AC193" i="105"/>
  <c r="S73" i="104"/>
  <c r="N194" i="105"/>
  <c r="AC194" i="105"/>
  <c r="S74" i="104"/>
  <c r="N199" i="105"/>
  <c r="AC199" i="105"/>
  <c r="S75" i="104"/>
  <c r="N200" i="105"/>
  <c r="AC200" i="105"/>
  <c r="S76" i="104"/>
  <c r="N201" i="105"/>
  <c r="AC201" i="105"/>
  <c r="S77" i="104"/>
  <c r="N202" i="105"/>
  <c r="AC202" i="105"/>
  <c r="S78" i="104"/>
  <c r="N204" i="105"/>
  <c r="AC204" i="105"/>
  <c r="S79" i="104"/>
  <c r="N206" i="105"/>
  <c r="AC206" i="105"/>
  <c r="S80" i="104"/>
  <c r="N207" i="105"/>
  <c r="AC207" i="105"/>
  <c r="S81" i="104"/>
  <c r="N208" i="105"/>
  <c r="AC208" i="105"/>
  <c r="S82" i="104"/>
  <c r="N211" i="105"/>
  <c r="AC211" i="105"/>
  <c r="S83" i="104"/>
  <c r="N212" i="105"/>
  <c r="AC212" i="105"/>
  <c r="S84" i="104"/>
  <c r="N216" i="105"/>
  <c r="AC216" i="105"/>
  <c r="S85" i="104"/>
  <c r="N219" i="105"/>
  <c r="AC219" i="105"/>
  <c r="S86" i="104"/>
  <c r="N220" i="105"/>
  <c r="AC220" i="105"/>
  <c r="S87" i="104"/>
  <c r="N221" i="105"/>
  <c r="AC221" i="105"/>
  <c r="S88" i="104"/>
  <c r="N222" i="105"/>
  <c r="AC222" i="105"/>
  <c r="S89" i="104"/>
  <c r="N224" i="105"/>
  <c r="AC224" i="105"/>
  <c r="S90" i="104"/>
  <c r="N225" i="105"/>
  <c r="AC225" i="105"/>
  <c r="S91" i="104"/>
  <c r="N226" i="105"/>
  <c r="AC226" i="105"/>
  <c r="S92" i="104"/>
  <c r="N227" i="105"/>
  <c r="AC227" i="105"/>
  <c r="S93" i="104"/>
  <c r="N229" i="105"/>
  <c r="AC229" i="105"/>
  <c r="S94" i="104"/>
  <c r="N230" i="105"/>
  <c r="AC230" i="105"/>
  <c r="S95" i="104"/>
  <c r="AC231" i="105"/>
  <c r="S96" i="104"/>
  <c r="N232" i="105"/>
  <c r="AC232" i="105"/>
  <c r="S97" i="104"/>
  <c r="N233" i="105"/>
  <c r="AC233" i="105"/>
  <c r="S98" i="104"/>
  <c r="N234" i="105"/>
  <c r="AC234" i="105"/>
  <c r="S99" i="104"/>
  <c r="N235" i="105"/>
  <c r="AC235" i="105"/>
  <c r="S100" i="104"/>
  <c r="N236" i="105"/>
  <c r="AC236" i="105"/>
  <c r="S101" i="104"/>
  <c r="N237" i="105"/>
  <c r="AC237" i="105"/>
  <c r="S102" i="104"/>
  <c r="N239" i="105"/>
  <c r="AC239" i="105"/>
  <c r="S103" i="104"/>
  <c r="N240" i="105"/>
  <c r="AC240" i="105"/>
  <c r="S104" i="104"/>
  <c r="N241" i="105"/>
  <c r="AC241" i="105"/>
  <c r="S105" i="104"/>
  <c r="N242" i="105"/>
  <c r="AC242" i="105"/>
  <c r="S106" i="104"/>
  <c r="N243" i="105"/>
  <c r="AC243" i="105"/>
  <c r="S107" i="104"/>
  <c r="N244" i="105"/>
  <c r="AC244" i="105"/>
  <c r="S108" i="104"/>
  <c r="N245" i="105"/>
  <c r="AC245" i="105"/>
  <c r="S109" i="104"/>
  <c r="N246" i="105"/>
  <c r="AC246" i="105"/>
  <c r="S110" i="104"/>
  <c r="N247" i="105"/>
  <c r="AC247" i="105"/>
  <c r="S111" i="104"/>
  <c r="N248" i="105"/>
  <c r="AC248" i="105"/>
  <c r="S112" i="104"/>
  <c r="N251" i="105"/>
  <c r="AC251" i="105"/>
  <c r="S113" i="104"/>
  <c r="N254" i="105"/>
  <c r="AC254" i="105"/>
  <c r="S114" i="104"/>
  <c r="N255" i="105"/>
  <c r="AC255" i="105"/>
  <c r="S115" i="104"/>
  <c r="N256" i="105"/>
  <c r="AC256" i="105"/>
  <c r="S116" i="104"/>
  <c r="N257" i="105"/>
  <c r="AC257" i="105"/>
  <c r="S117" i="104"/>
  <c r="N258" i="105"/>
  <c r="AC258" i="105"/>
  <c r="S118" i="104"/>
  <c r="AC262" i="105"/>
  <c r="S119" i="104"/>
  <c r="AC263" i="105"/>
  <c r="S120" i="104"/>
  <c r="N264" i="105"/>
  <c r="AC264" i="105"/>
  <c r="S121" i="104"/>
  <c r="N267" i="105"/>
  <c r="AC267" i="105"/>
  <c r="N268" i="105"/>
  <c r="AC268" i="105"/>
  <c r="S122" i="104"/>
  <c r="N270" i="105"/>
  <c r="AC270" i="105"/>
  <c r="N271" i="105"/>
  <c r="AC271" i="105"/>
  <c r="S123" i="104"/>
  <c r="N272" i="105"/>
  <c r="AC272" i="105"/>
  <c r="S124" i="104"/>
  <c r="AC280" i="105"/>
  <c r="S125" i="104"/>
  <c r="N282" i="105"/>
  <c r="AC282" i="105"/>
  <c r="S126" i="104"/>
  <c r="N283" i="105"/>
  <c r="AC283" i="105"/>
  <c r="N284" i="105"/>
  <c r="AC284" i="105"/>
  <c r="S127" i="104"/>
  <c r="N285" i="105"/>
  <c r="AC285" i="105"/>
  <c r="S128" i="104"/>
  <c r="N287" i="105"/>
  <c r="AC287" i="105"/>
  <c r="S129" i="104"/>
  <c r="N289" i="105"/>
  <c r="AC289" i="105"/>
  <c r="S130" i="104"/>
  <c r="N290" i="105"/>
  <c r="AC290" i="105"/>
  <c r="S131" i="104"/>
  <c r="N291" i="105"/>
  <c r="AC291" i="105"/>
  <c r="S132" i="104"/>
  <c r="N293" i="105"/>
  <c r="AC293" i="105"/>
  <c r="S133" i="104"/>
  <c r="N294" i="105"/>
  <c r="AC294" i="105"/>
  <c r="S134" i="104"/>
  <c r="N295" i="105"/>
  <c r="AC295" i="105"/>
  <c r="S135" i="104"/>
  <c r="N296" i="105"/>
  <c r="AC296" i="105"/>
  <c r="N297" i="105"/>
  <c r="AC297" i="105"/>
  <c r="S136" i="104"/>
  <c r="N298" i="105"/>
  <c r="AC298" i="105"/>
  <c r="N299" i="105"/>
  <c r="AC299" i="105"/>
  <c r="S137" i="104"/>
  <c r="N304" i="105"/>
  <c r="AC304" i="105"/>
  <c r="N305" i="105"/>
  <c r="AC305" i="105"/>
  <c r="N306" i="105"/>
  <c r="AC306" i="105"/>
  <c r="S138" i="104"/>
  <c r="N307" i="105"/>
  <c r="AC307" i="105"/>
  <c r="S139" i="104"/>
  <c r="N308" i="105"/>
  <c r="AC308" i="105"/>
  <c r="S140" i="104"/>
  <c r="N309" i="105"/>
  <c r="AC309" i="105"/>
  <c r="N310" i="105"/>
  <c r="AC310" i="105"/>
  <c r="S141" i="104"/>
  <c r="N311" i="105"/>
  <c r="AC311" i="105"/>
  <c r="N312" i="105"/>
  <c r="AC312" i="105"/>
  <c r="S142" i="104"/>
  <c r="N314" i="105"/>
  <c r="AC314" i="105"/>
  <c r="S143" i="104"/>
  <c r="N315" i="105"/>
  <c r="AC315" i="105"/>
  <c r="S144" i="104"/>
  <c r="N316" i="105"/>
  <c r="AC316" i="105"/>
  <c r="S145" i="104"/>
  <c r="N317" i="105"/>
  <c r="AC317" i="105"/>
  <c r="N318" i="105"/>
  <c r="AC318" i="105"/>
  <c r="S146" i="104"/>
  <c r="N319" i="105"/>
  <c r="AC319" i="105"/>
  <c r="S147" i="104"/>
  <c r="N321" i="105"/>
  <c r="AC321" i="105"/>
  <c r="N322" i="105"/>
  <c r="AC322" i="105"/>
  <c r="S148" i="104"/>
  <c r="N323" i="105"/>
  <c r="AC323" i="105"/>
  <c r="S149" i="104"/>
  <c r="N326" i="105"/>
  <c r="AC326" i="105"/>
  <c r="N327" i="105"/>
  <c r="AC327" i="105"/>
  <c r="S150" i="104"/>
  <c r="N328" i="105"/>
  <c r="AC328" i="105"/>
  <c r="S151" i="104"/>
  <c r="N329" i="105"/>
  <c r="AC329" i="105"/>
  <c r="S152" i="104"/>
  <c r="N330" i="105"/>
  <c r="AC330" i="105"/>
  <c r="S153" i="104"/>
  <c r="N333" i="105"/>
  <c r="AC333" i="105"/>
  <c r="S154" i="104"/>
  <c r="N334" i="105"/>
  <c r="AC334" i="105"/>
  <c r="S155" i="104"/>
  <c r="N335" i="105"/>
  <c r="AC335" i="105"/>
  <c r="S156" i="104"/>
  <c r="N336" i="105"/>
  <c r="AC336" i="105"/>
  <c r="S157" i="104"/>
  <c r="N337" i="105"/>
  <c r="AC337" i="105"/>
  <c r="S158" i="104"/>
  <c r="N338" i="105"/>
  <c r="AC338" i="105"/>
  <c r="S159" i="104"/>
  <c r="N341" i="105"/>
  <c r="AC341" i="105"/>
  <c r="S160" i="104"/>
  <c r="N343" i="105"/>
  <c r="AC343" i="105"/>
  <c r="S161" i="104"/>
  <c r="N348" i="105"/>
  <c r="AC348" i="105"/>
  <c r="S162" i="104"/>
  <c r="N354" i="105"/>
  <c r="AC354" i="105"/>
  <c r="N355" i="105"/>
  <c r="AC355" i="105"/>
  <c r="S163" i="104"/>
  <c r="N377" i="105"/>
  <c r="AC377" i="105"/>
  <c r="S164" i="104"/>
  <c r="N378" i="105"/>
  <c r="AC378" i="105"/>
  <c r="S165" i="104"/>
  <c r="N380" i="105"/>
  <c r="AC380" i="105"/>
  <c r="S166" i="104"/>
  <c r="N382" i="105"/>
  <c r="AC382" i="105"/>
  <c r="S167" i="104"/>
  <c r="N384" i="105"/>
  <c r="AC384" i="105"/>
  <c r="S168" i="104"/>
  <c r="N386" i="105"/>
  <c r="AC386" i="105"/>
  <c r="S169" i="104"/>
  <c r="N389" i="105"/>
  <c r="AC389" i="105"/>
  <c r="S170" i="104"/>
  <c r="N397" i="105"/>
  <c r="AC397" i="105"/>
  <c r="N398" i="105"/>
  <c r="AC398" i="105"/>
  <c r="N399" i="105"/>
  <c r="AC399" i="105"/>
  <c r="S171" i="104"/>
  <c r="N400" i="105"/>
  <c r="AC400" i="105"/>
  <c r="S172" i="104"/>
  <c r="N407" i="105"/>
  <c r="AC407" i="105"/>
  <c r="S173" i="104"/>
  <c r="N408" i="105"/>
  <c r="AC408" i="105"/>
  <c r="S174" i="104"/>
  <c r="N409" i="105"/>
  <c r="AC409" i="105"/>
  <c r="S175" i="104"/>
  <c r="N411" i="105"/>
  <c r="AC411" i="105"/>
  <c r="S176" i="104"/>
  <c r="N412" i="105"/>
  <c r="AC412" i="105"/>
  <c r="N413" i="105"/>
  <c r="AC413" i="105"/>
  <c r="S177" i="104"/>
  <c r="N414" i="105"/>
  <c r="AC414" i="105"/>
  <c r="S178" i="104"/>
  <c r="N415" i="105"/>
  <c r="AC415" i="105"/>
  <c r="S179" i="104"/>
  <c r="N416" i="105"/>
  <c r="AC416" i="105"/>
  <c r="S180" i="104"/>
  <c r="N417" i="105"/>
  <c r="AC417" i="105"/>
  <c r="S181" i="104"/>
  <c r="N418" i="105"/>
  <c r="AC418" i="105"/>
  <c r="S182" i="104"/>
  <c r="R2" i="103"/>
  <c r="R3" i="103"/>
  <c r="R4" i="103"/>
  <c r="R5" i="103"/>
  <c r="R6" i="103"/>
  <c r="R7" i="103"/>
  <c r="R8" i="103"/>
  <c r="R9" i="103"/>
  <c r="R10" i="103"/>
  <c r="R11" i="103"/>
  <c r="R12" i="103"/>
  <c r="R13" i="103"/>
  <c r="R14" i="103"/>
  <c r="R15" i="103"/>
  <c r="R16" i="103"/>
  <c r="R17" i="103"/>
  <c r="R18" i="103"/>
  <c r="R19" i="103"/>
  <c r="R20" i="103"/>
  <c r="R21" i="103"/>
  <c r="R22" i="103"/>
  <c r="R23" i="103"/>
  <c r="R24" i="103"/>
  <c r="S184" i="104"/>
  <c r="R25" i="103"/>
  <c r="S185" i="104"/>
  <c r="R26" i="103"/>
  <c r="R27" i="103"/>
  <c r="N4" i="105"/>
  <c r="AC4" i="105"/>
  <c r="N6" i="105"/>
  <c r="AC6" i="105"/>
  <c r="N8" i="105"/>
  <c r="AC8" i="105"/>
  <c r="N9" i="105"/>
  <c r="AC9" i="105"/>
  <c r="N10" i="105"/>
  <c r="AC10" i="105"/>
  <c r="N15" i="105"/>
  <c r="AC15" i="105"/>
  <c r="N16" i="105"/>
  <c r="AC16" i="105"/>
  <c r="N25" i="105"/>
  <c r="AC25" i="105"/>
  <c r="N27" i="105"/>
  <c r="AC27" i="105"/>
  <c r="N40" i="105"/>
  <c r="AC40" i="105"/>
  <c r="N44" i="105"/>
  <c r="AC44" i="105"/>
  <c r="N47" i="105"/>
  <c r="AC47" i="105"/>
  <c r="N53" i="105"/>
  <c r="AC53" i="105"/>
  <c r="N56" i="105"/>
  <c r="AC56" i="105"/>
  <c r="N57" i="105"/>
  <c r="AC57" i="105"/>
  <c r="N76" i="105"/>
  <c r="AC76" i="105"/>
  <c r="N77" i="105"/>
  <c r="AC77" i="105"/>
  <c r="N84" i="105"/>
  <c r="AC84" i="105"/>
  <c r="AC86" i="105"/>
  <c r="N87" i="105"/>
  <c r="AC87" i="105"/>
  <c r="AC91" i="105"/>
  <c r="N93" i="105"/>
  <c r="AC93" i="105"/>
  <c r="AC95" i="105"/>
  <c r="N96" i="105"/>
  <c r="AC96" i="105"/>
  <c r="N97" i="105"/>
  <c r="AC97" i="105"/>
  <c r="N99" i="105"/>
  <c r="AC99" i="105"/>
  <c r="N100" i="105"/>
  <c r="AC100" i="105"/>
  <c r="N102" i="105"/>
  <c r="AC102" i="105"/>
  <c r="N104" i="105"/>
  <c r="AC104" i="105"/>
  <c r="N105" i="105"/>
  <c r="AC105" i="105"/>
  <c r="N106" i="105"/>
  <c r="AC106" i="105"/>
  <c r="N107" i="105"/>
  <c r="AC107" i="105"/>
  <c r="N108" i="105"/>
  <c r="AC108" i="105"/>
  <c r="N109" i="105"/>
  <c r="AC109" i="105"/>
  <c r="N110" i="105"/>
  <c r="AC110" i="105"/>
  <c r="N111" i="105"/>
  <c r="AC111" i="105"/>
  <c r="N112" i="105"/>
  <c r="AC112" i="105"/>
  <c r="N113" i="105"/>
  <c r="AC113" i="105"/>
  <c r="N115" i="105"/>
  <c r="AC115" i="105"/>
  <c r="N116" i="105"/>
  <c r="AC116" i="105"/>
  <c r="N117" i="105"/>
  <c r="AC117" i="105"/>
  <c r="N118" i="105"/>
  <c r="AC118" i="105"/>
  <c r="N121" i="105"/>
  <c r="AC121" i="105"/>
  <c r="N122" i="105"/>
  <c r="AC122" i="105"/>
  <c r="N123" i="105"/>
  <c r="AC123" i="105"/>
  <c r="N124" i="105"/>
  <c r="AC124" i="105"/>
  <c r="N125" i="105"/>
  <c r="AC125" i="105"/>
  <c r="N126" i="105"/>
  <c r="AC126" i="105"/>
  <c r="N127" i="105"/>
  <c r="AC127" i="105"/>
  <c r="N129" i="105"/>
  <c r="AC129" i="105"/>
  <c r="N130" i="105"/>
  <c r="AC130" i="105"/>
  <c r="N131" i="105"/>
  <c r="AC131" i="105"/>
  <c r="N132" i="105"/>
  <c r="AC132" i="105"/>
  <c r="N133" i="105"/>
  <c r="AC133" i="105"/>
  <c r="N135" i="105"/>
  <c r="AC135" i="105"/>
  <c r="N136" i="105"/>
  <c r="AC136" i="105"/>
  <c r="N137" i="105"/>
  <c r="AC137" i="105"/>
  <c r="N138" i="105"/>
  <c r="AC138" i="105"/>
  <c r="N139" i="105"/>
  <c r="AC139" i="105"/>
  <c r="N140" i="105"/>
  <c r="AC140" i="105"/>
  <c r="N143" i="105"/>
  <c r="AC143" i="105"/>
  <c r="N144" i="105"/>
  <c r="AC144" i="105"/>
  <c r="N146" i="105"/>
  <c r="AC146" i="105"/>
  <c r="N148" i="105"/>
  <c r="AC148" i="105"/>
  <c r="N149" i="105"/>
  <c r="AC149" i="105"/>
  <c r="N150" i="105"/>
  <c r="AC150" i="105"/>
  <c r="N152" i="105"/>
  <c r="AC152" i="105"/>
  <c r="N153" i="105"/>
  <c r="AC153" i="105"/>
  <c r="N154" i="105"/>
  <c r="AC154" i="105"/>
  <c r="N155" i="105"/>
  <c r="AC155" i="105"/>
  <c r="N156" i="105"/>
  <c r="AC156" i="105"/>
  <c r="N157" i="105"/>
  <c r="AC157" i="105"/>
  <c r="N158" i="105"/>
  <c r="AC158" i="105"/>
  <c r="N159" i="105"/>
  <c r="AC159" i="105"/>
  <c r="N160" i="105"/>
  <c r="AC160" i="105"/>
  <c r="N161" i="105"/>
  <c r="AC161" i="105"/>
  <c r="N162" i="105"/>
  <c r="AC162" i="105"/>
  <c r="N163" i="105"/>
  <c r="AC163" i="105"/>
  <c r="N164" i="105"/>
  <c r="AC164" i="105"/>
  <c r="N166" i="105"/>
  <c r="AC166" i="105"/>
  <c r="N168" i="105"/>
  <c r="AC168" i="105"/>
  <c r="N170" i="105"/>
  <c r="AC170" i="105"/>
  <c r="N174" i="105"/>
  <c r="AC174" i="105"/>
  <c r="N177" i="105"/>
  <c r="AC177" i="105"/>
  <c r="N180" i="105"/>
  <c r="AC180" i="105"/>
  <c r="N182" i="105"/>
  <c r="AC182" i="105"/>
  <c r="N183" i="105"/>
  <c r="AC183" i="105"/>
  <c r="N185" i="105"/>
  <c r="AC185" i="105"/>
  <c r="N186" i="105"/>
  <c r="AC186" i="105"/>
  <c r="N187" i="105"/>
  <c r="AC187" i="105"/>
  <c r="N188" i="105"/>
  <c r="AC188" i="105"/>
  <c r="N189" i="105"/>
  <c r="AC189" i="105"/>
  <c r="N190" i="105"/>
  <c r="AC190" i="105"/>
  <c r="N191" i="105"/>
  <c r="AC191" i="105"/>
  <c r="N195" i="105"/>
  <c r="AC195" i="105"/>
  <c r="N196" i="105"/>
  <c r="AC196" i="105"/>
  <c r="N197" i="105"/>
  <c r="AC197" i="105"/>
  <c r="N198" i="105"/>
  <c r="AC198" i="105"/>
  <c r="N203" i="105"/>
  <c r="AC203" i="105"/>
  <c r="N205" i="105"/>
  <c r="AC205" i="105"/>
  <c r="N209" i="105"/>
  <c r="AC209" i="105"/>
  <c r="N210" i="105"/>
  <c r="AC210" i="105"/>
  <c r="N213" i="105"/>
  <c r="AC213" i="105"/>
  <c r="N214" i="105"/>
  <c r="AC214" i="105"/>
  <c r="N215" i="105"/>
  <c r="AC215" i="105"/>
  <c r="N217" i="105"/>
  <c r="AC217" i="105"/>
  <c r="N218" i="105"/>
  <c r="AC218" i="105"/>
  <c r="N223" i="105"/>
  <c r="AC223" i="105"/>
  <c r="N228" i="105"/>
  <c r="AC228" i="105"/>
  <c r="N238" i="105"/>
  <c r="AC238" i="105"/>
  <c r="N249" i="105"/>
  <c r="AC249" i="105"/>
  <c r="N250" i="105"/>
  <c r="AC250" i="105"/>
  <c r="N252" i="105"/>
  <c r="AC252" i="105"/>
  <c r="N253" i="105"/>
  <c r="AC253" i="105"/>
  <c r="N259" i="105"/>
  <c r="AC259" i="105"/>
  <c r="N260" i="105"/>
  <c r="AC260" i="105"/>
  <c r="N261" i="105"/>
  <c r="AC261" i="105"/>
  <c r="N265" i="105"/>
  <c r="AC265" i="105"/>
  <c r="N266" i="105"/>
  <c r="AC266" i="105"/>
  <c r="N269" i="105"/>
  <c r="AC269" i="105"/>
  <c r="N273" i="105"/>
  <c r="AC273" i="105"/>
  <c r="N274" i="105"/>
  <c r="AC274" i="105"/>
  <c r="N275" i="105"/>
  <c r="AC275" i="105"/>
  <c r="N276" i="105"/>
  <c r="AC276" i="105"/>
  <c r="N277" i="105"/>
  <c r="AC277" i="105"/>
  <c r="N278" i="105"/>
  <c r="AC278" i="105"/>
  <c r="N279" i="105"/>
  <c r="AC279" i="105"/>
  <c r="N281" i="105"/>
  <c r="AC281" i="105"/>
  <c r="N286" i="105"/>
  <c r="AC286" i="105"/>
  <c r="N288" i="105"/>
  <c r="AC288" i="105"/>
  <c r="N292" i="105"/>
  <c r="AC292" i="105"/>
  <c r="N300" i="105"/>
  <c r="AC300" i="105"/>
  <c r="N301" i="105"/>
  <c r="AC301" i="105"/>
  <c r="N302" i="105"/>
  <c r="AC302" i="105"/>
  <c r="N303" i="105"/>
  <c r="AC303" i="105"/>
  <c r="N313" i="105"/>
  <c r="AC313" i="105"/>
  <c r="N320" i="105"/>
  <c r="AC320" i="105"/>
  <c r="N324" i="105"/>
  <c r="AC324" i="105"/>
  <c r="N325" i="105"/>
  <c r="AC325" i="105"/>
  <c r="N331" i="105"/>
  <c r="AC331" i="105"/>
  <c r="N332" i="105"/>
  <c r="AC332" i="105"/>
  <c r="N339" i="105"/>
  <c r="AC339" i="105"/>
  <c r="N340" i="105"/>
  <c r="AC340" i="105"/>
  <c r="N342" i="105"/>
  <c r="AC342" i="105"/>
  <c r="N344" i="105"/>
  <c r="AC344" i="105"/>
  <c r="N345" i="105"/>
  <c r="AC345" i="105"/>
  <c r="N346" i="105"/>
  <c r="AC346" i="105"/>
  <c r="N347" i="105"/>
  <c r="AC347" i="105"/>
  <c r="N349" i="105"/>
  <c r="AC349" i="105"/>
  <c r="N350" i="105"/>
  <c r="AC350" i="105"/>
  <c r="N351" i="105"/>
  <c r="AC351" i="105"/>
  <c r="N352" i="105"/>
  <c r="AC352" i="105"/>
  <c r="N353" i="105"/>
  <c r="AC353" i="105"/>
  <c r="N356" i="105"/>
  <c r="AC356" i="105"/>
  <c r="N357" i="105"/>
  <c r="AC357" i="105"/>
  <c r="N358" i="105"/>
  <c r="AC358" i="105"/>
  <c r="N359" i="105"/>
  <c r="AC359" i="105"/>
  <c r="N360" i="105"/>
  <c r="AC360" i="105"/>
  <c r="N361" i="105"/>
  <c r="AC361" i="105"/>
  <c r="N362" i="105"/>
  <c r="AC362" i="105"/>
  <c r="N363" i="105"/>
  <c r="AC363" i="105"/>
  <c r="N364" i="105"/>
  <c r="AC364" i="105"/>
  <c r="N365" i="105"/>
  <c r="AC365" i="105"/>
  <c r="N366" i="105"/>
  <c r="AC366" i="105"/>
  <c r="N367" i="105"/>
  <c r="AC367" i="105"/>
  <c r="N368" i="105"/>
  <c r="AC368" i="105"/>
  <c r="N369" i="105"/>
  <c r="AC369" i="105"/>
  <c r="N370" i="105"/>
  <c r="AC370" i="105"/>
  <c r="N371" i="105"/>
  <c r="AC371" i="105"/>
  <c r="N372" i="105"/>
  <c r="AC372" i="105"/>
  <c r="N373" i="105"/>
  <c r="AC373" i="105"/>
  <c r="N374" i="105"/>
  <c r="AC374" i="105"/>
  <c r="N375" i="105"/>
  <c r="AC375" i="105"/>
  <c r="N376" i="105"/>
  <c r="AC376" i="105"/>
  <c r="N379" i="105"/>
  <c r="AC379" i="105"/>
  <c r="N381" i="105"/>
  <c r="AC381" i="105"/>
  <c r="N383" i="105"/>
  <c r="AC383" i="105"/>
  <c r="N385" i="105"/>
  <c r="AC385" i="105"/>
  <c r="N387" i="105"/>
  <c r="AC387" i="105"/>
  <c r="N388" i="105"/>
  <c r="AC388" i="105"/>
  <c r="N390" i="105"/>
  <c r="AC390" i="105"/>
  <c r="N391" i="105"/>
  <c r="AC391" i="105"/>
  <c r="N392" i="105"/>
  <c r="AC392" i="105"/>
  <c r="N393" i="105"/>
  <c r="AC393" i="105"/>
  <c r="N394" i="105"/>
  <c r="AC394" i="105"/>
  <c r="N395" i="105"/>
  <c r="AC395" i="105"/>
  <c r="N396" i="105"/>
  <c r="AC396" i="105"/>
  <c r="N401" i="105"/>
  <c r="AC401" i="105"/>
  <c r="N402" i="105"/>
  <c r="AC402" i="105"/>
  <c r="N403" i="105"/>
  <c r="AC403" i="105"/>
  <c r="N404" i="105"/>
  <c r="AC404" i="105"/>
  <c r="N405" i="105"/>
  <c r="AC405" i="105"/>
  <c r="N406" i="105"/>
  <c r="AC406" i="105"/>
  <c r="N410" i="105"/>
  <c r="AC410" i="105"/>
  <c r="AC423" i="105"/>
  <c r="R29" i="103"/>
  <c r="AB114" i="105"/>
  <c r="R50" i="104"/>
  <c r="AB119" i="105"/>
  <c r="R51" i="104"/>
  <c r="AB120" i="105"/>
  <c r="R52" i="104"/>
  <c r="AB128" i="105"/>
  <c r="R53" i="104"/>
  <c r="AB2" i="105"/>
  <c r="R2" i="104"/>
  <c r="AB3" i="105"/>
  <c r="R3" i="104"/>
  <c r="AB5" i="105"/>
  <c r="R4" i="104"/>
  <c r="AB7" i="105"/>
  <c r="R5" i="104"/>
  <c r="AB11" i="105"/>
  <c r="R6" i="104"/>
  <c r="AB12" i="105"/>
  <c r="R7" i="104"/>
  <c r="AB13" i="105"/>
  <c r="R8" i="104"/>
  <c r="AB14" i="105"/>
  <c r="R9" i="104"/>
  <c r="AB17" i="105"/>
  <c r="R10" i="104"/>
  <c r="AB18" i="105"/>
  <c r="AB19" i="105"/>
  <c r="AB20" i="105"/>
  <c r="R11" i="104"/>
  <c r="AB21" i="105"/>
  <c r="AB22" i="105"/>
  <c r="AB23" i="105"/>
  <c r="R12" i="104"/>
  <c r="AB24" i="105"/>
  <c r="R13" i="104"/>
  <c r="AB26" i="105"/>
  <c r="R14" i="104"/>
  <c r="AB28" i="105"/>
  <c r="R15" i="104"/>
  <c r="AB29" i="105"/>
  <c r="AB30" i="105"/>
  <c r="AB31" i="105"/>
  <c r="R16" i="104"/>
  <c r="AB32" i="105"/>
  <c r="AB33" i="105"/>
  <c r="AB34" i="105"/>
  <c r="R17" i="104"/>
  <c r="AB35" i="105"/>
  <c r="AB36" i="105"/>
  <c r="R18" i="104"/>
  <c r="AB37" i="105"/>
  <c r="AB38" i="105"/>
  <c r="AB39" i="105"/>
  <c r="R19" i="104"/>
  <c r="AB41" i="105"/>
  <c r="AB42" i="105"/>
  <c r="AB43" i="105"/>
  <c r="R20" i="104"/>
  <c r="AB45" i="105"/>
  <c r="AB46" i="105"/>
  <c r="R21" i="104"/>
  <c r="AB48" i="105"/>
  <c r="AB49" i="105"/>
  <c r="AB50" i="105"/>
  <c r="R22" i="104"/>
  <c r="AB51" i="105"/>
  <c r="AB52" i="105"/>
  <c r="R23" i="104"/>
  <c r="AB54" i="105"/>
  <c r="R24" i="104"/>
  <c r="AB55" i="105"/>
  <c r="R25" i="104"/>
  <c r="AB58" i="105"/>
  <c r="R26" i="104"/>
  <c r="AB59" i="105"/>
  <c r="AB60" i="105"/>
  <c r="AB61" i="105"/>
  <c r="R27" i="104"/>
  <c r="AB62" i="105"/>
  <c r="AB63" i="105"/>
  <c r="R28" i="104"/>
  <c r="AB64" i="105"/>
  <c r="R29" i="104"/>
  <c r="AB65" i="105"/>
  <c r="AB66" i="105"/>
  <c r="AB67" i="105"/>
  <c r="R30" i="104"/>
  <c r="AB68" i="105"/>
  <c r="R31" i="104"/>
  <c r="AB69" i="105"/>
  <c r="AB70" i="105"/>
  <c r="AB71" i="105"/>
  <c r="R32" i="104"/>
  <c r="AB72" i="105"/>
  <c r="R33" i="104"/>
  <c r="AB73" i="105"/>
  <c r="R34" i="104"/>
  <c r="AB74" i="105"/>
  <c r="R35" i="104"/>
  <c r="AB75" i="105"/>
  <c r="R36" i="104"/>
  <c r="AB78" i="105"/>
  <c r="R37" i="104"/>
  <c r="AB79" i="105"/>
  <c r="R38" i="104"/>
  <c r="AB80" i="105"/>
  <c r="R39" i="104"/>
  <c r="AB81" i="105"/>
  <c r="R40" i="104"/>
  <c r="AB82" i="105"/>
  <c r="AB83" i="105"/>
  <c r="R41" i="104"/>
  <c r="AB85" i="105"/>
  <c r="R42" i="104"/>
  <c r="AB88" i="105"/>
  <c r="R43" i="104"/>
  <c r="AB89" i="105"/>
  <c r="AB90" i="105"/>
  <c r="R44" i="104"/>
  <c r="AB92" i="105"/>
  <c r="R45" i="104"/>
  <c r="AB94" i="105"/>
  <c r="R46" i="104"/>
  <c r="AB98" i="105"/>
  <c r="R47" i="104"/>
  <c r="AB101" i="105"/>
  <c r="R48" i="104"/>
  <c r="AB103" i="105"/>
  <c r="R49" i="104"/>
  <c r="AB134" i="105"/>
  <c r="R54" i="104"/>
  <c r="AB141" i="105"/>
  <c r="R55" i="104"/>
  <c r="AB142" i="105"/>
  <c r="R56" i="104"/>
  <c r="AB145" i="105"/>
  <c r="R57" i="104"/>
  <c r="AB147" i="105"/>
  <c r="R58" i="104"/>
  <c r="AB151" i="105"/>
  <c r="R59" i="104"/>
  <c r="AB165" i="105"/>
  <c r="R60" i="104"/>
  <c r="AB167" i="105"/>
  <c r="R61" i="104"/>
  <c r="AB169" i="105"/>
  <c r="R62" i="104"/>
  <c r="AB171" i="105"/>
  <c r="R63" i="104"/>
  <c r="AB172" i="105"/>
  <c r="R64" i="104"/>
  <c r="AB173" i="105"/>
  <c r="R65" i="104"/>
  <c r="AB175" i="105"/>
  <c r="R66" i="104"/>
  <c r="AB176" i="105"/>
  <c r="R67" i="104"/>
  <c r="AB178" i="105"/>
  <c r="R68" i="104"/>
  <c r="AB179" i="105"/>
  <c r="R69" i="104"/>
  <c r="AB181" i="105"/>
  <c r="R70" i="104"/>
  <c r="AB184" i="105"/>
  <c r="R71" i="104"/>
  <c r="AB192" i="105"/>
  <c r="R72" i="104"/>
  <c r="AB193" i="105"/>
  <c r="R73" i="104"/>
  <c r="AB194" i="105"/>
  <c r="R74" i="104"/>
  <c r="AB199" i="105"/>
  <c r="R75" i="104"/>
  <c r="AB200" i="105"/>
  <c r="R76" i="104"/>
  <c r="AB201" i="105"/>
  <c r="R77" i="104"/>
  <c r="AB202" i="105"/>
  <c r="R78" i="104"/>
  <c r="AB204" i="105"/>
  <c r="R79" i="104"/>
  <c r="AB206" i="105"/>
  <c r="R80" i="104"/>
  <c r="AB207" i="105"/>
  <c r="R81" i="104"/>
  <c r="AB208" i="105"/>
  <c r="R82" i="104"/>
  <c r="AB211" i="105"/>
  <c r="R83" i="104"/>
  <c r="AB212" i="105"/>
  <c r="R84" i="104"/>
  <c r="AB216" i="105"/>
  <c r="R85" i="104"/>
  <c r="AB219" i="105"/>
  <c r="R86" i="104"/>
  <c r="AB220" i="105"/>
  <c r="R87" i="104"/>
  <c r="AB221" i="105"/>
  <c r="R88" i="104"/>
  <c r="AB222" i="105"/>
  <c r="R89" i="104"/>
  <c r="AB224" i="105"/>
  <c r="R90" i="104"/>
  <c r="AB225" i="105"/>
  <c r="R91" i="104"/>
  <c r="AB226" i="105"/>
  <c r="R92" i="104"/>
  <c r="AB227" i="105"/>
  <c r="R93" i="104"/>
  <c r="AB229" i="105"/>
  <c r="R94" i="104"/>
  <c r="AB230" i="105"/>
  <c r="R95" i="104"/>
  <c r="AB231" i="105"/>
  <c r="R96" i="104"/>
  <c r="AB232" i="105"/>
  <c r="R97" i="104"/>
  <c r="AB233" i="105"/>
  <c r="R98" i="104"/>
  <c r="AB234" i="105"/>
  <c r="R99" i="104"/>
  <c r="AB235" i="105"/>
  <c r="R100" i="104"/>
  <c r="AB236" i="105"/>
  <c r="R101" i="104"/>
  <c r="AB237" i="105"/>
  <c r="R102" i="104"/>
  <c r="AB239" i="105"/>
  <c r="R103" i="104"/>
  <c r="AB240" i="105"/>
  <c r="R104" i="104"/>
  <c r="AB241" i="105"/>
  <c r="R105" i="104"/>
  <c r="AB242" i="105"/>
  <c r="R106" i="104"/>
  <c r="AB243" i="105"/>
  <c r="R107" i="104"/>
  <c r="AB244" i="105"/>
  <c r="R108" i="104"/>
  <c r="AB245" i="105"/>
  <c r="R109" i="104"/>
  <c r="AB246" i="105"/>
  <c r="R110" i="104"/>
  <c r="AB247" i="105"/>
  <c r="R111" i="104"/>
  <c r="AB248" i="105"/>
  <c r="R112" i="104"/>
  <c r="AB251" i="105"/>
  <c r="R113" i="104"/>
  <c r="AB254" i="105"/>
  <c r="R114" i="104"/>
  <c r="AB255" i="105"/>
  <c r="R115" i="104"/>
  <c r="AB256" i="105"/>
  <c r="R116" i="104"/>
  <c r="AB257" i="105"/>
  <c r="R117" i="104"/>
  <c r="AB258" i="105"/>
  <c r="R118" i="104"/>
  <c r="AB262" i="105"/>
  <c r="R119" i="104"/>
  <c r="AB263" i="105"/>
  <c r="R120" i="104"/>
  <c r="AB264" i="105"/>
  <c r="R121" i="104"/>
  <c r="AB267" i="105"/>
  <c r="AB268" i="105"/>
  <c r="R122" i="104"/>
  <c r="AB270" i="105"/>
  <c r="AB271" i="105"/>
  <c r="R123" i="104"/>
  <c r="AB272" i="105"/>
  <c r="R124" i="104"/>
  <c r="AB280" i="105"/>
  <c r="R125" i="104"/>
  <c r="AB282" i="105"/>
  <c r="R126" i="104"/>
  <c r="AB283" i="105"/>
  <c r="AB284" i="105"/>
  <c r="R127" i="104"/>
  <c r="AB285" i="105"/>
  <c r="R128" i="104"/>
  <c r="AB287" i="105"/>
  <c r="R129" i="104"/>
  <c r="AB289" i="105"/>
  <c r="R130" i="104"/>
  <c r="AB290" i="105"/>
  <c r="R131" i="104"/>
  <c r="AB291" i="105"/>
  <c r="R132" i="104"/>
  <c r="AB293" i="105"/>
  <c r="R133" i="104"/>
  <c r="AB294" i="105"/>
  <c r="R134" i="104"/>
  <c r="AB295" i="105"/>
  <c r="R135" i="104"/>
  <c r="AB296" i="105"/>
  <c r="AB297" i="105"/>
  <c r="R136" i="104"/>
  <c r="AB298" i="105"/>
  <c r="AB299" i="105"/>
  <c r="R137" i="104"/>
  <c r="AB304" i="105"/>
  <c r="AB305" i="105"/>
  <c r="AB306" i="105"/>
  <c r="R138" i="104"/>
  <c r="AB307" i="105"/>
  <c r="R139" i="104"/>
  <c r="AB308" i="105"/>
  <c r="R140" i="104"/>
  <c r="AB309" i="105"/>
  <c r="AB310" i="105"/>
  <c r="R141" i="104"/>
  <c r="AB311" i="105"/>
  <c r="AB312" i="105"/>
  <c r="R142" i="104"/>
  <c r="AB314" i="105"/>
  <c r="R143" i="104"/>
  <c r="AB315" i="105"/>
  <c r="R144" i="104"/>
  <c r="AB316" i="105"/>
  <c r="R145" i="104"/>
  <c r="AB317" i="105"/>
  <c r="AB318" i="105"/>
  <c r="R146" i="104"/>
  <c r="AB319" i="105"/>
  <c r="R147" i="104"/>
  <c r="AB321" i="105"/>
  <c r="AB322" i="105"/>
  <c r="R148" i="104"/>
  <c r="AB323" i="105"/>
  <c r="R149" i="104"/>
  <c r="AB326" i="105"/>
  <c r="AB327" i="105"/>
  <c r="R150" i="104"/>
  <c r="AB328" i="105"/>
  <c r="R151" i="104"/>
  <c r="AB329" i="105"/>
  <c r="R152" i="104"/>
  <c r="AB330" i="105"/>
  <c r="R153" i="104"/>
  <c r="AB333" i="105"/>
  <c r="R154" i="104"/>
  <c r="AB334" i="105"/>
  <c r="R155" i="104"/>
  <c r="AB335" i="105"/>
  <c r="R156" i="104"/>
  <c r="AB336" i="105"/>
  <c r="R157" i="104"/>
  <c r="AB337" i="105"/>
  <c r="R158" i="104"/>
  <c r="AB338" i="105"/>
  <c r="R159" i="104"/>
  <c r="AB341" i="105"/>
  <c r="R160" i="104"/>
  <c r="AB343" i="105"/>
  <c r="R161" i="104"/>
  <c r="AB348" i="105"/>
  <c r="R162" i="104"/>
  <c r="AB354" i="105"/>
  <c r="AB355" i="105"/>
  <c r="R163" i="104"/>
  <c r="AB377" i="105"/>
  <c r="R164" i="104"/>
  <c r="AB378" i="105"/>
  <c r="R165" i="104"/>
  <c r="AB380" i="105"/>
  <c r="R166" i="104"/>
  <c r="AB382" i="105"/>
  <c r="R167" i="104"/>
  <c r="AB384" i="105"/>
  <c r="R168" i="104"/>
  <c r="AB386" i="105"/>
  <c r="R169" i="104"/>
  <c r="AB389" i="105"/>
  <c r="R170" i="104"/>
  <c r="AB397" i="105"/>
  <c r="AB398" i="105"/>
  <c r="AB399" i="105"/>
  <c r="R171" i="104"/>
  <c r="AB400" i="105"/>
  <c r="R172" i="104"/>
  <c r="AB407" i="105"/>
  <c r="R173" i="104"/>
  <c r="AB408" i="105"/>
  <c r="R174" i="104"/>
  <c r="AB409" i="105"/>
  <c r="R175" i="104"/>
  <c r="AB411" i="105"/>
  <c r="R176" i="104"/>
  <c r="AB412" i="105"/>
  <c r="AB413" i="105"/>
  <c r="R177" i="104"/>
  <c r="AB414" i="105"/>
  <c r="R178" i="104"/>
  <c r="AB415" i="105"/>
  <c r="R179" i="104"/>
  <c r="AB416" i="105"/>
  <c r="R180" i="104"/>
  <c r="AB417" i="105"/>
  <c r="R181" i="104"/>
  <c r="AB418" i="105"/>
  <c r="R182" i="104"/>
  <c r="Q2" i="103"/>
  <c r="Q3" i="103"/>
  <c r="Q4" i="103"/>
  <c r="Q5" i="103"/>
  <c r="Q6" i="103"/>
  <c r="Q7" i="103"/>
  <c r="Q8" i="103"/>
  <c r="Q9" i="103"/>
  <c r="Q10" i="103"/>
  <c r="Q11" i="103"/>
  <c r="Q12" i="103"/>
  <c r="Q13" i="103"/>
  <c r="Q14" i="103"/>
  <c r="Q15" i="103"/>
  <c r="Q16" i="103"/>
  <c r="Q17" i="103"/>
  <c r="Q18" i="103"/>
  <c r="Q19" i="103"/>
  <c r="Q20" i="103"/>
  <c r="Q21" i="103"/>
  <c r="Q22" i="103"/>
  <c r="Q23" i="103"/>
  <c r="Q24" i="103"/>
  <c r="R184" i="104"/>
  <c r="Q25" i="103"/>
  <c r="R185" i="104"/>
  <c r="Q26" i="103"/>
  <c r="Q27" i="103"/>
  <c r="AB4" i="105"/>
  <c r="AB6" i="105"/>
  <c r="AB8" i="105"/>
  <c r="AB9" i="105"/>
  <c r="AB10" i="105"/>
  <c r="AB15" i="105"/>
  <c r="AB16" i="105"/>
  <c r="AB25" i="105"/>
  <c r="AB27" i="105"/>
  <c r="AB40" i="105"/>
  <c r="AB44" i="105"/>
  <c r="AB47" i="105"/>
  <c r="AB53" i="105"/>
  <c r="AB56" i="105"/>
  <c r="AB57" i="105"/>
  <c r="AB76" i="105"/>
  <c r="AB77" i="105"/>
  <c r="AB84" i="105"/>
  <c r="AB86" i="105"/>
  <c r="AB87" i="105"/>
  <c r="AB91" i="105"/>
  <c r="AB93" i="105"/>
  <c r="AB95" i="105"/>
  <c r="AB96" i="105"/>
  <c r="AB97" i="105"/>
  <c r="AB99" i="105"/>
  <c r="AB100" i="105"/>
  <c r="AB102" i="105"/>
  <c r="AB104" i="105"/>
  <c r="AB105" i="105"/>
  <c r="AB106" i="105"/>
  <c r="AB107" i="105"/>
  <c r="AB108" i="105"/>
  <c r="AB109" i="105"/>
  <c r="AB110" i="105"/>
  <c r="AB111" i="105"/>
  <c r="AB112" i="105"/>
  <c r="AB113" i="105"/>
  <c r="AB115" i="105"/>
  <c r="AB116" i="105"/>
  <c r="AB117" i="105"/>
  <c r="AB118" i="105"/>
  <c r="AB121" i="105"/>
  <c r="AB122" i="105"/>
  <c r="AB123" i="105"/>
  <c r="AB124" i="105"/>
  <c r="AB125" i="105"/>
  <c r="AB126" i="105"/>
  <c r="AB127" i="105"/>
  <c r="AB129" i="105"/>
  <c r="AB130" i="105"/>
  <c r="AB131" i="105"/>
  <c r="AB132" i="105"/>
  <c r="AB133" i="105"/>
  <c r="AB135" i="105"/>
  <c r="AB136" i="105"/>
  <c r="AB137" i="105"/>
  <c r="AB138" i="105"/>
  <c r="AB139" i="105"/>
  <c r="AB140" i="105"/>
  <c r="AB143" i="105"/>
  <c r="AB144" i="105"/>
  <c r="AB146" i="105"/>
  <c r="AB148" i="105"/>
  <c r="AB149" i="105"/>
  <c r="AB150" i="105"/>
  <c r="AB152" i="105"/>
  <c r="AB153" i="105"/>
  <c r="AB154" i="105"/>
  <c r="AB155" i="105"/>
  <c r="AB156" i="105"/>
  <c r="AB157" i="105"/>
  <c r="AB158" i="105"/>
  <c r="AB159" i="105"/>
  <c r="AB160" i="105"/>
  <c r="AB161" i="105"/>
  <c r="AB162" i="105"/>
  <c r="AB163" i="105"/>
  <c r="AB164" i="105"/>
  <c r="AB166" i="105"/>
  <c r="AB168" i="105"/>
  <c r="AB170" i="105"/>
  <c r="AB174" i="105"/>
  <c r="AB177" i="105"/>
  <c r="AB180" i="105"/>
  <c r="AB182" i="105"/>
  <c r="AB183" i="105"/>
  <c r="AB185" i="105"/>
  <c r="AB186" i="105"/>
  <c r="AB187" i="105"/>
  <c r="AB188" i="105"/>
  <c r="AB189" i="105"/>
  <c r="AB190" i="105"/>
  <c r="AB191" i="105"/>
  <c r="AB195" i="105"/>
  <c r="AB196" i="105"/>
  <c r="AB197" i="105"/>
  <c r="AB198" i="105"/>
  <c r="AB203" i="105"/>
  <c r="AB205" i="105"/>
  <c r="AB209" i="105"/>
  <c r="AB210" i="105"/>
  <c r="AB213" i="105"/>
  <c r="AB214" i="105"/>
  <c r="AB215" i="105"/>
  <c r="AB217" i="105"/>
  <c r="AB218" i="105"/>
  <c r="AB223" i="105"/>
  <c r="AB228" i="105"/>
  <c r="AB238" i="105"/>
  <c r="AB249" i="105"/>
  <c r="AB250" i="105"/>
  <c r="AB252" i="105"/>
  <c r="AB253" i="105"/>
  <c r="AB259" i="105"/>
  <c r="AB260" i="105"/>
  <c r="AB261" i="105"/>
  <c r="AB265" i="105"/>
  <c r="AB266" i="105"/>
  <c r="AB269" i="105"/>
  <c r="AB273" i="105"/>
  <c r="AB274" i="105"/>
  <c r="AB275" i="105"/>
  <c r="AB276" i="105"/>
  <c r="AB277" i="105"/>
  <c r="AB278" i="105"/>
  <c r="AB279" i="105"/>
  <c r="AB281" i="105"/>
  <c r="AB286" i="105"/>
  <c r="AB288" i="105"/>
  <c r="AB292" i="105"/>
  <c r="AB300" i="105"/>
  <c r="AB301" i="105"/>
  <c r="AB302" i="105"/>
  <c r="AB303" i="105"/>
  <c r="AB313" i="105"/>
  <c r="AB320" i="105"/>
  <c r="AB324" i="105"/>
  <c r="AB325" i="105"/>
  <c r="AB331" i="105"/>
  <c r="AB332" i="105"/>
  <c r="AB339" i="105"/>
  <c r="AB340" i="105"/>
  <c r="AB342" i="105"/>
  <c r="AB344" i="105"/>
  <c r="AB345" i="105"/>
  <c r="AB346" i="105"/>
  <c r="AB347" i="105"/>
  <c r="AB349" i="105"/>
  <c r="AB350" i="105"/>
  <c r="AB351" i="105"/>
  <c r="AB352" i="105"/>
  <c r="AB353" i="105"/>
  <c r="AB356" i="105"/>
  <c r="AB357" i="105"/>
  <c r="AB358" i="105"/>
  <c r="AB359" i="105"/>
  <c r="AB360" i="105"/>
  <c r="AB361" i="105"/>
  <c r="AB362" i="105"/>
  <c r="AB363" i="105"/>
  <c r="AB364" i="105"/>
  <c r="AB365" i="105"/>
  <c r="AB366" i="105"/>
  <c r="AB367" i="105"/>
  <c r="AB368" i="105"/>
  <c r="AB369" i="105"/>
  <c r="AB370" i="105"/>
  <c r="AB371" i="105"/>
  <c r="AB372" i="105"/>
  <c r="AB373" i="105"/>
  <c r="AB374" i="105"/>
  <c r="AB375" i="105"/>
  <c r="AB376" i="105"/>
  <c r="AB379" i="105"/>
  <c r="AB381" i="105"/>
  <c r="AB383" i="105"/>
  <c r="AB385" i="105"/>
  <c r="AB387" i="105"/>
  <c r="AB388" i="105"/>
  <c r="AB390" i="105"/>
  <c r="AB391" i="105"/>
  <c r="AB392" i="105"/>
  <c r="AB393" i="105"/>
  <c r="AB394" i="105"/>
  <c r="AB395" i="105"/>
  <c r="AB396" i="105"/>
  <c r="AB401" i="105"/>
  <c r="AB402" i="105"/>
  <c r="AB403" i="105"/>
  <c r="AB404" i="105"/>
  <c r="AB405" i="105"/>
  <c r="AB406" i="105"/>
  <c r="AB410" i="105"/>
  <c r="AB423" i="105"/>
  <c r="Q29" i="103"/>
  <c r="AA114" i="105"/>
  <c r="Q50" i="104"/>
  <c r="AA119" i="105"/>
  <c r="Q51" i="104"/>
  <c r="AA120" i="105"/>
  <c r="Q52" i="104"/>
  <c r="AA128" i="105"/>
  <c r="Q53" i="104"/>
  <c r="AA2" i="105"/>
  <c r="Q2" i="104"/>
  <c r="AA3" i="105"/>
  <c r="Q3" i="104"/>
  <c r="AA5" i="105"/>
  <c r="Q4" i="104"/>
  <c r="AA7" i="105"/>
  <c r="Q5" i="104"/>
  <c r="AA11" i="105"/>
  <c r="Q6" i="104"/>
  <c r="AA12" i="105"/>
  <c r="Q7" i="104"/>
  <c r="AA13" i="105"/>
  <c r="Q8" i="104"/>
  <c r="AA14" i="105"/>
  <c r="Q9" i="104"/>
  <c r="AA17" i="105"/>
  <c r="Q10" i="104"/>
  <c r="AA18" i="105"/>
  <c r="AA19" i="105"/>
  <c r="AA20" i="105"/>
  <c r="Q11" i="104"/>
  <c r="AA21" i="105"/>
  <c r="AA22" i="105"/>
  <c r="AA23" i="105"/>
  <c r="Q12" i="104"/>
  <c r="AA24" i="105"/>
  <c r="Q13" i="104"/>
  <c r="AA26" i="105"/>
  <c r="Q14" i="104"/>
  <c r="AA28" i="105"/>
  <c r="Q15" i="104"/>
  <c r="AA29" i="105"/>
  <c r="AA30" i="105"/>
  <c r="AA31" i="105"/>
  <c r="Q16" i="104"/>
  <c r="AA32" i="105"/>
  <c r="AA33" i="105"/>
  <c r="AA34" i="105"/>
  <c r="Q17" i="104"/>
  <c r="AA35" i="105"/>
  <c r="AA36" i="105"/>
  <c r="Q18" i="104"/>
  <c r="AA37" i="105"/>
  <c r="AA38" i="105"/>
  <c r="AA39" i="105"/>
  <c r="Q19" i="104"/>
  <c r="AA41" i="105"/>
  <c r="AA42" i="105"/>
  <c r="AA43" i="105"/>
  <c r="Q20" i="104"/>
  <c r="AA45" i="105"/>
  <c r="AA46" i="105"/>
  <c r="Q21" i="104"/>
  <c r="AA48" i="105"/>
  <c r="AA49" i="105"/>
  <c r="AA50" i="105"/>
  <c r="Q22" i="104"/>
  <c r="AA51" i="105"/>
  <c r="AA52" i="105"/>
  <c r="Q23" i="104"/>
  <c r="AA54" i="105"/>
  <c r="Q24" i="104"/>
  <c r="AA55" i="105"/>
  <c r="Q25" i="104"/>
  <c r="AA58" i="105"/>
  <c r="Q26" i="104"/>
  <c r="AA59" i="105"/>
  <c r="AA60" i="105"/>
  <c r="AA61" i="105"/>
  <c r="Q27" i="104"/>
  <c r="AA62" i="105"/>
  <c r="AA63" i="105"/>
  <c r="Q28" i="104"/>
  <c r="AA64" i="105"/>
  <c r="Q29" i="104"/>
  <c r="AA65" i="105"/>
  <c r="AA66" i="105"/>
  <c r="AA67" i="105"/>
  <c r="Q30" i="104"/>
  <c r="AA68" i="105"/>
  <c r="Q31" i="104"/>
  <c r="AA69" i="105"/>
  <c r="AA70" i="105"/>
  <c r="AA71" i="105"/>
  <c r="Q32" i="104"/>
  <c r="AA72" i="105"/>
  <c r="Q33" i="104"/>
  <c r="AA73" i="105"/>
  <c r="Q34" i="104"/>
  <c r="AA74" i="105"/>
  <c r="Q35" i="104"/>
  <c r="AA75" i="105"/>
  <c r="Q36" i="104"/>
  <c r="AA78" i="105"/>
  <c r="Q37" i="104"/>
  <c r="AA79" i="105"/>
  <c r="Q38" i="104"/>
  <c r="AA80" i="105"/>
  <c r="Q39" i="104"/>
  <c r="AA81" i="105"/>
  <c r="Q40" i="104"/>
  <c r="AA82" i="105"/>
  <c r="AA83" i="105"/>
  <c r="Q41" i="104"/>
  <c r="AA85" i="105"/>
  <c r="Q42" i="104"/>
  <c r="AA88" i="105"/>
  <c r="Q43" i="104"/>
  <c r="AA89" i="105"/>
  <c r="AA90" i="105"/>
  <c r="Q44" i="104"/>
  <c r="AA92" i="105"/>
  <c r="Q45" i="104"/>
  <c r="AA94" i="105"/>
  <c r="Q46" i="104"/>
  <c r="AA98" i="105"/>
  <c r="Q47" i="104"/>
  <c r="AA101" i="105"/>
  <c r="Q48" i="104"/>
  <c r="AA103" i="105"/>
  <c r="Q49" i="104"/>
  <c r="AA134" i="105"/>
  <c r="Q54" i="104"/>
  <c r="AA141" i="105"/>
  <c r="Q55" i="104"/>
  <c r="AA142" i="105"/>
  <c r="Q56" i="104"/>
  <c r="AA145" i="105"/>
  <c r="Q57" i="104"/>
  <c r="AA147" i="105"/>
  <c r="Q58" i="104"/>
  <c r="AA151" i="105"/>
  <c r="Q59" i="104"/>
  <c r="AA165" i="105"/>
  <c r="Q60" i="104"/>
  <c r="AA167" i="105"/>
  <c r="Q61" i="104"/>
  <c r="AA169" i="105"/>
  <c r="Q62" i="104"/>
  <c r="AA171" i="105"/>
  <c r="Q63" i="104"/>
  <c r="AA172" i="105"/>
  <c r="Q64" i="104"/>
  <c r="AA173" i="105"/>
  <c r="Q65" i="104"/>
  <c r="AA175" i="105"/>
  <c r="Q66" i="104"/>
  <c r="AA176" i="105"/>
  <c r="Q67" i="104"/>
  <c r="AA178" i="105"/>
  <c r="Q68" i="104"/>
  <c r="AA179" i="105"/>
  <c r="Q69" i="104"/>
  <c r="AA181" i="105"/>
  <c r="Q70" i="104"/>
  <c r="AA184" i="105"/>
  <c r="Q71" i="104"/>
  <c r="AA192" i="105"/>
  <c r="Q72" i="104"/>
  <c r="AA193" i="105"/>
  <c r="Q73" i="104"/>
  <c r="AA194" i="105"/>
  <c r="Q74" i="104"/>
  <c r="AA199" i="105"/>
  <c r="Q75" i="104"/>
  <c r="AA200" i="105"/>
  <c r="Q76" i="104"/>
  <c r="AA201" i="105"/>
  <c r="Q77" i="104"/>
  <c r="AA202" i="105"/>
  <c r="Q78" i="104"/>
  <c r="AA204" i="105"/>
  <c r="Q79" i="104"/>
  <c r="AA206" i="105"/>
  <c r="Q80" i="104"/>
  <c r="AA207" i="105"/>
  <c r="Q81" i="104"/>
  <c r="AA208" i="105"/>
  <c r="Q82" i="104"/>
  <c r="AA211" i="105"/>
  <c r="Q83" i="104"/>
  <c r="AA212" i="105"/>
  <c r="Q84" i="104"/>
  <c r="AA216" i="105"/>
  <c r="Q85" i="104"/>
  <c r="AA219" i="105"/>
  <c r="Q86" i="104"/>
  <c r="AA220" i="105"/>
  <c r="Q87" i="104"/>
  <c r="AA221" i="105"/>
  <c r="Q88" i="104"/>
  <c r="AA222" i="105"/>
  <c r="Q89" i="104"/>
  <c r="AA224" i="105"/>
  <c r="Q90" i="104"/>
  <c r="AA225" i="105"/>
  <c r="Q91" i="104"/>
  <c r="AA226" i="105"/>
  <c r="Q92" i="104"/>
  <c r="AA227" i="105"/>
  <c r="Q93" i="104"/>
  <c r="AA229" i="105"/>
  <c r="Q94" i="104"/>
  <c r="AA230" i="105"/>
  <c r="Q95" i="104"/>
  <c r="AA231" i="105"/>
  <c r="Q96" i="104"/>
  <c r="AA232" i="105"/>
  <c r="Q97" i="104"/>
  <c r="AA233" i="105"/>
  <c r="Q98" i="104"/>
  <c r="AA234" i="105"/>
  <c r="Q99" i="104"/>
  <c r="AA235" i="105"/>
  <c r="Q100" i="104"/>
  <c r="AA236" i="105"/>
  <c r="Q101" i="104"/>
  <c r="AA237" i="105"/>
  <c r="Q102" i="104"/>
  <c r="AA239" i="105"/>
  <c r="Q103" i="104"/>
  <c r="AA240" i="105"/>
  <c r="Q104" i="104"/>
  <c r="AA241" i="105"/>
  <c r="Q105" i="104"/>
  <c r="AA242" i="105"/>
  <c r="Q106" i="104"/>
  <c r="AA243" i="105"/>
  <c r="Q107" i="104"/>
  <c r="AA244" i="105"/>
  <c r="Q108" i="104"/>
  <c r="AA245" i="105"/>
  <c r="Q109" i="104"/>
  <c r="AA246" i="105"/>
  <c r="Q110" i="104"/>
  <c r="AA247" i="105"/>
  <c r="Q111" i="104"/>
  <c r="AA248" i="105"/>
  <c r="Q112" i="104"/>
  <c r="AA251" i="105"/>
  <c r="Q113" i="104"/>
  <c r="AA254" i="105"/>
  <c r="Q114" i="104"/>
  <c r="AA255" i="105"/>
  <c r="Q115" i="104"/>
  <c r="AA256" i="105"/>
  <c r="Q116" i="104"/>
  <c r="AA257" i="105"/>
  <c r="Q117" i="104"/>
  <c r="AA258" i="105"/>
  <c r="Q118" i="104"/>
  <c r="AA262" i="105"/>
  <c r="Q119" i="104"/>
  <c r="AA263" i="105"/>
  <c r="Q120" i="104"/>
  <c r="AA264" i="105"/>
  <c r="Q121" i="104"/>
  <c r="AA267" i="105"/>
  <c r="AA268" i="105"/>
  <c r="Q122" i="104"/>
  <c r="AA270" i="105"/>
  <c r="AA271" i="105"/>
  <c r="Q123" i="104"/>
  <c r="AA272" i="105"/>
  <c r="Q124" i="104"/>
  <c r="AA280" i="105"/>
  <c r="Q125" i="104"/>
  <c r="AA282" i="105"/>
  <c r="Q126" i="104"/>
  <c r="AA283" i="105"/>
  <c r="AA284" i="105"/>
  <c r="Q127" i="104"/>
  <c r="AA285" i="105"/>
  <c r="Q128" i="104"/>
  <c r="AA287" i="105"/>
  <c r="Q129" i="104"/>
  <c r="AA289" i="105"/>
  <c r="Q130" i="104"/>
  <c r="AA290" i="105"/>
  <c r="Q131" i="104"/>
  <c r="AA291" i="105"/>
  <c r="Q132" i="104"/>
  <c r="AA293" i="105"/>
  <c r="Q133" i="104"/>
  <c r="AA294" i="105"/>
  <c r="Q134" i="104"/>
  <c r="AA295" i="105"/>
  <c r="Q135" i="104"/>
  <c r="AA296" i="105"/>
  <c r="AA297" i="105"/>
  <c r="Q136" i="104"/>
  <c r="AA298" i="105"/>
  <c r="AA299" i="105"/>
  <c r="Q137" i="104"/>
  <c r="AA304" i="105"/>
  <c r="AA305" i="105"/>
  <c r="AA306" i="105"/>
  <c r="Q138" i="104"/>
  <c r="AA307" i="105"/>
  <c r="Q139" i="104"/>
  <c r="AA308" i="105"/>
  <c r="Q140" i="104"/>
  <c r="AA309" i="105"/>
  <c r="AA310" i="105"/>
  <c r="Q141" i="104"/>
  <c r="AA311" i="105"/>
  <c r="AA312" i="105"/>
  <c r="Q142" i="104"/>
  <c r="AA314" i="105"/>
  <c r="Q143" i="104"/>
  <c r="AA315" i="105"/>
  <c r="Q144" i="104"/>
  <c r="AA316" i="105"/>
  <c r="Q145" i="104"/>
  <c r="AA317" i="105"/>
  <c r="AA318" i="105"/>
  <c r="Q146" i="104"/>
  <c r="AA319" i="105"/>
  <c r="Q147" i="104"/>
  <c r="AA321" i="105"/>
  <c r="AA322" i="105"/>
  <c r="Q148" i="104"/>
  <c r="AA323" i="105"/>
  <c r="Q149" i="104"/>
  <c r="AA326" i="105"/>
  <c r="AA327" i="105"/>
  <c r="Q150" i="104"/>
  <c r="AA328" i="105"/>
  <c r="Q151" i="104"/>
  <c r="AA329" i="105"/>
  <c r="Q152" i="104"/>
  <c r="AA330" i="105"/>
  <c r="Q153" i="104"/>
  <c r="AA333" i="105"/>
  <c r="Q154" i="104"/>
  <c r="AA334" i="105"/>
  <c r="Q155" i="104"/>
  <c r="AA335" i="105"/>
  <c r="Q156" i="104"/>
  <c r="AA336" i="105"/>
  <c r="Q157" i="104"/>
  <c r="AA337" i="105"/>
  <c r="Q158" i="104"/>
  <c r="AA338" i="105"/>
  <c r="Q159" i="104"/>
  <c r="AA341" i="105"/>
  <c r="Q160" i="104"/>
  <c r="AA343" i="105"/>
  <c r="Q161" i="104"/>
  <c r="AA348" i="105"/>
  <c r="Q162" i="104"/>
  <c r="AA354" i="105"/>
  <c r="AA355" i="105"/>
  <c r="Q163" i="104"/>
  <c r="AA377" i="105"/>
  <c r="Q164" i="104"/>
  <c r="AA378" i="105"/>
  <c r="Q165" i="104"/>
  <c r="AA380" i="105"/>
  <c r="Q166" i="104"/>
  <c r="AA382" i="105"/>
  <c r="Q167" i="104"/>
  <c r="AA384" i="105"/>
  <c r="Q168" i="104"/>
  <c r="AA386" i="105"/>
  <c r="Q169" i="104"/>
  <c r="AA389" i="105"/>
  <c r="Q170" i="104"/>
  <c r="AA397" i="105"/>
  <c r="AA398" i="105"/>
  <c r="AA399" i="105"/>
  <c r="Q171" i="104"/>
  <c r="AA400" i="105"/>
  <c r="Q172" i="104"/>
  <c r="AA407" i="105"/>
  <c r="Q173" i="104"/>
  <c r="AA408" i="105"/>
  <c r="Q174" i="104"/>
  <c r="AA409" i="105"/>
  <c r="Q175" i="104"/>
  <c r="AA411" i="105"/>
  <c r="Q176" i="104"/>
  <c r="AA412" i="105"/>
  <c r="AA413" i="105"/>
  <c r="Q177" i="104"/>
  <c r="AA414" i="105"/>
  <c r="Q178" i="104"/>
  <c r="AA415" i="105"/>
  <c r="Q179" i="104"/>
  <c r="AA416" i="105"/>
  <c r="Q180" i="104"/>
  <c r="AA417" i="105"/>
  <c r="Q181" i="104"/>
  <c r="AA418" i="105"/>
  <c r="Q182" i="104"/>
  <c r="P2" i="103"/>
  <c r="P3" i="103"/>
  <c r="P4" i="103"/>
  <c r="P5" i="103"/>
  <c r="P6" i="103"/>
  <c r="P7" i="103"/>
  <c r="P8" i="103"/>
  <c r="P9" i="103"/>
  <c r="P10" i="103"/>
  <c r="P11" i="103"/>
  <c r="P12" i="103"/>
  <c r="P13" i="103"/>
  <c r="P14" i="103"/>
  <c r="P15" i="103"/>
  <c r="P16" i="103"/>
  <c r="P17" i="103"/>
  <c r="P18" i="103"/>
  <c r="P19" i="103"/>
  <c r="P20" i="103"/>
  <c r="P21" i="103"/>
  <c r="P22" i="103"/>
  <c r="P23" i="103"/>
  <c r="P24" i="103"/>
  <c r="Q184" i="104"/>
  <c r="P25" i="103"/>
  <c r="Q185" i="104"/>
  <c r="P26" i="103"/>
  <c r="P27" i="103"/>
  <c r="AA4" i="105"/>
  <c r="AA6" i="105"/>
  <c r="AA8" i="105"/>
  <c r="AA9" i="105"/>
  <c r="AA10" i="105"/>
  <c r="AA15" i="105"/>
  <c r="AA16" i="105"/>
  <c r="AA25" i="105"/>
  <c r="AA27" i="105"/>
  <c r="AA40" i="105"/>
  <c r="AA44" i="105"/>
  <c r="AA47" i="105"/>
  <c r="AA53" i="105"/>
  <c r="AA56" i="105"/>
  <c r="AA57" i="105"/>
  <c r="AA76" i="105"/>
  <c r="AA77" i="105"/>
  <c r="AA84" i="105"/>
  <c r="AA86" i="105"/>
  <c r="AA87" i="105"/>
  <c r="AA91" i="105"/>
  <c r="AA93" i="105"/>
  <c r="AA95" i="105"/>
  <c r="AA96" i="105"/>
  <c r="AA97" i="105"/>
  <c r="AA99" i="105"/>
  <c r="AA100" i="105"/>
  <c r="AA102" i="105"/>
  <c r="AA104" i="105"/>
  <c r="AA105" i="105"/>
  <c r="AA106" i="105"/>
  <c r="AA107" i="105"/>
  <c r="AA108" i="105"/>
  <c r="AA109" i="105"/>
  <c r="AA110" i="105"/>
  <c r="AA111" i="105"/>
  <c r="AA112" i="105"/>
  <c r="AA113" i="105"/>
  <c r="AA115" i="105"/>
  <c r="AA116" i="105"/>
  <c r="AA117" i="105"/>
  <c r="AA118" i="105"/>
  <c r="AA121" i="105"/>
  <c r="AA122" i="105"/>
  <c r="AA123" i="105"/>
  <c r="AA124" i="105"/>
  <c r="AA125" i="105"/>
  <c r="AA126" i="105"/>
  <c r="AA127" i="105"/>
  <c r="AA129" i="105"/>
  <c r="AA130" i="105"/>
  <c r="AA131" i="105"/>
  <c r="AA132" i="105"/>
  <c r="AA133" i="105"/>
  <c r="AA135" i="105"/>
  <c r="AA136" i="105"/>
  <c r="AA137" i="105"/>
  <c r="AA138" i="105"/>
  <c r="AA139" i="105"/>
  <c r="AA140" i="105"/>
  <c r="AA143" i="105"/>
  <c r="AA144" i="105"/>
  <c r="AA146" i="105"/>
  <c r="AA148" i="105"/>
  <c r="AA149" i="105"/>
  <c r="AA150" i="105"/>
  <c r="AA152" i="105"/>
  <c r="AA153" i="105"/>
  <c r="AA154" i="105"/>
  <c r="AA155" i="105"/>
  <c r="AA156" i="105"/>
  <c r="AA157" i="105"/>
  <c r="AA158" i="105"/>
  <c r="AA159" i="105"/>
  <c r="AA160" i="105"/>
  <c r="AA161" i="105"/>
  <c r="AA162" i="105"/>
  <c r="AA163" i="105"/>
  <c r="AA164" i="105"/>
  <c r="AA166" i="105"/>
  <c r="AA168" i="105"/>
  <c r="AA170" i="105"/>
  <c r="AA174" i="105"/>
  <c r="AA177" i="105"/>
  <c r="AA180" i="105"/>
  <c r="AA182" i="105"/>
  <c r="AA183" i="105"/>
  <c r="AA185" i="105"/>
  <c r="AA186" i="105"/>
  <c r="AA187" i="105"/>
  <c r="AA188" i="105"/>
  <c r="AA189" i="105"/>
  <c r="AA190" i="105"/>
  <c r="AA191" i="105"/>
  <c r="AA195" i="105"/>
  <c r="AA196" i="105"/>
  <c r="AA197" i="105"/>
  <c r="AA198" i="105"/>
  <c r="AA203" i="105"/>
  <c r="AA205" i="105"/>
  <c r="AA209" i="105"/>
  <c r="AA210" i="105"/>
  <c r="AA213" i="105"/>
  <c r="AA214" i="105"/>
  <c r="AA215" i="105"/>
  <c r="AA217" i="105"/>
  <c r="AA218" i="105"/>
  <c r="AA223" i="105"/>
  <c r="AA228" i="105"/>
  <c r="AA238" i="105"/>
  <c r="AA249" i="105"/>
  <c r="AA250" i="105"/>
  <c r="AA252" i="105"/>
  <c r="AA253" i="105"/>
  <c r="AA259" i="105"/>
  <c r="AA260" i="105"/>
  <c r="AA261" i="105"/>
  <c r="AA265" i="105"/>
  <c r="AA266" i="105"/>
  <c r="AA269" i="105"/>
  <c r="AA273" i="105"/>
  <c r="AA274" i="105"/>
  <c r="AA275" i="105"/>
  <c r="AA276" i="105"/>
  <c r="AA277" i="105"/>
  <c r="AA278" i="105"/>
  <c r="AA279" i="105"/>
  <c r="AA281" i="105"/>
  <c r="AA286" i="105"/>
  <c r="AA288" i="105"/>
  <c r="AA292" i="105"/>
  <c r="AA300" i="105"/>
  <c r="AA301" i="105"/>
  <c r="AA302" i="105"/>
  <c r="AA303" i="105"/>
  <c r="AA313" i="105"/>
  <c r="AA320" i="105"/>
  <c r="AA324" i="105"/>
  <c r="AA325" i="105"/>
  <c r="AA331" i="105"/>
  <c r="AA332" i="105"/>
  <c r="AA339" i="105"/>
  <c r="AA340" i="105"/>
  <c r="AA342" i="105"/>
  <c r="AA344" i="105"/>
  <c r="AA345" i="105"/>
  <c r="AA346" i="105"/>
  <c r="AA347" i="105"/>
  <c r="AA349" i="105"/>
  <c r="AA350" i="105"/>
  <c r="AA351" i="105"/>
  <c r="AA352" i="105"/>
  <c r="AA353" i="105"/>
  <c r="AA356" i="105"/>
  <c r="AA357" i="105"/>
  <c r="AA358" i="105"/>
  <c r="AA359" i="105"/>
  <c r="AA360" i="105"/>
  <c r="AA361" i="105"/>
  <c r="AA362" i="105"/>
  <c r="AA363" i="105"/>
  <c r="AA364" i="105"/>
  <c r="AA365" i="105"/>
  <c r="AA366" i="105"/>
  <c r="AA367" i="105"/>
  <c r="AA368" i="105"/>
  <c r="AA369" i="105"/>
  <c r="AA370" i="105"/>
  <c r="AA371" i="105"/>
  <c r="AA372" i="105"/>
  <c r="AA373" i="105"/>
  <c r="AA374" i="105"/>
  <c r="AA375" i="105"/>
  <c r="AA376" i="105"/>
  <c r="AA379" i="105"/>
  <c r="AA381" i="105"/>
  <c r="AA383" i="105"/>
  <c r="AA385" i="105"/>
  <c r="AA387" i="105"/>
  <c r="AA388" i="105"/>
  <c r="AA390" i="105"/>
  <c r="AA391" i="105"/>
  <c r="AA392" i="105"/>
  <c r="AA393" i="105"/>
  <c r="AA394" i="105"/>
  <c r="AA395" i="105"/>
  <c r="AA396" i="105"/>
  <c r="AA401" i="105"/>
  <c r="AA402" i="105"/>
  <c r="AA403" i="105"/>
  <c r="AA404" i="105"/>
  <c r="AA405" i="105"/>
  <c r="AA406" i="105"/>
  <c r="AA410" i="105"/>
  <c r="AA423" i="105"/>
  <c r="P29" i="103"/>
  <c r="Z114" i="105"/>
  <c r="P50" i="104"/>
  <c r="Z119" i="105"/>
  <c r="P51" i="104"/>
  <c r="Z120" i="105"/>
  <c r="P52" i="104"/>
  <c r="Z128" i="105"/>
  <c r="P53" i="104"/>
  <c r="Z2" i="105"/>
  <c r="P2" i="104"/>
  <c r="Z3" i="105"/>
  <c r="P3" i="104"/>
  <c r="Z5" i="105"/>
  <c r="P4" i="104"/>
  <c r="Z7" i="105"/>
  <c r="P5" i="104"/>
  <c r="Z11" i="105"/>
  <c r="P6" i="104"/>
  <c r="Z12" i="105"/>
  <c r="P7" i="104"/>
  <c r="Z13" i="105"/>
  <c r="P8" i="104"/>
  <c r="Z14" i="105"/>
  <c r="P9" i="104"/>
  <c r="Z17" i="105"/>
  <c r="P10" i="104"/>
  <c r="Z18" i="105"/>
  <c r="Z19" i="105"/>
  <c r="Z20" i="105"/>
  <c r="P11" i="104"/>
  <c r="Z21" i="105"/>
  <c r="Z22" i="105"/>
  <c r="Z23" i="105"/>
  <c r="P12" i="104"/>
  <c r="Z24" i="105"/>
  <c r="P13" i="104"/>
  <c r="Z26" i="105"/>
  <c r="P14" i="104"/>
  <c r="Z28" i="105"/>
  <c r="P15" i="104"/>
  <c r="Z29" i="105"/>
  <c r="Z30" i="105"/>
  <c r="Z31" i="105"/>
  <c r="P16" i="104"/>
  <c r="Z32" i="105"/>
  <c r="Z33" i="105"/>
  <c r="Z34" i="105"/>
  <c r="P17" i="104"/>
  <c r="Z35" i="105"/>
  <c r="Z36" i="105"/>
  <c r="P18" i="104"/>
  <c r="Z37" i="105"/>
  <c r="Z38" i="105"/>
  <c r="Z39" i="105"/>
  <c r="P19" i="104"/>
  <c r="Z41" i="105"/>
  <c r="Z42" i="105"/>
  <c r="Z43" i="105"/>
  <c r="P20" i="104"/>
  <c r="Z45" i="105"/>
  <c r="Z46" i="105"/>
  <c r="P21" i="104"/>
  <c r="Z48" i="105"/>
  <c r="Z49" i="105"/>
  <c r="Z50" i="105"/>
  <c r="P22" i="104"/>
  <c r="Z51" i="105"/>
  <c r="Z52" i="105"/>
  <c r="P23" i="104"/>
  <c r="Z54" i="105"/>
  <c r="P24" i="104"/>
  <c r="Z55" i="105"/>
  <c r="P25" i="104"/>
  <c r="Z58" i="105"/>
  <c r="P26" i="104"/>
  <c r="Z59" i="105"/>
  <c r="Z60" i="105"/>
  <c r="Z61" i="105"/>
  <c r="P27" i="104"/>
  <c r="Z62" i="105"/>
  <c r="Z63" i="105"/>
  <c r="P28" i="104"/>
  <c r="Z64" i="105"/>
  <c r="P29" i="104"/>
  <c r="Z65" i="105"/>
  <c r="Z66" i="105"/>
  <c r="Z67" i="105"/>
  <c r="P30" i="104"/>
  <c r="Z68" i="105"/>
  <c r="P31" i="104"/>
  <c r="Z69" i="105"/>
  <c r="Z70" i="105"/>
  <c r="Z71" i="105"/>
  <c r="P32" i="104"/>
  <c r="Z72" i="105"/>
  <c r="P33" i="104"/>
  <c r="Z73" i="105"/>
  <c r="P34" i="104"/>
  <c r="Z74" i="105"/>
  <c r="P35" i="104"/>
  <c r="Z75" i="105"/>
  <c r="P36" i="104"/>
  <c r="Z78" i="105"/>
  <c r="P37" i="104"/>
  <c r="Z79" i="105"/>
  <c r="P38" i="104"/>
  <c r="Z80" i="105"/>
  <c r="P39" i="104"/>
  <c r="Z81" i="105"/>
  <c r="P40" i="104"/>
  <c r="Z82" i="105"/>
  <c r="Z83" i="105"/>
  <c r="P41" i="104"/>
  <c r="Z85" i="105"/>
  <c r="P42" i="104"/>
  <c r="Z88" i="105"/>
  <c r="P43" i="104"/>
  <c r="Z89" i="105"/>
  <c r="Z90" i="105"/>
  <c r="P44" i="104"/>
  <c r="Z92" i="105"/>
  <c r="P45" i="104"/>
  <c r="Z94" i="105"/>
  <c r="P46" i="104"/>
  <c r="Z98" i="105"/>
  <c r="P47" i="104"/>
  <c r="Z101" i="105"/>
  <c r="P48" i="104"/>
  <c r="Z103" i="105"/>
  <c r="P49" i="104"/>
  <c r="Z134" i="105"/>
  <c r="P54" i="104"/>
  <c r="Z141" i="105"/>
  <c r="P55" i="104"/>
  <c r="Z142" i="105"/>
  <c r="P56" i="104"/>
  <c r="Z145" i="105"/>
  <c r="P57" i="104"/>
  <c r="Z147" i="105"/>
  <c r="P58" i="104"/>
  <c r="Z151" i="105"/>
  <c r="P59" i="104"/>
  <c r="Z165" i="105"/>
  <c r="P60" i="104"/>
  <c r="Z167" i="105"/>
  <c r="P61" i="104"/>
  <c r="Z169" i="105"/>
  <c r="P62" i="104"/>
  <c r="Z171" i="105"/>
  <c r="P63" i="104"/>
  <c r="Z172" i="105"/>
  <c r="P64" i="104"/>
  <c r="Z173" i="105"/>
  <c r="P65" i="104"/>
  <c r="Z175" i="105"/>
  <c r="P66" i="104"/>
  <c r="Z176" i="105"/>
  <c r="P67" i="104"/>
  <c r="Z178" i="105"/>
  <c r="P68" i="104"/>
  <c r="Z179" i="105"/>
  <c r="P69" i="104"/>
  <c r="Z181" i="105"/>
  <c r="P70" i="104"/>
  <c r="Z184" i="105"/>
  <c r="P71" i="104"/>
  <c r="Z192" i="105"/>
  <c r="P72" i="104"/>
  <c r="Z193" i="105"/>
  <c r="P73" i="104"/>
  <c r="Z194" i="105"/>
  <c r="P74" i="104"/>
  <c r="Z199" i="105"/>
  <c r="P75" i="104"/>
  <c r="Z200" i="105"/>
  <c r="P76" i="104"/>
  <c r="Z201" i="105"/>
  <c r="P77" i="104"/>
  <c r="Z202" i="105"/>
  <c r="P78" i="104"/>
  <c r="Z204" i="105"/>
  <c r="P79" i="104"/>
  <c r="Z206" i="105"/>
  <c r="P80" i="104"/>
  <c r="Z207" i="105"/>
  <c r="P81" i="104"/>
  <c r="Z208" i="105"/>
  <c r="P82" i="104"/>
  <c r="Z211" i="105"/>
  <c r="P83" i="104"/>
  <c r="Z212" i="105"/>
  <c r="P84" i="104"/>
  <c r="Z216" i="105"/>
  <c r="P85" i="104"/>
  <c r="Z219" i="105"/>
  <c r="P86" i="104"/>
  <c r="Z220" i="105"/>
  <c r="P87" i="104"/>
  <c r="Z221" i="105"/>
  <c r="P88" i="104"/>
  <c r="Z222" i="105"/>
  <c r="P89" i="104"/>
  <c r="Z224" i="105"/>
  <c r="P90" i="104"/>
  <c r="Z225" i="105"/>
  <c r="P91" i="104"/>
  <c r="Z226" i="105"/>
  <c r="P92" i="104"/>
  <c r="Z227" i="105"/>
  <c r="P93" i="104"/>
  <c r="Z229" i="105"/>
  <c r="P94" i="104"/>
  <c r="Z230" i="105"/>
  <c r="P95" i="104"/>
  <c r="Z231" i="105"/>
  <c r="P96" i="104"/>
  <c r="Z232" i="105"/>
  <c r="P97" i="104"/>
  <c r="Z233" i="105"/>
  <c r="P98" i="104"/>
  <c r="Z234" i="105"/>
  <c r="P99" i="104"/>
  <c r="Z235" i="105"/>
  <c r="P100" i="104"/>
  <c r="Z236" i="105"/>
  <c r="P101" i="104"/>
  <c r="Z237" i="105"/>
  <c r="P102" i="104"/>
  <c r="Z239" i="105"/>
  <c r="P103" i="104"/>
  <c r="Z240" i="105"/>
  <c r="P104" i="104"/>
  <c r="Z241" i="105"/>
  <c r="P105" i="104"/>
  <c r="Z242" i="105"/>
  <c r="P106" i="104"/>
  <c r="Z243" i="105"/>
  <c r="P107" i="104"/>
  <c r="Z244" i="105"/>
  <c r="P108" i="104"/>
  <c r="Z245" i="105"/>
  <c r="P109" i="104"/>
  <c r="Z246" i="105"/>
  <c r="P110" i="104"/>
  <c r="Z247" i="105"/>
  <c r="P111" i="104"/>
  <c r="Z248" i="105"/>
  <c r="P112" i="104"/>
  <c r="Z251" i="105"/>
  <c r="P113" i="104"/>
  <c r="Z254" i="105"/>
  <c r="P114" i="104"/>
  <c r="Z255" i="105"/>
  <c r="P115" i="104"/>
  <c r="Z256" i="105"/>
  <c r="P116" i="104"/>
  <c r="Z257" i="105"/>
  <c r="P117" i="104"/>
  <c r="Z258" i="105"/>
  <c r="P118" i="104"/>
  <c r="Z262" i="105"/>
  <c r="P119" i="104"/>
  <c r="Z263" i="105"/>
  <c r="P120" i="104"/>
  <c r="Z264" i="105"/>
  <c r="P121" i="104"/>
  <c r="Z267" i="105"/>
  <c r="Z268" i="105"/>
  <c r="P122" i="104"/>
  <c r="Z270" i="105"/>
  <c r="Z271" i="105"/>
  <c r="P123" i="104"/>
  <c r="Z272" i="105"/>
  <c r="P124" i="104"/>
  <c r="Z280" i="105"/>
  <c r="P125" i="104"/>
  <c r="Z282" i="105"/>
  <c r="P126" i="104"/>
  <c r="Z283" i="105"/>
  <c r="Z284" i="105"/>
  <c r="P127" i="104"/>
  <c r="Z285" i="105"/>
  <c r="P128" i="104"/>
  <c r="Z287" i="105"/>
  <c r="P129" i="104"/>
  <c r="Z289" i="105"/>
  <c r="P130" i="104"/>
  <c r="Z290" i="105"/>
  <c r="P131" i="104"/>
  <c r="Z291" i="105"/>
  <c r="P132" i="104"/>
  <c r="Z293" i="105"/>
  <c r="P133" i="104"/>
  <c r="Z294" i="105"/>
  <c r="P134" i="104"/>
  <c r="Z295" i="105"/>
  <c r="P135" i="104"/>
  <c r="Z296" i="105"/>
  <c r="Z297" i="105"/>
  <c r="P136" i="104"/>
  <c r="Z298" i="105"/>
  <c r="Z299" i="105"/>
  <c r="P137" i="104"/>
  <c r="Z304" i="105"/>
  <c r="Z305" i="105"/>
  <c r="Z306" i="105"/>
  <c r="P138" i="104"/>
  <c r="Z307" i="105"/>
  <c r="P139" i="104"/>
  <c r="Z308" i="105"/>
  <c r="P140" i="104"/>
  <c r="Z309" i="105"/>
  <c r="Z310" i="105"/>
  <c r="P141" i="104"/>
  <c r="Z311" i="105"/>
  <c r="Z312" i="105"/>
  <c r="P142" i="104"/>
  <c r="Z314" i="105"/>
  <c r="P143" i="104"/>
  <c r="Z315" i="105"/>
  <c r="P144" i="104"/>
  <c r="Z316" i="105"/>
  <c r="P145" i="104"/>
  <c r="Z317" i="105"/>
  <c r="Z318" i="105"/>
  <c r="P146" i="104"/>
  <c r="Z319" i="105"/>
  <c r="P147" i="104"/>
  <c r="Z321" i="105"/>
  <c r="Z322" i="105"/>
  <c r="P148" i="104"/>
  <c r="Z323" i="105"/>
  <c r="P149" i="104"/>
  <c r="Z326" i="105"/>
  <c r="Z327" i="105"/>
  <c r="P150" i="104"/>
  <c r="Z328" i="105"/>
  <c r="P151" i="104"/>
  <c r="Z329" i="105"/>
  <c r="P152" i="104"/>
  <c r="Z330" i="105"/>
  <c r="P153" i="104"/>
  <c r="Z333" i="105"/>
  <c r="P154" i="104"/>
  <c r="Z334" i="105"/>
  <c r="P155" i="104"/>
  <c r="Z335" i="105"/>
  <c r="P156" i="104"/>
  <c r="Z336" i="105"/>
  <c r="P157" i="104"/>
  <c r="Z337" i="105"/>
  <c r="P158" i="104"/>
  <c r="Z338" i="105"/>
  <c r="P159" i="104"/>
  <c r="Z341" i="105"/>
  <c r="P160" i="104"/>
  <c r="Z343" i="105"/>
  <c r="P161" i="104"/>
  <c r="Z348" i="105"/>
  <c r="P162" i="104"/>
  <c r="Z354" i="105"/>
  <c r="Z355" i="105"/>
  <c r="P163" i="104"/>
  <c r="Z377" i="105"/>
  <c r="P164" i="104"/>
  <c r="Z378" i="105"/>
  <c r="P165" i="104"/>
  <c r="Z380" i="105"/>
  <c r="P166" i="104"/>
  <c r="Z382" i="105"/>
  <c r="P167" i="104"/>
  <c r="Z384" i="105"/>
  <c r="P168" i="104"/>
  <c r="Z386" i="105"/>
  <c r="P169" i="104"/>
  <c r="Z389" i="105"/>
  <c r="P170" i="104"/>
  <c r="Z397" i="105"/>
  <c r="Z398" i="105"/>
  <c r="Z399" i="105"/>
  <c r="P171" i="104"/>
  <c r="Z400" i="105"/>
  <c r="P172" i="104"/>
  <c r="Z407" i="105"/>
  <c r="P173" i="104"/>
  <c r="Z408" i="105"/>
  <c r="P174" i="104"/>
  <c r="Z409" i="105"/>
  <c r="P175" i="104"/>
  <c r="Z411" i="105"/>
  <c r="P176" i="104"/>
  <c r="Z412" i="105"/>
  <c r="Z413" i="105"/>
  <c r="P177" i="104"/>
  <c r="Z414" i="105"/>
  <c r="P178" i="104"/>
  <c r="Z415" i="105"/>
  <c r="P179" i="104"/>
  <c r="Z416" i="105"/>
  <c r="P180" i="104"/>
  <c r="Z417" i="105"/>
  <c r="P181" i="104"/>
  <c r="Z418" i="105"/>
  <c r="P182" i="104"/>
  <c r="O2" i="103"/>
  <c r="O3" i="103"/>
  <c r="O4" i="103"/>
  <c r="O5" i="103"/>
  <c r="O6" i="103"/>
  <c r="O7" i="103"/>
  <c r="O8" i="103"/>
  <c r="O9" i="103"/>
  <c r="O10" i="103"/>
  <c r="O11" i="103"/>
  <c r="O12" i="103"/>
  <c r="O13" i="103"/>
  <c r="O14" i="103"/>
  <c r="O15" i="103"/>
  <c r="O16" i="103"/>
  <c r="O17" i="103"/>
  <c r="O18" i="103"/>
  <c r="O19" i="103"/>
  <c r="O20" i="103"/>
  <c r="O21" i="103"/>
  <c r="O22" i="103"/>
  <c r="O23" i="103"/>
  <c r="O24" i="103"/>
  <c r="P184" i="104"/>
  <c r="O25" i="103"/>
  <c r="P185" i="104"/>
  <c r="O26" i="103"/>
  <c r="O27" i="103"/>
  <c r="Z4" i="105"/>
  <c r="Z6" i="105"/>
  <c r="Z8" i="105"/>
  <c r="Z9" i="105"/>
  <c r="Z10" i="105"/>
  <c r="Z15" i="105"/>
  <c r="Z16" i="105"/>
  <c r="Z25" i="105"/>
  <c r="Z27" i="105"/>
  <c r="Z40" i="105"/>
  <c r="Z44" i="105"/>
  <c r="Z47" i="105"/>
  <c r="Z53" i="105"/>
  <c r="Z56" i="105"/>
  <c r="Z57" i="105"/>
  <c r="Z76" i="105"/>
  <c r="Z77" i="105"/>
  <c r="Z84" i="105"/>
  <c r="Z86" i="105"/>
  <c r="Z87" i="105"/>
  <c r="Z91" i="105"/>
  <c r="Z93" i="105"/>
  <c r="Z95" i="105"/>
  <c r="Z96" i="105"/>
  <c r="Z97" i="105"/>
  <c r="Z99" i="105"/>
  <c r="Z100" i="105"/>
  <c r="Z102" i="105"/>
  <c r="Z104" i="105"/>
  <c r="Z105" i="105"/>
  <c r="Z106" i="105"/>
  <c r="Z107" i="105"/>
  <c r="Z108" i="105"/>
  <c r="Z109" i="105"/>
  <c r="Z110" i="105"/>
  <c r="Z111" i="105"/>
  <c r="Z112" i="105"/>
  <c r="Z113" i="105"/>
  <c r="Z115" i="105"/>
  <c r="Z116" i="105"/>
  <c r="Z117" i="105"/>
  <c r="Z118" i="105"/>
  <c r="Z121" i="105"/>
  <c r="Z122" i="105"/>
  <c r="Z123" i="105"/>
  <c r="Z124" i="105"/>
  <c r="Z125" i="105"/>
  <c r="Z126" i="105"/>
  <c r="Z127" i="105"/>
  <c r="Z129" i="105"/>
  <c r="Z130" i="105"/>
  <c r="Z131" i="105"/>
  <c r="Z132" i="105"/>
  <c r="Z133" i="105"/>
  <c r="Z135" i="105"/>
  <c r="Z136" i="105"/>
  <c r="Z137" i="105"/>
  <c r="Z138" i="105"/>
  <c r="Z139" i="105"/>
  <c r="Z140" i="105"/>
  <c r="Z143" i="105"/>
  <c r="Z144" i="105"/>
  <c r="Z146" i="105"/>
  <c r="Z148" i="105"/>
  <c r="Z149" i="105"/>
  <c r="Z150" i="105"/>
  <c r="Z152" i="105"/>
  <c r="Z153" i="105"/>
  <c r="Z154" i="105"/>
  <c r="Z155" i="105"/>
  <c r="Z156" i="105"/>
  <c r="Z157" i="105"/>
  <c r="Z158" i="105"/>
  <c r="Z159" i="105"/>
  <c r="Z160" i="105"/>
  <c r="Z161" i="105"/>
  <c r="Z162" i="105"/>
  <c r="Z163" i="105"/>
  <c r="Z164" i="105"/>
  <c r="Z166" i="105"/>
  <c r="Z168" i="105"/>
  <c r="Z170" i="105"/>
  <c r="Z174" i="105"/>
  <c r="Z177" i="105"/>
  <c r="Z180" i="105"/>
  <c r="Z182" i="105"/>
  <c r="Z183" i="105"/>
  <c r="Z185" i="105"/>
  <c r="Z186" i="105"/>
  <c r="Z187" i="105"/>
  <c r="Z188" i="105"/>
  <c r="Z189" i="105"/>
  <c r="Z190" i="105"/>
  <c r="Z191" i="105"/>
  <c r="Z195" i="105"/>
  <c r="Z196" i="105"/>
  <c r="Z197" i="105"/>
  <c r="Z198" i="105"/>
  <c r="Z203" i="105"/>
  <c r="Z205" i="105"/>
  <c r="Z209" i="105"/>
  <c r="Z210" i="105"/>
  <c r="Z213" i="105"/>
  <c r="Z214" i="105"/>
  <c r="Z215" i="105"/>
  <c r="Z217" i="105"/>
  <c r="Z218" i="105"/>
  <c r="Z223" i="105"/>
  <c r="Z228" i="105"/>
  <c r="Z238" i="105"/>
  <c r="Z249" i="105"/>
  <c r="Z250" i="105"/>
  <c r="Z252" i="105"/>
  <c r="Z253" i="105"/>
  <c r="Z259" i="105"/>
  <c r="Z260" i="105"/>
  <c r="Z261" i="105"/>
  <c r="Z265" i="105"/>
  <c r="Z266" i="105"/>
  <c r="Z269" i="105"/>
  <c r="Z273" i="105"/>
  <c r="Z274" i="105"/>
  <c r="Z275" i="105"/>
  <c r="Z276" i="105"/>
  <c r="Z277" i="105"/>
  <c r="Z278" i="105"/>
  <c r="Z279" i="105"/>
  <c r="Z281" i="105"/>
  <c r="Z286" i="105"/>
  <c r="Z288" i="105"/>
  <c r="Z292" i="105"/>
  <c r="Z300" i="105"/>
  <c r="Z301" i="105"/>
  <c r="Z302" i="105"/>
  <c r="Z303" i="105"/>
  <c r="Z313" i="105"/>
  <c r="Z320" i="105"/>
  <c r="Z324" i="105"/>
  <c r="Z325" i="105"/>
  <c r="Z331" i="105"/>
  <c r="Z332" i="105"/>
  <c r="Z339" i="105"/>
  <c r="Z340" i="105"/>
  <c r="Z342" i="105"/>
  <c r="Z344" i="105"/>
  <c r="Z345" i="105"/>
  <c r="Z346" i="105"/>
  <c r="Z347" i="105"/>
  <c r="Z349" i="105"/>
  <c r="Z350" i="105"/>
  <c r="Z351" i="105"/>
  <c r="Z352" i="105"/>
  <c r="Z353" i="105"/>
  <c r="Z356" i="105"/>
  <c r="Z357" i="105"/>
  <c r="Z358" i="105"/>
  <c r="Z359" i="105"/>
  <c r="Z360" i="105"/>
  <c r="Z361" i="105"/>
  <c r="Z362" i="105"/>
  <c r="Z363" i="105"/>
  <c r="Z364" i="105"/>
  <c r="Z365" i="105"/>
  <c r="Z366" i="105"/>
  <c r="Z367" i="105"/>
  <c r="Z368" i="105"/>
  <c r="Z369" i="105"/>
  <c r="Z370" i="105"/>
  <c r="Z371" i="105"/>
  <c r="Z372" i="105"/>
  <c r="Z373" i="105"/>
  <c r="Z374" i="105"/>
  <c r="Z375" i="105"/>
  <c r="Z376" i="105"/>
  <c r="Z379" i="105"/>
  <c r="Z381" i="105"/>
  <c r="Z383" i="105"/>
  <c r="Z385" i="105"/>
  <c r="Z387" i="105"/>
  <c r="Z388" i="105"/>
  <c r="Z390" i="105"/>
  <c r="Z391" i="105"/>
  <c r="Z392" i="105"/>
  <c r="Z393" i="105"/>
  <c r="Z394" i="105"/>
  <c r="Z395" i="105"/>
  <c r="Z396" i="105"/>
  <c r="Z401" i="105"/>
  <c r="Z402" i="105"/>
  <c r="Z403" i="105"/>
  <c r="Z404" i="105"/>
  <c r="Z405" i="105"/>
  <c r="Z406" i="105"/>
  <c r="Z410" i="105"/>
  <c r="Z423" i="105"/>
  <c r="O29" i="103"/>
  <c r="Y114" i="105"/>
  <c r="O50" i="104"/>
  <c r="Y119" i="105"/>
  <c r="O51" i="104"/>
  <c r="Y120" i="105"/>
  <c r="O52" i="104"/>
  <c r="Y128" i="105"/>
  <c r="O53" i="104"/>
  <c r="Y2" i="105"/>
  <c r="O2" i="104"/>
  <c r="Y3" i="105"/>
  <c r="O3" i="104"/>
  <c r="Y5" i="105"/>
  <c r="O4" i="104"/>
  <c r="Y7" i="105"/>
  <c r="O5" i="104"/>
  <c r="Y11" i="105"/>
  <c r="O6" i="104"/>
  <c r="Y12" i="105"/>
  <c r="O7" i="104"/>
  <c r="Y13" i="105"/>
  <c r="O8" i="104"/>
  <c r="Y14" i="105"/>
  <c r="O9" i="104"/>
  <c r="Y17" i="105"/>
  <c r="O10" i="104"/>
  <c r="Y18" i="105"/>
  <c r="Y19" i="105"/>
  <c r="Y20" i="105"/>
  <c r="O11" i="104"/>
  <c r="Y21" i="105"/>
  <c r="Y22" i="105"/>
  <c r="Y23" i="105"/>
  <c r="O12" i="104"/>
  <c r="Y24" i="105"/>
  <c r="O13" i="104"/>
  <c r="Y26" i="105"/>
  <c r="O14" i="104"/>
  <c r="Y28" i="105"/>
  <c r="O15" i="104"/>
  <c r="Y29" i="105"/>
  <c r="Y30" i="105"/>
  <c r="Y31" i="105"/>
  <c r="O16" i="104"/>
  <c r="Y32" i="105"/>
  <c r="Y33" i="105"/>
  <c r="Y34" i="105"/>
  <c r="O17" i="104"/>
  <c r="Y35" i="105"/>
  <c r="Y36" i="105"/>
  <c r="O18" i="104"/>
  <c r="Y37" i="105"/>
  <c r="Y38" i="105"/>
  <c r="Y39" i="105"/>
  <c r="O19" i="104"/>
  <c r="Y41" i="105"/>
  <c r="Y42" i="105"/>
  <c r="Y43" i="105"/>
  <c r="O20" i="104"/>
  <c r="Y45" i="105"/>
  <c r="Y46" i="105"/>
  <c r="O21" i="104"/>
  <c r="Y48" i="105"/>
  <c r="Y49" i="105"/>
  <c r="Y50" i="105"/>
  <c r="O22" i="104"/>
  <c r="Y51" i="105"/>
  <c r="Y52" i="105"/>
  <c r="O23" i="104"/>
  <c r="Y54" i="105"/>
  <c r="O24" i="104"/>
  <c r="Y55" i="105"/>
  <c r="O25" i="104"/>
  <c r="Y58" i="105"/>
  <c r="O26" i="104"/>
  <c r="Y59" i="105"/>
  <c r="Y60" i="105"/>
  <c r="Y61" i="105"/>
  <c r="O27" i="104"/>
  <c r="Y62" i="105"/>
  <c r="Y63" i="105"/>
  <c r="O28" i="104"/>
  <c r="Y64" i="105"/>
  <c r="O29" i="104"/>
  <c r="Y65" i="105"/>
  <c r="Y66" i="105"/>
  <c r="Y67" i="105"/>
  <c r="O30" i="104"/>
  <c r="Y68" i="105"/>
  <c r="O31" i="104"/>
  <c r="Y69" i="105"/>
  <c r="Y70" i="105"/>
  <c r="Y71" i="105"/>
  <c r="O32" i="104"/>
  <c r="Y72" i="105"/>
  <c r="O33" i="104"/>
  <c r="Y73" i="105"/>
  <c r="O34" i="104"/>
  <c r="Y74" i="105"/>
  <c r="O35" i="104"/>
  <c r="Y75" i="105"/>
  <c r="O36" i="104"/>
  <c r="Y78" i="105"/>
  <c r="O37" i="104"/>
  <c r="Y79" i="105"/>
  <c r="O38" i="104"/>
  <c r="Y80" i="105"/>
  <c r="O39" i="104"/>
  <c r="Y81" i="105"/>
  <c r="O40" i="104"/>
  <c r="Y82" i="105"/>
  <c r="Y83" i="105"/>
  <c r="O41" i="104"/>
  <c r="Y85" i="105"/>
  <c r="O42" i="104"/>
  <c r="Y88" i="105"/>
  <c r="O43" i="104"/>
  <c r="Y89" i="105"/>
  <c r="Y90" i="105"/>
  <c r="O44" i="104"/>
  <c r="Y92" i="105"/>
  <c r="O45" i="104"/>
  <c r="Y94" i="105"/>
  <c r="O46" i="104"/>
  <c r="Y98" i="105"/>
  <c r="O47" i="104"/>
  <c r="Y101" i="105"/>
  <c r="O48" i="104"/>
  <c r="Y103" i="105"/>
  <c r="O49" i="104"/>
  <c r="Y134" i="105"/>
  <c r="O54" i="104"/>
  <c r="Y141" i="105"/>
  <c r="O55" i="104"/>
  <c r="Y142" i="105"/>
  <c r="O56" i="104"/>
  <c r="Y145" i="105"/>
  <c r="O57" i="104"/>
  <c r="Y147" i="105"/>
  <c r="O58" i="104"/>
  <c r="Y151" i="105"/>
  <c r="O59" i="104"/>
  <c r="Y165" i="105"/>
  <c r="O60" i="104"/>
  <c r="Y167" i="105"/>
  <c r="O61" i="104"/>
  <c r="Y169" i="105"/>
  <c r="O62" i="104"/>
  <c r="Y171" i="105"/>
  <c r="O63" i="104"/>
  <c r="Y172" i="105"/>
  <c r="O64" i="104"/>
  <c r="Y173" i="105"/>
  <c r="O65" i="104"/>
  <c r="Y175" i="105"/>
  <c r="O66" i="104"/>
  <c r="Y176" i="105"/>
  <c r="O67" i="104"/>
  <c r="Y178" i="105"/>
  <c r="O68" i="104"/>
  <c r="Y179" i="105"/>
  <c r="O69" i="104"/>
  <c r="Y181" i="105"/>
  <c r="O70" i="104"/>
  <c r="Y184" i="105"/>
  <c r="O71" i="104"/>
  <c r="Y192" i="105"/>
  <c r="O72" i="104"/>
  <c r="Y193" i="105"/>
  <c r="O73" i="104"/>
  <c r="Y194" i="105"/>
  <c r="O74" i="104"/>
  <c r="Y199" i="105"/>
  <c r="O75" i="104"/>
  <c r="Y200" i="105"/>
  <c r="O76" i="104"/>
  <c r="Y201" i="105"/>
  <c r="O77" i="104"/>
  <c r="Y202" i="105"/>
  <c r="O78" i="104"/>
  <c r="Y204" i="105"/>
  <c r="O79" i="104"/>
  <c r="Y206" i="105"/>
  <c r="O80" i="104"/>
  <c r="Y207" i="105"/>
  <c r="O81" i="104"/>
  <c r="Y208" i="105"/>
  <c r="O82" i="104"/>
  <c r="Y211" i="105"/>
  <c r="O83" i="104"/>
  <c r="Y212" i="105"/>
  <c r="O84" i="104"/>
  <c r="Y216" i="105"/>
  <c r="O85" i="104"/>
  <c r="Y219" i="105"/>
  <c r="O86" i="104"/>
  <c r="Y220" i="105"/>
  <c r="O87" i="104"/>
  <c r="Y221" i="105"/>
  <c r="O88" i="104"/>
  <c r="Y222" i="105"/>
  <c r="O89" i="104"/>
  <c r="Y224" i="105"/>
  <c r="O90" i="104"/>
  <c r="Y225" i="105"/>
  <c r="O91" i="104"/>
  <c r="Y226" i="105"/>
  <c r="O92" i="104"/>
  <c r="Y227" i="105"/>
  <c r="O93" i="104"/>
  <c r="Y229" i="105"/>
  <c r="O94" i="104"/>
  <c r="Y230" i="105"/>
  <c r="O95" i="104"/>
  <c r="Y231" i="105"/>
  <c r="O96" i="104"/>
  <c r="Y232" i="105"/>
  <c r="O97" i="104"/>
  <c r="Y233" i="105"/>
  <c r="O98" i="104"/>
  <c r="Y234" i="105"/>
  <c r="O99" i="104"/>
  <c r="Y235" i="105"/>
  <c r="O100" i="104"/>
  <c r="Y236" i="105"/>
  <c r="O101" i="104"/>
  <c r="Y237" i="105"/>
  <c r="O102" i="104"/>
  <c r="Y239" i="105"/>
  <c r="O103" i="104"/>
  <c r="Y240" i="105"/>
  <c r="O104" i="104"/>
  <c r="Y241" i="105"/>
  <c r="O105" i="104"/>
  <c r="Y242" i="105"/>
  <c r="O106" i="104"/>
  <c r="Y243" i="105"/>
  <c r="O107" i="104"/>
  <c r="Y244" i="105"/>
  <c r="O108" i="104"/>
  <c r="Y245" i="105"/>
  <c r="O109" i="104"/>
  <c r="Y246" i="105"/>
  <c r="O110" i="104"/>
  <c r="Y247" i="105"/>
  <c r="O111" i="104"/>
  <c r="Y248" i="105"/>
  <c r="O112" i="104"/>
  <c r="Y251" i="105"/>
  <c r="O113" i="104"/>
  <c r="Y254" i="105"/>
  <c r="O114" i="104"/>
  <c r="Y255" i="105"/>
  <c r="O115" i="104"/>
  <c r="Y256" i="105"/>
  <c r="O116" i="104"/>
  <c r="Y257" i="105"/>
  <c r="O117" i="104"/>
  <c r="Y258" i="105"/>
  <c r="O118" i="104"/>
  <c r="Y262" i="105"/>
  <c r="O119" i="104"/>
  <c r="Y263" i="105"/>
  <c r="O120" i="104"/>
  <c r="Y264" i="105"/>
  <c r="O121" i="104"/>
  <c r="Y267" i="105"/>
  <c r="Y268" i="105"/>
  <c r="O122" i="104"/>
  <c r="Y270" i="105"/>
  <c r="Y271" i="105"/>
  <c r="O123" i="104"/>
  <c r="Y272" i="105"/>
  <c r="O124" i="104"/>
  <c r="Y280" i="105"/>
  <c r="O125" i="104"/>
  <c r="Y282" i="105"/>
  <c r="O126" i="104"/>
  <c r="Y283" i="105"/>
  <c r="Y284" i="105"/>
  <c r="O127" i="104"/>
  <c r="Y285" i="105"/>
  <c r="O128" i="104"/>
  <c r="Y287" i="105"/>
  <c r="O129" i="104"/>
  <c r="Y289" i="105"/>
  <c r="O130" i="104"/>
  <c r="Y290" i="105"/>
  <c r="O131" i="104"/>
  <c r="Y291" i="105"/>
  <c r="O132" i="104"/>
  <c r="Y293" i="105"/>
  <c r="O133" i="104"/>
  <c r="Y294" i="105"/>
  <c r="O134" i="104"/>
  <c r="Y295" i="105"/>
  <c r="O135" i="104"/>
  <c r="Y296" i="105"/>
  <c r="Y297" i="105"/>
  <c r="O136" i="104"/>
  <c r="Y298" i="105"/>
  <c r="Y299" i="105"/>
  <c r="O137" i="104"/>
  <c r="Y304" i="105"/>
  <c r="Y305" i="105"/>
  <c r="Y306" i="105"/>
  <c r="O138" i="104"/>
  <c r="Y307" i="105"/>
  <c r="O139" i="104"/>
  <c r="Y308" i="105"/>
  <c r="O140" i="104"/>
  <c r="Y309" i="105"/>
  <c r="Y310" i="105"/>
  <c r="O141" i="104"/>
  <c r="Y311" i="105"/>
  <c r="Y312" i="105"/>
  <c r="O142" i="104"/>
  <c r="Y314" i="105"/>
  <c r="O143" i="104"/>
  <c r="Y315" i="105"/>
  <c r="O144" i="104"/>
  <c r="Y316" i="105"/>
  <c r="O145" i="104"/>
  <c r="Y317" i="105"/>
  <c r="Y318" i="105"/>
  <c r="O146" i="104"/>
  <c r="Y319" i="105"/>
  <c r="O147" i="104"/>
  <c r="Y321" i="105"/>
  <c r="Y322" i="105"/>
  <c r="O148" i="104"/>
  <c r="Y323" i="105"/>
  <c r="O149" i="104"/>
  <c r="Y326" i="105"/>
  <c r="Y327" i="105"/>
  <c r="O150" i="104"/>
  <c r="Y328" i="105"/>
  <c r="O151" i="104"/>
  <c r="Y329" i="105"/>
  <c r="O152" i="104"/>
  <c r="Y330" i="105"/>
  <c r="O153" i="104"/>
  <c r="Y333" i="105"/>
  <c r="O154" i="104"/>
  <c r="Y334" i="105"/>
  <c r="O155" i="104"/>
  <c r="Y335" i="105"/>
  <c r="O156" i="104"/>
  <c r="Y336" i="105"/>
  <c r="O157" i="104"/>
  <c r="Y337" i="105"/>
  <c r="O158" i="104"/>
  <c r="Y338" i="105"/>
  <c r="O159" i="104"/>
  <c r="Y341" i="105"/>
  <c r="O160" i="104"/>
  <c r="Y343" i="105"/>
  <c r="O161" i="104"/>
  <c r="Y348" i="105"/>
  <c r="O162" i="104"/>
  <c r="Y354" i="105"/>
  <c r="Y355" i="105"/>
  <c r="O163" i="104"/>
  <c r="Y377" i="105"/>
  <c r="O164" i="104"/>
  <c r="Y378" i="105"/>
  <c r="O165" i="104"/>
  <c r="Y380" i="105"/>
  <c r="O166" i="104"/>
  <c r="Y382" i="105"/>
  <c r="O167" i="104"/>
  <c r="Y384" i="105"/>
  <c r="O168" i="104"/>
  <c r="Y386" i="105"/>
  <c r="O169" i="104"/>
  <c r="Y389" i="105"/>
  <c r="O170" i="104"/>
  <c r="Y397" i="105"/>
  <c r="Y398" i="105"/>
  <c r="Y399" i="105"/>
  <c r="O171" i="104"/>
  <c r="Y400" i="105"/>
  <c r="O172" i="104"/>
  <c r="Y407" i="105"/>
  <c r="O173" i="104"/>
  <c r="Y408" i="105"/>
  <c r="O174" i="104"/>
  <c r="Y409" i="105"/>
  <c r="O175" i="104"/>
  <c r="Y411" i="105"/>
  <c r="O176" i="104"/>
  <c r="Y412" i="105"/>
  <c r="Y413" i="105"/>
  <c r="O177" i="104"/>
  <c r="Y414" i="105"/>
  <c r="O178" i="104"/>
  <c r="Y415" i="105"/>
  <c r="O179" i="104"/>
  <c r="Y416" i="105"/>
  <c r="O180" i="104"/>
  <c r="Y417" i="105"/>
  <c r="O181" i="104"/>
  <c r="Y418" i="105"/>
  <c r="O182" i="104"/>
  <c r="N2" i="103"/>
  <c r="N3" i="103"/>
  <c r="N4" i="103"/>
  <c r="N5" i="103"/>
  <c r="N6" i="103"/>
  <c r="N7" i="103"/>
  <c r="N8" i="103"/>
  <c r="N9" i="103"/>
  <c r="N10" i="103"/>
  <c r="N11" i="103"/>
  <c r="N12" i="103"/>
  <c r="N13" i="103"/>
  <c r="N14" i="103"/>
  <c r="N15" i="103"/>
  <c r="N16" i="103"/>
  <c r="N17" i="103"/>
  <c r="N18" i="103"/>
  <c r="N19" i="103"/>
  <c r="N20" i="103"/>
  <c r="N21" i="103"/>
  <c r="N22" i="103"/>
  <c r="N23" i="103"/>
  <c r="N24" i="103"/>
  <c r="O184" i="104"/>
  <c r="N25" i="103"/>
  <c r="O185" i="104"/>
  <c r="N26" i="103"/>
  <c r="N27" i="103"/>
  <c r="Y4" i="105"/>
  <c r="Y6" i="105"/>
  <c r="Y8" i="105"/>
  <c r="Y9" i="105"/>
  <c r="Y10" i="105"/>
  <c r="Y15" i="105"/>
  <c r="Y16" i="105"/>
  <c r="Y25" i="105"/>
  <c r="Y27" i="105"/>
  <c r="Y40" i="105"/>
  <c r="Y44" i="105"/>
  <c r="Y47" i="105"/>
  <c r="Y53" i="105"/>
  <c r="Y56" i="105"/>
  <c r="Y57" i="105"/>
  <c r="Y76" i="105"/>
  <c r="Y77" i="105"/>
  <c r="Y84" i="105"/>
  <c r="Y86" i="105"/>
  <c r="Y87" i="105"/>
  <c r="Y91" i="105"/>
  <c r="Y93" i="105"/>
  <c r="Y95" i="105"/>
  <c r="Y96" i="105"/>
  <c r="Y97" i="105"/>
  <c r="Y99" i="105"/>
  <c r="Y100" i="105"/>
  <c r="Y102" i="105"/>
  <c r="Y104" i="105"/>
  <c r="Y105" i="105"/>
  <c r="Y106" i="105"/>
  <c r="Y107" i="105"/>
  <c r="Y108" i="105"/>
  <c r="Y109" i="105"/>
  <c r="Y110" i="105"/>
  <c r="Y111" i="105"/>
  <c r="Y112" i="105"/>
  <c r="Y113" i="105"/>
  <c r="Y115" i="105"/>
  <c r="Y116" i="105"/>
  <c r="Y117" i="105"/>
  <c r="Y118" i="105"/>
  <c r="Y121" i="105"/>
  <c r="Y122" i="105"/>
  <c r="Y123" i="105"/>
  <c r="Y124" i="105"/>
  <c r="Y125" i="105"/>
  <c r="Y126" i="105"/>
  <c r="Y127" i="105"/>
  <c r="Y129" i="105"/>
  <c r="Y130" i="105"/>
  <c r="Y131" i="105"/>
  <c r="Y132" i="105"/>
  <c r="Y133" i="105"/>
  <c r="Y135" i="105"/>
  <c r="Y136" i="105"/>
  <c r="Y137" i="105"/>
  <c r="Y138" i="105"/>
  <c r="Y139" i="105"/>
  <c r="Y140" i="105"/>
  <c r="Y143" i="105"/>
  <c r="Y144" i="105"/>
  <c r="Y146" i="105"/>
  <c r="Y148" i="105"/>
  <c r="Y149" i="105"/>
  <c r="Y150" i="105"/>
  <c r="Y152" i="105"/>
  <c r="Y153" i="105"/>
  <c r="Y154" i="105"/>
  <c r="Y155" i="105"/>
  <c r="Y156" i="105"/>
  <c r="Y157" i="105"/>
  <c r="Y158" i="105"/>
  <c r="Y159" i="105"/>
  <c r="Y160" i="105"/>
  <c r="Y161" i="105"/>
  <c r="Y162" i="105"/>
  <c r="Y163" i="105"/>
  <c r="Y164" i="105"/>
  <c r="Y166" i="105"/>
  <c r="Y168" i="105"/>
  <c r="Y170" i="105"/>
  <c r="Y174" i="105"/>
  <c r="Y177" i="105"/>
  <c r="Y180" i="105"/>
  <c r="Y182" i="105"/>
  <c r="Y183" i="105"/>
  <c r="Y185" i="105"/>
  <c r="Y186" i="105"/>
  <c r="Y187" i="105"/>
  <c r="Y188" i="105"/>
  <c r="Y189" i="105"/>
  <c r="Y190" i="105"/>
  <c r="Y191" i="105"/>
  <c r="Y195" i="105"/>
  <c r="Y196" i="105"/>
  <c r="Y197" i="105"/>
  <c r="Y198" i="105"/>
  <c r="Y203" i="105"/>
  <c r="Y205" i="105"/>
  <c r="Y209" i="105"/>
  <c r="Y210" i="105"/>
  <c r="Y213" i="105"/>
  <c r="Y214" i="105"/>
  <c r="Y215" i="105"/>
  <c r="Y217" i="105"/>
  <c r="Y218" i="105"/>
  <c r="Y223" i="105"/>
  <c r="Y228" i="105"/>
  <c r="Y238" i="105"/>
  <c r="Y249" i="105"/>
  <c r="Y250" i="105"/>
  <c r="Y252" i="105"/>
  <c r="Y253" i="105"/>
  <c r="Y259" i="105"/>
  <c r="Y260" i="105"/>
  <c r="Y261" i="105"/>
  <c r="Y265" i="105"/>
  <c r="Y266" i="105"/>
  <c r="Y269" i="105"/>
  <c r="Y273" i="105"/>
  <c r="Y274" i="105"/>
  <c r="Y275" i="105"/>
  <c r="Y276" i="105"/>
  <c r="Y277" i="105"/>
  <c r="Y278" i="105"/>
  <c r="Y279" i="105"/>
  <c r="Y281" i="105"/>
  <c r="Y286" i="105"/>
  <c r="Y288" i="105"/>
  <c r="Y292" i="105"/>
  <c r="Y300" i="105"/>
  <c r="Y301" i="105"/>
  <c r="Y302" i="105"/>
  <c r="Y303" i="105"/>
  <c r="Y313" i="105"/>
  <c r="Y320" i="105"/>
  <c r="Y324" i="105"/>
  <c r="Y325" i="105"/>
  <c r="Y331" i="105"/>
  <c r="Y332" i="105"/>
  <c r="Y339" i="105"/>
  <c r="Y340" i="105"/>
  <c r="Y342" i="105"/>
  <c r="Y344" i="105"/>
  <c r="Y345" i="105"/>
  <c r="Y346" i="105"/>
  <c r="Y347" i="105"/>
  <c r="Y349" i="105"/>
  <c r="Y350" i="105"/>
  <c r="Y351" i="105"/>
  <c r="Y352" i="105"/>
  <c r="Y353" i="105"/>
  <c r="Y356" i="105"/>
  <c r="Y357" i="105"/>
  <c r="Y358" i="105"/>
  <c r="Y359" i="105"/>
  <c r="Y360" i="105"/>
  <c r="Y361" i="105"/>
  <c r="Y362" i="105"/>
  <c r="Y363" i="105"/>
  <c r="Y364" i="105"/>
  <c r="Y365" i="105"/>
  <c r="Y366" i="105"/>
  <c r="Y367" i="105"/>
  <c r="Y368" i="105"/>
  <c r="Y369" i="105"/>
  <c r="Y370" i="105"/>
  <c r="Y371" i="105"/>
  <c r="Y372" i="105"/>
  <c r="Y373" i="105"/>
  <c r="Y374" i="105"/>
  <c r="Y375" i="105"/>
  <c r="Y376" i="105"/>
  <c r="Y379" i="105"/>
  <c r="Y381" i="105"/>
  <c r="Y383" i="105"/>
  <c r="Y385" i="105"/>
  <c r="Y387" i="105"/>
  <c r="Y388" i="105"/>
  <c r="Y390" i="105"/>
  <c r="Y391" i="105"/>
  <c r="Y392" i="105"/>
  <c r="Y393" i="105"/>
  <c r="Y394" i="105"/>
  <c r="Y395" i="105"/>
  <c r="Y396" i="105"/>
  <c r="Y401" i="105"/>
  <c r="Y402" i="105"/>
  <c r="Y403" i="105"/>
  <c r="Y404" i="105"/>
  <c r="Y405" i="105"/>
  <c r="Y406" i="105"/>
  <c r="Y410" i="105"/>
  <c r="Y423" i="105"/>
  <c r="N29" i="103"/>
  <c r="X114" i="105"/>
  <c r="N50" i="104"/>
  <c r="X119" i="105"/>
  <c r="N51" i="104"/>
  <c r="X120" i="105"/>
  <c r="N52" i="104"/>
  <c r="X128" i="105"/>
  <c r="N53" i="104"/>
  <c r="X2" i="105"/>
  <c r="N2" i="104"/>
  <c r="X3" i="105"/>
  <c r="N3" i="104"/>
  <c r="X5" i="105"/>
  <c r="N4" i="104"/>
  <c r="X7" i="105"/>
  <c r="N5" i="104"/>
  <c r="X11" i="105"/>
  <c r="N6" i="104"/>
  <c r="X12" i="105"/>
  <c r="N7" i="104"/>
  <c r="X13" i="105"/>
  <c r="N8" i="104"/>
  <c r="X14" i="105"/>
  <c r="N9" i="104"/>
  <c r="X17" i="105"/>
  <c r="N10" i="104"/>
  <c r="X18" i="105"/>
  <c r="X19" i="105"/>
  <c r="X20" i="105"/>
  <c r="N11" i="104"/>
  <c r="X21" i="105"/>
  <c r="X22" i="105"/>
  <c r="X23" i="105"/>
  <c r="N12" i="104"/>
  <c r="X24" i="105"/>
  <c r="N13" i="104"/>
  <c r="X26" i="105"/>
  <c r="N14" i="104"/>
  <c r="X28" i="105"/>
  <c r="N15" i="104"/>
  <c r="X29" i="105"/>
  <c r="X30" i="105"/>
  <c r="X31" i="105"/>
  <c r="N16" i="104"/>
  <c r="X32" i="105"/>
  <c r="X33" i="105"/>
  <c r="X34" i="105"/>
  <c r="N17" i="104"/>
  <c r="X35" i="105"/>
  <c r="X36" i="105"/>
  <c r="N18" i="104"/>
  <c r="X37" i="105"/>
  <c r="X38" i="105"/>
  <c r="X39" i="105"/>
  <c r="N19" i="104"/>
  <c r="X41" i="105"/>
  <c r="X42" i="105"/>
  <c r="X43" i="105"/>
  <c r="N20" i="104"/>
  <c r="X45" i="105"/>
  <c r="X46" i="105"/>
  <c r="N21" i="104"/>
  <c r="X48" i="105"/>
  <c r="X49" i="105"/>
  <c r="X50" i="105"/>
  <c r="N22" i="104"/>
  <c r="X51" i="105"/>
  <c r="X52" i="105"/>
  <c r="N23" i="104"/>
  <c r="X54" i="105"/>
  <c r="N24" i="104"/>
  <c r="X55" i="105"/>
  <c r="N25" i="104"/>
  <c r="X58" i="105"/>
  <c r="N26" i="104"/>
  <c r="X59" i="105"/>
  <c r="X60" i="105"/>
  <c r="X61" i="105"/>
  <c r="N27" i="104"/>
  <c r="X62" i="105"/>
  <c r="X63" i="105"/>
  <c r="N28" i="104"/>
  <c r="X64" i="105"/>
  <c r="N29" i="104"/>
  <c r="X65" i="105"/>
  <c r="X66" i="105"/>
  <c r="X67" i="105"/>
  <c r="N30" i="104"/>
  <c r="X68" i="105"/>
  <c r="N31" i="104"/>
  <c r="X69" i="105"/>
  <c r="X70" i="105"/>
  <c r="X71" i="105"/>
  <c r="N32" i="104"/>
  <c r="X72" i="105"/>
  <c r="N33" i="104"/>
  <c r="X73" i="105"/>
  <c r="N34" i="104"/>
  <c r="X74" i="105"/>
  <c r="N35" i="104"/>
  <c r="X75" i="105"/>
  <c r="N36" i="104"/>
  <c r="X78" i="105"/>
  <c r="N37" i="104"/>
  <c r="X79" i="105"/>
  <c r="N38" i="104"/>
  <c r="X80" i="105"/>
  <c r="N39" i="104"/>
  <c r="X81" i="105"/>
  <c r="N40" i="104"/>
  <c r="X82" i="105"/>
  <c r="X83" i="105"/>
  <c r="N41" i="104"/>
  <c r="X85" i="105"/>
  <c r="N42" i="104"/>
  <c r="X88" i="105"/>
  <c r="N43" i="104"/>
  <c r="X89" i="105"/>
  <c r="X90" i="105"/>
  <c r="N44" i="104"/>
  <c r="X92" i="105"/>
  <c r="N45" i="104"/>
  <c r="X94" i="105"/>
  <c r="N46" i="104"/>
  <c r="X98" i="105"/>
  <c r="N47" i="104"/>
  <c r="X101" i="105"/>
  <c r="N48" i="104"/>
  <c r="X103" i="105"/>
  <c r="N49" i="104"/>
  <c r="X134" i="105"/>
  <c r="N54" i="104"/>
  <c r="X141" i="105"/>
  <c r="N55" i="104"/>
  <c r="X142" i="105"/>
  <c r="N56" i="104"/>
  <c r="X145" i="105"/>
  <c r="N57" i="104"/>
  <c r="X147" i="105"/>
  <c r="N58" i="104"/>
  <c r="X151" i="105"/>
  <c r="N59" i="104"/>
  <c r="X165" i="105"/>
  <c r="N60" i="104"/>
  <c r="X167" i="105"/>
  <c r="N61" i="104"/>
  <c r="X169" i="105"/>
  <c r="N62" i="104"/>
  <c r="X171" i="105"/>
  <c r="N63" i="104"/>
  <c r="X172" i="105"/>
  <c r="N64" i="104"/>
  <c r="X173" i="105"/>
  <c r="N65" i="104"/>
  <c r="X175" i="105"/>
  <c r="N66" i="104"/>
  <c r="X176" i="105"/>
  <c r="N67" i="104"/>
  <c r="X178" i="105"/>
  <c r="N68" i="104"/>
  <c r="X179" i="105"/>
  <c r="N69" i="104"/>
  <c r="X181" i="105"/>
  <c r="N70" i="104"/>
  <c r="X184" i="105"/>
  <c r="N71" i="104"/>
  <c r="X192" i="105"/>
  <c r="N72" i="104"/>
  <c r="X193" i="105"/>
  <c r="N73" i="104"/>
  <c r="X194" i="105"/>
  <c r="N74" i="104"/>
  <c r="X199" i="105"/>
  <c r="N75" i="104"/>
  <c r="X200" i="105"/>
  <c r="N76" i="104"/>
  <c r="X201" i="105"/>
  <c r="N77" i="104"/>
  <c r="X202" i="105"/>
  <c r="N78" i="104"/>
  <c r="X204" i="105"/>
  <c r="N79" i="104"/>
  <c r="X206" i="105"/>
  <c r="N80" i="104"/>
  <c r="X207" i="105"/>
  <c r="N81" i="104"/>
  <c r="X208" i="105"/>
  <c r="N82" i="104"/>
  <c r="X211" i="105"/>
  <c r="N83" i="104"/>
  <c r="X212" i="105"/>
  <c r="N84" i="104"/>
  <c r="X216" i="105"/>
  <c r="N85" i="104"/>
  <c r="X219" i="105"/>
  <c r="N86" i="104"/>
  <c r="X220" i="105"/>
  <c r="N87" i="104"/>
  <c r="X221" i="105"/>
  <c r="N88" i="104"/>
  <c r="X222" i="105"/>
  <c r="N89" i="104"/>
  <c r="X224" i="105"/>
  <c r="N90" i="104"/>
  <c r="X225" i="105"/>
  <c r="N91" i="104"/>
  <c r="X226" i="105"/>
  <c r="N92" i="104"/>
  <c r="X227" i="105"/>
  <c r="N93" i="104"/>
  <c r="X229" i="105"/>
  <c r="N94" i="104"/>
  <c r="X230" i="105"/>
  <c r="N95" i="104"/>
  <c r="X231" i="105"/>
  <c r="N96" i="104"/>
  <c r="X232" i="105"/>
  <c r="N97" i="104"/>
  <c r="X233" i="105"/>
  <c r="N98" i="104"/>
  <c r="X234" i="105"/>
  <c r="N99" i="104"/>
  <c r="X235" i="105"/>
  <c r="N100" i="104"/>
  <c r="X236" i="105"/>
  <c r="N101" i="104"/>
  <c r="X237" i="105"/>
  <c r="N102" i="104"/>
  <c r="X239" i="105"/>
  <c r="N103" i="104"/>
  <c r="X240" i="105"/>
  <c r="N104" i="104"/>
  <c r="X241" i="105"/>
  <c r="N105" i="104"/>
  <c r="X242" i="105"/>
  <c r="N106" i="104"/>
  <c r="X243" i="105"/>
  <c r="N107" i="104"/>
  <c r="X244" i="105"/>
  <c r="N108" i="104"/>
  <c r="X245" i="105"/>
  <c r="N109" i="104"/>
  <c r="X246" i="105"/>
  <c r="N110" i="104"/>
  <c r="X247" i="105"/>
  <c r="N111" i="104"/>
  <c r="X248" i="105"/>
  <c r="N112" i="104"/>
  <c r="X251" i="105"/>
  <c r="N113" i="104"/>
  <c r="X254" i="105"/>
  <c r="N114" i="104"/>
  <c r="X255" i="105"/>
  <c r="N115" i="104"/>
  <c r="X256" i="105"/>
  <c r="N116" i="104"/>
  <c r="X257" i="105"/>
  <c r="N117" i="104"/>
  <c r="X258" i="105"/>
  <c r="N118" i="104"/>
  <c r="X262" i="105"/>
  <c r="N119" i="104"/>
  <c r="X263" i="105"/>
  <c r="N120" i="104"/>
  <c r="X264" i="105"/>
  <c r="N121" i="104"/>
  <c r="X267" i="105"/>
  <c r="X268" i="105"/>
  <c r="N122" i="104"/>
  <c r="X270" i="105"/>
  <c r="X271" i="105"/>
  <c r="N123" i="104"/>
  <c r="X272" i="105"/>
  <c r="N124" i="104"/>
  <c r="X280" i="105"/>
  <c r="N125" i="104"/>
  <c r="X282" i="105"/>
  <c r="N126" i="104"/>
  <c r="X283" i="105"/>
  <c r="X284" i="105"/>
  <c r="N127" i="104"/>
  <c r="X285" i="105"/>
  <c r="N128" i="104"/>
  <c r="X287" i="105"/>
  <c r="N129" i="104"/>
  <c r="X289" i="105"/>
  <c r="N130" i="104"/>
  <c r="X290" i="105"/>
  <c r="N131" i="104"/>
  <c r="X291" i="105"/>
  <c r="N132" i="104"/>
  <c r="X293" i="105"/>
  <c r="N133" i="104"/>
  <c r="X294" i="105"/>
  <c r="N134" i="104"/>
  <c r="X295" i="105"/>
  <c r="N135" i="104"/>
  <c r="X296" i="105"/>
  <c r="X297" i="105"/>
  <c r="N136" i="104"/>
  <c r="X298" i="105"/>
  <c r="X299" i="105"/>
  <c r="N137" i="104"/>
  <c r="X304" i="105"/>
  <c r="X305" i="105"/>
  <c r="X306" i="105"/>
  <c r="N138" i="104"/>
  <c r="X307" i="105"/>
  <c r="N139" i="104"/>
  <c r="X308" i="105"/>
  <c r="N140" i="104"/>
  <c r="X309" i="105"/>
  <c r="X310" i="105"/>
  <c r="N141" i="104"/>
  <c r="X311" i="105"/>
  <c r="X312" i="105"/>
  <c r="N142" i="104"/>
  <c r="X314" i="105"/>
  <c r="N143" i="104"/>
  <c r="X315" i="105"/>
  <c r="N144" i="104"/>
  <c r="X316" i="105"/>
  <c r="N145" i="104"/>
  <c r="X317" i="105"/>
  <c r="X318" i="105"/>
  <c r="N146" i="104"/>
  <c r="X319" i="105"/>
  <c r="N147" i="104"/>
  <c r="X321" i="105"/>
  <c r="X322" i="105"/>
  <c r="N148" i="104"/>
  <c r="X323" i="105"/>
  <c r="N149" i="104"/>
  <c r="X326" i="105"/>
  <c r="X327" i="105"/>
  <c r="N150" i="104"/>
  <c r="X328" i="105"/>
  <c r="N151" i="104"/>
  <c r="X329" i="105"/>
  <c r="N152" i="104"/>
  <c r="X330" i="105"/>
  <c r="N153" i="104"/>
  <c r="X333" i="105"/>
  <c r="N154" i="104"/>
  <c r="X334" i="105"/>
  <c r="N155" i="104"/>
  <c r="X335" i="105"/>
  <c r="N156" i="104"/>
  <c r="X336" i="105"/>
  <c r="N157" i="104"/>
  <c r="X337" i="105"/>
  <c r="N158" i="104"/>
  <c r="X338" i="105"/>
  <c r="N159" i="104"/>
  <c r="X341" i="105"/>
  <c r="N160" i="104"/>
  <c r="X343" i="105"/>
  <c r="N161" i="104"/>
  <c r="X348" i="105"/>
  <c r="N162" i="104"/>
  <c r="X354" i="105"/>
  <c r="X355" i="105"/>
  <c r="N163" i="104"/>
  <c r="X377" i="105"/>
  <c r="N164" i="104"/>
  <c r="X378" i="105"/>
  <c r="N165" i="104"/>
  <c r="X380" i="105"/>
  <c r="N166" i="104"/>
  <c r="X382" i="105"/>
  <c r="N167" i="104"/>
  <c r="X384" i="105"/>
  <c r="N168" i="104"/>
  <c r="X386" i="105"/>
  <c r="N169" i="104"/>
  <c r="X389" i="105"/>
  <c r="N170" i="104"/>
  <c r="X397" i="105"/>
  <c r="X398" i="105"/>
  <c r="X399" i="105"/>
  <c r="N171" i="104"/>
  <c r="X400" i="105"/>
  <c r="N172" i="104"/>
  <c r="X407" i="105"/>
  <c r="N173" i="104"/>
  <c r="X408" i="105"/>
  <c r="N174" i="104"/>
  <c r="X409" i="105"/>
  <c r="N175" i="104"/>
  <c r="X411" i="105"/>
  <c r="N176" i="104"/>
  <c r="X412" i="105"/>
  <c r="X413" i="105"/>
  <c r="N177" i="104"/>
  <c r="X414" i="105"/>
  <c r="N178" i="104"/>
  <c r="X415" i="105"/>
  <c r="N179" i="104"/>
  <c r="X416" i="105"/>
  <c r="N180" i="104"/>
  <c r="X417" i="105"/>
  <c r="N181" i="104"/>
  <c r="X418" i="105"/>
  <c r="N182" i="104"/>
  <c r="M2" i="103"/>
  <c r="M3" i="103"/>
  <c r="M4" i="103"/>
  <c r="M5" i="103"/>
  <c r="M6" i="103"/>
  <c r="M7" i="103"/>
  <c r="M8" i="103"/>
  <c r="M9" i="103"/>
  <c r="M10" i="103"/>
  <c r="M11" i="103"/>
  <c r="M12" i="103"/>
  <c r="M13" i="103"/>
  <c r="M14" i="103"/>
  <c r="M15" i="103"/>
  <c r="M16" i="103"/>
  <c r="M17" i="103"/>
  <c r="M18" i="103"/>
  <c r="M19" i="103"/>
  <c r="M20" i="103"/>
  <c r="M21" i="103"/>
  <c r="M22" i="103"/>
  <c r="M23" i="103"/>
  <c r="M24" i="103"/>
  <c r="N184" i="104"/>
  <c r="M25" i="103"/>
  <c r="N185" i="104"/>
  <c r="M26" i="103"/>
  <c r="M27" i="103"/>
  <c r="X4" i="105"/>
  <c r="X6" i="105"/>
  <c r="X8" i="105"/>
  <c r="X9" i="105"/>
  <c r="X10" i="105"/>
  <c r="X15" i="105"/>
  <c r="X16" i="105"/>
  <c r="X25" i="105"/>
  <c r="X27" i="105"/>
  <c r="X40" i="105"/>
  <c r="X44" i="105"/>
  <c r="X47" i="105"/>
  <c r="X53" i="105"/>
  <c r="X56" i="105"/>
  <c r="X57" i="105"/>
  <c r="X76" i="105"/>
  <c r="X77" i="105"/>
  <c r="X84" i="105"/>
  <c r="X86" i="105"/>
  <c r="X87" i="105"/>
  <c r="X91" i="105"/>
  <c r="X93" i="105"/>
  <c r="X95" i="105"/>
  <c r="X96" i="105"/>
  <c r="X97" i="105"/>
  <c r="X99" i="105"/>
  <c r="X100" i="105"/>
  <c r="X102" i="105"/>
  <c r="X104" i="105"/>
  <c r="X105" i="105"/>
  <c r="X106" i="105"/>
  <c r="X107" i="105"/>
  <c r="X108" i="105"/>
  <c r="X109" i="105"/>
  <c r="X110" i="105"/>
  <c r="X111" i="105"/>
  <c r="X112" i="105"/>
  <c r="X113" i="105"/>
  <c r="X115" i="105"/>
  <c r="X116" i="105"/>
  <c r="X117" i="105"/>
  <c r="X118" i="105"/>
  <c r="X121" i="105"/>
  <c r="X122" i="105"/>
  <c r="X123" i="105"/>
  <c r="X124" i="105"/>
  <c r="X125" i="105"/>
  <c r="X126" i="105"/>
  <c r="X127" i="105"/>
  <c r="X129" i="105"/>
  <c r="X130" i="105"/>
  <c r="X131" i="105"/>
  <c r="X132" i="105"/>
  <c r="X133" i="105"/>
  <c r="X135" i="105"/>
  <c r="X136" i="105"/>
  <c r="X137" i="105"/>
  <c r="X138" i="105"/>
  <c r="X139" i="105"/>
  <c r="X140" i="105"/>
  <c r="X143" i="105"/>
  <c r="X144" i="105"/>
  <c r="X146" i="105"/>
  <c r="X148" i="105"/>
  <c r="X149" i="105"/>
  <c r="X150" i="105"/>
  <c r="X152" i="105"/>
  <c r="X153" i="105"/>
  <c r="X154" i="105"/>
  <c r="X155" i="105"/>
  <c r="X156" i="105"/>
  <c r="X157" i="105"/>
  <c r="X158" i="105"/>
  <c r="X159" i="105"/>
  <c r="X160" i="105"/>
  <c r="X161" i="105"/>
  <c r="X162" i="105"/>
  <c r="X163" i="105"/>
  <c r="X164" i="105"/>
  <c r="X166" i="105"/>
  <c r="X168" i="105"/>
  <c r="X170" i="105"/>
  <c r="X174" i="105"/>
  <c r="X177" i="105"/>
  <c r="X180" i="105"/>
  <c r="X182" i="105"/>
  <c r="X183" i="105"/>
  <c r="X185" i="105"/>
  <c r="X186" i="105"/>
  <c r="X187" i="105"/>
  <c r="X188" i="105"/>
  <c r="X189" i="105"/>
  <c r="X190" i="105"/>
  <c r="X191" i="105"/>
  <c r="X195" i="105"/>
  <c r="X196" i="105"/>
  <c r="X197" i="105"/>
  <c r="X198" i="105"/>
  <c r="X203" i="105"/>
  <c r="X205" i="105"/>
  <c r="X209" i="105"/>
  <c r="X210" i="105"/>
  <c r="X213" i="105"/>
  <c r="X214" i="105"/>
  <c r="X215" i="105"/>
  <c r="X217" i="105"/>
  <c r="X218" i="105"/>
  <c r="X223" i="105"/>
  <c r="X228" i="105"/>
  <c r="X238" i="105"/>
  <c r="X249" i="105"/>
  <c r="X250" i="105"/>
  <c r="X252" i="105"/>
  <c r="X253" i="105"/>
  <c r="X259" i="105"/>
  <c r="X260" i="105"/>
  <c r="X261" i="105"/>
  <c r="X265" i="105"/>
  <c r="X266" i="105"/>
  <c r="X269" i="105"/>
  <c r="X273" i="105"/>
  <c r="X274" i="105"/>
  <c r="X275" i="105"/>
  <c r="X276" i="105"/>
  <c r="X277" i="105"/>
  <c r="X278" i="105"/>
  <c r="X279" i="105"/>
  <c r="X281" i="105"/>
  <c r="X286" i="105"/>
  <c r="X288" i="105"/>
  <c r="X292" i="105"/>
  <c r="X300" i="105"/>
  <c r="X301" i="105"/>
  <c r="X302" i="105"/>
  <c r="X303" i="105"/>
  <c r="X313" i="105"/>
  <c r="X320" i="105"/>
  <c r="X324" i="105"/>
  <c r="X325" i="105"/>
  <c r="X331" i="105"/>
  <c r="X332" i="105"/>
  <c r="X339" i="105"/>
  <c r="X340" i="105"/>
  <c r="X342" i="105"/>
  <c r="X344" i="105"/>
  <c r="X345" i="105"/>
  <c r="X346" i="105"/>
  <c r="X347" i="105"/>
  <c r="X349" i="105"/>
  <c r="X350" i="105"/>
  <c r="X351" i="105"/>
  <c r="X352" i="105"/>
  <c r="X353" i="105"/>
  <c r="X356" i="105"/>
  <c r="X357" i="105"/>
  <c r="X358" i="105"/>
  <c r="X359" i="105"/>
  <c r="X360" i="105"/>
  <c r="X361" i="105"/>
  <c r="X362" i="105"/>
  <c r="X363" i="105"/>
  <c r="X364" i="105"/>
  <c r="X365" i="105"/>
  <c r="X366" i="105"/>
  <c r="X367" i="105"/>
  <c r="X368" i="105"/>
  <c r="X369" i="105"/>
  <c r="X370" i="105"/>
  <c r="X371" i="105"/>
  <c r="X372" i="105"/>
  <c r="X373" i="105"/>
  <c r="X374" i="105"/>
  <c r="X375" i="105"/>
  <c r="X376" i="105"/>
  <c r="X379" i="105"/>
  <c r="X381" i="105"/>
  <c r="X383" i="105"/>
  <c r="X385" i="105"/>
  <c r="X387" i="105"/>
  <c r="X388" i="105"/>
  <c r="X390" i="105"/>
  <c r="X391" i="105"/>
  <c r="X392" i="105"/>
  <c r="X393" i="105"/>
  <c r="X394" i="105"/>
  <c r="X395" i="105"/>
  <c r="X396" i="105"/>
  <c r="X401" i="105"/>
  <c r="X402" i="105"/>
  <c r="X403" i="105"/>
  <c r="X404" i="105"/>
  <c r="X405" i="105"/>
  <c r="X406" i="105"/>
  <c r="X410" i="105"/>
  <c r="X423" i="105"/>
  <c r="M29" i="103"/>
  <c r="M184" i="104"/>
  <c r="L25" i="103"/>
  <c r="M185" i="104"/>
  <c r="L26" i="103"/>
  <c r="M50" i="104"/>
  <c r="M51" i="104"/>
  <c r="M52" i="104"/>
  <c r="M53" i="104"/>
  <c r="M2" i="104"/>
  <c r="M3" i="104"/>
  <c r="M4" i="104"/>
  <c r="M5" i="104"/>
  <c r="M6" i="104"/>
  <c r="M7" i="104"/>
  <c r="M8" i="104"/>
  <c r="M9" i="104"/>
  <c r="M10" i="104"/>
  <c r="M11" i="104"/>
  <c r="M12" i="104"/>
  <c r="M13" i="104"/>
  <c r="M14" i="104"/>
  <c r="M15" i="104"/>
  <c r="M16" i="104"/>
  <c r="M17" i="104"/>
  <c r="M18" i="104"/>
  <c r="M19" i="104"/>
  <c r="M20" i="104"/>
  <c r="M21" i="104"/>
  <c r="M22" i="104"/>
  <c r="M23" i="104"/>
  <c r="M24" i="104"/>
  <c r="M25" i="104"/>
  <c r="M26" i="104"/>
  <c r="M27" i="104"/>
  <c r="M28" i="104"/>
  <c r="M29" i="104"/>
  <c r="M30" i="104"/>
  <c r="M31" i="104"/>
  <c r="M32" i="104"/>
  <c r="M33" i="104"/>
  <c r="M34" i="104"/>
  <c r="M35" i="104"/>
  <c r="M36" i="104"/>
  <c r="M37" i="104"/>
  <c r="M38" i="104"/>
  <c r="M39" i="104"/>
  <c r="M40" i="104"/>
  <c r="M41" i="104"/>
  <c r="M42" i="104"/>
  <c r="M43" i="104"/>
  <c r="M44" i="104"/>
  <c r="M45" i="104"/>
  <c r="M46" i="104"/>
  <c r="M47" i="104"/>
  <c r="M48" i="104"/>
  <c r="M49" i="104"/>
  <c r="M54" i="104"/>
  <c r="M55" i="104"/>
  <c r="M56" i="104"/>
  <c r="M57" i="104"/>
  <c r="M58" i="104"/>
  <c r="M59" i="104"/>
  <c r="M60" i="104"/>
  <c r="M61" i="104"/>
  <c r="M62" i="104"/>
  <c r="M63" i="104"/>
  <c r="M64" i="104"/>
  <c r="M65" i="104"/>
  <c r="M66" i="104"/>
  <c r="M67" i="104"/>
  <c r="M68" i="104"/>
  <c r="M69" i="104"/>
  <c r="M70" i="104"/>
  <c r="M71" i="104"/>
  <c r="M72" i="104"/>
  <c r="M73" i="104"/>
  <c r="M74" i="104"/>
  <c r="M75" i="104"/>
  <c r="M76" i="104"/>
  <c r="M77" i="104"/>
  <c r="M78" i="104"/>
  <c r="M79" i="104"/>
  <c r="M80" i="104"/>
  <c r="M81" i="104"/>
  <c r="M82" i="104"/>
  <c r="M83" i="104"/>
  <c r="M84" i="104"/>
  <c r="M85" i="104"/>
  <c r="M86" i="104"/>
  <c r="M87" i="104"/>
  <c r="M88" i="104"/>
  <c r="M89" i="104"/>
  <c r="M90" i="104"/>
  <c r="M91" i="104"/>
  <c r="M92" i="104"/>
  <c r="M93" i="104"/>
  <c r="M94" i="104"/>
  <c r="M95" i="104"/>
  <c r="M96" i="104"/>
  <c r="M97" i="104"/>
  <c r="M98" i="104"/>
  <c r="M99" i="104"/>
  <c r="M100" i="104"/>
  <c r="M101" i="104"/>
  <c r="M102" i="104"/>
  <c r="M103" i="104"/>
  <c r="M104" i="104"/>
  <c r="M105" i="104"/>
  <c r="M106" i="104"/>
  <c r="M107" i="104"/>
  <c r="M108" i="104"/>
  <c r="M109" i="104"/>
  <c r="M110" i="104"/>
  <c r="M111" i="104"/>
  <c r="M112" i="104"/>
  <c r="M113" i="104"/>
  <c r="M114" i="104"/>
  <c r="M115" i="104"/>
  <c r="M116" i="104"/>
  <c r="M117" i="104"/>
  <c r="M118" i="104"/>
  <c r="M119" i="104"/>
  <c r="M120" i="104"/>
  <c r="M121" i="104"/>
  <c r="M122" i="104"/>
  <c r="M123" i="104"/>
  <c r="M124" i="104"/>
  <c r="M125" i="104"/>
  <c r="M126" i="104"/>
  <c r="M127" i="104"/>
  <c r="M128" i="104"/>
  <c r="M129" i="104"/>
  <c r="M130" i="104"/>
  <c r="M131" i="104"/>
  <c r="M132" i="104"/>
  <c r="M133" i="104"/>
  <c r="M134" i="104"/>
  <c r="M135" i="104"/>
  <c r="M136" i="104"/>
  <c r="M137" i="104"/>
  <c r="M138" i="104"/>
  <c r="M139" i="104"/>
  <c r="M140" i="104"/>
  <c r="M141" i="104"/>
  <c r="M142" i="104"/>
  <c r="M143" i="104"/>
  <c r="M144" i="104"/>
  <c r="M145" i="104"/>
  <c r="M146" i="104"/>
  <c r="M147" i="104"/>
  <c r="M148" i="104"/>
  <c r="M149" i="104"/>
  <c r="M150" i="104"/>
  <c r="M151" i="104"/>
  <c r="M152" i="104"/>
  <c r="M153" i="104"/>
  <c r="M154" i="104"/>
  <c r="M155" i="104"/>
  <c r="M156" i="104"/>
  <c r="M157" i="104"/>
  <c r="M158" i="104"/>
  <c r="M159" i="104"/>
  <c r="M160" i="104"/>
  <c r="M161" i="104"/>
  <c r="M162" i="104"/>
  <c r="M163" i="104"/>
  <c r="M164" i="104"/>
  <c r="M165" i="104"/>
  <c r="M166" i="104"/>
  <c r="M167" i="104"/>
  <c r="M168" i="104"/>
  <c r="M169" i="104"/>
  <c r="M170" i="104"/>
  <c r="M171" i="104"/>
  <c r="M172" i="104"/>
  <c r="M173" i="104"/>
  <c r="M174" i="104"/>
  <c r="M175" i="104"/>
  <c r="M176" i="104"/>
  <c r="M177" i="104"/>
  <c r="M178" i="104"/>
  <c r="M179" i="104"/>
  <c r="M180" i="104"/>
  <c r="M181" i="104"/>
  <c r="M182" i="104"/>
  <c r="L2" i="103"/>
  <c r="L3" i="103"/>
  <c r="L4" i="103"/>
  <c r="L5" i="103"/>
  <c r="L6" i="103"/>
  <c r="L7" i="103"/>
  <c r="L8" i="103"/>
  <c r="L9" i="103"/>
  <c r="L10" i="103"/>
  <c r="L11" i="103"/>
  <c r="L12" i="103"/>
  <c r="L13" i="103"/>
  <c r="L14" i="103"/>
  <c r="L15" i="103"/>
  <c r="L16" i="103"/>
  <c r="L17" i="103"/>
  <c r="L18" i="103"/>
  <c r="L19" i="103"/>
  <c r="L20" i="103"/>
  <c r="L21" i="103"/>
  <c r="L22" i="103"/>
  <c r="L23" i="103"/>
  <c r="L24" i="103"/>
  <c r="L27" i="103"/>
  <c r="R423" i="105"/>
  <c r="L29" i="103"/>
  <c r="L50" i="104"/>
  <c r="L51" i="104"/>
  <c r="L52" i="104"/>
  <c r="L53" i="104"/>
  <c r="L2" i="104"/>
  <c r="L3" i="104"/>
  <c r="L4" i="104"/>
  <c r="L5" i="104"/>
  <c r="L6" i="104"/>
  <c r="L7" i="104"/>
  <c r="L8" i="104"/>
  <c r="L9" i="104"/>
  <c r="L10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L28" i="104"/>
  <c r="L29" i="104"/>
  <c r="L30" i="104"/>
  <c r="L31" i="104"/>
  <c r="L32" i="104"/>
  <c r="L33" i="104"/>
  <c r="L34" i="104"/>
  <c r="L35" i="104"/>
  <c r="L36" i="104"/>
  <c r="L37" i="104"/>
  <c r="L38" i="104"/>
  <c r="L39" i="104"/>
  <c r="L40" i="104"/>
  <c r="L41" i="104"/>
  <c r="L42" i="104"/>
  <c r="L43" i="104"/>
  <c r="L44" i="104"/>
  <c r="L45" i="104"/>
  <c r="L46" i="104"/>
  <c r="L47" i="104"/>
  <c r="L48" i="104"/>
  <c r="L49" i="104"/>
  <c r="L54" i="104"/>
  <c r="L55" i="104"/>
  <c r="L56" i="104"/>
  <c r="L57" i="104"/>
  <c r="L58" i="104"/>
  <c r="L59" i="104"/>
  <c r="L60" i="104"/>
  <c r="L61" i="104"/>
  <c r="L62" i="104"/>
  <c r="L63" i="104"/>
  <c r="L64" i="104"/>
  <c r="L65" i="104"/>
  <c r="L66" i="104"/>
  <c r="L67" i="104"/>
  <c r="L68" i="104"/>
  <c r="L69" i="104"/>
  <c r="L70" i="104"/>
  <c r="L71" i="104"/>
  <c r="L72" i="104"/>
  <c r="L73" i="104"/>
  <c r="L74" i="104"/>
  <c r="L75" i="104"/>
  <c r="L76" i="104"/>
  <c r="L77" i="104"/>
  <c r="L78" i="104"/>
  <c r="L79" i="104"/>
  <c r="L80" i="104"/>
  <c r="L81" i="104"/>
  <c r="L82" i="104"/>
  <c r="L83" i="104"/>
  <c r="L84" i="104"/>
  <c r="L85" i="104"/>
  <c r="L86" i="104"/>
  <c r="L87" i="104"/>
  <c r="L88" i="104"/>
  <c r="L89" i="104"/>
  <c r="L90" i="104"/>
  <c r="L91" i="104"/>
  <c r="L92" i="104"/>
  <c r="L93" i="104"/>
  <c r="L94" i="104"/>
  <c r="L95" i="104"/>
  <c r="L96" i="104"/>
  <c r="L97" i="104"/>
  <c r="L98" i="104"/>
  <c r="L99" i="104"/>
  <c r="L100" i="104"/>
  <c r="L101" i="104"/>
  <c r="L102" i="104"/>
  <c r="L103" i="104"/>
  <c r="L104" i="104"/>
  <c r="L105" i="104"/>
  <c r="L106" i="104"/>
  <c r="L107" i="104"/>
  <c r="L108" i="104"/>
  <c r="L109" i="104"/>
  <c r="L110" i="104"/>
  <c r="L111" i="104"/>
  <c r="L112" i="104"/>
  <c r="L113" i="104"/>
  <c r="L114" i="104"/>
  <c r="L115" i="104"/>
  <c r="L116" i="104"/>
  <c r="L117" i="104"/>
  <c r="L118" i="104"/>
  <c r="L119" i="104"/>
  <c r="L120" i="104"/>
  <c r="L121" i="104"/>
  <c r="L122" i="104"/>
  <c r="L123" i="104"/>
  <c r="L124" i="104"/>
  <c r="L125" i="104"/>
  <c r="L126" i="104"/>
  <c r="L127" i="104"/>
  <c r="L128" i="104"/>
  <c r="L129" i="104"/>
  <c r="L130" i="104"/>
  <c r="L131" i="104"/>
  <c r="L132" i="104"/>
  <c r="L133" i="104"/>
  <c r="L134" i="104"/>
  <c r="L135" i="104"/>
  <c r="L136" i="104"/>
  <c r="L137" i="104"/>
  <c r="L138" i="104"/>
  <c r="L139" i="104"/>
  <c r="L140" i="104"/>
  <c r="L141" i="104"/>
  <c r="L142" i="104"/>
  <c r="L143" i="104"/>
  <c r="L144" i="104"/>
  <c r="L145" i="104"/>
  <c r="L146" i="104"/>
  <c r="L147" i="104"/>
  <c r="L148" i="104"/>
  <c r="L149" i="104"/>
  <c r="L150" i="104"/>
  <c r="L151" i="104"/>
  <c r="L152" i="104"/>
  <c r="L153" i="104"/>
  <c r="L154" i="104"/>
  <c r="L155" i="104"/>
  <c r="L156" i="104"/>
  <c r="L157" i="104"/>
  <c r="L158" i="104"/>
  <c r="L159" i="104"/>
  <c r="L160" i="104"/>
  <c r="L161" i="104"/>
  <c r="L162" i="104"/>
  <c r="L163" i="104"/>
  <c r="L164" i="104"/>
  <c r="L165" i="104"/>
  <c r="L166" i="104"/>
  <c r="L167" i="104"/>
  <c r="L168" i="104"/>
  <c r="L169" i="104"/>
  <c r="L170" i="104"/>
  <c r="L171" i="104"/>
  <c r="L172" i="104"/>
  <c r="L173" i="104"/>
  <c r="L174" i="104"/>
  <c r="L175" i="104"/>
  <c r="L176" i="104"/>
  <c r="L177" i="104"/>
  <c r="L178" i="104"/>
  <c r="L179" i="104"/>
  <c r="L180" i="104"/>
  <c r="L181" i="104"/>
  <c r="L182" i="104"/>
  <c r="K2" i="103"/>
  <c r="K3" i="103"/>
  <c r="K4" i="103"/>
  <c r="K5" i="103"/>
  <c r="K6" i="103"/>
  <c r="K7" i="103"/>
  <c r="K8" i="103"/>
  <c r="K9" i="103"/>
  <c r="K10" i="103"/>
  <c r="K11" i="103"/>
  <c r="K12" i="103"/>
  <c r="K13" i="103"/>
  <c r="K14" i="103"/>
  <c r="K15" i="103"/>
  <c r="K16" i="103"/>
  <c r="K17" i="103"/>
  <c r="K18" i="103"/>
  <c r="K19" i="103"/>
  <c r="K20" i="103"/>
  <c r="K21" i="103"/>
  <c r="K22" i="103"/>
  <c r="K23" i="103"/>
  <c r="K24" i="103"/>
  <c r="L184" i="104"/>
  <c r="K25" i="103"/>
  <c r="L185" i="104"/>
  <c r="K26" i="103"/>
  <c r="K27" i="103"/>
  <c r="Q423" i="105"/>
  <c r="K29" i="103"/>
  <c r="K50" i="104"/>
  <c r="K51" i="104"/>
  <c r="K52" i="104"/>
  <c r="K53" i="104"/>
  <c r="K2" i="104"/>
  <c r="K3" i="104"/>
  <c r="K4" i="104"/>
  <c r="K5" i="104"/>
  <c r="K6" i="104"/>
  <c r="K7" i="104"/>
  <c r="K8" i="104"/>
  <c r="K9" i="104"/>
  <c r="K10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K37" i="104"/>
  <c r="K38" i="104"/>
  <c r="K39" i="104"/>
  <c r="K40" i="104"/>
  <c r="K41" i="104"/>
  <c r="K42" i="104"/>
  <c r="K43" i="104"/>
  <c r="K44" i="104"/>
  <c r="K45" i="104"/>
  <c r="K46" i="104"/>
  <c r="K47" i="104"/>
  <c r="K48" i="104"/>
  <c r="K49" i="104"/>
  <c r="K54" i="104"/>
  <c r="K55" i="104"/>
  <c r="K56" i="104"/>
  <c r="K57" i="104"/>
  <c r="K58" i="104"/>
  <c r="K59" i="104"/>
  <c r="K60" i="104"/>
  <c r="K61" i="104"/>
  <c r="K62" i="104"/>
  <c r="K63" i="104"/>
  <c r="K64" i="104"/>
  <c r="K65" i="104"/>
  <c r="K66" i="104"/>
  <c r="K67" i="104"/>
  <c r="K68" i="104"/>
  <c r="K69" i="104"/>
  <c r="K70" i="104"/>
  <c r="K71" i="104"/>
  <c r="K72" i="104"/>
  <c r="K73" i="104"/>
  <c r="K74" i="104"/>
  <c r="K75" i="104"/>
  <c r="K76" i="104"/>
  <c r="K77" i="104"/>
  <c r="K78" i="104"/>
  <c r="K79" i="104"/>
  <c r="K80" i="104"/>
  <c r="K81" i="104"/>
  <c r="K82" i="104"/>
  <c r="K83" i="104"/>
  <c r="K84" i="104"/>
  <c r="K85" i="104"/>
  <c r="K86" i="104"/>
  <c r="K87" i="104"/>
  <c r="K88" i="104"/>
  <c r="K89" i="104"/>
  <c r="K90" i="104"/>
  <c r="K91" i="104"/>
  <c r="K92" i="104"/>
  <c r="K93" i="104"/>
  <c r="K94" i="104"/>
  <c r="K95" i="104"/>
  <c r="K96" i="104"/>
  <c r="K97" i="104"/>
  <c r="K98" i="104"/>
  <c r="K99" i="104"/>
  <c r="K100" i="104"/>
  <c r="K101" i="104"/>
  <c r="K102" i="104"/>
  <c r="K103" i="104"/>
  <c r="K104" i="104"/>
  <c r="K105" i="104"/>
  <c r="K106" i="104"/>
  <c r="K107" i="104"/>
  <c r="K108" i="104"/>
  <c r="K109" i="104"/>
  <c r="K110" i="104"/>
  <c r="K111" i="104"/>
  <c r="K112" i="104"/>
  <c r="K113" i="104"/>
  <c r="K114" i="104"/>
  <c r="K115" i="104"/>
  <c r="K116" i="104"/>
  <c r="K117" i="104"/>
  <c r="K118" i="104"/>
  <c r="K119" i="104"/>
  <c r="K120" i="104"/>
  <c r="K121" i="104"/>
  <c r="K122" i="104"/>
  <c r="K123" i="104"/>
  <c r="K124" i="104"/>
  <c r="K125" i="104"/>
  <c r="K126" i="104"/>
  <c r="K127" i="104"/>
  <c r="K128" i="104"/>
  <c r="K129" i="104"/>
  <c r="K130" i="104"/>
  <c r="K131" i="104"/>
  <c r="K132" i="104"/>
  <c r="K133" i="104"/>
  <c r="K134" i="104"/>
  <c r="K135" i="104"/>
  <c r="K136" i="104"/>
  <c r="K137" i="104"/>
  <c r="K138" i="104"/>
  <c r="K139" i="104"/>
  <c r="K140" i="104"/>
  <c r="K141" i="104"/>
  <c r="K142" i="104"/>
  <c r="K143" i="104"/>
  <c r="K144" i="104"/>
  <c r="K145" i="104"/>
  <c r="K146" i="104"/>
  <c r="K147" i="104"/>
  <c r="K148" i="104"/>
  <c r="K149" i="104"/>
  <c r="K150" i="104"/>
  <c r="K151" i="104"/>
  <c r="K152" i="104"/>
  <c r="K153" i="104"/>
  <c r="K154" i="104"/>
  <c r="K155" i="104"/>
  <c r="K156" i="104"/>
  <c r="K157" i="104"/>
  <c r="K158" i="104"/>
  <c r="K159" i="104"/>
  <c r="K160" i="104"/>
  <c r="K161" i="104"/>
  <c r="K162" i="104"/>
  <c r="K163" i="104"/>
  <c r="K164" i="104"/>
  <c r="K165" i="104"/>
  <c r="K166" i="104"/>
  <c r="K167" i="104"/>
  <c r="K168" i="104"/>
  <c r="K169" i="104"/>
  <c r="K170" i="104"/>
  <c r="K171" i="104"/>
  <c r="K172" i="104"/>
  <c r="K173" i="104"/>
  <c r="K174" i="104"/>
  <c r="K175" i="104"/>
  <c r="K176" i="104"/>
  <c r="K177" i="104"/>
  <c r="K178" i="104"/>
  <c r="K179" i="104"/>
  <c r="K180" i="104"/>
  <c r="K181" i="104"/>
  <c r="K182" i="104"/>
  <c r="J2" i="103"/>
  <c r="J3" i="103"/>
  <c r="J4" i="103"/>
  <c r="J5" i="103"/>
  <c r="J6" i="103"/>
  <c r="J7" i="103"/>
  <c r="J8" i="103"/>
  <c r="J9" i="103"/>
  <c r="J10" i="103"/>
  <c r="J11" i="103"/>
  <c r="J12" i="103"/>
  <c r="J13" i="103"/>
  <c r="J14" i="103"/>
  <c r="J15" i="103"/>
  <c r="J16" i="103"/>
  <c r="J17" i="103"/>
  <c r="J18" i="103"/>
  <c r="J19" i="103"/>
  <c r="J20" i="103"/>
  <c r="J21" i="103"/>
  <c r="J22" i="103"/>
  <c r="J23" i="103"/>
  <c r="J24" i="103"/>
  <c r="K184" i="104"/>
  <c r="J25" i="103"/>
  <c r="K185" i="104"/>
  <c r="J26" i="103"/>
  <c r="J27" i="103"/>
  <c r="P423" i="105"/>
  <c r="J29" i="103"/>
  <c r="J50" i="104"/>
  <c r="J51" i="104"/>
  <c r="J52" i="104"/>
  <c r="J53" i="104"/>
  <c r="J2" i="104"/>
  <c r="J3" i="104"/>
  <c r="J4" i="104"/>
  <c r="J5" i="104"/>
  <c r="J6" i="104"/>
  <c r="J7" i="104"/>
  <c r="J8" i="104"/>
  <c r="J9" i="104"/>
  <c r="J10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J37" i="104"/>
  <c r="J38" i="104"/>
  <c r="J39" i="104"/>
  <c r="J40" i="104"/>
  <c r="J41" i="104"/>
  <c r="J42" i="104"/>
  <c r="J43" i="104"/>
  <c r="J44" i="104"/>
  <c r="J45" i="104"/>
  <c r="J46" i="104"/>
  <c r="J47" i="104"/>
  <c r="J48" i="104"/>
  <c r="J49" i="104"/>
  <c r="J54" i="104"/>
  <c r="J55" i="104"/>
  <c r="J56" i="104"/>
  <c r="J57" i="104"/>
  <c r="J58" i="104"/>
  <c r="J59" i="104"/>
  <c r="J60" i="104"/>
  <c r="J61" i="104"/>
  <c r="J62" i="104"/>
  <c r="J63" i="104"/>
  <c r="J64" i="104"/>
  <c r="J65" i="104"/>
  <c r="J66" i="104"/>
  <c r="J67" i="104"/>
  <c r="J68" i="104"/>
  <c r="J69" i="104"/>
  <c r="J70" i="104"/>
  <c r="J71" i="104"/>
  <c r="J72" i="104"/>
  <c r="J73" i="104"/>
  <c r="J74" i="104"/>
  <c r="J75" i="104"/>
  <c r="J76" i="104"/>
  <c r="J77" i="104"/>
  <c r="J78" i="104"/>
  <c r="J79" i="104"/>
  <c r="J80" i="104"/>
  <c r="J81" i="104"/>
  <c r="J82" i="104"/>
  <c r="J83" i="104"/>
  <c r="J84" i="104"/>
  <c r="J85" i="104"/>
  <c r="J86" i="104"/>
  <c r="J87" i="104"/>
  <c r="J88" i="104"/>
  <c r="J89" i="104"/>
  <c r="J90" i="104"/>
  <c r="J91" i="104"/>
  <c r="J92" i="104"/>
  <c r="J93" i="104"/>
  <c r="J94" i="104"/>
  <c r="J95" i="104"/>
  <c r="J96" i="104"/>
  <c r="J97" i="104"/>
  <c r="J98" i="104"/>
  <c r="J99" i="104"/>
  <c r="J100" i="104"/>
  <c r="J101" i="104"/>
  <c r="J102" i="104"/>
  <c r="J103" i="104"/>
  <c r="J104" i="104"/>
  <c r="J105" i="104"/>
  <c r="J106" i="104"/>
  <c r="J107" i="104"/>
  <c r="J108" i="104"/>
  <c r="J109" i="104"/>
  <c r="J110" i="104"/>
  <c r="J111" i="104"/>
  <c r="J112" i="104"/>
  <c r="J113" i="104"/>
  <c r="J114" i="104"/>
  <c r="J115" i="104"/>
  <c r="J116" i="104"/>
  <c r="J117" i="104"/>
  <c r="J118" i="104"/>
  <c r="J119" i="104"/>
  <c r="J120" i="104"/>
  <c r="J121" i="104"/>
  <c r="J122" i="104"/>
  <c r="J123" i="104"/>
  <c r="J124" i="104"/>
  <c r="J125" i="104"/>
  <c r="J126" i="104"/>
  <c r="J127" i="104"/>
  <c r="J128" i="104"/>
  <c r="J129" i="104"/>
  <c r="J130" i="104"/>
  <c r="J131" i="104"/>
  <c r="J132" i="104"/>
  <c r="J133" i="104"/>
  <c r="J134" i="104"/>
  <c r="J135" i="104"/>
  <c r="J136" i="104"/>
  <c r="J137" i="104"/>
  <c r="J138" i="104"/>
  <c r="J139" i="104"/>
  <c r="J140" i="104"/>
  <c r="J141" i="104"/>
  <c r="J142" i="104"/>
  <c r="J143" i="104"/>
  <c r="J144" i="104"/>
  <c r="J145" i="104"/>
  <c r="J146" i="104"/>
  <c r="J147" i="104"/>
  <c r="J148" i="104"/>
  <c r="J149" i="104"/>
  <c r="J150" i="104"/>
  <c r="J151" i="104"/>
  <c r="J152" i="104"/>
  <c r="J153" i="104"/>
  <c r="J154" i="104"/>
  <c r="J155" i="104"/>
  <c r="J156" i="104"/>
  <c r="J157" i="104"/>
  <c r="J158" i="104"/>
  <c r="J159" i="104"/>
  <c r="J160" i="104"/>
  <c r="J161" i="104"/>
  <c r="J162" i="104"/>
  <c r="J163" i="104"/>
  <c r="J164" i="104"/>
  <c r="J165" i="104"/>
  <c r="J166" i="104"/>
  <c r="J167" i="104"/>
  <c r="J168" i="104"/>
  <c r="J169" i="104"/>
  <c r="J170" i="104"/>
  <c r="J171" i="104"/>
  <c r="J172" i="104"/>
  <c r="J173" i="104"/>
  <c r="J174" i="104"/>
  <c r="J175" i="104"/>
  <c r="J176" i="104"/>
  <c r="J177" i="104"/>
  <c r="J178" i="104"/>
  <c r="J179" i="104"/>
  <c r="J180" i="104"/>
  <c r="J181" i="104"/>
  <c r="J182" i="104"/>
  <c r="I2" i="103"/>
  <c r="I3" i="103"/>
  <c r="I4" i="103"/>
  <c r="I5" i="103"/>
  <c r="I6" i="103"/>
  <c r="I7" i="103"/>
  <c r="I8" i="103"/>
  <c r="I9" i="103"/>
  <c r="I10" i="103"/>
  <c r="I11" i="103"/>
  <c r="I12" i="103"/>
  <c r="I13" i="103"/>
  <c r="I14" i="103"/>
  <c r="I15" i="103"/>
  <c r="I16" i="103"/>
  <c r="I17" i="103"/>
  <c r="I18" i="103"/>
  <c r="I19" i="103"/>
  <c r="I20" i="103"/>
  <c r="I21" i="103"/>
  <c r="I22" i="103"/>
  <c r="I23" i="103"/>
  <c r="I24" i="103"/>
  <c r="J184" i="104"/>
  <c r="I25" i="103"/>
  <c r="J185" i="104"/>
  <c r="I26" i="103"/>
  <c r="I27" i="103"/>
  <c r="O423" i="105"/>
  <c r="I29" i="103"/>
  <c r="I50" i="104"/>
  <c r="I51" i="104"/>
  <c r="I52" i="104"/>
  <c r="I53" i="104"/>
  <c r="I2" i="104"/>
  <c r="I3" i="104"/>
  <c r="I4" i="104"/>
  <c r="I5" i="104"/>
  <c r="I6" i="104"/>
  <c r="I7" i="104"/>
  <c r="I8" i="104"/>
  <c r="I9" i="104"/>
  <c r="I10" i="104"/>
  <c r="I11" i="104"/>
  <c r="I12" i="104"/>
  <c r="I13" i="104"/>
  <c r="I14" i="104"/>
  <c r="I15" i="104"/>
  <c r="I16" i="104"/>
  <c r="I17" i="104"/>
  <c r="I18" i="104"/>
  <c r="I19" i="104"/>
  <c r="I20" i="104"/>
  <c r="I21" i="104"/>
  <c r="I22" i="104"/>
  <c r="I23" i="104"/>
  <c r="I24" i="104"/>
  <c r="I25" i="104"/>
  <c r="I26" i="104"/>
  <c r="I27" i="104"/>
  <c r="I28" i="104"/>
  <c r="I29" i="104"/>
  <c r="I30" i="104"/>
  <c r="I31" i="104"/>
  <c r="I32" i="104"/>
  <c r="I33" i="104"/>
  <c r="I34" i="104"/>
  <c r="I35" i="104"/>
  <c r="I36" i="104"/>
  <c r="I37" i="104"/>
  <c r="I38" i="104"/>
  <c r="I39" i="104"/>
  <c r="I40" i="104"/>
  <c r="I41" i="104"/>
  <c r="I42" i="104"/>
  <c r="I43" i="104"/>
  <c r="I44" i="104"/>
  <c r="I45" i="104"/>
  <c r="I46" i="104"/>
  <c r="I47" i="104"/>
  <c r="I48" i="104"/>
  <c r="I49" i="104"/>
  <c r="I54" i="104"/>
  <c r="I55" i="104"/>
  <c r="I56" i="104"/>
  <c r="I57" i="104"/>
  <c r="I58" i="104"/>
  <c r="I59" i="104"/>
  <c r="I60" i="104"/>
  <c r="I61" i="104"/>
  <c r="I62" i="104"/>
  <c r="I63" i="104"/>
  <c r="I64" i="104"/>
  <c r="I65" i="104"/>
  <c r="I66" i="104"/>
  <c r="I67" i="104"/>
  <c r="I68" i="104"/>
  <c r="I69" i="104"/>
  <c r="I70" i="104"/>
  <c r="I71" i="104"/>
  <c r="I72" i="104"/>
  <c r="I73" i="104"/>
  <c r="I74" i="104"/>
  <c r="I75" i="104"/>
  <c r="I76" i="104"/>
  <c r="I77" i="104"/>
  <c r="I78" i="104"/>
  <c r="I79" i="104"/>
  <c r="I80" i="104"/>
  <c r="I81" i="104"/>
  <c r="I82" i="104"/>
  <c r="I83" i="104"/>
  <c r="I84" i="104"/>
  <c r="I85" i="104"/>
  <c r="I86" i="104"/>
  <c r="I87" i="104"/>
  <c r="I88" i="104"/>
  <c r="I89" i="104"/>
  <c r="I90" i="104"/>
  <c r="I91" i="104"/>
  <c r="I92" i="104"/>
  <c r="I93" i="104"/>
  <c r="I94" i="104"/>
  <c r="I95" i="104"/>
  <c r="I96" i="104"/>
  <c r="I97" i="104"/>
  <c r="I98" i="104"/>
  <c r="I99" i="104"/>
  <c r="I100" i="104"/>
  <c r="I101" i="104"/>
  <c r="I102" i="104"/>
  <c r="I103" i="104"/>
  <c r="I104" i="104"/>
  <c r="I105" i="104"/>
  <c r="I106" i="104"/>
  <c r="I107" i="104"/>
  <c r="I108" i="104"/>
  <c r="I109" i="104"/>
  <c r="I110" i="104"/>
  <c r="I111" i="104"/>
  <c r="I112" i="104"/>
  <c r="I113" i="104"/>
  <c r="I114" i="104"/>
  <c r="I115" i="104"/>
  <c r="I116" i="104"/>
  <c r="I117" i="104"/>
  <c r="I118" i="104"/>
  <c r="I119" i="104"/>
  <c r="I120" i="104"/>
  <c r="I121" i="104"/>
  <c r="I122" i="104"/>
  <c r="I123" i="104"/>
  <c r="I124" i="104"/>
  <c r="I125" i="104"/>
  <c r="I126" i="104"/>
  <c r="I127" i="104"/>
  <c r="I128" i="104"/>
  <c r="I129" i="104"/>
  <c r="I130" i="104"/>
  <c r="I131" i="104"/>
  <c r="I132" i="104"/>
  <c r="I133" i="104"/>
  <c r="I134" i="104"/>
  <c r="I135" i="104"/>
  <c r="I136" i="104"/>
  <c r="I137" i="104"/>
  <c r="I138" i="104"/>
  <c r="I139" i="104"/>
  <c r="I140" i="104"/>
  <c r="I141" i="104"/>
  <c r="I142" i="104"/>
  <c r="I143" i="104"/>
  <c r="I144" i="104"/>
  <c r="I145" i="104"/>
  <c r="I146" i="104"/>
  <c r="I147" i="104"/>
  <c r="I148" i="104"/>
  <c r="I149" i="104"/>
  <c r="I150" i="104"/>
  <c r="I151" i="104"/>
  <c r="I152" i="104"/>
  <c r="I153" i="104"/>
  <c r="I154" i="104"/>
  <c r="I155" i="104"/>
  <c r="I156" i="104"/>
  <c r="I157" i="104"/>
  <c r="I158" i="104"/>
  <c r="I159" i="104"/>
  <c r="I160" i="104"/>
  <c r="I161" i="104"/>
  <c r="I162" i="104"/>
  <c r="I163" i="104"/>
  <c r="I164" i="104"/>
  <c r="I165" i="104"/>
  <c r="I166" i="104"/>
  <c r="I167" i="104"/>
  <c r="I168" i="104"/>
  <c r="I169" i="104"/>
  <c r="I170" i="104"/>
  <c r="I171" i="104"/>
  <c r="I172" i="104"/>
  <c r="I173" i="104"/>
  <c r="I174" i="104"/>
  <c r="I175" i="104"/>
  <c r="I176" i="104"/>
  <c r="I177" i="104"/>
  <c r="I178" i="104"/>
  <c r="I179" i="104"/>
  <c r="I180" i="104"/>
  <c r="I181" i="104"/>
  <c r="I182" i="104"/>
  <c r="H2" i="103"/>
  <c r="H3" i="103"/>
  <c r="H4" i="103"/>
  <c r="H5" i="103"/>
  <c r="H6" i="103"/>
  <c r="H7" i="103"/>
  <c r="H8" i="103"/>
  <c r="H9" i="103"/>
  <c r="H10" i="103"/>
  <c r="H11" i="103"/>
  <c r="H12" i="103"/>
  <c r="H13" i="103"/>
  <c r="H14" i="103"/>
  <c r="H15" i="103"/>
  <c r="H16" i="103"/>
  <c r="H17" i="103"/>
  <c r="H18" i="103"/>
  <c r="H19" i="103"/>
  <c r="H20" i="103"/>
  <c r="H21" i="103"/>
  <c r="H22" i="103"/>
  <c r="H23" i="103"/>
  <c r="H24" i="103"/>
  <c r="I184" i="104"/>
  <c r="H25" i="103"/>
  <c r="I185" i="104"/>
  <c r="H26" i="103"/>
  <c r="H27" i="103"/>
  <c r="N423" i="105"/>
  <c r="H29" i="103"/>
  <c r="H50" i="104"/>
  <c r="H51" i="104"/>
  <c r="H52" i="104"/>
  <c r="H53" i="104"/>
  <c r="H2" i="104"/>
  <c r="H3" i="104"/>
  <c r="H4" i="104"/>
  <c r="H5" i="104"/>
  <c r="H6" i="104"/>
  <c r="H7" i="104"/>
  <c r="H8" i="104"/>
  <c r="H9" i="104"/>
  <c r="H10" i="104"/>
  <c r="H11" i="104"/>
  <c r="H12" i="104"/>
  <c r="H13" i="104"/>
  <c r="H14" i="104"/>
  <c r="H15" i="104"/>
  <c r="H16" i="104"/>
  <c r="H17" i="104"/>
  <c r="H18" i="104"/>
  <c r="H19" i="104"/>
  <c r="H20" i="104"/>
  <c r="H21" i="104"/>
  <c r="H22" i="104"/>
  <c r="H23" i="104"/>
  <c r="H24" i="104"/>
  <c r="H25" i="104"/>
  <c r="H26" i="104"/>
  <c r="H27" i="104"/>
  <c r="H28" i="104"/>
  <c r="H29" i="104"/>
  <c r="H30" i="104"/>
  <c r="H31" i="104"/>
  <c r="H32" i="104"/>
  <c r="H33" i="104"/>
  <c r="H34" i="104"/>
  <c r="H35" i="104"/>
  <c r="H36" i="104"/>
  <c r="H37" i="104"/>
  <c r="H38" i="104"/>
  <c r="H39" i="104"/>
  <c r="H40" i="104"/>
  <c r="H41" i="104"/>
  <c r="H42" i="104"/>
  <c r="H43" i="104"/>
  <c r="H44" i="104"/>
  <c r="H45" i="104"/>
  <c r="H46" i="104"/>
  <c r="H47" i="104"/>
  <c r="H48" i="104"/>
  <c r="H49" i="104"/>
  <c r="H54" i="104"/>
  <c r="H55" i="104"/>
  <c r="H56" i="104"/>
  <c r="H57" i="104"/>
  <c r="H58" i="104"/>
  <c r="H59" i="104"/>
  <c r="H60" i="104"/>
  <c r="H61" i="104"/>
  <c r="H62" i="104"/>
  <c r="H63" i="104"/>
  <c r="H64" i="104"/>
  <c r="H65" i="104"/>
  <c r="H66" i="104"/>
  <c r="H67" i="104"/>
  <c r="H68" i="104"/>
  <c r="H69" i="104"/>
  <c r="H70" i="104"/>
  <c r="H71" i="104"/>
  <c r="H72" i="104"/>
  <c r="H73" i="104"/>
  <c r="H74" i="104"/>
  <c r="H75" i="104"/>
  <c r="H76" i="104"/>
  <c r="H77" i="104"/>
  <c r="H78" i="104"/>
  <c r="H79" i="104"/>
  <c r="H80" i="104"/>
  <c r="H81" i="104"/>
  <c r="H82" i="104"/>
  <c r="H83" i="104"/>
  <c r="H84" i="104"/>
  <c r="H85" i="104"/>
  <c r="H86" i="104"/>
  <c r="H87" i="104"/>
  <c r="H88" i="104"/>
  <c r="H89" i="104"/>
  <c r="H90" i="104"/>
  <c r="H91" i="104"/>
  <c r="H92" i="104"/>
  <c r="H93" i="104"/>
  <c r="H94" i="104"/>
  <c r="H95" i="104"/>
  <c r="H96" i="104"/>
  <c r="H97" i="104"/>
  <c r="H98" i="104"/>
  <c r="H99" i="104"/>
  <c r="H100" i="104"/>
  <c r="H101" i="104"/>
  <c r="H102" i="104"/>
  <c r="H103" i="104"/>
  <c r="H104" i="104"/>
  <c r="H105" i="104"/>
  <c r="H106" i="104"/>
  <c r="H107" i="104"/>
  <c r="H108" i="104"/>
  <c r="H109" i="104"/>
  <c r="H110" i="104"/>
  <c r="H111" i="104"/>
  <c r="H112" i="104"/>
  <c r="H113" i="104"/>
  <c r="H114" i="104"/>
  <c r="H115" i="104"/>
  <c r="H116" i="104"/>
  <c r="H117" i="104"/>
  <c r="H118" i="104"/>
  <c r="H119" i="104"/>
  <c r="H120" i="104"/>
  <c r="H121" i="104"/>
  <c r="H122" i="104"/>
  <c r="H123" i="104"/>
  <c r="H124" i="104"/>
  <c r="H125" i="104"/>
  <c r="H126" i="104"/>
  <c r="H127" i="104"/>
  <c r="H128" i="104"/>
  <c r="H129" i="104"/>
  <c r="H130" i="104"/>
  <c r="H131" i="104"/>
  <c r="H132" i="104"/>
  <c r="H133" i="104"/>
  <c r="H134" i="104"/>
  <c r="H135" i="104"/>
  <c r="H136" i="104"/>
  <c r="H137" i="104"/>
  <c r="H138" i="104"/>
  <c r="H139" i="104"/>
  <c r="H140" i="104"/>
  <c r="H141" i="104"/>
  <c r="H142" i="104"/>
  <c r="H143" i="104"/>
  <c r="H144" i="104"/>
  <c r="H145" i="104"/>
  <c r="H146" i="104"/>
  <c r="H147" i="104"/>
  <c r="H148" i="104"/>
  <c r="H149" i="104"/>
  <c r="H150" i="104"/>
  <c r="H151" i="104"/>
  <c r="H152" i="104"/>
  <c r="H153" i="104"/>
  <c r="H154" i="104"/>
  <c r="H155" i="104"/>
  <c r="H156" i="104"/>
  <c r="H157" i="104"/>
  <c r="H158" i="104"/>
  <c r="H159" i="104"/>
  <c r="H160" i="104"/>
  <c r="H161" i="104"/>
  <c r="H162" i="104"/>
  <c r="H163" i="104"/>
  <c r="H164" i="104"/>
  <c r="H165" i="104"/>
  <c r="H166" i="104"/>
  <c r="H167" i="104"/>
  <c r="H168" i="104"/>
  <c r="H169" i="104"/>
  <c r="H170" i="104"/>
  <c r="H171" i="104"/>
  <c r="H172" i="104"/>
  <c r="H173" i="104"/>
  <c r="H174" i="104"/>
  <c r="H175" i="104"/>
  <c r="H176" i="104"/>
  <c r="H177" i="104"/>
  <c r="H178" i="104"/>
  <c r="H179" i="104"/>
  <c r="H180" i="104"/>
  <c r="H181" i="104"/>
  <c r="H182" i="104"/>
  <c r="G2" i="103"/>
  <c r="G3" i="103"/>
  <c r="G4" i="103"/>
  <c r="G5" i="103"/>
  <c r="G6" i="103"/>
  <c r="G7" i="103"/>
  <c r="G8" i="103"/>
  <c r="G9" i="103"/>
  <c r="G10" i="103"/>
  <c r="G11" i="103"/>
  <c r="G12" i="103"/>
  <c r="G13" i="103"/>
  <c r="G14" i="103"/>
  <c r="G15" i="103"/>
  <c r="G16" i="103"/>
  <c r="G17" i="103"/>
  <c r="G18" i="103"/>
  <c r="G19" i="103"/>
  <c r="G20" i="103"/>
  <c r="G21" i="103"/>
  <c r="G22" i="103"/>
  <c r="G23" i="103"/>
  <c r="G24" i="103"/>
  <c r="H184" i="104"/>
  <c r="G25" i="103"/>
  <c r="H185" i="104"/>
  <c r="G26" i="103"/>
  <c r="G27" i="103"/>
  <c r="G29" i="103"/>
  <c r="G50" i="104"/>
  <c r="G51" i="104"/>
  <c r="G52" i="104"/>
  <c r="G53" i="104"/>
  <c r="G2" i="104"/>
  <c r="G3" i="104"/>
  <c r="G4" i="104"/>
  <c r="G5" i="104"/>
  <c r="G6" i="104"/>
  <c r="G7" i="104"/>
  <c r="G8" i="104"/>
  <c r="G9" i="104"/>
  <c r="G10" i="104"/>
  <c r="G11" i="104"/>
  <c r="G12" i="104"/>
  <c r="G13" i="104"/>
  <c r="G14" i="104"/>
  <c r="G15" i="104"/>
  <c r="G16" i="104"/>
  <c r="G17" i="104"/>
  <c r="G18" i="104"/>
  <c r="G19" i="104"/>
  <c r="G20" i="104"/>
  <c r="G21" i="104"/>
  <c r="G22" i="104"/>
  <c r="G23" i="104"/>
  <c r="G24" i="104"/>
  <c r="G25" i="104"/>
  <c r="G26" i="104"/>
  <c r="G27" i="104"/>
  <c r="G28" i="104"/>
  <c r="G29" i="104"/>
  <c r="G30" i="104"/>
  <c r="G31" i="104"/>
  <c r="G32" i="104"/>
  <c r="G33" i="104"/>
  <c r="G34" i="104"/>
  <c r="G35" i="104"/>
  <c r="G36" i="104"/>
  <c r="G37" i="104"/>
  <c r="G38" i="104"/>
  <c r="G39" i="104"/>
  <c r="G40" i="104"/>
  <c r="G41" i="104"/>
  <c r="G42" i="104"/>
  <c r="G43" i="104"/>
  <c r="G44" i="104"/>
  <c r="G45" i="104"/>
  <c r="G46" i="104"/>
  <c r="G47" i="104"/>
  <c r="G48" i="104"/>
  <c r="G49" i="104"/>
  <c r="G54" i="104"/>
  <c r="G55" i="104"/>
  <c r="G56" i="104"/>
  <c r="G57" i="104"/>
  <c r="G58" i="104"/>
  <c r="G59" i="104"/>
  <c r="G60" i="104"/>
  <c r="G61" i="104"/>
  <c r="G62" i="104"/>
  <c r="G63" i="104"/>
  <c r="G64" i="104"/>
  <c r="G65" i="104"/>
  <c r="G66" i="104"/>
  <c r="G67" i="104"/>
  <c r="G68" i="104"/>
  <c r="G69" i="104"/>
  <c r="G70" i="104"/>
  <c r="G71" i="104"/>
  <c r="G72" i="104"/>
  <c r="G73" i="104"/>
  <c r="G74" i="104"/>
  <c r="G75" i="104"/>
  <c r="G76" i="104"/>
  <c r="G77" i="104"/>
  <c r="G78" i="104"/>
  <c r="G79" i="104"/>
  <c r="G80" i="104"/>
  <c r="G81" i="104"/>
  <c r="G82" i="104"/>
  <c r="G83" i="104"/>
  <c r="G84" i="104"/>
  <c r="G85" i="104"/>
  <c r="G86" i="104"/>
  <c r="G87" i="104"/>
  <c r="G88" i="104"/>
  <c r="G89" i="104"/>
  <c r="G90" i="104"/>
  <c r="G91" i="104"/>
  <c r="G92" i="104"/>
  <c r="G93" i="104"/>
  <c r="G94" i="104"/>
  <c r="G95" i="104"/>
  <c r="G96" i="104"/>
  <c r="G97" i="104"/>
  <c r="G98" i="104"/>
  <c r="G99" i="104"/>
  <c r="G100" i="104"/>
  <c r="G101" i="104"/>
  <c r="G102" i="104"/>
  <c r="G103" i="104"/>
  <c r="G104" i="104"/>
  <c r="G105" i="104"/>
  <c r="G106" i="104"/>
  <c r="G107" i="104"/>
  <c r="G108" i="104"/>
  <c r="G109" i="104"/>
  <c r="G110" i="104"/>
  <c r="G111" i="104"/>
  <c r="G112" i="104"/>
  <c r="G113" i="104"/>
  <c r="G114" i="104"/>
  <c r="G115" i="104"/>
  <c r="G116" i="104"/>
  <c r="G117" i="104"/>
  <c r="G118" i="104"/>
  <c r="G119" i="104"/>
  <c r="G120" i="104"/>
  <c r="G121" i="104"/>
  <c r="G122" i="104"/>
  <c r="G123" i="104"/>
  <c r="G124" i="104"/>
  <c r="G125" i="104"/>
  <c r="G126" i="104"/>
  <c r="G127" i="104"/>
  <c r="G128" i="104"/>
  <c r="G129" i="104"/>
  <c r="G130" i="104"/>
  <c r="G131" i="104"/>
  <c r="G132" i="104"/>
  <c r="G133" i="104"/>
  <c r="G134" i="104"/>
  <c r="G135" i="104"/>
  <c r="G136" i="104"/>
  <c r="G137" i="104"/>
  <c r="G138" i="104"/>
  <c r="G139" i="104"/>
  <c r="G140" i="104"/>
  <c r="G141" i="104"/>
  <c r="G142" i="104"/>
  <c r="G143" i="104"/>
  <c r="G144" i="104"/>
  <c r="G145" i="104"/>
  <c r="G146" i="104"/>
  <c r="G147" i="104"/>
  <c r="G148" i="104"/>
  <c r="G149" i="104"/>
  <c r="G150" i="104"/>
  <c r="G151" i="104"/>
  <c r="G152" i="104"/>
  <c r="G153" i="104"/>
  <c r="G154" i="104"/>
  <c r="G155" i="104"/>
  <c r="G156" i="104"/>
  <c r="G157" i="104"/>
  <c r="G158" i="104"/>
  <c r="G159" i="104"/>
  <c r="G160" i="104"/>
  <c r="G161" i="104"/>
  <c r="G162" i="104"/>
  <c r="G163" i="104"/>
  <c r="G164" i="104"/>
  <c r="G165" i="104"/>
  <c r="G166" i="104"/>
  <c r="G167" i="104"/>
  <c r="G168" i="104"/>
  <c r="G169" i="104"/>
  <c r="G170" i="104"/>
  <c r="G171" i="104"/>
  <c r="G172" i="104"/>
  <c r="G173" i="104"/>
  <c r="G174" i="104"/>
  <c r="G175" i="104"/>
  <c r="G176" i="104"/>
  <c r="G177" i="104"/>
  <c r="G178" i="104"/>
  <c r="G179" i="104"/>
  <c r="G180" i="104"/>
  <c r="G181" i="104"/>
  <c r="G182" i="104"/>
  <c r="F2" i="103"/>
  <c r="F3" i="103"/>
  <c r="F4" i="103"/>
  <c r="F5" i="103"/>
  <c r="F6" i="103"/>
  <c r="F7" i="103"/>
  <c r="F8" i="103"/>
  <c r="F9" i="103"/>
  <c r="F10" i="103"/>
  <c r="F11" i="103"/>
  <c r="F12" i="103"/>
  <c r="F13" i="103"/>
  <c r="F14" i="103"/>
  <c r="F15" i="103"/>
  <c r="F16" i="103"/>
  <c r="F17" i="103"/>
  <c r="F18" i="103"/>
  <c r="F19" i="103"/>
  <c r="F20" i="103"/>
  <c r="F21" i="103"/>
  <c r="F22" i="103"/>
  <c r="F23" i="103"/>
  <c r="F24" i="103"/>
  <c r="G184" i="104"/>
  <c r="F25" i="103"/>
  <c r="G185" i="104"/>
  <c r="F26" i="103"/>
  <c r="F27" i="103"/>
  <c r="F29" i="103"/>
  <c r="F50" i="104"/>
  <c r="F51" i="104"/>
  <c r="F52" i="104"/>
  <c r="F53" i="104"/>
  <c r="F2" i="104"/>
  <c r="F3" i="104"/>
  <c r="F4" i="104"/>
  <c r="F5" i="104"/>
  <c r="F6" i="104"/>
  <c r="F7" i="104"/>
  <c r="F8" i="104"/>
  <c r="F9" i="104"/>
  <c r="F10" i="104"/>
  <c r="F11" i="104"/>
  <c r="F12" i="104"/>
  <c r="F13" i="104"/>
  <c r="F14" i="104"/>
  <c r="F15" i="104"/>
  <c r="F16" i="104"/>
  <c r="F17" i="104"/>
  <c r="F18" i="104"/>
  <c r="F19" i="104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F37" i="104"/>
  <c r="F38" i="104"/>
  <c r="F39" i="104"/>
  <c r="F40" i="104"/>
  <c r="F41" i="104"/>
  <c r="F42" i="104"/>
  <c r="F43" i="104"/>
  <c r="F44" i="104"/>
  <c r="F45" i="104"/>
  <c r="F46" i="104"/>
  <c r="F47" i="104"/>
  <c r="F48" i="104"/>
  <c r="F49" i="104"/>
  <c r="F54" i="104"/>
  <c r="F55" i="104"/>
  <c r="F56" i="104"/>
  <c r="F57" i="104"/>
  <c r="F58" i="104"/>
  <c r="F59" i="104"/>
  <c r="F60" i="104"/>
  <c r="F61" i="104"/>
  <c r="F62" i="104"/>
  <c r="F63" i="104"/>
  <c r="F64" i="104"/>
  <c r="F65" i="104"/>
  <c r="F66" i="104"/>
  <c r="F67" i="104"/>
  <c r="F68" i="104"/>
  <c r="F69" i="104"/>
  <c r="F70" i="104"/>
  <c r="F71" i="104"/>
  <c r="F72" i="104"/>
  <c r="F73" i="104"/>
  <c r="F74" i="104"/>
  <c r="F75" i="104"/>
  <c r="F76" i="104"/>
  <c r="F77" i="104"/>
  <c r="F78" i="104"/>
  <c r="F79" i="104"/>
  <c r="F80" i="104"/>
  <c r="F81" i="104"/>
  <c r="F82" i="104"/>
  <c r="F83" i="104"/>
  <c r="F84" i="104"/>
  <c r="F85" i="104"/>
  <c r="F86" i="104"/>
  <c r="F87" i="104"/>
  <c r="F88" i="104"/>
  <c r="F89" i="104"/>
  <c r="F90" i="104"/>
  <c r="F91" i="104"/>
  <c r="F92" i="104"/>
  <c r="F93" i="104"/>
  <c r="F94" i="104"/>
  <c r="F95" i="104"/>
  <c r="F96" i="104"/>
  <c r="F97" i="104"/>
  <c r="F98" i="104"/>
  <c r="F99" i="104"/>
  <c r="F100" i="104"/>
  <c r="F101" i="104"/>
  <c r="F102" i="104"/>
  <c r="F103" i="104"/>
  <c r="F104" i="104"/>
  <c r="F105" i="104"/>
  <c r="F106" i="104"/>
  <c r="F107" i="104"/>
  <c r="F108" i="104"/>
  <c r="F109" i="104"/>
  <c r="F110" i="104"/>
  <c r="F111" i="104"/>
  <c r="F112" i="104"/>
  <c r="F113" i="104"/>
  <c r="F114" i="104"/>
  <c r="F115" i="104"/>
  <c r="F116" i="104"/>
  <c r="F117" i="104"/>
  <c r="F118" i="104"/>
  <c r="F119" i="104"/>
  <c r="F120" i="104"/>
  <c r="F121" i="104"/>
  <c r="F122" i="104"/>
  <c r="F123" i="104"/>
  <c r="F124" i="104"/>
  <c r="F125" i="104"/>
  <c r="F126" i="104"/>
  <c r="F127" i="104"/>
  <c r="F128" i="104"/>
  <c r="F129" i="104"/>
  <c r="F130" i="104"/>
  <c r="F131" i="104"/>
  <c r="F132" i="104"/>
  <c r="F133" i="104"/>
  <c r="F134" i="104"/>
  <c r="F135" i="104"/>
  <c r="F136" i="104"/>
  <c r="F137" i="104"/>
  <c r="F138" i="104"/>
  <c r="F139" i="104"/>
  <c r="F140" i="104"/>
  <c r="F141" i="104"/>
  <c r="F142" i="104"/>
  <c r="F143" i="104"/>
  <c r="F144" i="104"/>
  <c r="F145" i="104"/>
  <c r="F146" i="104"/>
  <c r="F147" i="104"/>
  <c r="F148" i="104"/>
  <c r="F149" i="104"/>
  <c r="F150" i="104"/>
  <c r="F151" i="104"/>
  <c r="F152" i="104"/>
  <c r="F153" i="104"/>
  <c r="F154" i="104"/>
  <c r="F155" i="104"/>
  <c r="F156" i="104"/>
  <c r="F157" i="104"/>
  <c r="F158" i="104"/>
  <c r="F159" i="104"/>
  <c r="F160" i="104"/>
  <c r="F161" i="104"/>
  <c r="F162" i="104"/>
  <c r="F163" i="104"/>
  <c r="F164" i="104"/>
  <c r="F165" i="104"/>
  <c r="F166" i="104"/>
  <c r="F167" i="104"/>
  <c r="F168" i="104"/>
  <c r="F169" i="104"/>
  <c r="F170" i="104"/>
  <c r="F171" i="104"/>
  <c r="F172" i="104"/>
  <c r="F173" i="104"/>
  <c r="F174" i="104"/>
  <c r="F175" i="104"/>
  <c r="F176" i="104"/>
  <c r="F177" i="104"/>
  <c r="F178" i="104"/>
  <c r="F179" i="104"/>
  <c r="F180" i="104"/>
  <c r="F181" i="104"/>
  <c r="F182" i="104"/>
  <c r="E2" i="103"/>
  <c r="E3" i="103"/>
  <c r="E4" i="103"/>
  <c r="E5" i="103"/>
  <c r="E6" i="103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F184" i="104"/>
  <c r="E25" i="103"/>
  <c r="F185" i="104"/>
  <c r="E26" i="103"/>
  <c r="E27" i="103"/>
  <c r="E29" i="103"/>
  <c r="E50" i="104"/>
  <c r="E51" i="104"/>
  <c r="E52" i="104"/>
  <c r="E53" i="104"/>
  <c r="E2" i="104"/>
  <c r="E3" i="104"/>
  <c r="E4" i="104"/>
  <c r="E5" i="104"/>
  <c r="E6" i="104"/>
  <c r="E7" i="104"/>
  <c r="E8" i="104"/>
  <c r="E9" i="104"/>
  <c r="E10" i="104"/>
  <c r="E11" i="104"/>
  <c r="E12" i="104"/>
  <c r="E13" i="104"/>
  <c r="E14" i="104"/>
  <c r="E15" i="104"/>
  <c r="E16" i="104"/>
  <c r="E17" i="104"/>
  <c r="E18" i="104"/>
  <c r="E19" i="104"/>
  <c r="E20" i="104"/>
  <c r="E21" i="104"/>
  <c r="E22" i="104"/>
  <c r="E23" i="104"/>
  <c r="E24" i="104"/>
  <c r="E25" i="104"/>
  <c r="E26" i="104"/>
  <c r="E27" i="104"/>
  <c r="E28" i="104"/>
  <c r="E29" i="104"/>
  <c r="E30" i="104"/>
  <c r="E31" i="104"/>
  <c r="E32" i="104"/>
  <c r="E33" i="104"/>
  <c r="E34" i="104"/>
  <c r="E35" i="104"/>
  <c r="E36" i="104"/>
  <c r="E37" i="104"/>
  <c r="E38" i="104"/>
  <c r="E39" i="104"/>
  <c r="E40" i="104"/>
  <c r="E41" i="104"/>
  <c r="E42" i="104"/>
  <c r="E43" i="104"/>
  <c r="E44" i="104"/>
  <c r="E45" i="104"/>
  <c r="E46" i="104"/>
  <c r="E47" i="104"/>
  <c r="E48" i="104"/>
  <c r="E49" i="104"/>
  <c r="E54" i="104"/>
  <c r="E55" i="104"/>
  <c r="E56" i="104"/>
  <c r="E57" i="104"/>
  <c r="E58" i="104"/>
  <c r="E59" i="104"/>
  <c r="E60" i="104"/>
  <c r="E61" i="104"/>
  <c r="E62" i="104"/>
  <c r="E63" i="104"/>
  <c r="E64" i="104"/>
  <c r="E65" i="104"/>
  <c r="E66" i="104"/>
  <c r="E67" i="104"/>
  <c r="E68" i="104"/>
  <c r="E69" i="104"/>
  <c r="E70" i="104"/>
  <c r="E71" i="104"/>
  <c r="E72" i="104"/>
  <c r="E73" i="104"/>
  <c r="E74" i="104"/>
  <c r="E75" i="104"/>
  <c r="E76" i="104"/>
  <c r="E77" i="104"/>
  <c r="E78" i="104"/>
  <c r="E79" i="104"/>
  <c r="E80" i="104"/>
  <c r="E81" i="104"/>
  <c r="E82" i="104"/>
  <c r="E83" i="104"/>
  <c r="E84" i="104"/>
  <c r="E85" i="104"/>
  <c r="E86" i="104"/>
  <c r="E87" i="104"/>
  <c r="E88" i="104"/>
  <c r="E89" i="104"/>
  <c r="E90" i="104"/>
  <c r="E91" i="104"/>
  <c r="E92" i="104"/>
  <c r="E93" i="104"/>
  <c r="E94" i="104"/>
  <c r="E95" i="104"/>
  <c r="E96" i="104"/>
  <c r="E97" i="104"/>
  <c r="E98" i="104"/>
  <c r="E99" i="104"/>
  <c r="E100" i="104"/>
  <c r="E101" i="104"/>
  <c r="E102" i="104"/>
  <c r="E103" i="104"/>
  <c r="E104" i="104"/>
  <c r="E105" i="104"/>
  <c r="E106" i="104"/>
  <c r="E107" i="104"/>
  <c r="E108" i="104"/>
  <c r="E109" i="104"/>
  <c r="E110" i="104"/>
  <c r="E111" i="104"/>
  <c r="E112" i="104"/>
  <c r="E113" i="104"/>
  <c r="E114" i="104"/>
  <c r="E115" i="104"/>
  <c r="E116" i="104"/>
  <c r="E117" i="104"/>
  <c r="E118" i="104"/>
  <c r="E119" i="104"/>
  <c r="E120" i="104"/>
  <c r="E121" i="104"/>
  <c r="E122" i="104"/>
  <c r="E123" i="104"/>
  <c r="E124" i="104"/>
  <c r="E125" i="104"/>
  <c r="E126" i="104"/>
  <c r="E127" i="104"/>
  <c r="E128" i="104"/>
  <c r="E129" i="104"/>
  <c r="E130" i="104"/>
  <c r="E131" i="104"/>
  <c r="E132" i="104"/>
  <c r="E133" i="104"/>
  <c r="E134" i="104"/>
  <c r="E135" i="104"/>
  <c r="E136" i="104"/>
  <c r="E137" i="104"/>
  <c r="E138" i="104"/>
  <c r="E139" i="104"/>
  <c r="E140" i="104"/>
  <c r="E141" i="104"/>
  <c r="E142" i="104"/>
  <c r="E143" i="104"/>
  <c r="E144" i="104"/>
  <c r="E145" i="104"/>
  <c r="E146" i="104"/>
  <c r="E147" i="104"/>
  <c r="E148" i="104"/>
  <c r="E149" i="104"/>
  <c r="E150" i="104"/>
  <c r="E151" i="104"/>
  <c r="E152" i="104"/>
  <c r="E153" i="104"/>
  <c r="E154" i="104"/>
  <c r="E155" i="104"/>
  <c r="E156" i="104"/>
  <c r="E157" i="104"/>
  <c r="E158" i="104"/>
  <c r="E159" i="104"/>
  <c r="E160" i="104"/>
  <c r="E161" i="104"/>
  <c r="E162" i="104"/>
  <c r="E163" i="104"/>
  <c r="E164" i="104"/>
  <c r="E165" i="104"/>
  <c r="E166" i="104"/>
  <c r="E167" i="104"/>
  <c r="E168" i="104"/>
  <c r="E169" i="104"/>
  <c r="E170" i="104"/>
  <c r="E171" i="104"/>
  <c r="E172" i="104"/>
  <c r="E173" i="104"/>
  <c r="E174" i="104"/>
  <c r="E175" i="104"/>
  <c r="E176" i="104"/>
  <c r="E177" i="104"/>
  <c r="E178" i="104"/>
  <c r="E179" i="104"/>
  <c r="E180" i="104"/>
  <c r="E181" i="104"/>
  <c r="E182" i="104"/>
  <c r="D2" i="103"/>
  <c r="D3" i="103"/>
  <c r="D4" i="103"/>
  <c r="D5" i="103"/>
  <c r="D6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E184" i="104"/>
  <c r="D25" i="103"/>
  <c r="E185" i="104"/>
  <c r="D26" i="103"/>
  <c r="D27" i="103"/>
  <c r="D29" i="103"/>
  <c r="D50" i="104"/>
  <c r="D51" i="104"/>
  <c r="D52" i="104"/>
  <c r="D53" i="104"/>
  <c r="D2" i="104"/>
  <c r="D3" i="104"/>
  <c r="D4" i="104"/>
  <c r="D5" i="104"/>
  <c r="D6" i="104"/>
  <c r="D7" i="104"/>
  <c r="D8" i="104"/>
  <c r="D9" i="104"/>
  <c r="D10" i="104"/>
  <c r="D11" i="104"/>
  <c r="D12" i="104"/>
  <c r="D13" i="104"/>
  <c r="D14" i="104"/>
  <c r="D15" i="104"/>
  <c r="D16" i="104"/>
  <c r="D17" i="104"/>
  <c r="D18" i="104"/>
  <c r="D19" i="104"/>
  <c r="D20" i="104"/>
  <c r="D21" i="104"/>
  <c r="D22" i="104"/>
  <c r="D23" i="104"/>
  <c r="D24" i="104"/>
  <c r="D25" i="104"/>
  <c r="D26" i="104"/>
  <c r="D27" i="104"/>
  <c r="D28" i="104"/>
  <c r="D29" i="104"/>
  <c r="D30" i="104"/>
  <c r="D31" i="104"/>
  <c r="D32" i="104"/>
  <c r="D33" i="104"/>
  <c r="D34" i="104"/>
  <c r="D35" i="104"/>
  <c r="D36" i="104"/>
  <c r="D37" i="104"/>
  <c r="D38" i="104"/>
  <c r="D39" i="104"/>
  <c r="D40" i="104"/>
  <c r="D41" i="104"/>
  <c r="D42" i="104"/>
  <c r="D43" i="104"/>
  <c r="D44" i="104"/>
  <c r="D45" i="104"/>
  <c r="D46" i="104"/>
  <c r="D47" i="104"/>
  <c r="D48" i="104"/>
  <c r="D49" i="104"/>
  <c r="D54" i="104"/>
  <c r="D55" i="104"/>
  <c r="D56" i="104"/>
  <c r="D57" i="104"/>
  <c r="D58" i="104"/>
  <c r="D59" i="104"/>
  <c r="D60" i="104"/>
  <c r="D61" i="104"/>
  <c r="D62" i="104"/>
  <c r="D63" i="104"/>
  <c r="D64" i="104"/>
  <c r="D65" i="104"/>
  <c r="D66" i="104"/>
  <c r="D67" i="104"/>
  <c r="D68" i="104"/>
  <c r="D69" i="104"/>
  <c r="D70" i="104"/>
  <c r="D71" i="104"/>
  <c r="D72" i="104"/>
  <c r="D73" i="104"/>
  <c r="D74" i="104"/>
  <c r="D75" i="104"/>
  <c r="D76" i="104"/>
  <c r="D77" i="104"/>
  <c r="D78" i="104"/>
  <c r="D79" i="104"/>
  <c r="D80" i="104"/>
  <c r="D81" i="104"/>
  <c r="D82" i="104"/>
  <c r="D83" i="104"/>
  <c r="D84" i="104"/>
  <c r="D85" i="104"/>
  <c r="D86" i="104"/>
  <c r="D87" i="104"/>
  <c r="D88" i="104"/>
  <c r="D89" i="104"/>
  <c r="D90" i="104"/>
  <c r="D91" i="104"/>
  <c r="D92" i="104"/>
  <c r="D93" i="104"/>
  <c r="D94" i="104"/>
  <c r="D95" i="104"/>
  <c r="D96" i="104"/>
  <c r="D97" i="104"/>
  <c r="D98" i="104"/>
  <c r="D99" i="104"/>
  <c r="D100" i="104"/>
  <c r="D101" i="104"/>
  <c r="D102" i="104"/>
  <c r="D103" i="104"/>
  <c r="D104" i="104"/>
  <c r="D105" i="104"/>
  <c r="D106" i="104"/>
  <c r="D107" i="104"/>
  <c r="D108" i="104"/>
  <c r="D109" i="104"/>
  <c r="D110" i="104"/>
  <c r="D111" i="104"/>
  <c r="D112" i="104"/>
  <c r="D113" i="104"/>
  <c r="D114" i="104"/>
  <c r="D115" i="104"/>
  <c r="D116" i="104"/>
  <c r="D117" i="104"/>
  <c r="D118" i="104"/>
  <c r="D119" i="104"/>
  <c r="D120" i="104"/>
  <c r="D121" i="104"/>
  <c r="D122" i="104"/>
  <c r="D123" i="104"/>
  <c r="D124" i="104"/>
  <c r="D125" i="104"/>
  <c r="D126" i="104"/>
  <c r="D127" i="104"/>
  <c r="D128" i="104"/>
  <c r="D129" i="104"/>
  <c r="D130" i="104"/>
  <c r="D131" i="104"/>
  <c r="D132" i="104"/>
  <c r="D133" i="104"/>
  <c r="D134" i="104"/>
  <c r="D135" i="104"/>
  <c r="D136" i="104"/>
  <c r="D137" i="104"/>
  <c r="D138" i="104"/>
  <c r="D139" i="104"/>
  <c r="D140" i="104"/>
  <c r="D141" i="104"/>
  <c r="D142" i="104"/>
  <c r="D143" i="104"/>
  <c r="D144" i="104"/>
  <c r="D145" i="104"/>
  <c r="D146" i="104"/>
  <c r="D147" i="104"/>
  <c r="D148" i="104"/>
  <c r="D149" i="104"/>
  <c r="D150" i="104"/>
  <c r="D151" i="104"/>
  <c r="D152" i="104"/>
  <c r="D153" i="104"/>
  <c r="D154" i="104"/>
  <c r="D155" i="104"/>
  <c r="D156" i="104"/>
  <c r="D157" i="104"/>
  <c r="D158" i="104"/>
  <c r="D159" i="104"/>
  <c r="D160" i="104"/>
  <c r="D161" i="104"/>
  <c r="D162" i="104"/>
  <c r="D163" i="104"/>
  <c r="D164" i="104"/>
  <c r="D165" i="104"/>
  <c r="D166" i="104"/>
  <c r="D167" i="104"/>
  <c r="D168" i="104"/>
  <c r="D169" i="104"/>
  <c r="D170" i="104"/>
  <c r="D171" i="104"/>
  <c r="D172" i="104"/>
  <c r="D173" i="104"/>
  <c r="D174" i="104"/>
  <c r="D175" i="104"/>
  <c r="D176" i="104"/>
  <c r="D177" i="104"/>
  <c r="D178" i="104"/>
  <c r="D179" i="104"/>
  <c r="D180" i="104"/>
  <c r="D181" i="104"/>
  <c r="D182" i="104"/>
  <c r="C2" i="103"/>
  <c r="C3" i="103"/>
  <c r="C4" i="103"/>
  <c r="C5" i="103"/>
  <c r="C6" i="103"/>
  <c r="C7" i="103"/>
  <c r="C8" i="103"/>
  <c r="C9" i="103"/>
  <c r="C10" i="103"/>
  <c r="C11" i="103"/>
  <c r="C12" i="103"/>
  <c r="C13" i="103"/>
  <c r="C14" i="103"/>
  <c r="C15" i="103"/>
  <c r="C16" i="103"/>
  <c r="C17" i="103"/>
  <c r="C18" i="103"/>
  <c r="C19" i="103"/>
  <c r="C20" i="103"/>
  <c r="C21" i="103"/>
  <c r="C22" i="103"/>
  <c r="C23" i="103"/>
  <c r="C24" i="103"/>
  <c r="D184" i="104"/>
  <c r="C25" i="103"/>
  <c r="D185" i="104"/>
  <c r="C26" i="103"/>
  <c r="C27" i="103"/>
  <c r="C29" i="103"/>
  <c r="AG1" i="105"/>
  <c r="W1" i="104"/>
  <c r="V1" i="103"/>
  <c r="AF1" i="105"/>
  <c r="V1" i="104"/>
  <c r="U1" i="103"/>
  <c r="AE1" i="105"/>
  <c r="U1" i="104"/>
  <c r="T1" i="103"/>
  <c r="AD1" i="105"/>
  <c r="T1" i="104"/>
  <c r="S1" i="103"/>
  <c r="AC1" i="105"/>
  <c r="S1" i="104"/>
  <c r="R1" i="103"/>
  <c r="AB1" i="105"/>
  <c r="R1" i="104"/>
  <c r="Q1" i="103"/>
  <c r="AA1" i="105"/>
  <c r="Q1" i="104"/>
  <c r="P1" i="103"/>
  <c r="Z1" i="105"/>
  <c r="P1" i="104"/>
  <c r="O1" i="103"/>
  <c r="Y1" i="105"/>
  <c r="O1" i="104"/>
  <c r="N1" i="103"/>
  <c r="X1" i="105"/>
  <c r="N1" i="104"/>
  <c r="M1" i="103"/>
  <c r="R1" i="105"/>
  <c r="M1" i="104"/>
  <c r="L1" i="103"/>
  <c r="Q1" i="105"/>
  <c r="L1" i="104"/>
  <c r="K1" i="103"/>
  <c r="P1" i="105"/>
  <c r="K1" i="104"/>
  <c r="J1" i="103"/>
  <c r="O1" i="105"/>
  <c r="J1" i="104"/>
  <c r="I1" i="103"/>
  <c r="N1" i="105"/>
  <c r="I1" i="104"/>
  <c r="H1" i="103"/>
  <c r="M1" i="105"/>
  <c r="H1" i="104"/>
  <c r="G1" i="103"/>
  <c r="L1" i="105"/>
  <c r="G1" i="104"/>
  <c r="F1" i="103"/>
  <c r="K1" i="105"/>
  <c r="F1" i="104"/>
  <c r="E1" i="103"/>
  <c r="J1" i="105"/>
  <c r="E1" i="104"/>
  <c r="D1" i="103"/>
  <c r="I1" i="105"/>
  <c r="D1" i="104"/>
  <c r="C1" i="103"/>
  <c r="X27" i="103"/>
  <c r="W27" i="103"/>
  <c r="X26" i="103"/>
  <c r="W26" i="103"/>
  <c r="X25" i="103"/>
  <c r="W25" i="103"/>
  <c r="X24" i="103"/>
  <c r="W24" i="103"/>
  <c r="X23" i="103"/>
  <c r="W23" i="103"/>
  <c r="X22" i="103"/>
  <c r="W22" i="103"/>
  <c r="X21" i="103"/>
  <c r="W21" i="103"/>
  <c r="X20" i="103"/>
  <c r="W20" i="103"/>
  <c r="X19" i="103"/>
  <c r="W19" i="103"/>
  <c r="X18" i="103"/>
  <c r="W18" i="103"/>
  <c r="X17" i="103"/>
  <c r="W17" i="103"/>
  <c r="X16" i="103"/>
  <c r="W16" i="103"/>
  <c r="X15" i="103"/>
  <c r="W15" i="103"/>
  <c r="X14" i="103"/>
  <c r="W14" i="103"/>
  <c r="X13" i="103"/>
  <c r="W13" i="103"/>
  <c r="X12" i="103"/>
  <c r="W12" i="103"/>
  <c r="X11" i="103"/>
  <c r="W11" i="103"/>
  <c r="X10" i="103"/>
  <c r="W10" i="103"/>
  <c r="X9" i="103"/>
  <c r="W9" i="103"/>
  <c r="X8" i="103"/>
  <c r="W8" i="103"/>
  <c r="X7" i="103"/>
  <c r="W7" i="103"/>
  <c r="X6" i="103"/>
  <c r="W6" i="103"/>
  <c r="X5" i="103"/>
  <c r="W5" i="103"/>
  <c r="X4" i="103"/>
  <c r="W4" i="103"/>
  <c r="X3" i="103"/>
  <c r="W3" i="103"/>
  <c r="X2" i="103"/>
  <c r="W2" i="103"/>
  <c r="W187" i="104"/>
  <c r="W189" i="104"/>
  <c r="V187" i="104"/>
  <c r="V189" i="104"/>
  <c r="U187" i="104"/>
  <c r="U189" i="104"/>
  <c r="T187" i="104"/>
  <c r="T189" i="104"/>
  <c r="S187" i="104"/>
  <c r="S189" i="104"/>
  <c r="R187" i="104"/>
  <c r="R189" i="104"/>
  <c r="Q187" i="104"/>
  <c r="Q189" i="104"/>
  <c r="P187" i="104"/>
  <c r="P189" i="104"/>
  <c r="O187" i="104"/>
  <c r="O189" i="104"/>
  <c r="N187" i="104"/>
  <c r="N189" i="104"/>
  <c r="M187" i="104"/>
  <c r="M189" i="104"/>
  <c r="L187" i="104"/>
  <c r="L189" i="104"/>
  <c r="K187" i="104"/>
  <c r="K189" i="104"/>
  <c r="J187" i="104"/>
  <c r="J189" i="104"/>
  <c r="I187" i="104"/>
  <c r="I189" i="104"/>
  <c r="H187" i="104"/>
  <c r="H189" i="104"/>
  <c r="G187" i="104"/>
  <c r="G189" i="104"/>
  <c r="F187" i="104"/>
  <c r="F189" i="104"/>
  <c r="E187" i="104"/>
  <c r="E189" i="104"/>
  <c r="D187" i="104"/>
  <c r="D189" i="104"/>
  <c r="C182" i="104"/>
  <c r="C181" i="104"/>
  <c r="C180" i="104"/>
  <c r="C179" i="104"/>
  <c r="C178" i="104"/>
  <c r="C177" i="104"/>
  <c r="C176" i="104"/>
  <c r="C175" i="104"/>
  <c r="C174" i="104"/>
  <c r="C173" i="104"/>
  <c r="C172" i="104"/>
  <c r="C171" i="104"/>
  <c r="C170" i="104"/>
  <c r="C169" i="104"/>
  <c r="C168" i="104"/>
  <c r="C167" i="104"/>
  <c r="C166" i="104"/>
  <c r="C165" i="104"/>
  <c r="C164" i="104"/>
  <c r="C163" i="104"/>
  <c r="C162" i="104"/>
  <c r="C161" i="104"/>
  <c r="C160" i="104"/>
  <c r="C159" i="104"/>
  <c r="C158" i="104"/>
  <c r="C157" i="104"/>
  <c r="C156" i="104"/>
  <c r="C155" i="104"/>
  <c r="C154" i="104"/>
  <c r="C153" i="104"/>
  <c r="C152" i="104"/>
  <c r="C151" i="104"/>
  <c r="C150" i="104"/>
  <c r="C149" i="104"/>
  <c r="C148" i="104"/>
  <c r="C147" i="104"/>
  <c r="C146" i="104"/>
  <c r="C145" i="104"/>
  <c r="C144" i="104"/>
  <c r="C143" i="104"/>
  <c r="C142" i="104"/>
  <c r="C141" i="104"/>
  <c r="C140" i="104"/>
  <c r="C139" i="104"/>
  <c r="C138" i="104"/>
  <c r="C137" i="104"/>
  <c r="C136" i="104"/>
  <c r="C135" i="104"/>
  <c r="C134" i="104"/>
  <c r="C133" i="104"/>
  <c r="C132" i="104"/>
  <c r="C131" i="104"/>
  <c r="C130" i="104"/>
  <c r="C129" i="104"/>
  <c r="C128" i="104"/>
  <c r="C127" i="104"/>
  <c r="C126" i="104"/>
  <c r="C125" i="104"/>
  <c r="C124" i="104"/>
  <c r="C123" i="104"/>
  <c r="C122" i="104"/>
  <c r="C121" i="104"/>
  <c r="C120" i="104"/>
  <c r="C119" i="104"/>
  <c r="C118" i="104"/>
  <c r="C117" i="104"/>
  <c r="C116" i="104"/>
  <c r="C115" i="104"/>
  <c r="C114" i="104"/>
  <c r="C113" i="104"/>
  <c r="C111" i="104"/>
  <c r="C107" i="104"/>
  <c r="C106" i="104"/>
  <c r="C105" i="104"/>
  <c r="C104" i="104"/>
  <c r="C103" i="104"/>
  <c r="C102" i="104"/>
  <c r="C101" i="104"/>
  <c r="C100" i="104"/>
  <c r="C99" i="104"/>
  <c r="C98" i="104"/>
  <c r="C97" i="104"/>
  <c r="C96" i="104"/>
  <c r="C95" i="104"/>
  <c r="C94" i="104"/>
  <c r="C93" i="104"/>
  <c r="C92" i="104"/>
  <c r="C91" i="104"/>
  <c r="C90" i="104"/>
  <c r="C89" i="104"/>
  <c r="C88" i="104"/>
  <c r="C87" i="104"/>
  <c r="C86" i="104"/>
  <c r="C85" i="104"/>
  <c r="C84" i="104"/>
  <c r="C83" i="104"/>
  <c r="C82" i="104"/>
  <c r="C81" i="104"/>
  <c r="C80" i="104"/>
  <c r="C79" i="104"/>
  <c r="C78" i="104"/>
  <c r="C77" i="104"/>
  <c r="C76" i="104"/>
  <c r="C75" i="104"/>
  <c r="C74" i="104"/>
  <c r="C73" i="104"/>
  <c r="C72" i="104"/>
  <c r="C71" i="104"/>
  <c r="C70" i="104"/>
  <c r="C69" i="104"/>
  <c r="C68" i="104"/>
  <c r="C67" i="104"/>
  <c r="C66" i="104"/>
  <c r="C65" i="104"/>
  <c r="C64" i="104"/>
  <c r="C63" i="104"/>
  <c r="C62" i="104"/>
  <c r="C61" i="104"/>
  <c r="C60" i="104"/>
  <c r="C59" i="104"/>
  <c r="C58" i="104"/>
  <c r="C57" i="104"/>
  <c r="C56" i="104"/>
  <c r="C55" i="104"/>
  <c r="C54" i="104"/>
  <c r="C53" i="104"/>
  <c r="C52" i="104"/>
  <c r="C51" i="104"/>
  <c r="C50" i="104"/>
  <c r="C49" i="104"/>
  <c r="C48" i="104"/>
  <c r="C47" i="104"/>
  <c r="C46" i="104"/>
  <c r="C45" i="104"/>
  <c r="C44" i="104"/>
  <c r="C43" i="104"/>
  <c r="C42" i="104"/>
  <c r="C41" i="104"/>
  <c r="C40" i="104"/>
  <c r="C39" i="104"/>
  <c r="C38" i="104"/>
  <c r="C37" i="104"/>
  <c r="C36" i="104"/>
  <c r="C35" i="104"/>
  <c r="C34" i="104"/>
  <c r="C33" i="104"/>
  <c r="C32" i="104"/>
  <c r="C31" i="104"/>
  <c r="C30" i="104"/>
  <c r="C29" i="104"/>
  <c r="C28" i="104"/>
  <c r="C27" i="104"/>
  <c r="C26" i="104"/>
  <c r="C25" i="104"/>
  <c r="C24" i="104"/>
  <c r="C23" i="104"/>
  <c r="C22" i="104"/>
  <c r="C21" i="104"/>
  <c r="C20" i="104"/>
  <c r="C19" i="104"/>
  <c r="C18" i="104"/>
  <c r="C17" i="104"/>
  <c r="C16" i="104"/>
  <c r="C15" i="104"/>
  <c r="C14" i="104"/>
  <c r="C13" i="104"/>
  <c r="C12" i="104"/>
  <c r="C11" i="104"/>
  <c r="C10" i="104"/>
  <c r="C9" i="104"/>
  <c r="C8" i="104"/>
  <c r="C7" i="104"/>
  <c r="C6" i="104"/>
  <c r="C5" i="104"/>
  <c r="C4" i="104"/>
  <c r="C3" i="104"/>
  <c r="C2" i="104"/>
  <c r="Y187" i="104"/>
  <c r="X187" i="104"/>
  <c r="Y185" i="104"/>
  <c r="X185" i="104"/>
  <c r="Y184" i="104"/>
  <c r="X184" i="104"/>
  <c r="Y182" i="104"/>
  <c r="X182" i="104"/>
  <c r="Y181" i="104"/>
  <c r="X181" i="104"/>
  <c r="Y180" i="104"/>
  <c r="X180" i="104"/>
  <c r="Y179" i="104"/>
  <c r="X179" i="104"/>
  <c r="Y178" i="104"/>
  <c r="X178" i="104"/>
  <c r="Y177" i="104"/>
  <c r="X177" i="104"/>
  <c r="Y176" i="104"/>
  <c r="X176" i="104"/>
  <c r="Y175" i="104"/>
  <c r="X175" i="104"/>
  <c r="Y174" i="104"/>
  <c r="X174" i="104"/>
  <c r="Y173" i="104"/>
  <c r="X173" i="104"/>
  <c r="Y172" i="104"/>
  <c r="X172" i="104"/>
  <c r="Y171" i="104"/>
  <c r="X171" i="104"/>
  <c r="Y170" i="104"/>
  <c r="X170" i="104"/>
  <c r="Y169" i="104"/>
  <c r="X169" i="104"/>
  <c r="Y168" i="104"/>
  <c r="X168" i="104"/>
  <c r="Y167" i="104"/>
  <c r="X167" i="104"/>
  <c r="Y166" i="104"/>
  <c r="X166" i="104"/>
  <c r="Y165" i="104"/>
  <c r="X165" i="104"/>
  <c r="Y164" i="104"/>
  <c r="X164" i="104"/>
  <c r="Y163" i="104"/>
  <c r="X163" i="104"/>
  <c r="Y162" i="104"/>
  <c r="X162" i="104"/>
  <c r="Y161" i="104"/>
  <c r="X161" i="104"/>
  <c r="Y160" i="104"/>
  <c r="X160" i="104"/>
  <c r="Y159" i="104"/>
  <c r="X159" i="104"/>
  <c r="Y158" i="104"/>
  <c r="X158" i="104"/>
  <c r="Y157" i="104"/>
  <c r="X157" i="104"/>
  <c r="Y156" i="104"/>
  <c r="X156" i="104"/>
  <c r="Y155" i="104"/>
  <c r="X155" i="104"/>
  <c r="Y154" i="104"/>
  <c r="X154" i="104"/>
  <c r="Y153" i="104"/>
  <c r="X153" i="104"/>
  <c r="Y152" i="104"/>
  <c r="X152" i="104"/>
  <c r="Y151" i="104"/>
  <c r="X151" i="104"/>
  <c r="Y150" i="104"/>
  <c r="X150" i="104"/>
  <c r="Y149" i="104"/>
  <c r="X149" i="104"/>
  <c r="Y148" i="104"/>
  <c r="X148" i="104"/>
  <c r="Y147" i="104"/>
  <c r="X147" i="104"/>
  <c r="Y146" i="104"/>
  <c r="X146" i="104"/>
  <c r="Y145" i="104"/>
  <c r="X145" i="104"/>
  <c r="Y144" i="104"/>
  <c r="X144" i="104"/>
  <c r="Y143" i="104"/>
  <c r="X143" i="104"/>
  <c r="Y142" i="104"/>
  <c r="X142" i="104"/>
  <c r="Y141" i="104"/>
  <c r="X141" i="104"/>
  <c r="Y140" i="104"/>
  <c r="X140" i="104"/>
  <c r="Y139" i="104"/>
  <c r="X139" i="104"/>
  <c r="Y138" i="104"/>
  <c r="X138" i="104"/>
  <c r="Y137" i="104"/>
  <c r="X137" i="104"/>
  <c r="Y136" i="104"/>
  <c r="X136" i="104"/>
  <c r="Y135" i="104"/>
  <c r="X135" i="104"/>
  <c r="Y134" i="104"/>
  <c r="X134" i="104"/>
  <c r="Y133" i="104"/>
  <c r="X133" i="104"/>
  <c r="Y132" i="104"/>
  <c r="X132" i="104"/>
  <c r="Y131" i="104"/>
  <c r="X131" i="104"/>
  <c r="Y130" i="104"/>
  <c r="X130" i="104"/>
  <c r="Y129" i="104"/>
  <c r="X129" i="104"/>
  <c r="Y128" i="104"/>
  <c r="X128" i="104"/>
  <c r="Y127" i="104"/>
  <c r="X127" i="104"/>
  <c r="Y126" i="104"/>
  <c r="X126" i="104"/>
  <c r="Y125" i="104"/>
  <c r="X125" i="104"/>
  <c r="Y124" i="104"/>
  <c r="X124" i="104"/>
  <c r="Y123" i="104"/>
  <c r="X123" i="104"/>
  <c r="Y122" i="104"/>
  <c r="X122" i="104"/>
  <c r="Y121" i="104"/>
  <c r="X121" i="104"/>
  <c r="Y120" i="104"/>
  <c r="X120" i="104"/>
  <c r="Y119" i="104"/>
  <c r="X119" i="104"/>
  <c r="Y118" i="104"/>
  <c r="X118" i="104"/>
  <c r="Y117" i="104"/>
  <c r="X117" i="104"/>
  <c r="Y116" i="104"/>
  <c r="X116" i="104"/>
  <c r="Y115" i="104"/>
  <c r="X115" i="104"/>
  <c r="Y114" i="104"/>
  <c r="X114" i="104"/>
  <c r="Y113" i="104"/>
  <c r="X113" i="104"/>
  <c r="Y112" i="104"/>
  <c r="X112" i="104"/>
  <c r="Y111" i="104"/>
  <c r="X111" i="104"/>
  <c r="Y110" i="104"/>
  <c r="X110" i="104"/>
  <c r="Y109" i="104"/>
  <c r="X109" i="104"/>
  <c r="Y108" i="104"/>
  <c r="X108" i="104"/>
  <c r="Y107" i="104"/>
  <c r="X107" i="104"/>
  <c r="Y106" i="104"/>
  <c r="X106" i="104"/>
  <c r="Y105" i="104"/>
  <c r="X105" i="104"/>
  <c r="Y104" i="104"/>
  <c r="X104" i="104"/>
  <c r="Y103" i="104"/>
  <c r="X103" i="104"/>
  <c r="Y102" i="104"/>
  <c r="X102" i="104"/>
  <c r="Y101" i="104"/>
  <c r="X101" i="104"/>
  <c r="Y100" i="104"/>
  <c r="X100" i="104"/>
  <c r="Y99" i="104"/>
  <c r="X99" i="104"/>
  <c r="Y98" i="104"/>
  <c r="X98" i="104"/>
  <c r="Y97" i="104"/>
  <c r="X97" i="104"/>
  <c r="Y96" i="104"/>
  <c r="X96" i="104"/>
  <c r="Y95" i="104"/>
  <c r="X95" i="104"/>
  <c r="Y94" i="104"/>
  <c r="X94" i="104"/>
  <c r="Y93" i="104"/>
  <c r="X93" i="104"/>
  <c r="Y92" i="104"/>
  <c r="X92" i="104"/>
  <c r="Y91" i="104"/>
  <c r="X91" i="104"/>
  <c r="Y90" i="104"/>
  <c r="X90" i="104"/>
  <c r="Y89" i="104"/>
  <c r="X89" i="104"/>
  <c r="Y88" i="104"/>
  <c r="X88" i="104"/>
  <c r="Y87" i="104"/>
  <c r="X87" i="104"/>
  <c r="Y86" i="104"/>
  <c r="X86" i="104"/>
  <c r="Y85" i="104"/>
  <c r="X85" i="104"/>
  <c r="Y84" i="104"/>
  <c r="X84" i="104"/>
  <c r="Y83" i="104"/>
  <c r="X83" i="104"/>
  <c r="Y82" i="104"/>
  <c r="X82" i="104"/>
  <c r="Y81" i="104"/>
  <c r="X81" i="104"/>
  <c r="Y80" i="104"/>
  <c r="X80" i="104"/>
  <c r="Y79" i="104"/>
  <c r="X79" i="104"/>
  <c r="Y78" i="104"/>
  <c r="X78" i="104"/>
  <c r="Y77" i="104"/>
  <c r="X77" i="104"/>
  <c r="Y76" i="104"/>
  <c r="X76" i="104"/>
  <c r="Y75" i="104"/>
  <c r="X75" i="104"/>
  <c r="Y74" i="104"/>
  <c r="X74" i="104"/>
  <c r="Y73" i="104"/>
  <c r="X73" i="104"/>
  <c r="Y72" i="104"/>
  <c r="X72" i="104"/>
  <c r="Y71" i="104"/>
  <c r="X71" i="104"/>
  <c r="Y70" i="104"/>
  <c r="X70" i="104"/>
  <c r="Y69" i="104"/>
  <c r="X69" i="104"/>
  <c r="Y68" i="104"/>
  <c r="X68" i="104"/>
  <c r="Y67" i="104"/>
  <c r="X67" i="104"/>
  <c r="Y66" i="104"/>
  <c r="X66" i="104"/>
  <c r="Y65" i="104"/>
  <c r="X65" i="104"/>
  <c r="Y64" i="104"/>
  <c r="X64" i="104"/>
  <c r="Y63" i="104"/>
  <c r="X63" i="104"/>
  <c r="Y62" i="104"/>
  <c r="X62" i="104"/>
  <c r="Y61" i="104"/>
  <c r="X61" i="104"/>
  <c r="Y60" i="104"/>
  <c r="X60" i="104"/>
  <c r="Y59" i="104"/>
  <c r="X59" i="104"/>
  <c r="Y58" i="104"/>
  <c r="X58" i="104"/>
  <c r="Y57" i="104"/>
  <c r="X57" i="104"/>
  <c r="Y56" i="104"/>
  <c r="X56" i="104"/>
  <c r="Y55" i="104"/>
  <c r="X55" i="104"/>
  <c r="Y54" i="104"/>
  <c r="X54" i="104"/>
  <c r="Y53" i="104"/>
  <c r="X53" i="104"/>
  <c r="Y52" i="104"/>
  <c r="X52" i="104"/>
  <c r="Y51" i="104"/>
  <c r="X51" i="104"/>
  <c r="Y50" i="104"/>
  <c r="X50" i="104"/>
  <c r="Y49" i="104"/>
  <c r="X49" i="104"/>
  <c r="Y48" i="104"/>
  <c r="X48" i="104"/>
  <c r="Y47" i="104"/>
  <c r="X47" i="104"/>
  <c r="Y46" i="104"/>
  <c r="X46" i="104"/>
  <c r="Y45" i="104"/>
  <c r="X45" i="104"/>
  <c r="Y44" i="104"/>
  <c r="X44" i="104"/>
  <c r="Y43" i="104"/>
  <c r="X43" i="104"/>
  <c r="Y42" i="104"/>
  <c r="X42" i="104"/>
  <c r="Y41" i="104"/>
  <c r="X41" i="104"/>
  <c r="Y40" i="104"/>
  <c r="X40" i="104"/>
  <c r="Y39" i="104"/>
  <c r="X39" i="104"/>
  <c r="Y38" i="104"/>
  <c r="X38" i="104"/>
  <c r="Y37" i="104"/>
  <c r="X37" i="104"/>
  <c r="Y36" i="104"/>
  <c r="X36" i="104"/>
  <c r="Y35" i="104"/>
  <c r="X35" i="104"/>
  <c r="Y34" i="104"/>
  <c r="X34" i="104"/>
  <c r="Y33" i="104"/>
  <c r="X33" i="104"/>
  <c r="Y32" i="104"/>
  <c r="X32" i="104"/>
  <c r="Y31" i="104"/>
  <c r="X31" i="104"/>
  <c r="Y30" i="104"/>
  <c r="X30" i="104"/>
  <c r="Y29" i="104"/>
  <c r="X29" i="104"/>
  <c r="Y28" i="104"/>
  <c r="X28" i="104"/>
  <c r="Y27" i="104"/>
  <c r="X27" i="104"/>
  <c r="Y26" i="104"/>
  <c r="X26" i="104"/>
  <c r="Y25" i="104"/>
  <c r="X25" i="104"/>
  <c r="Y24" i="104"/>
  <c r="X24" i="104"/>
  <c r="Y23" i="104"/>
  <c r="X23" i="104"/>
  <c r="Y22" i="104"/>
  <c r="X22" i="104"/>
  <c r="Y21" i="104"/>
  <c r="X21" i="104"/>
  <c r="Y20" i="104"/>
  <c r="X20" i="104"/>
  <c r="Y19" i="104"/>
  <c r="X19" i="104"/>
  <c r="Y18" i="104"/>
  <c r="X18" i="104"/>
  <c r="Y17" i="104"/>
  <c r="X17" i="104"/>
  <c r="Y16" i="104"/>
  <c r="X16" i="104"/>
  <c r="Y15" i="104"/>
  <c r="X15" i="104"/>
  <c r="Y14" i="104"/>
  <c r="X14" i="104"/>
  <c r="Y13" i="104"/>
  <c r="X13" i="104"/>
  <c r="Y12" i="104"/>
  <c r="X12" i="104"/>
  <c r="Y11" i="104"/>
  <c r="X11" i="104"/>
  <c r="Y10" i="104"/>
  <c r="X10" i="104"/>
  <c r="Y9" i="104"/>
  <c r="X9" i="104"/>
  <c r="Y8" i="104"/>
  <c r="X8" i="104"/>
  <c r="Y7" i="104"/>
  <c r="X7" i="104"/>
  <c r="Y6" i="104"/>
  <c r="X6" i="104"/>
  <c r="Y5" i="104"/>
  <c r="X5" i="104"/>
  <c r="Y4" i="104"/>
  <c r="X4" i="104"/>
  <c r="Y3" i="104"/>
  <c r="X3" i="104"/>
  <c r="Y2" i="104"/>
  <c r="X2" i="104"/>
  <c r="AG433" i="105"/>
  <c r="AF433" i="105"/>
  <c r="AE433" i="105"/>
  <c r="AD433" i="105"/>
  <c r="AC433" i="105"/>
  <c r="AB433" i="105"/>
  <c r="AA433" i="105"/>
  <c r="Z433" i="105"/>
  <c r="Y433" i="105"/>
  <c r="X433" i="105"/>
  <c r="W433" i="105"/>
  <c r="V433" i="105"/>
  <c r="U433" i="105"/>
  <c r="T433" i="105"/>
  <c r="S433" i="105"/>
  <c r="R433" i="105"/>
  <c r="Q433" i="105"/>
  <c r="P433" i="105"/>
  <c r="O433" i="105"/>
  <c r="N433" i="105"/>
  <c r="M433" i="105"/>
  <c r="L433" i="105"/>
  <c r="K433" i="105"/>
  <c r="J433" i="105"/>
  <c r="I433" i="105"/>
  <c r="H433" i="105"/>
  <c r="G433" i="105"/>
  <c r="C40" i="27"/>
  <c r="F86" i="105"/>
  <c r="F88" i="105"/>
  <c r="F91" i="105"/>
  <c r="F92" i="105"/>
  <c r="F2" i="105"/>
  <c r="F3" i="105"/>
  <c r="F4" i="105"/>
  <c r="F5" i="105"/>
  <c r="F6" i="105"/>
  <c r="F7" i="105"/>
  <c r="F8" i="105"/>
  <c r="F9" i="105"/>
  <c r="F10" i="105"/>
  <c r="F11" i="105"/>
  <c r="F12" i="105"/>
  <c r="F13" i="105"/>
  <c r="F14" i="105"/>
  <c r="F15" i="105"/>
  <c r="F16" i="105"/>
  <c r="F17" i="105"/>
  <c r="F18" i="105"/>
  <c r="F19" i="105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F32" i="105"/>
  <c r="F33" i="105"/>
  <c r="F34" i="105"/>
  <c r="F35" i="105"/>
  <c r="F36" i="105"/>
  <c r="F37" i="105"/>
  <c r="F38" i="105"/>
  <c r="F39" i="105"/>
  <c r="F40" i="105"/>
  <c r="F41" i="105"/>
  <c r="F42" i="105"/>
  <c r="F43" i="105"/>
  <c r="F44" i="105"/>
  <c r="F45" i="105"/>
  <c r="F46" i="105"/>
  <c r="F47" i="105"/>
  <c r="F48" i="105"/>
  <c r="F49" i="105"/>
  <c r="F50" i="105"/>
  <c r="F51" i="105"/>
  <c r="F52" i="105"/>
  <c r="F53" i="105"/>
  <c r="F54" i="105"/>
  <c r="F55" i="105"/>
  <c r="F56" i="105"/>
  <c r="F57" i="105"/>
  <c r="F58" i="105"/>
  <c r="F59" i="105"/>
  <c r="F60" i="105"/>
  <c r="F61" i="105"/>
  <c r="F62" i="105"/>
  <c r="F63" i="105"/>
  <c r="F64" i="105"/>
  <c r="F65" i="105"/>
  <c r="F66" i="105"/>
  <c r="F67" i="105"/>
  <c r="F68" i="105"/>
  <c r="F69" i="105"/>
  <c r="F70" i="105"/>
  <c r="F71" i="105"/>
  <c r="F72" i="105"/>
  <c r="F73" i="105"/>
  <c r="F74" i="105"/>
  <c r="F75" i="105"/>
  <c r="F76" i="105"/>
  <c r="F77" i="105"/>
  <c r="F78" i="105"/>
  <c r="F79" i="105"/>
  <c r="F80" i="105"/>
  <c r="F81" i="105"/>
  <c r="F82" i="105"/>
  <c r="F83" i="105"/>
  <c r="F84" i="105"/>
  <c r="F85" i="105"/>
  <c r="F87" i="105"/>
  <c r="F89" i="105"/>
  <c r="F90" i="105"/>
  <c r="F93" i="105"/>
  <c r="F94" i="105"/>
  <c r="F95" i="105"/>
  <c r="F96" i="105"/>
  <c r="F97" i="105"/>
  <c r="F98" i="105"/>
  <c r="F99" i="105"/>
  <c r="F100" i="105"/>
  <c r="F101" i="105"/>
  <c r="F102" i="105"/>
  <c r="F103" i="105"/>
  <c r="F104" i="105"/>
  <c r="F105" i="105"/>
  <c r="F106" i="105"/>
  <c r="F107" i="105"/>
  <c r="F108" i="105"/>
  <c r="F109" i="105"/>
  <c r="F110" i="105"/>
  <c r="F111" i="105"/>
  <c r="F112" i="105"/>
  <c r="F113" i="105"/>
  <c r="F114" i="105"/>
  <c r="F115" i="105"/>
  <c r="F116" i="105"/>
  <c r="F117" i="105"/>
  <c r="F118" i="105"/>
  <c r="F119" i="105"/>
  <c r="F120" i="105"/>
  <c r="F121" i="105"/>
  <c r="F122" i="105"/>
  <c r="F123" i="105"/>
  <c r="F124" i="105"/>
  <c r="F125" i="105"/>
  <c r="F126" i="105"/>
  <c r="F127" i="105"/>
  <c r="F128" i="105"/>
  <c r="F129" i="105"/>
  <c r="F130" i="105"/>
  <c r="F131" i="105"/>
  <c r="F132" i="105"/>
  <c r="F133" i="105"/>
  <c r="F134" i="105"/>
  <c r="F135" i="105"/>
  <c r="F136" i="105"/>
  <c r="F137" i="105"/>
  <c r="F138" i="105"/>
  <c r="F139" i="105"/>
  <c r="F140" i="105"/>
  <c r="F141" i="105"/>
  <c r="F142" i="105"/>
  <c r="F143" i="105"/>
  <c r="F144" i="105"/>
  <c r="F145" i="105"/>
  <c r="F146" i="105"/>
  <c r="F147" i="105"/>
  <c r="F148" i="105"/>
  <c r="F149" i="105"/>
  <c r="F150" i="105"/>
  <c r="F151" i="105"/>
  <c r="F152" i="105"/>
  <c r="F153" i="105"/>
  <c r="F154" i="105"/>
  <c r="F155" i="105"/>
  <c r="F156" i="105"/>
  <c r="F157" i="105"/>
  <c r="F158" i="105"/>
  <c r="F159" i="105"/>
  <c r="F160" i="105"/>
  <c r="F161" i="105"/>
  <c r="F162" i="105"/>
  <c r="F163" i="105"/>
  <c r="F164" i="105"/>
  <c r="F165" i="105"/>
  <c r="F166" i="105"/>
  <c r="F167" i="105"/>
  <c r="F168" i="105"/>
  <c r="F169" i="105"/>
  <c r="F170" i="105"/>
  <c r="F171" i="105"/>
  <c r="F172" i="105"/>
  <c r="F173" i="105"/>
  <c r="F174" i="105"/>
  <c r="F175" i="105"/>
  <c r="F176" i="105"/>
  <c r="F177" i="105"/>
  <c r="F178" i="105"/>
  <c r="F179" i="105"/>
  <c r="F180" i="105"/>
  <c r="F181" i="105"/>
  <c r="F182" i="105"/>
  <c r="F183" i="105"/>
  <c r="F184" i="105"/>
  <c r="F185" i="105"/>
  <c r="F186" i="105"/>
  <c r="F187" i="105"/>
  <c r="F188" i="105"/>
  <c r="F189" i="105"/>
  <c r="F190" i="105"/>
  <c r="F191" i="105"/>
  <c r="F192" i="105"/>
  <c r="F193" i="105"/>
  <c r="F194" i="105"/>
  <c r="F195" i="105"/>
  <c r="F196" i="105"/>
  <c r="F197" i="105"/>
  <c r="F198" i="105"/>
  <c r="F199" i="105"/>
  <c r="F200" i="105"/>
  <c r="F201" i="105"/>
  <c r="F202" i="105"/>
  <c r="F203" i="105"/>
  <c r="F204" i="105"/>
  <c r="F205" i="105"/>
  <c r="F206" i="105"/>
  <c r="F207" i="105"/>
  <c r="F208" i="105"/>
  <c r="F209" i="105"/>
  <c r="F210" i="105"/>
  <c r="F211" i="105"/>
  <c r="F212" i="105"/>
  <c r="F213" i="105"/>
  <c r="F214" i="105"/>
  <c r="F215" i="105"/>
  <c r="F216" i="105"/>
  <c r="F217" i="105"/>
  <c r="F218" i="105"/>
  <c r="F219" i="105"/>
  <c r="F220" i="105"/>
  <c r="F221" i="105"/>
  <c r="F222" i="105"/>
  <c r="F223" i="105"/>
  <c r="F224" i="105"/>
  <c r="F225" i="105"/>
  <c r="F226" i="105"/>
  <c r="F227" i="105"/>
  <c r="F228" i="105"/>
  <c r="F229" i="105"/>
  <c r="F230" i="105"/>
  <c r="F231" i="105"/>
  <c r="F232" i="105"/>
  <c r="F233" i="105"/>
  <c r="F234" i="105"/>
  <c r="F235" i="105"/>
  <c r="F236" i="105"/>
  <c r="F237" i="105"/>
  <c r="F238" i="105"/>
  <c r="F239" i="105"/>
  <c r="F240" i="105"/>
  <c r="F241" i="105"/>
  <c r="F242" i="105"/>
  <c r="F243" i="105"/>
  <c r="F244" i="105"/>
  <c r="F245" i="105"/>
  <c r="F246" i="105"/>
  <c r="F247" i="105"/>
  <c r="F248" i="105"/>
  <c r="F249" i="105"/>
  <c r="F250" i="105"/>
  <c r="F251" i="105"/>
  <c r="F252" i="105"/>
  <c r="F253" i="105"/>
  <c r="F254" i="105"/>
  <c r="F255" i="105"/>
  <c r="F256" i="105"/>
  <c r="F257" i="105"/>
  <c r="F258" i="105"/>
  <c r="F259" i="105"/>
  <c r="F260" i="105"/>
  <c r="F261" i="105"/>
  <c r="F262" i="105"/>
  <c r="F263" i="105"/>
  <c r="F264" i="105"/>
  <c r="F265" i="105"/>
  <c r="F266" i="105"/>
  <c r="F267" i="105"/>
  <c r="F268" i="105"/>
  <c r="F269" i="105"/>
  <c r="F270" i="105"/>
  <c r="F271" i="105"/>
  <c r="F272" i="105"/>
  <c r="F273" i="105"/>
  <c r="F274" i="105"/>
  <c r="F275" i="105"/>
  <c r="F276" i="105"/>
  <c r="F277" i="105"/>
  <c r="F278" i="105"/>
  <c r="F279" i="105"/>
  <c r="F280" i="105"/>
  <c r="F281" i="105"/>
  <c r="F282" i="105"/>
  <c r="F283" i="105"/>
  <c r="F284" i="105"/>
  <c r="F285" i="105"/>
  <c r="F286" i="105"/>
  <c r="F287" i="105"/>
  <c r="F288" i="105"/>
  <c r="F289" i="105"/>
  <c r="F290" i="105"/>
  <c r="F291" i="105"/>
  <c r="F292" i="105"/>
  <c r="F293" i="105"/>
  <c r="F294" i="105"/>
  <c r="F295" i="105"/>
  <c r="F296" i="105"/>
  <c r="F297" i="105"/>
  <c r="F298" i="105"/>
  <c r="F299" i="105"/>
  <c r="F300" i="105"/>
  <c r="F301" i="105"/>
  <c r="F302" i="105"/>
  <c r="F303" i="105"/>
  <c r="F304" i="105"/>
  <c r="F305" i="105"/>
  <c r="F306" i="105"/>
  <c r="F307" i="105"/>
  <c r="F308" i="105"/>
  <c r="F309" i="105"/>
  <c r="F310" i="105"/>
  <c r="F311" i="105"/>
  <c r="F312" i="105"/>
  <c r="F313" i="105"/>
  <c r="F314" i="105"/>
  <c r="F315" i="105"/>
  <c r="F316" i="105"/>
  <c r="F317" i="105"/>
  <c r="F318" i="105"/>
  <c r="F319" i="105"/>
  <c r="F320" i="105"/>
  <c r="F321" i="105"/>
  <c r="F322" i="105"/>
  <c r="F323" i="105"/>
  <c r="F324" i="105"/>
  <c r="F325" i="105"/>
  <c r="F326" i="105"/>
  <c r="F327" i="105"/>
  <c r="F328" i="105"/>
  <c r="F329" i="105"/>
  <c r="F330" i="105"/>
  <c r="F331" i="105"/>
  <c r="F332" i="105"/>
  <c r="F333" i="105"/>
  <c r="F334" i="105"/>
  <c r="F335" i="105"/>
  <c r="F336" i="105"/>
  <c r="F337" i="105"/>
  <c r="F338" i="105"/>
  <c r="F339" i="105"/>
  <c r="F340" i="105"/>
  <c r="F341" i="105"/>
  <c r="F342" i="105"/>
  <c r="F343" i="105"/>
  <c r="F344" i="105"/>
  <c r="F345" i="105"/>
  <c r="F346" i="105"/>
  <c r="F347" i="105"/>
  <c r="F348" i="105"/>
  <c r="F349" i="105"/>
  <c r="F350" i="105"/>
  <c r="F351" i="105"/>
  <c r="F352" i="105"/>
  <c r="F353" i="105"/>
  <c r="F354" i="105"/>
  <c r="F355" i="105"/>
  <c r="F356" i="105"/>
  <c r="F357" i="105"/>
  <c r="F358" i="105"/>
  <c r="F359" i="105"/>
  <c r="F360" i="105"/>
  <c r="F361" i="105"/>
  <c r="F362" i="105"/>
  <c r="F363" i="105"/>
  <c r="F364" i="105"/>
  <c r="F365" i="105"/>
  <c r="F366" i="105"/>
  <c r="F367" i="105"/>
  <c r="F368" i="105"/>
  <c r="F369" i="105"/>
  <c r="F370" i="105"/>
  <c r="F371" i="105"/>
  <c r="F372" i="105"/>
  <c r="F373" i="105"/>
  <c r="F374" i="105"/>
  <c r="F375" i="105"/>
  <c r="F376" i="105"/>
  <c r="F377" i="105"/>
  <c r="F378" i="105"/>
  <c r="F379" i="105"/>
  <c r="F380" i="105"/>
  <c r="F381" i="105"/>
  <c r="F382" i="105"/>
  <c r="F383" i="105"/>
  <c r="F384" i="105"/>
  <c r="F385" i="105"/>
  <c r="F386" i="105"/>
  <c r="F387" i="105"/>
  <c r="F388" i="105"/>
  <c r="F389" i="105"/>
  <c r="F390" i="105"/>
  <c r="F391" i="105"/>
  <c r="F392" i="105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33" i="105"/>
  <c r="B40" i="27"/>
  <c r="E86" i="105"/>
  <c r="E88" i="105"/>
  <c r="E91" i="105"/>
  <c r="E92" i="105"/>
  <c r="E2" i="105"/>
  <c r="E3" i="105"/>
  <c r="E4" i="105"/>
  <c r="E5" i="105"/>
  <c r="E6" i="105"/>
  <c r="E7" i="105"/>
  <c r="E8" i="105"/>
  <c r="E9" i="105"/>
  <c r="E10" i="105"/>
  <c r="E11" i="105"/>
  <c r="E12" i="105"/>
  <c r="E13" i="105"/>
  <c r="E14" i="105"/>
  <c r="E15" i="105"/>
  <c r="E16" i="105"/>
  <c r="E17" i="105"/>
  <c r="E18" i="105"/>
  <c r="E19" i="105"/>
  <c r="E20" i="105"/>
  <c r="E21" i="105"/>
  <c r="E22" i="105"/>
  <c r="E23" i="105"/>
  <c r="E24" i="105"/>
  <c r="E25" i="105"/>
  <c r="E26" i="105"/>
  <c r="E27" i="105"/>
  <c r="E28" i="105"/>
  <c r="E29" i="105"/>
  <c r="E30" i="105"/>
  <c r="E31" i="105"/>
  <c r="E32" i="105"/>
  <c r="E33" i="105"/>
  <c r="E34" i="105"/>
  <c r="E35" i="105"/>
  <c r="E36" i="105"/>
  <c r="E37" i="105"/>
  <c r="E38" i="105"/>
  <c r="E39" i="105"/>
  <c r="E40" i="105"/>
  <c r="E41" i="105"/>
  <c r="E42" i="105"/>
  <c r="E43" i="105"/>
  <c r="E44" i="105"/>
  <c r="E45" i="105"/>
  <c r="E46" i="105"/>
  <c r="E47" i="105"/>
  <c r="E48" i="105"/>
  <c r="E49" i="105"/>
  <c r="E50" i="105"/>
  <c r="E51" i="105"/>
  <c r="E52" i="105"/>
  <c r="E53" i="105"/>
  <c r="E54" i="105"/>
  <c r="E55" i="105"/>
  <c r="E56" i="105"/>
  <c r="E57" i="105"/>
  <c r="E58" i="105"/>
  <c r="E59" i="105"/>
  <c r="E60" i="105"/>
  <c r="E61" i="105"/>
  <c r="E62" i="105"/>
  <c r="E63" i="105"/>
  <c r="E64" i="105"/>
  <c r="E65" i="105"/>
  <c r="E66" i="105"/>
  <c r="E67" i="105"/>
  <c r="E68" i="105"/>
  <c r="E69" i="105"/>
  <c r="E70" i="105"/>
  <c r="E71" i="105"/>
  <c r="E72" i="105"/>
  <c r="E73" i="105"/>
  <c r="E74" i="105"/>
  <c r="E75" i="105"/>
  <c r="E76" i="105"/>
  <c r="E77" i="105"/>
  <c r="E78" i="105"/>
  <c r="E79" i="105"/>
  <c r="E80" i="105"/>
  <c r="E81" i="105"/>
  <c r="E82" i="105"/>
  <c r="E83" i="105"/>
  <c r="E84" i="105"/>
  <c r="E85" i="105"/>
  <c r="E87" i="105"/>
  <c r="E89" i="105"/>
  <c r="E90" i="105"/>
  <c r="E93" i="105"/>
  <c r="E94" i="105"/>
  <c r="E95" i="105"/>
  <c r="E96" i="105"/>
  <c r="E97" i="105"/>
  <c r="E98" i="105"/>
  <c r="E99" i="105"/>
  <c r="E100" i="105"/>
  <c r="E101" i="105"/>
  <c r="E102" i="105"/>
  <c r="E103" i="105"/>
  <c r="E104" i="105"/>
  <c r="E105" i="105"/>
  <c r="E106" i="105"/>
  <c r="E107" i="105"/>
  <c r="E108" i="105"/>
  <c r="E109" i="105"/>
  <c r="E110" i="105"/>
  <c r="E111" i="105"/>
  <c r="E112" i="105"/>
  <c r="E113" i="105"/>
  <c r="E114" i="105"/>
  <c r="E115" i="105"/>
  <c r="E116" i="105"/>
  <c r="E117" i="105"/>
  <c r="E118" i="105"/>
  <c r="E119" i="105"/>
  <c r="E120" i="105"/>
  <c r="E121" i="105"/>
  <c r="E122" i="105"/>
  <c r="E123" i="105"/>
  <c r="E124" i="105"/>
  <c r="E125" i="105"/>
  <c r="E126" i="105"/>
  <c r="E127" i="105"/>
  <c r="E128" i="105"/>
  <c r="E129" i="105"/>
  <c r="E130" i="105"/>
  <c r="E131" i="105"/>
  <c r="E132" i="105"/>
  <c r="E133" i="105"/>
  <c r="E134" i="105"/>
  <c r="E135" i="105"/>
  <c r="E136" i="105"/>
  <c r="E137" i="105"/>
  <c r="E138" i="105"/>
  <c r="E139" i="105"/>
  <c r="E140" i="105"/>
  <c r="E141" i="105"/>
  <c r="E142" i="105"/>
  <c r="E143" i="105"/>
  <c r="E144" i="105"/>
  <c r="E145" i="105"/>
  <c r="E146" i="105"/>
  <c r="E147" i="105"/>
  <c r="E148" i="105"/>
  <c r="E149" i="105"/>
  <c r="E150" i="105"/>
  <c r="E151" i="105"/>
  <c r="E152" i="105"/>
  <c r="E153" i="105"/>
  <c r="E154" i="105"/>
  <c r="E155" i="105"/>
  <c r="E156" i="105"/>
  <c r="E157" i="105"/>
  <c r="E158" i="105"/>
  <c r="E159" i="105"/>
  <c r="E160" i="105"/>
  <c r="E161" i="105"/>
  <c r="E162" i="105"/>
  <c r="E163" i="105"/>
  <c r="E164" i="105"/>
  <c r="E165" i="105"/>
  <c r="E166" i="105"/>
  <c r="E167" i="105"/>
  <c r="E168" i="105"/>
  <c r="E169" i="105"/>
  <c r="E170" i="105"/>
  <c r="E171" i="105"/>
  <c r="E172" i="105"/>
  <c r="E173" i="105"/>
  <c r="E174" i="105"/>
  <c r="E175" i="105"/>
  <c r="E176" i="105"/>
  <c r="E177" i="105"/>
  <c r="E178" i="105"/>
  <c r="E179" i="105"/>
  <c r="E180" i="105"/>
  <c r="E181" i="105"/>
  <c r="E182" i="105"/>
  <c r="E183" i="105"/>
  <c r="E184" i="105"/>
  <c r="E185" i="105"/>
  <c r="E186" i="105"/>
  <c r="E187" i="105"/>
  <c r="E188" i="105"/>
  <c r="E189" i="105"/>
  <c r="E190" i="105"/>
  <c r="E191" i="105"/>
  <c r="E192" i="105"/>
  <c r="E193" i="105"/>
  <c r="E194" i="105"/>
  <c r="E195" i="105"/>
  <c r="E196" i="105"/>
  <c r="E197" i="105"/>
  <c r="E198" i="105"/>
  <c r="E199" i="105"/>
  <c r="E200" i="105"/>
  <c r="E201" i="105"/>
  <c r="E202" i="105"/>
  <c r="E203" i="105"/>
  <c r="E204" i="105"/>
  <c r="E205" i="105"/>
  <c r="E206" i="105"/>
  <c r="E207" i="105"/>
  <c r="E208" i="105"/>
  <c r="E209" i="105"/>
  <c r="E210" i="105"/>
  <c r="E211" i="105"/>
  <c r="E212" i="105"/>
  <c r="E213" i="105"/>
  <c r="E214" i="105"/>
  <c r="E215" i="105"/>
  <c r="E216" i="105"/>
  <c r="E217" i="105"/>
  <c r="E218" i="105"/>
  <c r="E219" i="105"/>
  <c r="E220" i="105"/>
  <c r="E221" i="105"/>
  <c r="E222" i="105"/>
  <c r="E223" i="105"/>
  <c r="E224" i="105"/>
  <c r="E225" i="105"/>
  <c r="E226" i="105"/>
  <c r="E227" i="105"/>
  <c r="E228" i="105"/>
  <c r="E229" i="105"/>
  <c r="E230" i="105"/>
  <c r="E231" i="105"/>
  <c r="E232" i="105"/>
  <c r="E233" i="105"/>
  <c r="E234" i="105"/>
  <c r="E235" i="105"/>
  <c r="E236" i="105"/>
  <c r="E237" i="105"/>
  <c r="E238" i="105"/>
  <c r="E239" i="105"/>
  <c r="E240" i="105"/>
  <c r="E241" i="105"/>
  <c r="E242" i="105"/>
  <c r="E243" i="105"/>
  <c r="E244" i="105"/>
  <c r="E245" i="105"/>
  <c r="E246" i="105"/>
  <c r="E247" i="105"/>
  <c r="E248" i="105"/>
  <c r="E249" i="105"/>
  <c r="E250" i="105"/>
  <c r="E251" i="105"/>
  <c r="E252" i="105"/>
  <c r="E253" i="105"/>
  <c r="E254" i="105"/>
  <c r="E255" i="105"/>
  <c r="E256" i="105"/>
  <c r="E257" i="105"/>
  <c r="E258" i="105"/>
  <c r="E259" i="105"/>
  <c r="E260" i="105"/>
  <c r="E261" i="105"/>
  <c r="E262" i="105"/>
  <c r="E263" i="105"/>
  <c r="E264" i="105"/>
  <c r="E265" i="105"/>
  <c r="E266" i="105"/>
  <c r="E267" i="105"/>
  <c r="E268" i="105"/>
  <c r="E269" i="105"/>
  <c r="E270" i="105"/>
  <c r="E271" i="105"/>
  <c r="E272" i="105"/>
  <c r="E273" i="105"/>
  <c r="E274" i="105"/>
  <c r="E275" i="105"/>
  <c r="E276" i="105"/>
  <c r="E277" i="105"/>
  <c r="E278" i="105"/>
  <c r="E279" i="105"/>
  <c r="E280" i="105"/>
  <c r="E281" i="105"/>
  <c r="E282" i="105"/>
  <c r="E283" i="105"/>
  <c r="E284" i="105"/>
  <c r="E285" i="105"/>
  <c r="E286" i="105"/>
  <c r="E287" i="105"/>
  <c r="E288" i="105"/>
  <c r="E289" i="105"/>
  <c r="E290" i="105"/>
  <c r="E291" i="105"/>
  <c r="E292" i="105"/>
  <c r="E293" i="105"/>
  <c r="E294" i="105"/>
  <c r="E295" i="105"/>
  <c r="E296" i="105"/>
  <c r="E297" i="105"/>
  <c r="E298" i="105"/>
  <c r="E299" i="105"/>
  <c r="E300" i="105"/>
  <c r="E301" i="105"/>
  <c r="E302" i="105"/>
  <c r="E303" i="105"/>
  <c r="E304" i="105"/>
  <c r="E305" i="105"/>
  <c r="E306" i="105"/>
  <c r="E307" i="105"/>
  <c r="E308" i="105"/>
  <c r="E309" i="105"/>
  <c r="E310" i="105"/>
  <c r="E311" i="105"/>
  <c r="E312" i="105"/>
  <c r="E313" i="105"/>
  <c r="E314" i="105"/>
  <c r="E315" i="105"/>
  <c r="E316" i="105"/>
  <c r="E317" i="105"/>
  <c r="E318" i="105"/>
  <c r="E319" i="105"/>
  <c r="E320" i="105"/>
  <c r="E321" i="105"/>
  <c r="E322" i="105"/>
  <c r="E323" i="105"/>
  <c r="E324" i="105"/>
  <c r="E325" i="105"/>
  <c r="E326" i="105"/>
  <c r="E327" i="105"/>
  <c r="E328" i="105"/>
  <c r="E329" i="105"/>
  <c r="E330" i="105"/>
  <c r="E331" i="105"/>
  <c r="E332" i="105"/>
  <c r="E333" i="105"/>
  <c r="E334" i="105"/>
  <c r="E335" i="105"/>
  <c r="E336" i="105"/>
  <c r="E337" i="105"/>
  <c r="E338" i="105"/>
  <c r="E339" i="105"/>
  <c r="E340" i="105"/>
  <c r="E341" i="105"/>
  <c r="E342" i="105"/>
  <c r="E343" i="105"/>
  <c r="E344" i="105"/>
  <c r="E345" i="105"/>
  <c r="E346" i="105"/>
  <c r="E347" i="105"/>
  <c r="E348" i="105"/>
  <c r="E349" i="105"/>
  <c r="E350" i="105"/>
  <c r="E351" i="105"/>
  <c r="E352" i="105"/>
  <c r="E353" i="105"/>
  <c r="E354" i="105"/>
  <c r="E355" i="105"/>
  <c r="E356" i="105"/>
  <c r="E357" i="105"/>
  <c r="E358" i="105"/>
  <c r="E359" i="105"/>
  <c r="E360" i="105"/>
  <c r="E361" i="105"/>
  <c r="E362" i="105"/>
  <c r="E363" i="105"/>
  <c r="E364" i="105"/>
  <c r="E365" i="105"/>
  <c r="E366" i="105"/>
  <c r="E367" i="105"/>
  <c r="E368" i="105"/>
  <c r="E369" i="105"/>
  <c r="E370" i="105"/>
  <c r="E371" i="105"/>
  <c r="E372" i="105"/>
  <c r="E373" i="105"/>
  <c r="E374" i="105"/>
  <c r="E375" i="105"/>
  <c r="E376" i="105"/>
  <c r="E377" i="105"/>
  <c r="E378" i="105"/>
  <c r="E379" i="105"/>
  <c r="E380" i="105"/>
  <c r="E381" i="105"/>
  <c r="E382" i="105"/>
  <c r="E383" i="105"/>
  <c r="E384" i="105"/>
  <c r="E385" i="105"/>
  <c r="E386" i="105"/>
  <c r="E387" i="105"/>
  <c r="E388" i="105"/>
  <c r="E389" i="105"/>
  <c r="E390" i="105"/>
  <c r="E391" i="105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33" i="105"/>
  <c r="A40" i="27"/>
  <c r="D86" i="105"/>
  <c r="D88" i="105"/>
  <c r="D91" i="105"/>
  <c r="D92" i="105"/>
  <c r="D2" i="105"/>
  <c r="D3" i="105"/>
  <c r="D4" i="105"/>
  <c r="D5" i="105"/>
  <c r="D6" i="105"/>
  <c r="D7" i="105"/>
  <c r="D8" i="105"/>
  <c r="D9" i="105"/>
  <c r="D10" i="105"/>
  <c r="D11" i="105"/>
  <c r="D12" i="105"/>
  <c r="D13" i="105"/>
  <c r="D14" i="105"/>
  <c r="D15" i="105"/>
  <c r="D16" i="105"/>
  <c r="D17" i="105"/>
  <c r="D18" i="105"/>
  <c r="D19" i="105"/>
  <c r="D20" i="105"/>
  <c r="D21" i="105"/>
  <c r="D22" i="105"/>
  <c r="D23" i="105"/>
  <c r="D24" i="105"/>
  <c r="D25" i="105"/>
  <c r="D26" i="105"/>
  <c r="D27" i="105"/>
  <c r="D28" i="105"/>
  <c r="D29" i="105"/>
  <c r="D30" i="105"/>
  <c r="D31" i="105"/>
  <c r="D32" i="105"/>
  <c r="D33" i="105"/>
  <c r="D34" i="105"/>
  <c r="D35" i="105"/>
  <c r="D36" i="105"/>
  <c r="D37" i="105"/>
  <c r="D38" i="105"/>
  <c r="D39" i="105"/>
  <c r="D40" i="105"/>
  <c r="D41" i="105"/>
  <c r="D42" i="105"/>
  <c r="D43" i="105"/>
  <c r="D44" i="105"/>
  <c r="D45" i="105"/>
  <c r="D46" i="105"/>
  <c r="D47" i="105"/>
  <c r="D48" i="105"/>
  <c r="D49" i="105"/>
  <c r="D50" i="105"/>
  <c r="D51" i="105"/>
  <c r="D52" i="105"/>
  <c r="D53" i="105"/>
  <c r="D54" i="105"/>
  <c r="D55" i="105"/>
  <c r="D56" i="105"/>
  <c r="D57" i="105"/>
  <c r="D58" i="105"/>
  <c r="D59" i="105"/>
  <c r="D60" i="105"/>
  <c r="D61" i="105"/>
  <c r="D62" i="105"/>
  <c r="D63" i="105"/>
  <c r="D64" i="105"/>
  <c r="D65" i="105"/>
  <c r="D66" i="105"/>
  <c r="D67" i="105"/>
  <c r="D68" i="105"/>
  <c r="D69" i="105"/>
  <c r="D70" i="105"/>
  <c r="D71" i="105"/>
  <c r="D72" i="105"/>
  <c r="D73" i="105"/>
  <c r="D74" i="105"/>
  <c r="D75" i="105"/>
  <c r="D76" i="105"/>
  <c r="D77" i="105"/>
  <c r="D78" i="105"/>
  <c r="D79" i="105"/>
  <c r="D80" i="105"/>
  <c r="D81" i="105"/>
  <c r="D82" i="105"/>
  <c r="D83" i="105"/>
  <c r="D84" i="105"/>
  <c r="D85" i="105"/>
  <c r="D87" i="105"/>
  <c r="D89" i="105"/>
  <c r="D90" i="105"/>
  <c r="D93" i="105"/>
  <c r="D94" i="105"/>
  <c r="D95" i="105"/>
  <c r="D96" i="105"/>
  <c r="D97" i="105"/>
  <c r="D98" i="105"/>
  <c r="D99" i="105"/>
  <c r="D100" i="105"/>
  <c r="D101" i="105"/>
  <c r="D102" i="105"/>
  <c r="D103" i="105"/>
  <c r="D104" i="105"/>
  <c r="D105" i="105"/>
  <c r="D106" i="105"/>
  <c r="D107" i="105"/>
  <c r="D108" i="105"/>
  <c r="D109" i="105"/>
  <c r="D110" i="105"/>
  <c r="D111" i="105"/>
  <c r="D112" i="105"/>
  <c r="D113" i="105"/>
  <c r="D114" i="105"/>
  <c r="D115" i="105"/>
  <c r="D116" i="105"/>
  <c r="D117" i="105"/>
  <c r="D118" i="105"/>
  <c r="D119" i="105"/>
  <c r="D120" i="105"/>
  <c r="D121" i="105"/>
  <c r="D122" i="105"/>
  <c r="D123" i="105"/>
  <c r="D124" i="105"/>
  <c r="D125" i="105"/>
  <c r="D126" i="105"/>
  <c r="D127" i="105"/>
  <c r="D128" i="105"/>
  <c r="D129" i="105"/>
  <c r="D130" i="105"/>
  <c r="D131" i="105"/>
  <c r="D132" i="105"/>
  <c r="D133" i="105"/>
  <c r="D134" i="105"/>
  <c r="D135" i="105"/>
  <c r="D136" i="105"/>
  <c r="D137" i="105"/>
  <c r="D138" i="105"/>
  <c r="D139" i="105"/>
  <c r="D140" i="105"/>
  <c r="D141" i="105"/>
  <c r="D142" i="105"/>
  <c r="D143" i="105"/>
  <c r="D144" i="105"/>
  <c r="D145" i="105"/>
  <c r="D146" i="105"/>
  <c r="D147" i="105"/>
  <c r="D148" i="105"/>
  <c r="D149" i="105"/>
  <c r="D150" i="105"/>
  <c r="D151" i="105"/>
  <c r="D152" i="105"/>
  <c r="D153" i="105"/>
  <c r="D154" i="105"/>
  <c r="D155" i="105"/>
  <c r="D156" i="105"/>
  <c r="D157" i="105"/>
  <c r="D158" i="105"/>
  <c r="D159" i="105"/>
  <c r="D160" i="105"/>
  <c r="D161" i="105"/>
  <c r="D162" i="105"/>
  <c r="D163" i="105"/>
  <c r="D164" i="105"/>
  <c r="D165" i="105"/>
  <c r="D166" i="105"/>
  <c r="D167" i="105"/>
  <c r="D168" i="105"/>
  <c r="D169" i="105"/>
  <c r="D170" i="105"/>
  <c r="D171" i="105"/>
  <c r="D172" i="105"/>
  <c r="D173" i="105"/>
  <c r="D174" i="105"/>
  <c r="D175" i="105"/>
  <c r="D176" i="105"/>
  <c r="D177" i="105"/>
  <c r="D178" i="105"/>
  <c r="D179" i="105"/>
  <c r="D180" i="105"/>
  <c r="D181" i="105"/>
  <c r="D182" i="105"/>
  <c r="D183" i="105"/>
  <c r="D184" i="105"/>
  <c r="D185" i="105"/>
  <c r="D186" i="105"/>
  <c r="D187" i="105"/>
  <c r="D188" i="105"/>
  <c r="D189" i="105"/>
  <c r="D190" i="105"/>
  <c r="D191" i="105"/>
  <c r="D192" i="105"/>
  <c r="D193" i="105"/>
  <c r="D194" i="105"/>
  <c r="D195" i="105"/>
  <c r="D196" i="105"/>
  <c r="D197" i="105"/>
  <c r="D198" i="105"/>
  <c r="D199" i="105"/>
  <c r="D200" i="105"/>
  <c r="D201" i="105"/>
  <c r="D202" i="105"/>
  <c r="D203" i="105"/>
  <c r="D204" i="105"/>
  <c r="D205" i="105"/>
  <c r="D206" i="105"/>
  <c r="D207" i="105"/>
  <c r="D208" i="105"/>
  <c r="D209" i="105"/>
  <c r="D210" i="105"/>
  <c r="D211" i="105"/>
  <c r="D212" i="105"/>
  <c r="D213" i="105"/>
  <c r="D214" i="105"/>
  <c r="D215" i="105"/>
  <c r="D216" i="105"/>
  <c r="D217" i="105"/>
  <c r="D218" i="105"/>
  <c r="D219" i="105"/>
  <c r="D220" i="105"/>
  <c r="D221" i="105"/>
  <c r="D222" i="105"/>
  <c r="D223" i="105"/>
  <c r="D224" i="105"/>
  <c r="D225" i="105"/>
  <c r="D226" i="105"/>
  <c r="D227" i="105"/>
  <c r="D228" i="105"/>
  <c r="D229" i="105"/>
  <c r="D230" i="105"/>
  <c r="D231" i="105"/>
  <c r="D232" i="105"/>
  <c r="D233" i="105"/>
  <c r="D234" i="105"/>
  <c r="D235" i="105"/>
  <c r="D236" i="105"/>
  <c r="D237" i="105"/>
  <c r="D238" i="105"/>
  <c r="D239" i="105"/>
  <c r="D240" i="105"/>
  <c r="D241" i="105"/>
  <c r="D242" i="105"/>
  <c r="D243" i="105"/>
  <c r="D244" i="105"/>
  <c r="D245" i="105"/>
  <c r="D246" i="105"/>
  <c r="D247" i="105"/>
  <c r="D248" i="105"/>
  <c r="D249" i="105"/>
  <c r="D250" i="105"/>
  <c r="D251" i="105"/>
  <c r="D252" i="105"/>
  <c r="D253" i="105"/>
  <c r="D254" i="105"/>
  <c r="D255" i="105"/>
  <c r="D256" i="105"/>
  <c r="D257" i="105"/>
  <c r="D258" i="105"/>
  <c r="D259" i="105"/>
  <c r="D260" i="105"/>
  <c r="D261" i="105"/>
  <c r="D262" i="105"/>
  <c r="D263" i="105"/>
  <c r="D264" i="105"/>
  <c r="D265" i="105"/>
  <c r="D266" i="105"/>
  <c r="D267" i="105"/>
  <c r="D268" i="105"/>
  <c r="D269" i="105"/>
  <c r="D270" i="105"/>
  <c r="D271" i="105"/>
  <c r="D272" i="105"/>
  <c r="D273" i="105"/>
  <c r="D274" i="105"/>
  <c r="D275" i="105"/>
  <c r="D276" i="105"/>
  <c r="D277" i="105"/>
  <c r="D278" i="105"/>
  <c r="D279" i="105"/>
  <c r="D280" i="105"/>
  <c r="D281" i="105"/>
  <c r="D282" i="105"/>
  <c r="D283" i="105"/>
  <c r="D284" i="105"/>
  <c r="D285" i="105"/>
  <c r="D286" i="105"/>
  <c r="D287" i="105"/>
  <c r="D288" i="105"/>
  <c r="D289" i="105"/>
  <c r="D290" i="105"/>
  <c r="D291" i="105"/>
  <c r="D292" i="105"/>
  <c r="D293" i="105"/>
  <c r="D294" i="105"/>
  <c r="D295" i="105"/>
  <c r="D296" i="105"/>
  <c r="D297" i="105"/>
  <c r="D298" i="105"/>
  <c r="D299" i="105"/>
  <c r="D300" i="105"/>
  <c r="D301" i="105"/>
  <c r="D302" i="105"/>
  <c r="D303" i="105"/>
  <c r="D304" i="105"/>
  <c r="D305" i="105"/>
  <c r="D306" i="105"/>
  <c r="D307" i="105"/>
  <c r="D308" i="105"/>
  <c r="D309" i="105"/>
  <c r="D310" i="105"/>
  <c r="D311" i="105"/>
  <c r="D312" i="105"/>
  <c r="D313" i="105"/>
  <c r="D314" i="105"/>
  <c r="D315" i="105"/>
  <c r="D316" i="105"/>
  <c r="D317" i="105"/>
  <c r="D318" i="105"/>
  <c r="D319" i="105"/>
  <c r="D320" i="105"/>
  <c r="D321" i="105"/>
  <c r="D322" i="105"/>
  <c r="D323" i="105"/>
  <c r="D324" i="105"/>
  <c r="D325" i="105"/>
  <c r="D326" i="105"/>
  <c r="D327" i="105"/>
  <c r="D328" i="105"/>
  <c r="D329" i="105"/>
  <c r="D330" i="105"/>
  <c r="D331" i="105"/>
  <c r="D332" i="105"/>
  <c r="D333" i="105"/>
  <c r="D334" i="105"/>
  <c r="D335" i="105"/>
  <c r="D336" i="105"/>
  <c r="D337" i="105"/>
  <c r="D338" i="105"/>
  <c r="D339" i="105"/>
  <c r="D340" i="105"/>
  <c r="D341" i="105"/>
  <c r="D342" i="105"/>
  <c r="D343" i="105"/>
  <c r="D344" i="105"/>
  <c r="D345" i="105"/>
  <c r="D346" i="105"/>
  <c r="D347" i="105"/>
  <c r="D348" i="105"/>
  <c r="D349" i="105"/>
  <c r="D350" i="105"/>
  <c r="D351" i="105"/>
  <c r="D352" i="105"/>
  <c r="D353" i="105"/>
  <c r="D354" i="105"/>
  <c r="D355" i="105"/>
  <c r="D356" i="105"/>
  <c r="D357" i="105"/>
  <c r="D358" i="105"/>
  <c r="D359" i="105"/>
  <c r="D360" i="105"/>
  <c r="D361" i="105"/>
  <c r="D362" i="105"/>
  <c r="D363" i="105"/>
  <c r="D364" i="105"/>
  <c r="D365" i="105"/>
  <c r="D366" i="105"/>
  <c r="D367" i="105"/>
  <c r="D368" i="105"/>
  <c r="D369" i="105"/>
  <c r="D370" i="105"/>
  <c r="D371" i="105"/>
  <c r="D372" i="105"/>
  <c r="D373" i="105"/>
  <c r="D374" i="105"/>
  <c r="D375" i="105"/>
  <c r="D376" i="105"/>
  <c r="D377" i="105"/>
  <c r="D378" i="105"/>
  <c r="D379" i="105"/>
  <c r="D380" i="105"/>
  <c r="D381" i="105"/>
  <c r="D382" i="105"/>
  <c r="D383" i="105"/>
  <c r="D384" i="105"/>
  <c r="D385" i="105"/>
  <c r="D386" i="105"/>
  <c r="D387" i="105"/>
  <c r="D388" i="105"/>
  <c r="D389" i="105"/>
  <c r="D390" i="105"/>
  <c r="D391" i="105"/>
  <c r="D392" i="105"/>
  <c r="D393" i="105"/>
  <c r="D394" i="105"/>
  <c r="D395" i="105"/>
  <c r="D396" i="105"/>
  <c r="D397" i="105"/>
  <c r="D398" i="105"/>
  <c r="D399" i="105"/>
  <c r="D400" i="105"/>
  <c r="D401" i="105"/>
  <c r="D402" i="105"/>
  <c r="D403" i="105"/>
  <c r="D404" i="105"/>
  <c r="D405" i="105"/>
  <c r="D406" i="105"/>
  <c r="D407" i="105"/>
  <c r="D408" i="105"/>
  <c r="D409" i="105"/>
  <c r="D410" i="105"/>
  <c r="D411" i="105"/>
  <c r="D412" i="105"/>
  <c r="D413" i="105"/>
  <c r="D414" i="105"/>
  <c r="D415" i="105"/>
  <c r="D416" i="105"/>
  <c r="D417" i="105"/>
  <c r="D418" i="105"/>
  <c r="D433" i="105"/>
  <c r="AG432" i="105"/>
  <c r="AF432" i="105"/>
  <c r="AE432" i="105"/>
  <c r="AD432" i="105"/>
  <c r="AC432" i="105"/>
  <c r="AB432" i="105"/>
  <c r="AA432" i="105"/>
  <c r="Z432" i="105"/>
  <c r="Y432" i="105"/>
  <c r="X432" i="105"/>
  <c r="W432" i="105"/>
  <c r="V432" i="105"/>
  <c r="U432" i="105"/>
  <c r="T432" i="105"/>
  <c r="S432" i="105"/>
  <c r="R432" i="105"/>
  <c r="Q432" i="105"/>
  <c r="P432" i="105"/>
  <c r="O432" i="105"/>
  <c r="N432" i="105"/>
  <c r="M432" i="105"/>
  <c r="L432" i="105"/>
  <c r="K432" i="105"/>
  <c r="J432" i="105"/>
  <c r="I432" i="105"/>
  <c r="H432" i="105"/>
  <c r="G432" i="105"/>
  <c r="F432" i="105"/>
  <c r="E432" i="105"/>
  <c r="D432" i="105"/>
  <c r="AG431" i="105"/>
  <c r="AF431" i="105"/>
  <c r="AE431" i="105"/>
  <c r="AD431" i="105"/>
  <c r="AC431" i="105"/>
  <c r="AB431" i="105"/>
  <c r="AA431" i="105"/>
  <c r="Z431" i="105"/>
  <c r="Y431" i="105"/>
  <c r="X431" i="105"/>
  <c r="W431" i="105"/>
  <c r="V431" i="105"/>
  <c r="U431" i="105"/>
  <c r="T431" i="105"/>
  <c r="S431" i="105"/>
  <c r="R431" i="105"/>
  <c r="Q431" i="105"/>
  <c r="P431" i="105"/>
  <c r="O431" i="105"/>
  <c r="N431" i="105"/>
  <c r="M431" i="105"/>
  <c r="L431" i="105"/>
  <c r="K431" i="105"/>
  <c r="J431" i="105"/>
  <c r="I431" i="105"/>
  <c r="H431" i="105"/>
  <c r="G431" i="105"/>
  <c r="F419" i="105"/>
  <c r="F420" i="105"/>
  <c r="F431" i="105"/>
  <c r="E419" i="105"/>
  <c r="E420" i="105"/>
  <c r="E431" i="105"/>
  <c r="D419" i="105"/>
  <c r="D420" i="105"/>
  <c r="D431" i="105"/>
  <c r="AG430" i="105"/>
  <c r="AF430" i="105"/>
  <c r="AE430" i="105"/>
  <c r="AD430" i="105"/>
  <c r="AC430" i="105"/>
  <c r="AB430" i="105"/>
  <c r="AA430" i="105"/>
  <c r="Z430" i="105"/>
  <c r="Y430" i="105"/>
  <c r="X430" i="105"/>
  <c r="W430" i="105"/>
  <c r="V430" i="105"/>
  <c r="U430" i="105"/>
  <c r="T430" i="105"/>
  <c r="S430" i="105"/>
  <c r="R430" i="105"/>
  <c r="Q430" i="105"/>
  <c r="P430" i="105"/>
  <c r="O430" i="105"/>
  <c r="N430" i="105"/>
  <c r="M430" i="105"/>
  <c r="L430" i="105"/>
  <c r="K430" i="105"/>
  <c r="J430" i="105"/>
  <c r="I430" i="105"/>
  <c r="H430" i="105"/>
  <c r="G430" i="105"/>
  <c r="F430" i="105"/>
  <c r="E430" i="105"/>
  <c r="D430" i="105"/>
  <c r="AG429" i="105"/>
  <c r="AF429" i="105"/>
  <c r="AE429" i="105"/>
  <c r="AD429" i="105"/>
  <c r="AC429" i="105"/>
  <c r="AB429" i="105"/>
  <c r="AA429" i="105"/>
  <c r="Z429" i="105"/>
  <c r="Y429" i="105"/>
  <c r="X429" i="105"/>
  <c r="W429" i="105"/>
  <c r="V429" i="105"/>
  <c r="U429" i="105"/>
  <c r="T429" i="105"/>
  <c r="S429" i="105"/>
  <c r="R429" i="105"/>
  <c r="Q429" i="105"/>
  <c r="P429" i="105"/>
  <c r="O429" i="105"/>
  <c r="N429" i="105"/>
  <c r="M429" i="105"/>
  <c r="L429" i="105"/>
  <c r="K429" i="105"/>
  <c r="J429" i="105"/>
  <c r="I429" i="105"/>
  <c r="H429" i="105"/>
  <c r="G429" i="105"/>
  <c r="F429" i="105"/>
  <c r="E429" i="105"/>
  <c r="D429" i="105"/>
  <c r="AG428" i="105"/>
  <c r="AF428" i="105"/>
  <c r="AE428" i="105"/>
  <c r="AD428" i="105"/>
  <c r="AC428" i="105"/>
  <c r="AB428" i="105"/>
  <c r="AA428" i="105"/>
  <c r="Z428" i="105"/>
  <c r="Y428" i="105"/>
  <c r="X428" i="105"/>
  <c r="W428" i="105"/>
  <c r="V428" i="105"/>
  <c r="U428" i="105"/>
  <c r="T428" i="105"/>
  <c r="S428" i="105"/>
  <c r="R428" i="105"/>
  <c r="Q428" i="105"/>
  <c r="P428" i="105"/>
  <c r="O428" i="105"/>
  <c r="N428" i="105"/>
  <c r="M428" i="105"/>
  <c r="L428" i="105"/>
  <c r="K428" i="105"/>
  <c r="J428" i="105"/>
  <c r="I428" i="105"/>
  <c r="H428" i="105"/>
  <c r="G428" i="105"/>
  <c r="F428" i="105"/>
  <c r="E428" i="105"/>
  <c r="D428" i="105"/>
  <c r="AG427" i="105"/>
  <c r="AF427" i="105"/>
  <c r="AE427" i="105"/>
  <c r="AD427" i="105"/>
  <c r="AC427" i="105"/>
  <c r="AB427" i="105"/>
  <c r="AA427" i="105"/>
  <c r="Z427" i="105"/>
  <c r="Y427" i="105"/>
  <c r="X427" i="105"/>
  <c r="W427" i="105"/>
  <c r="V427" i="105"/>
  <c r="U427" i="105"/>
  <c r="T427" i="105"/>
  <c r="S427" i="105"/>
  <c r="R427" i="105"/>
  <c r="Q427" i="105"/>
  <c r="P427" i="105"/>
  <c r="O427" i="105"/>
  <c r="N427" i="105"/>
  <c r="M427" i="105"/>
  <c r="L427" i="105"/>
  <c r="K427" i="105"/>
  <c r="J427" i="105"/>
  <c r="I427" i="105"/>
  <c r="H427" i="105"/>
  <c r="G427" i="105"/>
  <c r="F427" i="105"/>
  <c r="E427" i="105"/>
  <c r="D427" i="105"/>
  <c r="AG426" i="105"/>
  <c r="AF426" i="105"/>
  <c r="AE426" i="105"/>
  <c r="AD426" i="105"/>
  <c r="AC426" i="105"/>
  <c r="AB426" i="105"/>
  <c r="AA426" i="105"/>
  <c r="Z426" i="105"/>
  <c r="Y426" i="105"/>
  <c r="X426" i="105"/>
  <c r="W426" i="105"/>
  <c r="V426" i="105"/>
  <c r="U426" i="105"/>
  <c r="T426" i="105"/>
  <c r="S426" i="105"/>
  <c r="R426" i="105"/>
  <c r="Q426" i="105"/>
  <c r="P426" i="105"/>
  <c r="O426" i="105"/>
  <c r="N426" i="105"/>
  <c r="M426" i="105"/>
  <c r="L426" i="105"/>
  <c r="K426" i="105"/>
  <c r="J426" i="105"/>
  <c r="I426" i="105"/>
  <c r="H426" i="105"/>
  <c r="G426" i="105"/>
  <c r="F426" i="105"/>
  <c r="E426" i="105"/>
  <c r="D426" i="105"/>
  <c r="W423" i="105"/>
  <c r="V423" i="105"/>
  <c r="U423" i="105"/>
  <c r="T423" i="105"/>
  <c r="S423" i="105"/>
  <c r="F423" i="105"/>
  <c r="E423" i="105"/>
  <c r="D423" i="105"/>
  <c r="AG422" i="105"/>
  <c r="AF422" i="105"/>
  <c r="AE422" i="105"/>
  <c r="AD422" i="105"/>
  <c r="AC422" i="105"/>
  <c r="AB422" i="105"/>
  <c r="AA422" i="105"/>
  <c r="Z422" i="105"/>
  <c r="Y422" i="105"/>
  <c r="X422" i="105"/>
  <c r="W422" i="105"/>
  <c r="V422" i="105"/>
  <c r="U422" i="105"/>
  <c r="T422" i="105"/>
  <c r="S422" i="105"/>
  <c r="R422" i="105"/>
  <c r="Q422" i="105"/>
  <c r="P422" i="105"/>
  <c r="O422" i="105"/>
  <c r="N422" i="105"/>
  <c r="M422" i="105"/>
  <c r="L422" i="105"/>
  <c r="K422" i="105"/>
  <c r="J422" i="105"/>
  <c r="I422" i="105"/>
  <c r="H422" i="105"/>
  <c r="G422" i="105"/>
  <c r="F422" i="105"/>
  <c r="E422" i="105"/>
  <c r="D422" i="105"/>
  <c r="AT420" i="105"/>
  <c r="AS420" i="105"/>
  <c r="AQ420" i="105"/>
  <c r="AT419" i="105"/>
  <c r="AS419" i="105"/>
  <c r="AQ419" i="105"/>
  <c r="AT418" i="105"/>
  <c r="AI418" i="105"/>
  <c r="AU418" i="105"/>
  <c r="AS418" i="105"/>
  <c r="AP418" i="105"/>
  <c r="AL418" i="105"/>
  <c r="AM418" i="105"/>
  <c r="AL2" i="105"/>
  <c r="AM2" i="105"/>
  <c r="AJ2" i="105"/>
  <c r="AL3" i="105"/>
  <c r="AM3" i="105"/>
  <c r="AL5" i="105"/>
  <c r="AM5" i="105"/>
  <c r="AL7" i="105"/>
  <c r="AM7" i="105"/>
  <c r="AL11" i="105"/>
  <c r="AM11" i="105"/>
  <c r="AL12" i="105"/>
  <c r="AM12" i="105"/>
  <c r="AL13" i="105"/>
  <c r="AM13" i="105"/>
  <c r="AL14" i="105"/>
  <c r="AM14" i="105"/>
  <c r="AL17" i="105"/>
  <c r="AM17" i="105"/>
  <c r="AL18" i="105"/>
  <c r="AM18" i="105"/>
  <c r="AL19" i="105"/>
  <c r="AM19" i="105"/>
  <c r="AL20" i="105"/>
  <c r="AM20" i="105"/>
  <c r="AL21" i="105"/>
  <c r="AM21" i="105"/>
  <c r="AL22" i="105"/>
  <c r="AM22" i="105"/>
  <c r="AL23" i="105"/>
  <c r="AM23" i="105"/>
  <c r="AL24" i="105"/>
  <c r="AM24" i="105"/>
  <c r="AL26" i="105"/>
  <c r="AM26" i="105"/>
  <c r="AL28" i="105"/>
  <c r="AM28" i="105"/>
  <c r="AL29" i="105"/>
  <c r="AM29" i="105"/>
  <c r="AL30" i="105"/>
  <c r="AM30" i="105"/>
  <c r="AL31" i="105"/>
  <c r="AM31" i="105"/>
  <c r="AL32" i="105"/>
  <c r="AM32" i="105"/>
  <c r="AL33" i="105"/>
  <c r="AM33" i="105"/>
  <c r="AL34" i="105"/>
  <c r="AM34" i="105"/>
  <c r="AL35" i="105"/>
  <c r="AM35" i="105"/>
  <c r="AL36" i="105"/>
  <c r="AM36" i="105"/>
  <c r="AL37" i="105"/>
  <c r="AM37" i="105"/>
  <c r="AL38" i="105"/>
  <c r="AM38" i="105"/>
  <c r="AL39" i="105"/>
  <c r="AM39" i="105"/>
  <c r="AL41" i="105"/>
  <c r="AM41" i="105"/>
  <c r="AL42" i="105"/>
  <c r="AM42" i="105"/>
  <c r="AL43" i="105"/>
  <c r="AM43" i="105"/>
  <c r="AL45" i="105"/>
  <c r="AM45" i="105"/>
  <c r="AL46" i="105"/>
  <c r="AM46" i="105"/>
  <c r="AL48" i="105"/>
  <c r="AM48" i="105"/>
  <c r="AL49" i="105"/>
  <c r="AM49" i="105"/>
  <c r="AL50" i="105"/>
  <c r="AM50" i="105"/>
  <c r="AL51" i="105"/>
  <c r="AM51" i="105"/>
  <c r="AL52" i="105"/>
  <c r="AM52" i="105"/>
  <c r="AL54" i="105"/>
  <c r="AM54" i="105"/>
  <c r="AL55" i="105"/>
  <c r="AM55" i="105"/>
  <c r="AL58" i="105"/>
  <c r="AM58" i="105"/>
  <c r="AL59" i="105"/>
  <c r="AM59" i="105"/>
  <c r="AL60" i="105"/>
  <c r="AM60" i="105"/>
  <c r="AL61" i="105"/>
  <c r="AM61" i="105"/>
  <c r="AL62" i="105"/>
  <c r="AM62" i="105"/>
  <c r="AL63" i="105"/>
  <c r="AM63" i="105"/>
  <c r="AL64" i="105"/>
  <c r="AM64" i="105"/>
  <c r="AL65" i="105"/>
  <c r="AM65" i="105"/>
  <c r="AL66" i="105"/>
  <c r="AM66" i="105"/>
  <c r="AL67" i="105"/>
  <c r="AM67" i="105"/>
  <c r="AL68" i="105"/>
  <c r="AM68" i="105"/>
  <c r="AL69" i="105"/>
  <c r="AM69" i="105"/>
  <c r="AL70" i="105"/>
  <c r="AM70" i="105"/>
  <c r="AL71" i="105"/>
  <c r="AM71" i="105"/>
  <c r="AL72" i="105"/>
  <c r="AM72" i="105"/>
  <c r="AL73" i="105"/>
  <c r="AM73" i="105"/>
  <c r="AL74" i="105"/>
  <c r="AM74" i="105"/>
  <c r="AL75" i="105"/>
  <c r="AM75" i="105"/>
  <c r="AL77" i="105"/>
  <c r="AM77" i="105"/>
  <c r="AL78" i="105"/>
  <c r="AM78" i="105"/>
  <c r="AL79" i="105"/>
  <c r="AM79" i="105"/>
  <c r="AL80" i="105"/>
  <c r="AM80" i="105"/>
  <c r="AL81" i="105"/>
  <c r="AM81" i="105"/>
  <c r="AL82" i="105"/>
  <c r="AM82" i="105"/>
  <c r="AL83" i="105"/>
  <c r="AM83" i="105"/>
  <c r="AL85" i="105"/>
  <c r="AM85" i="105"/>
  <c r="AL88" i="105"/>
  <c r="AM88" i="105"/>
  <c r="AL89" i="105"/>
  <c r="AM89" i="105"/>
  <c r="AL90" i="105"/>
  <c r="AM90" i="105"/>
  <c r="AL92" i="105"/>
  <c r="AM92" i="105"/>
  <c r="AL94" i="105"/>
  <c r="AM94" i="105"/>
  <c r="AL98" i="105"/>
  <c r="AM98" i="105"/>
  <c r="AL101" i="105"/>
  <c r="AM101" i="105"/>
  <c r="AL103" i="105"/>
  <c r="AM103" i="105"/>
  <c r="AL114" i="105"/>
  <c r="AM114" i="105"/>
  <c r="AL119" i="105"/>
  <c r="AM119" i="105"/>
  <c r="AL120" i="105"/>
  <c r="AM120" i="105"/>
  <c r="AL128" i="105"/>
  <c r="AM128" i="105"/>
  <c r="AL134" i="105"/>
  <c r="AM134" i="105"/>
  <c r="AL141" i="105"/>
  <c r="AM141" i="105"/>
  <c r="AL142" i="105"/>
  <c r="AM142" i="105"/>
  <c r="AL145" i="105"/>
  <c r="AM145" i="105"/>
  <c r="AL147" i="105"/>
  <c r="AM147" i="105"/>
  <c r="AL151" i="105"/>
  <c r="AM151" i="105"/>
  <c r="AL165" i="105"/>
  <c r="AM165" i="105"/>
  <c r="AL167" i="105"/>
  <c r="AM167" i="105"/>
  <c r="AL169" i="105"/>
  <c r="AM169" i="105"/>
  <c r="AL171" i="105"/>
  <c r="AM171" i="105"/>
  <c r="AL172" i="105"/>
  <c r="AM172" i="105"/>
  <c r="AL173" i="105"/>
  <c r="AM173" i="105"/>
  <c r="AL175" i="105"/>
  <c r="AM175" i="105"/>
  <c r="AL178" i="105"/>
  <c r="AM178" i="105"/>
  <c r="AL179" i="105"/>
  <c r="AM179" i="105"/>
  <c r="AL181" i="105"/>
  <c r="AM181" i="105"/>
  <c r="AL184" i="105"/>
  <c r="AM184" i="105"/>
  <c r="AL192" i="105"/>
  <c r="AM192" i="105"/>
  <c r="AL193" i="105"/>
  <c r="AM193" i="105"/>
  <c r="AL194" i="105"/>
  <c r="AM194" i="105"/>
  <c r="AL199" i="105"/>
  <c r="AM199" i="105"/>
  <c r="AL200" i="105"/>
  <c r="AM200" i="105"/>
  <c r="AL201" i="105"/>
  <c r="AM201" i="105"/>
  <c r="AL202" i="105"/>
  <c r="AM202" i="105"/>
  <c r="AL204" i="105"/>
  <c r="AM204" i="105"/>
  <c r="AL206" i="105"/>
  <c r="AM206" i="105"/>
  <c r="AL207" i="105"/>
  <c r="AM207" i="105"/>
  <c r="AL208" i="105"/>
  <c r="AM208" i="105"/>
  <c r="AL211" i="105"/>
  <c r="AM211" i="105"/>
  <c r="AL212" i="105"/>
  <c r="AM212" i="105"/>
  <c r="AL216" i="105"/>
  <c r="AM216" i="105"/>
  <c r="AL219" i="105"/>
  <c r="AM219" i="105"/>
  <c r="AL220" i="105"/>
  <c r="AM220" i="105"/>
  <c r="AL221" i="105"/>
  <c r="AM221" i="105"/>
  <c r="AL222" i="105"/>
  <c r="AM222" i="105"/>
  <c r="AL224" i="105"/>
  <c r="AM224" i="105"/>
  <c r="AL225" i="105"/>
  <c r="AM225" i="105"/>
  <c r="AL226" i="105"/>
  <c r="AM226" i="105"/>
  <c r="AL227" i="105"/>
  <c r="AM227" i="105"/>
  <c r="AL229" i="105"/>
  <c r="AM229" i="105"/>
  <c r="AL230" i="105"/>
  <c r="AM230" i="105"/>
  <c r="AL231" i="105"/>
  <c r="AM231" i="105"/>
  <c r="AL232" i="105"/>
  <c r="AM232" i="105"/>
  <c r="AL233" i="105"/>
  <c r="AM233" i="105"/>
  <c r="AL234" i="105"/>
  <c r="AM234" i="105"/>
  <c r="AL235" i="105"/>
  <c r="AM235" i="105"/>
  <c r="AL236" i="105"/>
  <c r="AM236" i="105"/>
  <c r="AL237" i="105"/>
  <c r="AM237" i="105"/>
  <c r="AL239" i="105"/>
  <c r="AM239" i="105"/>
  <c r="AL240" i="105"/>
  <c r="AM240" i="105"/>
  <c r="AL241" i="105"/>
  <c r="AM241" i="105"/>
  <c r="AL242" i="105"/>
  <c r="AM242" i="105"/>
  <c r="AL243" i="105"/>
  <c r="AM243" i="105"/>
  <c r="AL244" i="105"/>
  <c r="AM244" i="105"/>
  <c r="AL245" i="105"/>
  <c r="AM245" i="105"/>
  <c r="AL246" i="105"/>
  <c r="AM246" i="105"/>
  <c r="AL247" i="105"/>
  <c r="AM247" i="105"/>
  <c r="AL248" i="105"/>
  <c r="AM248" i="105"/>
  <c r="AL251" i="105"/>
  <c r="AM251" i="105"/>
  <c r="AL254" i="105"/>
  <c r="AM254" i="105"/>
  <c r="AL255" i="105"/>
  <c r="AM255" i="105"/>
  <c r="AL256" i="105"/>
  <c r="AM256" i="105"/>
  <c r="AL257" i="105"/>
  <c r="AM257" i="105"/>
  <c r="AL258" i="105"/>
  <c r="AM258" i="105"/>
  <c r="AL262" i="105"/>
  <c r="AM262" i="105"/>
  <c r="AL263" i="105"/>
  <c r="AM263" i="105"/>
  <c r="AL264" i="105"/>
  <c r="AM264" i="105"/>
  <c r="AL267" i="105"/>
  <c r="AM267" i="105"/>
  <c r="AL268" i="105"/>
  <c r="AM268" i="105"/>
  <c r="AL271" i="105"/>
  <c r="AM271" i="105"/>
  <c r="AL272" i="105"/>
  <c r="AM272" i="105"/>
  <c r="AL280" i="105"/>
  <c r="AM280" i="105"/>
  <c r="AL282" i="105"/>
  <c r="AM282" i="105"/>
  <c r="AL283" i="105"/>
  <c r="AM283" i="105"/>
  <c r="AL284" i="105"/>
  <c r="AM284" i="105"/>
  <c r="AL285" i="105"/>
  <c r="AM285" i="105"/>
  <c r="AL287" i="105"/>
  <c r="AM287" i="105"/>
  <c r="AL289" i="105"/>
  <c r="AM289" i="105"/>
  <c r="AL290" i="105"/>
  <c r="AM290" i="105"/>
  <c r="AL291" i="105"/>
  <c r="AM291" i="105"/>
  <c r="AL293" i="105"/>
  <c r="AM293" i="105"/>
  <c r="AL294" i="105"/>
  <c r="AM294" i="105"/>
  <c r="AL295" i="105"/>
  <c r="AM295" i="105"/>
  <c r="AL297" i="105"/>
  <c r="AM297" i="105"/>
  <c r="AL299" i="105"/>
  <c r="AM299" i="105"/>
  <c r="AL304" i="105"/>
  <c r="AM304" i="105"/>
  <c r="AL305" i="105"/>
  <c r="AM305" i="105"/>
  <c r="AL306" i="105"/>
  <c r="AM306" i="105"/>
  <c r="AL307" i="105"/>
  <c r="AM307" i="105"/>
  <c r="AL308" i="105"/>
  <c r="AM308" i="105"/>
  <c r="AL309" i="105"/>
  <c r="AM309" i="105"/>
  <c r="AL310" i="105"/>
  <c r="AM310" i="105"/>
  <c r="AL311" i="105"/>
  <c r="AM311" i="105"/>
  <c r="AL312" i="105"/>
  <c r="AM312" i="105"/>
  <c r="AL314" i="105"/>
  <c r="AM314" i="105"/>
  <c r="AL315" i="105"/>
  <c r="AM315" i="105"/>
  <c r="AL316" i="105"/>
  <c r="AM316" i="105"/>
  <c r="AL317" i="105"/>
  <c r="AM317" i="105"/>
  <c r="AL318" i="105"/>
  <c r="AM318" i="105"/>
  <c r="AL319" i="105"/>
  <c r="AM319" i="105"/>
  <c r="AL321" i="105"/>
  <c r="AM321" i="105"/>
  <c r="AL322" i="105"/>
  <c r="AM322" i="105"/>
  <c r="AL323" i="105"/>
  <c r="AM323" i="105"/>
  <c r="AL326" i="105"/>
  <c r="AM326" i="105"/>
  <c r="AL327" i="105"/>
  <c r="AM327" i="105"/>
  <c r="AL328" i="105"/>
  <c r="AM328" i="105"/>
  <c r="AL329" i="105"/>
  <c r="AM329" i="105"/>
  <c r="AL330" i="105"/>
  <c r="AM330" i="105"/>
  <c r="AL333" i="105"/>
  <c r="AM333" i="105"/>
  <c r="AL334" i="105"/>
  <c r="AM334" i="105"/>
  <c r="AL335" i="105"/>
  <c r="AM335" i="105"/>
  <c r="AL336" i="105"/>
  <c r="AM336" i="105"/>
  <c r="AL337" i="105"/>
  <c r="AM337" i="105"/>
  <c r="AL338" i="105"/>
  <c r="AM338" i="105"/>
  <c r="AL341" i="105"/>
  <c r="AM341" i="105"/>
  <c r="AL343" i="105"/>
  <c r="AM343" i="105"/>
  <c r="AL348" i="105"/>
  <c r="AM348" i="105"/>
  <c r="AL354" i="105"/>
  <c r="AM354" i="105"/>
  <c r="AL355" i="105"/>
  <c r="AM355" i="105"/>
  <c r="AL377" i="105"/>
  <c r="AM377" i="105"/>
  <c r="AL378" i="105"/>
  <c r="AM378" i="105"/>
  <c r="AL380" i="105"/>
  <c r="AM380" i="105"/>
  <c r="AL382" i="105"/>
  <c r="AM382" i="105"/>
  <c r="AL384" i="105"/>
  <c r="AM384" i="105"/>
  <c r="AL386" i="105"/>
  <c r="AM386" i="105"/>
  <c r="AL389" i="105"/>
  <c r="AM389" i="105"/>
  <c r="AL397" i="105"/>
  <c r="AM397" i="105"/>
  <c r="AL398" i="105"/>
  <c r="AM398" i="105"/>
  <c r="AL399" i="105"/>
  <c r="AM399" i="105"/>
  <c r="AL400" i="105"/>
  <c r="AM400" i="105"/>
  <c r="AL407" i="105"/>
  <c r="AM407" i="105"/>
  <c r="AL408" i="105"/>
  <c r="AM408" i="105"/>
  <c r="AL409" i="105"/>
  <c r="AM409" i="105"/>
  <c r="AL412" i="105"/>
  <c r="AM412" i="105"/>
  <c r="AL413" i="105"/>
  <c r="AM413" i="105"/>
  <c r="AL414" i="105"/>
  <c r="AM414" i="105"/>
  <c r="AL415" i="105"/>
  <c r="AM415" i="105"/>
  <c r="AL416" i="105"/>
  <c r="AM416" i="105"/>
  <c r="AL417" i="105"/>
  <c r="AM417" i="105"/>
  <c r="AJ3" i="105"/>
  <c r="AJ4" i="105"/>
  <c r="AJ5" i="105"/>
  <c r="AJ6" i="105"/>
  <c r="AJ7" i="105"/>
  <c r="AJ8" i="105"/>
  <c r="AJ9" i="105"/>
  <c r="AJ10" i="105"/>
  <c r="AJ11" i="105"/>
  <c r="AJ12" i="105"/>
  <c r="AJ13" i="105"/>
  <c r="AJ14" i="105"/>
  <c r="AJ15" i="105"/>
  <c r="AJ16" i="105"/>
  <c r="AJ17" i="105"/>
  <c r="AJ18" i="105"/>
  <c r="AJ19" i="105"/>
  <c r="AJ20" i="105"/>
  <c r="AJ21" i="105"/>
  <c r="AJ22" i="105"/>
  <c r="AJ23" i="105"/>
  <c r="AJ24" i="105"/>
  <c r="AJ25" i="105"/>
  <c r="AJ26" i="105"/>
  <c r="AJ27" i="105"/>
  <c r="AJ28" i="105"/>
  <c r="AJ29" i="105"/>
  <c r="AJ30" i="105"/>
  <c r="AJ31" i="105"/>
  <c r="AJ32" i="105"/>
  <c r="AJ33" i="105"/>
  <c r="AJ34" i="105"/>
  <c r="AJ35" i="105"/>
  <c r="AJ36" i="105"/>
  <c r="AJ37" i="105"/>
  <c r="AJ38" i="105"/>
  <c r="AJ39" i="105"/>
  <c r="AJ40" i="105"/>
  <c r="AJ41" i="105"/>
  <c r="AJ42" i="105"/>
  <c r="AJ43" i="105"/>
  <c r="AJ44" i="105"/>
  <c r="AJ45" i="105"/>
  <c r="AJ46" i="105"/>
  <c r="AJ47" i="105"/>
  <c r="AJ48" i="105"/>
  <c r="AJ49" i="105"/>
  <c r="AJ50" i="105"/>
  <c r="AJ51" i="105"/>
  <c r="AJ52" i="105"/>
  <c r="AJ53" i="105"/>
  <c r="AJ54" i="105"/>
  <c r="AJ55" i="105"/>
  <c r="AJ56" i="105"/>
  <c r="AJ57" i="105"/>
  <c r="AJ58" i="105"/>
  <c r="AJ59" i="105"/>
  <c r="AJ60" i="105"/>
  <c r="AJ61" i="105"/>
  <c r="AJ62" i="105"/>
  <c r="AJ63" i="105"/>
  <c r="AJ64" i="105"/>
  <c r="AJ65" i="105"/>
  <c r="AJ66" i="105"/>
  <c r="AJ67" i="105"/>
  <c r="AJ68" i="105"/>
  <c r="AJ69" i="105"/>
  <c r="AJ70" i="105"/>
  <c r="AJ71" i="105"/>
  <c r="AJ72" i="105"/>
  <c r="AJ73" i="105"/>
  <c r="AJ74" i="105"/>
  <c r="AJ75" i="105"/>
  <c r="AJ76" i="105"/>
  <c r="AJ77" i="105"/>
  <c r="AJ78" i="105"/>
  <c r="AJ79" i="105"/>
  <c r="AJ80" i="105"/>
  <c r="AJ81" i="105"/>
  <c r="AJ82" i="105"/>
  <c r="AJ83" i="105"/>
  <c r="AJ84" i="105"/>
  <c r="AJ85" i="105"/>
  <c r="AJ86" i="105"/>
  <c r="AJ87" i="105"/>
  <c r="AJ88" i="105"/>
  <c r="AJ89" i="105"/>
  <c r="AJ90" i="105"/>
  <c r="AJ91" i="105"/>
  <c r="AJ92" i="105"/>
  <c r="AJ93" i="105"/>
  <c r="AJ94" i="105"/>
  <c r="AJ95" i="105"/>
  <c r="AJ96" i="105"/>
  <c r="AJ97" i="105"/>
  <c r="AJ98" i="105"/>
  <c r="AJ99" i="105"/>
  <c r="AJ100" i="105"/>
  <c r="AJ101" i="105"/>
  <c r="AJ102" i="105"/>
  <c r="AJ103" i="105"/>
  <c r="AJ104" i="105"/>
  <c r="AJ105" i="105"/>
  <c r="AJ106" i="105"/>
  <c r="AJ107" i="105"/>
  <c r="AJ108" i="105"/>
  <c r="AJ109" i="105"/>
  <c r="AJ110" i="105"/>
  <c r="AJ111" i="105"/>
  <c r="AJ112" i="105"/>
  <c r="AJ113" i="105"/>
  <c r="AJ114" i="105"/>
  <c r="AJ115" i="105"/>
  <c r="AJ116" i="105"/>
  <c r="AJ117" i="105"/>
  <c r="AJ118" i="105"/>
  <c r="AJ119" i="105"/>
  <c r="AJ120" i="105"/>
  <c r="AJ121" i="105"/>
  <c r="AJ122" i="105"/>
  <c r="AJ123" i="105"/>
  <c r="AJ124" i="105"/>
  <c r="AJ125" i="105"/>
  <c r="AJ126" i="105"/>
  <c r="AJ127" i="105"/>
  <c r="AJ128" i="105"/>
  <c r="AJ129" i="105"/>
  <c r="AJ130" i="105"/>
  <c r="AJ131" i="105"/>
  <c r="AJ132" i="105"/>
  <c r="AJ133" i="105"/>
  <c r="AJ134" i="105"/>
  <c r="AJ135" i="105"/>
  <c r="AJ136" i="105"/>
  <c r="AJ137" i="105"/>
  <c r="AJ138" i="105"/>
  <c r="AJ139" i="105"/>
  <c r="AJ140" i="105"/>
  <c r="AJ141" i="105"/>
  <c r="AJ142" i="105"/>
  <c r="AJ143" i="105"/>
  <c r="AJ144" i="105"/>
  <c r="AJ145" i="105"/>
  <c r="AJ146" i="105"/>
  <c r="AJ147" i="105"/>
  <c r="AJ148" i="105"/>
  <c r="AJ149" i="105"/>
  <c r="AJ150" i="105"/>
  <c r="AJ151" i="105"/>
  <c r="AJ152" i="105"/>
  <c r="AJ153" i="105"/>
  <c r="AJ154" i="105"/>
  <c r="AJ155" i="105"/>
  <c r="AJ156" i="105"/>
  <c r="AJ157" i="105"/>
  <c r="AJ158" i="105"/>
  <c r="AJ159" i="105"/>
  <c r="AJ160" i="105"/>
  <c r="AJ161" i="105"/>
  <c r="AJ162" i="105"/>
  <c r="AJ163" i="105"/>
  <c r="AJ164" i="105"/>
  <c r="AJ165" i="105"/>
  <c r="AJ166" i="105"/>
  <c r="AJ167" i="105"/>
  <c r="AJ168" i="105"/>
  <c r="AJ169" i="105"/>
  <c r="AJ170" i="105"/>
  <c r="AJ171" i="105"/>
  <c r="AJ172" i="105"/>
  <c r="AJ173" i="105"/>
  <c r="AJ174" i="105"/>
  <c r="AJ175" i="105"/>
  <c r="AJ176" i="105"/>
  <c r="AJ177" i="105"/>
  <c r="AJ178" i="105"/>
  <c r="AJ179" i="105"/>
  <c r="AJ180" i="105"/>
  <c r="AJ181" i="105"/>
  <c r="AJ182" i="105"/>
  <c r="AJ183" i="105"/>
  <c r="AJ184" i="105"/>
  <c r="AJ185" i="105"/>
  <c r="AJ186" i="105"/>
  <c r="AJ187" i="105"/>
  <c r="AJ188" i="105"/>
  <c r="AJ189" i="105"/>
  <c r="AJ190" i="105"/>
  <c r="AJ191" i="105"/>
  <c r="AJ192" i="105"/>
  <c r="AJ193" i="105"/>
  <c r="AJ194" i="105"/>
  <c r="AJ195" i="105"/>
  <c r="AJ196" i="105"/>
  <c r="AJ197" i="105"/>
  <c r="AJ198" i="105"/>
  <c r="AJ199" i="105"/>
  <c r="AJ200" i="105"/>
  <c r="AJ201" i="105"/>
  <c r="AJ202" i="105"/>
  <c r="AJ203" i="105"/>
  <c r="AJ204" i="105"/>
  <c r="AJ205" i="105"/>
  <c r="AJ206" i="105"/>
  <c r="AJ207" i="105"/>
  <c r="AJ208" i="105"/>
  <c r="AJ209" i="105"/>
  <c r="AJ210" i="105"/>
  <c r="AJ211" i="105"/>
  <c r="AJ212" i="105"/>
  <c r="AJ213" i="105"/>
  <c r="AJ214" i="105"/>
  <c r="AJ215" i="105"/>
  <c r="AJ216" i="105"/>
  <c r="AJ217" i="105"/>
  <c r="AJ218" i="105"/>
  <c r="AJ219" i="105"/>
  <c r="AJ220" i="105"/>
  <c r="AJ221" i="105"/>
  <c r="AJ222" i="105"/>
  <c r="AJ223" i="105"/>
  <c r="AJ224" i="105"/>
  <c r="AJ225" i="105"/>
  <c r="AJ226" i="105"/>
  <c r="AJ227" i="105"/>
  <c r="AJ228" i="105"/>
  <c r="AJ229" i="105"/>
  <c r="AJ230" i="105"/>
  <c r="AJ231" i="105"/>
  <c r="AJ232" i="105"/>
  <c r="AJ233" i="105"/>
  <c r="AJ234" i="105"/>
  <c r="AJ235" i="105"/>
  <c r="AJ236" i="105"/>
  <c r="AJ237" i="105"/>
  <c r="AJ238" i="105"/>
  <c r="AJ239" i="105"/>
  <c r="AJ240" i="105"/>
  <c r="AJ241" i="105"/>
  <c r="AJ242" i="105"/>
  <c r="AJ243" i="105"/>
  <c r="AJ244" i="105"/>
  <c r="AJ245" i="105"/>
  <c r="AJ246" i="105"/>
  <c r="AJ247" i="105"/>
  <c r="AJ248" i="105"/>
  <c r="AJ249" i="105"/>
  <c r="AJ250" i="105"/>
  <c r="AJ251" i="105"/>
  <c r="AJ252" i="105"/>
  <c r="AJ253" i="105"/>
  <c r="AJ254" i="105"/>
  <c r="AJ255" i="105"/>
  <c r="AJ256" i="105"/>
  <c r="AJ257" i="105"/>
  <c r="AJ258" i="105"/>
  <c r="AJ259" i="105"/>
  <c r="AJ260" i="105"/>
  <c r="AJ261" i="105"/>
  <c r="AJ262" i="105"/>
  <c r="AJ263" i="105"/>
  <c r="AJ264" i="105"/>
  <c r="AJ265" i="105"/>
  <c r="AJ266" i="105"/>
  <c r="AJ267" i="105"/>
  <c r="AJ268" i="105"/>
  <c r="AJ269" i="105"/>
  <c r="AJ270" i="105"/>
  <c r="AJ271" i="105"/>
  <c r="AJ272" i="105"/>
  <c r="AJ273" i="105"/>
  <c r="AJ274" i="105"/>
  <c r="AJ275" i="105"/>
  <c r="AJ276" i="105"/>
  <c r="AJ277" i="105"/>
  <c r="AJ278" i="105"/>
  <c r="AJ279" i="105"/>
  <c r="AJ280" i="105"/>
  <c r="AJ281" i="105"/>
  <c r="AJ282" i="105"/>
  <c r="AJ283" i="105"/>
  <c r="AJ284" i="105"/>
  <c r="AJ285" i="105"/>
  <c r="AJ286" i="105"/>
  <c r="AJ287" i="105"/>
  <c r="AJ288" i="105"/>
  <c r="AJ289" i="105"/>
  <c r="AJ290" i="105"/>
  <c r="AJ291" i="105"/>
  <c r="AJ292" i="105"/>
  <c r="AJ293" i="105"/>
  <c r="AJ294" i="105"/>
  <c r="AJ295" i="105"/>
  <c r="AJ296" i="105"/>
  <c r="AJ297" i="105"/>
  <c r="AJ298" i="105"/>
  <c r="AJ299" i="105"/>
  <c r="AJ300" i="105"/>
  <c r="AJ301" i="105"/>
  <c r="AJ302" i="105"/>
  <c r="AJ303" i="105"/>
  <c r="AJ304" i="105"/>
  <c r="AJ305" i="105"/>
  <c r="AJ306" i="105"/>
  <c r="AJ307" i="105"/>
  <c r="AJ308" i="105"/>
  <c r="AJ309" i="105"/>
  <c r="AJ310" i="105"/>
  <c r="AJ311" i="105"/>
  <c r="AJ312" i="105"/>
  <c r="AJ313" i="105"/>
  <c r="AJ314" i="105"/>
  <c r="AJ315" i="105"/>
  <c r="AJ316" i="105"/>
  <c r="AJ317" i="105"/>
  <c r="AJ318" i="105"/>
  <c r="AJ319" i="105"/>
  <c r="AJ320" i="105"/>
  <c r="AJ321" i="105"/>
  <c r="AJ322" i="105"/>
  <c r="AJ323" i="105"/>
  <c r="AJ324" i="105"/>
  <c r="AJ325" i="105"/>
  <c r="AJ326" i="105"/>
  <c r="AJ327" i="105"/>
  <c r="AJ328" i="105"/>
  <c r="AJ329" i="105"/>
  <c r="AJ330" i="105"/>
  <c r="AJ331" i="105"/>
  <c r="AJ332" i="105"/>
  <c r="AJ333" i="105"/>
  <c r="AJ334" i="105"/>
  <c r="AJ335" i="105"/>
  <c r="AJ336" i="105"/>
  <c r="AJ337" i="105"/>
  <c r="AJ338" i="105"/>
  <c r="AJ339" i="105"/>
  <c r="AJ340" i="105"/>
  <c r="AJ341" i="105"/>
  <c r="AJ342" i="105"/>
  <c r="AJ343" i="105"/>
  <c r="AJ344" i="105"/>
  <c r="AJ345" i="105"/>
  <c r="AJ346" i="105"/>
  <c r="AJ347" i="105"/>
  <c r="AJ348" i="105"/>
  <c r="AJ349" i="105"/>
  <c r="AJ350" i="105"/>
  <c r="AJ351" i="105"/>
  <c r="AJ352" i="105"/>
  <c r="AJ353" i="105"/>
  <c r="AJ354" i="105"/>
  <c r="AJ355" i="105"/>
  <c r="AJ356" i="105"/>
  <c r="AJ357" i="105"/>
  <c r="AJ358" i="105"/>
  <c r="AJ359" i="105"/>
  <c r="AJ360" i="105"/>
  <c r="AJ361" i="105"/>
  <c r="AJ362" i="105"/>
  <c r="AJ363" i="105"/>
  <c r="AJ364" i="105"/>
  <c r="AJ365" i="105"/>
  <c r="AJ366" i="105"/>
  <c r="AJ367" i="105"/>
  <c r="AJ368" i="105"/>
  <c r="AJ369" i="105"/>
  <c r="AJ370" i="105"/>
  <c r="AJ371" i="105"/>
  <c r="AJ372" i="105"/>
  <c r="AJ373" i="105"/>
  <c r="AJ374" i="105"/>
  <c r="AJ375" i="105"/>
  <c r="AJ376" i="105"/>
  <c r="AJ377" i="105"/>
  <c r="AJ378" i="105"/>
  <c r="AJ379" i="105"/>
  <c r="AJ380" i="105"/>
  <c r="AJ381" i="105"/>
  <c r="AJ382" i="105"/>
  <c r="AJ383" i="105"/>
  <c r="AJ384" i="105"/>
  <c r="AJ385" i="105"/>
  <c r="AJ386" i="105"/>
  <c r="AJ387" i="105"/>
  <c r="AJ388" i="105"/>
  <c r="AJ389" i="105"/>
  <c r="AJ390" i="105"/>
  <c r="AJ391" i="105"/>
  <c r="AJ392" i="105"/>
  <c r="AJ393" i="105"/>
  <c r="AJ394" i="105"/>
  <c r="AJ395" i="105"/>
  <c r="AJ396" i="105"/>
  <c r="AJ397" i="105"/>
  <c r="AJ398" i="105"/>
  <c r="AJ399" i="105"/>
  <c r="AJ400" i="105"/>
  <c r="AJ401" i="105"/>
  <c r="AJ402" i="105"/>
  <c r="AJ403" i="105"/>
  <c r="AJ404" i="105"/>
  <c r="AJ405" i="105"/>
  <c r="AJ406" i="105"/>
  <c r="AJ407" i="105"/>
  <c r="AJ408" i="105"/>
  <c r="AJ409" i="105"/>
  <c r="AJ410" i="105"/>
  <c r="AJ411" i="105"/>
  <c r="AJ412" i="105"/>
  <c r="AJ413" i="105"/>
  <c r="AJ414" i="105"/>
  <c r="AJ415" i="105"/>
  <c r="AJ416" i="105"/>
  <c r="AJ417" i="105"/>
  <c r="AJ418" i="105"/>
  <c r="AN418" i="105"/>
  <c r="AK418" i="105"/>
  <c r="AH418" i="105"/>
  <c r="AT417" i="105"/>
  <c r="AI417" i="105"/>
  <c r="AU417" i="105"/>
  <c r="AS417" i="105"/>
  <c r="AP417" i="105"/>
  <c r="AN417" i="105"/>
  <c r="AK417" i="105"/>
  <c r="AH417" i="105"/>
  <c r="AT416" i="105"/>
  <c r="AI416" i="105"/>
  <c r="AU416" i="105"/>
  <c r="AS416" i="105"/>
  <c r="AP416" i="105"/>
  <c r="AN416" i="105"/>
  <c r="AK416" i="105"/>
  <c r="AH416" i="105"/>
  <c r="AT415" i="105"/>
  <c r="AI415" i="105"/>
  <c r="AU415" i="105"/>
  <c r="AS415" i="105"/>
  <c r="AP415" i="105"/>
  <c r="AN415" i="105"/>
  <c r="AK415" i="105"/>
  <c r="AH415" i="105"/>
  <c r="AT414" i="105"/>
  <c r="AI414" i="105"/>
  <c r="AU414" i="105"/>
  <c r="AS414" i="105"/>
  <c r="AP414" i="105"/>
  <c r="AN414" i="105"/>
  <c r="AK414" i="105"/>
  <c r="AH414" i="105"/>
  <c r="AT413" i="105"/>
  <c r="AI413" i="105"/>
  <c r="AU413" i="105"/>
  <c r="AS413" i="105"/>
  <c r="AP413" i="105"/>
  <c r="AO413" i="105"/>
  <c r="AN413" i="105"/>
  <c r="AK413" i="105"/>
  <c r="AH413" i="105"/>
  <c r="AT412" i="105"/>
  <c r="AI412" i="105"/>
  <c r="AU412" i="105"/>
  <c r="AS412" i="105"/>
  <c r="AP412" i="105"/>
  <c r="AN412" i="105"/>
  <c r="AK412" i="105"/>
  <c r="AH412" i="105"/>
  <c r="AT411" i="105"/>
  <c r="AI411" i="105"/>
  <c r="AU411" i="105"/>
  <c r="AS411" i="105"/>
  <c r="AP411" i="105"/>
  <c r="AN411" i="105"/>
  <c r="AL411" i="105"/>
  <c r="AK411" i="105"/>
  <c r="AH411" i="105"/>
  <c r="AT410" i="105"/>
  <c r="AI410" i="105"/>
  <c r="AU410" i="105"/>
  <c r="AS410" i="105"/>
  <c r="AP410" i="105"/>
  <c r="AO410" i="105"/>
  <c r="AN410" i="105"/>
  <c r="AL410" i="105"/>
  <c r="AK410" i="105"/>
  <c r="AH410" i="105"/>
  <c r="AT409" i="105"/>
  <c r="AI409" i="105"/>
  <c r="AU409" i="105"/>
  <c r="AS409" i="105"/>
  <c r="AP409" i="105"/>
  <c r="AN409" i="105"/>
  <c r="AK409" i="105"/>
  <c r="AH409" i="105"/>
  <c r="AT408" i="105"/>
  <c r="AI408" i="105"/>
  <c r="AU408" i="105"/>
  <c r="AS408" i="105"/>
  <c r="AP408" i="105"/>
  <c r="AN408" i="105"/>
  <c r="AK408" i="105"/>
  <c r="AH408" i="105"/>
  <c r="AT407" i="105"/>
  <c r="AI407" i="105"/>
  <c r="AU407" i="105"/>
  <c r="AS407" i="105"/>
  <c r="AP407" i="105"/>
  <c r="AN407" i="105"/>
  <c r="AK407" i="105"/>
  <c r="AH407" i="105"/>
  <c r="AT406" i="105"/>
  <c r="AI406" i="105"/>
  <c r="AU406" i="105"/>
  <c r="AS406" i="105"/>
  <c r="AP406" i="105"/>
  <c r="AO406" i="105"/>
  <c r="AN406" i="105"/>
  <c r="AL406" i="105"/>
  <c r="AK406" i="105"/>
  <c r="AH406" i="105"/>
  <c r="AT405" i="105"/>
  <c r="AI405" i="105"/>
  <c r="AU405" i="105"/>
  <c r="AS405" i="105"/>
  <c r="AP405" i="105"/>
  <c r="AO405" i="105"/>
  <c r="AN405" i="105"/>
  <c r="AL405" i="105"/>
  <c r="AK405" i="105"/>
  <c r="AH405" i="105"/>
  <c r="AT404" i="105"/>
  <c r="AI404" i="105"/>
  <c r="AU404" i="105"/>
  <c r="AS404" i="105"/>
  <c r="AP404" i="105"/>
  <c r="AO404" i="105"/>
  <c r="AN404" i="105"/>
  <c r="AL404" i="105"/>
  <c r="AK404" i="105"/>
  <c r="AH404" i="105"/>
  <c r="AT403" i="105"/>
  <c r="AI403" i="105"/>
  <c r="AU403" i="105"/>
  <c r="AS403" i="105"/>
  <c r="AP403" i="105"/>
  <c r="AO403" i="105"/>
  <c r="AN403" i="105"/>
  <c r="AL403" i="105"/>
  <c r="AK403" i="105"/>
  <c r="AH403" i="105"/>
  <c r="AT402" i="105"/>
  <c r="AI402" i="105"/>
  <c r="AU402" i="105"/>
  <c r="AS402" i="105"/>
  <c r="AP402" i="105"/>
  <c r="AO402" i="105"/>
  <c r="AN402" i="105"/>
  <c r="AL402" i="105"/>
  <c r="AK402" i="105"/>
  <c r="AH402" i="105"/>
  <c r="AT401" i="105"/>
  <c r="AI401" i="105"/>
  <c r="AU401" i="105"/>
  <c r="AS401" i="105"/>
  <c r="AP401" i="105"/>
  <c r="AO401" i="105"/>
  <c r="AN401" i="105"/>
  <c r="AL401" i="105"/>
  <c r="AK401" i="105"/>
  <c r="AH401" i="105"/>
  <c r="AT400" i="105"/>
  <c r="AI400" i="105"/>
  <c r="AU400" i="105"/>
  <c r="AS400" i="105"/>
  <c r="AP400" i="105"/>
  <c r="AN400" i="105"/>
  <c r="AK400" i="105"/>
  <c r="AH400" i="105"/>
  <c r="AT399" i="105"/>
  <c r="AI399" i="105"/>
  <c r="AU399" i="105"/>
  <c r="AS399" i="105"/>
  <c r="AP399" i="105"/>
  <c r="AO399" i="105"/>
  <c r="AN399" i="105"/>
  <c r="AK399" i="105"/>
  <c r="AH399" i="105"/>
  <c r="AT398" i="105"/>
  <c r="AI398" i="105"/>
  <c r="AU398" i="105"/>
  <c r="AS398" i="105"/>
  <c r="AP398" i="105"/>
  <c r="AO398" i="105"/>
  <c r="AN398" i="105"/>
  <c r="AK398" i="105"/>
  <c r="AH398" i="105"/>
  <c r="AT397" i="105"/>
  <c r="AI397" i="105"/>
  <c r="AU397" i="105"/>
  <c r="AS397" i="105"/>
  <c r="AP397" i="105"/>
  <c r="AN397" i="105"/>
  <c r="AK397" i="105"/>
  <c r="AH397" i="105"/>
  <c r="AT396" i="105"/>
  <c r="AI396" i="105"/>
  <c r="AU396" i="105"/>
  <c r="AS396" i="105"/>
  <c r="AP396" i="105"/>
  <c r="AO396" i="105"/>
  <c r="AN396" i="105"/>
  <c r="AL396" i="105"/>
  <c r="AK396" i="105"/>
  <c r="AH396" i="105"/>
  <c r="AT395" i="105"/>
  <c r="AI395" i="105"/>
  <c r="AU395" i="105"/>
  <c r="AS395" i="105"/>
  <c r="AP395" i="105"/>
  <c r="AO395" i="105"/>
  <c r="AN395" i="105"/>
  <c r="AL395" i="105"/>
  <c r="AK395" i="105"/>
  <c r="AH395" i="105"/>
  <c r="AT394" i="105"/>
  <c r="AI394" i="105"/>
  <c r="AU394" i="105"/>
  <c r="AS394" i="105"/>
  <c r="AP394" i="105"/>
  <c r="AO394" i="105"/>
  <c r="AN394" i="105"/>
  <c r="AL394" i="105"/>
  <c r="AK394" i="105"/>
  <c r="AH394" i="105"/>
  <c r="AT393" i="105"/>
  <c r="AI393" i="105"/>
  <c r="AU393" i="105"/>
  <c r="AS393" i="105"/>
  <c r="AP393" i="105"/>
  <c r="AO393" i="105"/>
  <c r="AN393" i="105"/>
  <c r="AL393" i="105"/>
  <c r="AK393" i="105"/>
  <c r="AH393" i="105"/>
  <c r="AT392" i="105"/>
  <c r="AI392" i="105"/>
  <c r="AU392" i="105"/>
  <c r="AS392" i="105"/>
  <c r="AP392" i="105"/>
  <c r="AO392" i="105"/>
  <c r="AN392" i="105"/>
  <c r="AL392" i="105"/>
  <c r="AK392" i="105"/>
  <c r="AH392" i="105"/>
  <c r="AT391" i="105"/>
  <c r="AI391" i="105"/>
  <c r="AU391" i="105"/>
  <c r="AS391" i="105"/>
  <c r="AP391" i="105"/>
  <c r="AO391" i="105"/>
  <c r="AN391" i="105"/>
  <c r="AL391" i="105"/>
  <c r="AK391" i="105"/>
  <c r="AH391" i="105"/>
  <c r="AT390" i="105"/>
  <c r="AI390" i="105"/>
  <c r="AU390" i="105"/>
  <c r="AS390" i="105"/>
  <c r="AP390" i="105"/>
  <c r="AO390" i="105"/>
  <c r="AN390" i="105"/>
  <c r="AL390" i="105"/>
  <c r="AK390" i="105"/>
  <c r="AH390" i="105"/>
  <c r="AT389" i="105"/>
  <c r="AI389" i="105"/>
  <c r="AU389" i="105"/>
  <c r="AS389" i="105"/>
  <c r="AP389" i="105"/>
  <c r="AN389" i="105"/>
  <c r="AK389" i="105"/>
  <c r="AH389" i="105"/>
  <c r="AT388" i="105"/>
  <c r="AI388" i="105"/>
  <c r="AU388" i="105"/>
  <c r="AS388" i="105"/>
  <c r="AP388" i="105"/>
  <c r="AO388" i="105"/>
  <c r="AN388" i="105"/>
  <c r="AL388" i="105"/>
  <c r="AK388" i="105"/>
  <c r="AH388" i="105"/>
  <c r="AT387" i="105"/>
  <c r="AI387" i="105"/>
  <c r="AU387" i="105"/>
  <c r="AS387" i="105"/>
  <c r="AP387" i="105"/>
  <c r="AO387" i="105"/>
  <c r="AN387" i="105"/>
  <c r="AL387" i="105"/>
  <c r="AK387" i="105"/>
  <c r="AH387" i="105"/>
  <c r="AT386" i="105"/>
  <c r="AI386" i="105"/>
  <c r="AU386" i="105"/>
  <c r="AS386" i="105"/>
  <c r="AP386" i="105"/>
  <c r="AN386" i="105"/>
  <c r="AK386" i="105"/>
  <c r="AH386" i="105"/>
  <c r="AT385" i="105"/>
  <c r="AI385" i="105"/>
  <c r="AU385" i="105"/>
  <c r="AS385" i="105"/>
  <c r="AP385" i="105"/>
  <c r="AO385" i="105"/>
  <c r="AN385" i="105"/>
  <c r="AL385" i="105"/>
  <c r="AK385" i="105"/>
  <c r="AH385" i="105"/>
  <c r="AT384" i="105"/>
  <c r="AI384" i="105"/>
  <c r="AU384" i="105"/>
  <c r="AS384" i="105"/>
  <c r="AP384" i="105"/>
  <c r="AN384" i="105"/>
  <c r="AK384" i="105"/>
  <c r="AH384" i="105"/>
  <c r="AT383" i="105"/>
  <c r="AI383" i="105"/>
  <c r="AU383" i="105"/>
  <c r="AS383" i="105"/>
  <c r="AP383" i="105"/>
  <c r="AO383" i="105"/>
  <c r="AN383" i="105"/>
  <c r="AL383" i="105"/>
  <c r="AK383" i="105"/>
  <c r="AH383" i="105"/>
  <c r="AT382" i="105"/>
  <c r="AI382" i="105"/>
  <c r="AU382" i="105"/>
  <c r="AS382" i="105"/>
  <c r="AP382" i="105"/>
  <c r="AN382" i="105"/>
  <c r="AK382" i="105"/>
  <c r="AH382" i="105"/>
  <c r="AT381" i="105"/>
  <c r="AI381" i="105"/>
  <c r="AU381" i="105"/>
  <c r="AS381" i="105"/>
  <c r="AP381" i="105"/>
  <c r="AO381" i="105"/>
  <c r="AN381" i="105"/>
  <c r="AL381" i="105"/>
  <c r="AK381" i="105"/>
  <c r="AH381" i="105"/>
  <c r="AT380" i="105"/>
  <c r="AI380" i="105"/>
  <c r="AU380" i="105"/>
  <c r="AS380" i="105"/>
  <c r="AP380" i="105"/>
  <c r="AN380" i="105"/>
  <c r="AK380" i="105"/>
  <c r="AH380" i="105"/>
  <c r="AT379" i="105"/>
  <c r="AI379" i="105"/>
  <c r="AU379" i="105"/>
  <c r="AS379" i="105"/>
  <c r="AP379" i="105"/>
  <c r="AO379" i="105"/>
  <c r="AN379" i="105"/>
  <c r="AL379" i="105"/>
  <c r="AK379" i="105"/>
  <c r="AH379" i="105"/>
  <c r="AT378" i="105"/>
  <c r="AI378" i="105"/>
  <c r="AU378" i="105"/>
  <c r="AS378" i="105"/>
  <c r="AP378" i="105"/>
  <c r="AN378" i="105"/>
  <c r="AK378" i="105"/>
  <c r="AH378" i="105"/>
  <c r="AT377" i="105"/>
  <c r="AI377" i="105"/>
  <c r="AU377" i="105"/>
  <c r="AS377" i="105"/>
  <c r="AP377" i="105"/>
  <c r="AN377" i="105"/>
  <c r="AK377" i="105"/>
  <c r="AH377" i="105"/>
  <c r="AT376" i="105"/>
  <c r="AI376" i="105"/>
  <c r="AU376" i="105"/>
  <c r="AS376" i="105"/>
  <c r="AP376" i="105"/>
  <c r="AO376" i="105"/>
  <c r="AN376" i="105"/>
  <c r="AL376" i="105"/>
  <c r="AK376" i="105"/>
  <c r="AH376" i="105"/>
  <c r="AT375" i="105"/>
  <c r="AI375" i="105"/>
  <c r="AU375" i="105"/>
  <c r="AS375" i="105"/>
  <c r="AP375" i="105"/>
  <c r="AO375" i="105"/>
  <c r="AN375" i="105"/>
  <c r="AL375" i="105"/>
  <c r="AK375" i="105"/>
  <c r="AH375" i="105"/>
  <c r="AT374" i="105"/>
  <c r="AI374" i="105"/>
  <c r="AU374" i="105"/>
  <c r="AS374" i="105"/>
  <c r="AP374" i="105"/>
  <c r="AO374" i="105"/>
  <c r="AN374" i="105"/>
  <c r="AL374" i="105"/>
  <c r="AK374" i="105"/>
  <c r="AH374" i="105"/>
  <c r="AT373" i="105"/>
  <c r="AI373" i="105"/>
  <c r="AU373" i="105"/>
  <c r="AS373" i="105"/>
  <c r="AP373" i="105"/>
  <c r="AO373" i="105"/>
  <c r="AN373" i="105"/>
  <c r="AL373" i="105"/>
  <c r="AK373" i="105"/>
  <c r="AH373" i="105"/>
  <c r="AT372" i="105"/>
  <c r="AI372" i="105"/>
  <c r="AU372" i="105"/>
  <c r="AS372" i="105"/>
  <c r="AP372" i="105"/>
  <c r="AO372" i="105"/>
  <c r="AN372" i="105"/>
  <c r="AL372" i="105"/>
  <c r="AK372" i="105"/>
  <c r="AH372" i="105"/>
  <c r="AT371" i="105"/>
  <c r="AI371" i="105"/>
  <c r="AU371" i="105"/>
  <c r="AS371" i="105"/>
  <c r="AP371" i="105"/>
  <c r="AO371" i="105"/>
  <c r="AN371" i="105"/>
  <c r="AL371" i="105"/>
  <c r="AK371" i="105"/>
  <c r="AH371" i="105"/>
  <c r="AT370" i="105"/>
  <c r="AI370" i="105"/>
  <c r="AU370" i="105"/>
  <c r="AS370" i="105"/>
  <c r="AP370" i="105"/>
  <c r="AO370" i="105"/>
  <c r="AN370" i="105"/>
  <c r="AL370" i="105"/>
  <c r="AK370" i="105"/>
  <c r="AH370" i="105"/>
  <c r="AT369" i="105"/>
  <c r="AI369" i="105"/>
  <c r="AU369" i="105"/>
  <c r="AS369" i="105"/>
  <c r="AP369" i="105"/>
  <c r="AO369" i="105"/>
  <c r="AN369" i="105"/>
  <c r="AL369" i="105"/>
  <c r="AK369" i="105"/>
  <c r="AH369" i="105"/>
  <c r="AT368" i="105"/>
  <c r="AI368" i="105"/>
  <c r="AU368" i="105"/>
  <c r="AS368" i="105"/>
  <c r="AP368" i="105"/>
  <c r="AO368" i="105"/>
  <c r="AN368" i="105"/>
  <c r="AL368" i="105"/>
  <c r="AK368" i="105"/>
  <c r="AH368" i="105"/>
  <c r="AT367" i="105"/>
  <c r="AI367" i="105"/>
  <c r="AU367" i="105"/>
  <c r="AS367" i="105"/>
  <c r="AP367" i="105"/>
  <c r="AO367" i="105"/>
  <c r="AN367" i="105"/>
  <c r="AL367" i="105"/>
  <c r="AK367" i="105"/>
  <c r="AH367" i="105"/>
  <c r="AT366" i="105"/>
  <c r="AI366" i="105"/>
  <c r="AU366" i="105"/>
  <c r="AS366" i="105"/>
  <c r="AP366" i="105"/>
  <c r="AO366" i="105"/>
  <c r="AN366" i="105"/>
  <c r="AL366" i="105"/>
  <c r="AK366" i="105"/>
  <c r="AH366" i="105"/>
  <c r="AT365" i="105"/>
  <c r="AI365" i="105"/>
  <c r="AU365" i="105"/>
  <c r="AS365" i="105"/>
  <c r="AP365" i="105"/>
  <c r="AO365" i="105"/>
  <c r="AN365" i="105"/>
  <c r="AL365" i="105"/>
  <c r="AK365" i="105"/>
  <c r="AH365" i="105"/>
  <c r="AT364" i="105"/>
  <c r="AI364" i="105"/>
  <c r="AU364" i="105"/>
  <c r="AS364" i="105"/>
  <c r="AP364" i="105"/>
  <c r="AO364" i="105"/>
  <c r="AN364" i="105"/>
  <c r="AL364" i="105"/>
  <c r="AK364" i="105"/>
  <c r="AH364" i="105"/>
  <c r="AT363" i="105"/>
  <c r="AI363" i="105"/>
  <c r="AU363" i="105"/>
  <c r="AS363" i="105"/>
  <c r="AP363" i="105"/>
  <c r="AO363" i="105"/>
  <c r="AN363" i="105"/>
  <c r="AL363" i="105"/>
  <c r="AK363" i="105"/>
  <c r="AH363" i="105"/>
  <c r="AT362" i="105"/>
  <c r="AI362" i="105"/>
  <c r="AU362" i="105"/>
  <c r="AS362" i="105"/>
  <c r="AP362" i="105"/>
  <c r="AO362" i="105"/>
  <c r="AN362" i="105"/>
  <c r="AL362" i="105"/>
  <c r="AK362" i="105"/>
  <c r="AH362" i="105"/>
  <c r="AT361" i="105"/>
  <c r="AI361" i="105"/>
  <c r="AU361" i="105"/>
  <c r="AS361" i="105"/>
  <c r="AP361" i="105"/>
  <c r="AO361" i="105"/>
  <c r="AN361" i="105"/>
  <c r="AL361" i="105"/>
  <c r="AK361" i="105"/>
  <c r="AH361" i="105"/>
  <c r="AT360" i="105"/>
  <c r="AI360" i="105"/>
  <c r="AU360" i="105"/>
  <c r="AS360" i="105"/>
  <c r="AP360" i="105"/>
  <c r="AO360" i="105"/>
  <c r="AN360" i="105"/>
  <c r="AL360" i="105"/>
  <c r="AK360" i="105"/>
  <c r="AH360" i="105"/>
  <c r="AT359" i="105"/>
  <c r="AI359" i="105"/>
  <c r="AU359" i="105"/>
  <c r="AS359" i="105"/>
  <c r="AP359" i="105"/>
  <c r="AO359" i="105"/>
  <c r="AN359" i="105"/>
  <c r="AL359" i="105"/>
  <c r="AK359" i="105"/>
  <c r="AH359" i="105"/>
  <c r="AT358" i="105"/>
  <c r="AI358" i="105"/>
  <c r="AU358" i="105"/>
  <c r="AS358" i="105"/>
  <c r="AP358" i="105"/>
  <c r="AO358" i="105"/>
  <c r="AN358" i="105"/>
  <c r="AL358" i="105"/>
  <c r="AK358" i="105"/>
  <c r="AH358" i="105"/>
  <c r="AT357" i="105"/>
  <c r="AI357" i="105"/>
  <c r="AU357" i="105"/>
  <c r="AS357" i="105"/>
  <c r="AP357" i="105"/>
  <c r="AO357" i="105"/>
  <c r="AN357" i="105"/>
  <c r="AL357" i="105"/>
  <c r="AK357" i="105"/>
  <c r="AH357" i="105"/>
  <c r="AT356" i="105"/>
  <c r="AI356" i="105"/>
  <c r="AU356" i="105"/>
  <c r="AS356" i="105"/>
  <c r="AP356" i="105"/>
  <c r="AO356" i="105"/>
  <c r="AN356" i="105"/>
  <c r="AL356" i="105"/>
  <c r="AK356" i="105"/>
  <c r="AH356" i="105"/>
  <c r="AT355" i="105"/>
  <c r="AI355" i="105"/>
  <c r="AU355" i="105"/>
  <c r="AS355" i="105"/>
  <c r="AP355" i="105"/>
  <c r="AO355" i="105"/>
  <c r="AN355" i="105"/>
  <c r="AK355" i="105"/>
  <c r="AH355" i="105"/>
  <c r="AT354" i="105"/>
  <c r="AI354" i="105"/>
  <c r="AU354" i="105"/>
  <c r="AS354" i="105"/>
  <c r="AP354" i="105"/>
  <c r="AN354" i="105"/>
  <c r="AK354" i="105"/>
  <c r="AH354" i="105"/>
  <c r="AT353" i="105"/>
  <c r="AI353" i="105"/>
  <c r="AU353" i="105"/>
  <c r="AS353" i="105"/>
  <c r="AP353" i="105"/>
  <c r="AO353" i="105"/>
  <c r="AN353" i="105"/>
  <c r="AL353" i="105"/>
  <c r="AK353" i="105"/>
  <c r="AH353" i="105"/>
  <c r="AT352" i="105"/>
  <c r="AI352" i="105"/>
  <c r="AU352" i="105"/>
  <c r="AS352" i="105"/>
  <c r="AP352" i="105"/>
  <c r="AO352" i="105"/>
  <c r="AN352" i="105"/>
  <c r="AL352" i="105"/>
  <c r="AK352" i="105"/>
  <c r="AH352" i="105"/>
  <c r="AT351" i="105"/>
  <c r="AI351" i="105"/>
  <c r="AU351" i="105"/>
  <c r="AS351" i="105"/>
  <c r="AP351" i="105"/>
  <c r="AO351" i="105"/>
  <c r="AN351" i="105"/>
  <c r="AL351" i="105"/>
  <c r="AK351" i="105"/>
  <c r="AH351" i="105"/>
  <c r="AT350" i="105"/>
  <c r="AI350" i="105"/>
  <c r="AU350" i="105"/>
  <c r="AS350" i="105"/>
  <c r="AP350" i="105"/>
  <c r="AO350" i="105"/>
  <c r="AN350" i="105"/>
  <c r="AL350" i="105"/>
  <c r="AK350" i="105"/>
  <c r="AH350" i="105"/>
  <c r="AT349" i="105"/>
  <c r="AI349" i="105"/>
  <c r="AU349" i="105"/>
  <c r="AS349" i="105"/>
  <c r="AP349" i="105"/>
  <c r="AO349" i="105"/>
  <c r="AN349" i="105"/>
  <c r="AL349" i="105"/>
  <c r="AK349" i="105"/>
  <c r="AH349" i="105"/>
  <c r="AT348" i="105"/>
  <c r="AI348" i="105"/>
  <c r="AU348" i="105"/>
  <c r="AS348" i="105"/>
  <c r="AP348" i="105"/>
  <c r="AN348" i="105"/>
  <c r="AK348" i="105"/>
  <c r="AH348" i="105"/>
  <c r="AT347" i="105"/>
  <c r="AI347" i="105"/>
  <c r="AU347" i="105"/>
  <c r="AS347" i="105"/>
  <c r="AP347" i="105"/>
  <c r="AO347" i="105"/>
  <c r="AN347" i="105"/>
  <c r="AL347" i="105"/>
  <c r="AK347" i="105"/>
  <c r="AH347" i="105"/>
  <c r="AT346" i="105"/>
  <c r="AI346" i="105"/>
  <c r="AU346" i="105"/>
  <c r="AS346" i="105"/>
  <c r="AP346" i="105"/>
  <c r="AO346" i="105"/>
  <c r="AN346" i="105"/>
  <c r="AL346" i="105"/>
  <c r="AK346" i="105"/>
  <c r="AH346" i="105"/>
  <c r="AT345" i="105"/>
  <c r="AI345" i="105"/>
  <c r="AU345" i="105"/>
  <c r="AS345" i="105"/>
  <c r="AP345" i="105"/>
  <c r="AO345" i="105"/>
  <c r="AN345" i="105"/>
  <c r="AL345" i="105"/>
  <c r="AK345" i="105"/>
  <c r="AH345" i="105"/>
  <c r="AT344" i="105"/>
  <c r="AI344" i="105"/>
  <c r="AU344" i="105"/>
  <c r="AS344" i="105"/>
  <c r="AP344" i="105"/>
  <c r="AO344" i="105"/>
  <c r="AN344" i="105"/>
  <c r="AL344" i="105"/>
  <c r="AK344" i="105"/>
  <c r="AH344" i="105"/>
  <c r="AT343" i="105"/>
  <c r="AI343" i="105"/>
  <c r="AU343" i="105"/>
  <c r="AS343" i="105"/>
  <c r="AP343" i="105"/>
  <c r="AN343" i="105"/>
  <c r="AK343" i="105"/>
  <c r="AH343" i="105"/>
  <c r="AT342" i="105"/>
  <c r="AI342" i="105"/>
  <c r="AU342" i="105"/>
  <c r="AS342" i="105"/>
  <c r="AP342" i="105"/>
  <c r="AO342" i="105"/>
  <c r="AN342" i="105"/>
  <c r="AL342" i="105"/>
  <c r="AK342" i="105"/>
  <c r="AH342" i="105"/>
  <c r="AT341" i="105"/>
  <c r="AI341" i="105"/>
  <c r="AU341" i="105"/>
  <c r="AS341" i="105"/>
  <c r="AP341" i="105"/>
  <c r="AN341" i="105"/>
  <c r="AK341" i="105"/>
  <c r="AH341" i="105"/>
  <c r="AT340" i="105"/>
  <c r="AI340" i="105"/>
  <c r="AU340" i="105"/>
  <c r="AS340" i="105"/>
  <c r="AP340" i="105"/>
  <c r="AO340" i="105"/>
  <c r="AN340" i="105"/>
  <c r="AL340" i="105"/>
  <c r="AK340" i="105"/>
  <c r="AH340" i="105"/>
  <c r="AT339" i="105"/>
  <c r="AI339" i="105"/>
  <c r="AU339" i="105"/>
  <c r="AS339" i="105"/>
  <c r="AP339" i="105"/>
  <c r="AO339" i="105"/>
  <c r="AN339" i="105"/>
  <c r="AL339" i="105"/>
  <c r="AK339" i="105"/>
  <c r="AH339" i="105"/>
  <c r="AT338" i="105"/>
  <c r="AI338" i="105"/>
  <c r="AU338" i="105"/>
  <c r="AS338" i="105"/>
  <c r="AP338" i="105"/>
  <c r="AN338" i="105"/>
  <c r="AK338" i="105"/>
  <c r="AH338" i="105"/>
  <c r="AT337" i="105"/>
  <c r="AI337" i="105"/>
  <c r="AU337" i="105"/>
  <c r="AS337" i="105"/>
  <c r="AP337" i="105"/>
  <c r="AN337" i="105"/>
  <c r="AK337" i="105"/>
  <c r="AH337" i="105"/>
  <c r="AT336" i="105"/>
  <c r="AI336" i="105"/>
  <c r="AU336" i="105"/>
  <c r="AS336" i="105"/>
  <c r="AP336" i="105"/>
  <c r="AN336" i="105"/>
  <c r="AK336" i="105"/>
  <c r="AH336" i="105"/>
  <c r="AT335" i="105"/>
  <c r="AI335" i="105"/>
  <c r="AU335" i="105"/>
  <c r="AS335" i="105"/>
  <c r="AP335" i="105"/>
  <c r="AN335" i="105"/>
  <c r="AK335" i="105"/>
  <c r="AH335" i="105"/>
  <c r="AT334" i="105"/>
  <c r="AI334" i="105"/>
  <c r="AU334" i="105"/>
  <c r="AS334" i="105"/>
  <c r="AP334" i="105"/>
  <c r="AN334" i="105"/>
  <c r="AK334" i="105"/>
  <c r="AH334" i="105"/>
  <c r="AT333" i="105"/>
  <c r="AI333" i="105"/>
  <c r="AU333" i="105"/>
  <c r="AS333" i="105"/>
  <c r="AP333" i="105"/>
  <c r="AN333" i="105"/>
  <c r="AK333" i="105"/>
  <c r="AH333" i="105"/>
  <c r="AT332" i="105"/>
  <c r="AI332" i="105"/>
  <c r="AU332" i="105"/>
  <c r="AS332" i="105"/>
  <c r="AP332" i="105"/>
  <c r="AO332" i="105"/>
  <c r="AN332" i="105"/>
  <c r="AL332" i="105"/>
  <c r="AK332" i="105"/>
  <c r="AH332" i="105"/>
  <c r="AT331" i="105"/>
  <c r="AI331" i="105"/>
  <c r="AU331" i="105"/>
  <c r="AS331" i="105"/>
  <c r="AP331" i="105"/>
  <c r="AO331" i="105"/>
  <c r="AN331" i="105"/>
  <c r="AL331" i="105"/>
  <c r="AK331" i="105"/>
  <c r="AH331" i="105"/>
  <c r="AT330" i="105"/>
  <c r="AI330" i="105"/>
  <c r="AU330" i="105"/>
  <c r="AS330" i="105"/>
  <c r="AP330" i="105"/>
  <c r="AN330" i="105"/>
  <c r="AK330" i="105"/>
  <c r="AH330" i="105"/>
  <c r="AT329" i="105"/>
  <c r="AI329" i="105"/>
  <c r="AU329" i="105"/>
  <c r="AS329" i="105"/>
  <c r="AP329" i="105"/>
  <c r="AN329" i="105"/>
  <c r="AK329" i="105"/>
  <c r="AH329" i="105"/>
  <c r="AT328" i="105"/>
  <c r="AI328" i="105"/>
  <c r="AU328" i="105"/>
  <c r="AS328" i="105"/>
  <c r="AP328" i="105"/>
  <c r="AN328" i="105"/>
  <c r="AK328" i="105"/>
  <c r="AH328" i="105"/>
  <c r="AT327" i="105"/>
  <c r="AI327" i="105"/>
  <c r="AU327" i="105"/>
  <c r="AS327" i="105"/>
  <c r="AP327" i="105"/>
  <c r="AO327" i="105"/>
  <c r="AN327" i="105"/>
  <c r="AK327" i="105"/>
  <c r="AH327" i="105"/>
  <c r="AT326" i="105"/>
  <c r="AI326" i="105"/>
  <c r="AU326" i="105"/>
  <c r="AS326" i="105"/>
  <c r="AP326" i="105"/>
  <c r="AN326" i="105"/>
  <c r="AK326" i="105"/>
  <c r="AH326" i="105"/>
  <c r="AT325" i="105"/>
  <c r="AI325" i="105"/>
  <c r="AU325" i="105"/>
  <c r="AS325" i="105"/>
  <c r="AP325" i="105"/>
  <c r="AO325" i="105"/>
  <c r="AN325" i="105"/>
  <c r="AL325" i="105"/>
  <c r="AK325" i="105"/>
  <c r="AH325" i="105"/>
  <c r="AT324" i="105"/>
  <c r="AI324" i="105"/>
  <c r="AU324" i="105"/>
  <c r="AS324" i="105"/>
  <c r="AP324" i="105"/>
  <c r="AO324" i="105"/>
  <c r="AN324" i="105"/>
  <c r="AL324" i="105"/>
  <c r="AK324" i="105"/>
  <c r="AH324" i="105"/>
  <c r="AT323" i="105"/>
  <c r="AI323" i="105"/>
  <c r="AU323" i="105"/>
  <c r="AS323" i="105"/>
  <c r="AP323" i="105"/>
  <c r="AN323" i="105"/>
  <c r="AK323" i="105"/>
  <c r="AH323" i="105"/>
  <c r="AT322" i="105"/>
  <c r="AI322" i="105"/>
  <c r="AU322" i="105"/>
  <c r="AS322" i="105"/>
  <c r="AP322" i="105"/>
  <c r="AO322" i="105"/>
  <c r="AN322" i="105"/>
  <c r="AK322" i="105"/>
  <c r="AH322" i="105"/>
  <c r="AT321" i="105"/>
  <c r="AI321" i="105"/>
  <c r="AU321" i="105"/>
  <c r="AS321" i="105"/>
  <c r="AP321" i="105"/>
  <c r="AN321" i="105"/>
  <c r="AK321" i="105"/>
  <c r="AH321" i="105"/>
  <c r="AT320" i="105"/>
  <c r="AI320" i="105"/>
  <c r="AU320" i="105"/>
  <c r="AS320" i="105"/>
  <c r="AP320" i="105"/>
  <c r="AO320" i="105"/>
  <c r="AN320" i="105"/>
  <c r="AL320" i="105"/>
  <c r="AK320" i="105"/>
  <c r="AH320" i="105"/>
  <c r="AT319" i="105"/>
  <c r="AI319" i="105"/>
  <c r="AU319" i="105"/>
  <c r="AS319" i="105"/>
  <c r="AP319" i="105"/>
  <c r="AN319" i="105"/>
  <c r="AK319" i="105"/>
  <c r="AH319" i="105"/>
  <c r="AT318" i="105"/>
  <c r="AI318" i="105"/>
  <c r="AU318" i="105"/>
  <c r="AS318" i="105"/>
  <c r="AP318" i="105"/>
  <c r="AO318" i="105"/>
  <c r="AN318" i="105"/>
  <c r="AK318" i="105"/>
  <c r="AH318" i="105"/>
  <c r="AT317" i="105"/>
  <c r="AI317" i="105"/>
  <c r="AU317" i="105"/>
  <c r="AS317" i="105"/>
  <c r="AP317" i="105"/>
  <c r="AN317" i="105"/>
  <c r="AK317" i="105"/>
  <c r="AH317" i="105"/>
  <c r="AT316" i="105"/>
  <c r="AI316" i="105"/>
  <c r="AU316" i="105"/>
  <c r="AS316" i="105"/>
  <c r="AP316" i="105"/>
  <c r="AN316" i="105"/>
  <c r="AK316" i="105"/>
  <c r="AH316" i="105"/>
  <c r="AT315" i="105"/>
  <c r="AI315" i="105"/>
  <c r="AU315" i="105"/>
  <c r="AS315" i="105"/>
  <c r="AP315" i="105"/>
  <c r="AN315" i="105"/>
  <c r="AK315" i="105"/>
  <c r="AH315" i="105"/>
  <c r="AT314" i="105"/>
  <c r="AI314" i="105"/>
  <c r="AU314" i="105"/>
  <c r="AS314" i="105"/>
  <c r="AP314" i="105"/>
  <c r="AN314" i="105"/>
  <c r="AK314" i="105"/>
  <c r="AH314" i="105"/>
  <c r="AT313" i="105"/>
  <c r="AI313" i="105"/>
  <c r="AU313" i="105"/>
  <c r="AS313" i="105"/>
  <c r="AP313" i="105"/>
  <c r="AO313" i="105"/>
  <c r="AN313" i="105"/>
  <c r="AL313" i="105"/>
  <c r="AK313" i="105"/>
  <c r="AH313" i="105"/>
  <c r="AT312" i="105"/>
  <c r="AI312" i="105"/>
  <c r="AU312" i="105"/>
  <c r="AS312" i="105"/>
  <c r="AP312" i="105"/>
  <c r="AO312" i="105"/>
  <c r="AN312" i="105"/>
  <c r="AK312" i="105"/>
  <c r="AH312" i="105"/>
  <c r="AT311" i="105"/>
  <c r="AI311" i="105"/>
  <c r="AU311" i="105"/>
  <c r="AS311" i="105"/>
  <c r="AP311" i="105"/>
  <c r="AN311" i="105"/>
  <c r="AK311" i="105"/>
  <c r="AH311" i="105"/>
  <c r="AT310" i="105"/>
  <c r="AI310" i="105"/>
  <c r="AU310" i="105"/>
  <c r="AS310" i="105"/>
  <c r="AP310" i="105"/>
  <c r="AO310" i="105"/>
  <c r="AN310" i="105"/>
  <c r="AK310" i="105"/>
  <c r="AH310" i="105"/>
  <c r="AT309" i="105"/>
  <c r="AI309" i="105"/>
  <c r="AU309" i="105"/>
  <c r="AS309" i="105"/>
  <c r="AP309" i="105"/>
  <c r="AN309" i="105"/>
  <c r="AK309" i="105"/>
  <c r="AH309" i="105"/>
  <c r="AT308" i="105"/>
  <c r="AI308" i="105"/>
  <c r="AU308" i="105"/>
  <c r="AS308" i="105"/>
  <c r="AP308" i="105"/>
  <c r="AN308" i="105"/>
  <c r="AK308" i="105"/>
  <c r="AH308" i="105"/>
  <c r="AT307" i="105"/>
  <c r="AI307" i="105"/>
  <c r="AU307" i="105"/>
  <c r="AS307" i="105"/>
  <c r="AP307" i="105"/>
  <c r="AN307" i="105"/>
  <c r="AK307" i="105"/>
  <c r="AH307" i="105"/>
  <c r="AT306" i="105"/>
  <c r="AI306" i="105"/>
  <c r="AU306" i="105"/>
  <c r="AS306" i="105"/>
  <c r="AP306" i="105"/>
  <c r="AO306" i="105"/>
  <c r="AN306" i="105"/>
  <c r="AK306" i="105"/>
  <c r="AH306" i="105"/>
  <c r="AT305" i="105"/>
  <c r="AI305" i="105"/>
  <c r="AU305" i="105"/>
  <c r="AS305" i="105"/>
  <c r="AP305" i="105"/>
  <c r="AO305" i="105"/>
  <c r="AN305" i="105"/>
  <c r="AK305" i="105"/>
  <c r="AH305" i="105"/>
  <c r="AT304" i="105"/>
  <c r="AI304" i="105"/>
  <c r="AU304" i="105"/>
  <c r="AS304" i="105"/>
  <c r="AP304" i="105"/>
  <c r="AN304" i="105"/>
  <c r="AK304" i="105"/>
  <c r="AH304" i="105"/>
  <c r="AT303" i="105"/>
  <c r="AI303" i="105"/>
  <c r="AU303" i="105"/>
  <c r="AS303" i="105"/>
  <c r="AP303" i="105"/>
  <c r="AO303" i="105"/>
  <c r="AN303" i="105"/>
  <c r="AL303" i="105"/>
  <c r="AK303" i="105"/>
  <c r="AH303" i="105"/>
  <c r="AT302" i="105"/>
  <c r="AI302" i="105"/>
  <c r="AU302" i="105"/>
  <c r="AS302" i="105"/>
  <c r="AP302" i="105"/>
  <c r="AO302" i="105"/>
  <c r="AN302" i="105"/>
  <c r="AL302" i="105"/>
  <c r="AK302" i="105"/>
  <c r="AH302" i="105"/>
  <c r="AT301" i="105"/>
  <c r="AI301" i="105"/>
  <c r="AU301" i="105"/>
  <c r="AS301" i="105"/>
  <c r="AP301" i="105"/>
  <c r="AO301" i="105"/>
  <c r="AN301" i="105"/>
  <c r="AL301" i="105"/>
  <c r="AK301" i="105"/>
  <c r="AH301" i="105"/>
  <c r="AT300" i="105"/>
  <c r="AI300" i="105"/>
  <c r="AU300" i="105"/>
  <c r="AS300" i="105"/>
  <c r="AP300" i="105"/>
  <c r="AO300" i="105"/>
  <c r="AN300" i="105"/>
  <c r="AL300" i="105"/>
  <c r="AK300" i="105"/>
  <c r="AH300" i="105"/>
  <c r="AT299" i="105"/>
  <c r="AI299" i="105"/>
  <c r="AU299" i="105"/>
  <c r="AS299" i="105"/>
  <c r="AP299" i="105"/>
  <c r="AO299" i="105"/>
  <c r="AN299" i="105"/>
  <c r="AK299" i="105"/>
  <c r="AH299" i="105"/>
  <c r="AT298" i="105"/>
  <c r="AI298" i="105"/>
  <c r="AU298" i="105"/>
  <c r="AS298" i="105"/>
  <c r="AP298" i="105"/>
  <c r="AN298" i="105"/>
  <c r="AL298" i="105"/>
  <c r="AK298" i="105"/>
  <c r="AH298" i="105"/>
  <c r="AT297" i="105"/>
  <c r="AI297" i="105"/>
  <c r="AU297" i="105"/>
  <c r="AS297" i="105"/>
  <c r="AP297" i="105"/>
  <c r="AO297" i="105"/>
  <c r="AN297" i="105"/>
  <c r="AK297" i="105"/>
  <c r="AH297" i="105"/>
  <c r="AT296" i="105"/>
  <c r="AI296" i="105"/>
  <c r="AU296" i="105"/>
  <c r="AS296" i="105"/>
  <c r="AP296" i="105"/>
  <c r="AN296" i="105"/>
  <c r="AL296" i="105"/>
  <c r="AK296" i="105"/>
  <c r="AH296" i="105"/>
  <c r="AT295" i="105"/>
  <c r="AI295" i="105"/>
  <c r="AU295" i="105"/>
  <c r="AS295" i="105"/>
  <c r="AP295" i="105"/>
  <c r="AN295" i="105"/>
  <c r="AK295" i="105"/>
  <c r="AH295" i="105"/>
  <c r="AT294" i="105"/>
  <c r="AI294" i="105"/>
  <c r="AU294" i="105"/>
  <c r="AS294" i="105"/>
  <c r="AP294" i="105"/>
  <c r="AN294" i="105"/>
  <c r="AK294" i="105"/>
  <c r="AH294" i="105"/>
  <c r="AT293" i="105"/>
  <c r="AI293" i="105"/>
  <c r="AU293" i="105"/>
  <c r="AS293" i="105"/>
  <c r="AP293" i="105"/>
  <c r="AN293" i="105"/>
  <c r="AK293" i="105"/>
  <c r="AH293" i="105"/>
  <c r="AT292" i="105"/>
  <c r="AI292" i="105"/>
  <c r="AU292" i="105"/>
  <c r="AS292" i="105"/>
  <c r="AP292" i="105"/>
  <c r="AO292" i="105"/>
  <c r="AN292" i="105"/>
  <c r="AL292" i="105"/>
  <c r="AK292" i="105"/>
  <c r="AH292" i="105"/>
  <c r="AT291" i="105"/>
  <c r="AI291" i="105"/>
  <c r="AU291" i="105"/>
  <c r="AS291" i="105"/>
  <c r="AP291" i="105"/>
  <c r="AN291" i="105"/>
  <c r="AK291" i="105"/>
  <c r="AH291" i="105"/>
  <c r="AT290" i="105"/>
  <c r="AI290" i="105"/>
  <c r="AU290" i="105"/>
  <c r="AS290" i="105"/>
  <c r="AP290" i="105"/>
  <c r="AN290" i="105"/>
  <c r="AK290" i="105"/>
  <c r="AH290" i="105"/>
  <c r="AT289" i="105"/>
  <c r="AI289" i="105"/>
  <c r="AU289" i="105"/>
  <c r="AS289" i="105"/>
  <c r="AP289" i="105"/>
  <c r="AN289" i="105"/>
  <c r="AK289" i="105"/>
  <c r="AH289" i="105"/>
  <c r="AT288" i="105"/>
  <c r="AI288" i="105"/>
  <c r="AU288" i="105"/>
  <c r="AS288" i="105"/>
  <c r="AP288" i="105"/>
  <c r="AO288" i="105"/>
  <c r="AN288" i="105"/>
  <c r="AL288" i="105"/>
  <c r="AK288" i="105"/>
  <c r="AH288" i="105"/>
  <c r="AT287" i="105"/>
  <c r="AI287" i="105"/>
  <c r="AU287" i="105"/>
  <c r="AS287" i="105"/>
  <c r="AP287" i="105"/>
  <c r="AN287" i="105"/>
  <c r="AK287" i="105"/>
  <c r="AH287" i="105"/>
  <c r="AT286" i="105"/>
  <c r="AI286" i="105"/>
  <c r="AU286" i="105"/>
  <c r="AS286" i="105"/>
  <c r="AP286" i="105"/>
  <c r="AO286" i="105"/>
  <c r="AN286" i="105"/>
  <c r="AL286" i="105"/>
  <c r="AK286" i="105"/>
  <c r="AH286" i="105"/>
  <c r="AT285" i="105"/>
  <c r="AI285" i="105"/>
  <c r="AU285" i="105"/>
  <c r="AS285" i="105"/>
  <c r="AP285" i="105"/>
  <c r="AN285" i="105"/>
  <c r="AK285" i="105"/>
  <c r="AH285" i="105"/>
  <c r="AT284" i="105"/>
  <c r="AI284" i="105"/>
  <c r="AU284" i="105"/>
  <c r="AS284" i="105"/>
  <c r="AP284" i="105"/>
  <c r="AO284" i="105"/>
  <c r="AN284" i="105"/>
  <c r="AK284" i="105"/>
  <c r="AH284" i="105"/>
  <c r="AT283" i="105"/>
  <c r="AI283" i="105"/>
  <c r="AU283" i="105"/>
  <c r="AS283" i="105"/>
  <c r="AP283" i="105"/>
  <c r="AN283" i="105"/>
  <c r="AK283" i="105"/>
  <c r="AH283" i="105"/>
  <c r="AT282" i="105"/>
  <c r="AI282" i="105"/>
  <c r="AU282" i="105"/>
  <c r="AS282" i="105"/>
  <c r="AP282" i="105"/>
  <c r="AN282" i="105"/>
  <c r="AK282" i="105"/>
  <c r="AH282" i="105"/>
  <c r="AT281" i="105"/>
  <c r="AI281" i="105"/>
  <c r="AU281" i="105"/>
  <c r="AS281" i="105"/>
  <c r="AP281" i="105"/>
  <c r="AO281" i="105"/>
  <c r="AN281" i="105"/>
  <c r="AL281" i="105"/>
  <c r="AK281" i="105"/>
  <c r="AH281" i="105"/>
  <c r="AI280" i="105"/>
  <c r="AU280" i="105"/>
  <c r="AS280" i="105"/>
  <c r="AP280" i="105"/>
  <c r="AN280" i="105"/>
  <c r="AK280" i="105"/>
  <c r="AH280" i="105"/>
  <c r="AT279" i="105"/>
  <c r="AI279" i="105"/>
  <c r="AU279" i="105"/>
  <c r="AS279" i="105"/>
  <c r="AP279" i="105"/>
  <c r="AO279" i="105"/>
  <c r="AN279" i="105"/>
  <c r="AL279" i="105"/>
  <c r="AK279" i="105"/>
  <c r="AH279" i="105"/>
  <c r="AT278" i="105"/>
  <c r="AI278" i="105"/>
  <c r="AU278" i="105"/>
  <c r="AS278" i="105"/>
  <c r="AP278" i="105"/>
  <c r="AO278" i="105"/>
  <c r="AN278" i="105"/>
  <c r="AL278" i="105"/>
  <c r="AK278" i="105"/>
  <c r="AH278" i="105"/>
  <c r="AT277" i="105"/>
  <c r="AI277" i="105"/>
  <c r="AU277" i="105"/>
  <c r="AS277" i="105"/>
  <c r="AP277" i="105"/>
  <c r="AO277" i="105"/>
  <c r="AN277" i="105"/>
  <c r="AL277" i="105"/>
  <c r="AK277" i="105"/>
  <c r="AH277" i="105"/>
  <c r="AT276" i="105"/>
  <c r="AI276" i="105"/>
  <c r="AU276" i="105"/>
  <c r="AS276" i="105"/>
  <c r="AP276" i="105"/>
  <c r="AO276" i="105"/>
  <c r="AN276" i="105"/>
  <c r="AL276" i="105"/>
  <c r="AK276" i="105"/>
  <c r="AH276" i="105"/>
  <c r="AT275" i="105"/>
  <c r="AI275" i="105"/>
  <c r="AU275" i="105"/>
  <c r="AS275" i="105"/>
  <c r="AP275" i="105"/>
  <c r="AO275" i="105"/>
  <c r="AN275" i="105"/>
  <c r="AL275" i="105"/>
  <c r="AK275" i="105"/>
  <c r="AH275" i="105"/>
  <c r="AT274" i="105"/>
  <c r="AI274" i="105"/>
  <c r="AU274" i="105"/>
  <c r="AS274" i="105"/>
  <c r="AP274" i="105"/>
  <c r="AO274" i="105"/>
  <c r="AN274" i="105"/>
  <c r="AL274" i="105"/>
  <c r="AK274" i="105"/>
  <c r="AH274" i="105"/>
  <c r="AT273" i="105"/>
  <c r="AI273" i="105"/>
  <c r="AU273" i="105"/>
  <c r="AS273" i="105"/>
  <c r="AP273" i="105"/>
  <c r="AO273" i="105"/>
  <c r="AN273" i="105"/>
  <c r="AL273" i="105"/>
  <c r="AK273" i="105"/>
  <c r="AH273" i="105"/>
  <c r="AT272" i="105"/>
  <c r="AI272" i="105"/>
  <c r="AU272" i="105"/>
  <c r="AS272" i="105"/>
  <c r="AP272" i="105"/>
  <c r="AN272" i="105"/>
  <c r="AK272" i="105"/>
  <c r="AH272" i="105"/>
  <c r="AT271" i="105"/>
  <c r="AI271" i="105"/>
  <c r="AU271" i="105"/>
  <c r="AS271" i="105"/>
  <c r="AP271" i="105"/>
  <c r="AO271" i="105"/>
  <c r="AN271" i="105"/>
  <c r="AK271" i="105"/>
  <c r="AH271" i="105"/>
  <c r="AT270" i="105"/>
  <c r="AI270" i="105"/>
  <c r="AU270" i="105"/>
  <c r="AS270" i="105"/>
  <c r="AP270" i="105"/>
  <c r="AN270" i="105"/>
  <c r="AL270" i="105"/>
  <c r="AK270" i="105"/>
  <c r="AH270" i="105"/>
  <c r="AT269" i="105"/>
  <c r="AI269" i="105"/>
  <c r="AU269" i="105"/>
  <c r="AS269" i="105"/>
  <c r="AP269" i="105"/>
  <c r="AO269" i="105"/>
  <c r="AN269" i="105"/>
  <c r="AL269" i="105"/>
  <c r="AK269" i="105"/>
  <c r="AH269" i="105"/>
  <c r="AT268" i="105"/>
  <c r="AI268" i="105"/>
  <c r="AU268" i="105"/>
  <c r="AS268" i="105"/>
  <c r="AP268" i="105"/>
  <c r="AO268" i="105"/>
  <c r="AN268" i="105"/>
  <c r="AK268" i="105"/>
  <c r="AH268" i="105"/>
  <c r="AT267" i="105"/>
  <c r="AI267" i="105"/>
  <c r="AU267" i="105"/>
  <c r="AS267" i="105"/>
  <c r="AP267" i="105"/>
  <c r="AN267" i="105"/>
  <c r="AK267" i="105"/>
  <c r="AH267" i="105"/>
  <c r="AT266" i="105"/>
  <c r="AI266" i="105"/>
  <c r="AU266" i="105"/>
  <c r="AS266" i="105"/>
  <c r="AP266" i="105"/>
  <c r="AO266" i="105"/>
  <c r="AN266" i="105"/>
  <c r="AL266" i="105"/>
  <c r="AK266" i="105"/>
  <c r="AH266" i="105"/>
  <c r="AT265" i="105"/>
  <c r="AI265" i="105"/>
  <c r="AU265" i="105"/>
  <c r="AS265" i="105"/>
  <c r="AP265" i="105"/>
  <c r="AO265" i="105"/>
  <c r="AN265" i="105"/>
  <c r="AL265" i="105"/>
  <c r="AK265" i="105"/>
  <c r="AH265" i="105"/>
  <c r="AT264" i="105"/>
  <c r="AI264" i="105"/>
  <c r="AU264" i="105"/>
  <c r="AS264" i="105"/>
  <c r="AP264" i="105"/>
  <c r="AN264" i="105"/>
  <c r="AK264" i="105"/>
  <c r="AH264" i="105"/>
  <c r="AT263" i="105"/>
  <c r="AI263" i="105"/>
  <c r="AU263" i="105"/>
  <c r="AS263" i="105"/>
  <c r="AP263" i="105"/>
  <c r="AN263" i="105"/>
  <c r="AK263" i="105"/>
  <c r="AH263" i="105"/>
  <c r="AT262" i="105"/>
  <c r="AI262" i="105"/>
  <c r="AU262" i="105"/>
  <c r="AS262" i="105"/>
  <c r="AP262" i="105"/>
  <c r="AN262" i="105"/>
  <c r="AK262" i="105"/>
  <c r="AH262" i="105"/>
  <c r="AT261" i="105"/>
  <c r="AI261" i="105"/>
  <c r="AU261" i="105"/>
  <c r="AS261" i="105"/>
  <c r="AP261" i="105"/>
  <c r="AO261" i="105"/>
  <c r="AN261" i="105"/>
  <c r="AL261" i="105"/>
  <c r="AK261" i="105"/>
  <c r="AH261" i="105"/>
  <c r="AT260" i="105"/>
  <c r="AI260" i="105"/>
  <c r="AU260" i="105"/>
  <c r="AS260" i="105"/>
  <c r="AP260" i="105"/>
  <c r="AO260" i="105"/>
  <c r="AN260" i="105"/>
  <c r="AL260" i="105"/>
  <c r="AK260" i="105"/>
  <c r="AH260" i="105"/>
  <c r="AT259" i="105"/>
  <c r="AI259" i="105"/>
  <c r="AU259" i="105"/>
  <c r="AS259" i="105"/>
  <c r="AP259" i="105"/>
  <c r="AO259" i="105"/>
  <c r="AN259" i="105"/>
  <c r="AL259" i="105"/>
  <c r="AK259" i="105"/>
  <c r="AH259" i="105"/>
  <c r="AT258" i="105"/>
  <c r="AI258" i="105"/>
  <c r="AU258" i="105"/>
  <c r="AS258" i="105"/>
  <c r="AP258" i="105"/>
  <c r="AN258" i="105"/>
  <c r="AK258" i="105"/>
  <c r="AH258" i="105"/>
  <c r="AT257" i="105"/>
  <c r="AI257" i="105"/>
  <c r="AU257" i="105"/>
  <c r="AS257" i="105"/>
  <c r="AP257" i="105"/>
  <c r="AN257" i="105"/>
  <c r="AK257" i="105"/>
  <c r="AH257" i="105"/>
  <c r="AT256" i="105"/>
  <c r="AI256" i="105"/>
  <c r="AU256" i="105"/>
  <c r="AS256" i="105"/>
  <c r="AP256" i="105"/>
  <c r="AN256" i="105"/>
  <c r="AK256" i="105"/>
  <c r="AH256" i="105"/>
  <c r="AT255" i="105"/>
  <c r="AI255" i="105"/>
  <c r="AU255" i="105"/>
  <c r="AS255" i="105"/>
  <c r="AP255" i="105"/>
  <c r="AN255" i="105"/>
  <c r="AK255" i="105"/>
  <c r="AH255" i="105"/>
  <c r="AT254" i="105"/>
  <c r="AI254" i="105"/>
  <c r="AU254" i="105"/>
  <c r="AS254" i="105"/>
  <c r="AP254" i="105"/>
  <c r="AN254" i="105"/>
  <c r="AK254" i="105"/>
  <c r="AH254" i="105"/>
  <c r="AT253" i="105"/>
  <c r="AI253" i="105"/>
  <c r="AU253" i="105"/>
  <c r="AS253" i="105"/>
  <c r="AP253" i="105"/>
  <c r="AO253" i="105"/>
  <c r="AN253" i="105"/>
  <c r="AL253" i="105"/>
  <c r="AK253" i="105"/>
  <c r="AH253" i="105"/>
  <c r="AT252" i="105"/>
  <c r="AI252" i="105"/>
  <c r="AU252" i="105"/>
  <c r="AS252" i="105"/>
  <c r="AP252" i="105"/>
  <c r="AO252" i="105"/>
  <c r="AN252" i="105"/>
  <c r="AL252" i="105"/>
  <c r="AK252" i="105"/>
  <c r="AH252" i="105"/>
  <c r="AT251" i="105"/>
  <c r="AI251" i="105"/>
  <c r="AU251" i="105"/>
  <c r="AS251" i="105"/>
  <c r="AP251" i="105"/>
  <c r="AN251" i="105"/>
  <c r="AK251" i="105"/>
  <c r="AH251" i="105"/>
  <c r="AT250" i="105"/>
  <c r="AI250" i="105"/>
  <c r="AU250" i="105"/>
  <c r="AS250" i="105"/>
  <c r="AP250" i="105"/>
  <c r="AO250" i="105"/>
  <c r="AN250" i="105"/>
  <c r="AL250" i="105"/>
  <c r="AK250" i="105"/>
  <c r="AH250" i="105"/>
  <c r="AT249" i="105"/>
  <c r="AI249" i="105"/>
  <c r="AU249" i="105"/>
  <c r="AS249" i="105"/>
  <c r="AP249" i="105"/>
  <c r="AO249" i="105"/>
  <c r="AN249" i="105"/>
  <c r="AL249" i="105"/>
  <c r="AK249" i="105"/>
  <c r="AH249" i="105"/>
  <c r="AT248" i="105"/>
  <c r="AI248" i="105"/>
  <c r="AU248" i="105"/>
  <c r="AS248" i="105"/>
  <c r="AP248" i="105"/>
  <c r="AN248" i="105"/>
  <c r="AK248" i="105"/>
  <c r="AH248" i="105"/>
  <c r="AT247" i="105"/>
  <c r="AI247" i="105"/>
  <c r="AU247" i="105"/>
  <c r="AS247" i="105"/>
  <c r="AP247" i="105"/>
  <c r="AN247" i="105"/>
  <c r="AK247" i="105"/>
  <c r="AH247" i="105"/>
  <c r="AT246" i="105"/>
  <c r="AI246" i="105"/>
  <c r="AU246" i="105"/>
  <c r="AS246" i="105"/>
  <c r="AP246" i="105"/>
  <c r="AN246" i="105"/>
  <c r="AK246" i="105"/>
  <c r="AH246" i="105"/>
  <c r="AT245" i="105"/>
  <c r="AI245" i="105"/>
  <c r="AU245" i="105"/>
  <c r="AS245" i="105"/>
  <c r="AP245" i="105"/>
  <c r="AN245" i="105"/>
  <c r="AK245" i="105"/>
  <c r="AH245" i="105"/>
  <c r="AT244" i="105"/>
  <c r="AI244" i="105"/>
  <c r="AU244" i="105"/>
  <c r="AS244" i="105"/>
  <c r="AP244" i="105"/>
  <c r="AN244" i="105"/>
  <c r="AK244" i="105"/>
  <c r="AH244" i="105"/>
  <c r="AT243" i="105"/>
  <c r="AI243" i="105"/>
  <c r="AU243" i="105"/>
  <c r="AS243" i="105"/>
  <c r="AP243" i="105"/>
  <c r="AN243" i="105"/>
  <c r="AK243" i="105"/>
  <c r="AH243" i="105"/>
  <c r="AT242" i="105"/>
  <c r="AI242" i="105"/>
  <c r="AU242" i="105"/>
  <c r="AS242" i="105"/>
  <c r="AP242" i="105"/>
  <c r="AN242" i="105"/>
  <c r="AK242" i="105"/>
  <c r="AH242" i="105"/>
  <c r="AT241" i="105"/>
  <c r="AI241" i="105"/>
  <c r="AU241" i="105"/>
  <c r="AS241" i="105"/>
  <c r="AP241" i="105"/>
  <c r="AN241" i="105"/>
  <c r="AK241" i="105"/>
  <c r="AH241" i="105"/>
  <c r="AT240" i="105"/>
  <c r="AI240" i="105"/>
  <c r="AU240" i="105"/>
  <c r="AS240" i="105"/>
  <c r="AP240" i="105"/>
  <c r="AN240" i="105"/>
  <c r="AK240" i="105"/>
  <c r="AH240" i="105"/>
  <c r="AT239" i="105"/>
  <c r="AI239" i="105"/>
  <c r="AU239" i="105"/>
  <c r="AS239" i="105"/>
  <c r="AP239" i="105"/>
  <c r="AN239" i="105"/>
  <c r="AK239" i="105"/>
  <c r="AH239" i="105"/>
  <c r="AT238" i="105"/>
  <c r="AI238" i="105"/>
  <c r="AU238" i="105"/>
  <c r="AS238" i="105"/>
  <c r="AP238" i="105"/>
  <c r="AO238" i="105"/>
  <c r="AN238" i="105"/>
  <c r="AL238" i="105"/>
  <c r="AK238" i="105"/>
  <c r="AH238" i="105"/>
  <c r="AT237" i="105"/>
  <c r="AI237" i="105"/>
  <c r="AU237" i="105"/>
  <c r="AS237" i="105"/>
  <c r="AP237" i="105"/>
  <c r="AN237" i="105"/>
  <c r="AK237" i="105"/>
  <c r="AH237" i="105"/>
  <c r="AT236" i="105"/>
  <c r="AI236" i="105"/>
  <c r="AU236" i="105"/>
  <c r="AS236" i="105"/>
  <c r="AP236" i="105"/>
  <c r="AN236" i="105"/>
  <c r="AK236" i="105"/>
  <c r="AH236" i="105"/>
  <c r="AT235" i="105"/>
  <c r="AI235" i="105"/>
  <c r="AU235" i="105"/>
  <c r="AS235" i="105"/>
  <c r="AP235" i="105"/>
  <c r="AN235" i="105"/>
  <c r="AK235" i="105"/>
  <c r="AH235" i="105"/>
  <c r="AT234" i="105"/>
  <c r="AI234" i="105"/>
  <c r="AU234" i="105"/>
  <c r="AS234" i="105"/>
  <c r="AP234" i="105"/>
  <c r="AN234" i="105"/>
  <c r="AK234" i="105"/>
  <c r="AH234" i="105"/>
  <c r="AT233" i="105"/>
  <c r="AI233" i="105"/>
  <c r="AU233" i="105"/>
  <c r="AS233" i="105"/>
  <c r="AP233" i="105"/>
  <c r="AN233" i="105"/>
  <c r="AK233" i="105"/>
  <c r="AH233" i="105"/>
  <c r="AT232" i="105"/>
  <c r="AI232" i="105"/>
  <c r="AU232" i="105"/>
  <c r="AS232" i="105"/>
  <c r="AP232" i="105"/>
  <c r="AN232" i="105"/>
  <c r="AK232" i="105"/>
  <c r="AH232" i="105"/>
  <c r="AI231" i="105"/>
  <c r="AU231" i="105"/>
  <c r="AS231" i="105"/>
  <c r="AP231" i="105"/>
  <c r="AN231" i="105"/>
  <c r="AK231" i="105"/>
  <c r="AH231" i="105"/>
  <c r="AT230" i="105"/>
  <c r="AI230" i="105"/>
  <c r="AU230" i="105"/>
  <c r="AS230" i="105"/>
  <c r="AP230" i="105"/>
  <c r="AN230" i="105"/>
  <c r="AK230" i="105"/>
  <c r="AH230" i="105"/>
  <c r="AT229" i="105"/>
  <c r="AI229" i="105"/>
  <c r="AU229" i="105"/>
  <c r="AS229" i="105"/>
  <c r="AP229" i="105"/>
  <c r="AN229" i="105"/>
  <c r="AK229" i="105"/>
  <c r="AH229" i="105"/>
  <c r="AT228" i="105"/>
  <c r="AI228" i="105"/>
  <c r="AU228" i="105"/>
  <c r="AS228" i="105"/>
  <c r="AP228" i="105"/>
  <c r="AO228" i="105"/>
  <c r="AN228" i="105"/>
  <c r="AL228" i="105"/>
  <c r="AK228" i="105"/>
  <c r="AH228" i="105"/>
  <c r="AT227" i="105"/>
  <c r="AI227" i="105"/>
  <c r="AU227" i="105"/>
  <c r="AS227" i="105"/>
  <c r="AP227" i="105"/>
  <c r="AN227" i="105"/>
  <c r="AK227" i="105"/>
  <c r="AH227" i="105"/>
  <c r="AT226" i="105"/>
  <c r="AI226" i="105"/>
  <c r="AU226" i="105"/>
  <c r="AS226" i="105"/>
  <c r="AP226" i="105"/>
  <c r="AN226" i="105"/>
  <c r="AK226" i="105"/>
  <c r="AH226" i="105"/>
  <c r="AT225" i="105"/>
  <c r="AI225" i="105"/>
  <c r="AU225" i="105"/>
  <c r="AS225" i="105"/>
  <c r="AP225" i="105"/>
  <c r="AN225" i="105"/>
  <c r="AK225" i="105"/>
  <c r="AH225" i="105"/>
  <c r="AT224" i="105"/>
  <c r="AI224" i="105"/>
  <c r="AU224" i="105"/>
  <c r="AS224" i="105"/>
  <c r="AP224" i="105"/>
  <c r="AN224" i="105"/>
  <c r="AK224" i="105"/>
  <c r="AH224" i="105"/>
  <c r="AT223" i="105"/>
  <c r="AI223" i="105"/>
  <c r="AU223" i="105"/>
  <c r="AS223" i="105"/>
  <c r="AP223" i="105"/>
  <c r="AO223" i="105"/>
  <c r="AN223" i="105"/>
  <c r="AL223" i="105"/>
  <c r="AK223" i="105"/>
  <c r="AH223" i="105"/>
  <c r="AT222" i="105"/>
  <c r="AI222" i="105"/>
  <c r="AU222" i="105"/>
  <c r="AS222" i="105"/>
  <c r="AP222" i="105"/>
  <c r="AN222" i="105"/>
  <c r="AK222" i="105"/>
  <c r="AH222" i="105"/>
  <c r="AT221" i="105"/>
  <c r="AI221" i="105"/>
  <c r="AU221" i="105"/>
  <c r="AS221" i="105"/>
  <c r="AP221" i="105"/>
  <c r="AN221" i="105"/>
  <c r="AK221" i="105"/>
  <c r="AH221" i="105"/>
  <c r="AT220" i="105"/>
  <c r="AI220" i="105"/>
  <c r="AU220" i="105"/>
  <c r="AS220" i="105"/>
  <c r="AP220" i="105"/>
  <c r="AN220" i="105"/>
  <c r="AK220" i="105"/>
  <c r="AH220" i="105"/>
  <c r="AT219" i="105"/>
  <c r="AI219" i="105"/>
  <c r="AU219" i="105"/>
  <c r="AS219" i="105"/>
  <c r="AP219" i="105"/>
  <c r="AN219" i="105"/>
  <c r="AK219" i="105"/>
  <c r="AH219" i="105"/>
  <c r="AT218" i="105"/>
  <c r="AI218" i="105"/>
  <c r="AU218" i="105"/>
  <c r="AS218" i="105"/>
  <c r="AP218" i="105"/>
  <c r="AO218" i="105"/>
  <c r="AN218" i="105"/>
  <c r="AL218" i="105"/>
  <c r="AK218" i="105"/>
  <c r="AH218" i="105"/>
  <c r="AT217" i="105"/>
  <c r="AI217" i="105"/>
  <c r="AU217" i="105"/>
  <c r="AS217" i="105"/>
  <c r="AP217" i="105"/>
  <c r="AO217" i="105"/>
  <c r="AN217" i="105"/>
  <c r="AL217" i="105"/>
  <c r="AK217" i="105"/>
  <c r="AH217" i="105"/>
  <c r="AT216" i="105"/>
  <c r="AI216" i="105"/>
  <c r="AU216" i="105"/>
  <c r="AS216" i="105"/>
  <c r="AP216" i="105"/>
  <c r="AN216" i="105"/>
  <c r="AK216" i="105"/>
  <c r="AH216" i="105"/>
  <c r="AT215" i="105"/>
  <c r="AI215" i="105"/>
  <c r="AU215" i="105"/>
  <c r="AS215" i="105"/>
  <c r="AP215" i="105"/>
  <c r="AO215" i="105"/>
  <c r="AN215" i="105"/>
  <c r="AL215" i="105"/>
  <c r="AK215" i="105"/>
  <c r="AH215" i="105"/>
  <c r="AT214" i="105"/>
  <c r="AI214" i="105"/>
  <c r="AU214" i="105"/>
  <c r="AS214" i="105"/>
  <c r="AP214" i="105"/>
  <c r="AO214" i="105"/>
  <c r="AN214" i="105"/>
  <c r="AL214" i="105"/>
  <c r="AK214" i="105"/>
  <c r="AH214" i="105"/>
  <c r="AT213" i="105"/>
  <c r="AI213" i="105"/>
  <c r="AU213" i="105"/>
  <c r="AS213" i="105"/>
  <c r="AP213" i="105"/>
  <c r="AO213" i="105"/>
  <c r="AN213" i="105"/>
  <c r="AL213" i="105"/>
  <c r="AK213" i="105"/>
  <c r="AH213" i="105"/>
  <c r="AT212" i="105"/>
  <c r="AI212" i="105"/>
  <c r="AU212" i="105"/>
  <c r="AS212" i="105"/>
  <c r="AP212" i="105"/>
  <c r="AN212" i="105"/>
  <c r="AK212" i="105"/>
  <c r="AH212" i="105"/>
  <c r="AT211" i="105"/>
  <c r="AI211" i="105"/>
  <c r="AU211" i="105"/>
  <c r="AS211" i="105"/>
  <c r="AP211" i="105"/>
  <c r="AN211" i="105"/>
  <c r="AK211" i="105"/>
  <c r="AH211" i="105"/>
  <c r="AT210" i="105"/>
  <c r="AI210" i="105"/>
  <c r="AU210" i="105"/>
  <c r="AS210" i="105"/>
  <c r="AP210" i="105"/>
  <c r="AO210" i="105"/>
  <c r="AN210" i="105"/>
  <c r="AL210" i="105"/>
  <c r="AK210" i="105"/>
  <c r="AH210" i="105"/>
  <c r="AT209" i="105"/>
  <c r="AI209" i="105"/>
  <c r="AU209" i="105"/>
  <c r="AS209" i="105"/>
  <c r="AP209" i="105"/>
  <c r="AO209" i="105"/>
  <c r="AN209" i="105"/>
  <c r="AL209" i="105"/>
  <c r="AK209" i="105"/>
  <c r="AH209" i="105"/>
  <c r="AT208" i="105"/>
  <c r="AI208" i="105"/>
  <c r="AU208" i="105"/>
  <c r="AS208" i="105"/>
  <c r="AP208" i="105"/>
  <c r="AN208" i="105"/>
  <c r="AK208" i="105"/>
  <c r="AH208" i="105"/>
  <c r="AT207" i="105"/>
  <c r="AI207" i="105"/>
  <c r="AU207" i="105"/>
  <c r="AS207" i="105"/>
  <c r="AP207" i="105"/>
  <c r="AN207" i="105"/>
  <c r="AK207" i="105"/>
  <c r="AH207" i="105"/>
  <c r="AT206" i="105"/>
  <c r="AI206" i="105"/>
  <c r="AU206" i="105"/>
  <c r="AS206" i="105"/>
  <c r="AP206" i="105"/>
  <c r="AN206" i="105"/>
  <c r="AK206" i="105"/>
  <c r="AH206" i="105"/>
  <c r="AT205" i="105"/>
  <c r="AI205" i="105"/>
  <c r="AU205" i="105"/>
  <c r="AS205" i="105"/>
  <c r="AP205" i="105"/>
  <c r="AO205" i="105"/>
  <c r="AN205" i="105"/>
  <c r="AL205" i="105"/>
  <c r="AK205" i="105"/>
  <c r="AH205" i="105"/>
  <c r="AT204" i="105"/>
  <c r="AI204" i="105"/>
  <c r="AU204" i="105"/>
  <c r="AS204" i="105"/>
  <c r="AP204" i="105"/>
  <c r="AN204" i="105"/>
  <c r="AK204" i="105"/>
  <c r="AH204" i="105"/>
  <c r="AT203" i="105"/>
  <c r="AI203" i="105"/>
  <c r="AU203" i="105"/>
  <c r="AS203" i="105"/>
  <c r="AP203" i="105"/>
  <c r="AO203" i="105"/>
  <c r="AN203" i="105"/>
  <c r="AL203" i="105"/>
  <c r="AK203" i="105"/>
  <c r="AH203" i="105"/>
  <c r="AT202" i="105"/>
  <c r="AI202" i="105"/>
  <c r="AU202" i="105"/>
  <c r="AS202" i="105"/>
  <c r="AP202" i="105"/>
  <c r="AN202" i="105"/>
  <c r="AK202" i="105"/>
  <c r="AH202" i="105"/>
  <c r="AT201" i="105"/>
  <c r="AI201" i="105"/>
  <c r="AU201" i="105"/>
  <c r="AS201" i="105"/>
  <c r="AP201" i="105"/>
  <c r="AN201" i="105"/>
  <c r="AK201" i="105"/>
  <c r="AH201" i="105"/>
  <c r="AT200" i="105"/>
  <c r="AI200" i="105"/>
  <c r="AU200" i="105"/>
  <c r="AS200" i="105"/>
  <c r="AP200" i="105"/>
  <c r="AN200" i="105"/>
  <c r="AK200" i="105"/>
  <c r="AH200" i="105"/>
  <c r="AT199" i="105"/>
  <c r="AI199" i="105"/>
  <c r="AU199" i="105"/>
  <c r="AS199" i="105"/>
  <c r="AP199" i="105"/>
  <c r="AN199" i="105"/>
  <c r="AK199" i="105"/>
  <c r="AH199" i="105"/>
  <c r="AT198" i="105"/>
  <c r="AI198" i="105"/>
  <c r="AU198" i="105"/>
  <c r="AS198" i="105"/>
  <c r="AP198" i="105"/>
  <c r="AO198" i="105"/>
  <c r="AN198" i="105"/>
  <c r="AL198" i="105"/>
  <c r="AK198" i="105"/>
  <c r="AH198" i="105"/>
  <c r="AT197" i="105"/>
  <c r="AI197" i="105"/>
  <c r="AU197" i="105"/>
  <c r="AS197" i="105"/>
  <c r="AP197" i="105"/>
  <c r="AO197" i="105"/>
  <c r="AN197" i="105"/>
  <c r="AL197" i="105"/>
  <c r="AK197" i="105"/>
  <c r="AH197" i="105"/>
  <c r="AT196" i="105"/>
  <c r="AI196" i="105"/>
  <c r="AU196" i="105"/>
  <c r="AS196" i="105"/>
  <c r="AP196" i="105"/>
  <c r="AO196" i="105"/>
  <c r="AN196" i="105"/>
  <c r="AL196" i="105"/>
  <c r="AK196" i="105"/>
  <c r="AH196" i="105"/>
  <c r="AT195" i="105"/>
  <c r="AI195" i="105"/>
  <c r="AU195" i="105"/>
  <c r="AS195" i="105"/>
  <c r="AP195" i="105"/>
  <c r="AO195" i="105"/>
  <c r="AN195" i="105"/>
  <c r="AL195" i="105"/>
  <c r="AK195" i="105"/>
  <c r="AH195" i="105"/>
  <c r="AT194" i="105"/>
  <c r="AI194" i="105"/>
  <c r="AU194" i="105"/>
  <c r="AS194" i="105"/>
  <c r="AP194" i="105"/>
  <c r="AN194" i="105"/>
  <c r="AK194" i="105"/>
  <c r="AH194" i="105"/>
  <c r="AT193" i="105"/>
  <c r="AI193" i="105"/>
  <c r="AU193" i="105"/>
  <c r="AS193" i="105"/>
  <c r="AP193" i="105"/>
  <c r="AN193" i="105"/>
  <c r="AK193" i="105"/>
  <c r="AH193" i="105"/>
  <c r="AT192" i="105"/>
  <c r="AI192" i="105"/>
  <c r="AU192" i="105"/>
  <c r="AS192" i="105"/>
  <c r="AP192" i="105"/>
  <c r="AN192" i="105"/>
  <c r="AK192" i="105"/>
  <c r="AH192" i="105"/>
  <c r="AT191" i="105"/>
  <c r="AI191" i="105"/>
  <c r="AU191" i="105"/>
  <c r="AS191" i="105"/>
  <c r="AP191" i="105"/>
  <c r="AO191" i="105"/>
  <c r="AN191" i="105"/>
  <c r="AL191" i="105"/>
  <c r="AK191" i="105"/>
  <c r="AH191" i="105"/>
  <c r="AT190" i="105"/>
  <c r="AI190" i="105"/>
  <c r="AU190" i="105"/>
  <c r="AS190" i="105"/>
  <c r="AP190" i="105"/>
  <c r="AO190" i="105"/>
  <c r="AN190" i="105"/>
  <c r="AL190" i="105"/>
  <c r="AK190" i="105"/>
  <c r="AH190" i="105"/>
  <c r="AT189" i="105"/>
  <c r="AI189" i="105"/>
  <c r="AU189" i="105"/>
  <c r="AS189" i="105"/>
  <c r="AP189" i="105"/>
  <c r="AO189" i="105"/>
  <c r="AN189" i="105"/>
  <c r="AL189" i="105"/>
  <c r="AK189" i="105"/>
  <c r="AH189" i="105"/>
  <c r="AT188" i="105"/>
  <c r="AI188" i="105"/>
  <c r="AU188" i="105"/>
  <c r="AS188" i="105"/>
  <c r="AP188" i="105"/>
  <c r="AO188" i="105"/>
  <c r="AN188" i="105"/>
  <c r="AL188" i="105"/>
  <c r="AK188" i="105"/>
  <c r="AH188" i="105"/>
  <c r="AT187" i="105"/>
  <c r="AI187" i="105"/>
  <c r="AU187" i="105"/>
  <c r="AS187" i="105"/>
  <c r="AP187" i="105"/>
  <c r="AO187" i="105"/>
  <c r="AN187" i="105"/>
  <c r="AL187" i="105"/>
  <c r="AK187" i="105"/>
  <c r="AH187" i="105"/>
  <c r="AT186" i="105"/>
  <c r="AI186" i="105"/>
  <c r="AU186" i="105"/>
  <c r="AS186" i="105"/>
  <c r="AP186" i="105"/>
  <c r="AO186" i="105"/>
  <c r="AN186" i="105"/>
  <c r="AL186" i="105"/>
  <c r="AK186" i="105"/>
  <c r="AH186" i="105"/>
  <c r="AT185" i="105"/>
  <c r="AI185" i="105"/>
  <c r="AU185" i="105"/>
  <c r="AS185" i="105"/>
  <c r="AP185" i="105"/>
  <c r="AO185" i="105"/>
  <c r="AN185" i="105"/>
  <c r="AL185" i="105"/>
  <c r="AK185" i="105"/>
  <c r="AH185" i="105"/>
  <c r="AT184" i="105"/>
  <c r="AI184" i="105"/>
  <c r="AU184" i="105"/>
  <c r="AS184" i="105"/>
  <c r="AP184" i="105"/>
  <c r="AN184" i="105"/>
  <c r="AK184" i="105"/>
  <c r="AH184" i="105"/>
  <c r="AT183" i="105"/>
  <c r="AI183" i="105"/>
  <c r="AU183" i="105"/>
  <c r="AS183" i="105"/>
  <c r="AP183" i="105"/>
  <c r="AO183" i="105"/>
  <c r="AN183" i="105"/>
  <c r="AL183" i="105"/>
  <c r="AK183" i="105"/>
  <c r="AH183" i="105"/>
  <c r="AT182" i="105"/>
  <c r="AI182" i="105"/>
  <c r="AU182" i="105"/>
  <c r="AS182" i="105"/>
  <c r="AP182" i="105"/>
  <c r="AO182" i="105"/>
  <c r="AN182" i="105"/>
  <c r="AL182" i="105"/>
  <c r="AK182" i="105"/>
  <c r="AH182" i="105"/>
  <c r="AT181" i="105"/>
  <c r="AI181" i="105"/>
  <c r="AU181" i="105"/>
  <c r="AS181" i="105"/>
  <c r="AP181" i="105"/>
  <c r="AN181" i="105"/>
  <c r="AK181" i="105"/>
  <c r="AH181" i="105"/>
  <c r="AT180" i="105"/>
  <c r="AI180" i="105"/>
  <c r="AU180" i="105"/>
  <c r="AS180" i="105"/>
  <c r="AP180" i="105"/>
  <c r="AO180" i="105"/>
  <c r="AN180" i="105"/>
  <c r="AL180" i="105"/>
  <c r="AK180" i="105"/>
  <c r="AH180" i="105"/>
  <c r="AT179" i="105"/>
  <c r="AI179" i="105"/>
  <c r="AU179" i="105"/>
  <c r="AS179" i="105"/>
  <c r="AP179" i="105"/>
  <c r="AN179" i="105"/>
  <c r="AK179" i="105"/>
  <c r="AH179" i="105"/>
  <c r="AT178" i="105"/>
  <c r="AI178" i="105"/>
  <c r="AU178" i="105"/>
  <c r="AS178" i="105"/>
  <c r="AP178" i="105"/>
  <c r="AN178" i="105"/>
  <c r="AK178" i="105"/>
  <c r="AH178" i="105"/>
  <c r="AT177" i="105"/>
  <c r="AI177" i="105"/>
  <c r="AU177" i="105"/>
  <c r="AS177" i="105"/>
  <c r="AP177" i="105"/>
  <c r="AO177" i="105"/>
  <c r="AN177" i="105"/>
  <c r="AL177" i="105"/>
  <c r="AK177" i="105"/>
  <c r="AH177" i="105"/>
  <c r="AT176" i="105"/>
  <c r="AI176" i="105"/>
  <c r="AU176" i="105"/>
  <c r="AS176" i="105"/>
  <c r="AP176" i="105"/>
  <c r="AN176" i="105"/>
  <c r="AL176" i="105"/>
  <c r="AK176" i="105"/>
  <c r="AH176" i="105"/>
  <c r="AT175" i="105"/>
  <c r="AI175" i="105"/>
  <c r="AU175" i="105"/>
  <c r="AS175" i="105"/>
  <c r="AP175" i="105"/>
  <c r="AN175" i="105"/>
  <c r="AK175" i="105"/>
  <c r="AH175" i="105"/>
  <c r="AT174" i="105"/>
  <c r="AI174" i="105"/>
  <c r="AU174" i="105"/>
  <c r="AS174" i="105"/>
  <c r="AP174" i="105"/>
  <c r="AO174" i="105"/>
  <c r="AN174" i="105"/>
  <c r="AL174" i="105"/>
  <c r="AK174" i="105"/>
  <c r="AH174" i="105"/>
  <c r="AT173" i="105"/>
  <c r="AI173" i="105"/>
  <c r="AU173" i="105"/>
  <c r="AS173" i="105"/>
  <c r="AP173" i="105"/>
  <c r="AN173" i="105"/>
  <c r="AK173" i="105"/>
  <c r="AH173" i="105"/>
  <c r="AT172" i="105"/>
  <c r="AI172" i="105"/>
  <c r="AU172" i="105"/>
  <c r="AS172" i="105"/>
  <c r="AP172" i="105"/>
  <c r="AN172" i="105"/>
  <c r="AK172" i="105"/>
  <c r="AH172" i="105"/>
  <c r="AT171" i="105"/>
  <c r="AI171" i="105"/>
  <c r="AU171" i="105"/>
  <c r="AS171" i="105"/>
  <c r="AP171" i="105"/>
  <c r="AN171" i="105"/>
  <c r="AK171" i="105"/>
  <c r="AH171" i="105"/>
  <c r="AT170" i="105"/>
  <c r="AI170" i="105"/>
  <c r="AU170" i="105"/>
  <c r="AS170" i="105"/>
  <c r="AP170" i="105"/>
  <c r="AO170" i="105"/>
  <c r="AN170" i="105"/>
  <c r="AL170" i="105"/>
  <c r="AK170" i="105"/>
  <c r="AH170" i="105"/>
  <c r="AT169" i="105"/>
  <c r="AI169" i="105"/>
  <c r="AU169" i="105"/>
  <c r="AS169" i="105"/>
  <c r="AP169" i="105"/>
  <c r="AN169" i="105"/>
  <c r="AK169" i="105"/>
  <c r="AH169" i="105"/>
  <c r="AT168" i="105"/>
  <c r="AI168" i="105"/>
  <c r="AU168" i="105"/>
  <c r="AS168" i="105"/>
  <c r="AP168" i="105"/>
  <c r="AO168" i="105"/>
  <c r="AN168" i="105"/>
  <c r="AL168" i="105"/>
  <c r="AK168" i="105"/>
  <c r="AH168" i="105"/>
  <c r="AT167" i="105"/>
  <c r="AI167" i="105"/>
  <c r="AU167" i="105"/>
  <c r="AS167" i="105"/>
  <c r="AP167" i="105"/>
  <c r="AN167" i="105"/>
  <c r="AK167" i="105"/>
  <c r="AH167" i="105"/>
  <c r="AT166" i="105"/>
  <c r="AI166" i="105"/>
  <c r="AU166" i="105"/>
  <c r="AS166" i="105"/>
  <c r="AP166" i="105"/>
  <c r="AO166" i="105"/>
  <c r="AN166" i="105"/>
  <c r="AL166" i="105"/>
  <c r="AK166" i="105"/>
  <c r="AH166" i="105"/>
  <c r="AT165" i="105"/>
  <c r="AI165" i="105"/>
  <c r="AU165" i="105"/>
  <c r="AS165" i="105"/>
  <c r="AP165" i="105"/>
  <c r="AN165" i="105"/>
  <c r="AK165" i="105"/>
  <c r="AH165" i="105"/>
  <c r="AT164" i="105"/>
  <c r="AI164" i="105"/>
  <c r="AU164" i="105"/>
  <c r="AS164" i="105"/>
  <c r="AP164" i="105"/>
  <c r="AO164" i="105"/>
  <c r="AN164" i="105"/>
  <c r="AL164" i="105"/>
  <c r="AK164" i="105"/>
  <c r="AH164" i="105"/>
  <c r="AT163" i="105"/>
  <c r="AI163" i="105"/>
  <c r="AU163" i="105"/>
  <c r="AS163" i="105"/>
  <c r="AP163" i="105"/>
  <c r="AO163" i="105"/>
  <c r="AN163" i="105"/>
  <c r="AL163" i="105"/>
  <c r="AK163" i="105"/>
  <c r="AH163" i="105"/>
  <c r="AT162" i="105"/>
  <c r="AI162" i="105"/>
  <c r="AU162" i="105"/>
  <c r="AS162" i="105"/>
  <c r="AP162" i="105"/>
  <c r="AO162" i="105"/>
  <c r="AN162" i="105"/>
  <c r="AL162" i="105"/>
  <c r="AK162" i="105"/>
  <c r="AH162" i="105"/>
  <c r="AT161" i="105"/>
  <c r="AI161" i="105"/>
  <c r="AU161" i="105"/>
  <c r="AS161" i="105"/>
  <c r="AP161" i="105"/>
  <c r="AO161" i="105"/>
  <c r="AN161" i="105"/>
  <c r="AL161" i="105"/>
  <c r="AK161" i="105"/>
  <c r="AH161" i="105"/>
  <c r="AT160" i="105"/>
  <c r="AI160" i="105"/>
  <c r="AU160" i="105"/>
  <c r="AS160" i="105"/>
  <c r="AP160" i="105"/>
  <c r="AO160" i="105"/>
  <c r="AN160" i="105"/>
  <c r="AL160" i="105"/>
  <c r="AK160" i="105"/>
  <c r="AH160" i="105"/>
  <c r="AT159" i="105"/>
  <c r="AI159" i="105"/>
  <c r="AU159" i="105"/>
  <c r="AS159" i="105"/>
  <c r="AP159" i="105"/>
  <c r="AO159" i="105"/>
  <c r="AN159" i="105"/>
  <c r="AL159" i="105"/>
  <c r="AK159" i="105"/>
  <c r="AH159" i="105"/>
  <c r="AT158" i="105"/>
  <c r="AI158" i="105"/>
  <c r="AU158" i="105"/>
  <c r="AS158" i="105"/>
  <c r="AP158" i="105"/>
  <c r="AO158" i="105"/>
  <c r="AN158" i="105"/>
  <c r="AL158" i="105"/>
  <c r="AK158" i="105"/>
  <c r="AH158" i="105"/>
  <c r="AT157" i="105"/>
  <c r="AI157" i="105"/>
  <c r="AU157" i="105"/>
  <c r="AS157" i="105"/>
  <c r="AP157" i="105"/>
  <c r="AO157" i="105"/>
  <c r="AN157" i="105"/>
  <c r="AL157" i="105"/>
  <c r="AK157" i="105"/>
  <c r="AH157" i="105"/>
  <c r="AT156" i="105"/>
  <c r="AI156" i="105"/>
  <c r="AU156" i="105"/>
  <c r="AS156" i="105"/>
  <c r="AP156" i="105"/>
  <c r="AO156" i="105"/>
  <c r="AN156" i="105"/>
  <c r="AL156" i="105"/>
  <c r="AK156" i="105"/>
  <c r="AH156" i="105"/>
  <c r="AT155" i="105"/>
  <c r="AI155" i="105"/>
  <c r="AU155" i="105"/>
  <c r="AS155" i="105"/>
  <c r="AP155" i="105"/>
  <c r="AO155" i="105"/>
  <c r="AN155" i="105"/>
  <c r="AL155" i="105"/>
  <c r="AK155" i="105"/>
  <c r="AH155" i="105"/>
  <c r="AT154" i="105"/>
  <c r="AI154" i="105"/>
  <c r="AU154" i="105"/>
  <c r="AS154" i="105"/>
  <c r="AP154" i="105"/>
  <c r="AO154" i="105"/>
  <c r="AN154" i="105"/>
  <c r="AL154" i="105"/>
  <c r="AK154" i="105"/>
  <c r="AH154" i="105"/>
  <c r="AT153" i="105"/>
  <c r="AI153" i="105"/>
  <c r="AU153" i="105"/>
  <c r="AS153" i="105"/>
  <c r="AP153" i="105"/>
  <c r="AO153" i="105"/>
  <c r="AN153" i="105"/>
  <c r="AL153" i="105"/>
  <c r="AK153" i="105"/>
  <c r="AH153" i="105"/>
  <c r="AT152" i="105"/>
  <c r="AI152" i="105"/>
  <c r="AU152" i="105"/>
  <c r="AS152" i="105"/>
  <c r="AP152" i="105"/>
  <c r="AO152" i="105"/>
  <c r="AN152" i="105"/>
  <c r="AL152" i="105"/>
  <c r="AK152" i="105"/>
  <c r="AH152" i="105"/>
  <c r="AT151" i="105"/>
  <c r="AI151" i="105"/>
  <c r="AU151" i="105"/>
  <c r="AS151" i="105"/>
  <c r="AP151" i="105"/>
  <c r="AN151" i="105"/>
  <c r="AK151" i="105"/>
  <c r="AH151" i="105"/>
  <c r="AT150" i="105"/>
  <c r="AI150" i="105"/>
  <c r="AU150" i="105"/>
  <c r="AS150" i="105"/>
  <c r="AP150" i="105"/>
  <c r="AO150" i="105"/>
  <c r="AN150" i="105"/>
  <c r="AL150" i="105"/>
  <c r="AK150" i="105"/>
  <c r="AH150" i="105"/>
  <c r="AT149" i="105"/>
  <c r="AI149" i="105"/>
  <c r="AU149" i="105"/>
  <c r="AS149" i="105"/>
  <c r="AP149" i="105"/>
  <c r="AO149" i="105"/>
  <c r="AN149" i="105"/>
  <c r="AL149" i="105"/>
  <c r="AK149" i="105"/>
  <c r="AH149" i="105"/>
  <c r="AT148" i="105"/>
  <c r="AI148" i="105"/>
  <c r="AU148" i="105"/>
  <c r="AS148" i="105"/>
  <c r="AP148" i="105"/>
  <c r="AO148" i="105"/>
  <c r="AN148" i="105"/>
  <c r="AL148" i="105"/>
  <c r="AK148" i="105"/>
  <c r="AH148" i="105"/>
  <c r="AT147" i="105"/>
  <c r="AI147" i="105"/>
  <c r="AU147" i="105"/>
  <c r="AS147" i="105"/>
  <c r="AP147" i="105"/>
  <c r="AN147" i="105"/>
  <c r="AK147" i="105"/>
  <c r="AH147" i="105"/>
  <c r="AT146" i="105"/>
  <c r="AI146" i="105"/>
  <c r="AU146" i="105"/>
  <c r="AS146" i="105"/>
  <c r="AP146" i="105"/>
  <c r="AO146" i="105"/>
  <c r="AN146" i="105"/>
  <c r="AL146" i="105"/>
  <c r="AK146" i="105"/>
  <c r="AH146" i="105"/>
  <c r="AT145" i="105"/>
  <c r="AI145" i="105"/>
  <c r="AU145" i="105"/>
  <c r="AS145" i="105"/>
  <c r="AP145" i="105"/>
  <c r="AN145" i="105"/>
  <c r="AK145" i="105"/>
  <c r="AH145" i="105"/>
  <c r="AT144" i="105"/>
  <c r="AI144" i="105"/>
  <c r="AU144" i="105"/>
  <c r="AS144" i="105"/>
  <c r="AP144" i="105"/>
  <c r="AO144" i="105"/>
  <c r="AN144" i="105"/>
  <c r="AL144" i="105"/>
  <c r="AK144" i="105"/>
  <c r="AH144" i="105"/>
  <c r="AT143" i="105"/>
  <c r="AI143" i="105"/>
  <c r="AU143" i="105"/>
  <c r="AS143" i="105"/>
  <c r="AP143" i="105"/>
  <c r="AO143" i="105"/>
  <c r="AN143" i="105"/>
  <c r="AL143" i="105"/>
  <c r="AK143" i="105"/>
  <c r="AH143" i="105"/>
  <c r="AT142" i="105"/>
  <c r="AI142" i="105"/>
  <c r="AU142" i="105"/>
  <c r="AS142" i="105"/>
  <c r="AP142" i="105"/>
  <c r="AN142" i="105"/>
  <c r="AK142" i="105"/>
  <c r="AH142" i="105"/>
  <c r="AT141" i="105"/>
  <c r="AI141" i="105"/>
  <c r="AU141" i="105"/>
  <c r="AS141" i="105"/>
  <c r="AP141" i="105"/>
  <c r="AN141" i="105"/>
  <c r="AK141" i="105"/>
  <c r="AH141" i="105"/>
  <c r="AT140" i="105"/>
  <c r="AI140" i="105"/>
  <c r="AU140" i="105"/>
  <c r="AS140" i="105"/>
  <c r="AP140" i="105"/>
  <c r="AO140" i="105"/>
  <c r="AN140" i="105"/>
  <c r="AL140" i="105"/>
  <c r="AK140" i="105"/>
  <c r="AH140" i="105"/>
  <c r="AT139" i="105"/>
  <c r="AI139" i="105"/>
  <c r="AU139" i="105"/>
  <c r="AS139" i="105"/>
  <c r="AP139" i="105"/>
  <c r="AO139" i="105"/>
  <c r="AN139" i="105"/>
  <c r="AL139" i="105"/>
  <c r="AK139" i="105"/>
  <c r="AH139" i="105"/>
  <c r="AT138" i="105"/>
  <c r="AI138" i="105"/>
  <c r="AU138" i="105"/>
  <c r="AS138" i="105"/>
  <c r="AP138" i="105"/>
  <c r="AO138" i="105"/>
  <c r="AN138" i="105"/>
  <c r="AL138" i="105"/>
  <c r="AK138" i="105"/>
  <c r="AH138" i="105"/>
  <c r="AT137" i="105"/>
  <c r="AI137" i="105"/>
  <c r="AU137" i="105"/>
  <c r="AS137" i="105"/>
  <c r="AP137" i="105"/>
  <c r="AO137" i="105"/>
  <c r="AN137" i="105"/>
  <c r="AL137" i="105"/>
  <c r="AK137" i="105"/>
  <c r="AH137" i="105"/>
  <c r="AT136" i="105"/>
  <c r="AI136" i="105"/>
  <c r="AU136" i="105"/>
  <c r="AS136" i="105"/>
  <c r="AP136" i="105"/>
  <c r="AO136" i="105"/>
  <c r="AN136" i="105"/>
  <c r="AL136" i="105"/>
  <c r="AK136" i="105"/>
  <c r="AH136" i="105"/>
  <c r="AT135" i="105"/>
  <c r="AI135" i="105"/>
  <c r="AU135" i="105"/>
  <c r="AS135" i="105"/>
  <c r="AP135" i="105"/>
  <c r="AO135" i="105"/>
  <c r="AN135" i="105"/>
  <c r="AL135" i="105"/>
  <c r="AK135" i="105"/>
  <c r="AH135" i="105"/>
  <c r="AT134" i="105"/>
  <c r="AI134" i="105"/>
  <c r="AU134" i="105"/>
  <c r="AS134" i="105"/>
  <c r="AP134" i="105"/>
  <c r="AN134" i="105"/>
  <c r="AK134" i="105"/>
  <c r="AH134" i="105"/>
  <c r="AT133" i="105"/>
  <c r="AI133" i="105"/>
  <c r="AU133" i="105"/>
  <c r="AS133" i="105"/>
  <c r="AP133" i="105"/>
  <c r="AO133" i="105"/>
  <c r="AN133" i="105"/>
  <c r="AL133" i="105"/>
  <c r="AK133" i="105"/>
  <c r="AH133" i="105"/>
  <c r="AT132" i="105"/>
  <c r="AI132" i="105"/>
  <c r="AU132" i="105"/>
  <c r="AS132" i="105"/>
  <c r="AP132" i="105"/>
  <c r="AO132" i="105"/>
  <c r="AN132" i="105"/>
  <c r="AL132" i="105"/>
  <c r="AK132" i="105"/>
  <c r="AH132" i="105"/>
  <c r="AT131" i="105"/>
  <c r="AI131" i="105"/>
  <c r="AU131" i="105"/>
  <c r="AS131" i="105"/>
  <c r="AP131" i="105"/>
  <c r="AO131" i="105"/>
  <c r="AN131" i="105"/>
  <c r="AL131" i="105"/>
  <c r="AK131" i="105"/>
  <c r="AH131" i="105"/>
  <c r="AT130" i="105"/>
  <c r="AI130" i="105"/>
  <c r="AU130" i="105"/>
  <c r="AS130" i="105"/>
  <c r="AP130" i="105"/>
  <c r="AO130" i="105"/>
  <c r="AN130" i="105"/>
  <c r="AL130" i="105"/>
  <c r="AK130" i="105"/>
  <c r="AH130" i="105"/>
  <c r="AT129" i="105"/>
  <c r="AI129" i="105"/>
  <c r="AU129" i="105"/>
  <c r="AS129" i="105"/>
  <c r="AP129" i="105"/>
  <c r="AO129" i="105"/>
  <c r="AN129" i="105"/>
  <c r="AL129" i="105"/>
  <c r="AK129" i="105"/>
  <c r="AH129" i="105"/>
  <c r="AT128" i="105"/>
  <c r="AI128" i="105"/>
  <c r="AU128" i="105"/>
  <c r="AS128" i="105"/>
  <c r="AP128" i="105"/>
  <c r="AN128" i="105"/>
  <c r="AK128" i="105"/>
  <c r="AH128" i="105"/>
  <c r="AT127" i="105"/>
  <c r="AI127" i="105"/>
  <c r="AU127" i="105"/>
  <c r="AS127" i="105"/>
  <c r="AP127" i="105"/>
  <c r="AO127" i="105"/>
  <c r="AN127" i="105"/>
  <c r="AL127" i="105"/>
  <c r="AK127" i="105"/>
  <c r="AH127" i="105"/>
  <c r="AT126" i="105"/>
  <c r="AI126" i="105"/>
  <c r="AU126" i="105"/>
  <c r="AS126" i="105"/>
  <c r="AP126" i="105"/>
  <c r="AO126" i="105"/>
  <c r="AN126" i="105"/>
  <c r="AL126" i="105"/>
  <c r="AK126" i="105"/>
  <c r="AH126" i="105"/>
  <c r="AT125" i="105"/>
  <c r="AI125" i="105"/>
  <c r="AU125" i="105"/>
  <c r="AS125" i="105"/>
  <c r="AP125" i="105"/>
  <c r="AO125" i="105"/>
  <c r="AN125" i="105"/>
  <c r="AL125" i="105"/>
  <c r="AK125" i="105"/>
  <c r="AH125" i="105"/>
  <c r="AT124" i="105"/>
  <c r="AI124" i="105"/>
  <c r="AU124" i="105"/>
  <c r="AS124" i="105"/>
  <c r="AP124" i="105"/>
  <c r="AO124" i="105"/>
  <c r="AN124" i="105"/>
  <c r="AL124" i="105"/>
  <c r="AK124" i="105"/>
  <c r="AH124" i="105"/>
  <c r="AT123" i="105"/>
  <c r="AI123" i="105"/>
  <c r="AU123" i="105"/>
  <c r="AS123" i="105"/>
  <c r="AP123" i="105"/>
  <c r="AO123" i="105"/>
  <c r="AN123" i="105"/>
  <c r="AL123" i="105"/>
  <c r="AK123" i="105"/>
  <c r="AH123" i="105"/>
  <c r="AT122" i="105"/>
  <c r="AI122" i="105"/>
  <c r="AU122" i="105"/>
  <c r="AS122" i="105"/>
  <c r="AP122" i="105"/>
  <c r="AO122" i="105"/>
  <c r="AN122" i="105"/>
  <c r="AL122" i="105"/>
  <c r="AK122" i="105"/>
  <c r="AH122" i="105"/>
  <c r="AT121" i="105"/>
  <c r="AI121" i="105"/>
  <c r="AU121" i="105"/>
  <c r="AS121" i="105"/>
  <c r="AP121" i="105"/>
  <c r="AO121" i="105"/>
  <c r="AN121" i="105"/>
  <c r="AL121" i="105"/>
  <c r="AK121" i="105"/>
  <c r="AH121" i="105"/>
  <c r="AT120" i="105"/>
  <c r="AI120" i="105"/>
  <c r="AU120" i="105"/>
  <c r="AS120" i="105"/>
  <c r="AP120" i="105"/>
  <c r="AN120" i="105"/>
  <c r="AK120" i="105"/>
  <c r="AH120" i="105"/>
  <c r="AT119" i="105"/>
  <c r="AI119" i="105"/>
  <c r="AU119" i="105"/>
  <c r="AS119" i="105"/>
  <c r="AP119" i="105"/>
  <c r="AN119" i="105"/>
  <c r="AK119" i="105"/>
  <c r="AH119" i="105"/>
  <c r="AT118" i="105"/>
  <c r="AI118" i="105"/>
  <c r="AU118" i="105"/>
  <c r="AS118" i="105"/>
  <c r="AP118" i="105"/>
  <c r="AO118" i="105"/>
  <c r="AN118" i="105"/>
  <c r="AL118" i="105"/>
  <c r="AK118" i="105"/>
  <c r="AH118" i="105"/>
  <c r="AT117" i="105"/>
  <c r="AI117" i="105"/>
  <c r="AU117" i="105"/>
  <c r="AS117" i="105"/>
  <c r="AP117" i="105"/>
  <c r="AO117" i="105"/>
  <c r="AN117" i="105"/>
  <c r="AL117" i="105"/>
  <c r="AK117" i="105"/>
  <c r="AH117" i="105"/>
  <c r="AT116" i="105"/>
  <c r="AI116" i="105"/>
  <c r="AU116" i="105"/>
  <c r="AS116" i="105"/>
  <c r="AP116" i="105"/>
  <c r="AO116" i="105"/>
  <c r="AN116" i="105"/>
  <c r="AL116" i="105"/>
  <c r="AK116" i="105"/>
  <c r="AH116" i="105"/>
  <c r="AT115" i="105"/>
  <c r="AI115" i="105"/>
  <c r="AU115" i="105"/>
  <c r="AS115" i="105"/>
  <c r="AP115" i="105"/>
  <c r="AO115" i="105"/>
  <c r="AN115" i="105"/>
  <c r="AL115" i="105"/>
  <c r="AK115" i="105"/>
  <c r="AH115" i="105"/>
  <c r="AT114" i="105"/>
  <c r="AI114" i="105"/>
  <c r="AU114" i="105"/>
  <c r="AS114" i="105"/>
  <c r="AP114" i="105"/>
  <c r="AN114" i="105"/>
  <c r="AK114" i="105"/>
  <c r="AH114" i="105"/>
  <c r="AT113" i="105"/>
  <c r="AI113" i="105"/>
  <c r="AU113" i="105"/>
  <c r="AS113" i="105"/>
  <c r="AP113" i="105"/>
  <c r="AO113" i="105"/>
  <c r="AN113" i="105"/>
  <c r="AL113" i="105"/>
  <c r="AK113" i="105"/>
  <c r="AH113" i="105"/>
  <c r="AT112" i="105"/>
  <c r="AI112" i="105"/>
  <c r="AU112" i="105"/>
  <c r="AS112" i="105"/>
  <c r="AP112" i="105"/>
  <c r="AO112" i="105"/>
  <c r="AN112" i="105"/>
  <c r="AL112" i="105"/>
  <c r="AK112" i="105"/>
  <c r="AH112" i="105"/>
  <c r="AT111" i="105"/>
  <c r="AI111" i="105"/>
  <c r="AU111" i="105"/>
  <c r="AS111" i="105"/>
  <c r="AP111" i="105"/>
  <c r="AO111" i="105"/>
  <c r="AN111" i="105"/>
  <c r="AL111" i="105"/>
  <c r="AK111" i="105"/>
  <c r="AH111" i="105"/>
  <c r="AT110" i="105"/>
  <c r="AI110" i="105"/>
  <c r="AU110" i="105"/>
  <c r="AS110" i="105"/>
  <c r="AP110" i="105"/>
  <c r="AO110" i="105"/>
  <c r="AN110" i="105"/>
  <c r="AL110" i="105"/>
  <c r="AK110" i="105"/>
  <c r="AH110" i="105"/>
  <c r="AT109" i="105"/>
  <c r="AI109" i="105"/>
  <c r="AU109" i="105"/>
  <c r="AS109" i="105"/>
  <c r="AP109" i="105"/>
  <c r="AO109" i="105"/>
  <c r="AN109" i="105"/>
  <c r="AL109" i="105"/>
  <c r="AK109" i="105"/>
  <c r="AH109" i="105"/>
  <c r="AT108" i="105"/>
  <c r="AI108" i="105"/>
  <c r="AU108" i="105"/>
  <c r="AS108" i="105"/>
  <c r="AP108" i="105"/>
  <c r="AO108" i="105"/>
  <c r="AN108" i="105"/>
  <c r="AL108" i="105"/>
  <c r="AK108" i="105"/>
  <c r="AH108" i="105"/>
  <c r="AT107" i="105"/>
  <c r="AI107" i="105"/>
  <c r="AU107" i="105"/>
  <c r="AS107" i="105"/>
  <c r="AP107" i="105"/>
  <c r="AO107" i="105"/>
  <c r="AN107" i="105"/>
  <c r="AL107" i="105"/>
  <c r="AK107" i="105"/>
  <c r="AH107" i="105"/>
  <c r="AT106" i="105"/>
  <c r="AI106" i="105"/>
  <c r="AU106" i="105"/>
  <c r="AS106" i="105"/>
  <c r="AP106" i="105"/>
  <c r="AO106" i="105"/>
  <c r="AN106" i="105"/>
  <c r="AL106" i="105"/>
  <c r="AK106" i="105"/>
  <c r="AH106" i="105"/>
  <c r="AT105" i="105"/>
  <c r="AI105" i="105"/>
  <c r="AU105" i="105"/>
  <c r="AS105" i="105"/>
  <c r="AP105" i="105"/>
  <c r="AO105" i="105"/>
  <c r="AN105" i="105"/>
  <c r="AL105" i="105"/>
  <c r="AK105" i="105"/>
  <c r="AH105" i="105"/>
  <c r="AT104" i="105"/>
  <c r="AI104" i="105"/>
  <c r="AU104" i="105"/>
  <c r="AS104" i="105"/>
  <c r="AP104" i="105"/>
  <c r="AO104" i="105"/>
  <c r="AN104" i="105"/>
  <c r="AL104" i="105"/>
  <c r="AK104" i="105"/>
  <c r="AH104" i="105"/>
  <c r="AT103" i="105"/>
  <c r="AI103" i="105"/>
  <c r="AU103" i="105"/>
  <c r="AS103" i="105"/>
  <c r="AP103" i="105"/>
  <c r="AN103" i="105"/>
  <c r="AK103" i="105"/>
  <c r="AH103" i="105"/>
  <c r="AT102" i="105"/>
  <c r="AI102" i="105"/>
  <c r="AU102" i="105"/>
  <c r="AS102" i="105"/>
  <c r="AP102" i="105"/>
  <c r="AO102" i="105"/>
  <c r="AN102" i="105"/>
  <c r="AL102" i="105"/>
  <c r="AK102" i="105"/>
  <c r="AH102" i="105"/>
  <c r="AT101" i="105"/>
  <c r="AI101" i="105"/>
  <c r="AU101" i="105"/>
  <c r="AS101" i="105"/>
  <c r="AP101" i="105"/>
  <c r="AN101" i="105"/>
  <c r="AK101" i="105"/>
  <c r="AH101" i="105"/>
  <c r="AT100" i="105"/>
  <c r="AI100" i="105"/>
  <c r="AU100" i="105"/>
  <c r="AS100" i="105"/>
  <c r="AP100" i="105"/>
  <c r="AO100" i="105"/>
  <c r="AN100" i="105"/>
  <c r="AL100" i="105"/>
  <c r="AK100" i="105"/>
  <c r="AH100" i="105"/>
  <c r="AT99" i="105"/>
  <c r="AI99" i="105"/>
  <c r="AU99" i="105"/>
  <c r="AS99" i="105"/>
  <c r="AP99" i="105"/>
  <c r="AO99" i="105"/>
  <c r="AN99" i="105"/>
  <c r="AL99" i="105"/>
  <c r="AK99" i="105"/>
  <c r="AH99" i="105"/>
  <c r="AT98" i="105"/>
  <c r="AI98" i="105"/>
  <c r="AU98" i="105"/>
  <c r="AS98" i="105"/>
  <c r="AP98" i="105"/>
  <c r="AN98" i="105"/>
  <c r="AK98" i="105"/>
  <c r="AH98" i="105"/>
  <c r="AT97" i="105"/>
  <c r="AI97" i="105"/>
  <c r="AU97" i="105"/>
  <c r="AS97" i="105"/>
  <c r="AP97" i="105"/>
  <c r="AO97" i="105"/>
  <c r="AN97" i="105"/>
  <c r="AL97" i="105"/>
  <c r="AK97" i="105"/>
  <c r="AH97" i="105"/>
  <c r="AT96" i="105"/>
  <c r="AI96" i="105"/>
  <c r="AU96" i="105"/>
  <c r="AS96" i="105"/>
  <c r="AP96" i="105"/>
  <c r="AO96" i="105"/>
  <c r="AN96" i="105"/>
  <c r="AL96" i="105"/>
  <c r="AK96" i="105"/>
  <c r="AH96" i="105"/>
  <c r="AT95" i="105"/>
  <c r="AI95" i="105"/>
  <c r="AU95" i="105"/>
  <c r="AS95" i="105"/>
  <c r="AP95" i="105"/>
  <c r="AO95" i="105"/>
  <c r="AN95" i="105"/>
  <c r="AL95" i="105"/>
  <c r="AK95" i="105"/>
  <c r="AH95" i="105"/>
  <c r="AT94" i="105"/>
  <c r="AI94" i="105"/>
  <c r="AU94" i="105"/>
  <c r="AS94" i="105"/>
  <c r="AP94" i="105"/>
  <c r="AN94" i="105"/>
  <c r="AK94" i="105"/>
  <c r="AH94" i="105"/>
  <c r="AT93" i="105"/>
  <c r="AI93" i="105"/>
  <c r="AU93" i="105"/>
  <c r="AS93" i="105"/>
  <c r="AP93" i="105"/>
  <c r="AO93" i="105"/>
  <c r="AN93" i="105"/>
  <c r="AL93" i="105"/>
  <c r="AK93" i="105"/>
  <c r="AH93" i="105"/>
  <c r="AT92" i="105"/>
  <c r="AI92" i="105"/>
  <c r="AU92" i="105"/>
  <c r="AS92" i="105"/>
  <c r="AP92" i="105"/>
  <c r="AN92" i="105"/>
  <c r="AK92" i="105"/>
  <c r="AH92" i="105"/>
  <c r="AT91" i="105"/>
  <c r="AI91" i="105"/>
  <c r="AU91" i="105"/>
  <c r="AS91" i="105"/>
  <c r="AP91" i="105"/>
  <c r="AO91" i="105"/>
  <c r="AN91" i="105"/>
  <c r="AL91" i="105"/>
  <c r="AK91" i="105"/>
  <c r="AH91" i="105"/>
  <c r="AT90" i="105"/>
  <c r="AI90" i="105"/>
  <c r="AU90" i="105"/>
  <c r="AS90" i="105"/>
  <c r="AP90" i="105"/>
  <c r="AO90" i="105"/>
  <c r="AN90" i="105"/>
  <c r="AK90" i="105"/>
  <c r="AH90" i="105"/>
  <c r="AT89" i="105"/>
  <c r="AI89" i="105"/>
  <c r="AU89" i="105"/>
  <c r="AS89" i="105"/>
  <c r="AP89" i="105"/>
  <c r="AN89" i="105"/>
  <c r="AK89" i="105"/>
  <c r="AH89" i="105"/>
  <c r="AT88" i="105"/>
  <c r="AI88" i="105"/>
  <c r="AU88" i="105"/>
  <c r="AS88" i="105"/>
  <c r="AP88" i="105"/>
  <c r="AN88" i="105"/>
  <c r="AK88" i="105"/>
  <c r="AH88" i="105"/>
  <c r="AT87" i="105"/>
  <c r="AI87" i="105"/>
  <c r="AU87" i="105"/>
  <c r="AS87" i="105"/>
  <c r="AP87" i="105"/>
  <c r="AO87" i="105"/>
  <c r="AN87" i="105"/>
  <c r="AL87" i="105"/>
  <c r="AK87" i="105"/>
  <c r="AH87" i="105"/>
  <c r="AT86" i="105"/>
  <c r="AI86" i="105"/>
  <c r="AU86" i="105"/>
  <c r="AS86" i="105"/>
  <c r="AP86" i="105"/>
  <c r="AO86" i="105"/>
  <c r="AN86" i="105"/>
  <c r="AL86" i="105"/>
  <c r="AK86" i="105"/>
  <c r="AH86" i="105"/>
  <c r="AT85" i="105"/>
  <c r="AI85" i="105"/>
  <c r="AU85" i="105"/>
  <c r="AS85" i="105"/>
  <c r="AP85" i="105"/>
  <c r="AN85" i="105"/>
  <c r="AK85" i="105"/>
  <c r="AH85" i="105"/>
  <c r="AT84" i="105"/>
  <c r="AI84" i="105"/>
  <c r="AU84" i="105"/>
  <c r="AS84" i="105"/>
  <c r="AP84" i="105"/>
  <c r="AO84" i="105"/>
  <c r="AN84" i="105"/>
  <c r="AL84" i="105"/>
  <c r="AK84" i="105"/>
  <c r="AH84" i="105"/>
  <c r="AT83" i="105"/>
  <c r="AI83" i="105"/>
  <c r="AU83" i="105"/>
  <c r="AS83" i="105"/>
  <c r="AP83" i="105"/>
  <c r="AO83" i="105"/>
  <c r="AN83" i="105"/>
  <c r="AK83" i="105"/>
  <c r="AH83" i="105"/>
  <c r="AT82" i="105"/>
  <c r="AI82" i="105"/>
  <c r="AU82" i="105"/>
  <c r="AS82" i="105"/>
  <c r="AP82" i="105"/>
  <c r="AN82" i="105"/>
  <c r="AK82" i="105"/>
  <c r="AH82" i="105"/>
  <c r="AT81" i="105"/>
  <c r="AI81" i="105"/>
  <c r="AU81" i="105"/>
  <c r="AS81" i="105"/>
  <c r="AP81" i="105"/>
  <c r="AN81" i="105"/>
  <c r="AK81" i="105"/>
  <c r="AH81" i="105"/>
  <c r="AT80" i="105"/>
  <c r="AI80" i="105"/>
  <c r="AU80" i="105"/>
  <c r="AS80" i="105"/>
  <c r="AP80" i="105"/>
  <c r="AN80" i="105"/>
  <c r="AK80" i="105"/>
  <c r="AH80" i="105"/>
  <c r="AT79" i="105"/>
  <c r="AI79" i="105"/>
  <c r="AU79" i="105"/>
  <c r="AS79" i="105"/>
  <c r="AP79" i="105"/>
  <c r="AN79" i="105"/>
  <c r="AK79" i="105"/>
  <c r="AH79" i="105"/>
  <c r="AT78" i="105"/>
  <c r="AI78" i="105"/>
  <c r="AU78" i="105"/>
  <c r="AS78" i="105"/>
  <c r="AP78" i="105"/>
  <c r="AN78" i="105"/>
  <c r="AK78" i="105"/>
  <c r="AH78" i="105"/>
  <c r="AT77" i="105"/>
  <c r="AI77" i="105"/>
  <c r="AU77" i="105"/>
  <c r="AS77" i="105"/>
  <c r="AP77" i="105"/>
  <c r="AO77" i="105"/>
  <c r="AN77" i="105"/>
  <c r="AK77" i="105"/>
  <c r="AH77" i="105"/>
  <c r="AT76" i="105"/>
  <c r="AI76" i="105"/>
  <c r="AU76" i="105"/>
  <c r="AS76" i="105"/>
  <c r="AP76" i="105"/>
  <c r="AO76" i="105"/>
  <c r="AN76" i="105"/>
  <c r="AL76" i="105"/>
  <c r="AK76" i="105"/>
  <c r="AH76" i="105"/>
  <c r="AT75" i="105"/>
  <c r="AI75" i="105"/>
  <c r="AU75" i="105"/>
  <c r="AS75" i="105"/>
  <c r="AP75" i="105"/>
  <c r="AN75" i="105"/>
  <c r="AK75" i="105"/>
  <c r="AH75" i="105"/>
  <c r="AT74" i="105"/>
  <c r="AI74" i="105"/>
  <c r="AU74" i="105"/>
  <c r="AS74" i="105"/>
  <c r="AP74" i="105"/>
  <c r="AN74" i="105"/>
  <c r="AK74" i="105"/>
  <c r="AH74" i="105"/>
  <c r="AT73" i="105"/>
  <c r="AI73" i="105"/>
  <c r="AU73" i="105"/>
  <c r="AS73" i="105"/>
  <c r="AP73" i="105"/>
  <c r="AN73" i="105"/>
  <c r="AK73" i="105"/>
  <c r="AH73" i="105"/>
  <c r="AT72" i="105"/>
  <c r="AI72" i="105"/>
  <c r="AU72" i="105"/>
  <c r="AS72" i="105"/>
  <c r="AP72" i="105"/>
  <c r="AN72" i="105"/>
  <c r="AK72" i="105"/>
  <c r="AH72" i="105"/>
  <c r="AT71" i="105"/>
  <c r="AI71" i="105"/>
  <c r="AU71" i="105"/>
  <c r="AS71" i="105"/>
  <c r="AP71" i="105"/>
  <c r="AO71" i="105"/>
  <c r="AN71" i="105"/>
  <c r="AK71" i="105"/>
  <c r="AH71" i="105"/>
  <c r="AT70" i="105"/>
  <c r="AI70" i="105"/>
  <c r="AU70" i="105"/>
  <c r="AS70" i="105"/>
  <c r="AP70" i="105"/>
  <c r="AO70" i="105"/>
  <c r="AN70" i="105"/>
  <c r="AK70" i="105"/>
  <c r="AH70" i="105"/>
  <c r="AT69" i="105"/>
  <c r="AI69" i="105"/>
  <c r="AU69" i="105"/>
  <c r="AS69" i="105"/>
  <c r="AP69" i="105"/>
  <c r="AN69" i="105"/>
  <c r="AK69" i="105"/>
  <c r="AH69" i="105"/>
  <c r="AT68" i="105"/>
  <c r="AI68" i="105"/>
  <c r="AU68" i="105"/>
  <c r="AS68" i="105"/>
  <c r="AP68" i="105"/>
  <c r="AN68" i="105"/>
  <c r="AK68" i="105"/>
  <c r="AH68" i="105"/>
  <c r="AT67" i="105"/>
  <c r="AI67" i="105"/>
  <c r="AU67" i="105"/>
  <c r="AS67" i="105"/>
  <c r="AP67" i="105"/>
  <c r="AO67" i="105"/>
  <c r="AN67" i="105"/>
  <c r="AK67" i="105"/>
  <c r="AH67" i="105"/>
  <c r="AT66" i="105"/>
  <c r="AI66" i="105"/>
  <c r="AU66" i="105"/>
  <c r="AS66" i="105"/>
  <c r="AP66" i="105"/>
  <c r="AO66" i="105"/>
  <c r="AN66" i="105"/>
  <c r="AK66" i="105"/>
  <c r="AH66" i="105"/>
  <c r="AT65" i="105"/>
  <c r="AI65" i="105"/>
  <c r="AU65" i="105"/>
  <c r="AS65" i="105"/>
  <c r="AP65" i="105"/>
  <c r="AN65" i="105"/>
  <c r="AK65" i="105"/>
  <c r="AH65" i="105"/>
  <c r="AT64" i="105"/>
  <c r="AI64" i="105"/>
  <c r="AU64" i="105"/>
  <c r="AS64" i="105"/>
  <c r="AP64" i="105"/>
  <c r="AN64" i="105"/>
  <c r="AK64" i="105"/>
  <c r="AH64" i="105"/>
  <c r="AT63" i="105"/>
  <c r="AI63" i="105"/>
  <c r="AU63" i="105"/>
  <c r="AS63" i="105"/>
  <c r="AP63" i="105"/>
  <c r="AO63" i="105"/>
  <c r="AN63" i="105"/>
  <c r="AK63" i="105"/>
  <c r="AH63" i="105"/>
  <c r="AT62" i="105"/>
  <c r="AI62" i="105"/>
  <c r="AU62" i="105"/>
  <c r="AS62" i="105"/>
  <c r="AP62" i="105"/>
  <c r="AN62" i="105"/>
  <c r="AK62" i="105"/>
  <c r="AH62" i="105"/>
  <c r="AT61" i="105"/>
  <c r="AI61" i="105"/>
  <c r="AU61" i="105"/>
  <c r="AS61" i="105"/>
  <c r="AP61" i="105"/>
  <c r="AO61" i="105"/>
  <c r="AN61" i="105"/>
  <c r="AK61" i="105"/>
  <c r="AH61" i="105"/>
  <c r="AT60" i="105"/>
  <c r="AI60" i="105"/>
  <c r="AU60" i="105"/>
  <c r="AS60" i="105"/>
  <c r="AP60" i="105"/>
  <c r="AO60" i="105"/>
  <c r="AN60" i="105"/>
  <c r="AK60" i="105"/>
  <c r="AH60" i="105"/>
  <c r="AT59" i="105"/>
  <c r="AI59" i="105"/>
  <c r="AU59" i="105"/>
  <c r="AS59" i="105"/>
  <c r="AP59" i="105"/>
  <c r="AN59" i="105"/>
  <c r="AK59" i="105"/>
  <c r="AH59" i="105"/>
  <c r="AT58" i="105"/>
  <c r="AI58" i="105"/>
  <c r="AU58" i="105"/>
  <c r="AS58" i="105"/>
  <c r="AP58" i="105"/>
  <c r="AN58" i="105"/>
  <c r="AK58" i="105"/>
  <c r="AH58" i="105"/>
  <c r="AT57" i="105"/>
  <c r="AI57" i="105"/>
  <c r="AU57" i="105"/>
  <c r="AS57" i="105"/>
  <c r="AP57" i="105"/>
  <c r="AO57" i="105"/>
  <c r="AN57" i="105"/>
  <c r="AL57" i="105"/>
  <c r="AK57" i="105"/>
  <c r="AH57" i="105"/>
  <c r="AT56" i="105"/>
  <c r="AI56" i="105"/>
  <c r="AU56" i="105"/>
  <c r="AS56" i="105"/>
  <c r="AP56" i="105"/>
  <c r="AO56" i="105"/>
  <c r="AN56" i="105"/>
  <c r="AL56" i="105"/>
  <c r="AK56" i="105"/>
  <c r="AH56" i="105"/>
  <c r="AT55" i="105"/>
  <c r="AI55" i="105"/>
  <c r="AU55" i="105"/>
  <c r="AS55" i="105"/>
  <c r="AP55" i="105"/>
  <c r="AN55" i="105"/>
  <c r="AK55" i="105"/>
  <c r="AH55" i="105"/>
  <c r="AT54" i="105"/>
  <c r="AI54" i="105"/>
  <c r="AU54" i="105"/>
  <c r="AS54" i="105"/>
  <c r="AP54" i="105"/>
  <c r="AN54" i="105"/>
  <c r="AK54" i="105"/>
  <c r="AH54" i="105"/>
  <c r="AT53" i="105"/>
  <c r="AI53" i="105"/>
  <c r="AU53" i="105"/>
  <c r="AS53" i="105"/>
  <c r="AP53" i="105"/>
  <c r="AO53" i="105"/>
  <c r="AN53" i="105"/>
  <c r="AL53" i="105"/>
  <c r="AK53" i="105"/>
  <c r="AH53" i="105"/>
  <c r="AT52" i="105"/>
  <c r="AI52" i="105"/>
  <c r="AU52" i="105"/>
  <c r="AS52" i="105"/>
  <c r="AP52" i="105"/>
  <c r="AO52" i="105"/>
  <c r="AN52" i="105"/>
  <c r="AK52" i="105"/>
  <c r="AH52" i="105"/>
  <c r="AT51" i="105"/>
  <c r="AI51" i="105"/>
  <c r="AU51" i="105"/>
  <c r="AS51" i="105"/>
  <c r="AP51" i="105"/>
  <c r="AN51" i="105"/>
  <c r="AK51" i="105"/>
  <c r="AH51" i="105"/>
  <c r="AT50" i="105"/>
  <c r="AI50" i="105"/>
  <c r="AU50" i="105"/>
  <c r="AS50" i="105"/>
  <c r="AP50" i="105"/>
  <c r="AO50" i="105"/>
  <c r="AN50" i="105"/>
  <c r="AK50" i="105"/>
  <c r="AH50" i="105"/>
  <c r="AT49" i="105"/>
  <c r="AI49" i="105"/>
  <c r="AU49" i="105"/>
  <c r="AS49" i="105"/>
  <c r="AP49" i="105"/>
  <c r="AO49" i="105"/>
  <c r="AN49" i="105"/>
  <c r="AK49" i="105"/>
  <c r="AH49" i="105"/>
  <c r="AT48" i="105"/>
  <c r="AI48" i="105"/>
  <c r="AU48" i="105"/>
  <c r="AS48" i="105"/>
  <c r="AP48" i="105"/>
  <c r="AN48" i="105"/>
  <c r="AK48" i="105"/>
  <c r="AH48" i="105"/>
  <c r="AT47" i="105"/>
  <c r="AI47" i="105"/>
  <c r="AU47" i="105"/>
  <c r="AS47" i="105"/>
  <c r="AP47" i="105"/>
  <c r="AO47" i="105"/>
  <c r="AN47" i="105"/>
  <c r="AL47" i="105"/>
  <c r="AK47" i="105"/>
  <c r="AH47" i="105"/>
  <c r="AT46" i="105"/>
  <c r="AI46" i="105"/>
  <c r="AU46" i="105"/>
  <c r="AS46" i="105"/>
  <c r="AP46" i="105"/>
  <c r="AO46" i="105"/>
  <c r="AN46" i="105"/>
  <c r="AK46" i="105"/>
  <c r="AH46" i="105"/>
  <c r="AT45" i="105"/>
  <c r="AI45" i="105"/>
  <c r="AU45" i="105"/>
  <c r="AS45" i="105"/>
  <c r="AP45" i="105"/>
  <c r="AN45" i="105"/>
  <c r="AK45" i="105"/>
  <c r="AH45" i="105"/>
  <c r="AT44" i="105"/>
  <c r="AI44" i="105"/>
  <c r="AU44" i="105"/>
  <c r="AS44" i="105"/>
  <c r="AP44" i="105"/>
  <c r="AO44" i="105"/>
  <c r="AN44" i="105"/>
  <c r="AL44" i="105"/>
  <c r="AK44" i="105"/>
  <c r="AH44" i="105"/>
  <c r="AT43" i="105"/>
  <c r="AI43" i="105"/>
  <c r="AU43" i="105"/>
  <c r="AS43" i="105"/>
  <c r="AP43" i="105"/>
  <c r="AO43" i="105"/>
  <c r="AN43" i="105"/>
  <c r="AK43" i="105"/>
  <c r="AH43" i="105"/>
  <c r="AT42" i="105"/>
  <c r="AI42" i="105"/>
  <c r="AU42" i="105"/>
  <c r="AS42" i="105"/>
  <c r="AP42" i="105"/>
  <c r="AO42" i="105"/>
  <c r="AN42" i="105"/>
  <c r="AK42" i="105"/>
  <c r="AH42" i="105"/>
  <c r="AT41" i="105"/>
  <c r="AI41" i="105"/>
  <c r="AU41" i="105"/>
  <c r="AS41" i="105"/>
  <c r="AP41" i="105"/>
  <c r="AN41" i="105"/>
  <c r="AK41" i="105"/>
  <c r="AH41" i="105"/>
  <c r="AT40" i="105"/>
  <c r="AI40" i="105"/>
  <c r="AU40" i="105"/>
  <c r="AS40" i="105"/>
  <c r="AP40" i="105"/>
  <c r="AO40" i="105"/>
  <c r="AN40" i="105"/>
  <c r="AL40" i="105"/>
  <c r="AK40" i="105"/>
  <c r="AH40" i="105"/>
  <c r="AT39" i="105"/>
  <c r="AI39" i="105"/>
  <c r="AU39" i="105"/>
  <c r="AS39" i="105"/>
  <c r="AP39" i="105"/>
  <c r="AO39" i="105"/>
  <c r="AN39" i="105"/>
  <c r="AK39" i="105"/>
  <c r="AH39" i="105"/>
  <c r="AT38" i="105"/>
  <c r="AI38" i="105"/>
  <c r="AU38" i="105"/>
  <c r="AS38" i="105"/>
  <c r="AP38" i="105"/>
  <c r="AO38" i="105"/>
  <c r="AN38" i="105"/>
  <c r="AK38" i="105"/>
  <c r="AH38" i="105"/>
  <c r="AT37" i="105"/>
  <c r="AI37" i="105"/>
  <c r="AU37" i="105"/>
  <c r="AS37" i="105"/>
  <c r="AP37" i="105"/>
  <c r="AN37" i="105"/>
  <c r="AK37" i="105"/>
  <c r="AH37" i="105"/>
  <c r="AT36" i="105"/>
  <c r="AI36" i="105"/>
  <c r="AU36" i="105"/>
  <c r="AS36" i="105"/>
  <c r="AP36" i="105"/>
  <c r="AO36" i="105"/>
  <c r="AN36" i="105"/>
  <c r="AK36" i="105"/>
  <c r="AH36" i="105"/>
  <c r="AT35" i="105"/>
  <c r="AI35" i="105"/>
  <c r="AU35" i="105"/>
  <c r="AS35" i="105"/>
  <c r="AP35" i="105"/>
  <c r="AN35" i="105"/>
  <c r="AK35" i="105"/>
  <c r="AH35" i="105"/>
  <c r="AT34" i="105"/>
  <c r="AI34" i="105"/>
  <c r="AU34" i="105"/>
  <c r="AS34" i="105"/>
  <c r="AP34" i="105"/>
  <c r="AO34" i="105"/>
  <c r="AN34" i="105"/>
  <c r="AK34" i="105"/>
  <c r="AH34" i="105"/>
  <c r="AT33" i="105"/>
  <c r="AI33" i="105"/>
  <c r="AU33" i="105"/>
  <c r="AS33" i="105"/>
  <c r="AP33" i="105"/>
  <c r="AO33" i="105"/>
  <c r="AN33" i="105"/>
  <c r="AK33" i="105"/>
  <c r="AH33" i="105"/>
  <c r="AT32" i="105"/>
  <c r="AI32" i="105"/>
  <c r="AU32" i="105"/>
  <c r="AS32" i="105"/>
  <c r="AP32" i="105"/>
  <c r="AN32" i="105"/>
  <c r="AK32" i="105"/>
  <c r="AH32" i="105"/>
  <c r="AT31" i="105"/>
  <c r="AI31" i="105"/>
  <c r="AU31" i="105"/>
  <c r="AS31" i="105"/>
  <c r="AP31" i="105"/>
  <c r="AO31" i="105"/>
  <c r="AN31" i="105"/>
  <c r="AK31" i="105"/>
  <c r="AH31" i="105"/>
  <c r="AT30" i="105"/>
  <c r="AI30" i="105"/>
  <c r="AU30" i="105"/>
  <c r="AS30" i="105"/>
  <c r="AP30" i="105"/>
  <c r="AO30" i="105"/>
  <c r="AN30" i="105"/>
  <c r="AK30" i="105"/>
  <c r="AH30" i="105"/>
  <c r="AT29" i="105"/>
  <c r="AI29" i="105"/>
  <c r="AU29" i="105"/>
  <c r="AS29" i="105"/>
  <c r="AP29" i="105"/>
  <c r="AN29" i="105"/>
  <c r="AK29" i="105"/>
  <c r="AH29" i="105"/>
  <c r="AT28" i="105"/>
  <c r="AI28" i="105"/>
  <c r="AU28" i="105"/>
  <c r="AS28" i="105"/>
  <c r="AP28" i="105"/>
  <c r="AN28" i="105"/>
  <c r="AK28" i="105"/>
  <c r="AH28" i="105"/>
  <c r="AT27" i="105"/>
  <c r="AI27" i="105"/>
  <c r="AU27" i="105"/>
  <c r="AS27" i="105"/>
  <c r="AP27" i="105"/>
  <c r="AO27" i="105"/>
  <c r="AN27" i="105"/>
  <c r="AL27" i="105"/>
  <c r="AK27" i="105"/>
  <c r="AH27" i="105"/>
  <c r="AT26" i="105"/>
  <c r="AI26" i="105"/>
  <c r="AU26" i="105"/>
  <c r="AS26" i="105"/>
  <c r="AP26" i="105"/>
  <c r="AN26" i="105"/>
  <c r="AK26" i="105"/>
  <c r="AH26" i="105"/>
  <c r="AT25" i="105"/>
  <c r="AI25" i="105"/>
  <c r="AU25" i="105"/>
  <c r="AS25" i="105"/>
  <c r="AP25" i="105"/>
  <c r="AO25" i="105"/>
  <c r="AN25" i="105"/>
  <c r="AL25" i="105"/>
  <c r="AK25" i="105"/>
  <c r="AH25" i="105"/>
  <c r="AT24" i="105"/>
  <c r="AI24" i="105"/>
  <c r="AU24" i="105"/>
  <c r="AS24" i="105"/>
  <c r="AP24" i="105"/>
  <c r="AN24" i="105"/>
  <c r="AK24" i="105"/>
  <c r="AH24" i="105"/>
  <c r="AT23" i="105"/>
  <c r="AI23" i="105"/>
  <c r="AU23" i="105"/>
  <c r="AS23" i="105"/>
  <c r="AP23" i="105"/>
  <c r="AO23" i="105"/>
  <c r="AN23" i="105"/>
  <c r="AK23" i="105"/>
  <c r="AH23" i="105"/>
  <c r="AT22" i="105"/>
  <c r="AI22" i="105"/>
  <c r="AU22" i="105"/>
  <c r="AS22" i="105"/>
  <c r="AP22" i="105"/>
  <c r="AO22" i="105"/>
  <c r="AN22" i="105"/>
  <c r="AK22" i="105"/>
  <c r="AH22" i="105"/>
  <c r="AT21" i="105"/>
  <c r="AI21" i="105"/>
  <c r="AU21" i="105"/>
  <c r="AS21" i="105"/>
  <c r="AP21" i="105"/>
  <c r="AN21" i="105"/>
  <c r="AK21" i="105"/>
  <c r="AH21" i="105"/>
  <c r="AT20" i="105"/>
  <c r="AI20" i="105"/>
  <c r="AU20" i="105"/>
  <c r="AS20" i="105"/>
  <c r="AP20" i="105"/>
  <c r="AO20" i="105"/>
  <c r="AN20" i="105"/>
  <c r="AK20" i="105"/>
  <c r="AH20" i="105"/>
  <c r="AT19" i="105"/>
  <c r="AI19" i="105"/>
  <c r="AU19" i="105"/>
  <c r="AS19" i="105"/>
  <c r="AP19" i="105"/>
  <c r="AO19" i="105"/>
  <c r="AN19" i="105"/>
  <c r="AK19" i="105"/>
  <c r="AH19" i="105"/>
  <c r="AT18" i="105"/>
  <c r="AI18" i="105"/>
  <c r="AU18" i="105"/>
  <c r="AS18" i="105"/>
  <c r="AP18" i="105"/>
  <c r="AN18" i="105"/>
  <c r="AK18" i="105"/>
  <c r="AH18" i="105"/>
  <c r="AT17" i="105"/>
  <c r="AI17" i="105"/>
  <c r="AU17" i="105"/>
  <c r="AS17" i="105"/>
  <c r="AP17" i="105"/>
  <c r="AN17" i="105"/>
  <c r="AK17" i="105"/>
  <c r="AH17" i="105"/>
  <c r="AT16" i="105"/>
  <c r="AI16" i="105"/>
  <c r="AU16" i="105"/>
  <c r="AS16" i="105"/>
  <c r="AP16" i="105"/>
  <c r="AO16" i="105"/>
  <c r="AN16" i="105"/>
  <c r="AL16" i="105"/>
  <c r="AK16" i="105"/>
  <c r="AH16" i="105"/>
  <c r="AT15" i="105"/>
  <c r="AI15" i="105"/>
  <c r="AU15" i="105"/>
  <c r="AS15" i="105"/>
  <c r="AP15" i="105"/>
  <c r="AO15" i="105"/>
  <c r="AN15" i="105"/>
  <c r="AL15" i="105"/>
  <c r="AK15" i="105"/>
  <c r="AH15" i="105"/>
  <c r="AT14" i="105"/>
  <c r="AI14" i="105"/>
  <c r="AU14" i="105"/>
  <c r="AS14" i="105"/>
  <c r="AP14" i="105"/>
  <c r="AN14" i="105"/>
  <c r="AK14" i="105"/>
  <c r="AH14" i="105"/>
  <c r="AT13" i="105"/>
  <c r="AI13" i="105"/>
  <c r="AU13" i="105"/>
  <c r="AS13" i="105"/>
  <c r="AP13" i="105"/>
  <c r="AN13" i="105"/>
  <c r="AK13" i="105"/>
  <c r="AH13" i="105"/>
  <c r="AT12" i="105"/>
  <c r="AI12" i="105"/>
  <c r="AU12" i="105"/>
  <c r="AS12" i="105"/>
  <c r="AP12" i="105"/>
  <c r="AN12" i="105"/>
  <c r="AK12" i="105"/>
  <c r="AH12" i="105"/>
  <c r="AT11" i="105"/>
  <c r="AI11" i="105"/>
  <c r="AU11" i="105"/>
  <c r="AS11" i="105"/>
  <c r="AP11" i="105"/>
  <c r="AN11" i="105"/>
  <c r="AK11" i="105"/>
  <c r="AH11" i="105"/>
  <c r="AT10" i="105"/>
  <c r="AI10" i="105"/>
  <c r="AU10" i="105"/>
  <c r="AS10" i="105"/>
  <c r="AP10" i="105"/>
  <c r="AO10" i="105"/>
  <c r="AN10" i="105"/>
  <c r="AL10" i="105"/>
  <c r="AK10" i="105"/>
  <c r="AH10" i="105"/>
  <c r="AT9" i="105"/>
  <c r="AI9" i="105"/>
  <c r="AU9" i="105"/>
  <c r="AS9" i="105"/>
  <c r="AP9" i="105"/>
  <c r="AO9" i="105"/>
  <c r="AN9" i="105"/>
  <c r="AL9" i="105"/>
  <c r="AK9" i="105"/>
  <c r="AH9" i="105"/>
  <c r="AT8" i="105"/>
  <c r="AI8" i="105"/>
  <c r="AU8" i="105"/>
  <c r="AS8" i="105"/>
  <c r="AP8" i="105"/>
  <c r="AO8" i="105"/>
  <c r="AN8" i="105"/>
  <c r="AL8" i="105"/>
  <c r="AK8" i="105"/>
  <c r="AH8" i="105"/>
  <c r="AT7" i="105"/>
  <c r="AI7" i="105"/>
  <c r="AU7" i="105"/>
  <c r="AS7" i="105"/>
  <c r="AP7" i="105"/>
  <c r="AN7" i="105"/>
  <c r="AK7" i="105"/>
  <c r="AH7" i="105"/>
  <c r="AT6" i="105"/>
  <c r="AI6" i="105"/>
  <c r="AU6" i="105"/>
  <c r="AS6" i="105"/>
  <c r="AP6" i="105"/>
  <c r="AO6" i="105"/>
  <c r="AN6" i="105"/>
  <c r="AL6" i="105"/>
  <c r="AK6" i="105"/>
  <c r="AH6" i="105"/>
  <c r="AT5" i="105"/>
  <c r="AI5" i="105"/>
  <c r="AU5" i="105"/>
  <c r="AS5" i="105"/>
  <c r="AP5" i="105"/>
  <c r="AN5" i="105"/>
  <c r="AK5" i="105"/>
  <c r="AH5" i="105"/>
  <c r="AT4" i="105"/>
  <c r="AI4" i="105"/>
  <c r="AU4" i="105"/>
  <c r="AS4" i="105"/>
  <c r="AP4" i="105"/>
  <c r="AO4" i="105"/>
  <c r="AN4" i="105"/>
  <c r="AL4" i="105"/>
  <c r="AK4" i="105"/>
  <c r="AH4" i="105"/>
  <c r="AT3" i="105"/>
  <c r="AI3" i="105"/>
  <c r="AU3" i="105"/>
  <c r="AS3" i="105"/>
  <c r="AP3" i="105"/>
  <c r="AN3" i="105"/>
  <c r="AK3" i="105"/>
  <c r="AH3" i="105"/>
  <c r="AT2" i="105"/>
  <c r="AI2" i="105"/>
  <c r="AU2" i="105"/>
  <c r="AS2" i="105"/>
  <c r="AP2" i="105"/>
  <c r="AN2" i="105"/>
  <c r="AK2" i="105"/>
  <c r="AH2" i="105"/>
  <c r="W1" i="105"/>
  <c r="V1" i="105"/>
  <c r="U1" i="105"/>
  <c r="T1" i="105"/>
  <c r="S1" i="105"/>
  <c r="H1" i="105"/>
  <c r="G1" i="105"/>
  <c r="F1" i="105"/>
  <c r="E1" i="105"/>
  <c r="D1" i="105"/>
  <c r="L49" i="97"/>
  <c r="L48" i="97"/>
  <c r="L47" i="97"/>
  <c r="L46" i="97"/>
  <c r="L45" i="97"/>
  <c r="L44" i="97"/>
  <c r="L43" i="97"/>
  <c r="L42" i="97"/>
  <c r="L41" i="97"/>
  <c r="L40" i="97"/>
  <c r="L39" i="97"/>
  <c r="L18" i="97"/>
  <c r="L17" i="97"/>
  <c r="L16" i="97"/>
  <c r="L15" i="97"/>
  <c r="L14" i="97"/>
  <c r="L13" i="97"/>
  <c r="L12" i="97"/>
  <c r="L11" i="97"/>
  <c r="L10" i="97"/>
  <c r="L9" i="97"/>
  <c r="L8" i="97"/>
  <c r="AT280" i="73"/>
  <c r="P102" i="96"/>
  <c r="AT231" i="73"/>
  <c r="P101" i="96"/>
  <c r="D122" i="96"/>
  <c r="D104" i="96"/>
  <c r="D123" i="96"/>
  <c r="F104" i="96"/>
  <c r="G104" i="96"/>
  <c r="H104" i="96"/>
  <c r="J104" i="96"/>
  <c r="L104" i="96"/>
  <c r="P13" i="95"/>
  <c r="L105" i="96"/>
  <c r="E104" i="96"/>
  <c r="E105" i="96"/>
  <c r="F105" i="96"/>
  <c r="G105" i="96"/>
  <c r="H105" i="96"/>
  <c r="I105" i="96"/>
  <c r="J105" i="96"/>
  <c r="D105" i="96"/>
  <c r="F122" i="96"/>
  <c r="F123" i="96"/>
  <c r="H419" i="73"/>
  <c r="H420" i="73"/>
  <c r="H423" i="73"/>
  <c r="E96" i="96"/>
  <c r="I419" i="73"/>
  <c r="I420" i="73"/>
  <c r="I423" i="73"/>
  <c r="F96" i="96"/>
  <c r="J419" i="73"/>
  <c r="J420" i="73"/>
  <c r="J423" i="73"/>
  <c r="G96" i="96"/>
  <c r="K419" i="73"/>
  <c r="K420" i="73"/>
  <c r="K423" i="73"/>
  <c r="H96" i="96"/>
  <c r="L419" i="73"/>
  <c r="L420" i="73"/>
  <c r="L423" i="73"/>
  <c r="I96" i="96"/>
  <c r="M419" i="73"/>
  <c r="M420" i="73"/>
  <c r="M423" i="73"/>
  <c r="J96" i="96"/>
  <c r="G2" i="73"/>
  <c r="G3" i="73"/>
  <c r="G4" i="73"/>
  <c r="G5" i="73"/>
  <c r="G6" i="73"/>
  <c r="G7" i="73"/>
  <c r="G8" i="73"/>
  <c r="G9" i="73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37" i="73"/>
  <c r="G38" i="73"/>
  <c r="G39" i="73"/>
  <c r="G40" i="73"/>
  <c r="G41" i="73"/>
  <c r="G42" i="73"/>
  <c r="G43" i="73"/>
  <c r="G44" i="73"/>
  <c r="G45" i="73"/>
  <c r="G46" i="73"/>
  <c r="G47" i="73"/>
  <c r="G48" i="73"/>
  <c r="G49" i="73"/>
  <c r="G50" i="73"/>
  <c r="G51" i="73"/>
  <c r="G52" i="73"/>
  <c r="G53" i="73"/>
  <c r="G54" i="73"/>
  <c r="G55" i="73"/>
  <c r="G56" i="73"/>
  <c r="G57" i="73"/>
  <c r="G58" i="73"/>
  <c r="G59" i="73"/>
  <c r="G60" i="73"/>
  <c r="G61" i="73"/>
  <c r="G62" i="73"/>
  <c r="G63" i="73"/>
  <c r="G64" i="73"/>
  <c r="G65" i="73"/>
  <c r="G66" i="73"/>
  <c r="G67" i="73"/>
  <c r="G68" i="73"/>
  <c r="G69" i="73"/>
  <c r="G70" i="73"/>
  <c r="G71" i="73"/>
  <c r="G72" i="73"/>
  <c r="G73" i="73"/>
  <c r="G74" i="73"/>
  <c r="G75" i="73"/>
  <c r="G76" i="73"/>
  <c r="G77" i="73"/>
  <c r="G78" i="73"/>
  <c r="G79" i="73"/>
  <c r="G80" i="73"/>
  <c r="G81" i="73"/>
  <c r="G82" i="73"/>
  <c r="G83" i="73"/>
  <c r="G84" i="73"/>
  <c r="G85" i="73"/>
  <c r="G87" i="73"/>
  <c r="G89" i="73"/>
  <c r="G90" i="73"/>
  <c r="G93" i="73"/>
  <c r="G94" i="73"/>
  <c r="G96" i="73"/>
  <c r="G97" i="73"/>
  <c r="G98" i="73"/>
  <c r="G99" i="73"/>
  <c r="G100" i="73"/>
  <c r="G101" i="73"/>
  <c r="G102" i="73"/>
  <c r="G103" i="73"/>
  <c r="G104" i="73"/>
  <c r="G105" i="73"/>
  <c r="G106" i="73"/>
  <c r="G107" i="73"/>
  <c r="G108" i="73"/>
  <c r="G109" i="73"/>
  <c r="G110" i="73"/>
  <c r="G111" i="73"/>
  <c r="G112" i="73"/>
  <c r="G113" i="73"/>
  <c r="G114" i="73"/>
  <c r="G115" i="73"/>
  <c r="G116" i="73"/>
  <c r="G117" i="73"/>
  <c r="G118" i="73"/>
  <c r="G119" i="73"/>
  <c r="G120" i="73"/>
  <c r="G121" i="73"/>
  <c r="G122" i="73"/>
  <c r="G123" i="73"/>
  <c r="G124" i="73"/>
  <c r="G125" i="73"/>
  <c r="G126" i="73"/>
  <c r="G127" i="73"/>
  <c r="G128" i="73"/>
  <c r="G129" i="73"/>
  <c r="G130" i="73"/>
  <c r="G131" i="73"/>
  <c r="G132" i="73"/>
  <c r="G133" i="73"/>
  <c r="G134" i="73"/>
  <c r="G135" i="73"/>
  <c r="G136" i="73"/>
  <c r="G137" i="73"/>
  <c r="G138" i="73"/>
  <c r="G139" i="73"/>
  <c r="G140" i="73"/>
  <c r="G141" i="73"/>
  <c r="G142" i="73"/>
  <c r="G143" i="73"/>
  <c r="G144" i="73"/>
  <c r="G145" i="73"/>
  <c r="G146" i="73"/>
  <c r="G147" i="73"/>
  <c r="G148" i="73"/>
  <c r="G149" i="73"/>
  <c r="G150" i="73"/>
  <c r="G151" i="73"/>
  <c r="G152" i="73"/>
  <c r="G153" i="73"/>
  <c r="G154" i="73"/>
  <c r="G155" i="73"/>
  <c r="G156" i="73"/>
  <c r="G157" i="73"/>
  <c r="G158" i="73"/>
  <c r="G159" i="73"/>
  <c r="G160" i="73"/>
  <c r="G161" i="73"/>
  <c r="G162" i="73"/>
  <c r="G163" i="73"/>
  <c r="G164" i="73"/>
  <c r="G165" i="73"/>
  <c r="G166" i="73"/>
  <c r="G167" i="73"/>
  <c r="G168" i="73"/>
  <c r="G169" i="73"/>
  <c r="G170" i="73"/>
  <c r="G171" i="73"/>
  <c r="G172" i="73"/>
  <c r="G173" i="73"/>
  <c r="G174" i="73"/>
  <c r="G175" i="73"/>
  <c r="G176" i="73"/>
  <c r="G177" i="73"/>
  <c r="G178" i="73"/>
  <c r="G179" i="73"/>
  <c r="G180" i="73"/>
  <c r="G181" i="73"/>
  <c r="G182" i="73"/>
  <c r="G183" i="73"/>
  <c r="G184" i="73"/>
  <c r="G185" i="73"/>
  <c r="G186" i="73"/>
  <c r="G187" i="73"/>
  <c r="G188" i="73"/>
  <c r="G189" i="73"/>
  <c r="G190" i="73"/>
  <c r="G191" i="73"/>
  <c r="G192" i="73"/>
  <c r="G193" i="73"/>
  <c r="G194" i="73"/>
  <c r="G195" i="73"/>
  <c r="G196" i="73"/>
  <c r="G197" i="73"/>
  <c r="G198" i="73"/>
  <c r="G199" i="73"/>
  <c r="G200" i="73"/>
  <c r="G201" i="73"/>
  <c r="G202" i="73"/>
  <c r="G203" i="73"/>
  <c r="G204" i="73"/>
  <c r="G205" i="73"/>
  <c r="G206" i="73"/>
  <c r="G207" i="73"/>
  <c r="G208" i="73"/>
  <c r="G209" i="73"/>
  <c r="G210" i="73"/>
  <c r="G211" i="73"/>
  <c r="G212" i="73"/>
  <c r="G213" i="73"/>
  <c r="G214" i="73"/>
  <c r="G215" i="73"/>
  <c r="G216" i="73"/>
  <c r="G217" i="73"/>
  <c r="G218" i="73"/>
  <c r="G219" i="73"/>
  <c r="G220" i="73"/>
  <c r="G221" i="73"/>
  <c r="G222" i="73"/>
  <c r="G223" i="73"/>
  <c r="G224" i="73"/>
  <c r="G225" i="73"/>
  <c r="G226" i="73"/>
  <c r="G227" i="73"/>
  <c r="G228" i="73"/>
  <c r="G229" i="73"/>
  <c r="G230" i="73"/>
  <c r="G232" i="73"/>
  <c r="G233" i="73"/>
  <c r="G234" i="73"/>
  <c r="G235" i="73"/>
  <c r="G236" i="73"/>
  <c r="G237" i="73"/>
  <c r="G238" i="73"/>
  <c r="G239" i="73"/>
  <c r="G240" i="73"/>
  <c r="G241" i="73"/>
  <c r="G242" i="73"/>
  <c r="G243" i="73"/>
  <c r="G244" i="73"/>
  <c r="G245" i="73"/>
  <c r="G246" i="73"/>
  <c r="G247" i="73"/>
  <c r="G248" i="73"/>
  <c r="G249" i="73"/>
  <c r="G250" i="73"/>
  <c r="G251" i="73"/>
  <c r="G252" i="73"/>
  <c r="G253" i="73"/>
  <c r="G254" i="73"/>
  <c r="G255" i="73"/>
  <c r="G256" i="73"/>
  <c r="G257" i="73"/>
  <c r="G258" i="73"/>
  <c r="G259" i="73"/>
  <c r="G260" i="73"/>
  <c r="G261" i="73"/>
  <c r="G264" i="73"/>
  <c r="G265" i="73"/>
  <c r="G266" i="73"/>
  <c r="G267" i="73"/>
  <c r="G268" i="73"/>
  <c r="G269" i="73"/>
  <c r="G270" i="73"/>
  <c r="G271" i="73"/>
  <c r="G272" i="73"/>
  <c r="G273" i="73"/>
  <c r="G274" i="73"/>
  <c r="G275" i="73"/>
  <c r="G276" i="73"/>
  <c r="G277" i="73"/>
  <c r="G278" i="73"/>
  <c r="G279" i="73"/>
  <c r="G281" i="73"/>
  <c r="G282" i="73"/>
  <c r="G283" i="73"/>
  <c r="G284" i="73"/>
  <c r="G285" i="73"/>
  <c r="G286" i="73"/>
  <c r="G287" i="73"/>
  <c r="G288" i="73"/>
  <c r="G289" i="73"/>
  <c r="G290" i="73"/>
  <c r="G291" i="73"/>
  <c r="G292" i="73"/>
  <c r="G293" i="73"/>
  <c r="G294" i="73"/>
  <c r="G295" i="73"/>
  <c r="G296" i="73"/>
  <c r="G297" i="73"/>
  <c r="G298" i="73"/>
  <c r="G299" i="73"/>
  <c r="G300" i="73"/>
  <c r="G301" i="73"/>
  <c r="G302" i="73"/>
  <c r="G303" i="73"/>
  <c r="G304" i="73"/>
  <c r="G305" i="73"/>
  <c r="G306" i="73"/>
  <c r="G307" i="73"/>
  <c r="G308" i="73"/>
  <c r="G309" i="73"/>
  <c r="G310" i="73"/>
  <c r="G311" i="73"/>
  <c r="G312" i="73"/>
  <c r="G313" i="73"/>
  <c r="G314" i="73"/>
  <c r="G315" i="73"/>
  <c r="G316" i="73"/>
  <c r="G317" i="73"/>
  <c r="G318" i="73"/>
  <c r="G319" i="73"/>
  <c r="G320" i="73"/>
  <c r="G321" i="73"/>
  <c r="G322" i="73"/>
  <c r="G323" i="73"/>
  <c r="G324" i="73"/>
  <c r="G325" i="73"/>
  <c r="G326" i="73"/>
  <c r="G327" i="73"/>
  <c r="G328" i="73"/>
  <c r="G329" i="73"/>
  <c r="G330" i="73"/>
  <c r="G331" i="73"/>
  <c r="G332" i="73"/>
  <c r="G333" i="73"/>
  <c r="G334" i="73"/>
  <c r="G335" i="73"/>
  <c r="G336" i="73"/>
  <c r="G337" i="73"/>
  <c r="G338" i="73"/>
  <c r="G339" i="73"/>
  <c r="G340" i="73"/>
  <c r="G341" i="73"/>
  <c r="G342" i="73"/>
  <c r="G343" i="73"/>
  <c r="G344" i="73"/>
  <c r="G345" i="73"/>
  <c r="G346" i="73"/>
  <c r="G347" i="73"/>
  <c r="G348" i="73"/>
  <c r="G349" i="73"/>
  <c r="G350" i="73"/>
  <c r="G351" i="73"/>
  <c r="G352" i="73"/>
  <c r="G353" i="73"/>
  <c r="G354" i="73"/>
  <c r="G355" i="73"/>
  <c r="G356" i="73"/>
  <c r="G357" i="73"/>
  <c r="G358" i="73"/>
  <c r="G359" i="73"/>
  <c r="G360" i="73"/>
  <c r="G361" i="73"/>
  <c r="G362" i="73"/>
  <c r="G363" i="73"/>
  <c r="G364" i="73"/>
  <c r="G365" i="73"/>
  <c r="G366" i="73"/>
  <c r="G367" i="73"/>
  <c r="G368" i="73"/>
  <c r="G369" i="73"/>
  <c r="G370" i="73"/>
  <c r="G371" i="73"/>
  <c r="G372" i="73"/>
  <c r="G373" i="73"/>
  <c r="G374" i="73"/>
  <c r="G375" i="73"/>
  <c r="G376" i="73"/>
  <c r="G377" i="73"/>
  <c r="G378" i="73"/>
  <c r="G379" i="73"/>
  <c r="G380" i="73"/>
  <c r="G381" i="73"/>
  <c r="G382" i="73"/>
  <c r="G383" i="73"/>
  <c r="G384" i="73"/>
  <c r="G385" i="73"/>
  <c r="G386" i="73"/>
  <c r="G387" i="73"/>
  <c r="G388" i="73"/>
  <c r="G389" i="73"/>
  <c r="G390" i="73"/>
  <c r="G391" i="73"/>
  <c r="G392" i="73"/>
  <c r="G393" i="73"/>
  <c r="G394" i="73"/>
  <c r="G395" i="73"/>
  <c r="G396" i="73"/>
  <c r="G397" i="73"/>
  <c r="G398" i="73"/>
  <c r="G399" i="73"/>
  <c r="G400" i="73"/>
  <c r="G401" i="73"/>
  <c r="G402" i="73"/>
  <c r="G403" i="73"/>
  <c r="G404" i="73"/>
  <c r="G405" i="73"/>
  <c r="G406" i="73"/>
  <c r="G407" i="73"/>
  <c r="G408" i="73"/>
  <c r="G409" i="73"/>
  <c r="G410" i="73"/>
  <c r="G411" i="73"/>
  <c r="G412" i="73"/>
  <c r="G413" i="73"/>
  <c r="G414" i="73"/>
  <c r="G415" i="73"/>
  <c r="G416" i="73"/>
  <c r="G417" i="73"/>
  <c r="G418" i="73"/>
  <c r="G419" i="73"/>
  <c r="G420" i="73"/>
  <c r="G423" i="73"/>
  <c r="D96" i="96"/>
  <c r="G122" i="96"/>
  <c r="H122" i="96"/>
  <c r="J122" i="96"/>
  <c r="L122" i="96"/>
  <c r="L123" i="96"/>
  <c r="J123" i="96"/>
  <c r="H123" i="96"/>
  <c r="G123" i="96"/>
  <c r="E122" i="96"/>
  <c r="E123" i="96"/>
  <c r="L121" i="96"/>
  <c r="L120" i="96"/>
  <c r="L119" i="96"/>
  <c r="L118" i="96"/>
  <c r="L117" i="96"/>
  <c r="L116" i="96"/>
  <c r="L115" i="96"/>
  <c r="L114" i="96"/>
  <c r="L113" i="96"/>
  <c r="L112" i="96"/>
  <c r="L111" i="96"/>
  <c r="L102" i="96"/>
  <c r="L101" i="96"/>
  <c r="L100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F55" i="96"/>
  <c r="F56" i="96"/>
  <c r="F57" i="96"/>
  <c r="F58" i="96"/>
  <c r="F59" i="96"/>
  <c r="F60" i="96"/>
  <c r="F61" i="96"/>
  <c r="F62" i="96"/>
  <c r="F63" i="96"/>
  <c r="F64" i="96"/>
  <c r="G55" i="96"/>
  <c r="G56" i="96"/>
  <c r="G57" i="96"/>
  <c r="G58" i="96"/>
  <c r="G59" i="96"/>
  <c r="G60" i="96"/>
  <c r="G61" i="96"/>
  <c r="G62" i="96"/>
  <c r="G63" i="96"/>
  <c r="G64" i="96"/>
  <c r="H55" i="96"/>
  <c r="H56" i="96"/>
  <c r="H57" i="96"/>
  <c r="H58" i="96"/>
  <c r="H59" i="96"/>
  <c r="H60" i="96"/>
  <c r="H61" i="96"/>
  <c r="H62" i="96"/>
  <c r="H63" i="96"/>
  <c r="H64" i="96"/>
  <c r="I55" i="96"/>
  <c r="I56" i="96"/>
  <c r="I57" i="96"/>
  <c r="I58" i="96"/>
  <c r="I59" i="96"/>
  <c r="I60" i="96"/>
  <c r="I61" i="96"/>
  <c r="I62" i="96"/>
  <c r="I63" i="96"/>
  <c r="I64" i="96"/>
  <c r="J55" i="96"/>
  <c r="J56" i="96"/>
  <c r="J57" i="96"/>
  <c r="J58" i="96"/>
  <c r="J59" i="96"/>
  <c r="J60" i="96"/>
  <c r="J61" i="96"/>
  <c r="J62" i="96"/>
  <c r="J63" i="96"/>
  <c r="J64" i="96"/>
  <c r="L65" i="96"/>
  <c r="E55" i="96"/>
  <c r="E56" i="96"/>
  <c r="E57" i="96"/>
  <c r="E58" i="96"/>
  <c r="E59" i="96"/>
  <c r="E60" i="96"/>
  <c r="E61" i="96"/>
  <c r="E62" i="96"/>
  <c r="E63" i="96"/>
  <c r="E64" i="96"/>
  <c r="D55" i="96"/>
  <c r="D56" i="96"/>
  <c r="D57" i="96"/>
  <c r="D58" i="96"/>
  <c r="D59" i="96"/>
  <c r="D60" i="96"/>
  <c r="D61" i="96"/>
  <c r="D62" i="96"/>
  <c r="D63" i="96"/>
  <c r="D64" i="96"/>
  <c r="L64" i="96"/>
  <c r="L63" i="96"/>
  <c r="L62" i="96"/>
  <c r="L61" i="96"/>
  <c r="L60" i="96"/>
  <c r="L59" i="96"/>
  <c r="L58" i="96"/>
  <c r="L57" i="96"/>
  <c r="L56" i="96"/>
  <c r="L55" i="96"/>
  <c r="L42" i="96"/>
  <c r="L41" i="96"/>
  <c r="L40" i="96"/>
  <c r="L39" i="96"/>
  <c r="L38" i="96"/>
  <c r="L37" i="96"/>
  <c r="L36" i="96"/>
  <c r="L35" i="96"/>
  <c r="L34" i="96"/>
  <c r="L33" i="96"/>
  <c r="L32" i="96"/>
  <c r="L18" i="96"/>
  <c r="L17" i="96"/>
  <c r="L16" i="96"/>
  <c r="L15" i="96"/>
  <c r="L14" i="96"/>
  <c r="L13" i="96"/>
  <c r="L12" i="96"/>
  <c r="L11" i="96"/>
  <c r="L10" i="96"/>
  <c r="L9" i="96"/>
  <c r="L8" i="96"/>
  <c r="T51" i="95"/>
  <c r="T52" i="95"/>
  <c r="T53" i="95"/>
  <c r="T54" i="95"/>
  <c r="T55" i="95"/>
  <c r="T56" i="95"/>
  <c r="T57" i="95"/>
  <c r="T50" i="95"/>
  <c r="T49" i="95"/>
  <c r="P50" i="95"/>
  <c r="P40" i="95"/>
  <c r="P41" i="95"/>
  <c r="P42" i="95"/>
  <c r="P43" i="95"/>
  <c r="P44" i="95"/>
  <c r="P39" i="95"/>
  <c r="P38" i="95"/>
  <c r="AQ420" i="73"/>
  <c r="AQ419" i="73"/>
  <c r="AT419" i="73"/>
  <c r="AS419" i="73"/>
  <c r="AS420" i="73"/>
  <c r="AT420" i="73"/>
  <c r="AS23" i="73"/>
  <c r="AT23" i="73"/>
  <c r="AS24" i="73"/>
  <c r="AT24" i="73"/>
  <c r="AS25" i="73"/>
  <c r="AT25" i="73"/>
  <c r="AS26" i="73"/>
  <c r="AT26" i="73"/>
  <c r="AS27" i="73"/>
  <c r="AT27" i="73"/>
  <c r="AS28" i="73"/>
  <c r="AT28" i="73"/>
  <c r="AS29" i="73"/>
  <c r="AT29" i="73"/>
  <c r="AS30" i="73"/>
  <c r="AT30" i="73"/>
  <c r="AS31" i="73"/>
  <c r="AT31" i="73"/>
  <c r="AS32" i="73"/>
  <c r="AT32" i="73"/>
  <c r="AS33" i="73"/>
  <c r="AT33" i="73"/>
  <c r="AS34" i="73"/>
  <c r="AT34" i="73"/>
  <c r="AS35" i="73"/>
  <c r="AT35" i="73"/>
  <c r="AS36" i="73"/>
  <c r="AT36" i="73"/>
  <c r="AS37" i="73"/>
  <c r="AT37" i="73"/>
  <c r="AS38" i="73"/>
  <c r="AT38" i="73"/>
  <c r="AS39" i="73"/>
  <c r="AT39" i="73"/>
  <c r="AS40" i="73"/>
  <c r="AT40" i="73"/>
  <c r="AS41" i="73"/>
  <c r="AT41" i="73"/>
  <c r="AS42" i="73"/>
  <c r="AT42" i="73"/>
  <c r="AS43" i="73"/>
  <c r="AT43" i="73"/>
  <c r="AS44" i="73"/>
  <c r="AT44" i="73"/>
  <c r="AS45" i="73"/>
  <c r="AT45" i="73"/>
  <c r="AS46" i="73"/>
  <c r="AT46" i="73"/>
  <c r="AS47" i="73"/>
  <c r="AT47" i="73"/>
  <c r="AS48" i="73"/>
  <c r="AT48" i="73"/>
  <c r="AS49" i="73"/>
  <c r="AT49" i="73"/>
  <c r="AS50" i="73"/>
  <c r="AT50" i="73"/>
  <c r="AS51" i="73"/>
  <c r="AT51" i="73"/>
  <c r="AS52" i="73"/>
  <c r="AT52" i="73"/>
  <c r="AS53" i="73"/>
  <c r="AT53" i="73"/>
  <c r="AS54" i="73"/>
  <c r="AT54" i="73"/>
  <c r="AS55" i="73"/>
  <c r="AT55" i="73"/>
  <c r="AS56" i="73"/>
  <c r="AT56" i="73"/>
  <c r="AS57" i="73"/>
  <c r="AT57" i="73"/>
  <c r="AS58" i="73"/>
  <c r="AT58" i="73"/>
  <c r="AS59" i="73"/>
  <c r="AT59" i="73"/>
  <c r="AS60" i="73"/>
  <c r="AT60" i="73"/>
  <c r="AS61" i="73"/>
  <c r="AT61" i="73"/>
  <c r="AS62" i="73"/>
  <c r="AT62" i="73"/>
  <c r="AS63" i="73"/>
  <c r="AT63" i="73"/>
  <c r="AS64" i="73"/>
  <c r="AT64" i="73"/>
  <c r="AS65" i="73"/>
  <c r="AT65" i="73"/>
  <c r="AS66" i="73"/>
  <c r="AT66" i="73"/>
  <c r="AS67" i="73"/>
  <c r="AT67" i="73"/>
  <c r="AS68" i="73"/>
  <c r="AT68" i="73"/>
  <c r="AS69" i="73"/>
  <c r="AT69" i="73"/>
  <c r="AS70" i="73"/>
  <c r="AT70" i="73"/>
  <c r="AS71" i="73"/>
  <c r="AT71" i="73"/>
  <c r="AS72" i="73"/>
  <c r="AT72" i="73"/>
  <c r="AS73" i="73"/>
  <c r="AT73" i="73"/>
  <c r="AS74" i="73"/>
  <c r="AT74" i="73"/>
  <c r="AS75" i="73"/>
  <c r="AT75" i="73"/>
  <c r="AS76" i="73"/>
  <c r="AT76" i="73"/>
  <c r="AS77" i="73"/>
  <c r="AT77" i="73"/>
  <c r="AS78" i="73"/>
  <c r="AT78" i="73"/>
  <c r="AS79" i="73"/>
  <c r="AT79" i="73"/>
  <c r="AS80" i="73"/>
  <c r="AT80" i="73"/>
  <c r="AS81" i="73"/>
  <c r="AT81" i="73"/>
  <c r="AS82" i="73"/>
  <c r="AT82" i="73"/>
  <c r="AS83" i="73"/>
  <c r="AT83" i="73"/>
  <c r="AS84" i="73"/>
  <c r="AT84" i="73"/>
  <c r="AS85" i="73"/>
  <c r="AT85" i="73"/>
  <c r="AS86" i="73"/>
  <c r="AT86" i="73"/>
  <c r="AS87" i="73"/>
  <c r="AT87" i="73"/>
  <c r="AS88" i="73"/>
  <c r="AT88" i="73"/>
  <c r="AS89" i="73"/>
  <c r="AT89" i="73"/>
  <c r="AS90" i="73"/>
  <c r="AT90" i="73"/>
  <c r="AS91" i="73"/>
  <c r="AT91" i="73"/>
  <c r="AS92" i="73"/>
  <c r="AT92" i="73"/>
  <c r="AS93" i="73"/>
  <c r="AT93" i="73"/>
  <c r="AS94" i="73"/>
  <c r="AT94" i="73"/>
  <c r="AS95" i="73"/>
  <c r="AT95" i="73"/>
  <c r="AS96" i="73"/>
  <c r="AT96" i="73"/>
  <c r="AS97" i="73"/>
  <c r="AT97" i="73"/>
  <c r="AS98" i="73"/>
  <c r="AT98" i="73"/>
  <c r="AS99" i="73"/>
  <c r="AT99" i="73"/>
  <c r="AS100" i="73"/>
  <c r="AT100" i="73"/>
  <c r="AS101" i="73"/>
  <c r="AT101" i="73"/>
  <c r="AS102" i="73"/>
  <c r="AT102" i="73"/>
  <c r="AS103" i="73"/>
  <c r="AT103" i="73"/>
  <c r="AS104" i="73"/>
  <c r="AT104" i="73"/>
  <c r="AS105" i="73"/>
  <c r="AT105" i="73"/>
  <c r="AS106" i="73"/>
  <c r="AT106" i="73"/>
  <c r="AS107" i="73"/>
  <c r="AT107" i="73"/>
  <c r="AS108" i="73"/>
  <c r="AT108" i="73"/>
  <c r="AS109" i="73"/>
  <c r="AT109" i="73"/>
  <c r="AS110" i="73"/>
  <c r="AT110" i="73"/>
  <c r="AS111" i="73"/>
  <c r="AT111" i="73"/>
  <c r="AS112" i="73"/>
  <c r="AT112" i="73"/>
  <c r="AS113" i="73"/>
  <c r="AT113" i="73"/>
  <c r="AS114" i="73"/>
  <c r="AT114" i="73"/>
  <c r="AS115" i="73"/>
  <c r="AT115" i="73"/>
  <c r="AS116" i="73"/>
  <c r="AT116" i="73"/>
  <c r="AS117" i="73"/>
  <c r="AT117" i="73"/>
  <c r="AS118" i="73"/>
  <c r="AT118" i="73"/>
  <c r="AS119" i="73"/>
  <c r="AT119" i="73"/>
  <c r="AS120" i="73"/>
  <c r="AT120" i="73"/>
  <c r="AS121" i="73"/>
  <c r="AT121" i="73"/>
  <c r="AS122" i="73"/>
  <c r="AT122" i="73"/>
  <c r="AS123" i="73"/>
  <c r="AT123" i="73"/>
  <c r="AS124" i="73"/>
  <c r="AT124" i="73"/>
  <c r="AS125" i="73"/>
  <c r="AT125" i="73"/>
  <c r="AS126" i="73"/>
  <c r="AT126" i="73"/>
  <c r="AS127" i="73"/>
  <c r="AT127" i="73"/>
  <c r="AS128" i="73"/>
  <c r="AT128" i="73"/>
  <c r="AS129" i="73"/>
  <c r="AT129" i="73"/>
  <c r="AS130" i="73"/>
  <c r="AT130" i="73"/>
  <c r="AS131" i="73"/>
  <c r="AT131" i="73"/>
  <c r="AS132" i="73"/>
  <c r="AT132" i="73"/>
  <c r="AS133" i="73"/>
  <c r="AT133" i="73"/>
  <c r="AS134" i="73"/>
  <c r="AT134" i="73"/>
  <c r="AS135" i="73"/>
  <c r="AT135" i="73"/>
  <c r="AS136" i="73"/>
  <c r="AT136" i="73"/>
  <c r="AS137" i="73"/>
  <c r="AT137" i="73"/>
  <c r="AS138" i="73"/>
  <c r="AT138" i="73"/>
  <c r="AS139" i="73"/>
  <c r="AT139" i="73"/>
  <c r="AS140" i="73"/>
  <c r="AT140" i="73"/>
  <c r="AS141" i="73"/>
  <c r="AT141" i="73"/>
  <c r="AS142" i="73"/>
  <c r="AT142" i="73"/>
  <c r="AS143" i="73"/>
  <c r="AT143" i="73"/>
  <c r="AS144" i="73"/>
  <c r="AT144" i="73"/>
  <c r="AS145" i="73"/>
  <c r="AT145" i="73"/>
  <c r="AS146" i="73"/>
  <c r="AT146" i="73"/>
  <c r="AS147" i="73"/>
  <c r="AT147" i="73"/>
  <c r="AS148" i="73"/>
  <c r="AT148" i="73"/>
  <c r="AS149" i="73"/>
  <c r="AT149" i="73"/>
  <c r="AS150" i="73"/>
  <c r="AT150" i="73"/>
  <c r="AS151" i="73"/>
  <c r="AT151" i="73"/>
  <c r="AS152" i="73"/>
  <c r="AT152" i="73"/>
  <c r="AS153" i="73"/>
  <c r="AT153" i="73"/>
  <c r="AS154" i="73"/>
  <c r="AT154" i="73"/>
  <c r="AS155" i="73"/>
  <c r="AT155" i="73"/>
  <c r="AS156" i="73"/>
  <c r="AT156" i="73"/>
  <c r="AS157" i="73"/>
  <c r="AT157" i="73"/>
  <c r="AS158" i="73"/>
  <c r="AT158" i="73"/>
  <c r="AS159" i="73"/>
  <c r="AT159" i="73"/>
  <c r="AS160" i="73"/>
  <c r="AT160" i="73"/>
  <c r="AS161" i="73"/>
  <c r="AT161" i="73"/>
  <c r="AS162" i="73"/>
  <c r="AT162" i="73"/>
  <c r="AS163" i="73"/>
  <c r="AT163" i="73"/>
  <c r="AS164" i="73"/>
  <c r="AT164" i="73"/>
  <c r="AS165" i="73"/>
  <c r="AT165" i="73"/>
  <c r="AS166" i="73"/>
  <c r="AT166" i="73"/>
  <c r="AS167" i="73"/>
  <c r="AT167" i="73"/>
  <c r="AS168" i="73"/>
  <c r="AT168" i="73"/>
  <c r="AS169" i="73"/>
  <c r="AT169" i="73"/>
  <c r="AS170" i="73"/>
  <c r="AT170" i="73"/>
  <c r="AS171" i="73"/>
  <c r="AT171" i="73"/>
  <c r="AS172" i="73"/>
  <c r="AT172" i="73"/>
  <c r="AS173" i="73"/>
  <c r="AT173" i="73"/>
  <c r="AS174" i="73"/>
  <c r="AT174" i="73"/>
  <c r="AS175" i="73"/>
  <c r="AT175" i="73"/>
  <c r="AS176" i="73"/>
  <c r="AT176" i="73"/>
  <c r="AS177" i="73"/>
  <c r="AT177" i="73"/>
  <c r="AS178" i="73"/>
  <c r="AT178" i="73"/>
  <c r="AS179" i="73"/>
  <c r="AT179" i="73"/>
  <c r="AS180" i="73"/>
  <c r="AT180" i="73"/>
  <c r="AS181" i="73"/>
  <c r="AT181" i="73"/>
  <c r="AS182" i="73"/>
  <c r="AT182" i="73"/>
  <c r="AS183" i="73"/>
  <c r="AT183" i="73"/>
  <c r="AS184" i="73"/>
  <c r="AT184" i="73"/>
  <c r="AS185" i="73"/>
  <c r="AT185" i="73"/>
  <c r="AS186" i="73"/>
  <c r="AT186" i="73"/>
  <c r="AS187" i="73"/>
  <c r="AT187" i="73"/>
  <c r="AS188" i="73"/>
  <c r="AT188" i="73"/>
  <c r="AS189" i="73"/>
  <c r="AT189" i="73"/>
  <c r="AS190" i="73"/>
  <c r="AT190" i="73"/>
  <c r="AS191" i="73"/>
  <c r="AT191" i="73"/>
  <c r="AS192" i="73"/>
  <c r="AT192" i="73"/>
  <c r="AS193" i="73"/>
  <c r="AT193" i="73"/>
  <c r="AS194" i="73"/>
  <c r="AT194" i="73"/>
  <c r="AS195" i="73"/>
  <c r="AT195" i="73"/>
  <c r="AS196" i="73"/>
  <c r="AT196" i="73"/>
  <c r="AS197" i="73"/>
  <c r="AT197" i="73"/>
  <c r="AS198" i="73"/>
  <c r="AT198" i="73"/>
  <c r="AS199" i="73"/>
  <c r="AT199" i="73"/>
  <c r="AS200" i="73"/>
  <c r="AT200" i="73"/>
  <c r="AS201" i="73"/>
  <c r="AT201" i="73"/>
  <c r="AS202" i="73"/>
  <c r="AT202" i="73"/>
  <c r="AS203" i="73"/>
  <c r="AT203" i="73"/>
  <c r="AS204" i="73"/>
  <c r="AT204" i="73"/>
  <c r="AS205" i="73"/>
  <c r="AT205" i="73"/>
  <c r="AS206" i="73"/>
  <c r="AT206" i="73"/>
  <c r="AS207" i="73"/>
  <c r="AT207" i="73"/>
  <c r="AS208" i="73"/>
  <c r="AT208" i="73"/>
  <c r="AS209" i="73"/>
  <c r="AT209" i="73"/>
  <c r="AS210" i="73"/>
  <c r="AT210" i="73"/>
  <c r="AS211" i="73"/>
  <c r="AT211" i="73"/>
  <c r="AS212" i="73"/>
  <c r="AT212" i="73"/>
  <c r="AS213" i="73"/>
  <c r="AT213" i="73"/>
  <c r="AS214" i="73"/>
  <c r="AT214" i="73"/>
  <c r="AS215" i="73"/>
  <c r="AT215" i="73"/>
  <c r="AS216" i="73"/>
  <c r="AT216" i="73"/>
  <c r="AS217" i="73"/>
  <c r="AT217" i="73"/>
  <c r="AS218" i="73"/>
  <c r="AT218" i="73"/>
  <c r="AS219" i="73"/>
  <c r="AT219" i="73"/>
  <c r="AS220" i="73"/>
  <c r="AT220" i="73"/>
  <c r="AS221" i="73"/>
  <c r="AT221" i="73"/>
  <c r="AS222" i="73"/>
  <c r="AT222" i="73"/>
  <c r="AS223" i="73"/>
  <c r="AT223" i="73"/>
  <c r="AS224" i="73"/>
  <c r="AT224" i="73"/>
  <c r="AS225" i="73"/>
  <c r="AT225" i="73"/>
  <c r="AS226" i="73"/>
  <c r="AT226" i="73"/>
  <c r="AS227" i="73"/>
  <c r="AT227" i="73"/>
  <c r="AS228" i="73"/>
  <c r="AT228" i="73"/>
  <c r="AS229" i="73"/>
  <c r="AT229" i="73"/>
  <c r="AS230" i="73"/>
  <c r="AT230" i="73"/>
  <c r="AS231" i="73"/>
  <c r="AS232" i="73"/>
  <c r="AT232" i="73"/>
  <c r="AS233" i="73"/>
  <c r="AT233" i="73"/>
  <c r="AS234" i="73"/>
  <c r="AT234" i="73"/>
  <c r="AS235" i="73"/>
  <c r="AT235" i="73"/>
  <c r="AS236" i="73"/>
  <c r="AT236" i="73"/>
  <c r="AS237" i="73"/>
  <c r="AT237" i="73"/>
  <c r="AS238" i="73"/>
  <c r="AT238" i="73"/>
  <c r="AS239" i="73"/>
  <c r="AT239" i="73"/>
  <c r="AS240" i="73"/>
  <c r="AT240" i="73"/>
  <c r="AS241" i="73"/>
  <c r="AT241" i="73"/>
  <c r="AS242" i="73"/>
  <c r="AT242" i="73"/>
  <c r="AS243" i="73"/>
  <c r="AT243" i="73"/>
  <c r="AS244" i="73"/>
  <c r="AT244" i="73"/>
  <c r="AS245" i="73"/>
  <c r="AT245" i="73"/>
  <c r="AS246" i="73"/>
  <c r="AT246" i="73"/>
  <c r="AS247" i="73"/>
  <c r="AT247" i="73"/>
  <c r="AS248" i="73"/>
  <c r="AT248" i="73"/>
  <c r="AS249" i="73"/>
  <c r="AT249" i="73"/>
  <c r="AS250" i="73"/>
  <c r="AT250" i="73"/>
  <c r="AS251" i="73"/>
  <c r="AT251" i="73"/>
  <c r="AS252" i="73"/>
  <c r="AT252" i="73"/>
  <c r="AS253" i="73"/>
  <c r="AT253" i="73"/>
  <c r="AS254" i="73"/>
  <c r="AT254" i="73"/>
  <c r="AS255" i="73"/>
  <c r="AT255" i="73"/>
  <c r="AS256" i="73"/>
  <c r="AT256" i="73"/>
  <c r="AS257" i="73"/>
  <c r="AT257" i="73"/>
  <c r="AS258" i="73"/>
  <c r="AT258" i="73"/>
  <c r="AS259" i="73"/>
  <c r="AT259" i="73"/>
  <c r="AS260" i="73"/>
  <c r="AT260" i="73"/>
  <c r="AS261" i="73"/>
  <c r="AT261" i="73"/>
  <c r="AS262" i="73"/>
  <c r="AT262" i="73"/>
  <c r="AS263" i="73"/>
  <c r="AT263" i="73"/>
  <c r="AS264" i="73"/>
  <c r="AT264" i="73"/>
  <c r="AS265" i="73"/>
  <c r="AT265" i="73"/>
  <c r="AS266" i="73"/>
  <c r="AT266" i="73"/>
  <c r="AS267" i="73"/>
  <c r="AT267" i="73"/>
  <c r="AS268" i="73"/>
  <c r="AT268" i="73"/>
  <c r="AS269" i="73"/>
  <c r="AT269" i="73"/>
  <c r="AS270" i="73"/>
  <c r="AT270" i="73"/>
  <c r="AS271" i="73"/>
  <c r="AT271" i="73"/>
  <c r="AS272" i="73"/>
  <c r="AT272" i="73"/>
  <c r="AS273" i="73"/>
  <c r="AT273" i="73"/>
  <c r="AS274" i="73"/>
  <c r="AT274" i="73"/>
  <c r="AS275" i="73"/>
  <c r="AT275" i="73"/>
  <c r="AS276" i="73"/>
  <c r="AT276" i="73"/>
  <c r="AS277" i="73"/>
  <c r="AT277" i="73"/>
  <c r="AS278" i="73"/>
  <c r="AT278" i="73"/>
  <c r="AS279" i="73"/>
  <c r="AT279" i="73"/>
  <c r="AS280" i="73"/>
  <c r="AS281" i="73"/>
  <c r="AT281" i="73"/>
  <c r="AS282" i="73"/>
  <c r="AT282" i="73"/>
  <c r="AS283" i="73"/>
  <c r="AT283" i="73"/>
  <c r="AS284" i="73"/>
  <c r="AT284" i="73"/>
  <c r="AS285" i="73"/>
  <c r="AT285" i="73"/>
  <c r="AS286" i="73"/>
  <c r="AT286" i="73"/>
  <c r="AS287" i="73"/>
  <c r="AT287" i="73"/>
  <c r="AS288" i="73"/>
  <c r="AT288" i="73"/>
  <c r="AS289" i="73"/>
  <c r="AT289" i="73"/>
  <c r="AS290" i="73"/>
  <c r="AT290" i="73"/>
  <c r="AS291" i="73"/>
  <c r="AT291" i="73"/>
  <c r="AS292" i="73"/>
  <c r="AT292" i="73"/>
  <c r="AS293" i="73"/>
  <c r="AT293" i="73"/>
  <c r="AS294" i="73"/>
  <c r="AT294" i="73"/>
  <c r="AS295" i="73"/>
  <c r="AT295" i="73"/>
  <c r="AS296" i="73"/>
  <c r="AT296" i="73"/>
  <c r="AS297" i="73"/>
  <c r="AT297" i="73"/>
  <c r="AS298" i="73"/>
  <c r="AT298" i="73"/>
  <c r="AS299" i="73"/>
  <c r="AT299" i="73"/>
  <c r="AS300" i="73"/>
  <c r="AT300" i="73"/>
  <c r="AS301" i="73"/>
  <c r="AT301" i="73"/>
  <c r="AS302" i="73"/>
  <c r="AT302" i="73"/>
  <c r="AS303" i="73"/>
  <c r="AT303" i="73"/>
  <c r="AS304" i="73"/>
  <c r="AT304" i="73"/>
  <c r="AS305" i="73"/>
  <c r="AT305" i="73"/>
  <c r="AS306" i="73"/>
  <c r="AT306" i="73"/>
  <c r="AS307" i="73"/>
  <c r="AT307" i="73"/>
  <c r="AS308" i="73"/>
  <c r="AT308" i="73"/>
  <c r="AS309" i="73"/>
  <c r="AT309" i="73"/>
  <c r="AS310" i="73"/>
  <c r="AT310" i="73"/>
  <c r="AS311" i="73"/>
  <c r="AT311" i="73"/>
  <c r="AS312" i="73"/>
  <c r="AT312" i="73"/>
  <c r="AS313" i="73"/>
  <c r="AT313" i="73"/>
  <c r="AS314" i="73"/>
  <c r="AT314" i="73"/>
  <c r="AS315" i="73"/>
  <c r="AT315" i="73"/>
  <c r="AS316" i="73"/>
  <c r="AT316" i="73"/>
  <c r="AS317" i="73"/>
  <c r="AT317" i="73"/>
  <c r="AS318" i="73"/>
  <c r="AT318" i="73"/>
  <c r="AS319" i="73"/>
  <c r="AT319" i="73"/>
  <c r="AS320" i="73"/>
  <c r="AT320" i="73"/>
  <c r="AS321" i="73"/>
  <c r="AT321" i="73"/>
  <c r="AS322" i="73"/>
  <c r="AT322" i="73"/>
  <c r="AS323" i="73"/>
  <c r="AT323" i="73"/>
  <c r="AS324" i="73"/>
  <c r="AT324" i="73"/>
  <c r="AS325" i="73"/>
  <c r="AT325" i="73"/>
  <c r="AS326" i="73"/>
  <c r="AT326" i="73"/>
  <c r="AS327" i="73"/>
  <c r="AT327" i="73"/>
  <c r="AS328" i="73"/>
  <c r="AT328" i="73"/>
  <c r="AS329" i="73"/>
  <c r="AT329" i="73"/>
  <c r="AS330" i="73"/>
  <c r="AT330" i="73"/>
  <c r="AS331" i="73"/>
  <c r="AT331" i="73"/>
  <c r="AS332" i="73"/>
  <c r="AT332" i="73"/>
  <c r="AS333" i="73"/>
  <c r="AT333" i="73"/>
  <c r="AS334" i="73"/>
  <c r="AT334" i="73"/>
  <c r="AS335" i="73"/>
  <c r="AT335" i="73"/>
  <c r="AS336" i="73"/>
  <c r="AT336" i="73"/>
  <c r="AS337" i="73"/>
  <c r="AT337" i="73"/>
  <c r="AS338" i="73"/>
  <c r="AT338" i="73"/>
  <c r="AS339" i="73"/>
  <c r="AT339" i="73"/>
  <c r="AS340" i="73"/>
  <c r="AT340" i="73"/>
  <c r="AS341" i="73"/>
  <c r="AT341" i="73"/>
  <c r="AS342" i="73"/>
  <c r="AT342" i="73"/>
  <c r="AS343" i="73"/>
  <c r="AT343" i="73"/>
  <c r="AS344" i="73"/>
  <c r="AT344" i="73"/>
  <c r="AS345" i="73"/>
  <c r="AT345" i="73"/>
  <c r="AS346" i="73"/>
  <c r="AT346" i="73"/>
  <c r="AS347" i="73"/>
  <c r="AT347" i="73"/>
  <c r="AS348" i="73"/>
  <c r="AT348" i="73"/>
  <c r="AS349" i="73"/>
  <c r="AT349" i="73"/>
  <c r="AS350" i="73"/>
  <c r="AT350" i="73"/>
  <c r="AS351" i="73"/>
  <c r="AT351" i="73"/>
  <c r="AS352" i="73"/>
  <c r="AT352" i="73"/>
  <c r="AS353" i="73"/>
  <c r="AT353" i="73"/>
  <c r="AS354" i="73"/>
  <c r="AT354" i="73"/>
  <c r="AS355" i="73"/>
  <c r="AT355" i="73"/>
  <c r="AS356" i="73"/>
  <c r="AT356" i="73"/>
  <c r="AS357" i="73"/>
  <c r="AT357" i="73"/>
  <c r="AS358" i="73"/>
  <c r="AT358" i="73"/>
  <c r="AS359" i="73"/>
  <c r="AT359" i="73"/>
  <c r="AS360" i="73"/>
  <c r="AT360" i="73"/>
  <c r="AS361" i="73"/>
  <c r="AT361" i="73"/>
  <c r="AS362" i="73"/>
  <c r="AT362" i="73"/>
  <c r="AS363" i="73"/>
  <c r="AT363" i="73"/>
  <c r="AS364" i="73"/>
  <c r="AT364" i="73"/>
  <c r="AS365" i="73"/>
  <c r="AT365" i="73"/>
  <c r="AS366" i="73"/>
  <c r="AT366" i="73"/>
  <c r="AS367" i="73"/>
  <c r="AT367" i="73"/>
  <c r="AS368" i="73"/>
  <c r="AT368" i="73"/>
  <c r="AS369" i="73"/>
  <c r="AT369" i="73"/>
  <c r="AS370" i="73"/>
  <c r="AT370" i="73"/>
  <c r="AS371" i="73"/>
  <c r="AT371" i="73"/>
  <c r="AS372" i="73"/>
  <c r="AT372" i="73"/>
  <c r="AS373" i="73"/>
  <c r="AT373" i="73"/>
  <c r="AS374" i="73"/>
  <c r="AT374" i="73"/>
  <c r="AS375" i="73"/>
  <c r="AT375" i="73"/>
  <c r="AS376" i="73"/>
  <c r="AT376" i="73"/>
  <c r="AS377" i="73"/>
  <c r="AT377" i="73"/>
  <c r="AS378" i="73"/>
  <c r="AT378" i="73"/>
  <c r="AS379" i="73"/>
  <c r="AT379" i="73"/>
  <c r="AS380" i="73"/>
  <c r="AT380" i="73"/>
  <c r="AS381" i="73"/>
  <c r="AT381" i="73"/>
  <c r="AS382" i="73"/>
  <c r="AT382" i="73"/>
  <c r="AS383" i="73"/>
  <c r="AT383" i="73"/>
  <c r="AS384" i="73"/>
  <c r="AT384" i="73"/>
  <c r="AS385" i="73"/>
  <c r="AT385" i="73"/>
  <c r="AS386" i="73"/>
  <c r="AT386" i="73"/>
  <c r="AS387" i="73"/>
  <c r="AT387" i="73"/>
  <c r="AS388" i="73"/>
  <c r="AT388" i="73"/>
  <c r="AS389" i="73"/>
  <c r="AT389" i="73"/>
  <c r="AS390" i="73"/>
  <c r="AT390" i="73"/>
  <c r="AS391" i="73"/>
  <c r="AT391" i="73"/>
  <c r="AS392" i="73"/>
  <c r="AT392" i="73"/>
  <c r="AS393" i="73"/>
  <c r="AT393" i="73"/>
  <c r="AS394" i="73"/>
  <c r="AT394" i="73"/>
  <c r="AS395" i="73"/>
  <c r="AT395" i="73"/>
  <c r="AS396" i="73"/>
  <c r="AT396" i="73"/>
  <c r="AS397" i="73"/>
  <c r="AT397" i="73"/>
  <c r="AS398" i="73"/>
  <c r="AT398" i="73"/>
  <c r="AS399" i="73"/>
  <c r="AT399" i="73"/>
  <c r="AS400" i="73"/>
  <c r="AT400" i="73"/>
  <c r="AS401" i="73"/>
  <c r="AT401" i="73"/>
  <c r="AS402" i="73"/>
  <c r="AT402" i="73"/>
  <c r="AS403" i="73"/>
  <c r="AT403" i="73"/>
  <c r="AS404" i="73"/>
  <c r="AT404" i="73"/>
  <c r="AS405" i="73"/>
  <c r="AT405" i="73"/>
  <c r="AS406" i="73"/>
  <c r="AT406" i="73"/>
  <c r="AS407" i="73"/>
  <c r="AT407" i="73"/>
  <c r="AS408" i="73"/>
  <c r="AT408" i="73"/>
  <c r="AS409" i="73"/>
  <c r="AT409" i="73"/>
  <c r="AS410" i="73"/>
  <c r="AT410" i="73"/>
  <c r="AS411" i="73"/>
  <c r="AT411" i="73"/>
  <c r="AS412" i="73"/>
  <c r="AT412" i="73"/>
  <c r="AS413" i="73"/>
  <c r="AT413" i="73"/>
  <c r="AS414" i="73"/>
  <c r="AT414" i="73"/>
  <c r="AS415" i="73"/>
  <c r="AT415" i="73"/>
  <c r="AS416" i="73"/>
  <c r="AT416" i="73"/>
  <c r="AS417" i="73"/>
  <c r="AT417" i="73"/>
  <c r="AS418" i="73"/>
  <c r="AT418" i="73"/>
  <c r="AS13" i="73"/>
  <c r="AT13" i="73"/>
  <c r="AS14" i="73"/>
  <c r="AT14" i="73"/>
  <c r="AS15" i="73"/>
  <c r="AT15" i="73"/>
  <c r="AS16" i="73"/>
  <c r="AT16" i="73"/>
  <c r="AS17" i="73"/>
  <c r="AT17" i="73"/>
  <c r="AS18" i="73"/>
  <c r="AT18" i="73"/>
  <c r="AS19" i="73"/>
  <c r="AT19" i="73"/>
  <c r="AS20" i="73"/>
  <c r="AT20" i="73"/>
  <c r="AS21" i="73"/>
  <c r="AT21" i="73"/>
  <c r="AS22" i="73"/>
  <c r="AT22" i="73"/>
  <c r="AS3" i="73"/>
  <c r="AT3" i="73"/>
  <c r="AS4" i="73"/>
  <c r="AT4" i="73"/>
  <c r="AS5" i="73"/>
  <c r="AT5" i="73"/>
  <c r="AS6" i="73"/>
  <c r="AT6" i="73"/>
  <c r="AS7" i="73"/>
  <c r="AT7" i="73"/>
  <c r="AS8" i="73"/>
  <c r="AT8" i="73"/>
  <c r="AS9" i="73"/>
  <c r="AT9" i="73"/>
  <c r="AS10" i="73"/>
  <c r="AT10" i="73"/>
  <c r="AS11" i="73"/>
  <c r="AT11" i="73"/>
  <c r="AS12" i="73"/>
  <c r="AT12" i="73"/>
  <c r="AS2" i="73"/>
  <c r="AT2" i="73"/>
  <c r="P57" i="95"/>
  <c r="P56" i="95"/>
  <c r="P55" i="95"/>
  <c r="P54" i="95"/>
  <c r="P53" i="95"/>
  <c r="P52" i="95"/>
  <c r="P51" i="95"/>
  <c r="P49" i="95"/>
  <c r="P27" i="95"/>
  <c r="N13" i="95"/>
  <c r="N27" i="95"/>
  <c r="M13" i="95"/>
  <c r="M27" i="95"/>
  <c r="L13" i="95"/>
  <c r="L27" i="95"/>
  <c r="K13" i="95"/>
  <c r="K27" i="95"/>
  <c r="P26" i="95"/>
  <c r="P25" i="95"/>
  <c r="P24" i="95"/>
  <c r="P23" i="95"/>
  <c r="P22" i="95"/>
  <c r="P21" i="95"/>
  <c r="P12" i="95"/>
  <c r="P11" i="95"/>
  <c r="P10" i="95"/>
  <c r="P9" i="95"/>
  <c r="P8" i="95"/>
  <c r="D3" i="16"/>
  <c r="E3" i="16"/>
  <c r="F3" i="16"/>
  <c r="G3" i="16"/>
  <c r="H2" i="16"/>
  <c r="H3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4" i="16"/>
  <c r="H185" i="16"/>
  <c r="H187" i="16"/>
  <c r="H189" i="16"/>
  <c r="C3" i="94"/>
  <c r="H3" i="93"/>
  <c r="D3" i="94"/>
  <c r="E3" i="94"/>
  <c r="F3" i="94"/>
  <c r="D4" i="16"/>
  <c r="E4" i="16"/>
  <c r="F4" i="16"/>
  <c r="G4" i="16"/>
  <c r="C4" i="94"/>
  <c r="H5" i="93"/>
  <c r="D4" i="94"/>
  <c r="E4" i="94"/>
  <c r="F4" i="94"/>
  <c r="D5" i="16"/>
  <c r="E5" i="16"/>
  <c r="F5" i="16"/>
  <c r="G5" i="16"/>
  <c r="C5" i="94"/>
  <c r="H7" i="93"/>
  <c r="D5" i="94"/>
  <c r="E5" i="94"/>
  <c r="F5" i="94"/>
  <c r="D6" i="16"/>
  <c r="E6" i="16"/>
  <c r="F6" i="16"/>
  <c r="G6" i="16"/>
  <c r="C6" i="94"/>
  <c r="H11" i="93"/>
  <c r="D6" i="94"/>
  <c r="E6" i="94"/>
  <c r="F6" i="94"/>
  <c r="D7" i="16"/>
  <c r="E7" i="16"/>
  <c r="F7" i="16"/>
  <c r="G7" i="16"/>
  <c r="C7" i="94"/>
  <c r="H12" i="93"/>
  <c r="D7" i="94"/>
  <c r="E7" i="94"/>
  <c r="F7" i="94"/>
  <c r="D8" i="16"/>
  <c r="E8" i="16"/>
  <c r="F8" i="16"/>
  <c r="G8" i="16"/>
  <c r="C8" i="94"/>
  <c r="H13" i="93"/>
  <c r="D8" i="94"/>
  <c r="E8" i="94"/>
  <c r="F8" i="94"/>
  <c r="D9" i="16"/>
  <c r="E9" i="16"/>
  <c r="F9" i="16"/>
  <c r="G9" i="16"/>
  <c r="C9" i="94"/>
  <c r="H14" i="93"/>
  <c r="D9" i="94"/>
  <c r="E9" i="94"/>
  <c r="F9" i="94"/>
  <c r="D10" i="16"/>
  <c r="E10" i="16"/>
  <c r="F10" i="16"/>
  <c r="G10" i="16"/>
  <c r="C10" i="94"/>
  <c r="H17" i="93"/>
  <c r="D10" i="94"/>
  <c r="E10" i="94"/>
  <c r="F10" i="94"/>
  <c r="D11" i="16"/>
  <c r="E11" i="16"/>
  <c r="F11" i="16"/>
  <c r="G11" i="16"/>
  <c r="C11" i="94"/>
  <c r="H18" i="93"/>
  <c r="D11" i="94"/>
  <c r="E11" i="94"/>
  <c r="F11" i="94"/>
  <c r="D12" i="16"/>
  <c r="E12" i="16"/>
  <c r="F12" i="16"/>
  <c r="G12" i="16"/>
  <c r="C12" i="94"/>
  <c r="H19" i="93"/>
  <c r="D12" i="94"/>
  <c r="E12" i="94"/>
  <c r="F12" i="94"/>
  <c r="D13" i="16"/>
  <c r="E13" i="16"/>
  <c r="F13" i="16"/>
  <c r="G13" i="16"/>
  <c r="C13" i="94"/>
  <c r="H20" i="93"/>
  <c r="D13" i="94"/>
  <c r="E13" i="94"/>
  <c r="F13" i="94"/>
  <c r="D14" i="16"/>
  <c r="E14" i="16"/>
  <c r="F14" i="16"/>
  <c r="G14" i="16"/>
  <c r="C14" i="94"/>
  <c r="H22" i="93"/>
  <c r="D14" i="94"/>
  <c r="E14" i="94"/>
  <c r="F14" i="94"/>
  <c r="D15" i="16"/>
  <c r="E15" i="16"/>
  <c r="F15" i="16"/>
  <c r="G15" i="16"/>
  <c r="C15" i="94"/>
  <c r="H24" i="93"/>
  <c r="D15" i="94"/>
  <c r="E15" i="94"/>
  <c r="F15" i="94"/>
  <c r="D16" i="16"/>
  <c r="E16" i="16"/>
  <c r="F16" i="16"/>
  <c r="G16" i="16"/>
  <c r="C16" i="94"/>
  <c r="H25" i="93"/>
  <c r="D16" i="94"/>
  <c r="E16" i="94"/>
  <c r="F16" i="94"/>
  <c r="D17" i="16"/>
  <c r="E17" i="16"/>
  <c r="F17" i="16"/>
  <c r="G17" i="16"/>
  <c r="C17" i="94"/>
  <c r="H26" i="93"/>
  <c r="D17" i="94"/>
  <c r="E17" i="94"/>
  <c r="F17" i="94"/>
  <c r="D18" i="16"/>
  <c r="E18" i="16"/>
  <c r="F18" i="16"/>
  <c r="G18" i="16"/>
  <c r="C18" i="94"/>
  <c r="H27" i="93"/>
  <c r="D18" i="94"/>
  <c r="E18" i="94"/>
  <c r="F18" i="94"/>
  <c r="D19" i="16"/>
  <c r="E19" i="16"/>
  <c r="F19" i="16"/>
  <c r="G19" i="16"/>
  <c r="C19" i="94"/>
  <c r="H28" i="93"/>
  <c r="D19" i="94"/>
  <c r="E19" i="94"/>
  <c r="F19" i="94"/>
  <c r="D20" i="16"/>
  <c r="E20" i="16"/>
  <c r="F20" i="16"/>
  <c r="G20" i="16"/>
  <c r="C20" i="94"/>
  <c r="H30" i="93"/>
  <c r="D20" i="94"/>
  <c r="E20" i="94"/>
  <c r="F20" i="94"/>
  <c r="D21" i="16"/>
  <c r="E21" i="16"/>
  <c r="F21" i="16"/>
  <c r="G21" i="16"/>
  <c r="C21" i="94"/>
  <c r="H32" i="93"/>
  <c r="D21" i="94"/>
  <c r="E21" i="94"/>
  <c r="F21" i="94"/>
  <c r="D23" i="16"/>
  <c r="E23" i="16"/>
  <c r="F23" i="16"/>
  <c r="G23" i="16"/>
  <c r="C22" i="94"/>
  <c r="H35" i="93"/>
  <c r="D22" i="94"/>
  <c r="E22" i="94"/>
  <c r="F22" i="94"/>
  <c r="D24" i="16"/>
  <c r="E24" i="16"/>
  <c r="F24" i="16"/>
  <c r="G24" i="16"/>
  <c r="C23" i="94"/>
  <c r="H37" i="93"/>
  <c r="D23" i="94"/>
  <c r="E23" i="94"/>
  <c r="F23" i="94"/>
  <c r="D25" i="16"/>
  <c r="E25" i="16"/>
  <c r="F25" i="16"/>
  <c r="G25" i="16"/>
  <c r="C24" i="94"/>
  <c r="H38" i="93"/>
  <c r="D24" i="94"/>
  <c r="E24" i="94"/>
  <c r="F24" i="94"/>
  <c r="D26" i="16"/>
  <c r="E26" i="16"/>
  <c r="F26" i="16"/>
  <c r="G26" i="16"/>
  <c r="C25" i="94"/>
  <c r="H41" i="93"/>
  <c r="D25" i="94"/>
  <c r="E25" i="94"/>
  <c r="F25" i="94"/>
  <c r="D27" i="16"/>
  <c r="E27" i="16"/>
  <c r="F27" i="16"/>
  <c r="G27" i="16"/>
  <c r="C26" i="94"/>
  <c r="H42" i="93"/>
  <c r="D26" i="94"/>
  <c r="E26" i="94"/>
  <c r="F26" i="94"/>
  <c r="D28" i="16"/>
  <c r="E28" i="16"/>
  <c r="F28" i="16"/>
  <c r="G28" i="16"/>
  <c r="C27" i="94"/>
  <c r="H43" i="93"/>
  <c r="D27" i="94"/>
  <c r="E27" i="94"/>
  <c r="F27" i="94"/>
  <c r="D29" i="16"/>
  <c r="E29" i="16"/>
  <c r="F29" i="16"/>
  <c r="G29" i="16"/>
  <c r="C28" i="94"/>
  <c r="H44" i="93"/>
  <c r="D28" i="94"/>
  <c r="E28" i="94"/>
  <c r="F28" i="94"/>
  <c r="D30" i="16"/>
  <c r="E30" i="16"/>
  <c r="F30" i="16"/>
  <c r="G30" i="16"/>
  <c r="C29" i="94"/>
  <c r="H45" i="93"/>
  <c r="D29" i="94"/>
  <c r="E29" i="94"/>
  <c r="F29" i="94"/>
  <c r="D31" i="16"/>
  <c r="E31" i="16"/>
  <c r="F31" i="16"/>
  <c r="G31" i="16"/>
  <c r="C30" i="94"/>
  <c r="H46" i="93"/>
  <c r="D30" i="94"/>
  <c r="E30" i="94"/>
  <c r="F30" i="94"/>
  <c r="D33" i="16"/>
  <c r="E33" i="16"/>
  <c r="F33" i="16"/>
  <c r="G33" i="16"/>
  <c r="C31" i="94"/>
  <c r="D31" i="94"/>
  <c r="E31" i="94"/>
  <c r="F31" i="94"/>
  <c r="D34" i="16"/>
  <c r="E34" i="16"/>
  <c r="F34" i="16"/>
  <c r="G34" i="16"/>
  <c r="C32" i="94"/>
  <c r="H48" i="93"/>
  <c r="D32" i="94"/>
  <c r="E32" i="94"/>
  <c r="F32" i="94"/>
  <c r="D35" i="16"/>
  <c r="E35" i="16"/>
  <c r="F35" i="16"/>
  <c r="G35" i="16"/>
  <c r="C33" i="94"/>
  <c r="H49" i="93"/>
  <c r="D33" i="94"/>
  <c r="E33" i="94"/>
  <c r="F33" i="94"/>
  <c r="D36" i="16"/>
  <c r="E36" i="16"/>
  <c r="F36" i="16"/>
  <c r="G36" i="16"/>
  <c r="C34" i="94"/>
  <c r="H50" i="93"/>
  <c r="D34" i="94"/>
  <c r="E34" i="94"/>
  <c r="F34" i="94"/>
  <c r="D37" i="16"/>
  <c r="E37" i="16"/>
  <c r="F37" i="16"/>
  <c r="G37" i="16"/>
  <c r="C35" i="94"/>
  <c r="H53" i="93"/>
  <c r="D35" i="94"/>
  <c r="E35" i="94"/>
  <c r="F35" i="94"/>
  <c r="D38" i="16"/>
  <c r="E38" i="16"/>
  <c r="F38" i="16"/>
  <c r="G38" i="16"/>
  <c r="C36" i="94"/>
  <c r="H54" i="93"/>
  <c r="D36" i="94"/>
  <c r="E36" i="94"/>
  <c r="F36" i="94"/>
  <c r="D39" i="16"/>
  <c r="E39" i="16"/>
  <c r="F39" i="16"/>
  <c r="G39" i="16"/>
  <c r="C37" i="94"/>
  <c r="H55" i="93"/>
  <c r="D37" i="94"/>
  <c r="E37" i="94"/>
  <c r="F37" i="94"/>
  <c r="D40" i="16"/>
  <c r="E40" i="16"/>
  <c r="F40" i="16"/>
  <c r="G40" i="16"/>
  <c r="C38" i="94"/>
  <c r="H56" i="93"/>
  <c r="D38" i="94"/>
  <c r="E38" i="94"/>
  <c r="F38" i="94"/>
  <c r="D41" i="16"/>
  <c r="E41" i="16"/>
  <c r="F41" i="16"/>
  <c r="G41" i="16"/>
  <c r="C39" i="94"/>
  <c r="H57" i="93"/>
  <c r="D39" i="94"/>
  <c r="E39" i="94"/>
  <c r="F39" i="94"/>
  <c r="D42" i="16"/>
  <c r="E42" i="16"/>
  <c r="F42" i="16"/>
  <c r="G42" i="16"/>
  <c r="C40" i="94"/>
  <c r="H59" i="93"/>
  <c r="D40" i="94"/>
  <c r="E40" i="94"/>
  <c r="F40" i="94"/>
  <c r="D43" i="16"/>
  <c r="E43" i="16"/>
  <c r="F43" i="16"/>
  <c r="G43" i="16"/>
  <c r="C41" i="94"/>
  <c r="H62" i="93"/>
  <c r="D41" i="94"/>
  <c r="E41" i="94"/>
  <c r="F41" i="94"/>
  <c r="D44" i="16"/>
  <c r="E44" i="16"/>
  <c r="F44" i="16"/>
  <c r="G44" i="16"/>
  <c r="C42" i="94"/>
  <c r="H63" i="93"/>
  <c r="D42" i="94"/>
  <c r="E42" i="94"/>
  <c r="F42" i="94"/>
  <c r="D45" i="16"/>
  <c r="E45" i="16"/>
  <c r="F45" i="16"/>
  <c r="G45" i="16"/>
  <c r="C43" i="94"/>
  <c r="H65" i="93"/>
  <c r="D43" i="94"/>
  <c r="E43" i="94"/>
  <c r="F43" i="94"/>
  <c r="D46" i="16"/>
  <c r="E46" i="16"/>
  <c r="F46" i="16"/>
  <c r="G46" i="16"/>
  <c r="C44" i="94"/>
  <c r="H67" i="93"/>
  <c r="D44" i="94"/>
  <c r="E44" i="94"/>
  <c r="F44" i="94"/>
  <c r="D47" i="16"/>
  <c r="E47" i="16"/>
  <c r="F47" i="16"/>
  <c r="G47" i="16"/>
  <c r="C45" i="94"/>
  <c r="H71" i="93"/>
  <c r="D45" i="94"/>
  <c r="E45" i="94"/>
  <c r="F45" i="94"/>
  <c r="D48" i="16"/>
  <c r="E48" i="16"/>
  <c r="F48" i="16"/>
  <c r="G48" i="16"/>
  <c r="C46" i="94"/>
  <c r="H74" i="93"/>
  <c r="D46" i="94"/>
  <c r="E46" i="94"/>
  <c r="F46" i="94"/>
  <c r="D49" i="16"/>
  <c r="E49" i="16"/>
  <c r="F49" i="16"/>
  <c r="G49" i="16"/>
  <c r="C47" i="94"/>
  <c r="H76" i="93"/>
  <c r="D47" i="94"/>
  <c r="E47" i="94"/>
  <c r="F47" i="94"/>
  <c r="D51" i="16"/>
  <c r="E51" i="16"/>
  <c r="F51" i="16"/>
  <c r="G51" i="16"/>
  <c r="C48" i="94"/>
  <c r="H92" i="93"/>
  <c r="D48" i="94"/>
  <c r="E48" i="94"/>
  <c r="F48" i="94"/>
  <c r="D52" i="16"/>
  <c r="E52" i="16"/>
  <c r="F52" i="16"/>
  <c r="G52" i="16"/>
  <c r="C49" i="94"/>
  <c r="H93" i="93"/>
  <c r="D49" i="94"/>
  <c r="E49" i="94"/>
  <c r="F49" i="94"/>
  <c r="D55" i="16"/>
  <c r="E55" i="16"/>
  <c r="F55" i="16"/>
  <c r="G55" i="16"/>
  <c r="C50" i="94"/>
  <c r="H114" i="93"/>
  <c r="D50" i="94"/>
  <c r="E50" i="94"/>
  <c r="F50" i="94"/>
  <c r="D56" i="16"/>
  <c r="E56" i="16"/>
  <c r="F56" i="16"/>
  <c r="G56" i="16"/>
  <c r="C51" i="94"/>
  <c r="H115" i="93"/>
  <c r="D51" i="94"/>
  <c r="E51" i="94"/>
  <c r="F51" i="94"/>
  <c r="D57" i="16"/>
  <c r="E57" i="16"/>
  <c r="F57" i="16"/>
  <c r="G57" i="16"/>
  <c r="C52" i="94"/>
  <c r="H118" i="93"/>
  <c r="D52" i="94"/>
  <c r="E52" i="94"/>
  <c r="F52" i="94"/>
  <c r="D59" i="16"/>
  <c r="E59" i="16"/>
  <c r="F59" i="16"/>
  <c r="G59" i="16"/>
  <c r="C53" i="94"/>
  <c r="H125" i="93"/>
  <c r="D53" i="94"/>
  <c r="E53" i="94"/>
  <c r="F53" i="94"/>
  <c r="D60" i="16"/>
  <c r="E60" i="16"/>
  <c r="F60" i="16"/>
  <c r="G60" i="16"/>
  <c r="C54" i="94"/>
  <c r="H139" i="93"/>
  <c r="D54" i="94"/>
  <c r="E54" i="94"/>
  <c r="F54" i="94"/>
  <c r="D61" i="16"/>
  <c r="E61" i="16"/>
  <c r="F61" i="16"/>
  <c r="G61" i="16"/>
  <c r="C55" i="94"/>
  <c r="H141" i="93"/>
  <c r="D55" i="94"/>
  <c r="E55" i="94"/>
  <c r="F55" i="94"/>
  <c r="D62" i="16"/>
  <c r="E62" i="16"/>
  <c r="F62" i="16"/>
  <c r="G62" i="16"/>
  <c r="C56" i="94"/>
  <c r="H143" i="93"/>
  <c r="D56" i="94"/>
  <c r="E56" i="94"/>
  <c r="F56" i="94"/>
  <c r="D63" i="16"/>
  <c r="E63" i="16"/>
  <c r="F63" i="16"/>
  <c r="G63" i="16"/>
  <c r="C57" i="94"/>
  <c r="H145" i="93"/>
  <c r="D57" i="94"/>
  <c r="E57" i="94"/>
  <c r="F57" i="94"/>
  <c r="D64" i="16"/>
  <c r="E64" i="16"/>
  <c r="F64" i="16"/>
  <c r="G64" i="16"/>
  <c r="C58" i="94"/>
  <c r="H146" i="93"/>
  <c r="D58" i="94"/>
  <c r="E58" i="94"/>
  <c r="F58" i="94"/>
  <c r="D67" i="16"/>
  <c r="E67" i="16"/>
  <c r="F67" i="16"/>
  <c r="G67" i="16"/>
  <c r="C59" i="94"/>
  <c r="H150" i="93"/>
  <c r="D59" i="94"/>
  <c r="E59" i="94"/>
  <c r="F59" i="94"/>
  <c r="D68" i="16"/>
  <c r="E68" i="16"/>
  <c r="F68" i="16"/>
  <c r="G68" i="16"/>
  <c r="C60" i="94"/>
  <c r="H152" i="93"/>
  <c r="D60" i="94"/>
  <c r="E60" i="94"/>
  <c r="F60" i="94"/>
  <c r="D71" i="16"/>
  <c r="E71" i="16"/>
  <c r="F71" i="16"/>
  <c r="G71" i="16"/>
  <c r="C61" i="94"/>
  <c r="H158" i="93"/>
  <c r="D61" i="94"/>
  <c r="E61" i="94"/>
  <c r="F61" i="94"/>
  <c r="D74" i="16"/>
  <c r="E74" i="16"/>
  <c r="F74" i="16"/>
  <c r="G74" i="16"/>
  <c r="C62" i="94"/>
  <c r="H168" i="93"/>
  <c r="D62" i="94"/>
  <c r="E62" i="94"/>
  <c r="F62" i="94"/>
  <c r="D76" i="16"/>
  <c r="E76" i="16"/>
  <c r="F76" i="16"/>
  <c r="G76" i="16"/>
  <c r="C63" i="94"/>
  <c r="H174" i="93"/>
  <c r="D63" i="94"/>
  <c r="E63" i="94"/>
  <c r="F63" i="94"/>
  <c r="D77" i="16"/>
  <c r="E77" i="16"/>
  <c r="F77" i="16"/>
  <c r="G77" i="16"/>
  <c r="C64" i="94"/>
  <c r="H175" i="93"/>
  <c r="D64" i="94"/>
  <c r="E64" i="94"/>
  <c r="F64" i="94"/>
  <c r="D78" i="16"/>
  <c r="E78" i="16"/>
  <c r="F78" i="16"/>
  <c r="G78" i="16"/>
  <c r="C65" i="94"/>
  <c r="H176" i="93"/>
  <c r="D65" i="94"/>
  <c r="E65" i="94"/>
  <c r="F65" i="94"/>
  <c r="D79" i="16"/>
  <c r="E79" i="16"/>
  <c r="F79" i="16"/>
  <c r="G79" i="16"/>
  <c r="C66" i="94"/>
  <c r="H178" i="93"/>
  <c r="D66" i="94"/>
  <c r="E66" i="94"/>
  <c r="F66" i="94"/>
  <c r="D80" i="16"/>
  <c r="E80" i="16"/>
  <c r="F80" i="16"/>
  <c r="G80" i="16"/>
  <c r="C67" i="94"/>
  <c r="H180" i="93"/>
  <c r="D67" i="94"/>
  <c r="E67" i="94"/>
  <c r="F67" i="94"/>
  <c r="D81" i="16"/>
  <c r="E81" i="16"/>
  <c r="F81" i="16"/>
  <c r="G81" i="16"/>
  <c r="C68" i="94"/>
  <c r="H181" i="93"/>
  <c r="D68" i="94"/>
  <c r="E68" i="94"/>
  <c r="F68" i="94"/>
  <c r="D82" i="16"/>
  <c r="E82" i="16"/>
  <c r="F82" i="16"/>
  <c r="G82" i="16"/>
  <c r="C69" i="94"/>
  <c r="H182" i="93"/>
  <c r="D69" i="94"/>
  <c r="E69" i="94"/>
  <c r="F69" i="94"/>
  <c r="D83" i="16"/>
  <c r="E83" i="16"/>
  <c r="F83" i="16"/>
  <c r="G83" i="16"/>
  <c r="C70" i="94"/>
  <c r="H185" i="93"/>
  <c r="D70" i="94"/>
  <c r="E70" i="94"/>
  <c r="F70" i="94"/>
  <c r="D84" i="16"/>
  <c r="E84" i="16"/>
  <c r="F84" i="16"/>
  <c r="G84" i="16"/>
  <c r="C71" i="94"/>
  <c r="H186" i="93"/>
  <c r="D71" i="94"/>
  <c r="E71" i="94"/>
  <c r="F71" i="94"/>
  <c r="D85" i="16"/>
  <c r="E85" i="16"/>
  <c r="F85" i="16"/>
  <c r="G85" i="16"/>
  <c r="C72" i="94"/>
  <c r="H190" i="93"/>
  <c r="D72" i="94"/>
  <c r="E72" i="94"/>
  <c r="F72" i="94"/>
  <c r="D86" i="16"/>
  <c r="E86" i="16"/>
  <c r="F86" i="16"/>
  <c r="G86" i="16"/>
  <c r="C73" i="94"/>
  <c r="H193" i="93"/>
  <c r="D73" i="94"/>
  <c r="E73" i="94"/>
  <c r="F73" i="94"/>
  <c r="D87" i="16"/>
  <c r="E87" i="16"/>
  <c r="F87" i="16"/>
  <c r="G87" i="16"/>
  <c r="C74" i="94"/>
  <c r="H194" i="93"/>
  <c r="D74" i="94"/>
  <c r="E74" i="94"/>
  <c r="F74" i="94"/>
  <c r="D88" i="16"/>
  <c r="E88" i="16"/>
  <c r="F88" i="16"/>
  <c r="G88" i="16"/>
  <c r="C75" i="94"/>
  <c r="H195" i="93"/>
  <c r="D75" i="94"/>
  <c r="E75" i="94"/>
  <c r="F75" i="94"/>
  <c r="D89" i="16"/>
  <c r="E89" i="16"/>
  <c r="F89" i="16"/>
  <c r="G89" i="16"/>
  <c r="C76" i="94"/>
  <c r="H196" i="93"/>
  <c r="D76" i="94"/>
  <c r="E76" i="94"/>
  <c r="F76" i="94"/>
  <c r="C77" i="94"/>
  <c r="H197" i="93"/>
  <c r="D77" i="94"/>
  <c r="E77" i="94"/>
  <c r="F77" i="94"/>
  <c r="D90" i="16"/>
  <c r="E90" i="16"/>
  <c r="F90" i="16"/>
  <c r="G90" i="16"/>
  <c r="C78" i="94"/>
  <c r="H198" i="93"/>
  <c r="D78" i="94"/>
  <c r="E78" i="94"/>
  <c r="F78" i="94"/>
  <c r="D92" i="16"/>
  <c r="E92" i="16"/>
  <c r="F92" i="16"/>
  <c r="G92" i="16"/>
  <c r="C79" i="94"/>
  <c r="H201" i="93"/>
  <c r="D79" i="94"/>
  <c r="E79" i="94"/>
  <c r="F79" i="94"/>
  <c r="D94" i="16"/>
  <c r="E94" i="16"/>
  <c r="F94" i="16"/>
  <c r="G94" i="16"/>
  <c r="C80" i="94"/>
  <c r="H204" i="93"/>
  <c r="D80" i="94"/>
  <c r="E80" i="94"/>
  <c r="F80" i="94"/>
  <c r="D95" i="16"/>
  <c r="E95" i="16"/>
  <c r="F95" i="16"/>
  <c r="G95" i="16"/>
  <c r="C81" i="94"/>
  <c r="H205" i="93"/>
  <c r="D81" i="94"/>
  <c r="E81" i="94"/>
  <c r="F81" i="94"/>
  <c r="D96" i="16"/>
  <c r="E96" i="16"/>
  <c r="F96" i="16"/>
  <c r="G96" i="16"/>
  <c r="C82" i="94"/>
  <c r="H206" i="93"/>
  <c r="D82" i="94"/>
  <c r="E82" i="94"/>
  <c r="F82" i="94"/>
  <c r="D97" i="16"/>
  <c r="E97" i="16"/>
  <c r="F97" i="16"/>
  <c r="G97" i="16"/>
  <c r="C83" i="94"/>
  <c r="H207" i="93"/>
  <c r="D83" i="94"/>
  <c r="E83" i="94"/>
  <c r="F83" i="94"/>
  <c r="D98" i="16"/>
  <c r="E98" i="16"/>
  <c r="F98" i="16"/>
  <c r="G98" i="16"/>
  <c r="C84" i="94"/>
  <c r="H208" i="93"/>
  <c r="D84" i="94"/>
  <c r="E84" i="94"/>
  <c r="F84" i="94"/>
  <c r="D101" i="16"/>
  <c r="E101" i="16"/>
  <c r="F101" i="16"/>
  <c r="G101" i="16"/>
  <c r="C85" i="94"/>
  <c r="H211" i="93"/>
  <c r="D85" i="94"/>
  <c r="E85" i="94"/>
  <c r="F85" i="94"/>
  <c r="D103" i="16"/>
  <c r="E103" i="16"/>
  <c r="F103" i="16"/>
  <c r="G103" i="16"/>
  <c r="C86" i="94"/>
  <c r="H214" i="93"/>
  <c r="D86" i="94"/>
  <c r="E86" i="94"/>
  <c r="F86" i="94"/>
  <c r="D105" i="16"/>
  <c r="E105" i="16"/>
  <c r="F105" i="16"/>
  <c r="G105" i="16"/>
  <c r="C87" i="94"/>
  <c r="H216" i="93"/>
  <c r="D87" i="94"/>
  <c r="E87" i="94"/>
  <c r="F87" i="94"/>
  <c r="D107" i="16"/>
  <c r="E107" i="16"/>
  <c r="F107" i="16"/>
  <c r="G107" i="16"/>
  <c r="C88" i="94"/>
  <c r="D88" i="94"/>
  <c r="E88" i="94"/>
  <c r="F88" i="94"/>
  <c r="D108" i="16"/>
  <c r="E108" i="16"/>
  <c r="F108" i="16"/>
  <c r="G108" i="16"/>
  <c r="C89" i="94"/>
  <c r="D89" i="94"/>
  <c r="E89" i="94"/>
  <c r="F89" i="94"/>
  <c r="D109" i="16"/>
  <c r="E109" i="16"/>
  <c r="F109" i="16"/>
  <c r="G109" i="16"/>
  <c r="C90" i="94"/>
  <c r="D90" i="94"/>
  <c r="E90" i="94"/>
  <c r="F90" i="94"/>
  <c r="D110" i="16"/>
  <c r="E110" i="16"/>
  <c r="F110" i="16"/>
  <c r="G110" i="16"/>
  <c r="C91" i="94"/>
  <c r="D91" i="94"/>
  <c r="E91" i="94"/>
  <c r="F91" i="94"/>
  <c r="D112" i="16"/>
  <c r="E112" i="16"/>
  <c r="F112" i="16"/>
  <c r="G112" i="16"/>
  <c r="C92" i="94"/>
  <c r="D92" i="94"/>
  <c r="E92" i="94"/>
  <c r="F92" i="94"/>
  <c r="D113" i="16"/>
  <c r="E113" i="16"/>
  <c r="F113" i="16"/>
  <c r="G113" i="16"/>
  <c r="C93" i="94"/>
  <c r="H221" i="93"/>
  <c r="D93" i="94"/>
  <c r="E93" i="94"/>
  <c r="F93" i="94"/>
  <c r="D114" i="16"/>
  <c r="E114" i="16"/>
  <c r="F114" i="16"/>
  <c r="G114" i="16"/>
  <c r="C94" i="94"/>
  <c r="H224" i="93"/>
  <c r="D94" i="94"/>
  <c r="E94" i="94"/>
  <c r="F94" i="94"/>
  <c r="D115" i="16"/>
  <c r="E115" i="16"/>
  <c r="F115" i="16"/>
  <c r="G115" i="16"/>
  <c r="C95" i="94"/>
  <c r="H225" i="93"/>
  <c r="D95" i="94"/>
  <c r="E95" i="94"/>
  <c r="F95" i="94"/>
  <c r="D116" i="16"/>
  <c r="E116" i="16"/>
  <c r="F116" i="16"/>
  <c r="G116" i="16"/>
  <c r="C96" i="94"/>
  <c r="H226" i="93"/>
  <c r="D96" i="94"/>
  <c r="E96" i="94"/>
  <c r="F96" i="94"/>
  <c r="D117" i="16"/>
  <c r="E117" i="16"/>
  <c r="F117" i="16"/>
  <c r="G117" i="16"/>
  <c r="C97" i="94"/>
  <c r="H227" i="93"/>
  <c r="D97" i="94"/>
  <c r="E97" i="94"/>
  <c r="F97" i="94"/>
  <c r="D118" i="16"/>
  <c r="E118" i="16"/>
  <c r="F118" i="16"/>
  <c r="G118" i="16"/>
  <c r="C98" i="94"/>
  <c r="H228" i="93"/>
  <c r="D98" i="94"/>
  <c r="E98" i="94"/>
  <c r="F98" i="94"/>
  <c r="D119" i="16"/>
  <c r="E119" i="16"/>
  <c r="F119" i="16"/>
  <c r="G119" i="16"/>
  <c r="C99" i="94"/>
  <c r="H232" i="93"/>
  <c r="D99" i="94"/>
  <c r="E99" i="94"/>
  <c r="F99" i="94"/>
  <c r="D120" i="16"/>
  <c r="E120" i="16"/>
  <c r="F120" i="16"/>
  <c r="G120" i="16"/>
  <c r="C100" i="94"/>
  <c r="H233" i="93"/>
  <c r="D100" i="94"/>
  <c r="E100" i="94"/>
  <c r="F100" i="94"/>
  <c r="D121" i="16"/>
  <c r="E121" i="16"/>
  <c r="F121" i="16"/>
  <c r="G121" i="16"/>
  <c r="C101" i="94"/>
  <c r="H234" i="93"/>
  <c r="D101" i="94"/>
  <c r="E101" i="94"/>
  <c r="F101" i="94"/>
  <c r="D122" i="16"/>
  <c r="E122" i="16"/>
  <c r="F122" i="16"/>
  <c r="G122" i="16"/>
  <c r="C102" i="94"/>
  <c r="H237" i="93"/>
  <c r="D102" i="94"/>
  <c r="E102" i="94"/>
  <c r="F102" i="94"/>
  <c r="D123" i="16"/>
  <c r="E123" i="16"/>
  <c r="F123" i="16"/>
  <c r="G123" i="16"/>
  <c r="C103" i="94"/>
  <c r="H239" i="93"/>
  <c r="D103" i="94"/>
  <c r="E103" i="94"/>
  <c r="F103" i="94"/>
  <c r="D124" i="16"/>
  <c r="E124" i="16"/>
  <c r="F124" i="16"/>
  <c r="G124" i="16"/>
  <c r="C104" i="94"/>
  <c r="H240" i="93"/>
  <c r="D104" i="94"/>
  <c r="E104" i="94"/>
  <c r="F104" i="94"/>
  <c r="D125" i="16"/>
  <c r="E125" i="16"/>
  <c r="F125" i="16"/>
  <c r="G125" i="16"/>
  <c r="C105" i="94"/>
  <c r="H248" i="93"/>
  <c r="D105" i="94"/>
  <c r="E105" i="94"/>
  <c r="F105" i="94"/>
  <c r="D126" i="16"/>
  <c r="E126" i="16"/>
  <c r="F126" i="16"/>
  <c r="G126" i="16"/>
  <c r="C106" i="94"/>
  <c r="H250" i="93"/>
  <c r="D106" i="94"/>
  <c r="E106" i="94"/>
  <c r="F106" i="94"/>
  <c r="D127" i="16"/>
  <c r="E127" i="16"/>
  <c r="F127" i="16"/>
  <c r="G127" i="16"/>
  <c r="C107" i="94"/>
  <c r="D107" i="94"/>
  <c r="E107" i="94"/>
  <c r="F107" i="94"/>
  <c r="D128" i="16"/>
  <c r="E128" i="16"/>
  <c r="F128" i="16"/>
  <c r="G128" i="16"/>
  <c r="C108" i="94"/>
  <c r="D108" i="94"/>
  <c r="E108" i="94"/>
  <c r="F108" i="94"/>
  <c r="D129" i="16"/>
  <c r="E129" i="16"/>
  <c r="F129" i="16"/>
  <c r="G129" i="16"/>
  <c r="C109" i="94"/>
  <c r="H252" i="93"/>
  <c r="D109" i="94"/>
  <c r="E109" i="94"/>
  <c r="F109" i="94"/>
  <c r="D130" i="16"/>
  <c r="E130" i="16"/>
  <c r="F130" i="16"/>
  <c r="G130" i="16"/>
  <c r="C110" i="94"/>
  <c r="H254" i="93"/>
  <c r="D110" i="94"/>
  <c r="E110" i="94"/>
  <c r="F110" i="94"/>
  <c r="D131" i="16"/>
  <c r="E131" i="16"/>
  <c r="F131" i="16"/>
  <c r="G131" i="16"/>
  <c r="C111" i="94"/>
  <c r="H255" i="93"/>
  <c r="D111" i="94"/>
  <c r="E111" i="94"/>
  <c r="F111" i="94"/>
  <c r="D132" i="16"/>
  <c r="E132" i="16"/>
  <c r="F132" i="16"/>
  <c r="G132" i="16"/>
  <c r="C112" i="94"/>
  <c r="H256" i="93"/>
  <c r="D112" i="94"/>
  <c r="E112" i="94"/>
  <c r="F112" i="94"/>
  <c r="D133" i="16"/>
  <c r="E133" i="16"/>
  <c r="F133" i="16"/>
  <c r="G133" i="16"/>
  <c r="C113" i="94"/>
  <c r="H258" i="93"/>
  <c r="D113" i="94"/>
  <c r="E113" i="94"/>
  <c r="F113" i="94"/>
  <c r="D134" i="16"/>
  <c r="E134" i="16"/>
  <c r="F134" i="16"/>
  <c r="G134" i="16"/>
  <c r="C114" i="94"/>
  <c r="H259" i="93"/>
  <c r="D114" i="94"/>
  <c r="E114" i="94"/>
  <c r="F114" i="94"/>
  <c r="D135" i="16"/>
  <c r="E135" i="16"/>
  <c r="F135" i="16"/>
  <c r="G135" i="16"/>
  <c r="C115" i="94"/>
  <c r="H260" i="93"/>
  <c r="D115" i="94"/>
  <c r="E115" i="94"/>
  <c r="F115" i="94"/>
  <c r="D136" i="16"/>
  <c r="E136" i="16"/>
  <c r="F136" i="16"/>
  <c r="G136" i="16"/>
  <c r="C116" i="94"/>
  <c r="H261" i="93"/>
  <c r="D116" i="94"/>
  <c r="E116" i="94"/>
  <c r="F116" i="94"/>
  <c r="D137" i="16"/>
  <c r="E137" i="16"/>
  <c r="F137" i="16"/>
  <c r="G137" i="16"/>
  <c r="C117" i="94"/>
  <c r="H262" i="93"/>
  <c r="D117" i="94"/>
  <c r="E117" i="94"/>
  <c r="F117" i="94"/>
  <c r="C118" i="94"/>
  <c r="H263" i="93"/>
  <c r="D118" i="94"/>
  <c r="E118" i="94"/>
  <c r="F118" i="94"/>
  <c r="D140" i="16"/>
  <c r="E140" i="16"/>
  <c r="F140" i="16"/>
  <c r="G140" i="16"/>
  <c r="C119" i="94"/>
  <c r="H269" i="93"/>
  <c r="D119" i="94"/>
  <c r="E119" i="94"/>
  <c r="F119" i="94"/>
  <c r="D141" i="16"/>
  <c r="E141" i="16"/>
  <c r="F141" i="16"/>
  <c r="G141" i="16"/>
  <c r="C120" i="94"/>
  <c r="H270" i="93"/>
  <c r="D120" i="94"/>
  <c r="E120" i="94"/>
  <c r="F120" i="94"/>
  <c r="D142" i="16"/>
  <c r="E142" i="16"/>
  <c r="F142" i="16"/>
  <c r="G142" i="16"/>
  <c r="C121" i="94"/>
  <c r="H271" i="93"/>
  <c r="D121" i="94"/>
  <c r="E121" i="94"/>
  <c r="F121" i="94"/>
  <c r="D143" i="16"/>
  <c r="E143" i="16"/>
  <c r="F143" i="16"/>
  <c r="G143" i="16"/>
  <c r="C122" i="94"/>
  <c r="H273" i="93"/>
  <c r="D122" i="94"/>
  <c r="E122" i="94"/>
  <c r="F122" i="94"/>
  <c r="D144" i="16"/>
  <c r="E144" i="16"/>
  <c r="F144" i="16"/>
  <c r="G144" i="16"/>
  <c r="C123" i="94"/>
  <c r="H274" i="93"/>
  <c r="D123" i="94"/>
  <c r="E123" i="94"/>
  <c r="F123" i="94"/>
  <c r="D145" i="16"/>
  <c r="E145" i="16"/>
  <c r="F145" i="16"/>
  <c r="G145" i="16"/>
  <c r="C124" i="94"/>
  <c r="H275" i="93"/>
  <c r="D124" i="94"/>
  <c r="E124" i="94"/>
  <c r="F124" i="94"/>
  <c r="D146" i="16"/>
  <c r="E146" i="16"/>
  <c r="F146" i="16"/>
  <c r="G146" i="16"/>
  <c r="C125" i="94"/>
  <c r="H276" i="93"/>
  <c r="D125" i="94"/>
  <c r="E125" i="94"/>
  <c r="F125" i="94"/>
  <c r="D147" i="16"/>
  <c r="E147" i="16"/>
  <c r="F147" i="16"/>
  <c r="G147" i="16"/>
  <c r="C126" i="94"/>
  <c r="H277" i="93"/>
  <c r="D126" i="94"/>
  <c r="E126" i="94"/>
  <c r="F126" i="94"/>
  <c r="D148" i="16"/>
  <c r="E148" i="16"/>
  <c r="F148" i="16"/>
  <c r="G148" i="16"/>
  <c r="C127" i="94"/>
  <c r="H279" i="93"/>
  <c r="D127" i="94"/>
  <c r="E127" i="94"/>
  <c r="F127" i="94"/>
  <c r="D149" i="16"/>
  <c r="E149" i="16"/>
  <c r="F149" i="16"/>
  <c r="G149" i="16"/>
  <c r="C128" i="94"/>
  <c r="H280" i="93"/>
  <c r="D128" i="94"/>
  <c r="E128" i="94"/>
  <c r="F128" i="94"/>
  <c r="C129" i="94"/>
  <c r="H281" i="93"/>
  <c r="D129" i="94"/>
  <c r="E129" i="94"/>
  <c r="F129" i="94"/>
  <c r="D150" i="16"/>
  <c r="E150" i="16"/>
  <c r="F150" i="16"/>
  <c r="G150" i="16"/>
  <c r="C130" i="94"/>
  <c r="H284" i="93"/>
  <c r="D130" i="94"/>
  <c r="E130" i="94"/>
  <c r="F130" i="94"/>
  <c r="D151" i="16"/>
  <c r="E151" i="16"/>
  <c r="F151" i="16"/>
  <c r="G151" i="16"/>
  <c r="C131" i="94"/>
  <c r="H285" i="93"/>
  <c r="D131" i="94"/>
  <c r="E131" i="94"/>
  <c r="F131" i="94"/>
  <c r="D152" i="16"/>
  <c r="E152" i="16"/>
  <c r="F152" i="16"/>
  <c r="G152" i="16"/>
  <c r="C132" i="94"/>
  <c r="H286" i="93"/>
  <c r="D132" i="94"/>
  <c r="E132" i="94"/>
  <c r="F132" i="94"/>
  <c r="D153" i="16"/>
  <c r="E153" i="16"/>
  <c r="F153" i="16"/>
  <c r="G153" i="16"/>
  <c r="C133" i="94"/>
  <c r="H287" i="93"/>
  <c r="D133" i="94"/>
  <c r="E133" i="94"/>
  <c r="F133" i="94"/>
  <c r="D154" i="16"/>
  <c r="E154" i="16"/>
  <c r="F154" i="16"/>
  <c r="G154" i="16"/>
  <c r="C134" i="94"/>
  <c r="H290" i="93"/>
  <c r="D134" i="94"/>
  <c r="E134" i="94"/>
  <c r="F134" i="94"/>
  <c r="D155" i="16"/>
  <c r="E155" i="16"/>
  <c r="F155" i="16"/>
  <c r="G155" i="16"/>
  <c r="C135" i="94"/>
  <c r="H291" i="93"/>
  <c r="D135" i="94"/>
  <c r="E135" i="94"/>
  <c r="F135" i="94"/>
  <c r="D156" i="16"/>
  <c r="E156" i="16"/>
  <c r="F156" i="16"/>
  <c r="G156" i="16"/>
  <c r="C136" i="94"/>
  <c r="H292" i="93"/>
  <c r="D136" i="94"/>
  <c r="E136" i="94"/>
  <c r="F136" i="94"/>
  <c r="D157" i="16"/>
  <c r="E157" i="16"/>
  <c r="F157" i="16"/>
  <c r="G157" i="16"/>
  <c r="C137" i="94"/>
  <c r="H293" i="93"/>
  <c r="D137" i="94"/>
  <c r="E137" i="94"/>
  <c r="F137" i="94"/>
  <c r="D158" i="16"/>
  <c r="E158" i="16"/>
  <c r="F158" i="16"/>
  <c r="G158" i="16"/>
  <c r="C138" i="94"/>
  <c r="H294" i="93"/>
  <c r="D138" i="94"/>
  <c r="E138" i="94"/>
  <c r="F138" i="94"/>
  <c r="D159" i="16"/>
  <c r="E159" i="16"/>
  <c r="F159" i="16"/>
  <c r="G159" i="16"/>
  <c r="C139" i="94"/>
  <c r="H295" i="93"/>
  <c r="D139" i="94"/>
  <c r="E139" i="94"/>
  <c r="F139" i="94"/>
  <c r="D160" i="16"/>
  <c r="E160" i="16"/>
  <c r="F160" i="16"/>
  <c r="G160" i="16"/>
  <c r="C140" i="94"/>
  <c r="H298" i="93"/>
  <c r="D140" i="94"/>
  <c r="E140" i="94"/>
  <c r="F140" i="94"/>
  <c r="C141" i="94"/>
  <c r="H299" i="93"/>
  <c r="D141" i="94"/>
  <c r="E141" i="94"/>
  <c r="F141" i="94"/>
  <c r="D161" i="16"/>
  <c r="E161" i="16"/>
  <c r="F161" i="16"/>
  <c r="G161" i="16"/>
  <c r="C142" i="94"/>
  <c r="H300" i="93"/>
  <c r="D142" i="94"/>
  <c r="E142" i="94"/>
  <c r="F142" i="94"/>
  <c r="C143" i="94"/>
  <c r="H301" i="93"/>
  <c r="D143" i="94"/>
  <c r="E143" i="94"/>
  <c r="F143" i="94"/>
  <c r="D162" i="16"/>
  <c r="E162" i="16"/>
  <c r="F162" i="16"/>
  <c r="G162" i="16"/>
  <c r="C144" i="94"/>
  <c r="H305" i="93"/>
  <c r="D144" i="94"/>
  <c r="E144" i="94"/>
  <c r="F144" i="94"/>
  <c r="D163" i="16"/>
  <c r="E163" i="16"/>
  <c r="F163" i="16"/>
  <c r="G163" i="16"/>
  <c r="C145" i="94"/>
  <c r="H311" i="93"/>
  <c r="D145" i="94"/>
  <c r="E145" i="94"/>
  <c r="F145" i="94"/>
  <c r="D164" i="16"/>
  <c r="E164" i="16"/>
  <c r="F164" i="16"/>
  <c r="G164" i="16"/>
  <c r="C146" i="94"/>
  <c r="H333" i="93"/>
  <c r="D146" i="94"/>
  <c r="E146" i="94"/>
  <c r="F146" i="94"/>
  <c r="D165" i="16"/>
  <c r="E165" i="16"/>
  <c r="F165" i="16"/>
  <c r="G165" i="16"/>
  <c r="C147" i="94"/>
  <c r="H334" i="93"/>
  <c r="D147" i="94"/>
  <c r="E147" i="94"/>
  <c r="F147" i="94"/>
  <c r="D166" i="16"/>
  <c r="E166" i="16"/>
  <c r="F166" i="16"/>
  <c r="G166" i="16"/>
  <c r="C148" i="94"/>
  <c r="H336" i="93"/>
  <c r="D148" i="94"/>
  <c r="E148" i="94"/>
  <c r="F148" i="94"/>
  <c r="C149" i="94"/>
  <c r="H338" i="93"/>
  <c r="D149" i="94"/>
  <c r="E149" i="94"/>
  <c r="F149" i="94"/>
  <c r="C150" i="94"/>
  <c r="H339" i="93"/>
  <c r="D150" i="94"/>
  <c r="E150" i="94"/>
  <c r="F150" i="94"/>
  <c r="D167" i="16"/>
  <c r="E167" i="16"/>
  <c r="F167" i="16"/>
  <c r="G167" i="16"/>
  <c r="C151" i="94"/>
  <c r="H340" i="93"/>
  <c r="D151" i="94"/>
  <c r="E151" i="94"/>
  <c r="F151" i="94"/>
  <c r="D168" i="16"/>
  <c r="E168" i="16"/>
  <c r="F168" i="16"/>
  <c r="G168" i="16"/>
  <c r="C152" i="94"/>
  <c r="H342" i="93"/>
  <c r="D152" i="94"/>
  <c r="E152" i="94"/>
  <c r="F152" i="94"/>
  <c r="C153" i="94"/>
  <c r="H343" i="93"/>
  <c r="D153" i="94"/>
  <c r="E153" i="94"/>
  <c r="F153" i="94"/>
  <c r="D169" i="16"/>
  <c r="E169" i="16"/>
  <c r="F169" i="16"/>
  <c r="G169" i="16"/>
  <c r="C154" i="94"/>
  <c r="H345" i="93"/>
  <c r="D154" i="94"/>
  <c r="E154" i="94"/>
  <c r="F154" i="94"/>
  <c r="C155" i="94"/>
  <c r="H347" i="93"/>
  <c r="D155" i="94"/>
  <c r="E155" i="94"/>
  <c r="F155" i="94"/>
  <c r="D170" i="16"/>
  <c r="E170" i="16"/>
  <c r="F170" i="16"/>
  <c r="G170" i="16"/>
  <c r="C156" i="94"/>
  <c r="H348" i="93"/>
  <c r="D156" i="94"/>
  <c r="E156" i="94"/>
  <c r="F156" i="94"/>
  <c r="C157" i="94"/>
  <c r="H352" i="93"/>
  <c r="D157" i="94"/>
  <c r="E157" i="94"/>
  <c r="F157" i="94"/>
  <c r="D171" i="16"/>
  <c r="E171" i="16"/>
  <c r="F171" i="16"/>
  <c r="G171" i="16"/>
  <c r="C158" i="94"/>
  <c r="H355" i="93"/>
  <c r="D158" i="94"/>
  <c r="E158" i="94"/>
  <c r="F158" i="94"/>
  <c r="D172" i="16"/>
  <c r="E172" i="16"/>
  <c r="F172" i="16"/>
  <c r="G172" i="16"/>
  <c r="C159" i="94"/>
  <c r="H356" i="93"/>
  <c r="D159" i="94"/>
  <c r="E159" i="94"/>
  <c r="F159" i="94"/>
  <c r="D173" i="16"/>
  <c r="E173" i="16"/>
  <c r="F173" i="16"/>
  <c r="G173" i="16"/>
  <c r="C160" i="94"/>
  <c r="H363" i="93"/>
  <c r="D160" i="94"/>
  <c r="E160" i="94"/>
  <c r="F160" i="94"/>
  <c r="D174" i="16"/>
  <c r="E174" i="16"/>
  <c r="F174" i="16"/>
  <c r="G174" i="16"/>
  <c r="C161" i="94"/>
  <c r="H364" i="93"/>
  <c r="D161" i="94"/>
  <c r="E161" i="94"/>
  <c r="F161" i="94"/>
  <c r="D175" i="16"/>
  <c r="E175" i="16"/>
  <c r="F175" i="16"/>
  <c r="G175" i="16"/>
  <c r="C162" i="94"/>
  <c r="H365" i="93"/>
  <c r="D162" i="94"/>
  <c r="E162" i="94"/>
  <c r="F162" i="94"/>
  <c r="D176" i="16"/>
  <c r="E176" i="16"/>
  <c r="F176" i="16"/>
  <c r="G176" i="16"/>
  <c r="C163" i="94"/>
  <c r="D163" i="94"/>
  <c r="E163" i="94"/>
  <c r="F163" i="94"/>
  <c r="D177" i="16"/>
  <c r="E177" i="16"/>
  <c r="F177" i="16"/>
  <c r="G177" i="16"/>
  <c r="C164" i="94"/>
  <c r="H367" i="93"/>
  <c r="D164" i="94"/>
  <c r="E164" i="94"/>
  <c r="F164" i="94"/>
  <c r="D178" i="16"/>
  <c r="E178" i="16"/>
  <c r="F178" i="16"/>
  <c r="G178" i="16"/>
  <c r="C165" i="94"/>
  <c r="H368" i="93"/>
  <c r="D165" i="94"/>
  <c r="E165" i="94"/>
  <c r="F165" i="94"/>
  <c r="D179" i="16"/>
  <c r="E179" i="16"/>
  <c r="F179" i="16"/>
  <c r="G179" i="16"/>
  <c r="C166" i="94"/>
  <c r="H369" i="93"/>
  <c r="D166" i="94"/>
  <c r="E166" i="94"/>
  <c r="F166" i="94"/>
  <c r="D180" i="16"/>
  <c r="E180" i="16"/>
  <c r="F180" i="16"/>
  <c r="G180" i="16"/>
  <c r="C167" i="94"/>
  <c r="H370" i="93"/>
  <c r="D167" i="94"/>
  <c r="E167" i="94"/>
  <c r="F167" i="94"/>
  <c r="D181" i="16"/>
  <c r="E181" i="16"/>
  <c r="F181" i="16"/>
  <c r="G181" i="16"/>
  <c r="C168" i="94"/>
  <c r="H371" i="93"/>
  <c r="D168" i="94"/>
  <c r="E168" i="94"/>
  <c r="F168" i="94"/>
  <c r="D182" i="16"/>
  <c r="E182" i="16"/>
  <c r="F182" i="16"/>
  <c r="G182" i="16"/>
  <c r="C169" i="94"/>
  <c r="H372" i="93"/>
  <c r="D169" i="94"/>
  <c r="E169" i="94"/>
  <c r="F169" i="94"/>
  <c r="D2" i="16"/>
  <c r="E2" i="16"/>
  <c r="F2" i="16"/>
  <c r="G2" i="16"/>
  <c r="C2" i="94"/>
  <c r="H2" i="93"/>
  <c r="D2" i="94"/>
  <c r="E2" i="94"/>
  <c r="F2" i="94"/>
  <c r="H4" i="93"/>
  <c r="H6" i="93"/>
  <c r="H8" i="93"/>
  <c r="H9" i="93"/>
  <c r="H10" i="93"/>
  <c r="H15" i="93"/>
  <c r="H16" i="93"/>
  <c r="H21" i="93"/>
  <c r="H23" i="93"/>
  <c r="H29" i="93"/>
  <c r="H31" i="93"/>
  <c r="H33" i="93"/>
  <c r="H34" i="93"/>
  <c r="H36" i="93"/>
  <c r="H39" i="93"/>
  <c r="H40" i="93"/>
  <c r="H47" i="93"/>
  <c r="H51" i="93"/>
  <c r="H52" i="93"/>
  <c r="H58" i="93"/>
  <c r="H60" i="93"/>
  <c r="H61" i="93"/>
  <c r="H64" i="93"/>
  <c r="H66" i="93"/>
  <c r="H68" i="93"/>
  <c r="H69" i="93"/>
  <c r="H70" i="93"/>
  <c r="H72" i="93"/>
  <c r="H73" i="93"/>
  <c r="H75" i="93"/>
  <c r="H77" i="93"/>
  <c r="H78" i="93"/>
  <c r="H79" i="93"/>
  <c r="H80" i="93"/>
  <c r="H81" i="93"/>
  <c r="H82" i="93"/>
  <c r="H83" i="93"/>
  <c r="H84" i="93"/>
  <c r="H85" i="93"/>
  <c r="H86" i="93"/>
  <c r="H87" i="93"/>
  <c r="H88" i="93"/>
  <c r="H89" i="93"/>
  <c r="H90" i="93"/>
  <c r="H91" i="93"/>
  <c r="H94" i="93"/>
  <c r="H95" i="93"/>
  <c r="H96" i="93"/>
  <c r="H97" i="93"/>
  <c r="H98" i="93"/>
  <c r="H99" i="93"/>
  <c r="H100" i="93"/>
  <c r="H101" i="93"/>
  <c r="H102" i="93"/>
  <c r="H103" i="93"/>
  <c r="H104" i="93"/>
  <c r="H105" i="93"/>
  <c r="H106" i="93"/>
  <c r="H107" i="93"/>
  <c r="H108" i="93"/>
  <c r="H109" i="93"/>
  <c r="H110" i="93"/>
  <c r="H111" i="93"/>
  <c r="H112" i="93"/>
  <c r="H113" i="93"/>
  <c r="H116" i="93"/>
  <c r="H117" i="93"/>
  <c r="H119" i="93"/>
  <c r="H120" i="93"/>
  <c r="H121" i="93"/>
  <c r="H122" i="93"/>
  <c r="H123" i="93"/>
  <c r="H124" i="93"/>
  <c r="H126" i="93"/>
  <c r="H127" i="93"/>
  <c r="H128" i="93"/>
  <c r="H129" i="93"/>
  <c r="H130" i="93"/>
  <c r="H131" i="93"/>
  <c r="H132" i="93"/>
  <c r="H133" i="93"/>
  <c r="H134" i="93"/>
  <c r="H135" i="93"/>
  <c r="H136" i="93"/>
  <c r="H137" i="93"/>
  <c r="H138" i="93"/>
  <c r="H140" i="93"/>
  <c r="H142" i="93"/>
  <c r="H144" i="93"/>
  <c r="H147" i="93"/>
  <c r="H148" i="93"/>
  <c r="H149" i="93"/>
  <c r="H151" i="93"/>
  <c r="H153" i="93"/>
  <c r="H154" i="93"/>
  <c r="H155" i="93"/>
  <c r="H156" i="93"/>
  <c r="H157" i="93"/>
  <c r="H159" i="93"/>
  <c r="H160" i="93"/>
  <c r="H161" i="93"/>
  <c r="H162" i="93"/>
  <c r="H163" i="93"/>
  <c r="H164" i="93"/>
  <c r="H165" i="93"/>
  <c r="H166" i="93"/>
  <c r="H167" i="93"/>
  <c r="H169" i="93"/>
  <c r="H170" i="93"/>
  <c r="H171" i="93"/>
  <c r="H172" i="93"/>
  <c r="H173" i="93"/>
  <c r="H177" i="93"/>
  <c r="H179" i="93"/>
  <c r="H183" i="93"/>
  <c r="H184" i="93"/>
  <c r="H187" i="93"/>
  <c r="H188" i="93"/>
  <c r="H189" i="93"/>
  <c r="H191" i="93"/>
  <c r="H192" i="93"/>
  <c r="H199" i="93"/>
  <c r="H200" i="93"/>
  <c r="H202" i="93"/>
  <c r="H203" i="93"/>
  <c r="H209" i="93"/>
  <c r="H210" i="93"/>
  <c r="H212" i="93"/>
  <c r="H213" i="93"/>
  <c r="H215" i="93"/>
  <c r="H217" i="93"/>
  <c r="H218" i="93"/>
  <c r="H219" i="93"/>
  <c r="H220" i="93"/>
  <c r="H222" i="93"/>
  <c r="H223" i="93"/>
  <c r="H229" i="93"/>
  <c r="H230" i="93"/>
  <c r="H231" i="93"/>
  <c r="H235" i="93"/>
  <c r="H236" i="93"/>
  <c r="H238" i="93"/>
  <c r="H241" i="93"/>
  <c r="H242" i="93"/>
  <c r="H243" i="93"/>
  <c r="H244" i="93"/>
  <c r="H245" i="93"/>
  <c r="H246" i="93"/>
  <c r="H247" i="93"/>
  <c r="H249" i="93"/>
  <c r="H251" i="93"/>
  <c r="H253" i="93"/>
  <c r="H257" i="93"/>
  <c r="H264" i="93"/>
  <c r="H265" i="93"/>
  <c r="H266" i="93"/>
  <c r="H267" i="93"/>
  <c r="H268" i="93"/>
  <c r="H272" i="93"/>
  <c r="H278" i="93"/>
  <c r="H282" i="93"/>
  <c r="H283" i="93"/>
  <c r="H288" i="93"/>
  <c r="H289" i="93"/>
  <c r="H296" i="93"/>
  <c r="H297" i="93"/>
  <c r="H302" i="93"/>
  <c r="H303" i="93"/>
  <c r="H304" i="93"/>
  <c r="H306" i="93"/>
  <c r="H307" i="93"/>
  <c r="H308" i="93"/>
  <c r="H309" i="93"/>
  <c r="H310" i="93"/>
  <c r="H312" i="93"/>
  <c r="H313" i="93"/>
  <c r="H314" i="93"/>
  <c r="H315" i="93"/>
  <c r="H316" i="93"/>
  <c r="H317" i="93"/>
  <c r="H318" i="93"/>
  <c r="H319" i="93"/>
  <c r="H320" i="93"/>
  <c r="H321" i="93"/>
  <c r="H322" i="93"/>
  <c r="H323" i="93"/>
  <c r="H324" i="93"/>
  <c r="H325" i="93"/>
  <c r="H326" i="93"/>
  <c r="H327" i="93"/>
  <c r="H328" i="93"/>
  <c r="H329" i="93"/>
  <c r="H330" i="93"/>
  <c r="H331" i="93"/>
  <c r="H332" i="93"/>
  <c r="H335" i="93"/>
  <c r="H337" i="93"/>
  <c r="H341" i="93"/>
  <c r="H344" i="93"/>
  <c r="H346" i="93"/>
  <c r="H349" i="93"/>
  <c r="H350" i="93"/>
  <c r="H351" i="93"/>
  <c r="H353" i="93"/>
  <c r="H354" i="93"/>
  <c r="H357" i="93"/>
  <c r="H358" i="93"/>
  <c r="H359" i="93"/>
  <c r="H360" i="93"/>
  <c r="H361" i="93"/>
  <c r="H362" i="93"/>
  <c r="H366" i="93"/>
  <c r="AP413" i="73"/>
  <c r="AO413" i="73"/>
  <c r="AI413" i="73"/>
  <c r="AU413" i="73"/>
  <c r="AH413" i="73"/>
  <c r="AG413" i="73"/>
  <c r="AF413" i="73"/>
  <c r="AE413" i="73"/>
  <c r="AD413" i="73"/>
  <c r="AC413" i="73"/>
  <c r="AB413" i="73"/>
  <c r="AA413" i="73"/>
  <c r="Z413" i="73"/>
  <c r="Y413" i="73"/>
  <c r="X413" i="73"/>
  <c r="F413" i="73"/>
  <c r="E413" i="73"/>
  <c r="D413" i="73"/>
  <c r="AJ413" i="73"/>
  <c r="AL413" i="73"/>
  <c r="AM413" i="73"/>
  <c r="AK413" i="73"/>
  <c r="AP90" i="73"/>
  <c r="AO90" i="73"/>
  <c r="AI90" i="73"/>
  <c r="AH90" i="73"/>
  <c r="AG90" i="73"/>
  <c r="AF90" i="73"/>
  <c r="AE90" i="73"/>
  <c r="AD90" i="73"/>
  <c r="AC90" i="73"/>
  <c r="AB90" i="73"/>
  <c r="AA90" i="73"/>
  <c r="Z90" i="73"/>
  <c r="Y90" i="73"/>
  <c r="X90" i="73"/>
  <c r="F90" i="73"/>
  <c r="E90" i="73"/>
  <c r="D90" i="73"/>
  <c r="AP83" i="73"/>
  <c r="AO83" i="73"/>
  <c r="AI83" i="73"/>
  <c r="AH83" i="73"/>
  <c r="AG83" i="73"/>
  <c r="AF83" i="73"/>
  <c r="AE83" i="73"/>
  <c r="AD83" i="73"/>
  <c r="AC83" i="73"/>
  <c r="AB83" i="73"/>
  <c r="AA83" i="73"/>
  <c r="Z83" i="73"/>
  <c r="Y83" i="73"/>
  <c r="X83" i="73"/>
  <c r="F83" i="73"/>
  <c r="E83" i="73"/>
  <c r="D83" i="73"/>
  <c r="AJ90" i="73"/>
  <c r="AL90" i="73"/>
  <c r="AM90" i="73"/>
  <c r="AK90" i="73"/>
  <c r="AL83" i="73"/>
  <c r="AM83" i="73"/>
  <c r="AJ83" i="73"/>
  <c r="AK83" i="73"/>
  <c r="C67" i="16"/>
  <c r="I67" i="16"/>
  <c r="J67" i="16"/>
  <c r="K67" i="16"/>
  <c r="L67" i="16"/>
  <c r="M67" i="16"/>
  <c r="C127" i="16"/>
  <c r="I127" i="16"/>
  <c r="J127" i="16"/>
  <c r="K127" i="16"/>
  <c r="L127" i="16"/>
  <c r="M127" i="16"/>
  <c r="C176" i="16"/>
  <c r="I176" i="16"/>
  <c r="J176" i="16"/>
  <c r="K176" i="16"/>
  <c r="L176" i="16"/>
  <c r="M176" i="16"/>
  <c r="C165" i="16"/>
  <c r="I165" i="16"/>
  <c r="J165" i="16"/>
  <c r="K165" i="16"/>
  <c r="L165" i="16"/>
  <c r="M165" i="16"/>
  <c r="AP284" i="73"/>
  <c r="AO284" i="73"/>
  <c r="AI284" i="73"/>
  <c r="AH284" i="73"/>
  <c r="AG284" i="73"/>
  <c r="AF284" i="73"/>
  <c r="AE284" i="73"/>
  <c r="AD284" i="73"/>
  <c r="AC284" i="73"/>
  <c r="AB284" i="73"/>
  <c r="AA284" i="73"/>
  <c r="Z284" i="73"/>
  <c r="Y284" i="73"/>
  <c r="X284" i="73"/>
  <c r="F284" i="73"/>
  <c r="E284" i="73"/>
  <c r="D284" i="73"/>
  <c r="X165" i="16"/>
  <c r="X127" i="16"/>
  <c r="X176" i="16"/>
  <c r="X67" i="16"/>
  <c r="AJ284" i="73"/>
  <c r="AL284" i="73"/>
  <c r="AM284" i="73"/>
  <c r="AK284" i="73"/>
  <c r="AP283" i="73"/>
  <c r="AO283" i="73"/>
  <c r="A127" i="16"/>
  <c r="X283" i="73"/>
  <c r="Y283" i="73"/>
  <c r="O127" i="16"/>
  <c r="Z283" i="73"/>
  <c r="P127" i="16"/>
  <c r="AA283" i="73"/>
  <c r="Q127" i="16"/>
  <c r="AB283" i="73"/>
  <c r="R127" i="16"/>
  <c r="AC283" i="73"/>
  <c r="S127" i="16"/>
  <c r="AD283" i="73"/>
  <c r="T127" i="16"/>
  <c r="AE283" i="73"/>
  <c r="U127" i="16"/>
  <c r="AF283" i="73"/>
  <c r="V127" i="16"/>
  <c r="AG283" i="73"/>
  <c r="W127" i="16"/>
  <c r="AH283" i="73"/>
  <c r="AI283" i="73"/>
  <c r="D283" i="73"/>
  <c r="E283" i="73"/>
  <c r="F283" i="73"/>
  <c r="N127" i="16"/>
  <c r="Y127" i="16"/>
  <c r="AL283" i="73"/>
  <c r="AM283" i="73"/>
  <c r="AK283" i="73"/>
  <c r="AJ283" i="73"/>
  <c r="AO20" i="73"/>
  <c r="AP20" i="73"/>
  <c r="AO19" i="73"/>
  <c r="AP19" i="73"/>
  <c r="AO23" i="73"/>
  <c r="AP23" i="73"/>
  <c r="AO22" i="73"/>
  <c r="AP22" i="73"/>
  <c r="AO31" i="73"/>
  <c r="AP31" i="73"/>
  <c r="AO30" i="73"/>
  <c r="AP30" i="73"/>
  <c r="AO34" i="73"/>
  <c r="AP34" i="73"/>
  <c r="AO33" i="73"/>
  <c r="AP33" i="73"/>
  <c r="AO36" i="73"/>
  <c r="AP36" i="73"/>
  <c r="AO39" i="73"/>
  <c r="AP39" i="73"/>
  <c r="AO38" i="73"/>
  <c r="AP38" i="73"/>
  <c r="AO43" i="73"/>
  <c r="AP43" i="73"/>
  <c r="AO42" i="73"/>
  <c r="AP42" i="73"/>
  <c r="AO46" i="73"/>
  <c r="AP46" i="73"/>
  <c r="AO50" i="73"/>
  <c r="AP50" i="73"/>
  <c r="AO49" i="73"/>
  <c r="AP49" i="73"/>
  <c r="AO52" i="73"/>
  <c r="AP52" i="73"/>
  <c r="AO61" i="73"/>
  <c r="AP61" i="73"/>
  <c r="AO60" i="73"/>
  <c r="AP60" i="73"/>
  <c r="AO63" i="73"/>
  <c r="AP63" i="73"/>
  <c r="AO67" i="73"/>
  <c r="AP67" i="73"/>
  <c r="AO66" i="73"/>
  <c r="AP66" i="73"/>
  <c r="AO71" i="73"/>
  <c r="AP71" i="73"/>
  <c r="AO70" i="73"/>
  <c r="AP70" i="73"/>
  <c r="AO268" i="73"/>
  <c r="AP268" i="73"/>
  <c r="AO271" i="73"/>
  <c r="AP271" i="73"/>
  <c r="AO297" i="73"/>
  <c r="AP297" i="73"/>
  <c r="AO299" i="73"/>
  <c r="AP299" i="73"/>
  <c r="AO306" i="73"/>
  <c r="AP306" i="73"/>
  <c r="AO305" i="73"/>
  <c r="AP305" i="73"/>
  <c r="AO310" i="73"/>
  <c r="AP310" i="73"/>
  <c r="AO312" i="73"/>
  <c r="AP312" i="73"/>
  <c r="AO318" i="73"/>
  <c r="AP318" i="73"/>
  <c r="AO322" i="73"/>
  <c r="AP322" i="73"/>
  <c r="AO327" i="73"/>
  <c r="AP327" i="73"/>
  <c r="AO355" i="73"/>
  <c r="AP355" i="73"/>
  <c r="AO380" i="73"/>
  <c r="AP380" i="73"/>
  <c r="AO399" i="73"/>
  <c r="AP399" i="73"/>
  <c r="AO398" i="73"/>
  <c r="AP398" i="73"/>
  <c r="AO16" i="73"/>
  <c r="AP16" i="73"/>
  <c r="X15" i="73"/>
  <c r="Y15" i="73"/>
  <c r="Z15" i="73"/>
  <c r="AA15" i="73"/>
  <c r="AB15" i="73"/>
  <c r="AC15" i="73"/>
  <c r="AD15" i="73"/>
  <c r="AE15" i="73"/>
  <c r="AF15" i="73"/>
  <c r="AG15" i="73"/>
  <c r="AH15" i="73"/>
  <c r="AI15" i="73"/>
  <c r="X20" i="73"/>
  <c r="Y20" i="73"/>
  <c r="Z20" i="73"/>
  <c r="AA20" i="73"/>
  <c r="AB20" i="73"/>
  <c r="AC20" i="73"/>
  <c r="AD20" i="73"/>
  <c r="AE20" i="73"/>
  <c r="AF20" i="73"/>
  <c r="AG20" i="73"/>
  <c r="AH20" i="73"/>
  <c r="AI20" i="73"/>
  <c r="X19" i="73"/>
  <c r="Y19" i="73"/>
  <c r="Z19" i="73"/>
  <c r="AA19" i="73"/>
  <c r="AB19" i="73"/>
  <c r="AC19" i="73"/>
  <c r="AD19" i="73"/>
  <c r="AE19" i="73"/>
  <c r="AF19" i="73"/>
  <c r="AG19" i="73"/>
  <c r="AH19" i="73"/>
  <c r="AI19" i="73"/>
  <c r="X23" i="73"/>
  <c r="Y23" i="73"/>
  <c r="Z23" i="73"/>
  <c r="AA23" i="73"/>
  <c r="AB23" i="73"/>
  <c r="AC23" i="73"/>
  <c r="AD23" i="73"/>
  <c r="AE23" i="73"/>
  <c r="AF23" i="73"/>
  <c r="AG23" i="73"/>
  <c r="AH23" i="73"/>
  <c r="AI23" i="73"/>
  <c r="X22" i="73"/>
  <c r="Y22" i="73"/>
  <c r="Z22" i="73"/>
  <c r="AA22" i="73"/>
  <c r="AB22" i="73"/>
  <c r="AC22" i="73"/>
  <c r="AD22" i="73"/>
  <c r="AE22" i="73"/>
  <c r="AF22" i="73"/>
  <c r="AG22" i="73"/>
  <c r="AH22" i="73"/>
  <c r="AI22" i="73"/>
  <c r="X31" i="73"/>
  <c r="Y31" i="73"/>
  <c r="Z31" i="73"/>
  <c r="AA31" i="73"/>
  <c r="AB31" i="73"/>
  <c r="AC31" i="73"/>
  <c r="AD31" i="73"/>
  <c r="AE31" i="73"/>
  <c r="AF31" i="73"/>
  <c r="AG31" i="73"/>
  <c r="AH31" i="73"/>
  <c r="AI31" i="73"/>
  <c r="X30" i="73"/>
  <c r="Y30" i="73"/>
  <c r="Z30" i="73"/>
  <c r="AA30" i="73"/>
  <c r="AB30" i="73"/>
  <c r="AC30" i="73"/>
  <c r="AD30" i="73"/>
  <c r="AE30" i="73"/>
  <c r="AF30" i="73"/>
  <c r="AG30" i="73"/>
  <c r="AH30" i="73"/>
  <c r="AI30" i="73"/>
  <c r="X34" i="73"/>
  <c r="Y34" i="73"/>
  <c r="Z34" i="73"/>
  <c r="AA34" i="73"/>
  <c r="AB34" i="73"/>
  <c r="AC34" i="73"/>
  <c r="AD34" i="73"/>
  <c r="AE34" i="73"/>
  <c r="AF34" i="73"/>
  <c r="AG34" i="73"/>
  <c r="AH34" i="73"/>
  <c r="AI34" i="73"/>
  <c r="X33" i="73"/>
  <c r="Y33" i="73"/>
  <c r="Z33" i="73"/>
  <c r="AA33" i="73"/>
  <c r="AB33" i="73"/>
  <c r="AC33" i="73"/>
  <c r="AD33" i="73"/>
  <c r="AE33" i="73"/>
  <c r="AF33" i="73"/>
  <c r="AG33" i="73"/>
  <c r="AH33" i="73"/>
  <c r="AI33" i="73"/>
  <c r="X36" i="73"/>
  <c r="Y36" i="73"/>
  <c r="Z36" i="73"/>
  <c r="AA36" i="73"/>
  <c r="AB36" i="73"/>
  <c r="AC36" i="73"/>
  <c r="AD36" i="73"/>
  <c r="AE36" i="73"/>
  <c r="AF36" i="73"/>
  <c r="AG36" i="73"/>
  <c r="AH36" i="73"/>
  <c r="AI36" i="73"/>
  <c r="X39" i="73"/>
  <c r="Y39" i="73"/>
  <c r="Z39" i="73"/>
  <c r="AA39" i="73"/>
  <c r="AB39" i="73"/>
  <c r="AC39" i="73"/>
  <c r="AD39" i="73"/>
  <c r="AE39" i="73"/>
  <c r="AF39" i="73"/>
  <c r="AG39" i="73"/>
  <c r="AH39" i="73"/>
  <c r="AI39" i="73"/>
  <c r="X38" i="73"/>
  <c r="Y38" i="73"/>
  <c r="Z38" i="73"/>
  <c r="AA38" i="73"/>
  <c r="AB38" i="73"/>
  <c r="AC38" i="73"/>
  <c r="AD38" i="73"/>
  <c r="AE38" i="73"/>
  <c r="AF38" i="73"/>
  <c r="AG38" i="73"/>
  <c r="AH38" i="73"/>
  <c r="AI38" i="73"/>
  <c r="X43" i="73"/>
  <c r="Y43" i="73"/>
  <c r="Z43" i="73"/>
  <c r="AA43" i="73"/>
  <c r="AB43" i="73"/>
  <c r="AC43" i="73"/>
  <c r="AD43" i="73"/>
  <c r="AE43" i="73"/>
  <c r="AF43" i="73"/>
  <c r="AG43" i="73"/>
  <c r="AH43" i="73"/>
  <c r="AI43" i="73"/>
  <c r="X42" i="73"/>
  <c r="Y42" i="73"/>
  <c r="Z42" i="73"/>
  <c r="AA42" i="73"/>
  <c r="AB42" i="73"/>
  <c r="AC42" i="73"/>
  <c r="AD42" i="73"/>
  <c r="AE42" i="73"/>
  <c r="AF42" i="73"/>
  <c r="AG42" i="73"/>
  <c r="AH42" i="73"/>
  <c r="AI42" i="73"/>
  <c r="X46" i="73"/>
  <c r="Y46" i="73"/>
  <c r="Z46" i="73"/>
  <c r="AA46" i="73"/>
  <c r="AB46" i="73"/>
  <c r="AC46" i="73"/>
  <c r="AD46" i="73"/>
  <c r="AE46" i="73"/>
  <c r="AF46" i="73"/>
  <c r="AG46" i="73"/>
  <c r="AH46" i="73"/>
  <c r="AI46" i="73"/>
  <c r="X50" i="73"/>
  <c r="Y50" i="73"/>
  <c r="Z50" i="73"/>
  <c r="AA50" i="73"/>
  <c r="AB50" i="73"/>
  <c r="AC50" i="73"/>
  <c r="AD50" i="73"/>
  <c r="AE50" i="73"/>
  <c r="AF50" i="73"/>
  <c r="AG50" i="73"/>
  <c r="AH50" i="73"/>
  <c r="AI50" i="73"/>
  <c r="X49" i="73"/>
  <c r="Y49" i="73"/>
  <c r="Z49" i="73"/>
  <c r="AA49" i="73"/>
  <c r="AB49" i="73"/>
  <c r="AC49" i="73"/>
  <c r="AD49" i="73"/>
  <c r="AE49" i="73"/>
  <c r="AF49" i="73"/>
  <c r="AG49" i="73"/>
  <c r="AH49" i="73"/>
  <c r="AI49" i="73"/>
  <c r="X52" i="73"/>
  <c r="Y52" i="73"/>
  <c r="Z52" i="73"/>
  <c r="AA52" i="73"/>
  <c r="AB52" i="73"/>
  <c r="AC52" i="73"/>
  <c r="AD52" i="73"/>
  <c r="AE52" i="73"/>
  <c r="AF52" i="73"/>
  <c r="AG52" i="73"/>
  <c r="AH52" i="73"/>
  <c r="AI52" i="73"/>
  <c r="X61" i="73"/>
  <c r="Y61" i="73"/>
  <c r="Z61" i="73"/>
  <c r="AA61" i="73"/>
  <c r="AB61" i="73"/>
  <c r="AC61" i="73"/>
  <c r="AD61" i="73"/>
  <c r="AE61" i="73"/>
  <c r="AF61" i="73"/>
  <c r="AG61" i="73"/>
  <c r="AH61" i="73"/>
  <c r="AI61" i="73"/>
  <c r="X60" i="73"/>
  <c r="Y60" i="73"/>
  <c r="Z60" i="73"/>
  <c r="AA60" i="73"/>
  <c r="AB60" i="73"/>
  <c r="AC60" i="73"/>
  <c r="AD60" i="73"/>
  <c r="AE60" i="73"/>
  <c r="AF60" i="73"/>
  <c r="AG60" i="73"/>
  <c r="AH60" i="73"/>
  <c r="AI60" i="73"/>
  <c r="X63" i="73"/>
  <c r="Y63" i="73"/>
  <c r="Z63" i="73"/>
  <c r="AA63" i="73"/>
  <c r="AB63" i="73"/>
  <c r="AC63" i="73"/>
  <c r="AD63" i="73"/>
  <c r="AE63" i="73"/>
  <c r="AF63" i="73"/>
  <c r="AG63" i="73"/>
  <c r="AH63" i="73"/>
  <c r="AI63" i="73"/>
  <c r="X67" i="73"/>
  <c r="Y67" i="73"/>
  <c r="Z67" i="73"/>
  <c r="AA67" i="73"/>
  <c r="AB67" i="73"/>
  <c r="AC67" i="73"/>
  <c r="AD67" i="73"/>
  <c r="AE67" i="73"/>
  <c r="AF67" i="73"/>
  <c r="AG67" i="73"/>
  <c r="AH67" i="73"/>
  <c r="AI67" i="73"/>
  <c r="X66" i="73"/>
  <c r="Y66" i="73"/>
  <c r="Z66" i="73"/>
  <c r="AA66" i="73"/>
  <c r="AB66" i="73"/>
  <c r="AC66" i="73"/>
  <c r="AD66" i="73"/>
  <c r="AE66" i="73"/>
  <c r="AF66" i="73"/>
  <c r="AG66" i="73"/>
  <c r="AH66" i="73"/>
  <c r="AI66" i="73"/>
  <c r="X71" i="73"/>
  <c r="Y71" i="73"/>
  <c r="Z71" i="73"/>
  <c r="AA71" i="73"/>
  <c r="AB71" i="73"/>
  <c r="AC71" i="73"/>
  <c r="AD71" i="73"/>
  <c r="AE71" i="73"/>
  <c r="AF71" i="73"/>
  <c r="AG71" i="73"/>
  <c r="AH71" i="73"/>
  <c r="AI71" i="73"/>
  <c r="X70" i="73"/>
  <c r="Y70" i="73"/>
  <c r="Z70" i="73"/>
  <c r="AA70" i="73"/>
  <c r="AB70" i="73"/>
  <c r="AC70" i="73"/>
  <c r="AD70" i="73"/>
  <c r="AE70" i="73"/>
  <c r="AF70" i="73"/>
  <c r="AG70" i="73"/>
  <c r="AH70" i="73"/>
  <c r="AI70" i="73"/>
  <c r="X268" i="73"/>
  <c r="Y268" i="73"/>
  <c r="Z268" i="73"/>
  <c r="AA268" i="73"/>
  <c r="AB268" i="73"/>
  <c r="AC268" i="73"/>
  <c r="AD268" i="73"/>
  <c r="AE268" i="73"/>
  <c r="AF268" i="73"/>
  <c r="AG268" i="73"/>
  <c r="AH268" i="73"/>
  <c r="AI268" i="73"/>
  <c r="X271" i="73"/>
  <c r="Y271" i="73"/>
  <c r="Z271" i="73"/>
  <c r="AA271" i="73"/>
  <c r="AB271" i="73"/>
  <c r="AC271" i="73"/>
  <c r="AD271" i="73"/>
  <c r="AE271" i="73"/>
  <c r="AF271" i="73"/>
  <c r="AG271" i="73"/>
  <c r="AH271" i="73"/>
  <c r="AI271" i="73"/>
  <c r="X297" i="73"/>
  <c r="Y297" i="73"/>
  <c r="Z297" i="73"/>
  <c r="AA297" i="73"/>
  <c r="AB297" i="73"/>
  <c r="AC297" i="73"/>
  <c r="AD297" i="73"/>
  <c r="AE297" i="73"/>
  <c r="AF297" i="73"/>
  <c r="AG297" i="73"/>
  <c r="AH297" i="73"/>
  <c r="AI297" i="73"/>
  <c r="X299" i="73"/>
  <c r="Y299" i="73"/>
  <c r="Z299" i="73"/>
  <c r="AA299" i="73"/>
  <c r="AB299" i="73"/>
  <c r="AC299" i="73"/>
  <c r="AD299" i="73"/>
  <c r="AE299" i="73"/>
  <c r="AF299" i="73"/>
  <c r="AG299" i="73"/>
  <c r="AH299" i="73"/>
  <c r="AI299" i="73"/>
  <c r="X306" i="73"/>
  <c r="Y306" i="73"/>
  <c r="Z306" i="73"/>
  <c r="AA306" i="73"/>
  <c r="AB306" i="73"/>
  <c r="AC306" i="73"/>
  <c r="AD306" i="73"/>
  <c r="AE306" i="73"/>
  <c r="AF306" i="73"/>
  <c r="AG306" i="73"/>
  <c r="AH306" i="73"/>
  <c r="AI306" i="73"/>
  <c r="X305" i="73"/>
  <c r="Y305" i="73"/>
  <c r="Z305" i="73"/>
  <c r="AA305" i="73"/>
  <c r="AB305" i="73"/>
  <c r="AC305" i="73"/>
  <c r="AD305" i="73"/>
  <c r="AE305" i="73"/>
  <c r="AF305" i="73"/>
  <c r="AG305" i="73"/>
  <c r="AH305" i="73"/>
  <c r="AI305" i="73"/>
  <c r="X310" i="73"/>
  <c r="Y310" i="73"/>
  <c r="Z310" i="73"/>
  <c r="AA310" i="73"/>
  <c r="AB310" i="73"/>
  <c r="AC310" i="73"/>
  <c r="AD310" i="73"/>
  <c r="AE310" i="73"/>
  <c r="AF310" i="73"/>
  <c r="AG310" i="73"/>
  <c r="AH310" i="73"/>
  <c r="AI310" i="73"/>
  <c r="X312" i="73"/>
  <c r="Y312" i="73"/>
  <c r="Z312" i="73"/>
  <c r="AA312" i="73"/>
  <c r="AB312" i="73"/>
  <c r="AC312" i="73"/>
  <c r="AD312" i="73"/>
  <c r="AE312" i="73"/>
  <c r="AF312" i="73"/>
  <c r="AG312" i="73"/>
  <c r="AH312" i="73"/>
  <c r="AI312" i="73"/>
  <c r="X318" i="73"/>
  <c r="Y318" i="73"/>
  <c r="Z318" i="73"/>
  <c r="AA318" i="73"/>
  <c r="AB318" i="73"/>
  <c r="AC318" i="73"/>
  <c r="AD318" i="73"/>
  <c r="AE318" i="73"/>
  <c r="AF318" i="73"/>
  <c r="AG318" i="73"/>
  <c r="AH318" i="73"/>
  <c r="AI318" i="73"/>
  <c r="X322" i="73"/>
  <c r="Y322" i="73"/>
  <c r="Z322" i="73"/>
  <c r="AA322" i="73"/>
  <c r="AB322" i="73"/>
  <c r="AC322" i="73"/>
  <c r="AD322" i="73"/>
  <c r="AE322" i="73"/>
  <c r="AF322" i="73"/>
  <c r="AG322" i="73"/>
  <c r="AH322" i="73"/>
  <c r="AI322" i="73"/>
  <c r="X327" i="73"/>
  <c r="Y327" i="73"/>
  <c r="Z327" i="73"/>
  <c r="AA327" i="73"/>
  <c r="AB327" i="73"/>
  <c r="AC327" i="73"/>
  <c r="AD327" i="73"/>
  <c r="AE327" i="73"/>
  <c r="AF327" i="73"/>
  <c r="AG327" i="73"/>
  <c r="AH327" i="73"/>
  <c r="AI327" i="73"/>
  <c r="X355" i="73"/>
  <c r="Y355" i="73"/>
  <c r="Z355" i="73"/>
  <c r="AA355" i="73"/>
  <c r="AB355" i="73"/>
  <c r="AC355" i="73"/>
  <c r="AD355" i="73"/>
  <c r="AE355" i="73"/>
  <c r="AF355" i="73"/>
  <c r="AG355" i="73"/>
  <c r="AH355" i="73"/>
  <c r="AI355" i="73"/>
  <c r="X380" i="73"/>
  <c r="Y380" i="73"/>
  <c r="Z380" i="73"/>
  <c r="AA380" i="73"/>
  <c r="AB380" i="73"/>
  <c r="AC380" i="73"/>
  <c r="AD380" i="73"/>
  <c r="AE380" i="73"/>
  <c r="AF380" i="73"/>
  <c r="AG380" i="73"/>
  <c r="AH380" i="73"/>
  <c r="AI380" i="73"/>
  <c r="X399" i="73"/>
  <c r="Y399" i="73"/>
  <c r="Z399" i="73"/>
  <c r="AA399" i="73"/>
  <c r="AB399" i="73"/>
  <c r="AC399" i="73"/>
  <c r="AD399" i="73"/>
  <c r="AE399" i="73"/>
  <c r="AF399" i="73"/>
  <c r="AG399" i="73"/>
  <c r="AH399" i="73"/>
  <c r="AI399" i="73"/>
  <c r="X398" i="73"/>
  <c r="Y398" i="73"/>
  <c r="Z398" i="73"/>
  <c r="AA398" i="73"/>
  <c r="AB398" i="73"/>
  <c r="AC398" i="73"/>
  <c r="AD398" i="73"/>
  <c r="AE398" i="73"/>
  <c r="AF398" i="73"/>
  <c r="AG398" i="73"/>
  <c r="AH398" i="73"/>
  <c r="AI398" i="73"/>
  <c r="X16" i="73"/>
  <c r="Y16" i="73"/>
  <c r="Z16" i="73"/>
  <c r="AA16" i="73"/>
  <c r="AB16" i="73"/>
  <c r="AC16" i="73"/>
  <c r="AD16" i="73"/>
  <c r="AE16" i="73"/>
  <c r="AF16" i="73"/>
  <c r="AG16" i="73"/>
  <c r="AH16" i="73"/>
  <c r="AI16" i="73"/>
  <c r="X17" i="73"/>
  <c r="Y17" i="73"/>
  <c r="Z17" i="73"/>
  <c r="AA17" i="73"/>
  <c r="AB17" i="73"/>
  <c r="AC17" i="73"/>
  <c r="AD17" i="73"/>
  <c r="AE17" i="73"/>
  <c r="AF17" i="73"/>
  <c r="AG17" i="73"/>
  <c r="AH17" i="73"/>
  <c r="AI17" i="73"/>
  <c r="X18" i="73"/>
  <c r="Y18" i="73"/>
  <c r="Z18" i="73"/>
  <c r="AA18" i="73"/>
  <c r="AB18" i="73"/>
  <c r="AC18" i="73"/>
  <c r="AD18" i="73"/>
  <c r="AE18" i="73"/>
  <c r="AF18" i="73"/>
  <c r="AG18" i="73"/>
  <c r="AH18" i="73"/>
  <c r="AI18" i="73"/>
  <c r="X21" i="73"/>
  <c r="Y21" i="73"/>
  <c r="Z21" i="73"/>
  <c r="AA21" i="73"/>
  <c r="AB21" i="73"/>
  <c r="AC21" i="73"/>
  <c r="AD21" i="73"/>
  <c r="AE21" i="73"/>
  <c r="AF21" i="73"/>
  <c r="AG21" i="73"/>
  <c r="AH21" i="73"/>
  <c r="AI21" i="73"/>
  <c r="D20" i="73"/>
  <c r="E20" i="73"/>
  <c r="F20" i="73"/>
  <c r="D19" i="73"/>
  <c r="E19" i="73"/>
  <c r="F19" i="73"/>
  <c r="D23" i="73"/>
  <c r="E23" i="73"/>
  <c r="F23" i="73"/>
  <c r="D22" i="73"/>
  <c r="E22" i="73"/>
  <c r="F22" i="73"/>
  <c r="D31" i="73"/>
  <c r="E31" i="73"/>
  <c r="F31" i="73"/>
  <c r="D30" i="73"/>
  <c r="E30" i="73"/>
  <c r="F30" i="73"/>
  <c r="D34" i="73"/>
  <c r="E34" i="73"/>
  <c r="F34" i="73"/>
  <c r="D33" i="73"/>
  <c r="E33" i="73"/>
  <c r="F33" i="73"/>
  <c r="D36" i="73"/>
  <c r="E36" i="73"/>
  <c r="F36" i="73"/>
  <c r="D39" i="73"/>
  <c r="E39" i="73"/>
  <c r="F39" i="73"/>
  <c r="D38" i="73"/>
  <c r="E38" i="73"/>
  <c r="F38" i="73"/>
  <c r="D43" i="73"/>
  <c r="E43" i="73"/>
  <c r="F43" i="73"/>
  <c r="D42" i="73"/>
  <c r="E42" i="73"/>
  <c r="F42" i="73"/>
  <c r="D46" i="73"/>
  <c r="E46" i="73"/>
  <c r="F46" i="73"/>
  <c r="D50" i="73"/>
  <c r="E50" i="73"/>
  <c r="F50" i="73"/>
  <c r="D49" i="73"/>
  <c r="E49" i="73"/>
  <c r="F49" i="73"/>
  <c r="D52" i="73"/>
  <c r="E52" i="73"/>
  <c r="F52" i="73"/>
  <c r="D61" i="73"/>
  <c r="E61" i="73"/>
  <c r="F61" i="73"/>
  <c r="D60" i="73"/>
  <c r="E60" i="73"/>
  <c r="F60" i="73"/>
  <c r="D63" i="73"/>
  <c r="E63" i="73"/>
  <c r="F63" i="73"/>
  <c r="D67" i="73"/>
  <c r="E67" i="73"/>
  <c r="F67" i="73"/>
  <c r="D66" i="73"/>
  <c r="E66" i="73"/>
  <c r="F66" i="73"/>
  <c r="D71" i="73"/>
  <c r="E71" i="73"/>
  <c r="F71" i="73"/>
  <c r="D70" i="73"/>
  <c r="E70" i="73"/>
  <c r="F70" i="73"/>
  <c r="D268" i="73"/>
  <c r="E268" i="73"/>
  <c r="F268" i="73"/>
  <c r="D271" i="73"/>
  <c r="E271" i="73"/>
  <c r="F271" i="73"/>
  <c r="D297" i="73"/>
  <c r="E297" i="73"/>
  <c r="F297" i="73"/>
  <c r="D299" i="73"/>
  <c r="E299" i="73"/>
  <c r="F299" i="73"/>
  <c r="D306" i="73"/>
  <c r="E306" i="73"/>
  <c r="F306" i="73"/>
  <c r="D305" i="73"/>
  <c r="E305" i="73"/>
  <c r="F305" i="73"/>
  <c r="D310" i="73"/>
  <c r="E310" i="73"/>
  <c r="F310" i="73"/>
  <c r="D312" i="73"/>
  <c r="E312" i="73"/>
  <c r="F312" i="73"/>
  <c r="D318" i="73"/>
  <c r="E318" i="73"/>
  <c r="F318" i="73"/>
  <c r="D322" i="73"/>
  <c r="E322" i="73"/>
  <c r="F322" i="73"/>
  <c r="D327" i="73"/>
  <c r="E327" i="73"/>
  <c r="F327" i="73"/>
  <c r="D355" i="73"/>
  <c r="E355" i="73"/>
  <c r="F355" i="73"/>
  <c r="D380" i="73"/>
  <c r="E380" i="73"/>
  <c r="F380" i="73"/>
  <c r="D399" i="73"/>
  <c r="E399" i="73"/>
  <c r="F399" i="73"/>
  <c r="D398" i="73"/>
  <c r="E398" i="73"/>
  <c r="F398" i="73"/>
  <c r="D16" i="73"/>
  <c r="E16" i="73"/>
  <c r="F16" i="73"/>
  <c r="AL355" i="73"/>
  <c r="AM355" i="73"/>
  <c r="AK310" i="73"/>
  <c r="AJ271" i="73"/>
  <c r="AJ70" i="73"/>
  <c r="AJ66" i="73"/>
  <c r="AL63" i="73"/>
  <c r="AM63" i="73"/>
  <c r="AJ61" i="73"/>
  <c r="AK50" i="73"/>
  <c r="AJ39" i="73"/>
  <c r="AJ23" i="73"/>
  <c r="AL22" i="73"/>
  <c r="AM22" i="73"/>
  <c r="AK21" i="73"/>
  <c r="AK15" i="73"/>
  <c r="AL18" i="73"/>
  <c r="AJ327" i="73"/>
  <c r="AL380" i="73"/>
  <c r="AM380" i="73"/>
  <c r="AJ305" i="73"/>
  <c r="AJ306" i="73"/>
  <c r="AK71" i="73"/>
  <c r="AL50" i="73"/>
  <c r="AM50" i="73"/>
  <c r="AJ33" i="73"/>
  <c r="AJ30" i="73"/>
  <c r="AJ19" i="73"/>
  <c r="AK398" i="73"/>
  <c r="AK52" i="73"/>
  <c r="AJ16" i="73"/>
  <c r="AJ399" i="73"/>
  <c r="AJ322" i="73"/>
  <c r="AK318" i="73"/>
  <c r="AJ60" i="73"/>
  <c r="AK43" i="73"/>
  <c r="AL31" i="73"/>
  <c r="AM31" i="73"/>
  <c r="AJ18" i="73"/>
  <c r="AK299" i="73"/>
  <c r="AL67" i="73"/>
  <c r="AM67" i="73"/>
  <c r="AJ46" i="73"/>
  <c r="AJ42" i="73"/>
  <c r="AK34" i="73"/>
  <c r="AL15" i="73"/>
  <c r="AL21" i="73"/>
  <c r="AL310" i="73"/>
  <c r="AM310" i="73"/>
  <c r="AK271" i="73"/>
  <c r="AL17" i="73"/>
  <c r="AL16" i="73"/>
  <c r="AJ398" i="73"/>
  <c r="AK380" i="73"/>
  <c r="AK327" i="73"/>
  <c r="AL327" i="73"/>
  <c r="AM327" i="73"/>
  <c r="AJ318" i="73"/>
  <c r="AK312" i="73"/>
  <c r="AL305" i="73"/>
  <c r="AM305" i="73"/>
  <c r="AJ299" i="73"/>
  <c r="AL268" i="73"/>
  <c r="AM268" i="73"/>
  <c r="AL70" i="73"/>
  <c r="AM70" i="73"/>
  <c r="AJ71" i="73"/>
  <c r="AK67" i="73"/>
  <c r="AK60" i="73"/>
  <c r="AL60" i="73"/>
  <c r="AM60" i="73"/>
  <c r="AJ52" i="73"/>
  <c r="AK49" i="73"/>
  <c r="AL46" i="73"/>
  <c r="AM46" i="73"/>
  <c r="AJ43" i="73"/>
  <c r="AL36" i="73"/>
  <c r="AM36" i="73"/>
  <c r="AL33" i="73"/>
  <c r="AM33" i="73"/>
  <c r="AJ34" i="73"/>
  <c r="AK31" i="73"/>
  <c r="AK23" i="73"/>
  <c r="AL23" i="73"/>
  <c r="AM23" i="73"/>
  <c r="AJ20" i="73"/>
  <c r="AL39" i="73"/>
  <c r="AM39" i="73"/>
  <c r="AK17" i="73"/>
  <c r="AL398" i="73"/>
  <c r="AM398" i="73"/>
  <c r="AJ380" i="73"/>
  <c r="AK322" i="73"/>
  <c r="AJ312" i="73"/>
  <c r="AL306" i="73"/>
  <c r="AM306" i="73"/>
  <c r="AL299" i="73"/>
  <c r="AM299" i="73"/>
  <c r="AJ297" i="73"/>
  <c r="AK268" i="73"/>
  <c r="AL71" i="73"/>
  <c r="AM71" i="73"/>
  <c r="AJ67" i="73"/>
  <c r="AK63" i="73"/>
  <c r="AK61" i="73"/>
  <c r="AJ49" i="73"/>
  <c r="AL42" i="73"/>
  <c r="AM42" i="73"/>
  <c r="AL43" i="73"/>
  <c r="AM43" i="73"/>
  <c r="AJ38" i="73"/>
  <c r="AK36" i="73"/>
  <c r="AL34" i="73"/>
  <c r="AM34" i="73"/>
  <c r="AJ31" i="73"/>
  <c r="AK22" i="73"/>
  <c r="AL19" i="73"/>
  <c r="AM19" i="73"/>
  <c r="AK20" i="73"/>
  <c r="AK355" i="73"/>
  <c r="AJ21" i="73"/>
  <c r="AJ17" i="73"/>
  <c r="AK16" i="73"/>
  <c r="AK399" i="73"/>
  <c r="AJ355" i="73"/>
  <c r="AL318" i="73"/>
  <c r="AM318" i="73"/>
  <c r="AL312" i="73"/>
  <c r="AM312" i="73"/>
  <c r="AJ310" i="73"/>
  <c r="AK306" i="73"/>
  <c r="AK297" i="73"/>
  <c r="AL297" i="73"/>
  <c r="AM297" i="73"/>
  <c r="AJ268" i="73"/>
  <c r="AK70" i="73"/>
  <c r="AK66" i="73"/>
  <c r="AJ63" i="73"/>
  <c r="AL52" i="73"/>
  <c r="AM52" i="73"/>
  <c r="AL49" i="73"/>
  <c r="AM49" i="73"/>
  <c r="AJ50" i="73"/>
  <c r="AK42" i="73"/>
  <c r="AK38" i="73"/>
  <c r="AL38" i="73"/>
  <c r="AM38" i="73"/>
  <c r="AJ36" i="73"/>
  <c r="AK33" i="73"/>
  <c r="AL30" i="73"/>
  <c r="AM30" i="73"/>
  <c r="AJ22" i="73"/>
  <c r="AL20" i="73"/>
  <c r="AM20" i="73"/>
  <c r="AJ15" i="73"/>
  <c r="AL399" i="73"/>
  <c r="AM399" i="73"/>
  <c r="AL322" i="73"/>
  <c r="AM322" i="73"/>
  <c r="AL271" i="73"/>
  <c r="AM271" i="73"/>
  <c r="AL66" i="73"/>
  <c r="AM66" i="73"/>
  <c r="AL61" i="73"/>
  <c r="AM61" i="73"/>
  <c r="AK18" i="73"/>
  <c r="AK305" i="73"/>
  <c r="AK46" i="73"/>
  <c r="AK39" i="73"/>
  <c r="AK30" i="73"/>
  <c r="AK19" i="73"/>
  <c r="I112" i="16"/>
  <c r="J112" i="16"/>
  <c r="K112" i="16"/>
  <c r="L112" i="16"/>
  <c r="M112" i="16"/>
  <c r="I110" i="16"/>
  <c r="J110" i="16"/>
  <c r="K110" i="16"/>
  <c r="L110" i="16"/>
  <c r="M110" i="16"/>
  <c r="I109" i="16"/>
  <c r="J109" i="16"/>
  <c r="K109" i="16"/>
  <c r="L109" i="16"/>
  <c r="M109" i="16"/>
  <c r="I108" i="16"/>
  <c r="J108" i="16"/>
  <c r="K108" i="16"/>
  <c r="L108" i="16"/>
  <c r="M108" i="16"/>
  <c r="AO248" i="73"/>
  <c r="A112" i="16"/>
  <c r="AP248" i="73"/>
  <c r="AO246" i="73"/>
  <c r="A110" i="16"/>
  <c r="AP246" i="73"/>
  <c r="AO245" i="73"/>
  <c r="A109" i="16"/>
  <c r="AP245" i="73"/>
  <c r="AO244" i="73"/>
  <c r="A108" i="16"/>
  <c r="AP244" i="73"/>
  <c r="X247" i="73"/>
  <c r="Y247" i="73"/>
  <c r="Z247" i="73"/>
  <c r="AA247" i="73"/>
  <c r="AB247" i="73"/>
  <c r="AC247" i="73"/>
  <c r="AD247" i="73"/>
  <c r="AE247" i="73"/>
  <c r="AF247" i="73"/>
  <c r="AG247" i="73"/>
  <c r="AH247" i="73"/>
  <c r="AI247" i="73"/>
  <c r="X248" i="73"/>
  <c r="Y248" i="73"/>
  <c r="Z248" i="73"/>
  <c r="P112" i="16"/>
  <c r="AA248" i="73"/>
  <c r="Q112" i="16"/>
  <c r="AB248" i="73"/>
  <c r="R112" i="16"/>
  <c r="AC248" i="73"/>
  <c r="S112" i="16"/>
  <c r="AD248" i="73"/>
  <c r="T112" i="16"/>
  <c r="AE248" i="73"/>
  <c r="U112" i="16"/>
  <c r="AF248" i="73"/>
  <c r="V112" i="16"/>
  <c r="AG248" i="73"/>
  <c r="W112" i="16"/>
  <c r="AH248" i="73"/>
  <c r="AI248" i="73"/>
  <c r="X246" i="73"/>
  <c r="Y246" i="73"/>
  <c r="O110" i="16"/>
  <c r="Z246" i="73"/>
  <c r="P110" i="16"/>
  <c r="AA246" i="73"/>
  <c r="Q110" i="16"/>
  <c r="AB246" i="73"/>
  <c r="R110" i="16"/>
  <c r="AC246" i="73"/>
  <c r="S110" i="16"/>
  <c r="AD246" i="73"/>
  <c r="T110" i="16"/>
  <c r="AE246" i="73"/>
  <c r="U110" i="16"/>
  <c r="AF246" i="73"/>
  <c r="V110" i="16"/>
  <c r="AG246" i="73"/>
  <c r="W110" i="16"/>
  <c r="AH246" i="73"/>
  <c r="AI246" i="73"/>
  <c r="X245" i="73"/>
  <c r="Y245" i="73"/>
  <c r="Z245" i="73"/>
  <c r="P109" i="16"/>
  <c r="AA245" i="73"/>
  <c r="Q109" i="16"/>
  <c r="AB245" i="73"/>
  <c r="R109" i="16"/>
  <c r="AC245" i="73"/>
  <c r="S109" i="16"/>
  <c r="AD245" i="73"/>
  <c r="T109" i="16"/>
  <c r="AE245" i="73"/>
  <c r="U109" i="16"/>
  <c r="AF245" i="73"/>
  <c r="V109" i="16"/>
  <c r="AG245" i="73"/>
  <c r="W109" i="16"/>
  <c r="AH245" i="73"/>
  <c r="AI245" i="73"/>
  <c r="X244" i="73"/>
  <c r="Y244" i="73"/>
  <c r="O108" i="16"/>
  <c r="Z244" i="73"/>
  <c r="P108" i="16"/>
  <c r="AA244" i="73"/>
  <c r="Q108" i="16"/>
  <c r="AB244" i="73"/>
  <c r="R108" i="16"/>
  <c r="AC244" i="73"/>
  <c r="S108" i="16"/>
  <c r="AD244" i="73"/>
  <c r="T108" i="16"/>
  <c r="AE244" i="73"/>
  <c r="U108" i="16"/>
  <c r="AF244" i="73"/>
  <c r="V108" i="16"/>
  <c r="AG244" i="73"/>
  <c r="W108" i="16"/>
  <c r="AH244" i="73"/>
  <c r="AI244" i="73"/>
  <c r="X249" i="73"/>
  <c r="Y249" i="73"/>
  <c r="Z249" i="73"/>
  <c r="AA249" i="73"/>
  <c r="AB249" i="73"/>
  <c r="AC249" i="73"/>
  <c r="AD249" i="73"/>
  <c r="AE249" i="73"/>
  <c r="AF249" i="73"/>
  <c r="AG249" i="73"/>
  <c r="AH249" i="73"/>
  <c r="AI249" i="73"/>
  <c r="X250" i="73"/>
  <c r="Y250" i="73"/>
  <c r="Z250" i="73"/>
  <c r="AA250" i="73"/>
  <c r="AB250" i="73"/>
  <c r="AC250" i="73"/>
  <c r="AD250" i="73"/>
  <c r="AE250" i="73"/>
  <c r="AF250" i="73"/>
  <c r="AG250" i="73"/>
  <c r="AH250" i="73"/>
  <c r="AI250" i="73"/>
  <c r="X251" i="73"/>
  <c r="Y251" i="73"/>
  <c r="Z251" i="73"/>
  <c r="AA251" i="73"/>
  <c r="AB251" i="73"/>
  <c r="AC251" i="73"/>
  <c r="AD251" i="73"/>
  <c r="AE251" i="73"/>
  <c r="AF251" i="73"/>
  <c r="AG251" i="73"/>
  <c r="AH251" i="73"/>
  <c r="AI251" i="73"/>
  <c r="X252" i="73"/>
  <c r="Y252" i="73"/>
  <c r="Z252" i="73"/>
  <c r="AA252" i="73"/>
  <c r="AB252" i="73"/>
  <c r="AC252" i="73"/>
  <c r="AD252" i="73"/>
  <c r="AE252" i="73"/>
  <c r="AF252" i="73"/>
  <c r="AG252" i="73"/>
  <c r="AH252" i="73"/>
  <c r="AI252" i="73"/>
  <c r="D248" i="73"/>
  <c r="E248" i="73"/>
  <c r="F248" i="73"/>
  <c r="D246" i="73"/>
  <c r="E246" i="73"/>
  <c r="F246" i="73"/>
  <c r="D245" i="73"/>
  <c r="E245" i="73"/>
  <c r="F245" i="73"/>
  <c r="D244" i="73"/>
  <c r="E244" i="73"/>
  <c r="F244" i="73"/>
  <c r="N108" i="16"/>
  <c r="Y108" i="16"/>
  <c r="AK252" i="73"/>
  <c r="AJ252" i="73"/>
  <c r="AJ251" i="73"/>
  <c r="AK251" i="73"/>
  <c r="AL251" i="73"/>
  <c r="AJ250" i="73"/>
  <c r="AL250" i="73"/>
  <c r="AK250" i="73"/>
  <c r="AJ249" i="73"/>
  <c r="AL249" i="73"/>
  <c r="AK249" i="73"/>
  <c r="AJ244" i="73"/>
  <c r="AK244" i="73"/>
  <c r="AL244" i="73"/>
  <c r="AM244" i="73"/>
  <c r="AJ245" i="73"/>
  <c r="AK245" i="73"/>
  <c r="O109" i="16"/>
  <c r="AL245" i="73"/>
  <c r="AM245" i="73"/>
  <c r="N109" i="16"/>
  <c r="AJ246" i="73"/>
  <c r="AK246" i="73"/>
  <c r="N110" i="16"/>
  <c r="Y110" i="16"/>
  <c r="AL246" i="73"/>
  <c r="AM246" i="73"/>
  <c r="AJ248" i="73"/>
  <c r="O112" i="16"/>
  <c r="AL248" i="73"/>
  <c r="AM248" i="73"/>
  <c r="N112" i="16"/>
  <c r="AK248" i="73"/>
  <c r="AK247" i="73"/>
  <c r="AJ247" i="73"/>
  <c r="AL247" i="73"/>
  <c r="X108" i="16"/>
  <c r="X109" i="16"/>
  <c r="X112" i="16"/>
  <c r="X110" i="16"/>
  <c r="AH3" i="73"/>
  <c r="AH4" i="73"/>
  <c r="AH5" i="73"/>
  <c r="AH6" i="73"/>
  <c r="AH7" i="73"/>
  <c r="AH8" i="73"/>
  <c r="AH9" i="73"/>
  <c r="AH10" i="73"/>
  <c r="AH11" i="73"/>
  <c r="AH12" i="73"/>
  <c r="AH13" i="73"/>
  <c r="AH14" i="73"/>
  <c r="AH24" i="73"/>
  <c r="AH25" i="73"/>
  <c r="AH26" i="73"/>
  <c r="AH27" i="73"/>
  <c r="AH28" i="73"/>
  <c r="AH29" i="73"/>
  <c r="AH32" i="73"/>
  <c r="AH35" i="73"/>
  <c r="AH37" i="73"/>
  <c r="AH40" i="73"/>
  <c r="AH41" i="73"/>
  <c r="AH44" i="73"/>
  <c r="AH45" i="73"/>
  <c r="AH47" i="73"/>
  <c r="AH48" i="73"/>
  <c r="AH51" i="73"/>
  <c r="AH53" i="73"/>
  <c r="AH54" i="73"/>
  <c r="AH55" i="73"/>
  <c r="AH56" i="73"/>
  <c r="AH57" i="73"/>
  <c r="AH58" i="73"/>
  <c r="AH59" i="73"/>
  <c r="AH62" i="73"/>
  <c r="AH64" i="73"/>
  <c r="AH65" i="73"/>
  <c r="AH68" i="73"/>
  <c r="AH69" i="73"/>
  <c r="AH72" i="73"/>
  <c r="AH73" i="73"/>
  <c r="AH74" i="73"/>
  <c r="AH75" i="73"/>
  <c r="AH76" i="73"/>
  <c r="AH77" i="73"/>
  <c r="AH78" i="73"/>
  <c r="AH79" i="73"/>
  <c r="AH80" i="73"/>
  <c r="AH81" i="73"/>
  <c r="AH82" i="73"/>
  <c r="AH84" i="73"/>
  <c r="AH85" i="73"/>
  <c r="AH86" i="73"/>
  <c r="AH87" i="73"/>
  <c r="AH88" i="73"/>
  <c r="AH89" i="73"/>
  <c r="AH91" i="73"/>
  <c r="AH92" i="73"/>
  <c r="AH93" i="73"/>
  <c r="AH94" i="73"/>
  <c r="AH95" i="73"/>
  <c r="AH96" i="73"/>
  <c r="AH97" i="73"/>
  <c r="AH98" i="73"/>
  <c r="AH99" i="73"/>
  <c r="AH100" i="73"/>
  <c r="AH101" i="73"/>
  <c r="AH102" i="73"/>
  <c r="AH103" i="73"/>
  <c r="AH104" i="73"/>
  <c r="AH105" i="73"/>
  <c r="AH106" i="73"/>
  <c r="AH107" i="73"/>
  <c r="AH108" i="73"/>
  <c r="AH109" i="73"/>
  <c r="AH110" i="73"/>
  <c r="AH111" i="73"/>
  <c r="AH112" i="73"/>
  <c r="AH113" i="73"/>
  <c r="AH114" i="73"/>
  <c r="AH115" i="73"/>
  <c r="AH116" i="73"/>
  <c r="AH117" i="73"/>
  <c r="AH118" i="73"/>
  <c r="AH119" i="73"/>
  <c r="AH120" i="73"/>
  <c r="AH121" i="73"/>
  <c r="AH122" i="73"/>
  <c r="AH123" i="73"/>
  <c r="AH124" i="73"/>
  <c r="AH125" i="73"/>
  <c r="AH126" i="73"/>
  <c r="AH127" i="73"/>
  <c r="AH128" i="73"/>
  <c r="AH129" i="73"/>
  <c r="AH130" i="73"/>
  <c r="AH131" i="73"/>
  <c r="AH132" i="73"/>
  <c r="AH133" i="73"/>
  <c r="AH134" i="73"/>
  <c r="AH135" i="73"/>
  <c r="AH136" i="73"/>
  <c r="AH137" i="73"/>
  <c r="AH138" i="73"/>
  <c r="AH139" i="73"/>
  <c r="AH140" i="73"/>
  <c r="AH141" i="73"/>
  <c r="AH142" i="73"/>
  <c r="AH143" i="73"/>
  <c r="AH144" i="73"/>
  <c r="AH145" i="73"/>
  <c r="AH146" i="73"/>
  <c r="AH147" i="73"/>
  <c r="AH148" i="73"/>
  <c r="AH149" i="73"/>
  <c r="AH150" i="73"/>
  <c r="AH151" i="73"/>
  <c r="AH152" i="73"/>
  <c r="AH153" i="73"/>
  <c r="AH154" i="73"/>
  <c r="AH155" i="73"/>
  <c r="AH156" i="73"/>
  <c r="AH157" i="73"/>
  <c r="AH158" i="73"/>
  <c r="AH159" i="73"/>
  <c r="AH160" i="73"/>
  <c r="AH161" i="73"/>
  <c r="AH162" i="73"/>
  <c r="AH163" i="73"/>
  <c r="AH164" i="73"/>
  <c r="AH165" i="73"/>
  <c r="AH166" i="73"/>
  <c r="AH167" i="73"/>
  <c r="AH168" i="73"/>
  <c r="AH169" i="73"/>
  <c r="AH170" i="73"/>
  <c r="AH171" i="73"/>
  <c r="AH172" i="73"/>
  <c r="AH173" i="73"/>
  <c r="AH174" i="73"/>
  <c r="AH175" i="73"/>
  <c r="AH176" i="73"/>
  <c r="AH177" i="73"/>
  <c r="AH178" i="73"/>
  <c r="AH179" i="73"/>
  <c r="AH180" i="73"/>
  <c r="AH181" i="73"/>
  <c r="AH182" i="73"/>
  <c r="AH183" i="73"/>
  <c r="AH184" i="73"/>
  <c r="AH185" i="73"/>
  <c r="AH186" i="73"/>
  <c r="AH187" i="73"/>
  <c r="AH188" i="73"/>
  <c r="AH189" i="73"/>
  <c r="AH190" i="73"/>
  <c r="AH191" i="73"/>
  <c r="AH192" i="73"/>
  <c r="AH193" i="73"/>
  <c r="AH194" i="73"/>
  <c r="AH195" i="73"/>
  <c r="AH196" i="73"/>
  <c r="AH197" i="73"/>
  <c r="AH198" i="73"/>
  <c r="AH199" i="73"/>
  <c r="AH200" i="73"/>
  <c r="AH201" i="73"/>
  <c r="AH202" i="73"/>
  <c r="AH203" i="73"/>
  <c r="AH204" i="73"/>
  <c r="AH205" i="73"/>
  <c r="AH206" i="73"/>
  <c r="AH207" i="73"/>
  <c r="AH208" i="73"/>
  <c r="AH209" i="73"/>
  <c r="AH210" i="73"/>
  <c r="AH211" i="73"/>
  <c r="AH212" i="73"/>
  <c r="AH213" i="73"/>
  <c r="AH214" i="73"/>
  <c r="AH215" i="73"/>
  <c r="AH216" i="73"/>
  <c r="AH217" i="73"/>
  <c r="AH218" i="73"/>
  <c r="AH219" i="73"/>
  <c r="AH220" i="73"/>
  <c r="AH221" i="73"/>
  <c r="AH222" i="73"/>
  <c r="AH223" i="73"/>
  <c r="AH224" i="73"/>
  <c r="AH225" i="73"/>
  <c r="AH226" i="73"/>
  <c r="AH227" i="73"/>
  <c r="AH228" i="73"/>
  <c r="AH229" i="73"/>
  <c r="AH230" i="73"/>
  <c r="AH231" i="73"/>
  <c r="AH232" i="73"/>
  <c r="AH233" i="73"/>
  <c r="AH234" i="73"/>
  <c r="AH235" i="73"/>
  <c r="AH236" i="73"/>
  <c r="AH237" i="73"/>
  <c r="AH238" i="73"/>
  <c r="AH239" i="73"/>
  <c r="AH240" i="73"/>
  <c r="AH241" i="73"/>
  <c r="AH242" i="73"/>
  <c r="AH243" i="73"/>
  <c r="AH253" i="73"/>
  <c r="AH254" i="73"/>
  <c r="AH255" i="73"/>
  <c r="AH256" i="73"/>
  <c r="AH257" i="73"/>
  <c r="AH258" i="73"/>
  <c r="AH259" i="73"/>
  <c r="AH260" i="73"/>
  <c r="AH261" i="73"/>
  <c r="AH262" i="73"/>
  <c r="AH263" i="73"/>
  <c r="AH264" i="73"/>
  <c r="AH265" i="73"/>
  <c r="AH266" i="73"/>
  <c r="AH267" i="73"/>
  <c r="AH269" i="73"/>
  <c r="AH270" i="73"/>
  <c r="AH272" i="73"/>
  <c r="AH273" i="73"/>
  <c r="AH274" i="73"/>
  <c r="AH275" i="73"/>
  <c r="AH276" i="73"/>
  <c r="AH277" i="73"/>
  <c r="AH278" i="73"/>
  <c r="AH279" i="73"/>
  <c r="AH280" i="73"/>
  <c r="AH281" i="73"/>
  <c r="AH282" i="73"/>
  <c r="AH285" i="73"/>
  <c r="AH286" i="73"/>
  <c r="AH287" i="73"/>
  <c r="AH288" i="73"/>
  <c r="AH289" i="73"/>
  <c r="AH290" i="73"/>
  <c r="AH291" i="73"/>
  <c r="AH292" i="73"/>
  <c r="AH293" i="73"/>
  <c r="AH294" i="73"/>
  <c r="AH295" i="73"/>
  <c r="AH296" i="73"/>
  <c r="AH298" i="73"/>
  <c r="AH300" i="73"/>
  <c r="AH301" i="73"/>
  <c r="AH302" i="73"/>
  <c r="AH303" i="73"/>
  <c r="AH304" i="73"/>
  <c r="AH307" i="73"/>
  <c r="AH308" i="73"/>
  <c r="AH309" i="73"/>
  <c r="AH311" i="73"/>
  <c r="AH313" i="73"/>
  <c r="AH314" i="73"/>
  <c r="AH315" i="73"/>
  <c r="AH316" i="73"/>
  <c r="AH317" i="73"/>
  <c r="AH319" i="73"/>
  <c r="AH320" i="73"/>
  <c r="AH321" i="73"/>
  <c r="AH323" i="73"/>
  <c r="AH324" i="73"/>
  <c r="AH325" i="73"/>
  <c r="AH326" i="73"/>
  <c r="AH328" i="73"/>
  <c r="AH329" i="73"/>
  <c r="AH330" i="73"/>
  <c r="AH331" i="73"/>
  <c r="AH332" i="73"/>
  <c r="AH333" i="73"/>
  <c r="AH334" i="73"/>
  <c r="AH335" i="73"/>
  <c r="AH336" i="73"/>
  <c r="AH337" i="73"/>
  <c r="AH338" i="73"/>
  <c r="AH339" i="73"/>
  <c r="AH340" i="73"/>
  <c r="AH341" i="73"/>
  <c r="AH342" i="73"/>
  <c r="AH343" i="73"/>
  <c r="AH344" i="73"/>
  <c r="AH345" i="73"/>
  <c r="AH346" i="73"/>
  <c r="AH347" i="73"/>
  <c r="AH348" i="73"/>
  <c r="AH349" i="73"/>
  <c r="AH350" i="73"/>
  <c r="AH351" i="73"/>
  <c r="AH352" i="73"/>
  <c r="AH353" i="73"/>
  <c r="AH354" i="73"/>
  <c r="AH356" i="73"/>
  <c r="AH357" i="73"/>
  <c r="AH358" i="73"/>
  <c r="AH359" i="73"/>
  <c r="AH360" i="73"/>
  <c r="AH361" i="73"/>
  <c r="AH362" i="73"/>
  <c r="AH363" i="73"/>
  <c r="AH364" i="73"/>
  <c r="AH365" i="73"/>
  <c r="AH366" i="73"/>
  <c r="AH367" i="73"/>
  <c r="AH368" i="73"/>
  <c r="AH369" i="73"/>
  <c r="AH370" i="73"/>
  <c r="AH371" i="73"/>
  <c r="AH372" i="73"/>
  <c r="AH373" i="73"/>
  <c r="AH374" i="73"/>
  <c r="AH375" i="73"/>
  <c r="AH376" i="73"/>
  <c r="AH377" i="73"/>
  <c r="AH378" i="73"/>
  <c r="AH379" i="73"/>
  <c r="AH381" i="73"/>
  <c r="AH382" i="73"/>
  <c r="AH383" i="73"/>
  <c r="AH384" i="73"/>
  <c r="AH385" i="73"/>
  <c r="AH386" i="73"/>
  <c r="AH387" i="73"/>
  <c r="AH388" i="73"/>
  <c r="AH389" i="73"/>
  <c r="AH390" i="73"/>
  <c r="AH391" i="73"/>
  <c r="AH392" i="73"/>
  <c r="AH393" i="73"/>
  <c r="AH394" i="73"/>
  <c r="AH395" i="73"/>
  <c r="AH396" i="73"/>
  <c r="AH397" i="73"/>
  <c r="AH400" i="73"/>
  <c r="AH401" i="73"/>
  <c r="AH402" i="73"/>
  <c r="AH403" i="73"/>
  <c r="AH404" i="73"/>
  <c r="AH405" i="73"/>
  <c r="AH406" i="73"/>
  <c r="AH407" i="73"/>
  <c r="AH408" i="73"/>
  <c r="AH409" i="73"/>
  <c r="AH410" i="73"/>
  <c r="AH411" i="73"/>
  <c r="AH412" i="73"/>
  <c r="AH414" i="73"/>
  <c r="AH415" i="73"/>
  <c r="AH416" i="73"/>
  <c r="AH417" i="73"/>
  <c r="AH418" i="73"/>
  <c r="AH2" i="73"/>
  <c r="Y109" i="16"/>
  <c r="Y112" i="16"/>
  <c r="I107" i="16"/>
  <c r="J107" i="16"/>
  <c r="K107" i="16"/>
  <c r="L107" i="16"/>
  <c r="M107" i="16"/>
  <c r="D111" i="16"/>
  <c r="E111" i="16"/>
  <c r="F111" i="16"/>
  <c r="G111" i="16"/>
  <c r="I111" i="16"/>
  <c r="J111" i="16"/>
  <c r="K111" i="16"/>
  <c r="L111" i="16"/>
  <c r="M111" i="16"/>
  <c r="C107" i="16"/>
  <c r="C111" i="16"/>
  <c r="AI243" i="73"/>
  <c r="AO243" i="73"/>
  <c r="A107" i="16"/>
  <c r="AP243" i="73"/>
  <c r="AO247" i="73"/>
  <c r="A111" i="16"/>
  <c r="AP247" i="73"/>
  <c r="X243" i="73"/>
  <c r="Y243" i="73"/>
  <c r="O107" i="16"/>
  <c r="Z243" i="73"/>
  <c r="P107" i="16"/>
  <c r="AA243" i="73"/>
  <c r="Q107" i="16"/>
  <c r="AB243" i="73"/>
  <c r="R107" i="16"/>
  <c r="AC243" i="73"/>
  <c r="S107" i="16"/>
  <c r="AD243" i="73"/>
  <c r="T107" i="16"/>
  <c r="AE243" i="73"/>
  <c r="U107" i="16"/>
  <c r="AF243" i="73"/>
  <c r="V107" i="16"/>
  <c r="AG243" i="73"/>
  <c r="W107" i="16"/>
  <c r="O111" i="16"/>
  <c r="P111" i="16"/>
  <c r="Q111" i="16"/>
  <c r="R111" i="16"/>
  <c r="S111" i="16"/>
  <c r="T111" i="16"/>
  <c r="U111" i="16"/>
  <c r="V111" i="16"/>
  <c r="W111" i="16"/>
  <c r="D242" i="73"/>
  <c r="E242" i="73"/>
  <c r="F242" i="73"/>
  <c r="D243" i="73"/>
  <c r="E243" i="73"/>
  <c r="F243" i="73"/>
  <c r="D247" i="73"/>
  <c r="E247" i="73"/>
  <c r="F247" i="73"/>
  <c r="D249" i="73"/>
  <c r="E249" i="73"/>
  <c r="F249" i="73"/>
  <c r="D250" i="73"/>
  <c r="E250" i="73"/>
  <c r="F250" i="73"/>
  <c r="D251" i="73"/>
  <c r="E251" i="73"/>
  <c r="F251" i="73"/>
  <c r="D252" i="73"/>
  <c r="E252" i="73"/>
  <c r="F252" i="73"/>
  <c r="D253" i="73"/>
  <c r="E253" i="73"/>
  <c r="F253" i="73"/>
  <c r="D254" i="73"/>
  <c r="E254" i="73"/>
  <c r="F254" i="73"/>
  <c r="D255" i="73"/>
  <c r="E255" i="73"/>
  <c r="F255" i="73"/>
  <c r="D256" i="73"/>
  <c r="E256" i="73"/>
  <c r="F256" i="73"/>
  <c r="AJ243" i="73"/>
  <c r="N111" i="16"/>
  <c r="Y111" i="16"/>
  <c r="AM247" i="73"/>
  <c r="N107" i="16"/>
  <c r="Y107" i="16"/>
  <c r="AL243" i="73"/>
  <c r="AM243" i="73"/>
  <c r="AK243" i="73"/>
  <c r="X107" i="16"/>
  <c r="X111" i="16"/>
  <c r="H8" i="92"/>
  <c r="J426" i="73"/>
  <c r="C3" i="92"/>
  <c r="K426" i="73"/>
  <c r="D3" i="92"/>
  <c r="L426" i="73"/>
  <c r="E3" i="92"/>
  <c r="M426" i="73"/>
  <c r="F3" i="92"/>
  <c r="I426" i="73"/>
  <c r="B3" i="92"/>
  <c r="E86" i="73"/>
  <c r="E88" i="73"/>
  <c r="E91" i="73"/>
  <c r="E92" i="73"/>
  <c r="E2" i="73"/>
  <c r="E3" i="73"/>
  <c r="E4" i="73"/>
  <c r="E5" i="73"/>
  <c r="E6" i="73"/>
  <c r="E7" i="73"/>
  <c r="E8" i="73"/>
  <c r="E9" i="73"/>
  <c r="E10" i="73"/>
  <c r="E11" i="73"/>
  <c r="E12" i="73"/>
  <c r="E13" i="73"/>
  <c r="E14" i="73"/>
  <c r="E15" i="73"/>
  <c r="E17" i="73"/>
  <c r="E18" i="73"/>
  <c r="E21" i="73"/>
  <c r="E24" i="73"/>
  <c r="E25" i="73"/>
  <c r="E26" i="73"/>
  <c r="E27" i="73"/>
  <c r="E28" i="73"/>
  <c r="E29" i="73"/>
  <c r="E32" i="73"/>
  <c r="E35" i="73"/>
  <c r="E37" i="73"/>
  <c r="E40" i="73"/>
  <c r="E41" i="73"/>
  <c r="E44" i="73"/>
  <c r="E45" i="73"/>
  <c r="E47" i="73"/>
  <c r="E48" i="73"/>
  <c r="E51" i="73"/>
  <c r="E53" i="73"/>
  <c r="E54" i="73"/>
  <c r="E55" i="73"/>
  <c r="E56" i="73"/>
  <c r="E57" i="73"/>
  <c r="E58" i="73"/>
  <c r="E59" i="73"/>
  <c r="E62" i="73"/>
  <c r="E64" i="73"/>
  <c r="E65" i="73"/>
  <c r="E68" i="73"/>
  <c r="E69" i="73"/>
  <c r="E72" i="73"/>
  <c r="E73" i="73"/>
  <c r="E74" i="73"/>
  <c r="E75" i="73"/>
  <c r="E76" i="73"/>
  <c r="E77" i="73"/>
  <c r="E78" i="73"/>
  <c r="E79" i="73"/>
  <c r="E80" i="73"/>
  <c r="E81" i="73"/>
  <c r="E82" i="73"/>
  <c r="E84" i="73"/>
  <c r="E85" i="73"/>
  <c r="E87" i="73"/>
  <c r="E89" i="73"/>
  <c r="E93" i="73"/>
  <c r="E94" i="73"/>
  <c r="E95" i="73"/>
  <c r="E96" i="73"/>
  <c r="E97" i="73"/>
  <c r="E98" i="73"/>
  <c r="E99" i="73"/>
  <c r="E100" i="73"/>
  <c r="E101" i="73"/>
  <c r="E102" i="73"/>
  <c r="E103" i="73"/>
  <c r="E104" i="73"/>
  <c r="E105" i="73"/>
  <c r="E106" i="73"/>
  <c r="E107" i="73"/>
  <c r="E108" i="73"/>
  <c r="E109" i="73"/>
  <c r="E110" i="73"/>
  <c r="E111" i="73"/>
  <c r="E112" i="73"/>
  <c r="E113" i="73"/>
  <c r="E114" i="73"/>
  <c r="E115" i="73"/>
  <c r="E116" i="73"/>
  <c r="E117" i="73"/>
  <c r="E118" i="73"/>
  <c r="E119" i="73"/>
  <c r="E120" i="73"/>
  <c r="E121" i="73"/>
  <c r="E122" i="73"/>
  <c r="E123" i="73"/>
  <c r="E124" i="73"/>
  <c r="E125" i="73"/>
  <c r="E126" i="73"/>
  <c r="E127" i="73"/>
  <c r="E128" i="73"/>
  <c r="E129" i="73"/>
  <c r="E130" i="73"/>
  <c r="E131" i="73"/>
  <c r="E132" i="73"/>
  <c r="E133" i="73"/>
  <c r="E134" i="73"/>
  <c r="E135" i="73"/>
  <c r="E136" i="73"/>
  <c r="E137" i="73"/>
  <c r="E138" i="73"/>
  <c r="E139" i="73"/>
  <c r="E140" i="73"/>
  <c r="E141" i="73"/>
  <c r="E142" i="73"/>
  <c r="E143" i="73"/>
  <c r="E144" i="73"/>
  <c r="E145" i="73"/>
  <c r="E146" i="73"/>
  <c r="E147" i="73"/>
  <c r="E148" i="73"/>
  <c r="E149" i="73"/>
  <c r="E150" i="73"/>
  <c r="E151" i="73"/>
  <c r="E152" i="73"/>
  <c r="E153" i="73"/>
  <c r="E154" i="73"/>
  <c r="E155" i="73"/>
  <c r="E156" i="73"/>
  <c r="E157" i="73"/>
  <c r="E158" i="73"/>
  <c r="E159" i="73"/>
  <c r="E160" i="73"/>
  <c r="E161" i="73"/>
  <c r="E162" i="73"/>
  <c r="E163" i="73"/>
  <c r="E164" i="73"/>
  <c r="E165" i="73"/>
  <c r="E166" i="73"/>
  <c r="E167" i="73"/>
  <c r="E168" i="73"/>
  <c r="E169" i="73"/>
  <c r="E170" i="73"/>
  <c r="E171" i="73"/>
  <c r="E172" i="73"/>
  <c r="E173" i="73"/>
  <c r="E174" i="73"/>
  <c r="E175" i="73"/>
  <c r="E176" i="73"/>
  <c r="E177" i="73"/>
  <c r="E178" i="73"/>
  <c r="E179" i="73"/>
  <c r="E180" i="73"/>
  <c r="E181" i="73"/>
  <c r="E182" i="73"/>
  <c r="E183" i="73"/>
  <c r="E184" i="73"/>
  <c r="E185" i="73"/>
  <c r="E186" i="73"/>
  <c r="E187" i="73"/>
  <c r="E188" i="73"/>
  <c r="E189" i="73"/>
  <c r="E190" i="73"/>
  <c r="E191" i="73"/>
  <c r="E192" i="73"/>
  <c r="E193" i="73"/>
  <c r="E194" i="73"/>
  <c r="E195" i="73"/>
  <c r="E196" i="73"/>
  <c r="E197" i="73"/>
  <c r="E198" i="73"/>
  <c r="E199" i="73"/>
  <c r="E200" i="73"/>
  <c r="E201" i="73"/>
  <c r="E202" i="73"/>
  <c r="E203" i="73"/>
  <c r="E204" i="73"/>
  <c r="E205" i="73"/>
  <c r="E206" i="73"/>
  <c r="E207" i="73"/>
  <c r="E208" i="73"/>
  <c r="E209" i="73"/>
  <c r="E210" i="73"/>
  <c r="E211" i="73"/>
  <c r="E212" i="73"/>
  <c r="E213" i="73"/>
  <c r="E214" i="73"/>
  <c r="E215" i="73"/>
  <c r="E216" i="73"/>
  <c r="E217" i="73"/>
  <c r="E218" i="73"/>
  <c r="E219" i="73"/>
  <c r="E220" i="73"/>
  <c r="E221" i="73"/>
  <c r="E222" i="73"/>
  <c r="E223" i="73"/>
  <c r="E224" i="73"/>
  <c r="E225" i="73"/>
  <c r="E226" i="73"/>
  <c r="E227" i="73"/>
  <c r="E228" i="73"/>
  <c r="E229" i="73"/>
  <c r="E230" i="73"/>
  <c r="E231" i="73"/>
  <c r="E232" i="73"/>
  <c r="E233" i="73"/>
  <c r="E234" i="73"/>
  <c r="E235" i="73"/>
  <c r="E236" i="73"/>
  <c r="E237" i="73"/>
  <c r="E238" i="73"/>
  <c r="E239" i="73"/>
  <c r="E240" i="73"/>
  <c r="E241" i="73"/>
  <c r="E257" i="73"/>
  <c r="E258" i="73"/>
  <c r="E259" i="73"/>
  <c r="E260" i="73"/>
  <c r="E261" i="73"/>
  <c r="E262" i="73"/>
  <c r="E263" i="73"/>
  <c r="E264" i="73"/>
  <c r="E265" i="73"/>
  <c r="E266" i="73"/>
  <c r="E267" i="73"/>
  <c r="E269" i="73"/>
  <c r="E270" i="73"/>
  <c r="E272" i="73"/>
  <c r="E273" i="73"/>
  <c r="E274" i="73"/>
  <c r="E275" i="73"/>
  <c r="E276" i="73"/>
  <c r="E277" i="73"/>
  <c r="E278" i="73"/>
  <c r="E279" i="73"/>
  <c r="E280" i="73"/>
  <c r="E281" i="73"/>
  <c r="E282" i="73"/>
  <c r="E285" i="73"/>
  <c r="E286" i="73"/>
  <c r="E287" i="73"/>
  <c r="E288" i="73"/>
  <c r="E289" i="73"/>
  <c r="E290" i="73"/>
  <c r="E291" i="73"/>
  <c r="E292" i="73"/>
  <c r="E293" i="73"/>
  <c r="E294" i="73"/>
  <c r="E295" i="73"/>
  <c r="E296" i="73"/>
  <c r="E298" i="73"/>
  <c r="E300" i="73"/>
  <c r="E301" i="73"/>
  <c r="E302" i="73"/>
  <c r="E303" i="73"/>
  <c r="E304" i="73"/>
  <c r="E307" i="73"/>
  <c r="E308" i="73"/>
  <c r="E309" i="73"/>
  <c r="E311" i="73"/>
  <c r="E313" i="73"/>
  <c r="E314" i="73"/>
  <c r="E315" i="73"/>
  <c r="E316" i="73"/>
  <c r="E317" i="73"/>
  <c r="E319" i="73"/>
  <c r="E320" i="73"/>
  <c r="E321" i="73"/>
  <c r="E323" i="73"/>
  <c r="E324" i="73"/>
  <c r="E325" i="73"/>
  <c r="E326" i="73"/>
  <c r="E328" i="73"/>
  <c r="E329" i="73"/>
  <c r="E330" i="73"/>
  <c r="E331" i="73"/>
  <c r="E332" i="73"/>
  <c r="E333" i="73"/>
  <c r="E334" i="73"/>
  <c r="E335" i="73"/>
  <c r="E336" i="73"/>
  <c r="E337" i="73"/>
  <c r="E338" i="73"/>
  <c r="E339" i="73"/>
  <c r="E340" i="73"/>
  <c r="E341" i="73"/>
  <c r="E342" i="73"/>
  <c r="E343" i="73"/>
  <c r="E344" i="73"/>
  <c r="E345" i="73"/>
  <c r="E346" i="73"/>
  <c r="E347" i="73"/>
  <c r="E348" i="73"/>
  <c r="E349" i="73"/>
  <c r="E350" i="73"/>
  <c r="E351" i="73"/>
  <c r="E352" i="73"/>
  <c r="E353" i="73"/>
  <c r="E354" i="73"/>
  <c r="E356" i="73"/>
  <c r="E357" i="73"/>
  <c r="E358" i="73"/>
  <c r="E359" i="73"/>
  <c r="E360" i="73"/>
  <c r="E361" i="73"/>
  <c r="E362" i="73"/>
  <c r="E363" i="73"/>
  <c r="E364" i="73"/>
  <c r="E365" i="73"/>
  <c r="E366" i="73"/>
  <c r="E367" i="73"/>
  <c r="E368" i="73"/>
  <c r="E369" i="73"/>
  <c r="E370" i="73"/>
  <c r="E371" i="73"/>
  <c r="E372" i="73"/>
  <c r="E373" i="73"/>
  <c r="E374" i="73"/>
  <c r="E375" i="73"/>
  <c r="E376" i="73"/>
  <c r="E377" i="73"/>
  <c r="E378" i="73"/>
  <c r="E379" i="73"/>
  <c r="E381" i="73"/>
  <c r="E382" i="73"/>
  <c r="E383" i="73"/>
  <c r="E384" i="73"/>
  <c r="E385" i="73"/>
  <c r="E386" i="73"/>
  <c r="E387" i="73"/>
  <c r="E388" i="73"/>
  <c r="E389" i="73"/>
  <c r="E390" i="73"/>
  <c r="E391" i="73"/>
  <c r="E392" i="73"/>
  <c r="E393" i="73"/>
  <c r="E394" i="73"/>
  <c r="E395" i="73"/>
  <c r="E396" i="73"/>
  <c r="E397" i="73"/>
  <c r="E400" i="73"/>
  <c r="E401" i="73"/>
  <c r="E402" i="73"/>
  <c r="E403" i="73"/>
  <c r="E404" i="73"/>
  <c r="E405" i="73"/>
  <c r="E406" i="73"/>
  <c r="E407" i="73"/>
  <c r="E408" i="73"/>
  <c r="E409" i="73"/>
  <c r="E410" i="73"/>
  <c r="E411" i="73"/>
  <c r="E412" i="73"/>
  <c r="E414" i="73"/>
  <c r="E415" i="73"/>
  <c r="E416" i="73"/>
  <c r="E417" i="73"/>
  <c r="E418" i="73"/>
  <c r="F86" i="73"/>
  <c r="F88" i="73"/>
  <c r="F91" i="73"/>
  <c r="F92" i="73"/>
  <c r="F2" i="73"/>
  <c r="F3" i="73"/>
  <c r="F4" i="73"/>
  <c r="F5" i="73"/>
  <c r="F6" i="73"/>
  <c r="F7" i="73"/>
  <c r="F8" i="73"/>
  <c r="F9" i="73"/>
  <c r="F10" i="73"/>
  <c r="F11" i="73"/>
  <c r="F12" i="73"/>
  <c r="F13" i="73"/>
  <c r="F14" i="73"/>
  <c r="F15" i="73"/>
  <c r="F17" i="73"/>
  <c r="F18" i="73"/>
  <c r="F21" i="73"/>
  <c r="F24" i="73"/>
  <c r="F25" i="73"/>
  <c r="F26" i="73"/>
  <c r="F27" i="73"/>
  <c r="F28" i="73"/>
  <c r="F29" i="73"/>
  <c r="F32" i="73"/>
  <c r="F35" i="73"/>
  <c r="F37" i="73"/>
  <c r="F40" i="73"/>
  <c r="F41" i="73"/>
  <c r="F44" i="73"/>
  <c r="F45" i="73"/>
  <c r="F47" i="73"/>
  <c r="F48" i="73"/>
  <c r="F51" i="73"/>
  <c r="F53" i="73"/>
  <c r="F54" i="73"/>
  <c r="F55" i="73"/>
  <c r="F56" i="73"/>
  <c r="F57" i="73"/>
  <c r="F58" i="73"/>
  <c r="F59" i="73"/>
  <c r="F62" i="73"/>
  <c r="F64" i="73"/>
  <c r="F65" i="73"/>
  <c r="F68" i="73"/>
  <c r="F69" i="73"/>
  <c r="F72" i="73"/>
  <c r="F73" i="73"/>
  <c r="F74" i="73"/>
  <c r="F75" i="73"/>
  <c r="F76" i="73"/>
  <c r="F77" i="73"/>
  <c r="F78" i="73"/>
  <c r="F79" i="73"/>
  <c r="F80" i="73"/>
  <c r="F81" i="73"/>
  <c r="F82" i="73"/>
  <c r="F84" i="73"/>
  <c r="F85" i="73"/>
  <c r="F87" i="73"/>
  <c r="F89" i="73"/>
  <c r="F93" i="73"/>
  <c r="F94" i="73"/>
  <c r="F95" i="73"/>
  <c r="F96" i="73"/>
  <c r="F97" i="73"/>
  <c r="F98" i="73"/>
  <c r="F99" i="73"/>
  <c r="F100" i="73"/>
  <c r="F101" i="73"/>
  <c r="F102" i="73"/>
  <c r="F103" i="73"/>
  <c r="F104" i="73"/>
  <c r="F105" i="73"/>
  <c r="F106" i="73"/>
  <c r="F107" i="73"/>
  <c r="F108" i="73"/>
  <c r="F109" i="73"/>
  <c r="F110" i="73"/>
  <c r="F111" i="73"/>
  <c r="F112" i="73"/>
  <c r="F113" i="73"/>
  <c r="F114" i="73"/>
  <c r="F115" i="73"/>
  <c r="F116" i="73"/>
  <c r="F117" i="73"/>
  <c r="F118" i="73"/>
  <c r="F119" i="73"/>
  <c r="F120" i="73"/>
  <c r="F121" i="73"/>
  <c r="F122" i="73"/>
  <c r="F123" i="73"/>
  <c r="F124" i="73"/>
  <c r="F125" i="73"/>
  <c r="F126" i="73"/>
  <c r="F127" i="73"/>
  <c r="F128" i="73"/>
  <c r="F129" i="73"/>
  <c r="F130" i="73"/>
  <c r="F131" i="73"/>
  <c r="F132" i="73"/>
  <c r="F133" i="73"/>
  <c r="F134" i="73"/>
  <c r="F135" i="73"/>
  <c r="F136" i="73"/>
  <c r="F137" i="73"/>
  <c r="F138" i="73"/>
  <c r="F139" i="73"/>
  <c r="F140" i="73"/>
  <c r="F141" i="73"/>
  <c r="F142" i="73"/>
  <c r="F143" i="73"/>
  <c r="F144" i="73"/>
  <c r="F145" i="73"/>
  <c r="F146" i="73"/>
  <c r="F147" i="73"/>
  <c r="F148" i="73"/>
  <c r="F149" i="73"/>
  <c r="F150" i="73"/>
  <c r="F151" i="73"/>
  <c r="F152" i="73"/>
  <c r="F153" i="73"/>
  <c r="F154" i="73"/>
  <c r="F155" i="73"/>
  <c r="F156" i="73"/>
  <c r="F157" i="73"/>
  <c r="F158" i="73"/>
  <c r="F159" i="73"/>
  <c r="F160" i="73"/>
  <c r="F161" i="73"/>
  <c r="F162" i="73"/>
  <c r="F163" i="73"/>
  <c r="F164" i="73"/>
  <c r="F165" i="73"/>
  <c r="F166" i="73"/>
  <c r="F167" i="73"/>
  <c r="F168" i="73"/>
  <c r="F169" i="73"/>
  <c r="F170" i="73"/>
  <c r="F171" i="73"/>
  <c r="F172" i="73"/>
  <c r="F173" i="73"/>
  <c r="F174" i="73"/>
  <c r="F175" i="73"/>
  <c r="F176" i="73"/>
  <c r="F177" i="73"/>
  <c r="F178" i="73"/>
  <c r="F179" i="73"/>
  <c r="F180" i="73"/>
  <c r="F181" i="73"/>
  <c r="F182" i="73"/>
  <c r="F183" i="73"/>
  <c r="F184" i="73"/>
  <c r="F185" i="73"/>
  <c r="F186" i="73"/>
  <c r="F187" i="73"/>
  <c r="F188" i="73"/>
  <c r="F189" i="73"/>
  <c r="F190" i="73"/>
  <c r="F191" i="73"/>
  <c r="F192" i="73"/>
  <c r="F193" i="73"/>
  <c r="F194" i="73"/>
  <c r="F195" i="73"/>
  <c r="F196" i="73"/>
  <c r="F197" i="73"/>
  <c r="F198" i="73"/>
  <c r="F199" i="73"/>
  <c r="F200" i="73"/>
  <c r="F201" i="73"/>
  <c r="F202" i="73"/>
  <c r="F203" i="73"/>
  <c r="F204" i="73"/>
  <c r="F205" i="73"/>
  <c r="F206" i="73"/>
  <c r="F207" i="73"/>
  <c r="F208" i="73"/>
  <c r="F209" i="73"/>
  <c r="F210" i="73"/>
  <c r="F211" i="73"/>
  <c r="F212" i="73"/>
  <c r="F213" i="73"/>
  <c r="F214" i="73"/>
  <c r="F215" i="73"/>
  <c r="F216" i="73"/>
  <c r="F217" i="73"/>
  <c r="F218" i="73"/>
  <c r="F219" i="73"/>
  <c r="F220" i="73"/>
  <c r="F221" i="73"/>
  <c r="F222" i="73"/>
  <c r="F223" i="73"/>
  <c r="F224" i="73"/>
  <c r="F225" i="73"/>
  <c r="F226" i="73"/>
  <c r="F227" i="73"/>
  <c r="F228" i="73"/>
  <c r="F229" i="73"/>
  <c r="F230" i="73"/>
  <c r="F231" i="73"/>
  <c r="F432" i="73"/>
  <c r="F232" i="73"/>
  <c r="F233" i="73"/>
  <c r="F234" i="73"/>
  <c r="F235" i="73"/>
  <c r="F236" i="73"/>
  <c r="F237" i="73"/>
  <c r="F238" i="73"/>
  <c r="F239" i="73"/>
  <c r="F240" i="73"/>
  <c r="F241" i="73"/>
  <c r="F257" i="73"/>
  <c r="F258" i="73"/>
  <c r="F259" i="73"/>
  <c r="F260" i="73"/>
  <c r="F261" i="73"/>
  <c r="F262" i="73"/>
  <c r="F263" i="73"/>
  <c r="F264" i="73"/>
  <c r="F265" i="73"/>
  <c r="F266" i="73"/>
  <c r="F267" i="73"/>
  <c r="F269" i="73"/>
  <c r="F270" i="73"/>
  <c r="F272" i="73"/>
  <c r="F273" i="73"/>
  <c r="F274" i="73"/>
  <c r="F275" i="73"/>
  <c r="F276" i="73"/>
  <c r="F277" i="73"/>
  <c r="F278" i="73"/>
  <c r="F279" i="73"/>
  <c r="F280" i="73"/>
  <c r="F281" i="73"/>
  <c r="F282" i="73"/>
  <c r="F285" i="73"/>
  <c r="F286" i="73"/>
  <c r="F287" i="73"/>
  <c r="F288" i="73"/>
  <c r="F289" i="73"/>
  <c r="F290" i="73"/>
  <c r="F291" i="73"/>
  <c r="F292" i="73"/>
  <c r="F293" i="73"/>
  <c r="F294" i="73"/>
  <c r="F295" i="73"/>
  <c r="F296" i="73"/>
  <c r="F298" i="73"/>
  <c r="F300" i="73"/>
  <c r="F301" i="73"/>
  <c r="F302" i="73"/>
  <c r="F303" i="73"/>
  <c r="F304" i="73"/>
  <c r="F307" i="73"/>
  <c r="F308" i="73"/>
  <c r="F309" i="73"/>
  <c r="F311" i="73"/>
  <c r="F313" i="73"/>
  <c r="F314" i="73"/>
  <c r="F315" i="73"/>
  <c r="F316" i="73"/>
  <c r="F317" i="73"/>
  <c r="F319" i="73"/>
  <c r="F320" i="73"/>
  <c r="F321" i="73"/>
  <c r="F323" i="73"/>
  <c r="F324" i="73"/>
  <c r="F325" i="73"/>
  <c r="F326" i="73"/>
  <c r="F328" i="73"/>
  <c r="F329" i="73"/>
  <c r="F330" i="73"/>
  <c r="F331" i="73"/>
  <c r="F332" i="73"/>
  <c r="F333" i="73"/>
  <c r="F334" i="73"/>
  <c r="F335" i="73"/>
  <c r="F336" i="73"/>
  <c r="F337" i="73"/>
  <c r="F338" i="73"/>
  <c r="F339" i="73"/>
  <c r="F340" i="73"/>
  <c r="F341" i="73"/>
  <c r="F342" i="73"/>
  <c r="F343" i="73"/>
  <c r="F344" i="73"/>
  <c r="F345" i="73"/>
  <c r="F346" i="73"/>
  <c r="F347" i="73"/>
  <c r="F348" i="73"/>
  <c r="F349" i="73"/>
  <c r="F350" i="73"/>
  <c r="F351" i="73"/>
  <c r="F352" i="73"/>
  <c r="F353" i="73"/>
  <c r="F354" i="73"/>
  <c r="F356" i="73"/>
  <c r="F357" i="73"/>
  <c r="F358" i="73"/>
  <c r="F359" i="73"/>
  <c r="F360" i="73"/>
  <c r="F361" i="73"/>
  <c r="F362" i="73"/>
  <c r="F363" i="73"/>
  <c r="F364" i="73"/>
  <c r="F365" i="73"/>
  <c r="F366" i="73"/>
  <c r="F367" i="73"/>
  <c r="F368" i="73"/>
  <c r="F369" i="73"/>
  <c r="F370" i="73"/>
  <c r="F371" i="73"/>
  <c r="F372" i="73"/>
  <c r="F373" i="73"/>
  <c r="F374" i="73"/>
  <c r="F375" i="73"/>
  <c r="F376" i="73"/>
  <c r="F377" i="73"/>
  <c r="F378" i="73"/>
  <c r="F379" i="73"/>
  <c r="F381" i="73"/>
  <c r="F382" i="73"/>
  <c r="F383" i="73"/>
  <c r="F384" i="73"/>
  <c r="F385" i="73"/>
  <c r="F386" i="73"/>
  <c r="F387" i="73"/>
  <c r="F388" i="73"/>
  <c r="F389" i="73"/>
  <c r="F390" i="73"/>
  <c r="F391" i="73"/>
  <c r="F392" i="73"/>
  <c r="F393" i="73"/>
  <c r="F394" i="73"/>
  <c r="F395" i="73"/>
  <c r="F396" i="73"/>
  <c r="F397" i="73"/>
  <c r="F400" i="73"/>
  <c r="F401" i="73"/>
  <c r="F402" i="73"/>
  <c r="F403" i="73"/>
  <c r="F404" i="73"/>
  <c r="F405" i="73"/>
  <c r="F406" i="73"/>
  <c r="F407" i="73"/>
  <c r="F408" i="73"/>
  <c r="F409" i="73"/>
  <c r="F410" i="73"/>
  <c r="F411" i="73"/>
  <c r="F412" i="73"/>
  <c r="F414" i="73"/>
  <c r="F415" i="73"/>
  <c r="F416" i="73"/>
  <c r="F417" i="73"/>
  <c r="F418" i="73"/>
  <c r="I433" i="73"/>
  <c r="J433" i="73"/>
  <c r="K433" i="73"/>
  <c r="L433" i="73"/>
  <c r="M433" i="73"/>
  <c r="N433" i="73"/>
  <c r="O433" i="73"/>
  <c r="P433" i="73"/>
  <c r="Q433" i="73"/>
  <c r="R433" i="73"/>
  <c r="S433" i="73"/>
  <c r="T433" i="73"/>
  <c r="U433" i="73"/>
  <c r="V433" i="73"/>
  <c r="X86" i="73"/>
  <c r="X88" i="73"/>
  <c r="X91" i="73"/>
  <c r="X92" i="73"/>
  <c r="X2" i="73"/>
  <c r="X3" i="73"/>
  <c r="X4" i="73"/>
  <c r="X5" i="73"/>
  <c r="X6" i="73"/>
  <c r="X7" i="73"/>
  <c r="X8" i="73"/>
  <c r="X9" i="73"/>
  <c r="X10" i="73"/>
  <c r="X11" i="73"/>
  <c r="X12" i="73"/>
  <c r="N7" i="16"/>
  <c r="D204" i="87"/>
  <c r="X13" i="73"/>
  <c r="X14" i="73"/>
  <c r="N10" i="16"/>
  <c r="D171" i="87"/>
  <c r="X24" i="73"/>
  <c r="N13" i="16"/>
  <c r="D174" i="87"/>
  <c r="X25" i="73"/>
  <c r="X26" i="73"/>
  <c r="X27" i="73"/>
  <c r="X28" i="73"/>
  <c r="N15" i="16"/>
  <c r="D176" i="87"/>
  <c r="X29" i="73"/>
  <c r="X32" i="73"/>
  <c r="X35" i="73"/>
  <c r="N18" i="16"/>
  <c r="D179" i="87"/>
  <c r="X37" i="73"/>
  <c r="X40" i="73"/>
  <c r="X41" i="73"/>
  <c r="X44" i="73"/>
  <c r="X45" i="73"/>
  <c r="X47" i="73"/>
  <c r="X48" i="73"/>
  <c r="X51" i="73"/>
  <c r="X53" i="73"/>
  <c r="X54" i="73"/>
  <c r="X55" i="73"/>
  <c r="X56" i="73"/>
  <c r="X57" i="73"/>
  <c r="X58" i="73"/>
  <c r="X59" i="73"/>
  <c r="X62" i="73"/>
  <c r="X64" i="73"/>
  <c r="N29" i="16"/>
  <c r="D191" i="87"/>
  <c r="X65" i="73"/>
  <c r="X68" i="73"/>
  <c r="X69" i="73"/>
  <c r="X72" i="73"/>
  <c r="X73" i="73"/>
  <c r="X74" i="73"/>
  <c r="X75" i="73"/>
  <c r="X76" i="73"/>
  <c r="X77" i="73"/>
  <c r="X78" i="73"/>
  <c r="X79" i="73"/>
  <c r="X80" i="73"/>
  <c r="N39" i="16"/>
  <c r="D80" i="87"/>
  <c r="D81" i="87"/>
  <c r="X81" i="73"/>
  <c r="X82" i="73"/>
  <c r="X84" i="73"/>
  <c r="X85" i="73"/>
  <c r="N42" i="16"/>
  <c r="D241" i="87"/>
  <c r="X87" i="73"/>
  <c r="X89" i="73"/>
  <c r="X93" i="73"/>
  <c r="X94" i="73"/>
  <c r="N46" i="16"/>
  <c r="D259" i="87"/>
  <c r="X95" i="73"/>
  <c r="X96" i="73"/>
  <c r="X97" i="73"/>
  <c r="X98" i="73"/>
  <c r="N47" i="16"/>
  <c r="D225" i="87"/>
  <c r="D302" i="87"/>
  <c r="X99" i="73"/>
  <c r="X100" i="73"/>
  <c r="X101" i="73"/>
  <c r="X102" i="73"/>
  <c r="X103" i="73"/>
  <c r="X104" i="73"/>
  <c r="X105" i="73"/>
  <c r="X106" i="73"/>
  <c r="X107" i="73"/>
  <c r="X108" i="73"/>
  <c r="X109" i="73"/>
  <c r="X110" i="73"/>
  <c r="X111" i="73"/>
  <c r="X112" i="73"/>
  <c r="X113" i="73"/>
  <c r="X114" i="73"/>
  <c r="X115" i="73"/>
  <c r="X116" i="73"/>
  <c r="X117" i="73"/>
  <c r="X118" i="73"/>
  <c r="X119" i="73"/>
  <c r="X120" i="73"/>
  <c r="X121" i="73"/>
  <c r="X122" i="73"/>
  <c r="X123" i="73"/>
  <c r="X124" i="73"/>
  <c r="X125" i="73"/>
  <c r="X126" i="73"/>
  <c r="X127" i="73"/>
  <c r="X128" i="73"/>
  <c r="X129" i="73"/>
  <c r="X130" i="73"/>
  <c r="X131" i="73"/>
  <c r="X132" i="73"/>
  <c r="X133" i="73"/>
  <c r="X134" i="73"/>
  <c r="N54" i="16"/>
  <c r="D10" i="87"/>
  <c r="X135" i="73"/>
  <c r="X136" i="73"/>
  <c r="X137" i="73"/>
  <c r="X138" i="73"/>
  <c r="X139" i="73"/>
  <c r="X140" i="73"/>
  <c r="X141" i="73"/>
  <c r="X142" i="73"/>
  <c r="X143" i="73"/>
  <c r="X144" i="73"/>
  <c r="X145" i="73"/>
  <c r="X146" i="73"/>
  <c r="X147" i="73"/>
  <c r="X148" i="73"/>
  <c r="X149" i="73"/>
  <c r="X150" i="73"/>
  <c r="X151" i="73"/>
  <c r="X152" i="73"/>
  <c r="X153" i="73"/>
  <c r="X154" i="73"/>
  <c r="X155" i="73"/>
  <c r="X156" i="73"/>
  <c r="X157" i="73"/>
  <c r="X158" i="73"/>
  <c r="X159" i="73"/>
  <c r="X160" i="73"/>
  <c r="X161" i="73"/>
  <c r="X162" i="73"/>
  <c r="X163" i="73"/>
  <c r="X164" i="73"/>
  <c r="X165" i="73"/>
  <c r="X166" i="73"/>
  <c r="X167" i="73"/>
  <c r="X168" i="73"/>
  <c r="X169" i="73"/>
  <c r="X170" i="73"/>
  <c r="X171" i="73"/>
  <c r="X172" i="73"/>
  <c r="X173" i="73"/>
  <c r="X174" i="73"/>
  <c r="X175" i="73"/>
  <c r="X176" i="73"/>
  <c r="X177" i="73"/>
  <c r="X178" i="73"/>
  <c r="N68" i="16"/>
  <c r="D65" i="87"/>
  <c r="X179" i="73"/>
  <c r="X180" i="73"/>
  <c r="X181" i="73"/>
  <c r="X182" i="73"/>
  <c r="X183" i="73"/>
  <c r="X184" i="73"/>
  <c r="X185" i="73"/>
  <c r="X186" i="73"/>
  <c r="X187" i="73"/>
  <c r="X188" i="73"/>
  <c r="X189" i="73"/>
  <c r="X190" i="73"/>
  <c r="X191" i="73"/>
  <c r="X192" i="73"/>
  <c r="X193" i="73"/>
  <c r="X194" i="73"/>
  <c r="N74" i="16"/>
  <c r="D25" i="87"/>
  <c r="X195" i="73"/>
  <c r="X196" i="73"/>
  <c r="X197" i="73"/>
  <c r="X198" i="73"/>
  <c r="X199" i="73"/>
  <c r="X200" i="73"/>
  <c r="X201" i="73"/>
  <c r="X202" i="73"/>
  <c r="N78" i="16"/>
  <c r="D68" i="87"/>
  <c r="X203" i="73"/>
  <c r="X204" i="73"/>
  <c r="X205" i="73"/>
  <c r="X206" i="73"/>
  <c r="N80" i="16"/>
  <c r="D30" i="87"/>
  <c r="X207" i="73"/>
  <c r="X208" i="73"/>
  <c r="X209" i="73"/>
  <c r="X210" i="73"/>
  <c r="X211" i="73"/>
  <c r="X212" i="73"/>
  <c r="X213" i="73"/>
  <c r="X214" i="73"/>
  <c r="X215" i="73"/>
  <c r="X216" i="73"/>
  <c r="X217" i="73"/>
  <c r="X218" i="73"/>
  <c r="X219" i="73"/>
  <c r="X220" i="73"/>
  <c r="X221" i="73"/>
  <c r="X222" i="73"/>
  <c r="N89" i="16"/>
  <c r="D38" i="87"/>
  <c r="X223" i="73"/>
  <c r="X224" i="73"/>
  <c r="X225" i="73"/>
  <c r="X226" i="73"/>
  <c r="N92" i="16"/>
  <c r="D41" i="87"/>
  <c r="X227" i="73"/>
  <c r="X228" i="73"/>
  <c r="X229" i="73"/>
  <c r="X230" i="73"/>
  <c r="N95" i="16"/>
  <c r="D44" i="87"/>
  <c r="X231" i="73"/>
  <c r="X232" i="73"/>
  <c r="X233" i="73"/>
  <c r="X234" i="73"/>
  <c r="N99" i="16"/>
  <c r="D48" i="87"/>
  <c r="X235" i="73"/>
  <c r="X236" i="73"/>
  <c r="X237" i="73"/>
  <c r="X238" i="73"/>
  <c r="X239" i="73"/>
  <c r="X240" i="73"/>
  <c r="X241" i="73"/>
  <c r="X242" i="73"/>
  <c r="N106" i="16"/>
  <c r="D56" i="87"/>
  <c r="X253" i="73"/>
  <c r="X254" i="73"/>
  <c r="X255" i="73"/>
  <c r="X256" i="73"/>
  <c r="X257" i="73"/>
  <c r="X258" i="73"/>
  <c r="X259" i="73"/>
  <c r="X260" i="73"/>
  <c r="X261" i="73"/>
  <c r="X262" i="73"/>
  <c r="X263" i="73"/>
  <c r="X264" i="73"/>
  <c r="N121" i="16"/>
  <c r="D216" i="87"/>
  <c r="D296" i="87"/>
  <c r="X265" i="73"/>
  <c r="X266" i="73"/>
  <c r="X267" i="73"/>
  <c r="X269" i="73"/>
  <c r="X270" i="73"/>
  <c r="X272" i="73"/>
  <c r="X273" i="73"/>
  <c r="X274" i="73"/>
  <c r="X275" i="73"/>
  <c r="X276" i="73"/>
  <c r="X277" i="73"/>
  <c r="X278" i="73"/>
  <c r="X279" i="73"/>
  <c r="X280" i="73"/>
  <c r="X281" i="73"/>
  <c r="X282" i="73"/>
  <c r="N126" i="16"/>
  <c r="D150" i="87"/>
  <c r="X285" i="73"/>
  <c r="X286" i="73"/>
  <c r="X287" i="73"/>
  <c r="X288" i="73"/>
  <c r="X289" i="73"/>
  <c r="X290" i="73"/>
  <c r="X291" i="73"/>
  <c r="X292" i="73"/>
  <c r="X293" i="73"/>
  <c r="X294" i="73"/>
  <c r="X295" i="73"/>
  <c r="X296" i="73"/>
  <c r="N136" i="16"/>
  <c r="D159" i="87"/>
  <c r="X298" i="73"/>
  <c r="X300" i="73"/>
  <c r="X301" i="73"/>
  <c r="X302" i="73"/>
  <c r="X303" i="73"/>
  <c r="X304" i="73"/>
  <c r="X307" i="73"/>
  <c r="X308" i="73"/>
  <c r="X309" i="73"/>
  <c r="X311" i="73"/>
  <c r="X313" i="73"/>
  <c r="X314" i="73"/>
  <c r="N143" i="16"/>
  <c r="D88" i="87"/>
  <c r="X315" i="73"/>
  <c r="X316" i="73"/>
  <c r="X317" i="73"/>
  <c r="X319" i="73"/>
  <c r="N147" i="16"/>
  <c r="D92" i="87"/>
  <c r="X320" i="73"/>
  <c r="X321" i="73"/>
  <c r="X323" i="73"/>
  <c r="X324" i="73"/>
  <c r="X325" i="73"/>
  <c r="X326" i="73"/>
  <c r="X328" i="73"/>
  <c r="X329" i="73"/>
  <c r="N152" i="16"/>
  <c r="D98" i="87"/>
  <c r="X330" i="73"/>
  <c r="X331" i="73"/>
  <c r="X332" i="73"/>
  <c r="X333" i="73"/>
  <c r="N154" i="16"/>
  <c r="D100" i="87"/>
  <c r="X334" i="73"/>
  <c r="X335" i="73"/>
  <c r="X336" i="73"/>
  <c r="X337" i="73"/>
  <c r="N158" i="16"/>
  <c r="D104" i="87"/>
  <c r="X338" i="73"/>
  <c r="X339" i="73"/>
  <c r="X340" i="73"/>
  <c r="X341" i="73"/>
  <c r="N160" i="16"/>
  <c r="D106" i="87"/>
  <c r="X342" i="73"/>
  <c r="X343" i="73"/>
  <c r="X344" i="73"/>
  <c r="X345" i="73"/>
  <c r="X346" i="73"/>
  <c r="X347" i="73"/>
  <c r="X348" i="73"/>
  <c r="X349" i="73"/>
  <c r="X350" i="73"/>
  <c r="X351" i="73"/>
  <c r="X352" i="73"/>
  <c r="X353" i="73"/>
  <c r="X354" i="73"/>
  <c r="X356" i="73"/>
  <c r="X357" i="73"/>
  <c r="X358" i="73"/>
  <c r="X359" i="73"/>
  <c r="X360" i="73"/>
  <c r="X361" i="73"/>
  <c r="X362" i="73"/>
  <c r="X363" i="73"/>
  <c r="X364" i="73"/>
  <c r="X365" i="73"/>
  <c r="X366" i="73"/>
  <c r="X367" i="73"/>
  <c r="X368" i="73"/>
  <c r="X369" i="73"/>
  <c r="X370" i="73"/>
  <c r="X371" i="73"/>
  <c r="X372" i="73"/>
  <c r="X373" i="73"/>
  <c r="X374" i="73"/>
  <c r="X375" i="73"/>
  <c r="X376" i="73"/>
  <c r="X377" i="73"/>
  <c r="X378" i="73"/>
  <c r="X379" i="73"/>
  <c r="X381" i="73"/>
  <c r="X382" i="73"/>
  <c r="X383" i="73"/>
  <c r="X384" i="73"/>
  <c r="X385" i="73"/>
  <c r="X386" i="73"/>
  <c r="X387" i="73"/>
  <c r="X388" i="73"/>
  <c r="X389" i="73"/>
  <c r="X390" i="73"/>
  <c r="X391" i="73"/>
  <c r="X392" i="73"/>
  <c r="X393" i="73"/>
  <c r="X394" i="73"/>
  <c r="X395" i="73"/>
  <c r="X396" i="73"/>
  <c r="X397" i="73"/>
  <c r="X400" i="73"/>
  <c r="X401" i="73"/>
  <c r="X402" i="73"/>
  <c r="X403" i="73"/>
  <c r="X404" i="73"/>
  <c r="X405" i="73"/>
  <c r="X406" i="73"/>
  <c r="X407" i="73"/>
  <c r="X408" i="73"/>
  <c r="X409" i="73"/>
  <c r="N175" i="16"/>
  <c r="D136" i="87"/>
  <c r="X410" i="73"/>
  <c r="X411" i="73"/>
  <c r="X412" i="73"/>
  <c r="X414" i="73"/>
  <c r="N178" i="16"/>
  <c r="D138" i="87"/>
  <c r="X415" i="73"/>
  <c r="X416" i="73"/>
  <c r="X417" i="73"/>
  <c r="X418" i="73"/>
  <c r="Y86" i="73"/>
  <c r="Y88" i="73"/>
  <c r="Y91" i="73"/>
  <c r="Y92" i="73"/>
  <c r="O45" i="16"/>
  <c r="E258" i="87"/>
  <c r="Y2" i="73"/>
  <c r="Y3" i="73"/>
  <c r="Y4" i="73"/>
  <c r="Y5" i="73"/>
  <c r="O4" i="16"/>
  <c r="E198" i="87"/>
  <c r="Y6" i="73"/>
  <c r="Y7" i="73"/>
  <c r="Y8" i="73"/>
  <c r="Y9" i="73"/>
  <c r="Y10" i="73"/>
  <c r="Y11" i="73"/>
  <c r="Y12" i="73"/>
  <c r="O7" i="16"/>
  <c r="E204" i="87"/>
  <c r="Y13" i="73"/>
  <c r="Y14" i="73"/>
  <c r="O9" i="16"/>
  <c r="E170" i="87"/>
  <c r="O11" i="16"/>
  <c r="E172" i="87"/>
  <c r="Y24" i="73"/>
  <c r="O13" i="16"/>
  <c r="E174" i="87"/>
  <c r="Y25" i="73"/>
  <c r="Y26" i="73"/>
  <c r="O14" i="16"/>
  <c r="E175" i="87"/>
  <c r="Y27" i="73"/>
  <c r="Y28" i="73"/>
  <c r="O15" i="16"/>
  <c r="E176" i="87"/>
  <c r="Y29" i="73"/>
  <c r="O16" i="16"/>
  <c r="E177" i="87"/>
  <c r="Y32" i="73"/>
  <c r="O17" i="16"/>
  <c r="E178" i="87"/>
  <c r="Y35" i="73"/>
  <c r="Y37" i="73"/>
  <c r="Y40" i="73"/>
  <c r="Y41" i="73"/>
  <c r="O20" i="16"/>
  <c r="E182" i="87"/>
  <c r="Y44" i="73"/>
  <c r="Y45" i="73"/>
  <c r="O21" i="16"/>
  <c r="E183" i="87"/>
  <c r="Y47" i="73"/>
  <c r="Y48" i="73"/>
  <c r="O22" i="16"/>
  <c r="E184" i="87"/>
  <c r="Y51" i="73"/>
  <c r="Y53" i="73"/>
  <c r="Y54" i="73"/>
  <c r="O24" i="16"/>
  <c r="E186" i="87"/>
  <c r="Y55" i="73"/>
  <c r="O25" i="16"/>
  <c r="E187" i="87"/>
  <c r="Y56" i="73"/>
  <c r="Y57" i="73"/>
  <c r="Y58" i="73"/>
  <c r="O26" i="16"/>
  <c r="E188" i="87"/>
  <c r="Y59" i="73"/>
  <c r="O27" i="16"/>
  <c r="E189" i="87"/>
  <c r="Y62" i="73"/>
  <c r="Y64" i="73"/>
  <c r="Y65" i="73"/>
  <c r="O30" i="16"/>
  <c r="E192" i="87"/>
  <c r="Y68" i="73"/>
  <c r="O31" i="16"/>
  <c r="E193" i="87"/>
  <c r="Y69" i="73"/>
  <c r="Y72" i="73"/>
  <c r="Y73" i="73"/>
  <c r="O34" i="16"/>
  <c r="E223" i="87"/>
  <c r="E300" i="87"/>
  <c r="Y74" i="73"/>
  <c r="Y75" i="73"/>
  <c r="Y76" i="73"/>
  <c r="Y77" i="73"/>
  <c r="Y78" i="73"/>
  <c r="O37" i="16"/>
  <c r="E77" i="87"/>
  <c r="E286" i="87"/>
  <c r="Y79" i="73"/>
  <c r="Y80" i="73"/>
  <c r="Y81" i="73"/>
  <c r="O40" i="16"/>
  <c r="E239" i="87"/>
  <c r="Y82" i="73"/>
  <c r="O41" i="16"/>
  <c r="E240" i="87"/>
  <c r="Y84" i="73"/>
  <c r="Y85" i="73"/>
  <c r="Y87" i="73"/>
  <c r="Y89" i="73"/>
  <c r="O44" i="16"/>
  <c r="E257" i="87"/>
  <c r="Y93" i="73"/>
  <c r="Y94" i="73"/>
  <c r="Y95" i="73"/>
  <c r="Y96" i="73"/>
  <c r="Y97" i="73"/>
  <c r="Y98" i="73"/>
  <c r="Y99" i="73"/>
  <c r="Y100" i="73"/>
  <c r="Y101" i="73"/>
  <c r="Y102" i="73"/>
  <c r="Y103" i="73"/>
  <c r="Y104" i="73"/>
  <c r="Y105" i="73"/>
  <c r="Y106" i="73"/>
  <c r="Y107" i="73"/>
  <c r="Y108" i="73"/>
  <c r="Y109" i="73"/>
  <c r="Y110" i="73"/>
  <c r="Y111" i="73"/>
  <c r="Y112" i="73"/>
  <c r="Y113" i="73"/>
  <c r="Y114" i="73"/>
  <c r="Y115" i="73"/>
  <c r="Y116" i="73"/>
  <c r="Y117" i="73"/>
  <c r="Y118" i="73"/>
  <c r="Y119" i="73"/>
  <c r="O51" i="16"/>
  <c r="E7" i="87"/>
  <c r="Y120" i="73"/>
  <c r="Y121" i="73"/>
  <c r="Y122" i="73"/>
  <c r="Y123" i="73"/>
  <c r="Y124" i="73"/>
  <c r="Y125" i="73"/>
  <c r="Y126" i="73"/>
  <c r="Y127" i="73"/>
  <c r="Y128" i="73"/>
  <c r="Y129" i="73"/>
  <c r="Y130" i="73"/>
  <c r="Y131" i="73"/>
  <c r="Y132" i="73"/>
  <c r="Y133" i="73"/>
  <c r="Y134" i="73"/>
  <c r="O54" i="16"/>
  <c r="E10" i="87"/>
  <c r="Y135" i="73"/>
  <c r="Y136" i="73"/>
  <c r="Y137" i="73"/>
  <c r="Y138" i="73"/>
  <c r="Y139" i="73"/>
  <c r="Y140" i="73"/>
  <c r="Y141" i="73"/>
  <c r="Y142" i="73"/>
  <c r="O56" i="16"/>
  <c r="E11" i="87"/>
  <c r="Y143" i="73"/>
  <c r="Y144" i="73"/>
  <c r="Y145" i="73"/>
  <c r="Y146" i="73"/>
  <c r="Y147" i="73"/>
  <c r="O58" i="16"/>
  <c r="E14" i="87"/>
  <c r="Y148" i="73"/>
  <c r="Y149" i="73"/>
  <c r="Y150" i="73"/>
  <c r="Y151" i="73"/>
  <c r="O59" i="16"/>
  <c r="E15" i="87"/>
  <c r="Y152" i="73"/>
  <c r="Y153" i="73"/>
  <c r="Y154" i="73"/>
  <c r="Y155" i="73"/>
  <c r="Y156" i="73"/>
  <c r="Y157" i="73"/>
  <c r="Y158" i="73"/>
  <c r="Y159" i="73"/>
  <c r="Y160" i="73"/>
  <c r="Y161" i="73"/>
  <c r="Y162" i="73"/>
  <c r="Y163" i="73"/>
  <c r="Y164" i="73"/>
  <c r="Y165" i="73"/>
  <c r="Y166" i="73"/>
  <c r="Y167" i="73"/>
  <c r="O61" i="16"/>
  <c r="E17" i="87"/>
  <c r="Y168" i="73"/>
  <c r="Y169" i="73"/>
  <c r="Y170" i="73"/>
  <c r="Y171" i="73"/>
  <c r="O63" i="16"/>
  <c r="E63" i="87"/>
  <c r="Y172" i="73"/>
  <c r="Y173" i="73"/>
  <c r="Y174" i="73"/>
  <c r="Y175" i="73"/>
  <c r="O66" i="16"/>
  <c r="E20" i="87"/>
  <c r="Y176" i="73"/>
  <c r="O67" i="16"/>
  <c r="Y177" i="73"/>
  <c r="Y178" i="73"/>
  <c r="Y179" i="73"/>
  <c r="Y180" i="73"/>
  <c r="Y181" i="73"/>
  <c r="O70" i="16"/>
  <c r="E23" i="87"/>
  <c r="Y182" i="73"/>
  <c r="Y183" i="73"/>
  <c r="Y184" i="73"/>
  <c r="Y185" i="73"/>
  <c r="Y186" i="73"/>
  <c r="Y187" i="73"/>
  <c r="Y188" i="73"/>
  <c r="Y189" i="73"/>
  <c r="Y190" i="73"/>
  <c r="Y191" i="73"/>
  <c r="Y192" i="73"/>
  <c r="Y193" i="73"/>
  <c r="O73" i="16"/>
  <c r="E67" i="87"/>
  <c r="Y194" i="73"/>
  <c r="Y195" i="73"/>
  <c r="Y196" i="73"/>
  <c r="Y197" i="73"/>
  <c r="Y198" i="73"/>
  <c r="Y199" i="73"/>
  <c r="O75" i="16"/>
  <c r="E26" i="87"/>
  <c r="Y200" i="73"/>
  <c r="Y201" i="73"/>
  <c r="Y202" i="73"/>
  <c r="Y203" i="73"/>
  <c r="Y204" i="73"/>
  <c r="Y205" i="73"/>
  <c r="Y206" i="73"/>
  <c r="Y207" i="73"/>
  <c r="Y208" i="73"/>
  <c r="Y209" i="73"/>
  <c r="Y210" i="73"/>
  <c r="Y211" i="73"/>
  <c r="O83" i="16"/>
  <c r="E69" i="87"/>
  <c r="Y212" i="73"/>
  <c r="Y213" i="73"/>
  <c r="Y214" i="73"/>
  <c r="Y215" i="73"/>
  <c r="Y216" i="73"/>
  <c r="O85" i="16"/>
  <c r="E35" i="87"/>
  <c r="Y217" i="73"/>
  <c r="Y218" i="73"/>
  <c r="Y219" i="73"/>
  <c r="O86" i="16"/>
  <c r="E71" i="87"/>
  <c r="Y220" i="73"/>
  <c r="Y221" i="73"/>
  <c r="Y222" i="73"/>
  <c r="Y223" i="73"/>
  <c r="Y224" i="73"/>
  <c r="Y225" i="73"/>
  <c r="Y226" i="73"/>
  <c r="Y227" i="73"/>
  <c r="O93" i="16"/>
  <c r="E42" i="87"/>
  <c r="Y228" i="73"/>
  <c r="Y229" i="73"/>
  <c r="Y230" i="73"/>
  <c r="Y231" i="73"/>
  <c r="Y232" i="73"/>
  <c r="O97" i="16"/>
  <c r="E46" i="87"/>
  <c r="Y233" i="73"/>
  <c r="Y234" i="73"/>
  <c r="Y235" i="73"/>
  <c r="Y236" i="73"/>
  <c r="O101" i="16"/>
  <c r="Y237" i="73"/>
  <c r="Y238" i="73"/>
  <c r="Y239" i="73"/>
  <c r="Y240" i="73"/>
  <c r="Y241" i="73"/>
  <c r="Y242" i="73"/>
  <c r="Y253" i="73"/>
  <c r="Y254" i="73"/>
  <c r="Y255" i="73"/>
  <c r="O115" i="16"/>
  <c r="E211" i="87"/>
  <c r="Y256" i="73"/>
  <c r="Y257" i="73"/>
  <c r="O117" i="16"/>
  <c r="E213" i="87"/>
  <c r="Y258" i="73"/>
  <c r="Y259" i="73"/>
  <c r="Y260" i="73"/>
  <c r="Y261" i="73"/>
  <c r="Y262" i="73"/>
  <c r="Y263" i="73"/>
  <c r="Y264" i="73"/>
  <c r="Y265" i="73"/>
  <c r="Y266" i="73"/>
  <c r="Y267" i="73"/>
  <c r="Y269" i="73"/>
  <c r="Y270" i="73"/>
  <c r="O123" i="16"/>
  <c r="E146" i="87"/>
  <c r="Y272" i="73"/>
  <c r="Y273" i="73"/>
  <c r="Y274" i="73"/>
  <c r="Y275" i="73"/>
  <c r="Y276" i="73"/>
  <c r="Y277" i="73"/>
  <c r="Y278" i="73"/>
  <c r="Y279" i="73"/>
  <c r="Y280" i="73"/>
  <c r="Y281" i="73"/>
  <c r="Y282" i="73"/>
  <c r="Y285" i="73"/>
  <c r="O128" i="16"/>
  <c r="Y286" i="73"/>
  <c r="Y287" i="73"/>
  <c r="Y288" i="73"/>
  <c r="Y289" i="73"/>
  <c r="O130" i="16"/>
  <c r="E152" i="87"/>
  <c r="Y290" i="73"/>
  <c r="Y291" i="73"/>
  <c r="Y292" i="73"/>
  <c r="Y293" i="73"/>
  <c r="O133" i="16"/>
  <c r="E156" i="87"/>
  <c r="Y294" i="73"/>
  <c r="Y295" i="73"/>
  <c r="Y296" i="73"/>
  <c r="Y298" i="73"/>
  <c r="O137" i="16"/>
  <c r="E160" i="87"/>
  <c r="Y300" i="73"/>
  <c r="Y301" i="73"/>
  <c r="Y302" i="73"/>
  <c r="Y303" i="73"/>
  <c r="Y304" i="73"/>
  <c r="Y307" i="73"/>
  <c r="Y308" i="73"/>
  <c r="Y309" i="73"/>
  <c r="O141" i="16"/>
  <c r="E165" i="87"/>
  <c r="Y311" i="73"/>
  <c r="Y313" i="73"/>
  <c r="Y314" i="73"/>
  <c r="Y315" i="73"/>
  <c r="O144" i="16"/>
  <c r="E89" i="87"/>
  <c r="Y316" i="73"/>
  <c r="Y317" i="73"/>
  <c r="Y319" i="73"/>
  <c r="Y320" i="73"/>
  <c r="Y321" i="73"/>
  <c r="Y323" i="73"/>
  <c r="Y324" i="73"/>
  <c r="Y325" i="73"/>
  <c r="Y326" i="73"/>
  <c r="Y328" i="73"/>
  <c r="Y329" i="73"/>
  <c r="Y330" i="73"/>
  <c r="Y331" i="73"/>
  <c r="Y332" i="73"/>
  <c r="Y333" i="73"/>
  <c r="Y334" i="73"/>
  <c r="O155" i="16"/>
  <c r="E101" i="87"/>
  <c r="Y335" i="73"/>
  <c r="Y336" i="73"/>
  <c r="Y337" i="73"/>
  <c r="Y338" i="73"/>
  <c r="O159" i="16"/>
  <c r="E105" i="87"/>
  <c r="Y339" i="73"/>
  <c r="Y340" i="73"/>
  <c r="Y341" i="73"/>
  <c r="Y342" i="73"/>
  <c r="Y343" i="73"/>
  <c r="Y344" i="73"/>
  <c r="Y345" i="73"/>
  <c r="Y346" i="73"/>
  <c r="Y347" i="73"/>
  <c r="Y348" i="73"/>
  <c r="Y349" i="73"/>
  <c r="Y350" i="73"/>
  <c r="Y351" i="73"/>
  <c r="Y352" i="73"/>
  <c r="Y353" i="73"/>
  <c r="Y354" i="73"/>
  <c r="O163" i="16"/>
  <c r="E111" i="87"/>
  <c r="Y356" i="73"/>
  <c r="Y357" i="73"/>
  <c r="Y358" i="73"/>
  <c r="Y359" i="73"/>
  <c r="Y360" i="73"/>
  <c r="Y361" i="73"/>
  <c r="Y362" i="73"/>
  <c r="Y363" i="73"/>
  <c r="Y364" i="73"/>
  <c r="Y365" i="73"/>
  <c r="Y366" i="73"/>
  <c r="Y367" i="73"/>
  <c r="Y368" i="73"/>
  <c r="Y369" i="73"/>
  <c r="Y370" i="73"/>
  <c r="Y371" i="73"/>
  <c r="Y372" i="73"/>
  <c r="Y373" i="73"/>
  <c r="Y374" i="73"/>
  <c r="Y375" i="73"/>
  <c r="Y376" i="73"/>
  <c r="Y377" i="73"/>
  <c r="Y378" i="73"/>
  <c r="O165" i="16"/>
  <c r="E116" i="87"/>
  <c r="Y379" i="73"/>
  <c r="Y381" i="73"/>
  <c r="Y382" i="73"/>
  <c r="Y383" i="73"/>
  <c r="Y384" i="73"/>
  <c r="Y385" i="73"/>
  <c r="Y386" i="73"/>
  <c r="Y387" i="73"/>
  <c r="Y388" i="73"/>
  <c r="Y389" i="73"/>
  <c r="Y390" i="73"/>
  <c r="Y391" i="73"/>
  <c r="Y392" i="73"/>
  <c r="Y393" i="73"/>
  <c r="Y394" i="73"/>
  <c r="Y395" i="73"/>
  <c r="Y396" i="73"/>
  <c r="Y397" i="73"/>
  <c r="Y400" i="73"/>
  <c r="Y401" i="73"/>
  <c r="Y402" i="73"/>
  <c r="Y403" i="73"/>
  <c r="Y404" i="73"/>
  <c r="Y405" i="73"/>
  <c r="Y406" i="73"/>
  <c r="Y407" i="73"/>
  <c r="Y408" i="73"/>
  <c r="Y409" i="73"/>
  <c r="Y410" i="73"/>
  <c r="Y411" i="73"/>
  <c r="O176" i="16"/>
  <c r="Y412" i="73"/>
  <c r="Y414" i="73"/>
  <c r="Y415" i="73"/>
  <c r="O179" i="16"/>
  <c r="E139" i="87"/>
  <c r="Y416" i="73"/>
  <c r="Y417" i="73"/>
  <c r="O181" i="16"/>
  <c r="Y418" i="73"/>
  <c r="Z86" i="73"/>
  <c r="Z88" i="73"/>
  <c r="Z91" i="73"/>
  <c r="Z92" i="73"/>
  <c r="P45" i="16"/>
  <c r="F258" i="87"/>
  <c r="Z2" i="73"/>
  <c r="P2" i="16"/>
  <c r="F75" i="87"/>
  <c r="F285" i="87"/>
  <c r="Z3" i="73"/>
  <c r="Z4" i="73"/>
  <c r="Z5" i="73"/>
  <c r="P4" i="16"/>
  <c r="F198" i="87"/>
  <c r="Z6" i="73"/>
  <c r="Z7" i="73"/>
  <c r="P5" i="16"/>
  <c r="F199" i="87"/>
  <c r="Z8" i="73"/>
  <c r="Z9" i="73"/>
  <c r="Z10" i="73"/>
  <c r="Z11" i="73"/>
  <c r="P6" i="16"/>
  <c r="F203" i="87"/>
  <c r="Z12" i="73"/>
  <c r="Z13" i="73"/>
  <c r="P8" i="16"/>
  <c r="F205" i="87"/>
  <c r="Z14" i="73"/>
  <c r="P9" i="16"/>
  <c r="F170" i="87"/>
  <c r="Z24" i="73"/>
  <c r="P13" i="16"/>
  <c r="F174" i="87"/>
  <c r="Z25" i="73"/>
  <c r="Z26" i="73"/>
  <c r="P14" i="16"/>
  <c r="F175" i="87"/>
  <c r="Z27" i="73"/>
  <c r="Z28" i="73"/>
  <c r="Z29" i="73"/>
  <c r="Z32" i="73"/>
  <c r="P17" i="16"/>
  <c r="F178" i="87"/>
  <c r="Z35" i="73"/>
  <c r="P18" i="16"/>
  <c r="F179" i="87"/>
  <c r="Z37" i="73"/>
  <c r="Z40" i="73"/>
  <c r="Z41" i="73"/>
  <c r="P20" i="16"/>
  <c r="F182" i="87"/>
  <c r="Z44" i="73"/>
  <c r="Z45" i="73"/>
  <c r="Z47" i="73"/>
  <c r="Z48" i="73"/>
  <c r="Z51" i="73"/>
  <c r="P23" i="16"/>
  <c r="F185" i="87"/>
  <c r="Z53" i="73"/>
  <c r="Z54" i="73"/>
  <c r="Z55" i="73"/>
  <c r="Z56" i="73"/>
  <c r="Z57" i="73"/>
  <c r="Z58" i="73"/>
  <c r="Z59" i="73"/>
  <c r="P27" i="16"/>
  <c r="F189" i="87"/>
  <c r="Z62" i="73"/>
  <c r="P28" i="16"/>
  <c r="F190" i="87"/>
  <c r="Z64" i="73"/>
  <c r="Z65" i="73"/>
  <c r="Z68" i="73"/>
  <c r="Z69" i="73"/>
  <c r="P32" i="16"/>
  <c r="F194" i="87"/>
  <c r="Z72" i="73"/>
  <c r="Z73" i="73"/>
  <c r="Z74" i="73"/>
  <c r="P35" i="16"/>
  <c r="F250" i="87"/>
  <c r="Z75" i="73"/>
  <c r="P36" i="16"/>
  <c r="F251" i="87"/>
  <c r="Z76" i="73"/>
  <c r="Z77" i="73"/>
  <c r="Z78" i="73"/>
  <c r="Z79" i="73"/>
  <c r="P38" i="16"/>
  <c r="F224" i="87"/>
  <c r="F301" i="87"/>
  <c r="Z80" i="73"/>
  <c r="Z81" i="73"/>
  <c r="Z82" i="73"/>
  <c r="Z84" i="73"/>
  <c r="Z85" i="73"/>
  <c r="Z87" i="73"/>
  <c r="Z89" i="73"/>
  <c r="Z93" i="73"/>
  <c r="Z94" i="73"/>
  <c r="Z95" i="73"/>
  <c r="Z96" i="73"/>
  <c r="Z97" i="73"/>
  <c r="Z98" i="73"/>
  <c r="Z99" i="73"/>
  <c r="Z100" i="73"/>
  <c r="Z101" i="73"/>
  <c r="P48" i="16"/>
  <c r="F245" i="87"/>
  <c r="Z102" i="73"/>
  <c r="Z103" i="73"/>
  <c r="Z104" i="73"/>
  <c r="Z105" i="73"/>
  <c r="Z106" i="73"/>
  <c r="Z107" i="73"/>
  <c r="Z108" i="73"/>
  <c r="Z109" i="73"/>
  <c r="Z110" i="73"/>
  <c r="Z111" i="73"/>
  <c r="Z112" i="73"/>
  <c r="Z113" i="73"/>
  <c r="Z114" i="73"/>
  <c r="Z115" i="73"/>
  <c r="Z116" i="73"/>
  <c r="Z117" i="73"/>
  <c r="Z118" i="73"/>
  <c r="Z119" i="73"/>
  <c r="P51" i="16"/>
  <c r="F7" i="87"/>
  <c r="Z120" i="73"/>
  <c r="P52" i="16"/>
  <c r="F8" i="87"/>
  <c r="Z121" i="73"/>
  <c r="Z122" i="73"/>
  <c r="Z123" i="73"/>
  <c r="Z124" i="73"/>
  <c r="Z125" i="73"/>
  <c r="Z126" i="73"/>
  <c r="Z127" i="73"/>
  <c r="Z128" i="73"/>
  <c r="Z129" i="73"/>
  <c r="Z130" i="73"/>
  <c r="Z131" i="73"/>
  <c r="Z132" i="73"/>
  <c r="Z133" i="73"/>
  <c r="Z134" i="73"/>
  <c r="Z135" i="73"/>
  <c r="Z136" i="73"/>
  <c r="Z137" i="73"/>
  <c r="Z138" i="73"/>
  <c r="Z139" i="73"/>
  <c r="Z140" i="73"/>
  <c r="Z141" i="73"/>
  <c r="P55" i="16"/>
  <c r="F61" i="87"/>
  <c r="Z142" i="73"/>
  <c r="Z143" i="73"/>
  <c r="Z144" i="73"/>
  <c r="Z145" i="73"/>
  <c r="P57" i="16"/>
  <c r="F12" i="87"/>
  <c r="Z146" i="73"/>
  <c r="Z147" i="73"/>
  <c r="Z148" i="73"/>
  <c r="Z149" i="73"/>
  <c r="Z150" i="73"/>
  <c r="Z151" i="73"/>
  <c r="Z152" i="73"/>
  <c r="Z153" i="73"/>
  <c r="Z154" i="73"/>
  <c r="Z155" i="73"/>
  <c r="Z156" i="73"/>
  <c r="Z157" i="73"/>
  <c r="Z158" i="73"/>
  <c r="Z159" i="73"/>
  <c r="Z160" i="73"/>
  <c r="Z161" i="73"/>
  <c r="Z162" i="73"/>
  <c r="Z163" i="73"/>
  <c r="Z164" i="73"/>
  <c r="Z165" i="73"/>
  <c r="P60" i="16"/>
  <c r="F16" i="87"/>
  <c r="Z166" i="73"/>
  <c r="Z167" i="73"/>
  <c r="Z168" i="73"/>
  <c r="Z169" i="73"/>
  <c r="Z170" i="73"/>
  <c r="Z171" i="73"/>
  <c r="Z172" i="73"/>
  <c r="Z173" i="73"/>
  <c r="P65" i="16"/>
  <c r="F19" i="87"/>
  <c r="Z174" i="73"/>
  <c r="Z175" i="73"/>
  <c r="Z176" i="73"/>
  <c r="P67" i="16"/>
  <c r="Z177" i="73"/>
  <c r="Z178" i="73"/>
  <c r="Z179" i="73"/>
  <c r="Z180" i="73"/>
  <c r="Z181" i="73"/>
  <c r="P70" i="16"/>
  <c r="F23" i="87"/>
  <c r="Z182" i="73"/>
  <c r="Z183" i="73"/>
  <c r="Z184" i="73"/>
  <c r="Z185" i="73"/>
  <c r="Z186" i="73"/>
  <c r="Z187" i="73"/>
  <c r="Z188" i="73"/>
  <c r="Z189" i="73"/>
  <c r="Z190" i="73"/>
  <c r="Z191" i="73"/>
  <c r="F62" i="87"/>
  <c r="Z192" i="73"/>
  <c r="Z193" i="73"/>
  <c r="P73" i="16"/>
  <c r="F67" i="87"/>
  <c r="Z194" i="73"/>
  <c r="Z195" i="73"/>
  <c r="Z196" i="73"/>
  <c r="Z197" i="73"/>
  <c r="Z198" i="73"/>
  <c r="Z199" i="73"/>
  <c r="Z200" i="73"/>
  <c r="P76" i="16"/>
  <c r="F27" i="87"/>
  <c r="Z201" i="73"/>
  <c r="P77" i="16"/>
  <c r="F28" i="87"/>
  <c r="Z202" i="73"/>
  <c r="Z203" i="73"/>
  <c r="Z204" i="73"/>
  <c r="Z205" i="73"/>
  <c r="Z206" i="73"/>
  <c r="Z207" i="73"/>
  <c r="Z208" i="73"/>
  <c r="Z209" i="73"/>
  <c r="Z210" i="73"/>
  <c r="Z211" i="73"/>
  <c r="Z212" i="73"/>
  <c r="Z213" i="73"/>
  <c r="Z214" i="73"/>
  <c r="Z215" i="73"/>
  <c r="Z216" i="73"/>
  <c r="Z217" i="73"/>
  <c r="Z218" i="73"/>
  <c r="Z219" i="73"/>
  <c r="Z220" i="73"/>
  <c r="Z221" i="73"/>
  <c r="Z222" i="73"/>
  <c r="Z223" i="73"/>
  <c r="Z224" i="73"/>
  <c r="Z225" i="73"/>
  <c r="P91" i="16"/>
  <c r="F40" i="87"/>
  <c r="Z226" i="73"/>
  <c r="Z227" i="73"/>
  <c r="Z228" i="73"/>
  <c r="Z229" i="73"/>
  <c r="P94" i="16"/>
  <c r="F43" i="87"/>
  <c r="Z230" i="73"/>
  <c r="Z231" i="73"/>
  <c r="Z432" i="73"/>
  <c r="Z232" i="73"/>
  <c r="P97" i="16"/>
  <c r="F46" i="87"/>
  <c r="Z233" i="73"/>
  <c r="P98" i="16"/>
  <c r="F47" i="87"/>
  <c r="Z234" i="73"/>
  <c r="Z235" i="73"/>
  <c r="Z236" i="73"/>
  <c r="Z237" i="73"/>
  <c r="P102" i="16"/>
  <c r="F51" i="87"/>
  <c r="Z238" i="73"/>
  <c r="Z239" i="73"/>
  <c r="Z240" i="73"/>
  <c r="Z241" i="73"/>
  <c r="P105" i="16"/>
  <c r="F55" i="87"/>
  <c r="Z242" i="73"/>
  <c r="Z253" i="73"/>
  <c r="Z254" i="73"/>
  <c r="Z255" i="73"/>
  <c r="Z256" i="73"/>
  <c r="Z257" i="73"/>
  <c r="Z258" i="73"/>
  <c r="Z259" i="73"/>
  <c r="Z260" i="73"/>
  <c r="Z261" i="73"/>
  <c r="Z262" i="73"/>
  <c r="Z263" i="73"/>
  <c r="P120" i="16"/>
  <c r="F264" i="87"/>
  <c r="Z264" i="73"/>
  <c r="Z265" i="73"/>
  <c r="Z266" i="73"/>
  <c r="Z267" i="73"/>
  <c r="P122" i="16"/>
  <c r="F145" i="87"/>
  <c r="Z269" i="73"/>
  <c r="Z270" i="73"/>
  <c r="Z272" i="73"/>
  <c r="Z273" i="73"/>
  <c r="Z274" i="73"/>
  <c r="Z275" i="73"/>
  <c r="Z276" i="73"/>
  <c r="Z277" i="73"/>
  <c r="Z278" i="73"/>
  <c r="Z279" i="73"/>
  <c r="Z280" i="73"/>
  <c r="Z281" i="73"/>
  <c r="Z282" i="73"/>
  <c r="Z285" i="73"/>
  <c r="Z286" i="73"/>
  <c r="Z287" i="73"/>
  <c r="Z288" i="73"/>
  <c r="Z289" i="73"/>
  <c r="Z290" i="73"/>
  <c r="Z291" i="73"/>
  <c r="P132" i="16"/>
  <c r="F154" i="87"/>
  <c r="Z292" i="73"/>
  <c r="Z293" i="73"/>
  <c r="Z294" i="73"/>
  <c r="Z295" i="73"/>
  <c r="P135" i="16"/>
  <c r="F158" i="87"/>
  <c r="Z296" i="73"/>
  <c r="Z298" i="73"/>
  <c r="Z300" i="73"/>
  <c r="Z301" i="73"/>
  <c r="Z302" i="73"/>
  <c r="Z303" i="73"/>
  <c r="Z304" i="73"/>
  <c r="Z307" i="73"/>
  <c r="P139" i="16"/>
  <c r="F163" i="87"/>
  <c r="Z308" i="73"/>
  <c r="Z309" i="73"/>
  <c r="Z311" i="73"/>
  <c r="Z313" i="73"/>
  <c r="Z314" i="73"/>
  <c r="Z315" i="73"/>
  <c r="Z316" i="73"/>
  <c r="Z317" i="73"/>
  <c r="P146" i="16"/>
  <c r="F91" i="87"/>
  <c r="Z319" i="73"/>
  <c r="Z320" i="73"/>
  <c r="Z321" i="73"/>
  <c r="Z323" i="73"/>
  <c r="Z324" i="73"/>
  <c r="Z325" i="73"/>
  <c r="Z326" i="73"/>
  <c r="Z328" i="73"/>
  <c r="P151" i="16"/>
  <c r="F97" i="87"/>
  <c r="Z329" i="73"/>
  <c r="Z330" i="73"/>
  <c r="Z331" i="73"/>
  <c r="Z332" i="73"/>
  <c r="Z333" i="73"/>
  <c r="Z334" i="73"/>
  <c r="Z335" i="73"/>
  <c r="P156" i="16"/>
  <c r="F102" i="87"/>
  <c r="Z336" i="73"/>
  <c r="Z337" i="73"/>
  <c r="Z338" i="73"/>
  <c r="Z339" i="73"/>
  <c r="Z340" i="73"/>
  <c r="Z341" i="73"/>
  <c r="Z342" i="73"/>
  <c r="Z343" i="73"/>
  <c r="Z344" i="73"/>
  <c r="Z345" i="73"/>
  <c r="Z346" i="73"/>
  <c r="Z347" i="73"/>
  <c r="Z348" i="73"/>
  <c r="P162" i="16"/>
  <c r="F110" i="87"/>
  <c r="Z349" i="73"/>
  <c r="Z350" i="73"/>
  <c r="Z351" i="73"/>
  <c r="Z352" i="73"/>
  <c r="Z353" i="73"/>
  <c r="Z354" i="73"/>
  <c r="Z356" i="73"/>
  <c r="Z357" i="73"/>
  <c r="Z358" i="73"/>
  <c r="Z359" i="73"/>
  <c r="Z360" i="73"/>
  <c r="Z361" i="73"/>
  <c r="Z362" i="73"/>
  <c r="Z363" i="73"/>
  <c r="Z364" i="73"/>
  <c r="Z365" i="73"/>
  <c r="Z366" i="73"/>
  <c r="Z367" i="73"/>
  <c r="Z368" i="73"/>
  <c r="Z369" i="73"/>
  <c r="Z370" i="73"/>
  <c r="Z371" i="73"/>
  <c r="Z372" i="73"/>
  <c r="Z373" i="73"/>
  <c r="Z374" i="73"/>
  <c r="Z375" i="73"/>
  <c r="Z376" i="73"/>
  <c r="Z377" i="73"/>
  <c r="P164" i="16"/>
  <c r="F115" i="87"/>
  <c r="Z378" i="73"/>
  <c r="P165" i="16"/>
  <c r="Z379" i="73"/>
  <c r="Z381" i="73"/>
  <c r="Z382" i="73"/>
  <c r="P167" i="16"/>
  <c r="F120" i="87"/>
  <c r="Z383" i="73"/>
  <c r="Z384" i="73"/>
  <c r="Z385" i="73"/>
  <c r="Z386" i="73"/>
  <c r="P169" i="16"/>
  <c r="F123" i="87"/>
  <c r="Z387" i="73"/>
  <c r="Z388" i="73"/>
  <c r="Z389" i="73"/>
  <c r="Z390" i="73"/>
  <c r="Z391" i="73"/>
  <c r="Z392" i="73"/>
  <c r="Z393" i="73"/>
  <c r="Z394" i="73"/>
  <c r="Z395" i="73"/>
  <c r="Z396" i="73"/>
  <c r="Z397" i="73"/>
  <c r="Z400" i="73"/>
  <c r="P172" i="16"/>
  <c r="F132" i="87"/>
  <c r="Z401" i="73"/>
  <c r="Z402" i="73"/>
  <c r="Z403" i="73"/>
  <c r="Z404" i="73"/>
  <c r="Z405" i="73"/>
  <c r="Z406" i="73"/>
  <c r="Z407" i="73"/>
  <c r="Z408" i="73"/>
  <c r="P174" i="16"/>
  <c r="F135" i="87"/>
  <c r="Z409" i="73"/>
  <c r="Z410" i="73"/>
  <c r="Z411" i="73"/>
  <c r="P176" i="16"/>
  <c r="Z412" i="73"/>
  <c r="P177" i="16"/>
  <c r="F137" i="87"/>
  <c r="Z414" i="73"/>
  <c r="Z415" i="73"/>
  <c r="Z416" i="73"/>
  <c r="Z417" i="73"/>
  <c r="P181" i="16"/>
  <c r="F141" i="87"/>
  <c r="Z418" i="73"/>
  <c r="AA86" i="73"/>
  <c r="AA88" i="73"/>
  <c r="AA91" i="73"/>
  <c r="AA92" i="73"/>
  <c r="AA2" i="73"/>
  <c r="AA3" i="73"/>
  <c r="AA4" i="73"/>
  <c r="AA5" i="73"/>
  <c r="AA6" i="73"/>
  <c r="AA7" i="73"/>
  <c r="Q5" i="16"/>
  <c r="G199" i="87"/>
  <c r="AA8" i="73"/>
  <c r="AA9" i="73"/>
  <c r="AA10" i="73"/>
  <c r="AA11" i="73"/>
  <c r="Q6" i="16"/>
  <c r="G203" i="87"/>
  <c r="AA12" i="73"/>
  <c r="Q7" i="16"/>
  <c r="G204" i="87"/>
  <c r="AA13" i="73"/>
  <c r="AA14" i="73"/>
  <c r="AA24" i="73"/>
  <c r="Q13" i="16"/>
  <c r="G174" i="87"/>
  <c r="AA25" i="73"/>
  <c r="AA26" i="73"/>
  <c r="Q14" i="16"/>
  <c r="G175" i="87"/>
  <c r="AA27" i="73"/>
  <c r="AA28" i="73"/>
  <c r="Q15" i="16"/>
  <c r="G176" i="87"/>
  <c r="AA29" i="73"/>
  <c r="Q16" i="16"/>
  <c r="G177" i="87"/>
  <c r="AA32" i="73"/>
  <c r="AA35" i="73"/>
  <c r="AA37" i="73"/>
  <c r="Q19" i="16"/>
  <c r="G180" i="87"/>
  <c r="AA40" i="73"/>
  <c r="AA41" i="73"/>
  <c r="AA44" i="73"/>
  <c r="AA45" i="73"/>
  <c r="Q21" i="16"/>
  <c r="G183" i="87"/>
  <c r="AA47" i="73"/>
  <c r="AA48" i="73"/>
  <c r="AA51" i="73"/>
  <c r="AA53" i="73"/>
  <c r="AA54" i="73"/>
  <c r="Q24" i="16"/>
  <c r="G186" i="87"/>
  <c r="AA55" i="73"/>
  <c r="AA56" i="73"/>
  <c r="AA57" i="73"/>
  <c r="AA58" i="73"/>
  <c r="Q26" i="16"/>
  <c r="G188" i="87"/>
  <c r="AA59" i="73"/>
  <c r="AA62" i="73"/>
  <c r="AA64" i="73"/>
  <c r="Q29" i="16"/>
  <c r="G191" i="87"/>
  <c r="AA65" i="73"/>
  <c r="Q30" i="16"/>
  <c r="G192" i="87"/>
  <c r="AA68" i="73"/>
  <c r="AA69" i="73"/>
  <c r="AA72" i="73"/>
  <c r="AA73" i="73"/>
  <c r="Q34" i="16"/>
  <c r="G223" i="87"/>
  <c r="G300" i="87"/>
  <c r="AA74" i="73"/>
  <c r="AA75" i="73"/>
  <c r="AA76" i="73"/>
  <c r="G252" i="87"/>
  <c r="AA77" i="73"/>
  <c r="AA78" i="73"/>
  <c r="AA79" i="73"/>
  <c r="AA80" i="73"/>
  <c r="Q39" i="16"/>
  <c r="G80" i="87"/>
  <c r="G81" i="87"/>
  <c r="G287" i="87"/>
  <c r="AA81" i="73"/>
  <c r="Q40" i="16"/>
  <c r="G239" i="87"/>
  <c r="AA82" i="73"/>
  <c r="AA84" i="73"/>
  <c r="AA85" i="73"/>
  <c r="AA87" i="73"/>
  <c r="AA89" i="73"/>
  <c r="AA93" i="73"/>
  <c r="AA94" i="73"/>
  <c r="Q46" i="16"/>
  <c r="G259" i="87"/>
  <c r="AA95" i="73"/>
  <c r="AA96" i="73"/>
  <c r="AA97" i="73"/>
  <c r="AA98" i="73"/>
  <c r="Q47" i="16"/>
  <c r="G225" i="87"/>
  <c r="G302" i="87"/>
  <c r="AA99" i="73"/>
  <c r="AA100" i="73"/>
  <c r="AA101" i="73"/>
  <c r="AA102" i="73"/>
  <c r="AA103" i="73"/>
  <c r="Q49" i="16"/>
  <c r="G246" i="87"/>
  <c r="AA104" i="73"/>
  <c r="AA105" i="73"/>
  <c r="AA106" i="73"/>
  <c r="AA107" i="73"/>
  <c r="AA108" i="73"/>
  <c r="AA109" i="73"/>
  <c r="AA110" i="73"/>
  <c r="AA111" i="73"/>
  <c r="AA112" i="73"/>
  <c r="AA113" i="73"/>
  <c r="AA114" i="73"/>
  <c r="AA115" i="73"/>
  <c r="AA116" i="73"/>
  <c r="AA117" i="73"/>
  <c r="AA118" i="73"/>
  <c r="AA119" i="73"/>
  <c r="Q51" i="16"/>
  <c r="G7" i="87"/>
  <c r="AA120" i="73"/>
  <c r="AA121" i="73"/>
  <c r="AA122" i="73"/>
  <c r="AA123" i="73"/>
  <c r="AA124" i="73"/>
  <c r="AA125" i="73"/>
  <c r="AA126" i="73"/>
  <c r="AA127" i="73"/>
  <c r="AA128" i="73"/>
  <c r="AA129" i="73"/>
  <c r="AA130" i="73"/>
  <c r="AA131" i="73"/>
  <c r="AA132" i="73"/>
  <c r="AA133" i="73"/>
  <c r="AA134" i="73"/>
  <c r="AA135" i="73"/>
  <c r="AA136" i="73"/>
  <c r="AA137" i="73"/>
  <c r="AA138" i="73"/>
  <c r="AA139" i="73"/>
  <c r="AA140" i="73"/>
  <c r="AA141" i="73"/>
  <c r="AA142" i="73"/>
  <c r="AA143" i="73"/>
  <c r="AA144" i="73"/>
  <c r="AA145" i="73"/>
  <c r="AA146" i="73"/>
  <c r="AA147" i="73"/>
  <c r="Q58" i="16"/>
  <c r="G14" i="87"/>
  <c r="AA148" i="73"/>
  <c r="AA149" i="73"/>
  <c r="AA150" i="73"/>
  <c r="AA151" i="73"/>
  <c r="Q59" i="16"/>
  <c r="G15" i="87"/>
  <c r="AA152" i="73"/>
  <c r="AA153" i="73"/>
  <c r="AA154" i="73"/>
  <c r="AA155" i="73"/>
  <c r="AA156" i="73"/>
  <c r="AA157" i="73"/>
  <c r="AA158" i="73"/>
  <c r="AA159" i="73"/>
  <c r="AA160" i="73"/>
  <c r="AA161" i="73"/>
  <c r="AA162" i="73"/>
  <c r="AA163" i="73"/>
  <c r="AA164" i="73"/>
  <c r="AA165" i="73"/>
  <c r="Q60" i="16"/>
  <c r="G16" i="87"/>
  <c r="AA166" i="73"/>
  <c r="AA167" i="73"/>
  <c r="Q61" i="16"/>
  <c r="G17" i="87"/>
  <c r="AA168" i="73"/>
  <c r="AA169" i="73"/>
  <c r="AA170" i="73"/>
  <c r="AA171" i="73"/>
  <c r="Q63" i="16"/>
  <c r="G63" i="87"/>
  <c r="AA172" i="73"/>
  <c r="AA173" i="73"/>
  <c r="AA174" i="73"/>
  <c r="AA175" i="73"/>
  <c r="Q66" i="16"/>
  <c r="G20" i="87"/>
  <c r="AA176" i="73"/>
  <c r="Q67" i="16"/>
  <c r="AA177" i="73"/>
  <c r="AA178" i="73"/>
  <c r="AA179" i="73"/>
  <c r="Q69" i="16"/>
  <c r="G22" i="87"/>
  <c r="AA180" i="73"/>
  <c r="AA181" i="73"/>
  <c r="AA182" i="73"/>
  <c r="AA183" i="73"/>
  <c r="AA184" i="73"/>
  <c r="AA185" i="73"/>
  <c r="AA186" i="73"/>
  <c r="AA187" i="73"/>
  <c r="AA188" i="73"/>
  <c r="AA189" i="73"/>
  <c r="AA190" i="73"/>
  <c r="AA191" i="73"/>
  <c r="AA192" i="73"/>
  <c r="AA193" i="73"/>
  <c r="Q73" i="16"/>
  <c r="G67" i="87"/>
  <c r="AA194" i="73"/>
  <c r="AA195" i="73"/>
  <c r="AA196" i="73"/>
  <c r="AA197" i="73"/>
  <c r="AA198" i="73"/>
  <c r="AA199" i="73"/>
  <c r="Q75" i="16"/>
  <c r="G26" i="87"/>
  <c r="AA200" i="73"/>
  <c r="AA201" i="73"/>
  <c r="Q77" i="16"/>
  <c r="G28" i="87"/>
  <c r="AA202" i="73"/>
  <c r="AA203" i="73"/>
  <c r="AA204" i="73"/>
  <c r="AA205" i="73"/>
  <c r="AA206" i="73"/>
  <c r="AA207" i="73"/>
  <c r="Q81" i="16"/>
  <c r="G31" i="87"/>
  <c r="AA208" i="73"/>
  <c r="AA209" i="73"/>
  <c r="AA210" i="73"/>
  <c r="AA211" i="73"/>
  <c r="Q83" i="16"/>
  <c r="G69" i="87"/>
  <c r="AA212" i="73"/>
  <c r="AA213" i="73"/>
  <c r="AA214" i="73"/>
  <c r="AA215" i="73"/>
  <c r="AA216" i="73"/>
  <c r="AA217" i="73"/>
  <c r="AA218" i="73"/>
  <c r="AA219" i="73"/>
  <c r="Q86" i="16"/>
  <c r="G71" i="87"/>
  <c r="AA220" i="73"/>
  <c r="AA221" i="73"/>
  <c r="Q88" i="16"/>
  <c r="G37" i="87"/>
  <c r="AA222" i="73"/>
  <c r="AA223" i="73"/>
  <c r="AA224" i="73"/>
  <c r="AA225" i="73"/>
  <c r="AA226" i="73"/>
  <c r="AA227" i="73"/>
  <c r="Q93" i="16"/>
  <c r="G42" i="87"/>
  <c r="AA228" i="73"/>
  <c r="AA229" i="73"/>
  <c r="AA230" i="73"/>
  <c r="AA231" i="73"/>
  <c r="AA232" i="73"/>
  <c r="AA233" i="73"/>
  <c r="AA234" i="73"/>
  <c r="AA235" i="73"/>
  <c r="Q100" i="16"/>
  <c r="G49" i="87"/>
  <c r="AA236" i="73"/>
  <c r="AA237" i="73"/>
  <c r="AA238" i="73"/>
  <c r="AA239" i="73"/>
  <c r="Q103" i="16"/>
  <c r="G53" i="87"/>
  <c r="AA240" i="73"/>
  <c r="AA241" i="73"/>
  <c r="AA242" i="73"/>
  <c r="AA253" i="73"/>
  <c r="AA254" i="73"/>
  <c r="AA255" i="73"/>
  <c r="AA256" i="73"/>
  <c r="AA257" i="73"/>
  <c r="Q117" i="16"/>
  <c r="G213" i="87"/>
  <c r="AA258" i="73"/>
  <c r="AA259" i="73"/>
  <c r="AA260" i="73"/>
  <c r="AA261" i="73"/>
  <c r="AA262" i="73"/>
  <c r="AA263" i="73"/>
  <c r="AA264" i="73"/>
  <c r="AA265" i="73"/>
  <c r="AA266" i="73"/>
  <c r="AA267" i="73"/>
  <c r="AA269" i="73"/>
  <c r="AA270" i="73"/>
  <c r="Q123" i="16"/>
  <c r="G146" i="87"/>
  <c r="AA272" i="73"/>
  <c r="AA273" i="73"/>
  <c r="AA274" i="73"/>
  <c r="AA275" i="73"/>
  <c r="AA276" i="73"/>
  <c r="AA277" i="73"/>
  <c r="AA278" i="73"/>
  <c r="AA279" i="73"/>
  <c r="AA280" i="73"/>
  <c r="AA281" i="73"/>
  <c r="AA282" i="73"/>
  <c r="AA285" i="73"/>
  <c r="Q128" i="16"/>
  <c r="AA286" i="73"/>
  <c r="AA287" i="73"/>
  <c r="AA288" i="73"/>
  <c r="AA289" i="73"/>
  <c r="Q130" i="16"/>
  <c r="G152" i="87"/>
  <c r="AA290" i="73"/>
  <c r="AA291" i="73"/>
  <c r="AA292" i="73"/>
  <c r="AA293" i="73"/>
  <c r="Q133" i="16"/>
  <c r="G156" i="87"/>
  <c r="AA294" i="73"/>
  <c r="AA295" i="73"/>
  <c r="AA296" i="73"/>
  <c r="AA298" i="73"/>
  <c r="Q137" i="16"/>
  <c r="G160" i="87"/>
  <c r="AA300" i="73"/>
  <c r="AA301" i="73"/>
  <c r="AA302" i="73"/>
  <c r="AA303" i="73"/>
  <c r="AA304" i="73"/>
  <c r="AA307" i="73"/>
  <c r="AA308" i="73"/>
  <c r="AA309" i="73"/>
  <c r="Q141" i="16"/>
  <c r="G165" i="87"/>
  <c r="AA311" i="73"/>
  <c r="AA313" i="73"/>
  <c r="AA314" i="73"/>
  <c r="AA315" i="73"/>
  <c r="Q144" i="16"/>
  <c r="G89" i="87"/>
  <c r="AA316" i="73"/>
  <c r="AA317" i="73"/>
  <c r="AA319" i="73"/>
  <c r="AA320" i="73"/>
  <c r="AA321" i="73"/>
  <c r="AA323" i="73"/>
  <c r="AA324" i="73"/>
  <c r="AA325" i="73"/>
  <c r="AA326" i="73"/>
  <c r="AA328" i="73"/>
  <c r="AA329" i="73"/>
  <c r="AA330" i="73"/>
  <c r="Q153" i="16"/>
  <c r="G99" i="87"/>
  <c r="AA331" i="73"/>
  <c r="AA332" i="73"/>
  <c r="AA333" i="73"/>
  <c r="Q154" i="16"/>
  <c r="G100" i="87"/>
  <c r="AA334" i="73"/>
  <c r="Q155" i="16"/>
  <c r="G101" i="87"/>
  <c r="AA335" i="73"/>
  <c r="AA336" i="73"/>
  <c r="AA337" i="73"/>
  <c r="AA338" i="73"/>
  <c r="Q159" i="16"/>
  <c r="G105" i="87"/>
  <c r="AA339" i="73"/>
  <c r="AA340" i="73"/>
  <c r="AA341" i="73"/>
  <c r="AA342" i="73"/>
  <c r="AA343" i="73"/>
  <c r="AA344" i="73"/>
  <c r="AA345" i="73"/>
  <c r="AA346" i="73"/>
  <c r="AA347" i="73"/>
  <c r="AA348" i="73"/>
  <c r="AA349" i="73"/>
  <c r="AA350" i="73"/>
  <c r="AA351" i="73"/>
  <c r="AA352" i="73"/>
  <c r="AA353" i="73"/>
  <c r="AA354" i="73"/>
  <c r="Q163" i="16"/>
  <c r="G111" i="87"/>
  <c r="AA356" i="73"/>
  <c r="AA357" i="73"/>
  <c r="AA358" i="73"/>
  <c r="AA359" i="73"/>
  <c r="AA360" i="73"/>
  <c r="AA361" i="73"/>
  <c r="AA362" i="73"/>
  <c r="AA363" i="73"/>
  <c r="AA364" i="73"/>
  <c r="AA365" i="73"/>
  <c r="AA366" i="73"/>
  <c r="G114" i="87"/>
  <c r="AA367" i="73"/>
  <c r="AA368" i="73"/>
  <c r="AA369" i="73"/>
  <c r="AA370" i="73"/>
  <c r="AA371" i="73"/>
  <c r="AA372" i="73"/>
  <c r="AA373" i="73"/>
  <c r="AA374" i="73"/>
  <c r="AA375" i="73"/>
  <c r="AA376" i="73"/>
  <c r="AA377" i="73"/>
  <c r="Q164" i="16"/>
  <c r="G115" i="87"/>
  <c r="AA378" i="73"/>
  <c r="Q165" i="16"/>
  <c r="G116" i="87"/>
  <c r="AA379" i="73"/>
  <c r="AA381" i="73"/>
  <c r="AA382" i="73"/>
  <c r="AA383" i="73"/>
  <c r="AA384" i="73"/>
  <c r="Q168" i="16"/>
  <c r="G121" i="87"/>
  <c r="AA385" i="73"/>
  <c r="AA386" i="73"/>
  <c r="AA387" i="73"/>
  <c r="AA388" i="73"/>
  <c r="AA389" i="73"/>
  <c r="AA390" i="73"/>
  <c r="AA391" i="73"/>
  <c r="AA392" i="73"/>
  <c r="AA393" i="73"/>
  <c r="AA394" i="73"/>
  <c r="AA395" i="73"/>
  <c r="AA396" i="73"/>
  <c r="AA397" i="73"/>
  <c r="AA400" i="73"/>
  <c r="AA401" i="73"/>
  <c r="AA402" i="73"/>
  <c r="AA403" i="73"/>
  <c r="AA404" i="73"/>
  <c r="AA405" i="73"/>
  <c r="AA406" i="73"/>
  <c r="AA407" i="73"/>
  <c r="AA408" i="73"/>
  <c r="AA409" i="73"/>
  <c r="AA410" i="73"/>
  <c r="AA411" i="73"/>
  <c r="Q176" i="16"/>
  <c r="AA412" i="73"/>
  <c r="AA414" i="73"/>
  <c r="Q178" i="16"/>
  <c r="G138" i="87"/>
  <c r="AA415" i="73"/>
  <c r="Q179" i="16"/>
  <c r="G139" i="87"/>
  <c r="AA416" i="73"/>
  <c r="AA417" i="73"/>
  <c r="AA418" i="73"/>
  <c r="AB86" i="73"/>
  <c r="AB88" i="73"/>
  <c r="AB91" i="73"/>
  <c r="AB92" i="73"/>
  <c r="AB2" i="73"/>
  <c r="R2" i="16"/>
  <c r="H75" i="87"/>
  <c r="H285" i="87"/>
  <c r="AB3" i="73"/>
  <c r="AB4" i="73"/>
  <c r="AB5" i="73"/>
  <c r="R4" i="16"/>
  <c r="H198" i="87"/>
  <c r="AB6" i="73"/>
  <c r="AB7" i="73"/>
  <c r="AB8" i="73"/>
  <c r="AB9" i="73"/>
  <c r="AB10" i="73"/>
  <c r="AB11" i="73"/>
  <c r="AB12" i="73"/>
  <c r="AB13" i="73"/>
  <c r="R8" i="16"/>
  <c r="H205" i="87"/>
  <c r="AB14" i="73"/>
  <c r="R9" i="16"/>
  <c r="H170" i="87"/>
  <c r="R10" i="16"/>
  <c r="H171" i="87"/>
  <c r="AB24" i="73"/>
  <c r="AB25" i="73"/>
  <c r="AB26" i="73"/>
  <c r="R14" i="16"/>
  <c r="H175" i="87"/>
  <c r="AB27" i="73"/>
  <c r="AB28" i="73"/>
  <c r="AB29" i="73"/>
  <c r="R16" i="16"/>
  <c r="H177" i="87"/>
  <c r="AB32" i="73"/>
  <c r="R17" i="16"/>
  <c r="H178" i="87"/>
  <c r="AB35" i="73"/>
  <c r="AB37" i="73"/>
  <c r="AB40" i="73"/>
  <c r="H181" i="87"/>
  <c r="AB41" i="73"/>
  <c r="R20" i="16"/>
  <c r="H182" i="87"/>
  <c r="AB44" i="73"/>
  <c r="AB45" i="73"/>
  <c r="AB47" i="73"/>
  <c r="AB48" i="73"/>
  <c r="R22" i="16"/>
  <c r="H184" i="87"/>
  <c r="AB51" i="73"/>
  <c r="AB53" i="73"/>
  <c r="AB54" i="73"/>
  <c r="R24" i="16"/>
  <c r="H186" i="87"/>
  <c r="AB55" i="73"/>
  <c r="R25" i="16"/>
  <c r="H187" i="87"/>
  <c r="AB56" i="73"/>
  <c r="AB57" i="73"/>
  <c r="AB58" i="73"/>
  <c r="R26" i="16"/>
  <c r="H188" i="87"/>
  <c r="AB59" i="73"/>
  <c r="R27" i="16"/>
  <c r="H189" i="87"/>
  <c r="AB62" i="73"/>
  <c r="AB64" i="73"/>
  <c r="AB65" i="73"/>
  <c r="R30" i="16"/>
  <c r="H192" i="87"/>
  <c r="AB68" i="73"/>
  <c r="R31" i="16"/>
  <c r="H193" i="87"/>
  <c r="AB69" i="73"/>
  <c r="AB72" i="73"/>
  <c r="AB73" i="73"/>
  <c r="AB74" i="73"/>
  <c r="R35" i="16"/>
  <c r="H250" i="87"/>
  <c r="AB75" i="73"/>
  <c r="AB76" i="73"/>
  <c r="AB77" i="73"/>
  <c r="AB78" i="73"/>
  <c r="R37" i="16"/>
  <c r="H77" i="87"/>
  <c r="H286" i="87"/>
  <c r="AB79" i="73"/>
  <c r="AB80" i="73"/>
  <c r="AB81" i="73"/>
  <c r="AB82" i="73"/>
  <c r="R41" i="16"/>
  <c r="H240" i="87"/>
  <c r="AB84" i="73"/>
  <c r="AB85" i="73"/>
  <c r="AB87" i="73"/>
  <c r="AB89" i="73"/>
  <c r="AB93" i="73"/>
  <c r="AB94" i="73"/>
  <c r="AB95" i="73"/>
  <c r="AB96" i="73"/>
  <c r="AB97" i="73"/>
  <c r="AB98" i="73"/>
  <c r="R47" i="16"/>
  <c r="H225" i="87"/>
  <c r="H302" i="87"/>
  <c r="AB99" i="73"/>
  <c r="AB100" i="73"/>
  <c r="AB101" i="73"/>
  <c r="AB102" i="73"/>
  <c r="AB103" i="73"/>
  <c r="AB104" i="73"/>
  <c r="AB105" i="73"/>
  <c r="AB106" i="73"/>
  <c r="AB107" i="73"/>
  <c r="AB108" i="73"/>
  <c r="AB109" i="73"/>
  <c r="AB110" i="73"/>
  <c r="AB111" i="73"/>
  <c r="AB112" i="73"/>
  <c r="AB113" i="73"/>
  <c r="AB114" i="73"/>
  <c r="AB115" i="73"/>
  <c r="AB116" i="73"/>
  <c r="AB117" i="73"/>
  <c r="AB118" i="73"/>
  <c r="AB119" i="73"/>
  <c r="R51" i="16"/>
  <c r="H7" i="87"/>
  <c r="AB120" i="73"/>
  <c r="AB121" i="73"/>
  <c r="AB122" i="73"/>
  <c r="AB123" i="73"/>
  <c r="AB124" i="73"/>
  <c r="AB125" i="73"/>
  <c r="AB126" i="73"/>
  <c r="AB127" i="73"/>
  <c r="AB128" i="73"/>
  <c r="R53" i="16"/>
  <c r="H9" i="87"/>
  <c r="AB129" i="73"/>
  <c r="AB130" i="73"/>
  <c r="AB131" i="73"/>
  <c r="AB132" i="73"/>
  <c r="AB133" i="73"/>
  <c r="AB134" i="73"/>
  <c r="AB135" i="73"/>
  <c r="AB136" i="73"/>
  <c r="AB137" i="73"/>
  <c r="AB138" i="73"/>
  <c r="AB139" i="73"/>
  <c r="AB140" i="73"/>
  <c r="AB141" i="73"/>
  <c r="AB142" i="73"/>
  <c r="AB143" i="73"/>
  <c r="AB144" i="73"/>
  <c r="AB145" i="73"/>
  <c r="AB146" i="73"/>
  <c r="AB147" i="73"/>
  <c r="AB148" i="73"/>
  <c r="AB149" i="73"/>
  <c r="AB150" i="73"/>
  <c r="AB151" i="73"/>
  <c r="AB152" i="73"/>
  <c r="AB153" i="73"/>
  <c r="AB154" i="73"/>
  <c r="AB155" i="73"/>
  <c r="AB156" i="73"/>
  <c r="AB157" i="73"/>
  <c r="AB158" i="73"/>
  <c r="AB159" i="73"/>
  <c r="AB160" i="73"/>
  <c r="AB161" i="73"/>
  <c r="AB162" i="73"/>
  <c r="AB163" i="73"/>
  <c r="AB164" i="73"/>
  <c r="AB165" i="73"/>
  <c r="AB166" i="73"/>
  <c r="AB167" i="73"/>
  <c r="R61" i="16"/>
  <c r="H17" i="87"/>
  <c r="AB168" i="73"/>
  <c r="AB169" i="73"/>
  <c r="AB170" i="73"/>
  <c r="AB171" i="73"/>
  <c r="AB172" i="73"/>
  <c r="R64" i="16"/>
  <c r="H64" i="87"/>
  <c r="AB173" i="73"/>
  <c r="AB174" i="73"/>
  <c r="AB175" i="73"/>
  <c r="AB176" i="73"/>
  <c r="R67" i="16"/>
  <c r="AB177" i="73"/>
  <c r="AB178" i="73"/>
  <c r="AB179" i="73"/>
  <c r="AB180" i="73"/>
  <c r="AB181" i="73"/>
  <c r="AB182" i="73"/>
  <c r="AB183" i="73"/>
  <c r="AB184" i="73"/>
  <c r="AB185" i="73"/>
  <c r="AB186" i="73"/>
  <c r="AB187" i="73"/>
  <c r="AB188" i="73"/>
  <c r="AB189" i="73"/>
  <c r="AB190" i="73"/>
  <c r="AB191" i="73"/>
  <c r="AB192" i="73"/>
  <c r="R72" i="16"/>
  <c r="H66" i="87"/>
  <c r="AB193" i="73"/>
  <c r="AB194" i="73"/>
  <c r="AB195" i="73"/>
  <c r="AB196" i="73"/>
  <c r="AB197" i="73"/>
  <c r="AB198" i="73"/>
  <c r="AB199" i="73"/>
  <c r="AB200" i="73"/>
  <c r="R76" i="16"/>
  <c r="H27" i="87"/>
  <c r="AB201" i="73"/>
  <c r="AB202" i="73"/>
  <c r="AB203" i="73"/>
  <c r="AB204" i="73"/>
  <c r="R79" i="16"/>
  <c r="H29" i="87"/>
  <c r="AB205" i="73"/>
  <c r="AB206" i="73"/>
  <c r="AB207" i="73"/>
  <c r="AB208" i="73"/>
  <c r="R82" i="16"/>
  <c r="H32" i="87"/>
  <c r="AB209" i="73"/>
  <c r="AB210" i="73"/>
  <c r="AB211" i="73"/>
  <c r="R83" i="16"/>
  <c r="H69" i="87"/>
  <c r="AB212" i="73"/>
  <c r="R84" i="16"/>
  <c r="H70" i="87"/>
  <c r="AB213" i="73"/>
  <c r="AB214" i="73"/>
  <c r="AB215" i="73"/>
  <c r="AB216" i="73"/>
  <c r="R85" i="16"/>
  <c r="H35" i="87"/>
  <c r="AB217" i="73"/>
  <c r="AB218" i="73"/>
  <c r="AB219" i="73"/>
  <c r="AB220" i="73"/>
  <c r="R87" i="16"/>
  <c r="H36" i="87"/>
  <c r="AB221" i="73"/>
  <c r="AB222" i="73"/>
  <c r="AB223" i="73"/>
  <c r="AB224" i="73"/>
  <c r="R90" i="16"/>
  <c r="H39" i="87"/>
  <c r="AB225" i="73"/>
  <c r="AB226" i="73"/>
  <c r="AB227" i="73"/>
  <c r="AB228" i="73"/>
  <c r="AB229" i="73"/>
  <c r="AB230" i="73"/>
  <c r="AB231" i="73"/>
  <c r="AB432" i="73"/>
  <c r="AB232" i="73"/>
  <c r="R97" i="16"/>
  <c r="H46" i="87"/>
  <c r="AB233" i="73"/>
  <c r="AB234" i="73"/>
  <c r="AB235" i="73"/>
  <c r="AB236" i="73"/>
  <c r="R101" i="16"/>
  <c r="H50" i="87"/>
  <c r="AB237" i="73"/>
  <c r="AB238" i="73"/>
  <c r="AB239" i="73"/>
  <c r="AB240" i="73"/>
  <c r="R104" i="16"/>
  <c r="H54" i="87"/>
  <c r="AB241" i="73"/>
  <c r="AB242" i="73"/>
  <c r="AB253" i="73"/>
  <c r="AB254" i="73"/>
  <c r="R114" i="16"/>
  <c r="H210" i="87"/>
  <c r="AB255" i="73"/>
  <c r="AB256" i="73"/>
  <c r="AB257" i="73"/>
  <c r="AB258" i="73"/>
  <c r="R118" i="16"/>
  <c r="H232" i="87"/>
  <c r="H234" i="87"/>
  <c r="AB259" i="73"/>
  <c r="AB260" i="73"/>
  <c r="AB261" i="73"/>
  <c r="AB262" i="73"/>
  <c r="R119" i="16"/>
  <c r="H263" i="87"/>
  <c r="AB263" i="73"/>
  <c r="AB264" i="73"/>
  <c r="AB265" i="73"/>
  <c r="AB266" i="73"/>
  <c r="AB267" i="73"/>
  <c r="AB269" i="73"/>
  <c r="AB270" i="73"/>
  <c r="AB272" i="73"/>
  <c r="R124" i="16"/>
  <c r="H147" i="87"/>
  <c r="AB273" i="73"/>
  <c r="AB274" i="73"/>
  <c r="AB275" i="73"/>
  <c r="AB276" i="73"/>
  <c r="AB277" i="73"/>
  <c r="AB278" i="73"/>
  <c r="AB279" i="73"/>
  <c r="AB280" i="73"/>
  <c r="R125" i="16"/>
  <c r="H149" i="87"/>
  <c r="AB281" i="73"/>
  <c r="AB282" i="73"/>
  <c r="AB285" i="73"/>
  <c r="AB286" i="73"/>
  <c r="AB287" i="73"/>
  <c r="AB288" i="73"/>
  <c r="AB289" i="73"/>
  <c r="AB290" i="73"/>
  <c r="AB291" i="73"/>
  <c r="AB292" i="73"/>
  <c r="AB293" i="73"/>
  <c r="AB294" i="73"/>
  <c r="R134" i="16"/>
  <c r="H157" i="87"/>
  <c r="AB295" i="73"/>
  <c r="AB296" i="73"/>
  <c r="AB298" i="73"/>
  <c r="AB300" i="73"/>
  <c r="AB301" i="73"/>
  <c r="AB302" i="73"/>
  <c r="AB303" i="73"/>
  <c r="AB304" i="73"/>
  <c r="R138" i="16"/>
  <c r="H162" i="87"/>
  <c r="AB307" i="73"/>
  <c r="AB308" i="73"/>
  <c r="AB309" i="73"/>
  <c r="AB311" i="73"/>
  <c r="R142" i="16"/>
  <c r="H166" i="87"/>
  <c r="AB313" i="73"/>
  <c r="AB314" i="73"/>
  <c r="AB315" i="73"/>
  <c r="AB316" i="73"/>
  <c r="R145" i="16"/>
  <c r="H90" i="87"/>
  <c r="AB317" i="73"/>
  <c r="AB319" i="73"/>
  <c r="AB320" i="73"/>
  <c r="AB321" i="73"/>
  <c r="R148" i="16"/>
  <c r="H93" i="87"/>
  <c r="AB323" i="73"/>
  <c r="AB324" i="73"/>
  <c r="AB325" i="73"/>
  <c r="AB326" i="73"/>
  <c r="R150" i="16"/>
  <c r="H96" i="87"/>
  <c r="AB328" i="73"/>
  <c r="AB329" i="73"/>
  <c r="AB330" i="73"/>
  <c r="AB331" i="73"/>
  <c r="AB332" i="73"/>
  <c r="AB333" i="73"/>
  <c r="AB334" i="73"/>
  <c r="AB335" i="73"/>
  <c r="R156" i="16"/>
  <c r="H102" i="87"/>
  <c r="AB336" i="73"/>
  <c r="AB337" i="73"/>
  <c r="AB338" i="73"/>
  <c r="AB339" i="73"/>
  <c r="AB340" i="73"/>
  <c r="AB341" i="73"/>
  <c r="AB342" i="73"/>
  <c r="AB343" i="73"/>
  <c r="R161" i="16"/>
  <c r="H108" i="87"/>
  <c r="AB344" i="73"/>
  <c r="AB345" i="73"/>
  <c r="AB346" i="73"/>
  <c r="AB347" i="73"/>
  <c r="AB348" i="73"/>
  <c r="AB349" i="73"/>
  <c r="AB350" i="73"/>
  <c r="AB351" i="73"/>
  <c r="AB352" i="73"/>
  <c r="AB353" i="73"/>
  <c r="AB354" i="73"/>
  <c r="AB356" i="73"/>
  <c r="AB357" i="73"/>
  <c r="AB358" i="73"/>
  <c r="AB359" i="73"/>
  <c r="AB360" i="73"/>
  <c r="AB361" i="73"/>
  <c r="AB362" i="73"/>
  <c r="AB363" i="73"/>
  <c r="AB364" i="73"/>
  <c r="AB365" i="73"/>
  <c r="AB366" i="73"/>
  <c r="AB367" i="73"/>
  <c r="AB368" i="73"/>
  <c r="AB369" i="73"/>
  <c r="AB370" i="73"/>
  <c r="AB371" i="73"/>
  <c r="AB372" i="73"/>
  <c r="AB373" i="73"/>
  <c r="AB374" i="73"/>
  <c r="AB375" i="73"/>
  <c r="AB376" i="73"/>
  <c r="AB377" i="73"/>
  <c r="AB378" i="73"/>
  <c r="R165" i="16"/>
  <c r="AB379" i="73"/>
  <c r="AB381" i="73"/>
  <c r="AB382" i="73"/>
  <c r="AB383" i="73"/>
  <c r="AB384" i="73"/>
  <c r="AB385" i="73"/>
  <c r="AB386" i="73"/>
  <c r="AB387" i="73"/>
  <c r="AB388" i="73"/>
  <c r="AB389" i="73"/>
  <c r="R170" i="16"/>
  <c r="H125" i="87"/>
  <c r="AB390" i="73"/>
  <c r="AB391" i="73"/>
  <c r="AB392" i="73"/>
  <c r="AB393" i="73"/>
  <c r="AB394" i="73"/>
  <c r="AB395" i="73"/>
  <c r="AB396" i="73"/>
  <c r="AB397" i="73"/>
  <c r="R171" i="16"/>
  <c r="H131" i="87"/>
  <c r="AB400" i="73"/>
  <c r="AB401" i="73"/>
  <c r="AB402" i="73"/>
  <c r="AB403" i="73"/>
  <c r="AB404" i="73"/>
  <c r="AB405" i="73"/>
  <c r="AB406" i="73"/>
  <c r="AB407" i="73"/>
  <c r="R173" i="16"/>
  <c r="H134" i="87"/>
  <c r="AB408" i="73"/>
  <c r="AB409" i="73"/>
  <c r="AB410" i="73"/>
  <c r="AB411" i="73"/>
  <c r="R176" i="16"/>
  <c r="AB412" i="73"/>
  <c r="AB414" i="73"/>
  <c r="AB415" i="73"/>
  <c r="R179" i="16"/>
  <c r="H139" i="87"/>
  <c r="AB416" i="73"/>
  <c r="R180" i="16"/>
  <c r="H140" i="87"/>
  <c r="AB417" i="73"/>
  <c r="AB418" i="73"/>
  <c r="AC86" i="73"/>
  <c r="AC88" i="73"/>
  <c r="AC91" i="73"/>
  <c r="AC92" i="73"/>
  <c r="S45" i="16"/>
  <c r="I258" i="87"/>
  <c r="AC2" i="73"/>
  <c r="S2" i="16"/>
  <c r="I75" i="87"/>
  <c r="I285" i="87"/>
  <c r="AC3" i="73"/>
  <c r="AC4" i="73"/>
  <c r="AC5" i="73"/>
  <c r="S4" i="16"/>
  <c r="I198" i="87"/>
  <c r="AC6" i="73"/>
  <c r="AC7" i="73"/>
  <c r="AC8" i="73"/>
  <c r="AC9" i="73"/>
  <c r="AC10" i="73"/>
  <c r="AC11" i="73"/>
  <c r="AC12" i="73"/>
  <c r="AC13" i="73"/>
  <c r="S8" i="16"/>
  <c r="I205" i="87"/>
  <c r="AC14" i="73"/>
  <c r="S9" i="16"/>
  <c r="I170" i="87"/>
  <c r="S10" i="16"/>
  <c r="I171" i="87"/>
  <c r="AC24" i="73"/>
  <c r="AC25" i="73"/>
  <c r="AC26" i="73"/>
  <c r="S14" i="16"/>
  <c r="I175" i="87"/>
  <c r="AC27" i="73"/>
  <c r="AC28" i="73"/>
  <c r="AC29" i="73"/>
  <c r="S16" i="16"/>
  <c r="I177" i="87"/>
  <c r="AC32" i="73"/>
  <c r="S17" i="16"/>
  <c r="I178" i="87"/>
  <c r="AC35" i="73"/>
  <c r="AC37" i="73"/>
  <c r="AC40" i="73"/>
  <c r="I181" i="87"/>
  <c r="AC41" i="73"/>
  <c r="S20" i="16"/>
  <c r="I182" i="87"/>
  <c r="AC44" i="73"/>
  <c r="AC45" i="73"/>
  <c r="AC47" i="73"/>
  <c r="AC48" i="73"/>
  <c r="S22" i="16"/>
  <c r="I184" i="87"/>
  <c r="AC51" i="73"/>
  <c r="AC53" i="73"/>
  <c r="AC54" i="73"/>
  <c r="AC55" i="73"/>
  <c r="S25" i="16"/>
  <c r="I187" i="87"/>
  <c r="AC56" i="73"/>
  <c r="AC57" i="73"/>
  <c r="AC58" i="73"/>
  <c r="S26" i="16"/>
  <c r="I188" i="87"/>
  <c r="AC59" i="73"/>
  <c r="S27" i="16"/>
  <c r="I189" i="87"/>
  <c r="AC62" i="73"/>
  <c r="AC64" i="73"/>
  <c r="AC65" i="73"/>
  <c r="S30" i="16"/>
  <c r="I192" i="87"/>
  <c r="AC68" i="73"/>
  <c r="S31" i="16"/>
  <c r="I193" i="87"/>
  <c r="AC69" i="73"/>
  <c r="AC72" i="73"/>
  <c r="AC73" i="73"/>
  <c r="AC74" i="73"/>
  <c r="S35" i="16"/>
  <c r="I250" i="87"/>
  <c r="AC75" i="73"/>
  <c r="AC76" i="73"/>
  <c r="AC77" i="73"/>
  <c r="AC78" i="73"/>
  <c r="S37" i="16"/>
  <c r="I77" i="87"/>
  <c r="I286" i="87"/>
  <c r="AC79" i="73"/>
  <c r="AC80" i="73"/>
  <c r="AC81" i="73"/>
  <c r="S40" i="16"/>
  <c r="I239" i="87"/>
  <c r="AC82" i="73"/>
  <c r="S41" i="16"/>
  <c r="I240" i="87"/>
  <c r="AC84" i="73"/>
  <c r="AC85" i="73"/>
  <c r="AC87" i="73"/>
  <c r="AC89" i="73"/>
  <c r="S44" i="16"/>
  <c r="I257" i="87"/>
  <c r="AC93" i="73"/>
  <c r="AC94" i="73"/>
  <c r="AC95" i="73"/>
  <c r="AC96" i="73"/>
  <c r="AC97" i="73"/>
  <c r="AC98" i="73"/>
  <c r="AC99" i="73"/>
  <c r="AC100" i="73"/>
  <c r="AC101" i="73"/>
  <c r="AC102" i="73"/>
  <c r="AC103" i="73"/>
  <c r="AC104" i="73"/>
  <c r="AC105" i="73"/>
  <c r="AC106" i="73"/>
  <c r="AC107" i="73"/>
  <c r="AC108" i="73"/>
  <c r="AC109" i="73"/>
  <c r="AC110" i="73"/>
  <c r="AC111" i="73"/>
  <c r="AC112" i="73"/>
  <c r="AC113" i="73"/>
  <c r="AC114" i="73"/>
  <c r="AC115" i="73"/>
  <c r="AC116" i="73"/>
  <c r="AC117" i="73"/>
  <c r="AC118" i="73"/>
  <c r="AC119" i="73"/>
  <c r="AC120" i="73"/>
  <c r="S52" i="16"/>
  <c r="I8" i="87"/>
  <c r="AC121" i="73"/>
  <c r="AC122" i="73"/>
  <c r="AC123" i="73"/>
  <c r="AC124" i="73"/>
  <c r="AC125" i="73"/>
  <c r="AC126" i="73"/>
  <c r="AC127" i="73"/>
  <c r="AC128" i="73"/>
  <c r="S53" i="16"/>
  <c r="I9" i="87"/>
  <c r="AC129" i="73"/>
  <c r="AC130" i="73"/>
  <c r="AC131" i="73"/>
  <c r="AC132" i="73"/>
  <c r="AC133" i="73"/>
  <c r="AC134" i="73"/>
  <c r="AC135" i="73"/>
  <c r="AC136" i="73"/>
  <c r="AC137" i="73"/>
  <c r="AC138" i="73"/>
  <c r="AC139" i="73"/>
  <c r="AC140" i="73"/>
  <c r="AC141" i="73"/>
  <c r="AC142" i="73"/>
  <c r="AC143" i="73"/>
  <c r="AC144" i="73"/>
  <c r="AC145" i="73"/>
  <c r="AC146" i="73"/>
  <c r="AC147" i="73"/>
  <c r="AC148" i="73"/>
  <c r="AC149" i="73"/>
  <c r="AC150" i="73"/>
  <c r="AC151" i="73"/>
  <c r="AC152" i="73"/>
  <c r="AC153" i="73"/>
  <c r="AC154" i="73"/>
  <c r="AC155" i="73"/>
  <c r="AC156" i="73"/>
  <c r="AC157" i="73"/>
  <c r="AC158" i="73"/>
  <c r="AC159" i="73"/>
  <c r="AC160" i="73"/>
  <c r="AC161" i="73"/>
  <c r="AC162" i="73"/>
  <c r="AC163" i="73"/>
  <c r="AC164" i="73"/>
  <c r="AC165" i="73"/>
  <c r="AC166" i="73"/>
  <c r="AC167" i="73"/>
  <c r="AC168" i="73"/>
  <c r="AC169" i="73"/>
  <c r="AC170" i="73"/>
  <c r="AC171" i="73"/>
  <c r="AC172" i="73"/>
  <c r="S64" i="16"/>
  <c r="I64" i="87"/>
  <c r="AC173" i="73"/>
  <c r="AC174" i="73"/>
  <c r="AC175" i="73"/>
  <c r="AC176" i="73"/>
  <c r="S67" i="16"/>
  <c r="AC177" i="73"/>
  <c r="AC178" i="73"/>
  <c r="AC179" i="73"/>
  <c r="AC180" i="73"/>
  <c r="AC181" i="73"/>
  <c r="AC182" i="73"/>
  <c r="AC183" i="73"/>
  <c r="AC184" i="73"/>
  <c r="S71" i="16"/>
  <c r="I24" i="87"/>
  <c r="AC185" i="73"/>
  <c r="AC186" i="73"/>
  <c r="AC187" i="73"/>
  <c r="AC188" i="73"/>
  <c r="AC189" i="73"/>
  <c r="AC190" i="73"/>
  <c r="AC191" i="73"/>
  <c r="AC192" i="73"/>
  <c r="S72" i="16"/>
  <c r="I66" i="87"/>
  <c r="AC193" i="73"/>
  <c r="AC194" i="73"/>
  <c r="AC195" i="73"/>
  <c r="AC196" i="73"/>
  <c r="AC197" i="73"/>
  <c r="AC198" i="73"/>
  <c r="AC199" i="73"/>
  <c r="AC200" i="73"/>
  <c r="S76" i="16"/>
  <c r="I27" i="87"/>
  <c r="AC201" i="73"/>
  <c r="AC202" i="73"/>
  <c r="AC203" i="73"/>
  <c r="AC204" i="73"/>
  <c r="AC205" i="73"/>
  <c r="AC206" i="73"/>
  <c r="AC207" i="73"/>
  <c r="AC208" i="73"/>
  <c r="S82" i="16"/>
  <c r="I32" i="87"/>
  <c r="AC209" i="73"/>
  <c r="AC210" i="73"/>
  <c r="I33" i="87"/>
  <c r="AC211" i="73"/>
  <c r="AC212" i="73"/>
  <c r="S84" i="16"/>
  <c r="I70" i="87"/>
  <c r="AC213" i="73"/>
  <c r="AC214" i="73"/>
  <c r="AC215" i="73"/>
  <c r="AC216" i="73"/>
  <c r="S85" i="16"/>
  <c r="I35" i="87"/>
  <c r="AC217" i="73"/>
  <c r="AC218" i="73"/>
  <c r="AC219" i="73"/>
  <c r="AC220" i="73"/>
  <c r="S87" i="16"/>
  <c r="I36" i="87"/>
  <c r="AC221" i="73"/>
  <c r="AC222" i="73"/>
  <c r="AC223" i="73"/>
  <c r="AC224" i="73"/>
  <c r="S90" i="16"/>
  <c r="I39" i="87"/>
  <c r="AC225" i="73"/>
  <c r="S91" i="16"/>
  <c r="I40" i="87"/>
  <c r="AC226" i="73"/>
  <c r="AC227" i="73"/>
  <c r="AC228" i="73"/>
  <c r="AC229" i="73"/>
  <c r="AC230" i="73"/>
  <c r="AC231" i="73"/>
  <c r="AC432" i="73"/>
  <c r="AC232" i="73"/>
  <c r="S97" i="16"/>
  <c r="I46" i="87"/>
  <c r="AC233" i="73"/>
  <c r="AC234" i="73"/>
  <c r="AC235" i="73"/>
  <c r="AC236" i="73"/>
  <c r="S101" i="16"/>
  <c r="I50" i="87"/>
  <c r="AC237" i="73"/>
  <c r="AC238" i="73"/>
  <c r="AC239" i="73"/>
  <c r="AC240" i="73"/>
  <c r="S104" i="16"/>
  <c r="I54" i="87"/>
  <c r="AC241" i="73"/>
  <c r="AC242" i="73"/>
  <c r="AC253" i="73"/>
  <c r="AC254" i="73"/>
  <c r="S114" i="16"/>
  <c r="I210" i="87"/>
  <c r="AC255" i="73"/>
  <c r="AC256" i="73"/>
  <c r="AC257" i="73"/>
  <c r="AC258" i="73"/>
  <c r="S118" i="16"/>
  <c r="I232" i="87"/>
  <c r="I234" i="87"/>
  <c r="AC259" i="73"/>
  <c r="AC260" i="73"/>
  <c r="AC261" i="73"/>
  <c r="AC262" i="73"/>
  <c r="S119" i="16"/>
  <c r="I263" i="87"/>
  <c r="AC263" i="73"/>
  <c r="AC264" i="73"/>
  <c r="AC265" i="73"/>
  <c r="AC266" i="73"/>
  <c r="AC267" i="73"/>
  <c r="AC269" i="73"/>
  <c r="AC270" i="73"/>
  <c r="AC272" i="73"/>
  <c r="S124" i="16"/>
  <c r="I147" i="87"/>
  <c r="AC273" i="73"/>
  <c r="AC274" i="73"/>
  <c r="AC275" i="73"/>
  <c r="AC276" i="73"/>
  <c r="AC277" i="73"/>
  <c r="AC278" i="73"/>
  <c r="AC279" i="73"/>
  <c r="AC280" i="73"/>
  <c r="S125" i="16"/>
  <c r="I149" i="87"/>
  <c r="AC281" i="73"/>
  <c r="AC282" i="73"/>
  <c r="AC285" i="73"/>
  <c r="AC286" i="73"/>
  <c r="AC287" i="73"/>
  <c r="AC288" i="73"/>
  <c r="AC289" i="73"/>
  <c r="AC290" i="73"/>
  <c r="S131" i="16"/>
  <c r="I153" i="87"/>
  <c r="AC291" i="73"/>
  <c r="AC292" i="73"/>
  <c r="AC293" i="73"/>
  <c r="AC294" i="73"/>
  <c r="S134" i="16"/>
  <c r="I157" i="87"/>
  <c r="AC295" i="73"/>
  <c r="AC296" i="73"/>
  <c r="AC298" i="73"/>
  <c r="AC300" i="73"/>
  <c r="AC301" i="73"/>
  <c r="AC302" i="73"/>
  <c r="AC303" i="73"/>
  <c r="AC304" i="73"/>
  <c r="S138" i="16"/>
  <c r="I162" i="87"/>
  <c r="AC307" i="73"/>
  <c r="AC308" i="73"/>
  <c r="AC309" i="73"/>
  <c r="AC311" i="73"/>
  <c r="S142" i="16"/>
  <c r="I166" i="87"/>
  <c r="AC313" i="73"/>
  <c r="AC314" i="73"/>
  <c r="AC315" i="73"/>
  <c r="AC316" i="73"/>
  <c r="S145" i="16"/>
  <c r="I90" i="87"/>
  <c r="AC317" i="73"/>
  <c r="AC319" i="73"/>
  <c r="AC320" i="73"/>
  <c r="AC321" i="73"/>
  <c r="S148" i="16"/>
  <c r="I93" i="87"/>
  <c r="AC323" i="73"/>
  <c r="AC324" i="73"/>
  <c r="AC325" i="73"/>
  <c r="AC326" i="73"/>
  <c r="S150" i="16"/>
  <c r="I96" i="87"/>
  <c r="AC328" i="73"/>
  <c r="AC329" i="73"/>
  <c r="AC330" i="73"/>
  <c r="AC331" i="73"/>
  <c r="AC332" i="73"/>
  <c r="AC333" i="73"/>
  <c r="AC334" i="73"/>
  <c r="AC335" i="73"/>
  <c r="S156" i="16"/>
  <c r="I102" i="87"/>
  <c r="AC336" i="73"/>
  <c r="AC337" i="73"/>
  <c r="AC338" i="73"/>
  <c r="AC339" i="73"/>
  <c r="AC340" i="73"/>
  <c r="AC341" i="73"/>
  <c r="AC342" i="73"/>
  <c r="AC343" i="73"/>
  <c r="S161" i="16"/>
  <c r="I108" i="87"/>
  <c r="AC344" i="73"/>
  <c r="AC345" i="73"/>
  <c r="AC346" i="73"/>
  <c r="AC347" i="73"/>
  <c r="AC348" i="73"/>
  <c r="AC349" i="73"/>
  <c r="AC350" i="73"/>
  <c r="AC351" i="73"/>
  <c r="AC352" i="73"/>
  <c r="AC353" i="73"/>
  <c r="AC354" i="73"/>
  <c r="AC356" i="73"/>
  <c r="AC357" i="73"/>
  <c r="AC358" i="73"/>
  <c r="AC359" i="73"/>
  <c r="AC360" i="73"/>
  <c r="AC361" i="73"/>
  <c r="AC362" i="73"/>
  <c r="AC363" i="73"/>
  <c r="AC364" i="73"/>
  <c r="AC365" i="73"/>
  <c r="AC366" i="73"/>
  <c r="AC367" i="73"/>
  <c r="AC368" i="73"/>
  <c r="AC369" i="73"/>
  <c r="AC370" i="73"/>
  <c r="AC371" i="73"/>
  <c r="AC372" i="73"/>
  <c r="AC373" i="73"/>
  <c r="AC374" i="73"/>
  <c r="AC375" i="73"/>
  <c r="AC376" i="73"/>
  <c r="AC377" i="73"/>
  <c r="AC378" i="73"/>
  <c r="S165" i="16"/>
  <c r="AC379" i="73"/>
  <c r="AC381" i="73"/>
  <c r="AC382" i="73"/>
  <c r="AC383" i="73"/>
  <c r="AC384" i="73"/>
  <c r="AC385" i="73"/>
  <c r="AC386" i="73"/>
  <c r="AC387" i="73"/>
  <c r="AC388" i="73"/>
  <c r="AC389" i="73"/>
  <c r="S170" i="16"/>
  <c r="I125" i="87"/>
  <c r="AC390" i="73"/>
  <c r="AC391" i="73"/>
  <c r="AC392" i="73"/>
  <c r="AC393" i="73"/>
  <c r="AC394" i="73"/>
  <c r="AC395" i="73"/>
  <c r="AC396" i="73"/>
  <c r="AC397" i="73"/>
  <c r="S171" i="16"/>
  <c r="I131" i="87"/>
  <c r="AC400" i="73"/>
  <c r="AC401" i="73"/>
  <c r="AC402" i="73"/>
  <c r="AC403" i="73"/>
  <c r="AC404" i="73"/>
  <c r="AC405" i="73"/>
  <c r="AC406" i="73"/>
  <c r="AC407" i="73"/>
  <c r="S173" i="16"/>
  <c r="I134" i="87"/>
  <c r="AC408" i="73"/>
  <c r="AC409" i="73"/>
  <c r="AC410" i="73"/>
  <c r="AC411" i="73"/>
  <c r="S176" i="16"/>
  <c r="AC412" i="73"/>
  <c r="AC414" i="73"/>
  <c r="AC415" i="73"/>
  <c r="AC416" i="73"/>
  <c r="S180" i="16"/>
  <c r="I140" i="87"/>
  <c r="AC417" i="73"/>
  <c r="AC418" i="73"/>
  <c r="S182" i="16"/>
  <c r="I226" i="87"/>
  <c r="I303" i="87"/>
  <c r="AD86" i="73"/>
  <c r="AD88" i="73"/>
  <c r="AD91" i="73"/>
  <c r="AD92" i="73"/>
  <c r="T45" i="16"/>
  <c r="J258" i="87"/>
  <c r="AD2" i="73"/>
  <c r="T2" i="16"/>
  <c r="J75" i="87"/>
  <c r="J285" i="87"/>
  <c r="AD3" i="73"/>
  <c r="AD4" i="73"/>
  <c r="AD5" i="73"/>
  <c r="T4" i="16"/>
  <c r="J198" i="87"/>
  <c r="AD6" i="73"/>
  <c r="AD7" i="73"/>
  <c r="AD8" i="73"/>
  <c r="AD9" i="73"/>
  <c r="AD10" i="73"/>
  <c r="AD11" i="73"/>
  <c r="AD12" i="73"/>
  <c r="T7" i="16"/>
  <c r="J204" i="87"/>
  <c r="AD13" i="73"/>
  <c r="T8" i="16"/>
  <c r="J205" i="87"/>
  <c r="AD14" i="73"/>
  <c r="T9" i="16"/>
  <c r="J170" i="87"/>
  <c r="AD24" i="73"/>
  <c r="AD25" i="73"/>
  <c r="AD26" i="73"/>
  <c r="T14" i="16"/>
  <c r="J175" i="87"/>
  <c r="AD27" i="73"/>
  <c r="AD28" i="73"/>
  <c r="AD29" i="73"/>
  <c r="AD32" i="73"/>
  <c r="T17" i="16"/>
  <c r="J178" i="87"/>
  <c r="AD35" i="73"/>
  <c r="T18" i="16"/>
  <c r="J179" i="87"/>
  <c r="AD37" i="73"/>
  <c r="AD40" i="73"/>
  <c r="AD41" i="73"/>
  <c r="T20" i="16"/>
  <c r="J182" i="87"/>
  <c r="AD44" i="73"/>
  <c r="AD45" i="73"/>
  <c r="AD47" i="73"/>
  <c r="AD48" i="73"/>
  <c r="T22" i="16"/>
  <c r="J184" i="87"/>
  <c r="AD51" i="73"/>
  <c r="T23" i="16"/>
  <c r="J185" i="87"/>
  <c r="AD53" i="73"/>
  <c r="AD54" i="73"/>
  <c r="T24" i="16"/>
  <c r="J186" i="87"/>
  <c r="AD55" i="73"/>
  <c r="AD56" i="73"/>
  <c r="AD57" i="73"/>
  <c r="AD58" i="73"/>
  <c r="AD59" i="73"/>
  <c r="T27" i="16"/>
  <c r="J189" i="87"/>
  <c r="AD62" i="73"/>
  <c r="T28" i="16"/>
  <c r="J190" i="87"/>
  <c r="AD64" i="73"/>
  <c r="AD65" i="73"/>
  <c r="AD68" i="73"/>
  <c r="T31" i="16"/>
  <c r="J193" i="87"/>
  <c r="AD69" i="73"/>
  <c r="T32" i="16"/>
  <c r="J194" i="87"/>
  <c r="AD72" i="73"/>
  <c r="AD73" i="73"/>
  <c r="AD74" i="73"/>
  <c r="T35" i="16"/>
  <c r="J250" i="87"/>
  <c r="AD75" i="73"/>
  <c r="T36" i="16"/>
  <c r="J251" i="87"/>
  <c r="AD76" i="73"/>
  <c r="AD77" i="73"/>
  <c r="AD78" i="73"/>
  <c r="T37" i="16"/>
  <c r="J77" i="87"/>
  <c r="J286" i="87"/>
  <c r="AD79" i="73"/>
  <c r="T38" i="16"/>
  <c r="J224" i="87"/>
  <c r="AD80" i="73"/>
  <c r="AD81" i="73"/>
  <c r="T40" i="16"/>
  <c r="J239" i="87"/>
  <c r="AD82" i="73"/>
  <c r="AD84" i="73"/>
  <c r="AD85" i="73"/>
  <c r="AD87" i="73"/>
  <c r="AD89" i="73"/>
  <c r="T44" i="16"/>
  <c r="J257" i="87"/>
  <c r="AD93" i="73"/>
  <c r="AD94" i="73"/>
  <c r="AD95" i="73"/>
  <c r="AD96" i="73"/>
  <c r="AD97" i="73"/>
  <c r="AD98" i="73"/>
  <c r="AD99" i="73"/>
  <c r="AD100" i="73"/>
  <c r="AD101" i="73"/>
  <c r="T48" i="16"/>
  <c r="J245" i="87"/>
  <c r="AD102" i="73"/>
  <c r="AD103" i="73"/>
  <c r="AD104" i="73"/>
  <c r="AD105" i="73"/>
  <c r="AD106" i="73"/>
  <c r="AD107" i="73"/>
  <c r="AD108" i="73"/>
  <c r="AD109" i="73"/>
  <c r="AD110" i="73"/>
  <c r="AD111" i="73"/>
  <c r="AD112" i="73"/>
  <c r="AD113" i="73"/>
  <c r="AD114" i="73"/>
  <c r="AD115" i="73"/>
  <c r="AD116" i="73"/>
  <c r="AD117" i="73"/>
  <c r="AD118" i="73"/>
  <c r="AD119" i="73"/>
  <c r="T51" i="16"/>
  <c r="J7" i="87"/>
  <c r="AD120" i="73"/>
  <c r="AD121" i="73"/>
  <c r="AD122" i="73"/>
  <c r="AD123" i="73"/>
  <c r="AD124" i="73"/>
  <c r="AD125" i="73"/>
  <c r="AD126" i="73"/>
  <c r="AD127" i="73"/>
  <c r="AD128" i="73"/>
  <c r="AD129" i="73"/>
  <c r="AD130" i="73"/>
  <c r="AD131" i="73"/>
  <c r="AD132" i="73"/>
  <c r="AD133" i="73"/>
  <c r="AD134" i="73"/>
  <c r="AD135" i="73"/>
  <c r="AD136" i="73"/>
  <c r="AD137" i="73"/>
  <c r="AD138" i="73"/>
  <c r="AD139" i="73"/>
  <c r="AD140" i="73"/>
  <c r="AD141" i="73"/>
  <c r="AD142" i="73"/>
  <c r="AD143" i="73"/>
  <c r="AD144" i="73"/>
  <c r="AD145" i="73"/>
  <c r="T57" i="16"/>
  <c r="J12" i="87"/>
  <c r="AD146" i="73"/>
  <c r="AD147" i="73"/>
  <c r="AD148" i="73"/>
  <c r="AD149" i="73"/>
  <c r="AD150" i="73"/>
  <c r="AD151" i="73"/>
  <c r="AD152" i="73"/>
  <c r="AD153" i="73"/>
  <c r="AD154" i="73"/>
  <c r="AD155" i="73"/>
  <c r="AD156" i="73"/>
  <c r="AD157" i="73"/>
  <c r="AD158" i="73"/>
  <c r="AD159" i="73"/>
  <c r="AD160" i="73"/>
  <c r="AD161" i="73"/>
  <c r="AD162" i="73"/>
  <c r="AD163" i="73"/>
  <c r="AD164" i="73"/>
  <c r="AD165" i="73"/>
  <c r="T60" i="16"/>
  <c r="J16" i="87"/>
  <c r="AD166" i="73"/>
  <c r="AD167" i="73"/>
  <c r="AD168" i="73"/>
  <c r="AD169" i="73"/>
  <c r="T62" i="16"/>
  <c r="J18" i="87"/>
  <c r="AD170" i="73"/>
  <c r="AD171" i="73"/>
  <c r="AD172" i="73"/>
  <c r="AD173" i="73"/>
  <c r="T65" i="16"/>
  <c r="J19" i="87"/>
  <c r="AD174" i="73"/>
  <c r="AD175" i="73"/>
  <c r="T66" i="16"/>
  <c r="J20" i="87"/>
  <c r="AD176" i="73"/>
  <c r="T67" i="16"/>
  <c r="AD177" i="73"/>
  <c r="AD178" i="73"/>
  <c r="AD179" i="73"/>
  <c r="AD180" i="73"/>
  <c r="AD181" i="73"/>
  <c r="T70" i="16"/>
  <c r="J23" i="87"/>
  <c r="AD182" i="73"/>
  <c r="AD183" i="73"/>
  <c r="AD184" i="73"/>
  <c r="AD185" i="73"/>
  <c r="AD186" i="73"/>
  <c r="AD187" i="73"/>
  <c r="AD188" i="73"/>
  <c r="AD189" i="73"/>
  <c r="AD190" i="73"/>
  <c r="AD191" i="73"/>
  <c r="AD192" i="73"/>
  <c r="T72" i="16"/>
  <c r="J66" i="87"/>
  <c r="AD193" i="73"/>
  <c r="T73" i="16"/>
  <c r="J67" i="87"/>
  <c r="AD194" i="73"/>
  <c r="AD195" i="73"/>
  <c r="AD196" i="73"/>
  <c r="AD197" i="73"/>
  <c r="AD198" i="73"/>
  <c r="AD199" i="73"/>
  <c r="AD200" i="73"/>
  <c r="AD201" i="73"/>
  <c r="T77" i="16"/>
  <c r="J28" i="87"/>
  <c r="AD202" i="73"/>
  <c r="AD203" i="73"/>
  <c r="AD204" i="73"/>
  <c r="AD205" i="73"/>
  <c r="AD206" i="73"/>
  <c r="AD207" i="73"/>
  <c r="AD208" i="73"/>
  <c r="AD209" i="73"/>
  <c r="AD210" i="73"/>
  <c r="AD211" i="73"/>
  <c r="AD212" i="73"/>
  <c r="AD213" i="73"/>
  <c r="AD214" i="73"/>
  <c r="AD215" i="73"/>
  <c r="AD216" i="73"/>
  <c r="AD217" i="73"/>
  <c r="AD218" i="73"/>
  <c r="AD219" i="73"/>
  <c r="AD220" i="73"/>
  <c r="AD221" i="73"/>
  <c r="T88" i="16"/>
  <c r="J37" i="87"/>
  <c r="AD222" i="73"/>
  <c r="AD223" i="73"/>
  <c r="AD224" i="73"/>
  <c r="AD225" i="73"/>
  <c r="T91" i="16"/>
  <c r="J40" i="87"/>
  <c r="AD226" i="73"/>
  <c r="T92" i="16"/>
  <c r="J41" i="87"/>
  <c r="AD227" i="73"/>
  <c r="AD228" i="73"/>
  <c r="AD229" i="73"/>
  <c r="T94" i="16"/>
  <c r="J43" i="87"/>
  <c r="AD230" i="73"/>
  <c r="AD231" i="73"/>
  <c r="AD232" i="73"/>
  <c r="AD233" i="73"/>
  <c r="T98" i="16"/>
  <c r="J47" i="87"/>
  <c r="AD234" i="73"/>
  <c r="AD235" i="73"/>
  <c r="AD236" i="73"/>
  <c r="AD237" i="73"/>
  <c r="T102" i="16"/>
  <c r="J51" i="87"/>
  <c r="AD238" i="73"/>
  <c r="AD239" i="73"/>
  <c r="AD240" i="73"/>
  <c r="AD241" i="73"/>
  <c r="T105" i="16"/>
  <c r="J55" i="87"/>
  <c r="AD242" i="73"/>
  <c r="AD253" i="73"/>
  <c r="AD254" i="73"/>
  <c r="AD255" i="73"/>
  <c r="T115" i="16"/>
  <c r="J211" i="87"/>
  <c r="AD256" i="73"/>
  <c r="AD257" i="73"/>
  <c r="AD258" i="73"/>
  <c r="AD259" i="73"/>
  <c r="AD260" i="73"/>
  <c r="AD261" i="73"/>
  <c r="AD262" i="73"/>
  <c r="T119" i="16"/>
  <c r="J263" i="87"/>
  <c r="AD263" i="73"/>
  <c r="T120" i="16"/>
  <c r="J264" i="87"/>
  <c r="AD264" i="73"/>
  <c r="AD265" i="73"/>
  <c r="AD266" i="73"/>
  <c r="AD267" i="73"/>
  <c r="T122" i="16"/>
  <c r="J145" i="87"/>
  <c r="AD269" i="73"/>
  <c r="AD270" i="73"/>
  <c r="AD272" i="73"/>
  <c r="AD273" i="73"/>
  <c r="AD274" i="73"/>
  <c r="AD275" i="73"/>
  <c r="AD276" i="73"/>
  <c r="AD277" i="73"/>
  <c r="AD278" i="73"/>
  <c r="AD279" i="73"/>
  <c r="AD280" i="73"/>
  <c r="AD281" i="73"/>
  <c r="AD282" i="73"/>
  <c r="AD285" i="73"/>
  <c r="AD286" i="73"/>
  <c r="AD287" i="73"/>
  <c r="T129" i="16"/>
  <c r="J151" i="87"/>
  <c r="AD288" i="73"/>
  <c r="AD289" i="73"/>
  <c r="AD290" i="73"/>
  <c r="AD291" i="73"/>
  <c r="T132" i="16"/>
  <c r="J154" i="87"/>
  <c r="AD292" i="73"/>
  <c r="AD293" i="73"/>
  <c r="AD294" i="73"/>
  <c r="AD295" i="73"/>
  <c r="T135" i="16"/>
  <c r="J158" i="87"/>
  <c r="AD296" i="73"/>
  <c r="AD298" i="73"/>
  <c r="AD300" i="73"/>
  <c r="AD301" i="73"/>
  <c r="AD302" i="73"/>
  <c r="AD303" i="73"/>
  <c r="AD304" i="73"/>
  <c r="AD307" i="73"/>
  <c r="T139" i="16"/>
  <c r="J163" i="87"/>
  <c r="AD308" i="73"/>
  <c r="AD309" i="73"/>
  <c r="AD311" i="73"/>
  <c r="AD313" i="73"/>
  <c r="AD314" i="73"/>
  <c r="AD315" i="73"/>
  <c r="AD316" i="73"/>
  <c r="AD317" i="73"/>
  <c r="T146" i="16"/>
  <c r="J91" i="87"/>
  <c r="AD319" i="73"/>
  <c r="AD320" i="73"/>
  <c r="AD321" i="73"/>
  <c r="AD323" i="73"/>
  <c r="T149" i="16"/>
  <c r="J94" i="87"/>
  <c r="AD324" i="73"/>
  <c r="AD325" i="73"/>
  <c r="AD326" i="73"/>
  <c r="AD328" i="73"/>
  <c r="T151" i="16"/>
  <c r="J97" i="87"/>
  <c r="AD329" i="73"/>
  <c r="AD330" i="73"/>
  <c r="AD331" i="73"/>
  <c r="AD332" i="73"/>
  <c r="AD333" i="73"/>
  <c r="AD334" i="73"/>
  <c r="T155" i="16"/>
  <c r="J101" i="87"/>
  <c r="AD335" i="73"/>
  <c r="AD336" i="73"/>
  <c r="T157" i="16"/>
  <c r="J103" i="87"/>
  <c r="AD337" i="73"/>
  <c r="T158" i="16"/>
  <c r="J104" i="87"/>
  <c r="AD338" i="73"/>
  <c r="AD339" i="73"/>
  <c r="AD340" i="73"/>
  <c r="AD341" i="73"/>
  <c r="AD342" i="73"/>
  <c r="AD343" i="73"/>
  <c r="T161" i="16"/>
  <c r="J108" i="87"/>
  <c r="AD344" i="73"/>
  <c r="AD345" i="73"/>
  <c r="AD346" i="73"/>
  <c r="AD347" i="73"/>
  <c r="AD348" i="73"/>
  <c r="T162" i="16"/>
  <c r="J110" i="87"/>
  <c r="AD349" i="73"/>
  <c r="AD350" i="73"/>
  <c r="AD351" i="73"/>
  <c r="AD352" i="73"/>
  <c r="AD353" i="73"/>
  <c r="AD354" i="73"/>
  <c r="AD356" i="73"/>
  <c r="AD357" i="73"/>
  <c r="AD358" i="73"/>
  <c r="AD359" i="73"/>
  <c r="AD360" i="73"/>
  <c r="AD361" i="73"/>
  <c r="AD362" i="73"/>
  <c r="AD363" i="73"/>
  <c r="AD364" i="73"/>
  <c r="AD365" i="73"/>
  <c r="AD366" i="73"/>
  <c r="AD367" i="73"/>
  <c r="AD368" i="73"/>
  <c r="AD369" i="73"/>
  <c r="AD370" i="73"/>
  <c r="AD371" i="73"/>
  <c r="AD372" i="73"/>
  <c r="AD373" i="73"/>
  <c r="AD374" i="73"/>
  <c r="AD375" i="73"/>
  <c r="AD376" i="73"/>
  <c r="AD377" i="73"/>
  <c r="T164" i="16"/>
  <c r="J115" i="87"/>
  <c r="AD378" i="73"/>
  <c r="T165" i="16"/>
  <c r="AD379" i="73"/>
  <c r="AD381" i="73"/>
  <c r="AD382" i="73"/>
  <c r="T167" i="16"/>
  <c r="J120" i="87"/>
  <c r="AD383" i="73"/>
  <c r="AD384" i="73"/>
  <c r="AD385" i="73"/>
  <c r="AD386" i="73"/>
  <c r="T169" i="16"/>
  <c r="J123" i="87"/>
  <c r="AD387" i="73"/>
  <c r="AD388" i="73"/>
  <c r="AD389" i="73"/>
  <c r="AD390" i="73"/>
  <c r="AD391" i="73"/>
  <c r="AD392" i="73"/>
  <c r="AD393" i="73"/>
  <c r="AD394" i="73"/>
  <c r="AD395" i="73"/>
  <c r="AD396" i="73"/>
  <c r="AD397" i="73"/>
  <c r="AD400" i="73"/>
  <c r="T172" i="16"/>
  <c r="J132" i="87"/>
  <c r="AD401" i="73"/>
  <c r="AD402" i="73"/>
  <c r="AD403" i="73"/>
  <c r="AD404" i="73"/>
  <c r="AD405" i="73"/>
  <c r="AD406" i="73"/>
  <c r="AD407" i="73"/>
  <c r="AD408" i="73"/>
  <c r="T174" i="16"/>
  <c r="J135" i="87"/>
  <c r="AD409" i="73"/>
  <c r="AD410" i="73"/>
  <c r="AD411" i="73"/>
  <c r="T176" i="16"/>
  <c r="AD412" i="73"/>
  <c r="T177" i="16"/>
  <c r="J137" i="87"/>
  <c r="AD414" i="73"/>
  <c r="AD415" i="73"/>
  <c r="AD416" i="73"/>
  <c r="AD417" i="73"/>
  <c r="T181" i="16"/>
  <c r="J141" i="87"/>
  <c r="AD418" i="73"/>
  <c r="AE86" i="73"/>
  <c r="AE88" i="73"/>
  <c r="U43" i="16"/>
  <c r="K256" i="87"/>
  <c r="AE91" i="73"/>
  <c r="AE92" i="73"/>
  <c r="U45" i="16"/>
  <c r="K258" i="87"/>
  <c r="AE2" i="73"/>
  <c r="U2" i="16"/>
  <c r="K75" i="87"/>
  <c r="K285" i="87"/>
  <c r="AE3" i="73"/>
  <c r="AE4" i="73"/>
  <c r="AE5" i="73"/>
  <c r="U4" i="16"/>
  <c r="K198" i="87"/>
  <c r="AE6" i="73"/>
  <c r="AE7" i="73"/>
  <c r="U5" i="16"/>
  <c r="K199" i="87"/>
  <c r="AE8" i="73"/>
  <c r="AE9" i="73"/>
  <c r="AE10" i="73"/>
  <c r="AE11" i="73"/>
  <c r="U6" i="16"/>
  <c r="K203" i="87"/>
  <c r="AE12" i="73"/>
  <c r="AE13" i="73"/>
  <c r="U8" i="16"/>
  <c r="K205" i="87"/>
  <c r="AE14" i="73"/>
  <c r="U9" i="16"/>
  <c r="K170" i="87"/>
  <c r="U10" i="16"/>
  <c r="K171" i="87"/>
  <c r="AE24" i="73"/>
  <c r="AE25" i="73"/>
  <c r="AE26" i="73"/>
  <c r="U14" i="16"/>
  <c r="K175" i="87"/>
  <c r="AE27" i="73"/>
  <c r="AE28" i="73"/>
  <c r="AE29" i="73"/>
  <c r="U16" i="16"/>
  <c r="K177" i="87"/>
  <c r="AE32" i="73"/>
  <c r="U17" i="16"/>
  <c r="K178" i="87"/>
  <c r="AE35" i="73"/>
  <c r="U18" i="16"/>
  <c r="K179" i="87"/>
  <c r="AE37" i="73"/>
  <c r="AE40" i="73"/>
  <c r="K181" i="87"/>
  <c r="AE41" i="73"/>
  <c r="U20" i="16"/>
  <c r="K182" i="87"/>
  <c r="AE44" i="73"/>
  <c r="AE45" i="73"/>
  <c r="AE47" i="73"/>
  <c r="AE48" i="73"/>
  <c r="U22" i="16"/>
  <c r="K184" i="87"/>
  <c r="AE51" i="73"/>
  <c r="U23" i="16"/>
  <c r="K185" i="87"/>
  <c r="AE53" i="73"/>
  <c r="AE54" i="73"/>
  <c r="U24" i="16"/>
  <c r="K186" i="87"/>
  <c r="AE55" i="73"/>
  <c r="U25" i="16"/>
  <c r="K187" i="87"/>
  <c r="AE56" i="73"/>
  <c r="AE57" i="73"/>
  <c r="AE58" i="73"/>
  <c r="U26" i="16"/>
  <c r="K188" i="87"/>
  <c r="AE59" i="73"/>
  <c r="U27" i="16"/>
  <c r="K189" i="87"/>
  <c r="AE62" i="73"/>
  <c r="U28" i="16"/>
  <c r="K190" i="87"/>
  <c r="AE64" i="73"/>
  <c r="AE65" i="73"/>
  <c r="U30" i="16"/>
  <c r="K192" i="87"/>
  <c r="AE68" i="73"/>
  <c r="U31" i="16"/>
  <c r="K193" i="87"/>
  <c r="AE69" i="73"/>
  <c r="U32" i="16"/>
  <c r="K194" i="87"/>
  <c r="AE72" i="73"/>
  <c r="AE73" i="73"/>
  <c r="U34" i="16"/>
  <c r="K223" i="87"/>
  <c r="K300" i="87"/>
  <c r="AE74" i="73"/>
  <c r="U35" i="16"/>
  <c r="K250" i="87"/>
  <c r="AE75" i="73"/>
  <c r="U36" i="16"/>
  <c r="K251" i="87"/>
  <c r="AE76" i="73"/>
  <c r="AE77" i="73"/>
  <c r="AE78" i="73"/>
  <c r="U37" i="16"/>
  <c r="K77" i="87"/>
  <c r="K286" i="87"/>
  <c r="AE79" i="73"/>
  <c r="U38" i="16"/>
  <c r="K224" i="87"/>
  <c r="K301" i="87"/>
  <c r="AE80" i="73"/>
  <c r="AE81" i="73"/>
  <c r="U40" i="16"/>
  <c r="K239" i="87"/>
  <c r="AE82" i="73"/>
  <c r="U41" i="16"/>
  <c r="K240" i="87"/>
  <c r="AE84" i="73"/>
  <c r="AE85" i="73"/>
  <c r="AE87" i="73"/>
  <c r="AE89" i="73"/>
  <c r="AE93" i="73"/>
  <c r="AE94" i="73"/>
  <c r="AE95" i="73"/>
  <c r="AE96" i="73"/>
  <c r="AE97" i="73"/>
  <c r="AE98" i="73"/>
  <c r="AE99" i="73"/>
  <c r="AE100" i="73"/>
  <c r="AE101" i="73"/>
  <c r="AE102" i="73"/>
  <c r="AE103" i="73"/>
  <c r="AE104" i="73"/>
  <c r="AE105" i="73"/>
  <c r="AE106" i="73"/>
  <c r="AE107" i="73"/>
  <c r="AE108" i="73"/>
  <c r="AE109" i="73"/>
  <c r="AE110" i="73"/>
  <c r="AE111" i="73"/>
  <c r="AE112" i="73"/>
  <c r="AE113" i="73"/>
  <c r="AE114" i="73"/>
  <c r="AE115" i="73"/>
  <c r="AE116" i="73"/>
  <c r="AE117" i="73"/>
  <c r="AE118" i="73"/>
  <c r="AE119" i="73"/>
  <c r="AE120" i="73"/>
  <c r="U52" i="16"/>
  <c r="K8" i="87"/>
  <c r="AE121" i="73"/>
  <c r="AE122" i="73"/>
  <c r="AE123" i="73"/>
  <c r="AE124" i="73"/>
  <c r="AE125" i="73"/>
  <c r="AE126" i="73"/>
  <c r="AE127" i="73"/>
  <c r="AE128" i="73"/>
  <c r="AE129" i="73"/>
  <c r="AE130" i="73"/>
  <c r="AE131" i="73"/>
  <c r="AE132" i="73"/>
  <c r="AE133" i="73"/>
  <c r="AE134" i="73"/>
  <c r="AE135" i="73"/>
  <c r="AE136" i="73"/>
  <c r="AE137" i="73"/>
  <c r="AE138" i="73"/>
  <c r="AE139" i="73"/>
  <c r="AE140" i="73"/>
  <c r="AE141" i="73"/>
  <c r="U55" i="16"/>
  <c r="K61" i="87"/>
  <c r="AE142" i="73"/>
  <c r="AE143" i="73"/>
  <c r="AE144" i="73"/>
  <c r="AE145" i="73"/>
  <c r="U57" i="16"/>
  <c r="K12" i="87"/>
  <c r="AE146" i="73"/>
  <c r="AE147" i="73"/>
  <c r="AE148" i="73"/>
  <c r="AE149" i="73"/>
  <c r="AE150" i="73"/>
  <c r="AE151" i="73"/>
  <c r="AE152" i="73"/>
  <c r="AE153" i="73"/>
  <c r="AE154" i="73"/>
  <c r="AE155" i="73"/>
  <c r="AE156" i="73"/>
  <c r="AE157" i="73"/>
  <c r="AE158" i="73"/>
  <c r="AE159" i="73"/>
  <c r="AE160" i="73"/>
  <c r="AE161" i="73"/>
  <c r="AE162" i="73"/>
  <c r="AE163" i="73"/>
  <c r="AE164" i="73"/>
  <c r="AE165" i="73"/>
  <c r="U60" i="16"/>
  <c r="K16" i="87"/>
  <c r="AE166" i="73"/>
  <c r="AE167" i="73"/>
  <c r="AE168" i="73"/>
  <c r="AE169" i="73"/>
  <c r="U62" i="16"/>
  <c r="K18" i="87"/>
  <c r="AE170" i="73"/>
  <c r="AE171" i="73"/>
  <c r="AE172" i="73"/>
  <c r="AE173" i="73"/>
  <c r="U65" i="16"/>
  <c r="K19" i="87"/>
  <c r="AE174" i="73"/>
  <c r="AE175" i="73"/>
  <c r="U66" i="16"/>
  <c r="K20" i="87"/>
  <c r="AE176" i="73"/>
  <c r="U67" i="16"/>
  <c r="AE177" i="73"/>
  <c r="AE178" i="73"/>
  <c r="AE179" i="73"/>
  <c r="AE180" i="73"/>
  <c r="AE181" i="73"/>
  <c r="U70" i="16"/>
  <c r="K23" i="87"/>
  <c r="AE182" i="73"/>
  <c r="AE183" i="73"/>
  <c r="AE184" i="73"/>
  <c r="U71" i="16"/>
  <c r="K24" i="87"/>
  <c r="AE185" i="73"/>
  <c r="AE186" i="73"/>
  <c r="AE187" i="73"/>
  <c r="AE188" i="73"/>
  <c r="AE189" i="73"/>
  <c r="AE190" i="73"/>
  <c r="AE191" i="73"/>
  <c r="AE192" i="73"/>
  <c r="U72" i="16"/>
  <c r="K66" i="87"/>
  <c r="AE193" i="73"/>
  <c r="U73" i="16"/>
  <c r="K67" i="87"/>
  <c r="AE194" i="73"/>
  <c r="AE195" i="73"/>
  <c r="AE196" i="73"/>
  <c r="AE197" i="73"/>
  <c r="AE198" i="73"/>
  <c r="AE199" i="73"/>
  <c r="AE200" i="73"/>
  <c r="U76" i="16"/>
  <c r="K27" i="87"/>
  <c r="AE201" i="73"/>
  <c r="U77" i="16"/>
  <c r="K28" i="87"/>
  <c r="AE202" i="73"/>
  <c r="AE203" i="73"/>
  <c r="AE204" i="73"/>
  <c r="U79" i="16"/>
  <c r="K29" i="87"/>
  <c r="AE205" i="73"/>
  <c r="AE206" i="73"/>
  <c r="AE207" i="73"/>
  <c r="AE208" i="73"/>
  <c r="U82" i="16"/>
  <c r="K32" i="87"/>
  <c r="AE209" i="73"/>
  <c r="AE210" i="73"/>
  <c r="AE211" i="73"/>
  <c r="U83" i="16"/>
  <c r="K69" i="87"/>
  <c r="AE212" i="73"/>
  <c r="U84" i="16"/>
  <c r="K70" i="87"/>
  <c r="AE213" i="73"/>
  <c r="AE214" i="73"/>
  <c r="AE215" i="73"/>
  <c r="K34" i="87"/>
  <c r="AE216" i="73"/>
  <c r="AE217" i="73"/>
  <c r="AE218" i="73"/>
  <c r="AE219" i="73"/>
  <c r="U86" i="16"/>
  <c r="K71" i="87"/>
  <c r="AE220" i="73"/>
  <c r="U87" i="16"/>
  <c r="K36" i="87"/>
  <c r="AE221" i="73"/>
  <c r="U88" i="16"/>
  <c r="K37" i="87"/>
  <c r="AE222" i="73"/>
  <c r="AE223" i="73"/>
  <c r="K72" i="87"/>
  <c r="AE224" i="73"/>
  <c r="AE225" i="73"/>
  <c r="U91" i="16"/>
  <c r="K40" i="87"/>
  <c r="AE226" i="73"/>
  <c r="AE227" i="73"/>
  <c r="U93" i="16"/>
  <c r="K42" i="87"/>
  <c r="AE228" i="73"/>
  <c r="AE229" i="73"/>
  <c r="U94" i="16"/>
  <c r="K43" i="87"/>
  <c r="AE230" i="73"/>
  <c r="U95" i="16"/>
  <c r="K44" i="87"/>
  <c r="AE231" i="73"/>
  <c r="AE432" i="73"/>
  <c r="AE232" i="73"/>
  <c r="U97" i="16"/>
  <c r="K46" i="87"/>
  <c r="AE233" i="73"/>
  <c r="U98" i="16"/>
  <c r="K47" i="87"/>
  <c r="AE234" i="73"/>
  <c r="AE235" i="73"/>
  <c r="U100" i="16"/>
  <c r="K49" i="87"/>
  <c r="AE236" i="73"/>
  <c r="AE237" i="73"/>
  <c r="U102" i="16"/>
  <c r="K51" i="87"/>
  <c r="AE238" i="73"/>
  <c r="AE239" i="73"/>
  <c r="AE240" i="73"/>
  <c r="AE241" i="73"/>
  <c r="U105" i="16"/>
  <c r="K55" i="87"/>
  <c r="AE242" i="73"/>
  <c r="AE253" i="73"/>
  <c r="AE254" i="73"/>
  <c r="U114" i="16"/>
  <c r="K210" i="87"/>
  <c r="AE255" i="73"/>
  <c r="U115" i="16"/>
  <c r="K211" i="87"/>
  <c r="AE256" i="73"/>
  <c r="AE257" i="73"/>
  <c r="AE258" i="73"/>
  <c r="AE259" i="73"/>
  <c r="AE260" i="73"/>
  <c r="AE261" i="73"/>
  <c r="AE262" i="73"/>
  <c r="U119" i="16"/>
  <c r="K263" i="87"/>
  <c r="AE263" i="73"/>
  <c r="U120" i="16"/>
  <c r="K264" i="87"/>
  <c r="AE264" i="73"/>
  <c r="AE265" i="73"/>
  <c r="AE266" i="73"/>
  <c r="AE267" i="73"/>
  <c r="U122" i="16"/>
  <c r="K145" i="87"/>
  <c r="AE269" i="73"/>
  <c r="AE270" i="73"/>
  <c r="AE272" i="73"/>
  <c r="AE273" i="73"/>
  <c r="AE274" i="73"/>
  <c r="AE275" i="73"/>
  <c r="AE276" i="73"/>
  <c r="AE277" i="73"/>
  <c r="AE278" i="73"/>
  <c r="AE279" i="73"/>
  <c r="AE280" i="73"/>
  <c r="AE281" i="73"/>
  <c r="AE282" i="73"/>
  <c r="AE285" i="73"/>
  <c r="AE286" i="73"/>
  <c r="AE287" i="73"/>
  <c r="U129" i="16"/>
  <c r="K151" i="87"/>
  <c r="AE288" i="73"/>
  <c r="AE289" i="73"/>
  <c r="U130" i="16"/>
  <c r="K152" i="87"/>
  <c r="AE290" i="73"/>
  <c r="AE291" i="73"/>
  <c r="U132" i="16"/>
  <c r="K154" i="87"/>
  <c r="AE292" i="73"/>
  <c r="AE293" i="73"/>
  <c r="AE294" i="73"/>
  <c r="AE295" i="73"/>
  <c r="U135" i="16"/>
  <c r="K158" i="87"/>
  <c r="AE296" i="73"/>
  <c r="AE298" i="73"/>
  <c r="AE300" i="73"/>
  <c r="AE301" i="73"/>
  <c r="AE302" i="73"/>
  <c r="AE303" i="73"/>
  <c r="AE304" i="73"/>
  <c r="U138" i="16"/>
  <c r="K162" i="87"/>
  <c r="AE307" i="73"/>
  <c r="U139" i="16"/>
  <c r="K163" i="87"/>
  <c r="AE308" i="73"/>
  <c r="AE309" i="73"/>
  <c r="AE311" i="73"/>
  <c r="AE313" i="73"/>
  <c r="AE314" i="73"/>
  <c r="AE315" i="73"/>
  <c r="U144" i="16"/>
  <c r="K89" i="87"/>
  <c r="AE316" i="73"/>
  <c r="AE317" i="73"/>
  <c r="U146" i="16"/>
  <c r="K91" i="87"/>
  <c r="AE319" i="73"/>
  <c r="AE320" i="73"/>
  <c r="AE321" i="73"/>
  <c r="U148" i="16"/>
  <c r="K93" i="87"/>
  <c r="AE323" i="73"/>
  <c r="U149" i="16"/>
  <c r="K94" i="87"/>
  <c r="AE324" i="73"/>
  <c r="AE325" i="73"/>
  <c r="AE326" i="73"/>
  <c r="U150" i="16"/>
  <c r="K96" i="87"/>
  <c r="AE328" i="73"/>
  <c r="U151" i="16"/>
  <c r="K97" i="87"/>
  <c r="AE329" i="73"/>
  <c r="AE330" i="73"/>
  <c r="AE331" i="73"/>
  <c r="AE332" i="73"/>
  <c r="AE333" i="73"/>
  <c r="AE334" i="73"/>
  <c r="U155" i="16"/>
  <c r="K101" i="87"/>
  <c r="AE335" i="73"/>
  <c r="AE336" i="73"/>
  <c r="U157" i="16"/>
  <c r="K103" i="87"/>
  <c r="AE337" i="73"/>
  <c r="AE338" i="73"/>
  <c r="AE339" i="73"/>
  <c r="AE340" i="73"/>
  <c r="AE341" i="73"/>
  <c r="AE342" i="73"/>
  <c r="AE343" i="73"/>
  <c r="U161" i="16"/>
  <c r="K108" i="87"/>
  <c r="AE344" i="73"/>
  <c r="AE345" i="73"/>
  <c r="AE346" i="73"/>
  <c r="AE347" i="73"/>
  <c r="AE348" i="73"/>
  <c r="U162" i="16"/>
  <c r="K110" i="87"/>
  <c r="AE349" i="73"/>
  <c r="AE350" i="73"/>
  <c r="AE351" i="73"/>
  <c r="AE352" i="73"/>
  <c r="AE353" i="73"/>
  <c r="AE354" i="73"/>
  <c r="AE356" i="73"/>
  <c r="AE357" i="73"/>
  <c r="AE358" i="73"/>
  <c r="AE359" i="73"/>
  <c r="AE360" i="73"/>
  <c r="K112" i="87"/>
  <c r="AE361" i="73"/>
  <c r="AE362" i="73"/>
  <c r="AE363" i="73"/>
  <c r="AE364" i="73"/>
  <c r="AE365" i="73"/>
  <c r="AE366" i="73"/>
  <c r="AE367" i="73"/>
  <c r="AE368" i="73"/>
  <c r="AE369" i="73"/>
  <c r="AE370" i="73"/>
  <c r="AE371" i="73"/>
  <c r="AE372" i="73"/>
  <c r="AE373" i="73"/>
  <c r="AE374" i="73"/>
  <c r="AE375" i="73"/>
  <c r="AE376" i="73"/>
  <c r="AE377" i="73"/>
  <c r="U164" i="16"/>
  <c r="K115" i="87"/>
  <c r="AE378" i="73"/>
  <c r="U165" i="16"/>
  <c r="AE379" i="73"/>
  <c r="AE381" i="73"/>
  <c r="AE382" i="73"/>
  <c r="U167" i="16"/>
  <c r="K120" i="87"/>
  <c r="AE383" i="73"/>
  <c r="AE384" i="73"/>
  <c r="AE385" i="73"/>
  <c r="AE386" i="73"/>
  <c r="U169" i="16"/>
  <c r="K123" i="87"/>
  <c r="AE387" i="73"/>
  <c r="AE388" i="73"/>
  <c r="AE389" i="73"/>
  <c r="U170" i="16"/>
  <c r="K125" i="87"/>
  <c r="AE390" i="73"/>
  <c r="AE391" i="73"/>
  <c r="AE392" i="73"/>
  <c r="AE393" i="73"/>
  <c r="AE394" i="73"/>
  <c r="AE395" i="73"/>
  <c r="AE396" i="73"/>
  <c r="AE397" i="73"/>
  <c r="AE400" i="73"/>
  <c r="U172" i="16"/>
  <c r="K132" i="87"/>
  <c r="AE401" i="73"/>
  <c r="AE402" i="73"/>
  <c r="AE403" i="73"/>
  <c r="AE404" i="73"/>
  <c r="AE405" i="73"/>
  <c r="AE406" i="73"/>
  <c r="AE407" i="73"/>
  <c r="AE408" i="73"/>
  <c r="U174" i="16"/>
  <c r="K135" i="87"/>
  <c r="AE409" i="73"/>
  <c r="AE410" i="73"/>
  <c r="AE411" i="73"/>
  <c r="U176" i="16"/>
  <c r="AE412" i="73"/>
  <c r="U177" i="16"/>
  <c r="K137" i="87"/>
  <c r="AE414" i="73"/>
  <c r="AE415" i="73"/>
  <c r="AE416" i="73"/>
  <c r="AE417" i="73"/>
  <c r="U181" i="16"/>
  <c r="K141" i="87"/>
  <c r="AE418" i="73"/>
  <c r="AF86" i="73"/>
  <c r="AF88" i="73"/>
  <c r="V43" i="16"/>
  <c r="L256" i="87"/>
  <c r="AF91" i="73"/>
  <c r="AF92" i="73"/>
  <c r="AF2" i="73"/>
  <c r="AF3" i="73"/>
  <c r="V3" i="16"/>
  <c r="L222" i="87"/>
  <c r="AF4" i="73"/>
  <c r="AF5" i="73"/>
  <c r="V4" i="16"/>
  <c r="L198" i="87"/>
  <c r="AF6" i="73"/>
  <c r="AF7" i="73"/>
  <c r="V5" i="16"/>
  <c r="L199" i="87"/>
  <c r="AF8" i="73"/>
  <c r="AF9" i="73"/>
  <c r="AF10" i="73"/>
  <c r="AF11" i="73"/>
  <c r="V6" i="16"/>
  <c r="L203" i="87"/>
  <c r="AF12" i="73"/>
  <c r="AF13" i="73"/>
  <c r="V8" i="16"/>
  <c r="L205" i="87"/>
  <c r="AF14" i="73"/>
  <c r="V9" i="16"/>
  <c r="L170" i="87"/>
  <c r="V10" i="16"/>
  <c r="L171" i="87"/>
  <c r="AF24" i="73"/>
  <c r="AF25" i="73"/>
  <c r="AF26" i="73"/>
  <c r="V14" i="16"/>
  <c r="L175" i="87"/>
  <c r="AF27" i="73"/>
  <c r="AF28" i="73"/>
  <c r="AF29" i="73"/>
  <c r="V16" i="16"/>
  <c r="L177" i="87"/>
  <c r="AF32" i="73"/>
  <c r="V17" i="16"/>
  <c r="L178" i="87"/>
  <c r="AF35" i="73"/>
  <c r="V18" i="16"/>
  <c r="L179" i="87"/>
  <c r="AF37" i="73"/>
  <c r="AF40" i="73"/>
  <c r="L181" i="87"/>
  <c r="AF41" i="73"/>
  <c r="V20" i="16"/>
  <c r="L182" i="87"/>
  <c r="AF44" i="73"/>
  <c r="AF45" i="73"/>
  <c r="AF47" i="73"/>
  <c r="AF48" i="73"/>
  <c r="V22" i="16"/>
  <c r="L184" i="87"/>
  <c r="AF51" i="73"/>
  <c r="V23" i="16"/>
  <c r="L185" i="87"/>
  <c r="AF53" i="73"/>
  <c r="AF54" i="73"/>
  <c r="V24" i="16"/>
  <c r="L186" i="87"/>
  <c r="AF55" i="73"/>
  <c r="V25" i="16"/>
  <c r="L187" i="87"/>
  <c r="AF56" i="73"/>
  <c r="AF57" i="73"/>
  <c r="AF58" i="73"/>
  <c r="V26" i="16"/>
  <c r="L188" i="87"/>
  <c r="AF59" i="73"/>
  <c r="V27" i="16"/>
  <c r="L189" i="87"/>
  <c r="AF62" i="73"/>
  <c r="V28" i="16"/>
  <c r="L190" i="87"/>
  <c r="AF64" i="73"/>
  <c r="AF65" i="73"/>
  <c r="V30" i="16"/>
  <c r="L192" i="87"/>
  <c r="AF68" i="73"/>
  <c r="V31" i="16"/>
  <c r="L193" i="87"/>
  <c r="AF69" i="73"/>
  <c r="V32" i="16"/>
  <c r="L194" i="87"/>
  <c r="AF72" i="73"/>
  <c r="AF73" i="73"/>
  <c r="AF74" i="73"/>
  <c r="V35" i="16"/>
  <c r="L250" i="87"/>
  <c r="AF75" i="73"/>
  <c r="V36" i="16"/>
  <c r="L251" i="87"/>
  <c r="AF76" i="73"/>
  <c r="AF77" i="73"/>
  <c r="AF78" i="73"/>
  <c r="V37" i="16"/>
  <c r="L77" i="87"/>
  <c r="L286" i="87"/>
  <c r="AF79" i="73"/>
  <c r="V38" i="16"/>
  <c r="L224" i="87"/>
  <c r="L301" i="87"/>
  <c r="AF80" i="73"/>
  <c r="AF81" i="73"/>
  <c r="AF82" i="73"/>
  <c r="V41" i="16"/>
  <c r="L240" i="87"/>
  <c r="AF84" i="73"/>
  <c r="AF85" i="73"/>
  <c r="AF87" i="73"/>
  <c r="AF89" i="73"/>
  <c r="V44" i="16"/>
  <c r="L257" i="87"/>
  <c r="AF93" i="73"/>
  <c r="AF94" i="73"/>
  <c r="AF95" i="73"/>
  <c r="AF96" i="73"/>
  <c r="AF97" i="73"/>
  <c r="AF98" i="73"/>
  <c r="AF99" i="73"/>
  <c r="AF100" i="73"/>
  <c r="AF101" i="73"/>
  <c r="V48" i="16"/>
  <c r="L245" i="87"/>
  <c r="AF102" i="73"/>
  <c r="AF103" i="73"/>
  <c r="AF104" i="73"/>
  <c r="AF105" i="73"/>
  <c r="AF106" i="73"/>
  <c r="AF107" i="73"/>
  <c r="AF108" i="73"/>
  <c r="AF109" i="73"/>
  <c r="AF110" i="73"/>
  <c r="AF111" i="73"/>
  <c r="AF112" i="73"/>
  <c r="AF113" i="73"/>
  <c r="AF114" i="73"/>
  <c r="AF115" i="73"/>
  <c r="AF116" i="73"/>
  <c r="AF117" i="73"/>
  <c r="AF118" i="73"/>
  <c r="AF119" i="73"/>
  <c r="V51" i="16"/>
  <c r="L7" i="87"/>
  <c r="AF120" i="73"/>
  <c r="V52" i="16"/>
  <c r="L8" i="87"/>
  <c r="AF121" i="73"/>
  <c r="AF122" i="73"/>
  <c r="AF123" i="73"/>
  <c r="AF124" i="73"/>
  <c r="AF125" i="73"/>
  <c r="AF126" i="73"/>
  <c r="AF127" i="73"/>
  <c r="AF128" i="73"/>
  <c r="V53" i="16"/>
  <c r="L9" i="87"/>
  <c r="AF129" i="73"/>
  <c r="AF130" i="73"/>
  <c r="AF131" i="73"/>
  <c r="AF132" i="73"/>
  <c r="AF133" i="73"/>
  <c r="AF134" i="73"/>
  <c r="AF135" i="73"/>
  <c r="AF136" i="73"/>
  <c r="AF137" i="73"/>
  <c r="AF138" i="73"/>
  <c r="AF139" i="73"/>
  <c r="AF140" i="73"/>
  <c r="AF141" i="73"/>
  <c r="V55" i="16"/>
  <c r="L61" i="87"/>
  <c r="AF142" i="73"/>
  <c r="AF143" i="73"/>
  <c r="AF144" i="73"/>
  <c r="AF145" i="73"/>
  <c r="V57" i="16"/>
  <c r="L12" i="87"/>
  <c r="AF146" i="73"/>
  <c r="AF147" i="73"/>
  <c r="AF148" i="73"/>
  <c r="AF149" i="73"/>
  <c r="AF150" i="73"/>
  <c r="AF151" i="73"/>
  <c r="AF152" i="73"/>
  <c r="AF153" i="73"/>
  <c r="AF154" i="73"/>
  <c r="AF155" i="73"/>
  <c r="AF156" i="73"/>
  <c r="AF157" i="73"/>
  <c r="AF158" i="73"/>
  <c r="AF159" i="73"/>
  <c r="AF160" i="73"/>
  <c r="AF161" i="73"/>
  <c r="AF162" i="73"/>
  <c r="AF163" i="73"/>
  <c r="AF164" i="73"/>
  <c r="AF165" i="73"/>
  <c r="V60" i="16"/>
  <c r="L16" i="87"/>
  <c r="AF166" i="73"/>
  <c r="AF167" i="73"/>
  <c r="V61" i="16"/>
  <c r="L17" i="87"/>
  <c r="AF168" i="73"/>
  <c r="AF169" i="73"/>
  <c r="V62" i="16"/>
  <c r="L18" i="87"/>
  <c r="AF170" i="73"/>
  <c r="AF171" i="73"/>
  <c r="V63" i="16"/>
  <c r="L63" i="87"/>
  <c r="AF172" i="73"/>
  <c r="V64" i="16"/>
  <c r="L64" i="87"/>
  <c r="AF173" i="73"/>
  <c r="V65" i="16"/>
  <c r="L19" i="87"/>
  <c r="AF174" i="73"/>
  <c r="AF175" i="73"/>
  <c r="V66" i="16"/>
  <c r="L20" i="87"/>
  <c r="AF176" i="73"/>
  <c r="V67" i="16"/>
  <c r="AF177" i="73"/>
  <c r="AF178" i="73"/>
  <c r="AF179" i="73"/>
  <c r="V69" i="16"/>
  <c r="L22" i="87"/>
  <c r="AF180" i="73"/>
  <c r="AF181" i="73"/>
  <c r="V70" i="16"/>
  <c r="L23" i="87"/>
  <c r="AF182" i="73"/>
  <c r="AF183" i="73"/>
  <c r="AF184" i="73"/>
  <c r="AF185" i="73"/>
  <c r="AF186" i="73"/>
  <c r="AF187" i="73"/>
  <c r="AF188" i="73"/>
  <c r="AF189" i="73"/>
  <c r="AF190" i="73"/>
  <c r="AF191" i="73"/>
  <c r="L62" i="87"/>
  <c r="AF192" i="73"/>
  <c r="AF193" i="73"/>
  <c r="V73" i="16"/>
  <c r="L67" i="87"/>
  <c r="AF194" i="73"/>
  <c r="AF195" i="73"/>
  <c r="AF196" i="73"/>
  <c r="AF197" i="73"/>
  <c r="AF198" i="73"/>
  <c r="AF199" i="73"/>
  <c r="AF200" i="73"/>
  <c r="V76" i="16"/>
  <c r="L27" i="87"/>
  <c r="AF201" i="73"/>
  <c r="V77" i="16"/>
  <c r="L28" i="87"/>
  <c r="AF202" i="73"/>
  <c r="AF203" i="73"/>
  <c r="AF204" i="73"/>
  <c r="V79" i="16"/>
  <c r="L29" i="87"/>
  <c r="AF205" i="73"/>
  <c r="AF206" i="73"/>
  <c r="AF207" i="73"/>
  <c r="V81" i="16"/>
  <c r="L31" i="87"/>
  <c r="AF208" i="73"/>
  <c r="V82" i="16"/>
  <c r="L32" i="87"/>
  <c r="AF209" i="73"/>
  <c r="AF210" i="73"/>
  <c r="L33" i="87"/>
  <c r="AF211" i="73"/>
  <c r="V83" i="16"/>
  <c r="L69" i="87"/>
  <c r="AF212" i="73"/>
  <c r="V84" i="16"/>
  <c r="L70" i="87"/>
  <c r="AF213" i="73"/>
  <c r="AF214" i="73"/>
  <c r="AF215" i="73"/>
  <c r="L34" i="87"/>
  <c r="AF216" i="73"/>
  <c r="V85" i="16"/>
  <c r="L35" i="87"/>
  <c r="AF217" i="73"/>
  <c r="AF218" i="73"/>
  <c r="AF219" i="73"/>
  <c r="AF220" i="73"/>
  <c r="AF221" i="73"/>
  <c r="V88" i="16"/>
  <c r="L37" i="87"/>
  <c r="AF222" i="73"/>
  <c r="AF223" i="73"/>
  <c r="AF224" i="73"/>
  <c r="AF225" i="73"/>
  <c r="V91" i="16"/>
  <c r="L40" i="87"/>
  <c r="AF226" i="73"/>
  <c r="AF227" i="73"/>
  <c r="V93" i="16"/>
  <c r="L42" i="87"/>
  <c r="AF228" i="73"/>
  <c r="AF229" i="73"/>
  <c r="V94" i="16"/>
  <c r="L43" i="87"/>
  <c r="AF230" i="73"/>
  <c r="V95" i="16"/>
  <c r="L44" i="87"/>
  <c r="AF231" i="73"/>
  <c r="AF432" i="73"/>
  <c r="AF232" i="73"/>
  <c r="V97" i="16"/>
  <c r="L46" i="87"/>
  <c r="AF233" i="73"/>
  <c r="V98" i="16"/>
  <c r="L47" i="87"/>
  <c r="AF234" i="73"/>
  <c r="V99" i="16"/>
  <c r="L48" i="87"/>
  <c r="AF235" i="73"/>
  <c r="V100" i="16"/>
  <c r="L49" i="87"/>
  <c r="AF236" i="73"/>
  <c r="AF237" i="73"/>
  <c r="V102" i="16"/>
  <c r="L51" i="87"/>
  <c r="AF238" i="73"/>
  <c r="L52" i="87"/>
  <c r="AF239" i="73"/>
  <c r="AF240" i="73"/>
  <c r="AF241" i="73"/>
  <c r="V105" i="16"/>
  <c r="L55" i="87"/>
  <c r="AF242" i="73"/>
  <c r="AF253" i="73"/>
  <c r="AF254" i="73"/>
  <c r="V114" i="16"/>
  <c r="L210" i="87"/>
  <c r="AF255" i="73"/>
  <c r="V115" i="16"/>
  <c r="L211" i="87"/>
  <c r="AF256" i="73"/>
  <c r="AF257" i="73"/>
  <c r="AF258" i="73"/>
  <c r="AF259" i="73"/>
  <c r="AF260" i="73"/>
  <c r="AF261" i="73"/>
  <c r="AF262" i="73"/>
  <c r="V119" i="16"/>
  <c r="L263" i="87"/>
  <c r="AF263" i="73"/>
  <c r="V120" i="16"/>
  <c r="L264" i="87"/>
  <c r="AF264" i="73"/>
  <c r="AF265" i="73"/>
  <c r="AF266" i="73"/>
  <c r="AF267" i="73"/>
  <c r="V122" i="16"/>
  <c r="L145" i="87"/>
  <c r="AF269" i="73"/>
  <c r="AF270" i="73"/>
  <c r="AF272" i="73"/>
  <c r="AF273" i="73"/>
  <c r="AF274" i="73"/>
  <c r="AF275" i="73"/>
  <c r="AF276" i="73"/>
  <c r="AF277" i="73"/>
  <c r="AF278" i="73"/>
  <c r="AF279" i="73"/>
  <c r="AF280" i="73"/>
  <c r="V125" i="16"/>
  <c r="L149" i="87"/>
  <c r="AF281" i="73"/>
  <c r="AF282" i="73"/>
  <c r="AF285" i="73"/>
  <c r="AF286" i="73"/>
  <c r="AF287" i="73"/>
  <c r="V129" i="16"/>
  <c r="L151" i="87"/>
  <c r="AF288" i="73"/>
  <c r="AF289" i="73"/>
  <c r="AF290" i="73"/>
  <c r="V131" i="16"/>
  <c r="L153" i="87"/>
  <c r="AF291" i="73"/>
  <c r="V132" i="16"/>
  <c r="L154" i="87"/>
  <c r="AF292" i="73"/>
  <c r="AF293" i="73"/>
  <c r="AF294" i="73"/>
  <c r="V134" i="16"/>
  <c r="L157" i="87"/>
  <c r="AF295" i="73"/>
  <c r="V135" i="16"/>
  <c r="L158" i="87"/>
  <c r="AF296" i="73"/>
  <c r="AF298" i="73"/>
  <c r="AF300" i="73"/>
  <c r="AF301" i="73"/>
  <c r="AF302" i="73"/>
  <c r="AF303" i="73"/>
  <c r="AF304" i="73"/>
  <c r="V138" i="16"/>
  <c r="L162" i="87"/>
  <c r="AF307" i="73"/>
  <c r="V139" i="16"/>
  <c r="L163" i="87"/>
  <c r="AF308" i="73"/>
  <c r="AF309" i="73"/>
  <c r="AF311" i="73"/>
  <c r="V142" i="16"/>
  <c r="L166" i="87"/>
  <c r="AF313" i="73"/>
  <c r="AF314" i="73"/>
  <c r="AF315" i="73"/>
  <c r="AF316" i="73"/>
  <c r="AF317" i="73"/>
  <c r="V146" i="16"/>
  <c r="L91" i="87"/>
  <c r="AF319" i="73"/>
  <c r="AF320" i="73"/>
  <c r="AF321" i="73"/>
  <c r="V148" i="16"/>
  <c r="L93" i="87"/>
  <c r="AF323" i="73"/>
  <c r="V149" i="16"/>
  <c r="L94" i="87"/>
  <c r="AF324" i="73"/>
  <c r="AF325" i="73"/>
  <c r="AF326" i="73"/>
  <c r="V150" i="16"/>
  <c r="L96" i="87"/>
  <c r="AF328" i="73"/>
  <c r="V151" i="16"/>
  <c r="L97" i="87"/>
  <c r="AF329" i="73"/>
  <c r="AF330" i="73"/>
  <c r="AF331" i="73"/>
  <c r="AF332" i="73"/>
  <c r="AF333" i="73"/>
  <c r="AF334" i="73"/>
  <c r="AF335" i="73"/>
  <c r="AF336" i="73"/>
  <c r="V157" i="16"/>
  <c r="L103" i="87"/>
  <c r="AF337" i="73"/>
  <c r="AF338" i="73"/>
  <c r="V159" i="16"/>
  <c r="L105" i="87"/>
  <c r="AF339" i="73"/>
  <c r="AF340" i="73"/>
  <c r="AF341" i="73"/>
  <c r="AF342" i="73"/>
  <c r="AF343" i="73"/>
  <c r="V161" i="16"/>
  <c r="L108" i="87"/>
  <c r="AF344" i="73"/>
  <c r="AF345" i="73"/>
  <c r="AF346" i="73"/>
  <c r="AF347" i="73"/>
  <c r="AF348" i="73"/>
  <c r="V162" i="16"/>
  <c r="L110" i="87"/>
  <c r="AF349" i="73"/>
  <c r="AF350" i="73"/>
  <c r="AF351" i="73"/>
  <c r="AF352" i="73"/>
  <c r="AF353" i="73"/>
  <c r="AF354" i="73"/>
  <c r="AF356" i="73"/>
  <c r="AF357" i="73"/>
  <c r="AF358" i="73"/>
  <c r="AF359" i="73"/>
  <c r="AF360" i="73"/>
  <c r="L112" i="87"/>
  <c r="AF361" i="73"/>
  <c r="AF362" i="73"/>
  <c r="AF363" i="73"/>
  <c r="AF364" i="73"/>
  <c r="AF365" i="73"/>
  <c r="AF366" i="73"/>
  <c r="AF367" i="73"/>
  <c r="AF368" i="73"/>
  <c r="AF369" i="73"/>
  <c r="AF370" i="73"/>
  <c r="AF371" i="73"/>
  <c r="AF372" i="73"/>
  <c r="AF373" i="73"/>
  <c r="AF374" i="73"/>
  <c r="AF375" i="73"/>
  <c r="AF376" i="73"/>
  <c r="AF377" i="73"/>
  <c r="V164" i="16"/>
  <c r="L115" i="87"/>
  <c r="AF378" i="73"/>
  <c r="V165" i="16"/>
  <c r="AF379" i="73"/>
  <c r="AF381" i="73"/>
  <c r="AF382" i="73"/>
  <c r="V167" i="16"/>
  <c r="L120" i="87"/>
  <c r="AF383" i="73"/>
  <c r="AF384" i="73"/>
  <c r="AF385" i="73"/>
  <c r="AF386" i="73"/>
  <c r="V169" i="16"/>
  <c r="L123" i="87"/>
  <c r="AF387" i="73"/>
  <c r="AF388" i="73"/>
  <c r="AF389" i="73"/>
  <c r="AF390" i="73"/>
  <c r="AF391" i="73"/>
  <c r="AF392" i="73"/>
  <c r="AF393" i="73"/>
  <c r="AF394" i="73"/>
  <c r="L128" i="87"/>
  <c r="AF395" i="73"/>
  <c r="AF396" i="73"/>
  <c r="AF397" i="73"/>
  <c r="V171" i="16"/>
  <c r="L131" i="87"/>
  <c r="AF400" i="73"/>
  <c r="V172" i="16"/>
  <c r="L132" i="87"/>
  <c r="AF401" i="73"/>
  <c r="AF402" i="73"/>
  <c r="AF403" i="73"/>
  <c r="AF404" i="73"/>
  <c r="AF405" i="73"/>
  <c r="AF406" i="73"/>
  <c r="AF407" i="73"/>
  <c r="AF408" i="73"/>
  <c r="V174" i="16"/>
  <c r="L135" i="87"/>
  <c r="AF409" i="73"/>
  <c r="AF410" i="73"/>
  <c r="AF411" i="73"/>
  <c r="V176" i="16"/>
  <c r="AF412" i="73"/>
  <c r="V177" i="16"/>
  <c r="L137" i="87"/>
  <c r="AF414" i="73"/>
  <c r="AF415" i="73"/>
  <c r="AF416" i="73"/>
  <c r="AF417" i="73"/>
  <c r="V181" i="16"/>
  <c r="L141" i="87"/>
  <c r="AF418" i="73"/>
  <c r="AG86" i="73"/>
  <c r="AG88" i="73"/>
  <c r="W43" i="16"/>
  <c r="AG91" i="73"/>
  <c r="AG92" i="73"/>
  <c r="W45" i="16"/>
  <c r="AG2" i="73"/>
  <c r="AG3" i="73"/>
  <c r="W3" i="16"/>
  <c r="AG4" i="73"/>
  <c r="AG5" i="73"/>
  <c r="W4" i="16"/>
  <c r="AG6" i="73"/>
  <c r="AG7" i="73"/>
  <c r="W5" i="16"/>
  <c r="AG8" i="73"/>
  <c r="AG9" i="73"/>
  <c r="AG10" i="73"/>
  <c r="AG11" i="73"/>
  <c r="W6" i="16"/>
  <c r="AG12" i="73"/>
  <c r="W7" i="16"/>
  <c r="AG13" i="73"/>
  <c r="W8" i="16"/>
  <c r="AG14" i="73"/>
  <c r="W9" i="16"/>
  <c r="W10" i="16"/>
  <c r="AG24" i="73"/>
  <c r="AG25" i="73"/>
  <c r="AG26" i="73"/>
  <c r="W14" i="16"/>
  <c r="AG27" i="73"/>
  <c r="AG28" i="73"/>
  <c r="AG29" i="73"/>
  <c r="W16" i="16"/>
  <c r="AG32" i="73"/>
  <c r="W17" i="16"/>
  <c r="AG35" i="73"/>
  <c r="W18" i="16"/>
  <c r="AG37" i="73"/>
  <c r="AG40" i="73"/>
  <c r="AG41" i="73"/>
  <c r="W20" i="16"/>
  <c r="AG44" i="73"/>
  <c r="AG45" i="73"/>
  <c r="AG47" i="73"/>
  <c r="AG48" i="73"/>
  <c r="W22" i="16"/>
  <c r="AG51" i="73"/>
  <c r="W23" i="16"/>
  <c r="AG53" i="73"/>
  <c r="AG54" i="73"/>
  <c r="W24" i="16"/>
  <c r="AG55" i="73"/>
  <c r="W25" i="16"/>
  <c r="AG56" i="73"/>
  <c r="AG57" i="73"/>
  <c r="AG58" i="73"/>
  <c r="W26" i="16"/>
  <c r="AG59" i="73"/>
  <c r="W27" i="16"/>
  <c r="AG62" i="73"/>
  <c r="W28" i="16"/>
  <c r="AG64" i="73"/>
  <c r="AG65" i="73"/>
  <c r="W30" i="16"/>
  <c r="AG68" i="73"/>
  <c r="W31" i="16"/>
  <c r="AG69" i="73"/>
  <c r="AG72" i="73"/>
  <c r="W33" i="16"/>
  <c r="AG73" i="73"/>
  <c r="W34" i="16"/>
  <c r="AG74" i="73"/>
  <c r="W35" i="16"/>
  <c r="AG75" i="73"/>
  <c r="W36" i="16"/>
  <c r="AG76" i="73"/>
  <c r="AG77" i="73"/>
  <c r="AG78" i="73"/>
  <c r="W37" i="16"/>
  <c r="AG79" i="73"/>
  <c r="W38" i="16"/>
  <c r="AG80" i="73"/>
  <c r="AG81" i="73"/>
  <c r="W40" i="16"/>
  <c r="AG82" i="73"/>
  <c r="W41" i="16"/>
  <c r="AG84" i="73"/>
  <c r="AG85" i="73"/>
  <c r="AG87" i="73"/>
  <c r="AG89" i="73"/>
  <c r="AG93" i="73"/>
  <c r="AG94" i="73"/>
  <c r="AG95" i="73"/>
  <c r="AG96" i="73"/>
  <c r="AG97" i="73"/>
  <c r="AG98" i="73"/>
  <c r="AG99" i="73"/>
  <c r="AG100" i="73"/>
  <c r="AG101" i="73"/>
  <c r="W48" i="16"/>
  <c r="AG102" i="73"/>
  <c r="AG103" i="73"/>
  <c r="AG104" i="73"/>
  <c r="AG105" i="73"/>
  <c r="AG106" i="73"/>
  <c r="AG107" i="73"/>
  <c r="AG108" i="73"/>
  <c r="AG109" i="73"/>
  <c r="AG110" i="73"/>
  <c r="AG111" i="73"/>
  <c r="AG112" i="73"/>
  <c r="AG113" i="73"/>
  <c r="AG114" i="73"/>
  <c r="AG115" i="73"/>
  <c r="AG116" i="73"/>
  <c r="AG117" i="73"/>
  <c r="AG118" i="73"/>
  <c r="AG119" i="73"/>
  <c r="W51" i="16"/>
  <c r="AG120" i="73"/>
  <c r="W52" i="16"/>
  <c r="AG121" i="73"/>
  <c r="AG122" i="73"/>
  <c r="AG123" i="73"/>
  <c r="AG124" i="73"/>
  <c r="AG125" i="73"/>
  <c r="AG126" i="73"/>
  <c r="AG127" i="73"/>
  <c r="AG128" i="73"/>
  <c r="W53" i="16"/>
  <c r="AG129" i="73"/>
  <c r="AG130" i="73"/>
  <c r="AG131" i="73"/>
  <c r="AG132" i="73"/>
  <c r="AG133" i="73"/>
  <c r="AG134" i="73"/>
  <c r="AG135" i="73"/>
  <c r="AG136" i="73"/>
  <c r="AG137" i="73"/>
  <c r="AG138" i="73"/>
  <c r="AG139" i="73"/>
  <c r="AG140" i="73"/>
  <c r="AG141" i="73"/>
  <c r="W55" i="16"/>
  <c r="AG142" i="73"/>
  <c r="AG143" i="73"/>
  <c r="AG144" i="73"/>
  <c r="AG145" i="73"/>
  <c r="W57" i="16"/>
  <c r="AG146" i="73"/>
  <c r="AG147" i="73"/>
  <c r="AG148" i="73"/>
  <c r="AG149" i="73"/>
  <c r="AG150" i="73"/>
  <c r="AG151" i="73"/>
  <c r="W59" i="16"/>
  <c r="AG152" i="73"/>
  <c r="AG153" i="73"/>
  <c r="AG154" i="73"/>
  <c r="AG155" i="73"/>
  <c r="AG156" i="73"/>
  <c r="AG157" i="73"/>
  <c r="AG158" i="73"/>
  <c r="AG159" i="73"/>
  <c r="AG160" i="73"/>
  <c r="AG161" i="73"/>
  <c r="AG162" i="73"/>
  <c r="AG163" i="73"/>
  <c r="AG164" i="73"/>
  <c r="AG165" i="73"/>
  <c r="W60" i="16"/>
  <c r="AG166" i="73"/>
  <c r="AG167" i="73"/>
  <c r="AG168" i="73"/>
  <c r="AG169" i="73"/>
  <c r="W62" i="16"/>
  <c r="AG170" i="73"/>
  <c r="AG171" i="73"/>
  <c r="AG172" i="73"/>
  <c r="AG173" i="73"/>
  <c r="W65" i="16"/>
  <c r="AG174" i="73"/>
  <c r="AG175" i="73"/>
  <c r="W66" i="16"/>
  <c r="AG176" i="73"/>
  <c r="W67" i="16"/>
  <c r="AG177" i="73"/>
  <c r="AG178" i="73"/>
  <c r="AG179" i="73"/>
  <c r="AG180" i="73"/>
  <c r="AG181" i="73"/>
  <c r="W70" i="16"/>
  <c r="AG182" i="73"/>
  <c r="AG183" i="73"/>
  <c r="AG184" i="73"/>
  <c r="W71" i="16"/>
  <c r="AG185" i="73"/>
  <c r="AG186" i="73"/>
  <c r="AG187" i="73"/>
  <c r="AG188" i="73"/>
  <c r="AG189" i="73"/>
  <c r="AG190" i="73"/>
  <c r="AG191" i="73"/>
  <c r="AG192" i="73"/>
  <c r="AG193" i="73"/>
  <c r="W73" i="16"/>
  <c r="AG194" i="73"/>
  <c r="AG195" i="73"/>
  <c r="AG196" i="73"/>
  <c r="AG197" i="73"/>
  <c r="AG198" i="73"/>
  <c r="AG199" i="73"/>
  <c r="AG200" i="73"/>
  <c r="W76" i="16"/>
  <c r="AG201" i="73"/>
  <c r="W77" i="16"/>
  <c r="AG202" i="73"/>
  <c r="AG203" i="73"/>
  <c r="AG204" i="73"/>
  <c r="W79" i="16"/>
  <c r="AG205" i="73"/>
  <c r="AG206" i="73"/>
  <c r="AG207" i="73"/>
  <c r="W81" i="16"/>
  <c r="AG208" i="73"/>
  <c r="W82" i="16"/>
  <c r="AG209" i="73"/>
  <c r="AG210" i="73"/>
  <c r="AG211" i="73"/>
  <c r="AG212" i="73"/>
  <c r="W84" i="16"/>
  <c r="AG213" i="73"/>
  <c r="AG214" i="73"/>
  <c r="AG215" i="73"/>
  <c r="AG216" i="73"/>
  <c r="W85" i="16"/>
  <c r="AG217" i="73"/>
  <c r="AG218" i="73"/>
  <c r="AG219" i="73"/>
  <c r="W86" i="16"/>
  <c r="AG220" i="73"/>
  <c r="W87" i="16"/>
  <c r="AG221" i="73"/>
  <c r="W88" i="16"/>
  <c r="AG222" i="73"/>
  <c r="AG223" i="73"/>
  <c r="AG224" i="73"/>
  <c r="W90" i="16"/>
  <c r="AG225" i="73"/>
  <c r="W91" i="16"/>
  <c r="AG226" i="73"/>
  <c r="AG227" i="73"/>
  <c r="W93" i="16"/>
  <c r="AG228" i="73"/>
  <c r="AG229" i="73"/>
  <c r="W94" i="16"/>
  <c r="AG230" i="73"/>
  <c r="AG231" i="73"/>
  <c r="AG432" i="73"/>
  <c r="AG232" i="73"/>
  <c r="W97" i="16"/>
  <c r="AG233" i="73"/>
  <c r="W98" i="16"/>
  <c r="AG234" i="73"/>
  <c r="AG235" i="73"/>
  <c r="W100" i="16"/>
  <c r="AG236" i="73"/>
  <c r="AG237" i="73"/>
  <c r="W102" i="16"/>
  <c r="AG238" i="73"/>
  <c r="AG239" i="73"/>
  <c r="W103" i="16"/>
  <c r="AG240" i="73"/>
  <c r="W104" i="16"/>
  <c r="AG241" i="73"/>
  <c r="W105" i="16"/>
  <c r="AG242" i="73"/>
  <c r="AG253" i="73"/>
  <c r="AG254" i="73"/>
  <c r="W114" i="16"/>
  <c r="AG255" i="73"/>
  <c r="W115" i="16"/>
  <c r="AG256" i="73"/>
  <c r="AG257" i="73"/>
  <c r="W117" i="16"/>
  <c r="AG258" i="73"/>
  <c r="W118" i="16"/>
  <c r="AG259" i="73"/>
  <c r="AG260" i="73"/>
  <c r="AG261" i="73"/>
  <c r="AG262" i="73"/>
  <c r="W119" i="16"/>
  <c r="AG263" i="73"/>
  <c r="W120" i="16"/>
  <c r="AG264" i="73"/>
  <c r="AG265" i="73"/>
  <c r="AG266" i="73"/>
  <c r="AG267" i="73"/>
  <c r="W122" i="16"/>
  <c r="AG269" i="73"/>
  <c r="AG270" i="73"/>
  <c r="W123" i="16"/>
  <c r="AG272" i="73"/>
  <c r="AG273" i="73"/>
  <c r="AG274" i="73"/>
  <c r="AG275" i="73"/>
  <c r="AG276" i="73"/>
  <c r="AG277" i="73"/>
  <c r="AG278" i="73"/>
  <c r="AG279" i="73"/>
  <c r="AG280" i="73"/>
  <c r="W125" i="16"/>
  <c r="AG281" i="73"/>
  <c r="AG282" i="73"/>
  <c r="AG285" i="73"/>
  <c r="AG286" i="73"/>
  <c r="AG287" i="73"/>
  <c r="W129" i="16"/>
  <c r="AG288" i="73"/>
  <c r="AG289" i="73"/>
  <c r="W130" i="16"/>
  <c r="AG290" i="73"/>
  <c r="W131" i="16"/>
  <c r="AG291" i="73"/>
  <c r="W132" i="16"/>
  <c r="AG292" i="73"/>
  <c r="AG293" i="73"/>
  <c r="W133" i="16"/>
  <c r="AG294" i="73"/>
  <c r="W134" i="16"/>
  <c r="AG295" i="73"/>
  <c r="W135" i="16"/>
  <c r="AG296" i="73"/>
  <c r="AG298" i="73"/>
  <c r="W137" i="16"/>
  <c r="AG300" i="73"/>
  <c r="AG301" i="73"/>
  <c r="AG302" i="73"/>
  <c r="AG303" i="73"/>
  <c r="AG304" i="73"/>
  <c r="W138" i="16"/>
  <c r="AG307" i="73"/>
  <c r="W139" i="16"/>
  <c r="AG308" i="73"/>
  <c r="AG309" i="73"/>
  <c r="AG311" i="73"/>
  <c r="W142" i="16"/>
  <c r="AG313" i="73"/>
  <c r="AG314" i="73"/>
  <c r="AG315" i="73"/>
  <c r="W144" i="16"/>
  <c r="AG316" i="73"/>
  <c r="W145" i="16"/>
  <c r="AG317" i="73"/>
  <c r="W146" i="16"/>
  <c r="AG319" i="73"/>
  <c r="AG320" i="73"/>
  <c r="AG321" i="73"/>
  <c r="W148" i="16"/>
  <c r="AG323" i="73"/>
  <c r="W149" i="16"/>
  <c r="AG324" i="73"/>
  <c r="AG325" i="73"/>
  <c r="AG326" i="73"/>
  <c r="AG328" i="73"/>
  <c r="W151" i="16"/>
  <c r="AG329" i="73"/>
  <c r="AG330" i="73"/>
  <c r="W153" i="16"/>
  <c r="AG331" i="73"/>
  <c r="AG332" i="73"/>
  <c r="AG333" i="73"/>
  <c r="AG334" i="73"/>
  <c r="W155" i="16"/>
  <c r="AG335" i="73"/>
  <c r="W156" i="16"/>
  <c r="AG336" i="73"/>
  <c r="W157" i="16"/>
  <c r="AG337" i="73"/>
  <c r="AG338" i="73"/>
  <c r="AG339" i="73"/>
  <c r="AG340" i="73"/>
  <c r="AG341" i="73"/>
  <c r="W160" i="16"/>
  <c r="AG342" i="73"/>
  <c r="AG343" i="73"/>
  <c r="W161" i="16"/>
  <c r="AG344" i="73"/>
  <c r="AG345" i="73"/>
  <c r="AG346" i="73"/>
  <c r="AG347" i="73"/>
  <c r="AG348" i="73"/>
  <c r="W162" i="16"/>
  <c r="AG349" i="73"/>
  <c r="AG350" i="73"/>
  <c r="AG351" i="73"/>
  <c r="AG352" i="73"/>
  <c r="AG353" i="73"/>
  <c r="AG354" i="73"/>
  <c r="AG356" i="73"/>
  <c r="AG357" i="73"/>
  <c r="AG358" i="73"/>
  <c r="AG359" i="73"/>
  <c r="AG360" i="73"/>
  <c r="AG361" i="73"/>
  <c r="AG362" i="73"/>
  <c r="AG363" i="73"/>
  <c r="AG364" i="73"/>
  <c r="AG365" i="73"/>
  <c r="AG366" i="73"/>
  <c r="AG367" i="73"/>
  <c r="AG368" i="73"/>
  <c r="AG369" i="73"/>
  <c r="AG370" i="73"/>
  <c r="AG371" i="73"/>
  <c r="AG372" i="73"/>
  <c r="AG373" i="73"/>
  <c r="AG374" i="73"/>
  <c r="AG375" i="73"/>
  <c r="AG376" i="73"/>
  <c r="AG377" i="73"/>
  <c r="W164" i="16"/>
  <c r="AG378" i="73"/>
  <c r="W165" i="16"/>
  <c r="AG379" i="73"/>
  <c r="W166" i="16"/>
  <c r="AG381" i="73"/>
  <c r="AG382" i="73"/>
  <c r="AG383" i="73"/>
  <c r="AG384" i="73"/>
  <c r="W168" i="16"/>
  <c r="AG385" i="73"/>
  <c r="AG386" i="73"/>
  <c r="AG387" i="73"/>
  <c r="AG388" i="73"/>
  <c r="AG389" i="73"/>
  <c r="W170" i="16"/>
  <c r="AG390" i="73"/>
  <c r="AG391" i="73"/>
  <c r="AG392" i="73"/>
  <c r="AG393" i="73"/>
  <c r="AG394" i="73"/>
  <c r="AG395" i="73"/>
  <c r="AG396" i="73"/>
  <c r="AG397" i="73"/>
  <c r="W171" i="16"/>
  <c r="AG400" i="73"/>
  <c r="AG401" i="73"/>
  <c r="AG402" i="73"/>
  <c r="AG403" i="73"/>
  <c r="AG404" i="73"/>
  <c r="AG405" i="73"/>
  <c r="AG406" i="73"/>
  <c r="AG407" i="73"/>
  <c r="W173" i="16"/>
  <c r="AG408" i="73"/>
  <c r="AG409" i="73"/>
  <c r="AG410" i="73"/>
  <c r="AG411" i="73"/>
  <c r="W176" i="16"/>
  <c r="AG412" i="73"/>
  <c r="AG414" i="73"/>
  <c r="AG415" i="73"/>
  <c r="W179" i="16"/>
  <c r="AG416" i="73"/>
  <c r="W180" i="16"/>
  <c r="AG417" i="73"/>
  <c r="AG418" i="73"/>
  <c r="D86" i="73"/>
  <c r="D88" i="73"/>
  <c r="D91" i="73"/>
  <c r="D92" i="73"/>
  <c r="D2" i="73"/>
  <c r="D3" i="73"/>
  <c r="D4" i="73"/>
  <c r="D5" i="73"/>
  <c r="D6" i="73"/>
  <c r="D7" i="73"/>
  <c r="D8" i="73"/>
  <c r="D9" i="73"/>
  <c r="D10" i="73"/>
  <c r="D11" i="73"/>
  <c r="D12" i="73"/>
  <c r="D13" i="73"/>
  <c r="D14" i="73"/>
  <c r="D15" i="73"/>
  <c r="D17" i="73"/>
  <c r="D18" i="73"/>
  <c r="D21" i="73"/>
  <c r="D24" i="73"/>
  <c r="D25" i="73"/>
  <c r="D26" i="73"/>
  <c r="D27" i="73"/>
  <c r="D28" i="73"/>
  <c r="D29" i="73"/>
  <c r="D32" i="73"/>
  <c r="D35" i="73"/>
  <c r="D37" i="73"/>
  <c r="D40" i="73"/>
  <c r="D41" i="73"/>
  <c r="D44" i="73"/>
  <c r="D45" i="73"/>
  <c r="D47" i="73"/>
  <c r="D48" i="73"/>
  <c r="D51" i="73"/>
  <c r="D53" i="73"/>
  <c r="D54" i="73"/>
  <c r="D55" i="73"/>
  <c r="D56" i="73"/>
  <c r="D57" i="73"/>
  <c r="D58" i="73"/>
  <c r="D59" i="73"/>
  <c r="D62" i="73"/>
  <c r="D64" i="73"/>
  <c r="D65" i="73"/>
  <c r="D68" i="73"/>
  <c r="D69" i="73"/>
  <c r="D72" i="73"/>
  <c r="D73" i="73"/>
  <c r="D74" i="73"/>
  <c r="D75" i="73"/>
  <c r="D76" i="73"/>
  <c r="D77" i="73"/>
  <c r="D78" i="73"/>
  <c r="D79" i="73"/>
  <c r="D80" i="73"/>
  <c r="D81" i="73"/>
  <c r="D82" i="73"/>
  <c r="D84" i="73"/>
  <c r="D85" i="73"/>
  <c r="D87" i="73"/>
  <c r="D89" i="73"/>
  <c r="D93" i="73"/>
  <c r="D94" i="73"/>
  <c r="D95" i="73"/>
  <c r="D96" i="73"/>
  <c r="D97" i="73"/>
  <c r="D98" i="73"/>
  <c r="D99" i="73"/>
  <c r="D100" i="73"/>
  <c r="D101" i="73"/>
  <c r="D102" i="73"/>
  <c r="D103" i="73"/>
  <c r="D104" i="73"/>
  <c r="D105" i="73"/>
  <c r="D106" i="73"/>
  <c r="D107" i="73"/>
  <c r="D108" i="73"/>
  <c r="D109" i="73"/>
  <c r="D110" i="73"/>
  <c r="D111" i="73"/>
  <c r="D112" i="73"/>
  <c r="D113" i="73"/>
  <c r="D114" i="73"/>
  <c r="D115" i="73"/>
  <c r="D116" i="73"/>
  <c r="D117" i="73"/>
  <c r="D118" i="73"/>
  <c r="D119" i="73"/>
  <c r="D120" i="73"/>
  <c r="D121" i="73"/>
  <c r="D122" i="73"/>
  <c r="D123" i="73"/>
  <c r="D124" i="73"/>
  <c r="D125" i="73"/>
  <c r="D126" i="73"/>
  <c r="D127" i="73"/>
  <c r="D128" i="73"/>
  <c r="D129" i="73"/>
  <c r="D130" i="73"/>
  <c r="D131" i="73"/>
  <c r="D132" i="73"/>
  <c r="D133" i="73"/>
  <c r="D134" i="73"/>
  <c r="D135" i="73"/>
  <c r="D136" i="73"/>
  <c r="D137" i="73"/>
  <c r="D138" i="73"/>
  <c r="D139" i="73"/>
  <c r="D140" i="73"/>
  <c r="D141" i="73"/>
  <c r="D142" i="73"/>
  <c r="D143" i="73"/>
  <c r="D144" i="73"/>
  <c r="D145" i="73"/>
  <c r="D146" i="73"/>
  <c r="D147" i="73"/>
  <c r="D148" i="73"/>
  <c r="D149" i="73"/>
  <c r="D150" i="73"/>
  <c r="D151" i="73"/>
  <c r="D152" i="73"/>
  <c r="D153" i="73"/>
  <c r="D154" i="73"/>
  <c r="D155" i="73"/>
  <c r="D156" i="73"/>
  <c r="D157" i="73"/>
  <c r="D158" i="73"/>
  <c r="D159" i="73"/>
  <c r="D160" i="73"/>
  <c r="D161" i="73"/>
  <c r="D162" i="73"/>
  <c r="D163" i="73"/>
  <c r="D164" i="73"/>
  <c r="D165" i="73"/>
  <c r="D166" i="73"/>
  <c r="D167" i="73"/>
  <c r="D168" i="73"/>
  <c r="D169" i="73"/>
  <c r="D170" i="73"/>
  <c r="D171" i="73"/>
  <c r="D172" i="73"/>
  <c r="D173" i="73"/>
  <c r="D174" i="73"/>
  <c r="D175" i="73"/>
  <c r="D176" i="73"/>
  <c r="D177" i="73"/>
  <c r="D178" i="73"/>
  <c r="D179" i="73"/>
  <c r="D180" i="73"/>
  <c r="D181" i="73"/>
  <c r="D182" i="73"/>
  <c r="D183" i="73"/>
  <c r="D184" i="73"/>
  <c r="D185" i="73"/>
  <c r="D186" i="73"/>
  <c r="D187" i="73"/>
  <c r="D188" i="73"/>
  <c r="D189" i="73"/>
  <c r="D190" i="73"/>
  <c r="D191" i="73"/>
  <c r="D192" i="73"/>
  <c r="D193" i="73"/>
  <c r="D194" i="73"/>
  <c r="D195" i="73"/>
  <c r="D196" i="73"/>
  <c r="D197" i="73"/>
  <c r="D198" i="73"/>
  <c r="D199" i="73"/>
  <c r="D200" i="73"/>
  <c r="D201" i="73"/>
  <c r="D202" i="73"/>
  <c r="D203" i="73"/>
  <c r="D204" i="73"/>
  <c r="D205" i="73"/>
  <c r="D206" i="73"/>
  <c r="D207" i="73"/>
  <c r="D208" i="73"/>
  <c r="D209" i="73"/>
  <c r="D210" i="73"/>
  <c r="D211" i="73"/>
  <c r="D212" i="73"/>
  <c r="D213" i="73"/>
  <c r="D214" i="73"/>
  <c r="D215" i="73"/>
  <c r="D216" i="73"/>
  <c r="D217" i="73"/>
  <c r="D218" i="73"/>
  <c r="D219" i="73"/>
  <c r="D220" i="73"/>
  <c r="D221" i="73"/>
  <c r="D222" i="73"/>
  <c r="D223" i="73"/>
  <c r="D224" i="73"/>
  <c r="D225" i="73"/>
  <c r="D226" i="73"/>
  <c r="D227" i="73"/>
  <c r="D228" i="73"/>
  <c r="D229" i="73"/>
  <c r="D230" i="73"/>
  <c r="D231" i="73"/>
  <c r="D432" i="73"/>
  <c r="D232" i="73"/>
  <c r="D233" i="73"/>
  <c r="D234" i="73"/>
  <c r="D235" i="73"/>
  <c r="D236" i="73"/>
  <c r="D237" i="73"/>
  <c r="D238" i="73"/>
  <c r="D239" i="73"/>
  <c r="D240" i="73"/>
  <c r="D241" i="73"/>
  <c r="D257" i="73"/>
  <c r="D258" i="73"/>
  <c r="D259" i="73"/>
  <c r="D260" i="73"/>
  <c r="D261" i="73"/>
  <c r="D262" i="73"/>
  <c r="D263" i="73"/>
  <c r="D264" i="73"/>
  <c r="D265" i="73"/>
  <c r="D266" i="73"/>
  <c r="D267" i="73"/>
  <c r="D269" i="73"/>
  <c r="D270" i="73"/>
  <c r="D272" i="73"/>
  <c r="D273" i="73"/>
  <c r="D274" i="73"/>
  <c r="D275" i="73"/>
  <c r="D276" i="73"/>
  <c r="D277" i="73"/>
  <c r="D278" i="73"/>
  <c r="D279" i="73"/>
  <c r="D280" i="73"/>
  <c r="D281" i="73"/>
  <c r="D282" i="73"/>
  <c r="D285" i="73"/>
  <c r="D286" i="73"/>
  <c r="D287" i="73"/>
  <c r="D288" i="73"/>
  <c r="D289" i="73"/>
  <c r="D290" i="73"/>
  <c r="D291" i="73"/>
  <c r="D292" i="73"/>
  <c r="D293" i="73"/>
  <c r="D294" i="73"/>
  <c r="D295" i="73"/>
  <c r="D296" i="73"/>
  <c r="D298" i="73"/>
  <c r="D300" i="73"/>
  <c r="D301" i="73"/>
  <c r="D302" i="73"/>
  <c r="D303" i="73"/>
  <c r="D304" i="73"/>
  <c r="D307" i="73"/>
  <c r="D308" i="73"/>
  <c r="D309" i="73"/>
  <c r="D311" i="73"/>
  <c r="D313" i="73"/>
  <c r="D314" i="73"/>
  <c r="D315" i="73"/>
  <c r="D316" i="73"/>
  <c r="D317" i="73"/>
  <c r="D319" i="73"/>
  <c r="D320" i="73"/>
  <c r="D321" i="73"/>
  <c r="D323" i="73"/>
  <c r="D324" i="73"/>
  <c r="D325" i="73"/>
  <c r="D326" i="73"/>
  <c r="D328" i="73"/>
  <c r="D329" i="73"/>
  <c r="D330" i="73"/>
  <c r="D331" i="73"/>
  <c r="D332" i="73"/>
  <c r="D333" i="73"/>
  <c r="D334" i="73"/>
  <c r="D335" i="73"/>
  <c r="D336" i="73"/>
  <c r="D337" i="73"/>
  <c r="D338" i="73"/>
  <c r="D339" i="73"/>
  <c r="D340" i="73"/>
  <c r="D341" i="73"/>
  <c r="D342" i="73"/>
  <c r="D343" i="73"/>
  <c r="D344" i="73"/>
  <c r="D345" i="73"/>
  <c r="D346" i="73"/>
  <c r="D347" i="73"/>
  <c r="D348" i="73"/>
  <c r="D349" i="73"/>
  <c r="D350" i="73"/>
  <c r="D351" i="73"/>
  <c r="D352" i="73"/>
  <c r="D353" i="73"/>
  <c r="D354" i="73"/>
  <c r="D356" i="73"/>
  <c r="D357" i="73"/>
  <c r="D358" i="73"/>
  <c r="D359" i="73"/>
  <c r="D360" i="73"/>
  <c r="D361" i="73"/>
  <c r="D362" i="73"/>
  <c r="D363" i="73"/>
  <c r="D364" i="73"/>
  <c r="D365" i="73"/>
  <c r="D366" i="73"/>
  <c r="D367" i="73"/>
  <c r="D368" i="73"/>
  <c r="D369" i="73"/>
  <c r="D370" i="73"/>
  <c r="D371" i="73"/>
  <c r="D372" i="73"/>
  <c r="D373" i="73"/>
  <c r="D374" i="73"/>
  <c r="D375" i="73"/>
  <c r="D376" i="73"/>
  <c r="D377" i="73"/>
  <c r="D378" i="73"/>
  <c r="D379" i="73"/>
  <c r="D381" i="73"/>
  <c r="D382" i="73"/>
  <c r="D383" i="73"/>
  <c r="D384" i="73"/>
  <c r="D385" i="73"/>
  <c r="D386" i="73"/>
  <c r="D387" i="73"/>
  <c r="D388" i="73"/>
  <c r="D389" i="73"/>
  <c r="D390" i="73"/>
  <c r="D391" i="73"/>
  <c r="D392" i="73"/>
  <c r="D393" i="73"/>
  <c r="D394" i="73"/>
  <c r="D395" i="73"/>
  <c r="D396" i="73"/>
  <c r="D397" i="73"/>
  <c r="D400" i="73"/>
  <c r="D401" i="73"/>
  <c r="D402" i="73"/>
  <c r="D403" i="73"/>
  <c r="D404" i="73"/>
  <c r="D405" i="73"/>
  <c r="D406" i="73"/>
  <c r="D407" i="73"/>
  <c r="D408" i="73"/>
  <c r="D409" i="73"/>
  <c r="D410" i="73"/>
  <c r="D411" i="73"/>
  <c r="D412" i="73"/>
  <c r="D414" i="73"/>
  <c r="D415" i="73"/>
  <c r="D416" i="73"/>
  <c r="D417" i="73"/>
  <c r="D418" i="73"/>
  <c r="E432" i="73"/>
  <c r="G432" i="73"/>
  <c r="I432" i="73"/>
  <c r="J432" i="73"/>
  <c r="K432" i="73"/>
  <c r="L432" i="73"/>
  <c r="M432" i="73"/>
  <c r="N432" i="73"/>
  <c r="O432" i="73"/>
  <c r="P432" i="73"/>
  <c r="Q432" i="73"/>
  <c r="R432" i="73"/>
  <c r="S432" i="73"/>
  <c r="T432" i="73"/>
  <c r="U432" i="73"/>
  <c r="V432" i="73"/>
  <c r="AD432" i="73"/>
  <c r="G427" i="73"/>
  <c r="I427" i="73"/>
  <c r="B2" i="92"/>
  <c r="J427" i="73"/>
  <c r="C2" i="92"/>
  <c r="K427" i="73"/>
  <c r="D2" i="92"/>
  <c r="L427" i="73"/>
  <c r="E2" i="92"/>
  <c r="M427" i="73"/>
  <c r="F2" i="92"/>
  <c r="N427" i="73"/>
  <c r="O427" i="73"/>
  <c r="P427" i="73"/>
  <c r="Q427" i="73"/>
  <c r="R427" i="73"/>
  <c r="S427" i="73"/>
  <c r="T427" i="73"/>
  <c r="U427" i="73"/>
  <c r="V427" i="73"/>
  <c r="G428" i="73"/>
  <c r="I428" i="73"/>
  <c r="B4" i="92"/>
  <c r="J428" i="73"/>
  <c r="C4" i="92"/>
  <c r="K428" i="73"/>
  <c r="D4" i="92"/>
  <c r="L428" i="73"/>
  <c r="E4" i="92"/>
  <c r="M428" i="73"/>
  <c r="F4" i="92"/>
  <c r="N428" i="73"/>
  <c r="O428" i="73"/>
  <c r="P428" i="73"/>
  <c r="Q428" i="73"/>
  <c r="R428" i="73"/>
  <c r="S428" i="73"/>
  <c r="T428" i="73"/>
  <c r="U428" i="73"/>
  <c r="V428" i="73"/>
  <c r="G429" i="73"/>
  <c r="I429" i="73"/>
  <c r="B6" i="92"/>
  <c r="J429" i="73"/>
  <c r="C6" i="92"/>
  <c r="K429" i="73"/>
  <c r="D6" i="92"/>
  <c r="L429" i="73"/>
  <c r="E6" i="92"/>
  <c r="M429" i="73"/>
  <c r="F6" i="92"/>
  <c r="N429" i="73"/>
  <c r="O429" i="73"/>
  <c r="P429" i="73"/>
  <c r="Q429" i="73"/>
  <c r="R429" i="73"/>
  <c r="S429" i="73"/>
  <c r="T429" i="73"/>
  <c r="U429" i="73"/>
  <c r="V429" i="73"/>
  <c r="AA429" i="73"/>
  <c r="F5" i="68"/>
  <c r="G430" i="73"/>
  <c r="I430" i="73"/>
  <c r="B5" i="92"/>
  <c r="J430" i="73"/>
  <c r="C5" i="92"/>
  <c r="K430" i="73"/>
  <c r="D5" i="92"/>
  <c r="L430" i="73"/>
  <c r="E5" i="92"/>
  <c r="M430" i="73"/>
  <c r="F5" i="92"/>
  <c r="N430" i="73"/>
  <c r="O430" i="73"/>
  <c r="P430" i="73"/>
  <c r="Q430" i="73"/>
  <c r="R430" i="73"/>
  <c r="S430" i="73"/>
  <c r="T430" i="73"/>
  <c r="U430" i="73"/>
  <c r="V430" i="73"/>
  <c r="G426" i="73"/>
  <c r="N426" i="73"/>
  <c r="O426" i="73"/>
  <c r="P426" i="73"/>
  <c r="Q426" i="73"/>
  <c r="R426" i="73"/>
  <c r="S426" i="73"/>
  <c r="T426" i="73"/>
  <c r="U426" i="73"/>
  <c r="V426" i="73"/>
  <c r="AO411" i="73"/>
  <c r="A176" i="16"/>
  <c r="AP411" i="73"/>
  <c r="AO392" i="73"/>
  <c r="AP392" i="73"/>
  <c r="AM251" i="73"/>
  <c r="AI411" i="73"/>
  <c r="AI392" i="73"/>
  <c r="C2" i="16"/>
  <c r="C3" i="16"/>
  <c r="C4" i="16"/>
  <c r="C5" i="16"/>
  <c r="B199" i="87"/>
  <c r="C6" i="16"/>
  <c r="C7" i="16"/>
  <c r="C8" i="16"/>
  <c r="C9" i="16"/>
  <c r="B170" i="87"/>
  <c r="C10" i="16"/>
  <c r="C11" i="16"/>
  <c r="C12" i="16"/>
  <c r="C13" i="16"/>
  <c r="B174" i="87"/>
  <c r="C14" i="16"/>
  <c r="C15" i="16"/>
  <c r="C16" i="16"/>
  <c r="C17" i="16"/>
  <c r="B178" i="87"/>
  <c r="C18" i="16"/>
  <c r="C19" i="16"/>
  <c r="C20" i="16"/>
  <c r="B182" i="87"/>
  <c r="C21" i="16"/>
  <c r="C22" i="16"/>
  <c r="C23" i="16"/>
  <c r="C24" i="16"/>
  <c r="B186" i="87"/>
  <c r="C25" i="16"/>
  <c r="C26" i="16"/>
  <c r="C27" i="16"/>
  <c r="C28" i="16"/>
  <c r="B190" i="87"/>
  <c r="C29" i="16"/>
  <c r="C30" i="16"/>
  <c r="C31" i="16"/>
  <c r="C32" i="16"/>
  <c r="B194" i="87"/>
  <c r="C33" i="16"/>
  <c r="C34" i="16"/>
  <c r="C35" i="16"/>
  <c r="C36" i="16"/>
  <c r="B251" i="87"/>
  <c r="C37" i="16"/>
  <c r="C38" i="16"/>
  <c r="B224" i="87"/>
  <c r="C39" i="16"/>
  <c r="C40" i="16"/>
  <c r="C41" i="16"/>
  <c r="C42" i="16"/>
  <c r="B241" i="87"/>
  <c r="C43" i="16"/>
  <c r="C44" i="16"/>
  <c r="C45" i="16"/>
  <c r="C46" i="16"/>
  <c r="B259" i="87"/>
  <c r="C47" i="16"/>
  <c r="C48" i="16"/>
  <c r="C49" i="16"/>
  <c r="C50" i="16"/>
  <c r="B6" i="87"/>
  <c r="C51" i="16"/>
  <c r="C52" i="16"/>
  <c r="C53" i="16"/>
  <c r="C54" i="16"/>
  <c r="B10" i="87"/>
  <c r="C55" i="16"/>
  <c r="C56" i="16"/>
  <c r="C57" i="16"/>
  <c r="B13" i="87"/>
  <c r="C58" i="16"/>
  <c r="C59" i="16"/>
  <c r="C60" i="16"/>
  <c r="C61" i="16"/>
  <c r="B17" i="87"/>
  <c r="C62" i="16"/>
  <c r="C63" i="16"/>
  <c r="C64" i="16"/>
  <c r="C65" i="16"/>
  <c r="C66" i="16"/>
  <c r="C68" i="16"/>
  <c r="C69" i="16"/>
  <c r="B22" i="87"/>
  <c r="C70" i="16"/>
  <c r="C71" i="16"/>
  <c r="C72" i="16"/>
  <c r="B66" i="87"/>
  <c r="C73" i="16"/>
  <c r="C74" i="16"/>
  <c r="C75" i="16"/>
  <c r="C76" i="16"/>
  <c r="C77" i="16"/>
  <c r="C78" i="16"/>
  <c r="C79" i="16"/>
  <c r="C80" i="16"/>
  <c r="B30" i="87"/>
  <c r="C81" i="16"/>
  <c r="C82" i="16"/>
  <c r="C83" i="16"/>
  <c r="B69" i="87"/>
  <c r="C84" i="16"/>
  <c r="C85" i="16"/>
  <c r="C86" i="16"/>
  <c r="B71" i="87"/>
  <c r="C87" i="16"/>
  <c r="C88" i="16"/>
  <c r="C89" i="16"/>
  <c r="B72" i="87"/>
  <c r="C90" i="16"/>
  <c r="C91" i="16"/>
  <c r="C92" i="16"/>
  <c r="C93" i="16"/>
  <c r="B42" i="87"/>
  <c r="C94" i="16"/>
  <c r="C95" i="16"/>
  <c r="C96" i="16"/>
  <c r="C97" i="16"/>
  <c r="B46" i="87"/>
  <c r="C98" i="16"/>
  <c r="C99" i="16"/>
  <c r="C100" i="16"/>
  <c r="C101" i="16"/>
  <c r="B50" i="87"/>
  <c r="C102" i="16"/>
  <c r="C103" i="16"/>
  <c r="C104" i="16"/>
  <c r="B54" i="87"/>
  <c r="C105" i="16"/>
  <c r="C106" i="16"/>
  <c r="C113" i="16"/>
  <c r="B209" i="87"/>
  <c r="C114" i="16"/>
  <c r="C115" i="16"/>
  <c r="C116" i="16"/>
  <c r="C117" i="16"/>
  <c r="B213" i="87"/>
  <c r="C118" i="16"/>
  <c r="C119" i="16"/>
  <c r="C120" i="16"/>
  <c r="C121" i="16"/>
  <c r="C122" i="16"/>
  <c r="C123" i="16"/>
  <c r="C124" i="16"/>
  <c r="B148" i="87"/>
  <c r="C125" i="16"/>
  <c r="C126" i="16"/>
  <c r="C128" i="16"/>
  <c r="C129" i="16"/>
  <c r="B151" i="87"/>
  <c r="C130" i="16"/>
  <c r="C131" i="16"/>
  <c r="C132" i="16"/>
  <c r="B155" i="87"/>
  <c r="C133" i="16"/>
  <c r="C134" i="16"/>
  <c r="C135" i="16"/>
  <c r="C136" i="16"/>
  <c r="B159" i="87"/>
  <c r="C137" i="16"/>
  <c r="C138" i="16"/>
  <c r="C139" i="16"/>
  <c r="B163" i="87"/>
  <c r="C140" i="16"/>
  <c r="C141" i="16"/>
  <c r="C142" i="16"/>
  <c r="C143" i="16"/>
  <c r="B88" i="87"/>
  <c r="C144" i="16"/>
  <c r="C145" i="16"/>
  <c r="C146" i="16"/>
  <c r="C147" i="16"/>
  <c r="B92" i="87"/>
  <c r="C148" i="16"/>
  <c r="C149" i="16"/>
  <c r="C150" i="16"/>
  <c r="B96" i="87"/>
  <c r="C151" i="16"/>
  <c r="C152" i="16"/>
  <c r="C153" i="16"/>
  <c r="C154" i="16"/>
  <c r="B100" i="87"/>
  <c r="C155" i="16"/>
  <c r="C156" i="16"/>
  <c r="C157" i="16"/>
  <c r="C158" i="16"/>
  <c r="B104" i="87"/>
  <c r="C159" i="16"/>
  <c r="C160" i="16"/>
  <c r="C161" i="16"/>
  <c r="C162" i="16"/>
  <c r="C163" i="16"/>
  <c r="C164" i="16"/>
  <c r="C166" i="16"/>
  <c r="C167" i="16"/>
  <c r="C168" i="16"/>
  <c r="C169" i="16"/>
  <c r="C170" i="16"/>
  <c r="C171" i="16"/>
  <c r="C172" i="16"/>
  <c r="C173" i="16"/>
  <c r="C174" i="16"/>
  <c r="C175" i="16"/>
  <c r="C177" i="16"/>
  <c r="C178" i="16"/>
  <c r="C179" i="16"/>
  <c r="C180" i="16"/>
  <c r="C181" i="16"/>
  <c r="C182" i="16"/>
  <c r="V423" i="73"/>
  <c r="E483" i="68"/>
  <c r="Q4" i="16"/>
  <c r="G198" i="87"/>
  <c r="N5" i="16"/>
  <c r="D199" i="87"/>
  <c r="O5" i="16"/>
  <c r="E199" i="87"/>
  <c r="R5" i="16"/>
  <c r="H199" i="87"/>
  <c r="S5" i="16"/>
  <c r="I199" i="87"/>
  <c r="T5" i="16"/>
  <c r="J199" i="87"/>
  <c r="N6" i="16"/>
  <c r="D203" i="87"/>
  <c r="O6" i="16"/>
  <c r="E203" i="87"/>
  <c r="R6" i="16"/>
  <c r="H203" i="87"/>
  <c r="S6" i="16"/>
  <c r="I203" i="87"/>
  <c r="T6" i="16"/>
  <c r="J203" i="87"/>
  <c r="P7" i="16"/>
  <c r="F204" i="87"/>
  <c r="R7" i="16"/>
  <c r="H204" i="87"/>
  <c r="S7" i="16"/>
  <c r="I204" i="87"/>
  <c r="U7" i="16"/>
  <c r="K204" i="87"/>
  <c r="V7" i="16"/>
  <c r="L204" i="87"/>
  <c r="Q8" i="16"/>
  <c r="G205" i="87"/>
  <c r="N9" i="16"/>
  <c r="D170" i="87"/>
  <c r="Q9" i="16"/>
  <c r="G170" i="87"/>
  <c r="O10" i="16"/>
  <c r="E171" i="87"/>
  <c r="P10" i="16"/>
  <c r="F171" i="87"/>
  <c r="Q10" i="16"/>
  <c r="G171" i="87"/>
  <c r="T10" i="16"/>
  <c r="J171" i="87"/>
  <c r="N11" i="16"/>
  <c r="D172" i="87"/>
  <c r="P11" i="16"/>
  <c r="F172" i="87"/>
  <c r="Q11" i="16"/>
  <c r="G172" i="87"/>
  <c r="R11" i="16"/>
  <c r="H172" i="87"/>
  <c r="S11" i="16"/>
  <c r="I172" i="87"/>
  <c r="T11" i="16"/>
  <c r="J172" i="87"/>
  <c r="U11" i="16"/>
  <c r="K172" i="87"/>
  <c r="V11" i="16"/>
  <c r="L172" i="87"/>
  <c r="W11" i="16"/>
  <c r="N12" i="16"/>
  <c r="O12" i="16"/>
  <c r="E173" i="87"/>
  <c r="P12" i="16"/>
  <c r="F173" i="87"/>
  <c r="Q12" i="16"/>
  <c r="G173" i="87"/>
  <c r="R12" i="16"/>
  <c r="H173" i="87"/>
  <c r="S12" i="16"/>
  <c r="I173" i="87"/>
  <c r="T12" i="16"/>
  <c r="J173" i="87"/>
  <c r="U12" i="16"/>
  <c r="K173" i="87"/>
  <c r="V12" i="16"/>
  <c r="L173" i="87"/>
  <c r="W12" i="16"/>
  <c r="R13" i="16"/>
  <c r="H174" i="87"/>
  <c r="S13" i="16"/>
  <c r="I174" i="87"/>
  <c r="T13" i="16"/>
  <c r="J174" i="87"/>
  <c r="U13" i="16"/>
  <c r="K174" i="87"/>
  <c r="V13" i="16"/>
  <c r="L174" i="87"/>
  <c r="W13" i="16"/>
  <c r="N14" i="16"/>
  <c r="D175" i="87"/>
  <c r="P15" i="16"/>
  <c r="F176" i="87"/>
  <c r="R15" i="16"/>
  <c r="H176" i="87"/>
  <c r="S15" i="16"/>
  <c r="I176" i="87"/>
  <c r="T15" i="16"/>
  <c r="J176" i="87"/>
  <c r="U15" i="16"/>
  <c r="K176" i="87"/>
  <c r="V15" i="16"/>
  <c r="L176" i="87"/>
  <c r="W15" i="16"/>
  <c r="P16" i="16"/>
  <c r="F177" i="87"/>
  <c r="T16" i="16"/>
  <c r="J177" i="87"/>
  <c r="N17" i="16"/>
  <c r="D178" i="87"/>
  <c r="Q17" i="16"/>
  <c r="G178" i="87"/>
  <c r="O18" i="16"/>
  <c r="E179" i="87"/>
  <c r="Q18" i="16"/>
  <c r="G179" i="87"/>
  <c r="R18" i="16"/>
  <c r="H179" i="87"/>
  <c r="S18" i="16"/>
  <c r="I179" i="87"/>
  <c r="O19" i="16"/>
  <c r="E180" i="87"/>
  <c r="P19" i="16"/>
  <c r="F180" i="87"/>
  <c r="R19" i="16"/>
  <c r="H180" i="87"/>
  <c r="S19" i="16"/>
  <c r="I180" i="87"/>
  <c r="T19" i="16"/>
  <c r="J180" i="87"/>
  <c r="U19" i="16"/>
  <c r="K180" i="87"/>
  <c r="V19" i="16"/>
  <c r="L180" i="87"/>
  <c r="W19" i="16"/>
  <c r="E181" i="87"/>
  <c r="F181" i="87"/>
  <c r="G181" i="87"/>
  <c r="J181" i="87"/>
  <c r="N20" i="16"/>
  <c r="D182" i="87"/>
  <c r="Q20" i="16"/>
  <c r="G182" i="87"/>
  <c r="P21" i="16"/>
  <c r="F183" i="87"/>
  <c r="R21" i="16"/>
  <c r="H183" i="87"/>
  <c r="S21" i="16"/>
  <c r="I183" i="87"/>
  <c r="T21" i="16"/>
  <c r="J183" i="87"/>
  <c r="U21" i="16"/>
  <c r="K183" i="87"/>
  <c r="V21" i="16"/>
  <c r="L183" i="87"/>
  <c r="W21" i="16"/>
  <c r="N22" i="16"/>
  <c r="D184" i="87"/>
  <c r="P22" i="16"/>
  <c r="F184" i="87"/>
  <c r="Q22" i="16"/>
  <c r="G184" i="87"/>
  <c r="O23" i="16"/>
  <c r="E185" i="87"/>
  <c r="Q23" i="16"/>
  <c r="G185" i="87"/>
  <c r="R23" i="16"/>
  <c r="H185" i="87"/>
  <c r="S23" i="16"/>
  <c r="I185" i="87"/>
  <c r="P24" i="16"/>
  <c r="F186" i="87"/>
  <c r="S24" i="16"/>
  <c r="I186" i="87"/>
  <c r="P25" i="16"/>
  <c r="F187" i="87"/>
  <c r="Q25" i="16"/>
  <c r="G187" i="87"/>
  <c r="T25" i="16"/>
  <c r="J187" i="87"/>
  <c r="P26" i="16"/>
  <c r="F188" i="87"/>
  <c r="T26" i="16"/>
  <c r="J188" i="87"/>
  <c r="N27" i="16"/>
  <c r="D189" i="87"/>
  <c r="Q27" i="16"/>
  <c r="G189" i="87"/>
  <c r="N28" i="16"/>
  <c r="D190" i="87"/>
  <c r="O28" i="16"/>
  <c r="E190" i="87"/>
  <c r="Q28" i="16"/>
  <c r="G190" i="87"/>
  <c r="R28" i="16"/>
  <c r="H190" i="87"/>
  <c r="S28" i="16"/>
  <c r="I190" i="87"/>
  <c r="P29" i="16"/>
  <c r="F191" i="87"/>
  <c r="R29" i="16"/>
  <c r="H191" i="87"/>
  <c r="S29" i="16"/>
  <c r="I191" i="87"/>
  <c r="T29" i="16"/>
  <c r="J191" i="87"/>
  <c r="U29" i="16"/>
  <c r="K191" i="87"/>
  <c r="V29" i="16"/>
  <c r="L191" i="87"/>
  <c r="W29" i="16"/>
  <c r="P30" i="16"/>
  <c r="F192" i="87"/>
  <c r="T30" i="16"/>
  <c r="J192" i="87"/>
  <c r="N31" i="16"/>
  <c r="D193" i="87"/>
  <c r="P31" i="16"/>
  <c r="F193" i="87"/>
  <c r="Q31" i="16"/>
  <c r="G193" i="87"/>
  <c r="P34" i="16"/>
  <c r="F223" i="87"/>
  <c r="F300" i="87"/>
  <c r="T34" i="16"/>
  <c r="J223" i="87"/>
  <c r="J300" i="87"/>
  <c r="N35" i="16"/>
  <c r="D250" i="87"/>
  <c r="Q35" i="16"/>
  <c r="G250" i="87"/>
  <c r="N36" i="16"/>
  <c r="D251" i="87"/>
  <c r="O36" i="16"/>
  <c r="E251" i="87"/>
  <c r="Q36" i="16"/>
  <c r="G251" i="87"/>
  <c r="R36" i="16"/>
  <c r="H251" i="87"/>
  <c r="S36" i="16"/>
  <c r="I251" i="87"/>
  <c r="E252" i="87"/>
  <c r="F252" i="87"/>
  <c r="H252" i="87"/>
  <c r="I252" i="87"/>
  <c r="J252" i="87"/>
  <c r="K252" i="87"/>
  <c r="L252" i="87"/>
  <c r="N37" i="16"/>
  <c r="D77" i="87"/>
  <c r="D286" i="87"/>
  <c r="P37" i="16"/>
  <c r="F77" i="87"/>
  <c r="F286" i="87"/>
  <c r="Q37" i="16"/>
  <c r="G77" i="87"/>
  <c r="G286" i="87"/>
  <c r="N38" i="16"/>
  <c r="D224" i="87"/>
  <c r="D301" i="87"/>
  <c r="O38" i="16"/>
  <c r="E224" i="87"/>
  <c r="E301" i="87"/>
  <c r="Q38" i="16"/>
  <c r="G224" i="87"/>
  <c r="G301" i="87"/>
  <c r="R38" i="16"/>
  <c r="H224" i="87"/>
  <c r="H301" i="87"/>
  <c r="S38" i="16"/>
  <c r="I224" i="87"/>
  <c r="I301" i="87"/>
  <c r="O39" i="16"/>
  <c r="E80" i="87"/>
  <c r="E81" i="87"/>
  <c r="E287" i="87"/>
  <c r="P39" i="16"/>
  <c r="F80" i="87"/>
  <c r="F81" i="87"/>
  <c r="F287" i="87"/>
  <c r="R39" i="16"/>
  <c r="H80" i="87"/>
  <c r="H81" i="87"/>
  <c r="H287" i="87"/>
  <c r="S39" i="16"/>
  <c r="I80" i="87"/>
  <c r="I81" i="87"/>
  <c r="I287" i="87"/>
  <c r="T39" i="16"/>
  <c r="J80" i="87"/>
  <c r="J81" i="87"/>
  <c r="J287" i="87"/>
  <c r="U39" i="16"/>
  <c r="K80" i="87"/>
  <c r="K81" i="87"/>
  <c r="K287" i="87"/>
  <c r="V39" i="16"/>
  <c r="L80" i="87"/>
  <c r="L81" i="87"/>
  <c r="L287" i="87"/>
  <c r="W39" i="16"/>
  <c r="N40" i="16"/>
  <c r="D239" i="87"/>
  <c r="P40" i="16"/>
  <c r="F239" i="87"/>
  <c r="R40" i="16"/>
  <c r="H239" i="87"/>
  <c r="V40" i="16"/>
  <c r="L239" i="87"/>
  <c r="P41" i="16"/>
  <c r="F240" i="87"/>
  <c r="Q41" i="16"/>
  <c r="G240" i="87"/>
  <c r="T41" i="16"/>
  <c r="J240" i="87"/>
  <c r="D41" i="91"/>
  <c r="R58" i="89"/>
  <c r="C41" i="91"/>
  <c r="E41" i="91"/>
  <c r="F41" i="91"/>
  <c r="O42" i="16"/>
  <c r="E241" i="87"/>
  <c r="P42" i="16"/>
  <c r="F241" i="87"/>
  <c r="Q42" i="16"/>
  <c r="G241" i="87"/>
  <c r="R42" i="16"/>
  <c r="H241" i="87"/>
  <c r="S42" i="16"/>
  <c r="I241" i="87"/>
  <c r="T42" i="16"/>
  <c r="J241" i="87"/>
  <c r="U42" i="16"/>
  <c r="K241" i="87"/>
  <c r="V42" i="16"/>
  <c r="L241" i="87"/>
  <c r="W42" i="16"/>
  <c r="D43" i="91"/>
  <c r="R61" i="89"/>
  <c r="C43" i="91"/>
  <c r="E43" i="91"/>
  <c r="F43" i="91"/>
  <c r="N43" i="16"/>
  <c r="D256" i="87"/>
  <c r="O43" i="16"/>
  <c r="E256" i="87"/>
  <c r="P43" i="16"/>
  <c r="F256" i="87"/>
  <c r="Q43" i="16"/>
  <c r="G256" i="87"/>
  <c r="R43" i="16"/>
  <c r="H256" i="87"/>
  <c r="S43" i="16"/>
  <c r="I256" i="87"/>
  <c r="T43" i="16"/>
  <c r="J256" i="87"/>
  <c r="N44" i="16"/>
  <c r="D257" i="87"/>
  <c r="P44" i="16"/>
  <c r="F257" i="87"/>
  <c r="Q44" i="16"/>
  <c r="G257" i="87"/>
  <c r="U44" i="16"/>
  <c r="K257" i="87"/>
  <c r="W44" i="16"/>
  <c r="N45" i="16"/>
  <c r="D258" i="87"/>
  <c r="Q45" i="16"/>
  <c r="G258" i="87"/>
  <c r="R45" i="16"/>
  <c r="H258" i="87"/>
  <c r="V45" i="16"/>
  <c r="L258" i="87"/>
  <c r="O46" i="16"/>
  <c r="E259" i="87"/>
  <c r="P46" i="16"/>
  <c r="F259" i="87"/>
  <c r="R46" i="16"/>
  <c r="H259" i="87"/>
  <c r="S46" i="16"/>
  <c r="I259" i="87"/>
  <c r="T46" i="16"/>
  <c r="J259" i="87"/>
  <c r="U46" i="16"/>
  <c r="K259" i="87"/>
  <c r="V46" i="16"/>
  <c r="L259" i="87"/>
  <c r="W46" i="16"/>
  <c r="O47" i="16"/>
  <c r="E225" i="87"/>
  <c r="E302" i="87"/>
  <c r="P47" i="16"/>
  <c r="F225" i="87"/>
  <c r="F302" i="87"/>
  <c r="S47" i="16"/>
  <c r="I225" i="87"/>
  <c r="I302" i="87"/>
  <c r="T47" i="16"/>
  <c r="J225" i="87"/>
  <c r="J302" i="87"/>
  <c r="U47" i="16"/>
  <c r="K225" i="87"/>
  <c r="K302" i="87"/>
  <c r="V47" i="16"/>
  <c r="L225" i="87"/>
  <c r="L302" i="87"/>
  <c r="W47" i="16"/>
  <c r="N185" i="16"/>
  <c r="O185" i="16"/>
  <c r="P185" i="16"/>
  <c r="O26" i="23"/>
  <c r="Q185" i="16"/>
  <c r="R185" i="16"/>
  <c r="S185" i="16"/>
  <c r="T185" i="16"/>
  <c r="S26" i="23"/>
  <c r="U185" i="16"/>
  <c r="V185" i="16"/>
  <c r="W185" i="16"/>
  <c r="N48" i="16"/>
  <c r="D245" i="87"/>
  <c r="O48" i="16"/>
  <c r="E245" i="87"/>
  <c r="Q48" i="16"/>
  <c r="G245" i="87"/>
  <c r="R48" i="16"/>
  <c r="H245" i="87"/>
  <c r="S48" i="16"/>
  <c r="I245" i="87"/>
  <c r="N51" i="16"/>
  <c r="D7" i="87"/>
  <c r="S51" i="16"/>
  <c r="I7" i="87"/>
  <c r="U51" i="16"/>
  <c r="K7" i="87"/>
  <c r="N52" i="16"/>
  <c r="D8" i="87"/>
  <c r="O52" i="16"/>
  <c r="E8" i="87"/>
  <c r="Q52" i="16"/>
  <c r="G8" i="87"/>
  <c r="R52" i="16"/>
  <c r="H8" i="87"/>
  <c r="T52" i="16"/>
  <c r="J8" i="87"/>
  <c r="O53" i="16"/>
  <c r="E9" i="87"/>
  <c r="P53" i="16"/>
  <c r="F9" i="87"/>
  <c r="Q53" i="16"/>
  <c r="G9" i="87"/>
  <c r="T53" i="16"/>
  <c r="J9" i="87"/>
  <c r="U53" i="16"/>
  <c r="K9" i="87"/>
  <c r="P54" i="16"/>
  <c r="F10" i="87"/>
  <c r="Q54" i="16"/>
  <c r="G10" i="87"/>
  <c r="R54" i="16"/>
  <c r="H10" i="87"/>
  <c r="S54" i="16"/>
  <c r="I10" i="87"/>
  <c r="T54" i="16"/>
  <c r="J10" i="87"/>
  <c r="U54" i="16"/>
  <c r="K10" i="87"/>
  <c r="V54" i="16"/>
  <c r="L10" i="87"/>
  <c r="W54" i="16"/>
  <c r="N55" i="16"/>
  <c r="D61" i="87"/>
  <c r="O55" i="16"/>
  <c r="E61" i="87"/>
  <c r="Q55" i="16"/>
  <c r="G61" i="87"/>
  <c r="R55" i="16"/>
  <c r="H61" i="87"/>
  <c r="S55" i="16"/>
  <c r="I61" i="87"/>
  <c r="T55" i="16"/>
  <c r="J61" i="87"/>
  <c r="P56" i="16"/>
  <c r="F11" i="87"/>
  <c r="Q56" i="16"/>
  <c r="G11" i="87"/>
  <c r="R56" i="16"/>
  <c r="H11" i="87"/>
  <c r="S56" i="16"/>
  <c r="I11" i="87"/>
  <c r="T56" i="16"/>
  <c r="J11" i="87"/>
  <c r="U56" i="16"/>
  <c r="K11" i="87"/>
  <c r="V56" i="16"/>
  <c r="L11" i="87"/>
  <c r="W56" i="16"/>
  <c r="N57" i="16"/>
  <c r="D12" i="87"/>
  <c r="O57" i="16"/>
  <c r="E12" i="87"/>
  <c r="Q57" i="16"/>
  <c r="G12" i="87"/>
  <c r="R57" i="16"/>
  <c r="H12" i="87"/>
  <c r="S57" i="16"/>
  <c r="I12" i="87"/>
  <c r="P58" i="16"/>
  <c r="F14" i="87"/>
  <c r="R58" i="16"/>
  <c r="H14" i="87"/>
  <c r="S58" i="16"/>
  <c r="I14" i="87"/>
  <c r="T58" i="16"/>
  <c r="J14" i="87"/>
  <c r="U58" i="16"/>
  <c r="K14" i="87"/>
  <c r="V58" i="16"/>
  <c r="L14" i="87"/>
  <c r="W58" i="16"/>
  <c r="N59" i="16"/>
  <c r="D15" i="87"/>
  <c r="P59" i="16"/>
  <c r="F15" i="87"/>
  <c r="R59" i="16"/>
  <c r="H15" i="87"/>
  <c r="S59" i="16"/>
  <c r="I15" i="87"/>
  <c r="U59" i="16"/>
  <c r="K15" i="87"/>
  <c r="V59" i="16"/>
  <c r="L15" i="87"/>
  <c r="N60" i="16"/>
  <c r="D16" i="87"/>
  <c r="O60" i="16"/>
  <c r="E16" i="87"/>
  <c r="R60" i="16"/>
  <c r="H16" i="87"/>
  <c r="S60" i="16"/>
  <c r="I16" i="87"/>
  <c r="N61" i="16"/>
  <c r="D17" i="87"/>
  <c r="P61" i="16"/>
  <c r="F17" i="87"/>
  <c r="S61" i="16"/>
  <c r="I17" i="87"/>
  <c r="T61" i="16"/>
  <c r="J17" i="87"/>
  <c r="U61" i="16"/>
  <c r="K17" i="87"/>
  <c r="W61" i="16"/>
  <c r="N62" i="16"/>
  <c r="D18" i="87"/>
  <c r="O62" i="16"/>
  <c r="E18" i="87"/>
  <c r="Q62" i="16"/>
  <c r="G18" i="87"/>
  <c r="R62" i="16"/>
  <c r="H18" i="87"/>
  <c r="S62" i="16"/>
  <c r="I18" i="87"/>
  <c r="N63" i="16"/>
  <c r="D63" i="87"/>
  <c r="P63" i="16"/>
  <c r="F63" i="87"/>
  <c r="R63" i="16"/>
  <c r="H63" i="87"/>
  <c r="S63" i="16"/>
  <c r="I63" i="87"/>
  <c r="T63" i="16"/>
  <c r="J63" i="87"/>
  <c r="U63" i="16"/>
  <c r="K63" i="87"/>
  <c r="W63" i="16"/>
  <c r="N64" i="16"/>
  <c r="D64" i="87"/>
  <c r="O64" i="16"/>
  <c r="E64" i="87"/>
  <c r="P64" i="16"/>
  <c r="F64" i="87"/>
  <c r="Q64" i="16"/>
  <c r="G64" i="87"/>
  <c r="T64" i="16"/>
  <c r="J64" i="87"/>
  <c r="U64" i="16"/>
  <c r="K64" i="87"/>
  <c r="W64" i="16"/>
  <c r="N66" i="16"/>
  <c r="D20" i="87"/>
  <c r="P66" i="16"/>
  <c r="F20" i="87"/>
  <c r="R66" i="16"/>
  <c r="H20" i="87"/>
  <c r="S66" i="16"/>
  <c r="I20" i="87"/>
  <c r="D21" i="87"/>
  <c r="E21" i="87"/>
  <c r="F21" i="87"/>
  <c r="G21" i="87"/>
  <c r="H21" i="87"/>
  <c r="I21" i="87"/>
  <c r="J21" i="87"/>
  <c r="K21" i="87"/>
  <c r="L21" i="87"/>
  <c r="O68" i="16"/>
  <c r="E65" i="87"/>
  <c r="P68" i="16"/>
  <c r="F65" i="87"/>
  <c r="Q68" i="16"/>
  <c r="G65" i="87"/>
  <c r="R68" i="16"/>
  <c r="H65" i="87"/>
  <c r="S68" i="16"/>
  <c r="I65" i="87"/>
  <c r="T68" i="16"/>
  <c r="J65" i="87"/>
  <c r="U68" i="16"/>
  <c r="K65" i="87"/>
  <c r="V68" i="16"/>
  <c r="L65" i="87"/>
  <c r="N70" i="16"/>
  <c r="D23" i="87"/>
  <c r="Q70" i="16"/>
  <c r="G23" i="87"/>
  <c r="R70" i="16"/>
  <c r="H23" i="87"/>
  <c r="S70" i="16"/>
  <c r="I23" i="87"/>
  <c r="N71" i="16"/>
  <c r="D24" i="87"/>
  <c r="O71" i="16"/>
  <c r="E24" i="87"/>
  <c r="P71" i="16"/>
  <c r="F24" i="87"/>
  <c r="Q71" i="16"/>
  <c r="G24" i="87"/>
  <c r="T71" i="16"/>
  <c r="J24" i="87"/>
  <c r="V71" i="16"/>
  <c r="L24" i="87"/>
  <c r="D62" i="87"/>
  <c r="E62" i="87"/>
  <c r="G62" i="87"/>
  <c r="H62" i="87"/>
  <c r="I62" i="87"/>
  <c r="J62" i="87"/>
  <c r="K62" i="87"/>
  <c r="N72" i="16"/>
  <c r="D66" i="87"/>
  <c r="O72" i="16"/>
  <c r="E66" i="87"/>
  <c r="P72" i="16"/>
  <c r="F66" i="87"/>
  <c r="Q72" i="16"/>
  <c r="G66" i="87"/>
  <c r="V72" i="16"/>
  <c r="L66" i="87"/>
  <c r="W72" i="16"/>
  <c r="N73" i="16"/>
  <c r="D67" i="87"/>
  <c r="R73" i="16"/>
  <c r="H67" i="87"/>
  <c r="S73" i="16"/>
  <c r="I67" i="87"/>
  <c r="O74" i="16"/>
  <c r="E25" i="87"/>
  <c r="P74" i="16"/>
  <c r="F25" i="87"/>
  <c r="Q74" i="16"/>
  <c r="G25" i="87"/>
  <c r="R74" i="16"/>
  <c r="H25" i="87"/>
  <c r="S74" i="16"/>
  <c r="I25" i="87"/>
  <c r="T74" i="16"/>
  <c r="J25" i="87"/>
  <c r="V74" i="16"/>
  <c r="L25" i="87"/>
  <c r="W74" i="16"/>
  <c r="N76" i="16"/>
  <c r="D27" i="87"/>
  <c r="O76" i="16"/>
  <c r="E27" i="87"/>
  <c r="Q76" i="16"/>
  <c r="G27" i="87"/>
  <c r="T76" i="16"/>
  <c r="J27" i="87"/>
  <c r="N77" i="16"/>
  <c r="D28" i="87"/>
  <c r="O77" i="16"/>
  <c r="E28" i="87"/>
  <c r="R77" i="16"/>
  <c r="H28" i="87"/>
  <c r="S77" i="16"/>
  <c r="I28" i="87"/>
  <c r="O78" i="16"/>
  <c r="E68" i="87"/>
  <c r="P78" i="16"/>
  <c r="F68" i="87"/>
  <c r="Q78" i="16"/>
  <c r="G68" i="87"/>
  <c r="R78" i="16"/>
  <c r="H68" i="87"/>
  <c r="S78" i="16"/>
  <c r="I68" i="87"/>
  <c r="T78" i="16"/>
  <c r="J68" i="87"/>
  <c r="U78" i="16"/>
  <c r="K68" i="87"/>
  <c r="V78" i="16"/>
  <c r="L68" i="87"/>
  <c r="W78" i="16"/>
  <c r="N79" i="16"/>
  <c r="D29" i="87"/>
  <c r="O79" i="16"/>
  <c r="E29" i="87"/>
  <c r="P79" i="16"/>
  <c r="F29" i="87"/>
  <c r="Q79" i="16"/>
  <c r="G29" i="87"/>
  <c r="T79" i="16"/>
  <c r="J29" i="87"/>
  <c r="O80" i="16"/>
  <c r="E30" i="87"/>
  <c r="P80" i="16"/>
  <c r="F30" i="87"/>
  <c r="Q80" i="16"/>
  <c r="G30" i="87"/>
  <c r="R80" i="16"/>
  <c r="H30" i="87"/>
  <c r="S80" i="16"/>
  <c r="I30" i="87"/>
  <c r="T80" i="16"/>
  <c r="J30" i="87"/>
  <c r="U80" i="16"/>
  <c r="K30" i="87"/>
  <c r="V80" i="16"/>
  <c r="L30" i="87"/>
  <c r="W80" i="16"/>
  <c r="N81" i="16"/>
  <c r="D31" i="87"/>
  <c r="P81" i="16"/>
  <c r="F31" i="87"/>
  <c r="R81" i="16"/>
  <c r="H31" i="87"/>
  <c r="S81" i="16"/>
  <c r="I31" i="87"/>
  <c r="T81" i="16"/>
  <c r="J31" i="87"/>
  <c r="U81" i="16"/>
  <c r="K31" i="87"/>
  <c r="N82" i="16"/>
  <c r="D32" i="87"/>
  <c r="O82" i="16"/>
  <c r="E32" i="87"/>
  <c r="P82" i="16"/>
  <c r="F32" i="87"/>
  <c r="Q82" i="16"/>
  <c r="G32" i="87"/>
  <c r="T82" i="16"/>
  <c r="J32" i="87"/>
  <c r="D33" i="87"/>
  <c r="E33" i="87"/>
  <c r="F33" i="87"/>
  <c r="G33" i="87"/>
  <c r="H33" i="87"/>
  <c r="J33" i="87"/>
  <c r="K33" i="87"/>
  <c r="N83" i="16"/>
  <c r="D69" i="87"/>
  <c r="P83" i="16"/>
  <c r="F69" i="87"/>
  <c r="S83" i="16"/>
  <c r="I69" i="87"/>
  <c r="T83" i="16"/>
  <c r="J69" i="87"/>
  <c r="W83" i="16"/>
  <c r="N84" i="16"/>
  <c r="D70" i="87"/>
  <c r="O84" i="16"/>
  <c r="E70" i="87"/>
  <c r="P84" i="16"/>
  <c r="F70" i="87"/>
  <c r="Q84" i="16"/>
  <c r="G70" i="87"/>
  <c r="T84" i="16"/>
  <c r="J70" i="87"/>
  <c r="D34" i="87"/>
  <c r="E34" i="87"/>
  <c r="F34" i="87"/>
  <c r="G34" i="87"/>
  <c r="H34" i="87"/>
  <c r="I34" i="87"/>
  <c r="J34" i="87"/>
  <c r="N85" i="16"/>
  <c r="D35" i="87"/>
  <c r="P85" i="16"/>
  <c r="F35" i="87"/>
  <c r="Q85" i="16"/>
  <c r="G35" i="87"/>
  <c r="T85" i="16"/>
  <c r="J35" i="87"/>
  <c r="N86" i="16"/>
  <c r="D71" i="87"/>
  <c r="P86" i="16"/>
  <c r="F71" i="87"/>
  <c r="R86" i="16"/>
  <c r="H71" i="87"/>
  <c r="S86" i="16"/>
  <c r="I71" i="87"/>
  <c r="T86" i="16"/>
  <c r="J71" i="87"/>
  <c r="V86" i="16"/>
  <c r="L71" i="87"/>
  <c r="O87" i="16"/>
  <c r="E36" i="87"/>
  <c r="P87" i="16"/>
  <c r="F36" i="87"/>
  <c r="Q87" i="16"/>
  <c r="G36" i="87"/>
  <c r="T87" i="16"/>
  <c r="J36" i="87"/>
  <c r="V87" i="16"/>
  <c r="L36" i="87"/>
  <c r="N88" i="16"/>
  <c r="D37" i="87"/>
  <c r="O88" i="16"/>
  <c r="E37" i="87"/>
  <c r="R88" i="16"/>
  <c r="H37" i="87"/>
  <c r="S88" i="16"/>
  <c r="I37" i="87"/>
  <c r="O89" i="16"/>
  <c r="E38" i="87"/>
  <c r="P89" i="16"/>
  <c r="F38" i="87"/>
  <c r="Q89" i="16"/>
  <c r="G38" i="87"/>
  <c r="R89" i="16"/>
  <c r="H38" i="87"/>
  <c r="S89" i="16"/>
  <c r="I38" i="87"/>
  <c r="T89" i="16"/>
  <c r="J38" i="87"/>
  <c r="U89" i="16"/>
  <c r="K38" i="87"/>
  <c r="V89" i="16"/>
  <c r="L38" i="87"/>
  <c r="W89" i="16"/>
  <c r="D72" i="87"/>
  <c r="E72" i="87"/>
  <c r="F72" i="87"/>
  <c r="G72" i="87"/>
  <c r="H72" i="87"/>
  <c r="I72" i="87"/>
  <c r="J72" i="87"/>
  <c r="L72" i="87"/>
  <c r="N90" i="16"/>
  <c r="D39" i="87"/>
  <c r="O90" i="16"/>
  <c r="E39" i="87"/>
  <c r="P90" i="16"/>
  <c r="F39" i="87"/>
  <c r="Q90" i="16"/>
  <c r="G39" i="87"/>
  <c r="T90" i="16"/>
  <c r="J39" i="87"/>
  <c r="U90" i="16"/>
  <c r="K39" i="87"/>
  <c r="V90" i="16"/>
  <c r="L39" i="87"/>
  <c r="N91" i="16"/>
  <c r="D40" i="87"/>
  <c r="O91" i="16"/>
  <c r="E40" i="87"/>
  <c r="R91" i="16"/>
  <c r="H40" i="87"/>
  <c r="O92" i="16"/>
  <c r="E41" i="87"/>
  <c r="P92" i="16"/>
  <c r="F41" i="87"/>
  <c r="Q92" i="16"/>
  <c r="G41" i="87"/>
  <c r="R92" i="16"/>
  <c r="H41" i="87"/>
  <c r="S92" i="16"/>
  <c r="I41" i="87"/>
  <c r="U92" i="16"/>
  <c r="K41" i="87"/>
  <c r="V92" i="16"/>
  <c r="L41" i="87"/>
  <c r="W92" i="16"/>
  <c r="N93" i="16"/>
  <c r="D42" i="87"/>
  <c r="P93" i="16"/>
  <c r="F42" i="87"/>
  <c r="R93" i="16"/>
  <c r="H42" i="87"/>
  <c r="S93" i="16"/>
  <c r="I42" i="87"/>
  <c r="T93" i="16"/>
  <c r="J42" i="87"/>
  <c r="N94" i="16"/>
  <c r="D43" i="87"/>
  <c r="O94" i="16"/>
  <c r="E43" i="87"/>
  <c r="Q94" i="16"/>
  <c r="G43" i="87"/>
  <c r="S94" i="16"/>
  <c r="I43" i="87"/>
  <c r="O95" i="16"/>
  <c r="E44" i="87"/>
  <c r="P95" i="16"/>
  <c r="F44" i="87"/>
  <c r="Q95" i="16"/>
  <c r="G44" i="87"/>
  <c r="R95" i="16"/>
  <c r="H44" i="87"/>
  <c r="S95" i="16"/>
  <c r="I44" i="87"/>
  <c r="T95" i="16"/>
  <c r="J44" i="87"/>
  <c r="W95" i="16"/>
  <c r="N96" i="16"/>
  <c r="D45" i="87"/>
  <c r="P96" i="16"/>
  <c r="F45" i="87"/>
  <c r="R96" i="16"/>
  <c r="H45" i="87"/>
  <c r="S96" i="16"/>
  <c r="I45" i="87"/>
  <c r="T96" i="16"/>
  <c r="J45" i="87"/>
  <c r="N97" i="16"/>
  <c r="D46" i="87"/>
  <c r="Q97" i="16"/>
  <c r="G46" i="87"/>
  <c r="T97" i="16"/>
  <c r="J46" i="87"/>
  <c r="N98" i="16"/>
  <c r="D47" i="87"/>
  <c r="O98" i="16"/>
  <c r="E47" i="87"/>
  <c r="Q98" i="16"/>
  <c r="G47" i="87"/>
  <c r="R98" i="16"/>
  <c r="H47" i="87"/>
  <c r="S98" i="16"/>
  <c r="I47" i="87"/>
  <c r="O99" i="16"/>
  <c r="E48" i="87"/>
  <c r="P99" i="16"/>
  <c r="F48" i="87"/>
  <c r="Q99" i="16"/>
  <c r="G48" i="87"/>
  <c r="R99" i="16"/>
  <c r="H48" i="87"/>
  <c r="S99" i="16"/>
  <c r="I48" i="87"/>
  <c r="T99" i="16"/>
  <c r="J48" i="87"/>
  <c r="U99" i="16"/>
  <c r="K48" i="87"/>
  <c r="W99" i="16"/>
  <c r="N100" i="16"/>
  <c r="D49" i="87"/>
  <c r="P100" i="16"/>
  <c r="F49" i="87"/>
  <c r="R100" i="16"/>
  <c r="H49" i="87"/>
  <c r="S100" i="16"/>
  <c r="I49" i="87"/>
  <c r="T100" i="16"/>
  <c r="J49" i="87"/>
  <c r="N113" i="16"/>
  <c r="D209" i="87"/>
  <c r="O113" i="16"/>
  <c r="E209" i="87"/>
  <c r="P113" i="16"/>
  <c r="F209" i="87"/>
  <c r="Q113" i="16"/>
  <c r="G209" i="87"/>
  <c r="R113" i="16"/>
  <c r="H209" i="87"/>
  <c r="S113" i="16"/>
  <c r="I209" i="87"/>
  <c r="T113" i="16"/>
  <c r="J209" i="87"/>
  <c r="U113" i="16"/>
  <c r="K209" i="87"/>
  <c r="V113" i="16"/>
  <c r="L209" i="87"/>
  <c r="W113" i="16"/>
  <c r="D103" i="91"/>
  <c r="R224" i="89"/>
  <c r="C103" i="91"/>
  <c r="E103" i="91"/>
  <c r="F103" i="91"/>
  <c r="N114" i="16"/>
  <c r="D210" i="87"/>
  <c r="O114" i="16"/>
  <c r="E210" i="87"/>
  <c r="P114" i="16"/>
  <c r="F210" i="87"/>
  <c r="Q114" i="16"/>
  <c r="G210" i="87"/>
  <c r="T114" i="16"/>
  <c r="J210" i="87"/>
  <c r="N115" i="16"/>
  <c r="D211" i="87"/>
  <c r="Q115" i="16"/>
  <c r="G211" i="87"/>
  <c r="R115" i="16"/>
  <c r="H211" i="87"/>
  <c r="S115" i="16"/>
  <c r="I211" i="87"/>
  <c r="O116" i="16"/>
  <c r="E212" i="87"/>
  <c r="P116" i="16"/>
  <c r="F212" i="87"/>
  <c r="Q116" i="16"/>
  <c r="G212" i="87"/>
  <c r="R116" i="16"/>
  <c r="H212" i="87"/>
  <c r="S116" i="16"/>
  <c r="I212" i="87"/>
  <c r="T116" i="16"/>
  <c r="J212" i="87"/>
  <c r="U116" i="16"/>
  <c r="K212" i="87"/>
  <c r="V116" i="16"/>
  <c r="L212" i="87"/>
  <c r="W116" i="16"/>
  <c r="N117" i="16"/>
  <c r="D213" i="87"/>
  <c r="P117" i="16"/>
  <c r="F213" i="87"/>
  <c r="R117" i="16"/>
  <c r="H213" i="87"/>
  <c r="S117" i="16"/>
  <c r="I213" i="87"/>
  <c r="T117" i="16"/>
  <c r="J213" i="87"/>
  <c r="U117" i="16"/>
  <c r="K213" i="87"/>
  <c r="V117" i="16"/>
  <c r="L213" i="87"/>
  <c r="D108" i="91"/>
  <c r="R230" i="89"/>
  <c r="C108" i="91"/>
  <c r="E108" i="91"/>
  <c r="F108" i="91"/>
  <c r="N119" i="16"/>
  <c r="D263" i="87"/>
  <c r="O119" i="16"/>
  <c r="E263" i="87"/>
  <c r="P119" i="16"/>
  <c r="F263" i="87"/>
  <c r="Q119" i="16"/>
  <c r="G263" i="87"/>
  <c r="N120" i="16"/>
  <c r="D264" i="87"/>
  <c r="O120" i="16"/>
  <c r="E264" i="87"/>
  <c r="Q120" i="16"/>
  <c r="G264" i="87"/>
  <c r="R120" i="16"/>
  <c r="H264" i="87"/>
  <c r="S120" i="16"/>
  <c r="I264" i="87"/>
  <c r="O121" i="16"/>
  <c r="E216" i="87"/>
  <c r="E296" i="87"/>
  <c r="P121" i="16"/>
  <c r="F216" i="87"/>
  <c r="F296" i="87"/>
  <c r="Q121" i="16"/>
  <c r="G216" i="87"/>
  <c r="G296" i="87"/>
  <c r="R121" i="16"/>
  <c r="H216" i="87"/>
  <c r="H296" i="87"/>
  <c r="S121" i="16"/>
  <c r="I216" i="87"/>
  <c r="I296" i="87"/>
  <c r="T121" i="16"/>
  <c r="J216" i="87"/>
  <c r="J296" i="87"/>
  <c r="U121" i="16"/>
  <c r="K216" i="87"/>
  <c r="K296" i="87"/>
  <c r="V121" i="16"/>
  <c r="L216" i="87"/>
  <c r="L296" i="87"/>
  <c r="W121" i="16"/>
  <c r="N184" i="16"/>
  <c r="D271" i="87"/>
  <c r="D316" i="87"/>
  <c r="O184" i="16"/>
  <c r="P184" i="16"/>
  <c r="Q184" i="16"/>
  <c r="R184" i="16"/>
  <c r="H271" i="87"/>
  <c r="H316" i="87"/>
  <c r="S184" i="16"/>
  <c r="T184" i="16"/>
  <c r="U184" i="16"/>
  <c r="V184" i="16"/>
  <c r="L271" i="87"/>
  <c r="L316" i="87"/>
  <c r="W184" i="16"/>
  <c r="N122" i="16"/>
  <c r="D145" i="87"/>
  <c r="O122" i="16"/>
  <c r="E145" i="87"/>
  <c r="Q122" i="16"/>
  <c r="G145" i="87"/>
  <c r="R122" i="16"/>
  <c r="H145" i="87"/>
  <c r="S122" i="16"/>
  <c r="I145" i="87"/>
  <c r="N123" i="16"/>
  <c r="D146" i="87"/>
  <c r="P123" i="16"/>
  <c r="F146" i="87"/>
  <c r="R123" i="16"/>
  <c r="H146" i="87"/>
  <c r="S123" i="16"/>
  <c r="I146" i="87"/>
  <c r="T123" i="16"/>
  <c r="J146" i="87"/>
  <c r="U123" i="16"/>
  <c r="K146" i="87"/>
  <c r="V123" i="16"/>
  <c r="L146" i="87"/>
  <c r="N125" i="16"/>
  <c r="D149" i="87"/>
  <c r="O125" i="16"/>
  <c r="E149" i="87"/>
  <c r="P125" i="16"/>
  <c r="F149" i="87"/>
  <c r="Q125" i="16"/>
  <c r="G149" i="87"/>
  <c r="T125" i="16"/>
  <c r="J149" i="87"/>
  <c r="U125" i="16"/>
  <c r="K149" i="87"/>
  <c r="N129" i="16"/>
  <c r="D151" i="87"/>
  <c r="O129" i="16"/>
  <c r="E151" i="87"/>
  <c r="Q129" i="16"/>
  <c r="G151" i="87"/>
  <c r="R129" i="16"/>
  <c r="H151" i="87"/>
  <c r="S129" i="16"/>
  <c r="I151" i="87"/>
  <c r="N130" i="16"/>
  <c r="D152" i="87"/>
  <c r="P130" i="16"/>
  <c r="F152" i="87"/>
  <c r="R130" i="16"/>
  <c r="H152" i="87"/>
  <c r="S130" i="16"/>
  <c r="I152" i="87"/>
  <c r="T130" i="16"/>
  <c r="J152" i="87"/>
  <c r="V130" i="16"/>
  <c r="L152" i="87"/>
  <c r="N131" i="16"/>
  <c r="D153" i="87"/>
  <c r="O131" i="16"/>
  <c r="E153" i="87"/>
  <c r="P131" i="16"/>
  <c r="F153" i="87"/>
  <c r="Q131" i="16"/>
  <c r="G153" i="87"/>
  <c r="T131" i="16"/>
  <c r="J153" i="87"/>
  <c r="U131" i="16"/>
  <c r="K153" i="87"/>
  <c r="N132" i="16"/>
  <c r="D154" i="87"/>
  <c r="O132" i="16"/>
  <c r="E154" i="87"/>
  <c r="Q132" i="16"/>
  <c r="G154" i="87"/>
  <c r="R132" i="16"/>
  <c r="H154" i="87"/>
  <c r="S132" i="16"/>
  <c r="I154" i="87"/>
  <c r="D155" i="87"/>
  <c r="E155" i="87"/>
  <c r="F155" i="87"/>
  <c r="G155" i="87"/>
  <c r="H155" i="87"/>
  <c r="I155" i="87"/>
  <c r="J155" i="87"/>
  <c r="K155" i="87"/>
  <c r="L155" i="87"/>
  <c r="N133" i="16"/>
  <c r="D156" i="87"/>
  <c r="P133" i="16"/>
  <c r="F156" i="87"/>
  <c r="R133" i="16"/>
  <c r="H156" i="87"/>
  <c r="S133" i="16"/>
  <c r="I156" i="87"/>
  <c r="T133" i="16"/>
  <c r="J156" i="87"/>
  <c r="U133" i="16"/>
  <c r="K156" i="87"/>
  <c r="V133" i="16"/>
  <c r="L156" i="87"/>
  <c r="N134" i="16"/>
  <c r="D157" i="87"/>
  <c r="O134" i="16"/>
  <c r="E157" i="87"/>
  <c r="P134" i="16"/>
  <c r="F157" i="87"/>
  <c r="Q134" i="16"/>
  <c r="G157" i="87"/>
  <c r="T134" i="16"/>
  <c r="J157" i="87"/>
  <c r="U134" i="16"/>
  <c r="K157" i="87"/>
  <c r="N135" i="16"/>
  <c r="D158" i="87"/>
  <c r="O135" i="16"/>
  <c r="E158" i="87"/>
  <c r="Q135" i="16"/>
  <c r="G158" i="87"/>
  <c r="R135" i="16"/>
  <c r="H158" i="87"/>
  <c r="S135" i="16"/>
  <c r="I158" i="87"/>
  <c r="O136" i="16"/>
  <c r="E159" i="87"/>
  <c r="P136" i="16"/>
  <c r="F159" i="87"/>
  <c r="Q136" i="16"/>
  <c r="G159" i="87"/>
  <c r="R136" i="16"/>
  <c r="H159" i="87"/>
  <c r="S136" i="16"/>
  <c r="I159" i="87"/>
  <c r="T136" i="16"/>
  <c r="J159" i="87"/>
  <c r="U136" i="16"/>
  <c r="K159" i="87"/>
  <c r="V136" i="16"/>
  <c r="L159" i="87"/>
  <c r="W136" i="16"/>
  <c r="N137" i="16"/>
  <c r="D160" i="87"/>
  <c r="P137" i="16"/>
  <c r="F160" i="87"/>
  <c r="R137" i="16"/>
  <c r="H160" i="87"/>
  <c r="S137" i="16"/>
  <c r="I160" i="87"/>
  <c r="T137" i="16"/>
  <c r="J160" i="87"/>
  <c r="U137" i="16"/>
  <c r="K160" i="87"/>
  <c r="V137" i="16"/>
  <c r="L160" i="87"/>
  <c r="D161" i="87"/>
  <c r="E161" i="87"/>
  <c r="F161" i="87"/>
  <c r="G161" i="87"/>
  <c r="H161" i="87"/>
  <c r="I161" i="87"/>
  <c r="J161" i="87"/>
  <c r="K161" i="87"/>
  <c r="L161" i="87"/>
  <c r="N138" i="16"/>
  <c r="D162" i="87"/>
  <c r="O138" i="16"/>
  <c r="E162" i="87"/>
  <c r="P138" i="16"/>
  <c r="F162" i="87"/>
  <c r="Q138" i="16"/>
  <c r="G162" i="87"/>
  <c r="T138" i="16"/>
  <c r="J162" i="87"/>
  <c r="N139" i="16"/>
  <c r="D163" i="87"/>
  <c r="O139" i="16"/>
  <c r="E163" i="87"/>
  <c r="Q139" i="16"/>
  <c r="G163" i="87"/>
  <c r="R139" i="16"/>
  <c r="H163" i="87"/>
  <c r="S139" i="16"/>
  <c r="I163" i="87"/>
  <c r="O140" i="16"/>
  <c r="E164" i="87"/>
  <c r="P140" i="16"/>
  <c r="F164" i="87"/>
  <c r="Q140" i="16"/>
  <c r="G164" i="87"/>
  <c r="R140" i="16"/>
  <c r="H164" i="87"/>
  <c r="S140" i="16"/>
  <c r="I164" i="87"/>
  <c r="T140" i="16"/>
  <c r="J164" i="87"/>
  <c r="U140" i="16"/>
  <c r="K164" i="87"/>
  <c r="V140" i="16"/>
  <c r="L164" i="87"/>
  <c r="W140" i="16"/>
  <c r="N141" i="16"/>
  <c r="D165" i="87"/>
  <c r="P141" i="16"/>
  <c r="F165" i="87"/>
  <c r="R141" i="16"/>
  <c r="H165" i="87"/>
  <c r="S141" i="16"/>
  <c r="I165" i="87"/>
  <c r="T141" i="16"/>
  <c r="J165" i="87"/>
  <c r="U141" i="16"/>
  <c r="K165" i="87"/>
  <c r="V141" i="16"/>
  <c r="L165" i="87"/>
  <c r="W141" i="16"/>
  <c r="N142" i="16"/>
  <c r="D166" i="87"/>
  <c r="O142" i="16"/>
  <c r="E166" i="87"/>
  <c r="P142" i="16"/>
  <c r="F166" i="87"/>
  <c r="Q142" i="16"/>
  <c r="G166" i="87"/>
  <c r="T142" i="16"/>
  <c r="J166" i="87"/>
  <c r="U142" i="16"/>
  <c r="K166" i="87"/>
  <c r="O143" i="16"/>
  <c r="E88" i="87"/>
  <c r="P143" i="16"/>
  <c r="F88" i="87"/>
  <c r="Q143" i="16"/>
  <c r="G88" i="87"/>
  <c r="R143" i="16"/>
  <c r="H88" i="87"/>
  <c r="S143" i="16"/>
  <c r="I88" i="87"/>
  <c r="T143" i="16"/>
  <c r="J88" i="87"/>
  <c r="U143" i="16"/>
  <c r="K88" i="87"/>
  <c r="V143" i="16"/>
  <c r="L88" i="87"/>
  <c r="W143" i="16"/>
  <c r="N144" i="16"/>
  <c r="D89" i="87"/>
  <c r="P144" i="16"/>
  <c r="F89" i="87"/>
  <c r="R144" i="16"/>
  <c r="H89" i="87"/>
  <c r="S144" i="16"/>
  <c r="I89" i="87"/>
  <c r="T144" i="16"/>
  <c r="J89" i="87"/>
  <c r="V144" i="16"/>
  <c r="L89" i="87"/>
  <c r="N145" i="16"/>
  <c r="D90" i="87"/>
  <c r="O145" i="16"/>
  <c r="E90" i="87"/>
  <c r="P145" i="16"/>
  <c r="F90" i="87"/>
  <c r="Q145" i="16"/>
  <c r="G90" i="87"/>
  <c r="T145" i="16"/>
  <c r="J90" i="87"/>
  <c r="U145" i="16"/>
  <c r="K90" i="87"/>
  <c r="V145" i="16"/>
  <c r="L90" i="87"/>
  <c r="N146" i="16"/>
  <c r="D91" i="87"/>
  <c r="O146" i="16"/>
  <c r="E91" i="87"/>
  <c r="Q146" i="16"/>
  <c r="G91" i="87"/>
  <c r="R146" i="16"/>
  <c r="H91" i="87"/>
  <c r="S146" i="16"/>
  <c r="I91" i="87"/>
  <c r="O147" i="16"/>
  <c r="E92" i="87"/>
  <c r="P147" i="16"/>
  <c r="F92" i="87"/>
  <c r="Q147" i="16"/>
  <c r="G92" i="87"/>
  <c r="R147" i="16"/>
  <c r="H92" i="87"/>
  <c r="S147" i="16"/>
  <c r="I92" i="87"/>
  <c r="T147" i="16"/>
  <c r="J92" i="87"/>
  <c r="U147" i="16"/>
  <c r="K92" i="87"/>
  <c r="V147" i="16"/>
  <c r="L92" i="87"/>
  <c r="W147" i="16"/>
  <c r="N148" i="16"/>
  <c r="D93" i="87"/>
  <c r="O148" i="16"/>
  <c r="E93" i="87"/>
  <c r="P148" i="16"/>
  <c r="F93" i="87"/>
  <c r="Q148" i="16"/>
  <c r="G93" i="87"/>
  <c r="T148" i="16"/>
  <c r="J93" i="87"/>
  <c r="N149" i="16"/>
  <c r="D94" i="87"/>
  <c r="O149" i="16"/>
  <c r="E94" i="87"/>
  <c r="Q149" i="16"/>
  <c r="G94" i="87"/>
  <c r="R149" i="16"/>
  <c r="H94" i="87"/>
  <c r="S149" i="16"/>
  <c r="I94" i="87"/>
  <c r="D139" i="91"/>
  <c r="R284" i="89"/>
  <c r="C139" i="91"/>
  <c r="E139" i="91"/>
  <c r="F139" i="91"/>
  <c r="N150" i="16"/>
  <c r="D96" i="87"/>
  <c r="O150" i="16"/>
  <c r="E96" i="87"/>
  <c r="P150" i="16"/>
  <c r="F96" i="87"/>
  <c r="Q150" i="16"/>
  <c r="G96" i="87"/>
  <c r="T150" i="16"/>
  <c r="J96" i="87"/>
  <c r="W150" i="16"/>
  <c r="N151" i="16"/>
  <c r="D97" i="87"/>
  <c r="O151" i="16"/>
  <c r="E97" i="87"/>
  <c r="Q151" i="16"/>
  <c r="G97" i="87"/>
  <c r="R151" i="16"/>
  <c r="H97" i="87"/>
  <c r="S151" i="16"/>
  <c r="I97" i="87"/>
  <c r="O152" i="16"/>
  <c r="E98" i="87"/>
  <c r="P152" i="16"/>
  <c r="F98" i="87"/>
  <c r="Q152" i="16"/>
  <c r="G98" i="87"/>
  <c r="R152" i="16"/>
  <c r="H98" i="87"/>
  <c r="S152" i="16"/>
  <c r="I98" i="87"/>
  <c r="T152" i="16"/>
  <c r="J98" i="87"/>
  <c r="U152" i="16"/>
  <c r="K98" i="87"/>
  <c r="V152" i="16"/>
  <c r="L98" i="87"/>
  <c r="W152" i="16"/>
  <c r="N153" i="16"/>
  <c r="D99" i="87"/>
  <c r="P153" i="16"/>
  <c r="F99" i="87"/>
  <c r="R153" i="16"/>
  <c r="H99" i="87"/>
  <c r="S153" i="16"/>
  <c r="I99" i="87"/>
  <c r="T153" i="16"/>
  <c r="J99" i="87"/>
  <c r="U153" i="16"/>
  <c r="K99" i="87"/>
  <c r="V153" i="16"/>
  <c r="L99" i="87"/>
  <c r="O154" i="16"/>
  <c r="E100" i="87"/>
  <c r="P154" i="16"/>
  <c r="F100" i="87"/>
  <c r="R154" i="16"/>
  <c r="H100" i="87"/>
  <c r="S154" i="16"/>
  <c r="I100" i="87"/>
  <c r="T154" i="16"/>
  <c r="J100" i="87"/>
  <c r="U154" i="16"/>
  <c r="K100" i="87"/>
  <c r="V154" i="16"/>
  <c r="L100" i="87"/>
  <c r="W154" i="16"/>
  <c r="N155" i="16"/>
  <c r="D101" i="87"/>
  <c r="P155" i="16"/>
  <c r="F101" i="87"/>
  <c r="R155" i="16"/>
  <c r="H101" i="87"/>
  <c r="S155" i="16"/>
  <c r="I101" i="87"/>
  <c r="V155" i="16"/>
  <c r="L101" i="87"/>
  <c r="N156" i="16"/>
  <c r="D102" i="87"/>
  <c r="O156" i="16"/>
  <c r="E102" i="87"/>
  <c r="Q156" i="16"/>
  <c r="G102" i="87"/>
  <c r="T156" i="16"/>
  <c r="J102" i="87"/>
  <c r="U156" i="16"/>
  <c r="K102" i="87"/>
  <c r="V156" i="16"/>
  <c r="L102" i="87"/>
  <c r="N157" i="16"/>
  <c r="D103" i="87"/>
  <c r="O157" i="16"/>
  <c r="E103" i="87"/>
  <c r="Q157" i="16"/>
  <c r="G103" i="87"/>
  <c r="R157" i="16"/>
  <c r="H103" i="87"/>
  <c r="S157" i="16"/>
  <c r="I103" i="87"/>
  <c r="O158" i="16"/>
  <c r="E104" i="87"/>
  <c r="P158" i="16"/>
  <c r="F104" i="87"/>
  <c r="Q158" i="16"/>
  <c r="G104" i="87"/>
  <c r="R158" i="16"/>
  <c r="H104" i="87"/>
  <c r="S158" i="16"/>
  <c r="I104" i="87"/>
  <c r="U158" i="16"/>
  <c r="K104" i="87"/>
  <c r="V158" i="16"/>
  <c r="L104" i="87"/>
  <c r="W158" i="16"/>
  <c r="N159" i="16"/>
  <c r="D105" i="87"/>
  <c r="P159" i="16"/>
  <c r="F105" i="87"/>
  <c r="R159" i="16"/>
  <c r="H105" i="87"/>
  <c r="S159" i="16"/>
  <c r="I105" i="87"/>
  <c r="T159" i="16"/>
  <c r="J105" i="87"/>
  <c r="U159" i="16"/>
  <c r="K105" i="87"/>
  <c r="W159" i="16"/>
  <c r="O160" i="16"/>
  <c r="E106" i="87"/>
  <c r="P160" i="16"/>
  <c r="F106" i="87"/>
  <c r="Q160" i="16"/>
  <c r="G106" i="87"/>
  <c r="R160" i="16"/>
  <c r="H106" i="87"/>
  <c r="S160" i="16"/>
  <c r="I106" i="87"/>
  <c r="T160" i="16"/>
  <c r="J106" i="87"/>
  <c r="U160" i="16"/>
  <c r="K106" i="87"/>
  <c r="V160" i="16"/>
  <c r="L106" i="87"/>
  <c r="D107" i="87"/>
  <c r="E107" i="87"/>
  <c r="F107" i="87"/>
  <c r="G107" i="87"/>
  <c r="H107" i="87"/>
  <c r="I107" i="87"/>
  <c r="J107" i="87"/>
  <c r="K107" i="87"/>
  <c r="L107" i="87"/>
  <c r="N161" i="16"/>
  <c r="D108" i="87"/>
  <c r="O161" i="16"/>
  <c r="E108" i="87"/>
  <c r="P161" i="16"/>
  <c r="F108" i="87"/>
  <c r="Q161" i="16"/>
  <c r="G108" i="87"/>
  <c r="D109" i="87"/>
  <c r="E109" i="87"/>
  <c r="F109" i="87"/>
  <c r="G109" i="87"/>
  <c r="H109" i="87"/>
  <c r="I109" i="87"/>
  <c r="J109" i="87"/>
  <c r="K109" i="87"/>
  <c r="L109" i="87"/>
  <c r="N162" i="16"/>
  <c r="D110" i="87"/>
  <c r="O162" i="16"/>
  <c r="E110" i="87"/>
  <c r="Q162" i="16"/>
  <c r="G110" i="87"/>
  <c r="R162" i="16"/>
  <c r="H110" i="87"/>
  <c r="S162" i="16"/>
  <c r="I110" i="87"/>
  <c r="N163" i="16"/>
  <c r="D111" i="87"/>
  <c r="P163" i="16"/>
  <c r="F111" i="87"/>
  <c r="R163" i="16"/>
  <c r="H111" i="87"/>
  <c r="S163" i="16"/>
  <c r="I111" i="87"/>
  <c r="T163" i="16"/>
  <c r="J111" i="87"/>
  <c r="U163" i="16"/>
  <c r="K111" i="87"/>
  <c r="V163" i="16"/>
  <c r="L111" i="87"/>
  <c r="W163" i="16"/>
  <c r="D112" i="87"/>
  <c r="E112" i="87"/>
  <c r="F112" i="87"/>
  <c r="G112" i="87"/>
  <c r="H112" i="87"/>
  <c r="I112" i="87"/>
  <c r="J112" i="87"/>
  <c r="D113" i="87"/>
  <c r="E113" i="87"/>
  <c r="F113" i="87"/>
  <c r="G113" i="87"/>
  <c r="H113" i="87"/>
  <c r="I113" i="87"/>
  <c r="J113" i="87"/>
  <c r="K113" i="87"/>
  <c r="L113" i="87"/>
  <c r="D114" i="87"/>
  <c r="E114" i="87"/>
  <c r="F114" i="87"/>
  <c r="H114" i="87"/>
  <c r="I114" i="87"/>
  <c r="J114" i="87"/>
  <c r="K114" i="87"/>
  <c r="L114" i="87"/>
  <c r="N164" i="16"/>
  <c r="D115" i="87"/>
  <c r="R164" i="16"/>
  <c r="H115" i="87"/>
  <c r="S164" i="16"/>
  <c r="I115" i="87"/>
  <c r="F116" i="87"/>
  <c r="H116" i="87"/>
  <c r="I116" i="87"/>
  <c r="J116" i="87"/>
  <c r="K116" i="87"/>
  <c r="L116" i="87"/>
  <c r="N166" i="16"/>
  <c r="D117" i="87"/>
  <c r="O166" i="16"/>
  <c r="E117" i="87"/>
  <c r="P166" i="16"/>
  <c r="F117" i="87"/>
  <c r="Q166" i="16"/>
  <c r="G117" i="87"/>
  <c r="R166" i="16"/>
  <c r="H117" i="87"/>
  <c r="S166" i="16"/>
  <c r="I117" i="87"/>
  <c r="T166" i="16"/>
  <c r="J117" i="87"/>
  <c r="U166" i="16"/>
  <c r="K117" i="87"/>
  <c r="V166" i="16"/>
  <c r="L117" i="87"/>
  <c r="D118" i="87"/>
  <c r="E118" i="87"/>
  <c r="F118" i="87"/>
  <c r="G118" i="87"/>
  <c r="H118" i="87"/>
  <c r="I118" i="87"/>
  <c r="J118" i="87"/>
  <c r="K118" i="87"/>
  <c r="L118" i="87"/>
  <c r="D119" i="87"/>
  <c r="E119" i="87"/>
  <c r="F119" i="87"/>
  <c r="G119" i="87"/>
  <c r="H119" i="87"/>
  <c r="I119" i="87"/>
  <c r="J119" i="87"/>
  <c r="K119" i="87"/>
  <c r="L119" i="87"/>
  <c r="N167" i="16"/>
  <c r="D120" i="87"/>
  <c r="O167" i="16"/>
  <c r="E120" i="87"/>
  <c r="Q167" i="16"/>
  <c r="G120" i="87"/>
  <c r="R167" i="16"/>
  <c r="H120" i="87"/>
  <c r="S167" i="16"/>
  <c r="I120" i="87"/>
  <c r="W167" i="16"/>
  <c r="N168" i="16"/>
  <c r="D121" i="87"/>
  <c r="O168" i="16"/>
  <c r="E121" i="87"/>
  <c r="P168" i="16"/>
  <c r="F121" i="87"/>
  <c r="R168" i="16"/>
  <c r="H121" i="87"/>
  <c r="S168" i="16"/>
  <c r="I121" i="87"/>
  <c r="T168" i="16"/>
  <c r="J121" i="87"/>
  <c r="U168" i="16"/>
  <c r="K121" i="87"/>
  <c r="V168" i="16"/>
  <c r="L121" i="87"/>
  <c r="D122" i="87"/>
  <c r="E122" i="87"/>
  <c r="F122" i="87"/>
  <c r="G122" i="87"/>
  <c r="H122" i="87"/>
  <c r="I122" i="87"/>
  <c r="J122" i="87"/>
  <c r="K122" i="87"/>
  <c r="L122" i="87"/>
  <c r="N169" i="16"/>
  <c r="D123" i="87"/>
  <c r="O169" i="16"/>
  <c r="E123" i="87"/>
  <c r="Q169" i="16"/>
  <c r="G123" i="87"/>
  <c r="R169" i="16"/>
  <c r="H123" i="87"/>
  <c r="S169" i="16"/>
  <c r="I123" i="87"/>
  <c r="W169" i="16"/>
  <c r="D124" i="87"/>
  <c r="E124" i="87"/>
  <c r="F124" i="87"/>
  <c r="G124" i="87"/>
  <c r="H124" i="87"/>
  <c r="I124" i="87"/>
  <c r="J124" i="87"/>
  <c r="K124" i="87"/>
  <c r="L124" i="87"/>
  <c r="N170" i="16"/>
  <c r="D125" i="87"/>
  <c r="O170" i="16"/>
  <c r="E125" i="87"/>
  <c r="P170" i="16"/>
  <c r="F125" i="87"/>
  <c r="Q170" i="16"/>
  <c r="G125" i="87"/>
  <c r="T170" i="16"/>
  <c r="J125" i="87"/>
  <c r="V170" i="16"/>
  <c r="L125" i="87"/>
  <c r="D126" i="87"/>
  <c r="E126" i="87"/>
  <c r="F126" i="87"/>
  <c r="G126" i="87"/>
  <c r="H126" i="87"/>
  <c r="I126" i="87"/>
  <c r="J126" i="87"/>
  <c r="K126" i="87"/>
  <c r="L126" i="87"/>
  <c r="D171" i="91"/>
  <c r="C171" i="91"/>
  <c r="E171" i="91"/>
  <c r="F171" i="91"/>
  <c r="D127" i="87"/>
  <c r="E127" i="87"/>
  <c r="F127" i="87"/>
  <c r="G127" i="87"/>
  <c r="H127" i="87"/>
  <c r="I127" i="87"/>
  <c r="J127" i="87"/>
  <c r="K127" i="87"/>
  <c r="L127" i="87"/>
  <c r="D128" i="87"/>
  <c r="E128" i="87"/>
  <c r="F128" i="87"/>
  <c r="G128" i="87"/>
  <c r="H128" i="87"/>
  <c r="I128" i="87"/>
  <c r="J128" i="87"/>
  <c r="K128" i="87"/>
  <c r="O171" i="16"/>
  <c r="E131" i="87"/>
  <c r="P171" i="16"/>
  <c r="F131" i="87"/>
  <c r="Q171" i="16"/>
  <c r="G131" i="87"/>
  <c r="T171" i="16"/>
  <c r="J131" i="87"/>
  <c r="U171" i="16"/>
  <c r="K131" i="87"/>
  <c r="N172" i="16"/>
  <c r="D132" i="87"/>
  <c r="O172" i="16"/>
  <c r="E132" i="87"/>
  <c r="Q172" i="16"/>
  <c r="G132" i="87"/>
  <c r="R172" i="16"/>
  <c r="H132" i="87"/>
  <c r="S172" i="16"/>
  <c r="I132" i="87"/>
  <c r="W172" i="16"/>
  <c r="D133" i="87"/>
  <c r="E133" i="87"/>
  <c r="F133" i="87"/>
  <c r="G133" i="87"/>
  <c r="H133" i="87"/>
  <c r="I133" i="87"/>
  <c r="J133" i="87"/>
  <c r="K133" i="87"/>
  <c r="L133" i="87"/>
  <c r="N173" i="16"/>
  <c r="D134" i="87"/>
  <c r="O173" i="16"/>
  <c r="E134" i="87"/>
  <c r="P173" i="16"/>
  <c r="F134" i="87"/>
  <c r="Q173" i="16"/>
  <c r="G134" i="87"/>
  <c r="T173" i="16"/>
  <c r="J134" i="87"/>
  <c r="U173" i="16"/>
  <c r="K134" i="87"/>
  <c r="V173" i="16"/>
  <c r="L134" i="87"/>
  <c r="N174" i="16"/>
  <c r="D135" i="87"/>
  <c r="O174" i="16"/>
  <c r="E135" i="87"/>
  <c r="Q174" i="16"/>
  <c r="G135" i="87"/>
  <c r="R174" i="16"/>
  <c r="H135" i="87"/>
  <c r="S174" i="16"/>
  <c r="I135" i="87"/>
  <c r="W174" i="16"/>
  <c r="P175" i="16"/>
  <c r="F136" i="87"/>
  <c r="Q175" i="16"/>
  <c r="G136" i="87"/>
  <c r="R175" i="16"/>
  <c r="H136" i="87"/>
  <c r="S175" i="16"/>
  <c r="I136" i="87"/>
  <c r="T175" i="16"/>
  <c r="J136" i="87"/>
  <c r="U175" i="16"/>
  <c r="K136" i="87"/>
  <c r="V175" i="16"/>
  <c r="L136" i="87"/>
  <c r="W175" i="16"/>
  <c r="O182" i="16"/>
  <c r="E226" i="87"/>
  <c r="E303" i="87"/>
  <c r="P182" i="16"/>
  <c r="F226" i="87"/>
  <c r="F303" i="87"/>
  <c r="Q182" i="16"/>
  <c r="G226" i="87"/>
  <c r="G303" i="87"/>
  <c r="R182" i="16"/>
  <c r="H226" i="87"/>
  <c r="H303" i="87"/>
  <c r="T182" i="16"/>
  <c r="J226" i="87"/>
  <c r="J303" i="87"/>
  <c r="U182" i="16"/>
  <c r="K226" i="87"/>
  <c r="K303" i="87"/>
  <c r="V182" i="16"/>
  <c r="L226" i="87"/>
  <c r="L303" i="87"/>
  <c r="W182" i="16"/>
  <c r="R5" i="89"/>
  <c r="C3" i="91"/>
  <c r="R7" i="89"/>
  <c r="C4" i="91"/>
  <c r="R11" i="89"/>
  <c r="C5" i="91"/>
  <c r="R12" i="89"/>
  <c r="C6" i="91"/>
  <c r="R13" i="89"/>
  <c r="C7" i="91"/>
  <c r="R14" i="89"/>
  <c r="C8" i="91"/>
  <c r="R17" i="89"/>
  <c r="C9" i="91"/>
  <c r="R18" i="89"/>
  <c r="C10" i="91"/>
  <c r="R19" i="89"/>
  <c r="C11" i="91"/>
  <c r="R20" i="89"/>
  <c r="C12" i="91"/>
  <c r="R22" i="89"/>
  <c r="C13" i="91"/>
  <c r="R24" i="89"/>
  <c r="C14" i="91"/>
  <c r="R25" i="89"/>
  <c r="C15" i="91"/>
  <c r="R26" i="89"/>
  <c r="C16" i="91"/>
  <c r="R27" i="89"/>
  <c r="C17" i="91"/>
  <c r="R28" i="89"/>
  <c r="C18" i="91"/>
  <c r="R29" i="89"/>
  <c r="C19" i="91"/>
  <c r="R30" i="89"/>
  <c r="C20" i="91"/>
  <c r="R32" i="89"/>
  <c r="C21" i="91"/>
  <c r="R34" i="89"/>
  <c r="C22" i="91"/>
  <c r="R35" i="89"/>
  <c r="C23" i="91"/>
  <c r="R37" i="89"/>
  <c r="C24" i="91"/>
  <c r="R38" i="89"/>
  <c r="C25" i="91"/>
  <c r="R41" i="89"/>
  <c r="C26" i="91"/>
  <c r="R42" i="89"/>
  <c r="C27" i="91"/>
  <c r="R43" i="89"/>
  <c r="C28" i="91"/>
  <c r="R44" i="89"/>
  <c r="C29" i="91"/>
  <c r="R45" i="89"/>
  <c r="C30" i="91"/>
  <c r="R46" i="89"/>
  <c r="C31" i="91"/>
  <c r="R48" i="89"/>
  <c r="C32" i="91"/>
  <c r="R49" i="89"/>
  <c r="C33" i="91"/>
  <c r="R50" i="89"/>
  <c r="C34" i="91"/>
  <c r="R51" i="89"/>
  <c r="C35" i="91"/>
  <c r="R53" i="89"/>
  <c r="C36" i="91"/>
  <c r="R54" i="89"/>
  <c r="C37" i="91"/>
  <c r="R55" i="89"/>
  <c r="C38" i="91"/>
  <c r="R56" i="89"/>
  <c r="C39" i="91"/>
  <c r="R57" i="89"/>
  <c r="C40" i="91"/>
  <c r="R59" i="89"/>
  <c r="C42" i="91"/>
  <c r="R62" i="89"/>
  <c r="C44" i="91"/>
  <c r="R63" i="89"/>
  <c r="C45" i="91"/>
  <c r="R65" i="89"/>
  <c r="C46" i="91"/>
  <c r="R67" i="89"/>
  <c r="C47" i="91"/>
  <c r="R71" i="89"/>
  <c r="C48" i="91"/>
  <c r="R73" i="89"/>
  <c r="C49" i="91"/>
  <c r="R75" i="89"/>
  <c r="C50" i="91"/>
  <c r="R93" i="89"/>
  <c r="C51" i="91"/>
  <c r="R94" i="89"/>
  <c r="C52" i="91"/>
  <c r="R102" i="89"/>
  <c r="C53" i="91"/>
  <c r="R108" i="89"/>
  <c r="C54" i="91"/>
  <c r="R115" i="89"/>
  <c r="C55" i="91"/>
  <c r="R116" i="89"/>
  <c r="C56" i="91"/>
  <c r="R119" i="89"/>
  <c r="C57" i="91"/>
  <c r="R122" i="89"/>
  <c r="C58" i="91"/>
  <c r="R126" i="89"/>
  <c r="C59" i="91"/>
  <c r="R140" i="89"/>
  <c r="C60" i="91"/>
  <c r="R142" i="89"/>
  <c r="C61" i="91"/>
  <c r="R144" i="89"/>
  <c r="C62" i="91"/>
  <c r="R146" i="89"/>
  <c r="C63" i="91"/>
  <c r="R147" i="89"/>
  <c r="C64" i="91"/>
  <c r="R150" i="89"/>
  <c r="C65" i="91"/>
  <c r="R152" i="89"/>
  <c r="C66" i="91"/>
  <c r="R153" i="89"/>
  <c r="C67" i="91"/>
  <c r="R156" i="89"/>
  <c r="C68" i="91"/>
  <c r="R159" i="89"/>
  <c r="C69" i="91"/>
  <c r="R166" i="89"/>
  <c r="C70" i="91"/>
  <c r="R167" i="89"/>
  <c r="C71" i="91"/>
  <c r="R168" i="89"/>
  <c r="C72" i="91"/>
  <c r="R169" i="89"/>
  <c r="C73" i="91"/>
  <c r="R175" i="89"/>
  <c r="C74" i="91"/>
  <c r="R176" i="89"/>
  <c r="C75" i="91"/>
  <c r="R177" i="89"/>
  <c r="C76" i="91"/>
  <c r="R179" i="89"/>
  <c r="C77" i="91"/>
  <c r="R181" i="89"/>
  <c r="C78" i="91"/>
  <c r="R182" i="89"/>
  <c r="C79" i="91"/>
  <c r="R183" i="89"/>
  <c r="C80" i="91"/>
  <c r="R185" i="89"/>
  <c r="C81" i="91"/>
  <c r="R186" i="89"/>
  <c r="C82" i="91"/>
  <c r="R187" i="89"/>
  <c r="C83" i="91"/>
  <c r="R190" i="89"/>
  <c r="C84" i="91"/>
  <c r="R191" i="89"/>
  <c r="C85" i="91"/>
  <c r="R194" i="89"/>
  <c r="C86" i="91"/>
  <c r="R195" i="89"/>
  <c r="C87" i="91"/>
  <c r="R196" i="89"/>
  <c r="C88" i="91"/>
  <c r="R197" i="89"/>
  <c r="C89" i="91"/>
  <c r="R198" i="89"/>
  <c r="C90" i="91"/>
  <c r="R199" i="89"/>
  <c r="C91" i="91"/>
  <c r="R200" i="89"/>
  <c r="C92" i="91"/>
  <c r="R202" i="89"/>
  <c r="C93" i="91"/>
  <c r="R203" i="89"/>
  <c r="C94" i="91"/>
  <c r="R205" i="89"/>
  <c r="C95" i="91"/>
  <c r="R206" i="89"/>
  <c r="C96" i="91"/>
  <c r="R207" i="89"/>
  <c r="C97" i="91"/>
  <c r="R208" i="89"/>
  <c r="C98" i="91"/>
  <c r="R209" i="89"/>
  <c r="C99" i="91"/>
  <c r="R210" i="89"/>
  <c r="C100" i="91"/>
  <c r="R211" i="89"/>
  <c r="C101" i="91"/>
  <c r="R222" i="89"/>
  <c r="C102" i="91"/>
  <c r="R225" i="89"/>
  <c r="C104" i="91"/>
  <c r="R226" i="89"/>
  <c r="C105" i="91"/>
  <c r="R227" i="89"/>
  <c r="C106" i="91"/>
  <c r="R228" i="89"/>
  <c r="C107" i="91"/>
  <c r="R233" i="89"/>
  <c r="C109" i="91"/>
  <c r="R234" i="89"/>
  <c r="C110" i="91"/>
  <c r="R235" i="89"/>
  <c r="C111" i="91"/>
  <c r="R236" i="89"/>
  <c r="C112" i="91"/>
  <c r="R239" i="89"/>
  <c r="C113" i="91"/>
  <c r="R241" i="89"/>
  <c r="C114" i="91"/>
  <c r="R250" i="89"/>
  <c r="C115" i="91"/>
  <c r="R254" i="89"/>
  <c r="C116" i="91"/>
  <c r="R256" i="89"/>
  <c r="C117" i="91"/>
  <c r="R257" i="89"/>
  <c r="C118" i="91"/>
  <c r="R258" i="89"/>
  <c r="C119" i="91"/>
  <c r="R259" i="89"/>
  <c r="C120" i="91"/>
  <c r="R260" i="89"/>
  <c r="C121" i="91"/>
  <c r="R261" i="89"/>
  <c r="C122" i="91"/>
  <c r="R262" i="89"/>
  <c r="C123" i="91"/>
  <c r="R263" i="89"/>
  <c r="C124" i="91"/>
  <c r="R264" i="89"/>
  <c r="C125" i="91"/>
  <c r="R265" i="89"/>
  <c r="C126" i="91"/>
  <c r="R269" i="89"/>
  <c r="C127" i="91"/>
  <c r="R270" i="89"/>
  <c r="C128" i="91"/>
  <c r="R271" i="89"/>
  <c r="C129" i="91"/>
  <c r="R272" i="89"/>
  <c r="C130" i="91"/>
  <c r="R273" i="89"/>
  <c r="C131" i="91"/>
  <c r="R275" i="89"/>
  <c r="C132" i="91"/>
  <c r="R276" i="89"/>
  <c r="C133" i="91"/>
  <c r="R277" i="89"/>
  <c r="C134" i="91"/>
  <c r="R278" i="89"/>
  <c r="C135" i="91"/>
  <c r="R279" i="89"/>
  <c r="C136" i="91"/>
  <c r="R281" i="89"/>
  <c r="C137" i="91"/>
  <c r="R282" i="89"/>
  <c r="C138" i="91"/>
  <c r="R286" i="89"/>
  <c r="C140" i="91"/>
  <c r="R287" i="89"/>
  <c r="C141" i="91"/>
  <c r="R288" i="89"/>
  <c r="C142" i="91"/>
  <c r="R289" i="89"/>
  <c r="C143" i="91"/>
  <c r="R292" i="89"/>
  <c r="C144" i="91"/>
  <c r="R293" i="89"/>
  <c r="C145" i="91"/>
  <c r="R294" i="89"/>
  <c r="C146" i="91"/>
  <c r="R295" i="89"/>
  <c r="C147" i="91"/>
  <c r="R296" i="89"/>
  <c r="C148" i="91"/>
  <c r="R297" i="89"/>
  <c r="C149" i="91"/>
  <c r="R300" i="89"/>
  <c r="C150" i="91"/>
  <c r="R301" i="89"/>
  <c r="C151" i="91"/>
  <c r="R302" i="89"/>
  <c r="C152" i="91"/>
  <c r="R303" i="89"/>
  <c r="C153" i="91"/>
  <c r="R307" i="89"/>
  <c r="C154" i="91"/>
  <c r="R313" i="89"/>
  <c r="C155" i="91"/>
  <c r="R318" i="89"/>
  <c r="C156" i="91"/>
  <c r="R323" i="89"/>
  <c r="C157" i="91"/>
  <c r="R324" i="89"/>
  <c r="C158" i="91"/>
  <c r="R335" i="89"/>
  <c r="C159" i="91"/>
  <c r="R336" i="89"/>
  <c r="C160" i="91"/>
  <c r="R338" i="89"/>
  <c r="C161" i="91"/>
  <c r="R340" i="89"/>
  <c r="C162" i="91"/>
  <c r="R341" i="89"/>
  <c r="C163" i="91"/>
  <c r="R342" i="89"/>
  <c r="C164" i="91"/>
  <c r="R344" i="89"/>
  <c r="C165" i="91"/>
  <c r="R345" i="89"/>
  <c r="C166" i="91"/>
  <c r="R347" i="89"/>
  <c r="C167" i="91"/>
  <c r="R349" i="89"/>
  <c r="C168" i="91"/>
  <c r="R350" i="89"/>
  <c r="C169" i="91"/>
  <c r="R351" i="89"/>
  <c r="C170" i="91"/>
  <c r="R353" i="89"/>
  <c r="C172" i="91"/>
  <c r="R354" i="89"/>
  <c r="C173" i="91"/>
  <c r="R357" i="89"/>
  <c r="C174" i="91"/>
  <c r="R358" i="89"/>
  <c r="C175" i="91"/>
  <c r="R364" i="89"/>
  <c r="C176" i="91"/>
  <c r="R365" i="89"/>
  <c r="C177" i="91"/>
  <c r="R366" i="89"/>
  <c r="C178" i="91"/>
  <c r="R367" i="89"/>
  <c r="C179" i="91"/>
  <c r="R374" i="89"/>
  <c r="C180" i="91"/>
  <c r="R3" i="89"/>
  <c r="C2" i="91"/>
  <c r="N3" i="16"/>
  <c r="D222" i="87"/>
  <c r="O3" i="16"/>
  <c r="E222" i="87"/>
  <c r="E299" i="87"/>
  <c r="P3" i="16"/>
  <c r="F222" i="87"/>
  <c r="F299" i="87"/>
  <c r="Q3" i="16"/>
  <c r="G222" i="87"/>
  <c r="G299" i="87"/>
  <c r="R3" i="16"/>
  <c r="H222" i="87"/>
  <c r="H299" i="87"/>
  <c r="S3" i="16"/>
  <c r="I222" i="87"/>
  <c r="I299" i="87"/>
  <c r="T3" i="16"/>
  <c r="J222" i="87"/>
  <c r="J299" i="87"/>
  <c r="N2" i="16"/>
  <c r="D75" i="87"/>
  <c r="D285" i="87"/>
  <c r="N32" i="16"/>
  <c r="D194" i="87"/>
  <c r="N49" i="16"/>
  <c r="D246" i="87"/>
  <c r="N50" i="16"/>
  <c r="D6" i="87"/>
  <c r="D13" i="87"/>
  <c r="N65" i="16"/>
  <c r="D19" i="87"/>
  <c r="N69" i="16"/>
  <c r="D22" i="87"/>
  <c r="N75" i="16"/>
  <c r="D26" i="87"/>
  <c r="N101" i="16"/>
  <c r="D50" i="87"/>
  <c r="N102" i="16"/>
  <c r="D51" i="87"/>
  <c r="D52" i="87"/>
  <c r="N103" i="16"/>
  <c r="D53" i="87"/>
  <c r="N104" i="16"/>
  <c r="D54" i="87"/>
  <c r="N105" i="16"/>
  <c r="D55" i="87"/>
  <c r="N118" i="16"/>
  <c r="D232" i="87"/>
  <c r="D306" i="87"/>
  <c r="D307" i="87"/>
  <c r="N124" i="16"/>
  <c r="D147" i="87"/>
  <c r="D148" i="87"/>
  <c r="N128" i="16"/>
  <c r="D129" i="87"/>
  <c r="D130" i="87"/>
  <c r="N177" i="16"/>
  <c r="D137" i="87"/>
  <c r="N179" i="16"/>
  <c r="D139" i="87"/>
  <c r="N180" i="16"/>
  <c r="D140" i="87"/>
  <c r="O2" i="16"/>
  <c r="E75" i="87"/>
  <c r="E285" i="87"/>
  <c r="O32" i="16"/>
  <c r="E194" i="87"/>
  <c r="O33" i="16"/>
  <c r="O49" i="16"/>
  <c r="E246" i="87"/>
  <c r="O50" i="16"/>
  <c r="E6" i="87"/>
  <c r="E13" i="87"/>
  <c r="O65" i="16"/>
  <c r="E19" i="87"/>
  <c r="O69" i="16"/>
  <c r="E22" i="87"/>
  <c r="O102" i="16"/>
  <c r="E51" i="87"/>
  <c r="E52" i="87"/>
  <c r="O104" i="16"/>
  <c r="E54" i="87"/>
  <c r="O105" i="16"/>
  <c r="E55" i="87"/>
  <c r="O106" i="16"/>
  <c r="E56" i="87"/>
  <c r="E57" i="87"/>
  <c r="O118" i="16"/>
  <c r="O124" i="16"/>
  <c r="E147" i="87"/>
  <c r="E148" i="87"/>
  <c r="O126" i="16"/>
  <c r="E150" i="87"/>
  <c r="E129" i="87"/>
  <c r="E130" i="87"/>
  <c r="O177" i="16"/>
  <c r="E137" i="87"/>
  <c r="O178" i="16"/>
  <c r="E138" i="87"/>
  <c r="O180" i="16"/>
  <c r="E140" i="87"/>
  <c r="P33" i="16"/>
  <c r="P49" i="16"/>
  <c r="F246" i="87"/>
  <c r="P50" i="16"/>
  <c r="F6" i="87"/>
  <c r="F13" i="87"/>
  <c r="P69" i="16"/>
  <c r="F22" i="87"/>
  <c r="P75" i="16"/>
  <c r="F26" i="87"/>
  <c r="P101" i="16"/>
  <c r="F50" i="87"/>
  <c r="F52" i="87"/>
  <c r="P103" i="16"/>
  <c r="F53" i="87"/>
  <c r="P104" i="16"/>
  <c r="F54" i="87"/>
  <c r="P106" i="16"/>
  <c r="F56" i="87"/>
  <c r="F57" i="87"/>
  <c r="P118" i="16"/>
  <c r="F232" i="87"/>
  <c r="F234" i="87"/>
  <c r="P124" i="16"/>
  <c r="F147" i="87"/>
  <c r="F148" i="87"/>
  <c r="P126" i="16"/>
  <c r="F150" i="87"/>
  <c r="P128" i="16"/>
  <c r="F95" i="87"/>
  <c r="F129" i="87"/>
  <c r="F130" i="87"/>
  <c r="P178" i="16"/>
  <c r="F138" i="87"/>
  <c r="P179" i="16"/>
  <c r="F139" i="87"/>
  <c r="P180" i="16"/>
  <c r="F140" i="87"/>
  <c r="Q2" i="16"/>
  <c r="G75" i="87"/>
  <c r="G285" i="87"/>
  <c r="Q32" i="16"/>
  <c r="G194" i="87"/>
  <c r="Q33" i="16"/>
  <c r="Q50" i="16"/>
  <c r="G6" i="87"/>
  <c r="G13" i="87"/>
  <c r="Q65" i="16"/>
  <c r="G19" i="87"/>
  <c r="Q101" i="16"/>
  <c r="G50" i="87"/>
  <c r="Q102" i="16"/>
  <c r="G51" i="87"/>
  <c r="G52" i="87"/>
  <c r="Q104" i="16"/>
  <c r="G54" i="87"/>
  <c r="Q105" i="16"/>
  <c r="G55" i="87"/>
  <c r="Q106" i="16"/>
  <c r="G56" i="87"/>
  <c r="G57" i="87"/>
  <c r="Q118" i="16"/>
  <c r="G232" i="87"/>
  <c r="G234" i="87"/>
  <c r="Q124" i="16"/>
  <c r="G147" i="87"/>
  <c r="G148" i="87"/>
  <c r="Q126" i="16"/>
  <c r="G150" i="87"/>
  <c r="G95" i="87"/>
  <c r="G129" i="87"/>
  <c r="G130" i="87"/>
  <c r="Q177" i="16"/>
  <c r="G137" i="87"/>
  <c r="Q180" i="16"/>
  <c r="G140" i="87"/>
  <c r="Q181" i="16"/>
  <c r="G141" i="87"/>
  <c r="R32" i="16"/>
  <c r="H194" i="87"/>
  <c r="R33" i="16"/>
  <c r="R49" i="16"/>
  <c r="H246" i="87"/>
  <c r="R50" i="16"/>
  <c r="H6" i="87"/>
  <c r="H13" i="87"/>
  <c r="R65" i="16"/>
  <c r="H19" i="87"/>
  <c r="R69" i="16"/>
  <c r="H22" i="87"/>
  <c r="R75" i="16"/>
  <c r="H26" i="87"/>
  <c r="R102" i="16"/>
  <c r="H51" i="87"/>
  <c r="H52" i="87"/>
  <c r="R103" i="16"/>
  <c r="H53" i="87"/>
  <c r="R105" i="16"/>
  <c r="H55" i="87"/>
  <c r="R106" i="16"/>
  <c r="H56" i="87"/>
  <c r="H57" i="87"/>
  <c r="H148" i="87"/>
  <c r="R126" i="16"/>
  <c r="H150" i="87"/>
  <c r="R128" i="16"/>
  <c r="H95" i="87"/>
  <c r="H129" i="87"/>
  <c r="H130" i="87"/>
  <c r="R177" i="16"/>
  <c r="H137" i="87"/>
  <c r="R178" i="16"/>
  <c r="H138" i="87"/>
  <c r="R181" i="16"/>
  <c r="H141" i="87"/>
  <c r="S32" i="16"/>
  <c r="I194" i="87"/>
  <c r="S33" i="16"/>
  <c r="S49" i="16"/>
  <c r="I246" i="87"/>
  <c r="S50" i="16"/>
  <c r="I6" i="87"/>
  <c r="I13" i="87"/>
  <c r="S65" i="16"/>
  <c r="I19" i="87"/>
  <c r="S69" i="16"/>
  <c r="I22" i="87"/>
  <c r="S75" i="16"/>
  <c r="I26" i="87"/>
  <c r="S102" i="16"/>
  <c r="I51" i="87"/>
  <c r="I52" i="87"/>
  <c r="S103" i="16"/>
  <c r="I53" i="87"/>
  <c r="S105" i="16"/>
  <c r="I55" i="87"/>
  <c r="S106" i="16"/>
  <c r="I56" i="87"/>
  <c r="I57" i="87"/>
  <c r="S126" i="16"/>
  <c r="I150" i="87"/>
  <c r="S128" i="16"/>
  <c r="I95" i="87"/>
  <c r="I129" i="87"/>
  <c r="I130" i="87"/>
  <c r="S177" i="16"/>
  <c r="I137" i="87"/>
  <c r="S178" i="16"/>
  <c r="I138" i="87"/>
  <c r="S179" i="16"/>
  <c r="I139" i="87"/>
  <c r="S181" i="16"/>
  <c r="I141" i="87"/>
  <c r="T33" i="16"/>
  <c r="T49" i="16"/>
  <c r="J246" i="87"/>
  <c r="T50" i="16"/>
  <c r="J6" i="87"/>
  <c r="J13" i="87"/>
  <c r="T69" i="16"/>
  <c r="J22" i="87"/>
  <c r="T75" i="16"/>
  <c r="J26" i="87"/>
  <c r="T101" i="16"/>
  <c r="J50" i="87"/>
  <c r="J52" i="87"/>
  <c r="T103" i="16"/>
  <c r="J53" i="87"/>
  <c r="T104" i="16"/>
  <c r="T106" i="16"/>
  <c r="J56" i="87"/>
  <c r="J57" i="87"/>
  <c r="T118" i="16"/>
  <c r="J232" i="87"/>
  <c r="T124" i="16"/>
  <c r="J147" i="87"/>
  <c r="J148" i="87"/>
  <c r="T126" i="16"/>
  <c r="J150" i="87"/>
  <c r="T128" i="16"/>
  <c r="J95" i="87"/>
  <c r="J129" i="87"/>
  <c r="J130" i="87"/>
  <c r="T178" i="16"/>
  <c r="J138" i="87"/>
  <c r="T179" i="16"/>
  <c r="J139" i="87"/>
  <c r="T180" i="16"/>
  <c r="J140" i="87"/>
  <c r="U33" i="16"/>
  <c r="U49" i="16"/>
  <c r="K246" i="87"/>
  <c r="U50" i="16"/>
  <c r="K6" i="87"/>
  <c r="K13" i="87"/>
  <c r="U69" i="16"/>
  <c r="K22" i="87"/>
  <c r="U75" i="16"/>
  <c r="K26" i="87"/>
  <c r="U101" i="16"/>
  <c r="K50" i="87"/>
  <c r="U103" i="16"/>
  <c r="K53" i="87"/>
  <c r="U104" i="16"/>
  <c r="K54" i="87"/>
  <c r="U106" i="16"/>
  <c r="K56" i="87"/>
  <c r="K57" i="87"/>
  <c r="U118" i="16"/>
  <c r="K232" i="87"/>
  <c r="U124" i="16"/>
  <c r="K147" i="87"/>
  <c r="K148" i="87"/>
  <c r="U126" i="16"/>
  <c r="K150" i="87"/>
  <c r="U128" i="16"/>
  <c r="K95" i="87"/>
  <c r="K129" i="87"/>
  <c r="K130" i="87"/>
  <c r="U178" i="16"/>
  <c r="K138" i="87"/>
  <c r="U179" i="16"/>
  <c r="K139" i="87"/>
  <c r="U180" i="16"/>
  <c r="K140" i="87"/>
  <c r="V2" i="16"/>
  <c r="L75" i="87"/>
  <c r="L285" i="87"/>
  <c r="V33" i="16"/>
  <c r="V49" i="16"/>
  <c r="L246" i="87"/>
  <c r="V50" i="16"/>
  <c r="L6" i="87"/>
  <c r="L13" i="87"/>
  <c r="V75" i="16"/>
  <c r="L26" i="87"/>
  <c r="V101" i="16"/>
  <c r="L50" i="87"/>
  <c r="V103" i="16"/>
  <c r="L53" i="87"/>
  <c r="V104" i="16"/>
  <c r="L54" i="87"/>
  <c r="V106" i="16"/>
  <c r="L56" i="87"/>
  <c r="L57" i="87"/>
  <c r="V118" i="16"/>
  <c r="L232" i="87"/>
  <c r="L234" i="87"/>
  <c r="V124" i="16"/>
  <c r="L147" i="87"/>
  <c r="L148" i="87"/>
  <c r="V126" i="16"/>
  <c r="L150" i="87"/>
  <c r="V128" i="16"/>
  <c r="L95" i="87"/>
  <c r="L129" i="87"/>
  <c r="V178" i="16"/>
  <c r="L138" i="87"/>
  <c r="V179" i="16"/>
  <c r="L139" i="87"/>
  <c r="W2" i="16"/>
  <c r="W32" i="16"/>
  <c r="W49" i="16"/>
  <c r="W50" i="16"/>
  <c r="W69" i="16"/>
  <c r="W75" i="16"/>
  <c r="W101" i="16"/>
  <c r="W106" i="16"/>
  <c r="W124" i="16"/>
  <c r="W126" i="16"/>
  <c r="W128" i="16"/>
  <c r="W177" i="16"/>
  <c r="W178" i="16"/>
  <c r="W181" i="16"/>
  <c r="D22" i="16"/>
  <c r="D32" i="16"/>
  <c r="D50" i="16"/>
  <c r="D53" i="16"/>
  <c r="D54" i="16"/>
  <c r="D58" i="16"/>
  <c r="D65" i="16"/>
  <c r="D66" i="16"/>
  <c r="D69" i="16"/>
  <c r="D70" i="16"/>
  <c r="D72" i="16"/>
  <c r="D73" i="16"/>
  <c r="D75" i="16"/>
  <c r="D91" i="16"/>
  <c r="D93" i="16"/>
  <c r="D99" i="16"/>
  <c r="D100" i="16"/>
  <c r="D102" i="16"/>
  <c r="D104" i="16"/>
  <c r="D106" i="16"/>
  <c r="D138" i="16"/>
  <c r="D139" i="16"/>
  <c r="D184" i="16"/>
  <c r="D185" i="16"/>
  <c r="E22" i="16"/>
  <c r="E32" i="16"/>
  <c r="E50" i="16"/>
  <c r="E53" i="16"/>
  <c r="E54" i="16"/>
  <c r="E58" i="16"/>
  <c r="E65" i="16"/>
  <c r="E66" i="16"/>
  <c r="E69" i="16"/>
  <c r="E70" i="16"/>
  <c r="E72" i="16"/>
  <c r="E73" i="16"/>
  <c r="E75" i="16"/>
  <c r="E91" i="16"/>
  <c r="E93" i="16"/>
  <c r="E99" i="16"/>
  <c r="E100" i="16"/>
  <c r="E102" i="16"/>
  <c r="E104" i="16"/>
  <c r="E106" i="16"/>
  <c r="E138" i="16"/>
  <c r="E139" i="16"/>
  <c r="E184" i="16"/>
  <c r="D25" i="23"/>
  <c r="E185" i="16"/>
  <c r="F22" i="16"/>
  <c r="F32" i="16"/>
  <c r="F50" i="16"/>
  <c r="F53" i="16"/>
  <c r="F54" i="16"/>
  <c r="F58" i="16"/>
  <c r="F65" i="16"/>
  <c r="F66" i="16"/>
  <c r="F69" i="16"/>
  <c r="F70" i="16"/>
  <c r="F72" i="16"/>
  <c r="F73" i="16"/>
  <c r="F75" i="16"/>
  <c r="F91" i="16"/>
  <c r="F93" i="16"/>
  <c r="F99" i="16"/>
  <c r="F100" i="16"/>
  <c r="F102" i="16"/>
  <c r="F104" i="16"/>
  <c r="F106" i="16"/>
  <c r="F138" i="16"/>
  <c r="F139" i="16"/>
  <c r="F184" i="16"/>
  <c r="F185" i="16"/>
  <c r="G22" i="16"/>
  <c r="G32" i="16"/>
  <c r="G50" i="16"/>
  <c r="G53" i="16"/>
  <c r="G54" i="16"/>
  <c r="G58" i="16"/>
  <c r="G65" i="16"/>
  <c r="G66" i="16"/>
  <c r="G69" i="16"/>
  <c r="G70" i="16"/>
  <c r="G72" i="16"/>
  <c r="G73" i="16"/>
  <c r="G75" i="16"/>
  <c r="G91" i="16"/>
  <c r="G93" i="16"/>
  <c r="G99" i="16"/>
  <c r="G100" i="16"/>
  <c r="G102" i="16"/>
  <c r="G104" i="16"/>
  <c r="G106" i="16"/>
  <c r="G138" i="16"/>
  <c r="G139" i="16"/>
  <c r="G184" i="16"/>
  <c r="F25" i="23"/>
  <c r="G185" i="16"/>
  <c r="G25" i="23"/>
  <c r="G26" i="23"/>
  <c r="I2" i="16"/>
  <c r="I3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6" i="16"/>
  <c r="I167" i="16"/>
  <c r="I168" i="16"/>
  <c r="I169" i="16"/>
  <c r="I170" i="16"/>
  <c r="I171" i="16"/>
  <c r="I172" i="16"/>
  <c r="I173" i="16"/>
  <c r="I174" i="16"/>
  <c r="I175" i="16"/>
  <c r="I177" i="16"/>
  <c r="I178" i="16"/>
  <c r="I179" i="16"/>
  <c r="I180" i="16"/>
  <c r="I181" i="16"/>
  <c r="I182" i="16"/>
  <c r="N419" i="73"/>
  <c r="I184" i="16"/>
  <c r="H25" i="23"/>
  <c r="N420" i="73"/>
  <c r="I185" i="16"/>
  <c r="H26" i="23"/>
  <c r="J2" i="16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6" i="16"/>
  <c r="J167" i="16"/>
  <c r="J168" i="16"/>
  <c r="J169" i="16"/>
  <c r="J170" i="16"/>
  <c r="J171" i="16"/>
  <c r="J172" i="16"/>
  <c r="J173" i="16"/>
  <c r="J174" i="16"/>
  <c r="J175" i="16"/>
  <c r="J177" i="16"/>
  <c r="J178" i="16"/>
  <c r="J179" i="16"/>
  <c r="J180" i="16"/>
  <c r="J181" i="16"/>
  <c r="J182" i="16"/>
  <c r="O419" i="73"/>
  <c r="J184" i="16"/>
  <c r="I25" i="23"/>
  <c r="O420" i="73"/>
  <c r="J185" i="16"/>
  <c r="I26" i="23"/>
  <c r="K2" i="16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6" i="16"/>
  <c r="K167" i="16"/>
  <c r="K168" i="16"/>
  <c r="K169" i="16"/>
  <c r="K170" i="16"/>
  <c r="K171" i="16"/>
  <c r="K172" i="16"/>
  <c r="K173" i="16"/>
  <c r="K174" i="16"/>
  <c r="K175" i="16"/>
  <c r="K177" i="16"/>
  <c r="K178" i="16"/>
  <c r="K179" i="16"/>
  <c r="K180" i="16"/>
  <c r="K181" i="16"/>
  <c r="K182" i="16"/>
  <c r="P419" i="73"/>
  <c r="K184" i="16"/>
  <c r="J25" i="23"/>
  <c r="P420" i="73"/>
  <c r="K185" i="16"/>
  <c r="J26" i="23"/>
  <c r="L2" i="16"/>
  <c r="L3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L159" i="16"/>
  <c r="L160" i="16"/>
  <c r="L161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7" i="16"/>
  <c r="L178" i="16"/>
  <c r="L179" i="16"/>
  <c r="L180" i="16"/>
  <c r="L181" i="16"/>
  <c r="L182" i="16"/>
  <c r="Q419" i="73"/>
  <c r="L184" i="16"/>
  <c r="K25" i="23"/>
  <c r="Q420" i="73"/>
  <c r="L185" i="16"/>
  <c r="K26" i="23"/>
  <c r="M2" i="16"/>
  <c r="M3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6" i="16"/>
  <c r="M167" i="16"/>
  <c r="M168" i="16"/>
  <c r="M169" i="16"/>
  <c r="M170" i="16"/>
  <c r="M171" i="16"/>
  <c r="M172" i="16"/>
  <c r="M173" i="16"/>
  <c r="M174" i="16"/>
  <c r="M175" i="16"/>
  <c r="M177" i="16"/>
  <c r="M178" i="16"/>
  <c r="M179" i="16"/>
  <c r="M180" i="16"/>
  <c r="M181" i="16"/>
  <c r="M182" i="16"/>
  <c r="R419" i="73"/>
  <c r="R420" i="73"/>
  <c r="M185" i="16"/>
  <c r="L26" i="23"/>
  <c r="AO2" i="73"/>
  <c r="A2" i="16"/>
  <c r="AO3" i="73"/>
  <c r="AO5" i="73"/>
  <c r="A4" i="16"/>
  <c r="AO7" i="73"/>
  <c r="A5" i="16"/>
  <c r="AO11" i="73"/>
  <c r="A6" i="16"/>
  <c r="AO12" i="73"/>
  <c r="A7" i="16"/>
  <c r="AO13" i="73"/>
  <c r="A8" i="16"/>
  <c r="AO14" i="73"/>
  <c r="A9" i="16"/>
  <c r="AO17" i="73"/>
  <c r="A10" i="16"/>
  <c r="AO18" i="73"/>
  <c r="A11" i="16"/>
  <c r="AO21" i="73"/>
  <c r="A12" i="16"/>
  <c r="AO24" i="73"/>
  <c r="A13" i="16"/>
  <c r="AO26" i="73"/>
  <c r="A14" i="16"/>
  <c r="AO28" i="73"/>
  <c r="A15" i="16"/>
  <c r="AO29" i="73"/>
  <c r="A16" i="16"/>
  <c r="AO32" i="73"/>
  <c r="A17" i="16"/>
  <c r="AO35" i="73"/>
  <c r="A18" i="16"/>
  <c r="AO37" i="73"/>
  <c r="A19" i="16"/>
  <c r="AO40" i="73"/>
  <c r="AO41" i="73"/>
  <c r="A20" i="16"/>
  <c r="AO45" i="73"/>
  <c r="A21" i="16"/>
  <c r="AO48" i="73"/>
  <c r="A22" i="16"/>
  <c r="AO51" i="73"/>
  <c r="A23" i="16"/>
  <c r="AO54" i="73"/>
  <c r="A24" i="16"/>
  <c r="AO55" i="73"/>
  <c r="A25" i="16"/>
  <c r="AO58" i="73"/>
  <c r="A26" i="16"/>
  <c r="AO59" i="73"/>
  <c r="A27" i="16"/>
  <c r="AO62" i="73"/>
  <c r="A28" i="16"/>
  <c r="AO64" i="73"/>
  <c r="A29" i="16"/>
  <c r="AO65" i="73"/>
  <c r="A30" i="16"/>
  <c r="AO68" i="73"/>
  <c r="A31" i="16"/>
  <c r="AO69" i="73"/>
  <c r="A32" i="16"/>
  <c r="AO72" i="73"/>
  <c r="A33" i="16"/>
  <c r="AO73" i="73"/>
  <c r="A34" i="16"/>
  <c r="AO74" i="73"/>
  <c r="A35" i="16"/>
  <c r="AO75" i="73"/>
  <c r="A36" i="16"/>
  <c r="AO76" i="73"/>
  <c r="AO77" i="73"/>
  <c r="AO78" i="73"/>
  <c r="A37" i="16"/>
  <c r="AO79" i="73"/>
  <c r="A38" i="16"/>
  <c r="AO80" i="73"/>
  <c r="A39" i="16"/>
  <c r="AO81" i="73"/>
  <c r="A40" i="16"/>
  <c r="AO82" i="73"/>
  <c r="A41" i="16"/>
  <c r="AO85" i="73"/>
  <c r="A42" i="16"/>
  <c r="AO88" i="73"/>
  <c r="A43" i="16"/>
  <c r="AO89" i="73"/>
  <c r="A44" i="16"/>
  <c r="AO92" i="73"/>
  <c r="A45" i="16"/>
  <c r="AO94" i="73"/>
  <c r="A46" i="16"/>
  <c r="AO98" i="73"/>
  <c r="A47" i="16"/>
  <c r="AO101" i="73"/>
  <c r="A48" i="16"/>
  <c r="AO103" i="73"/>
  <c r="A49" i="16"/>
  <c r="AO114" i="73"/>
  <c r="A50" i="16"/>
  <c r="AO119" i="73"/>
  <c r="A51" i="16"/>
  <c r="AO120" i="73"/>
  <c r="A52" i="16"/>
  <c r="AO128" i="73"/>
  <c r="A53" i="16"/>
  <c r="AO134" i="73"/>
  <c r="A54" i="16"/>
  <c r="AO141" i="73"/>
  <c r="A55" i="16"/>
  <c r="AO142" i="73"/>
  <c r="A56" i="16"/>
  <c r="AO145" i="73"/>
  <c r="A57" i="16"/>
  <c r="AO147" i="73"/>
  <c r="A58" i="16"/>
  <c r="AO151" i="73"/>
  <c r="A59" i="16"/>
  <c r="AO165" i="73"/>
  <c r="A60" i="16"/>
  <c r="AO167" i="73"/>
  <c r="A61" i="16"/>
  <c r="AO169" i="73"/>
  <c r="A62" i="16"/>
  <c r="AO171" i="73"/>
  <c r="A63" i="16"/>
  <c r="AO172" i="73"/>
  <c r="A64" i="16"/>
  <c r="AO173" i="73"/>
  <c r="A65" i="16"/>
  <c r="AO175" i="73"/>
  <c r="A66" i="16"/>
  <c r="AO177" i="73"/>
  <c r="AO178" i="73"/>
  <c r="A68" i="16"/>
  <c r="AO179" i="73"/>
  <c r="A69" i="16"/>
  <c r="AO181" i="73"/>
  <c r="A70" i="16"/>
  <c r="AO184" i="73"/>
  <c r="A71" i="16"/>
  <c r="AO191" i="73"/>
  <c r="AO192" i="73"/>
  <c r="A72" i="16"/>
  <c r="AO193" i="73"/>
  <c r="A73" i="16"/>
  <c r="AO194" i="73"/>
  <c r="A74" i="16"/>
  <c r="AO199" i="73"/>
  <c r="A75" i="16"/>
  <c r="AO200" i="73"/>
  <c r="A76" i="16"/>
  <c r="AO201" i="73"/>
  <c r="A77" i="16"/>
  <c r="AO202" i="73"/>
  <c r="A78" i="16"/>
  <c r="AO204" i="73"/>
  <c r="A79" i="16"/>
  <c r="AO206" i="73"/>
  <c r="A80" i="16"/>
  <c r="AO207" i="73"/>
  <c r="A81" i="16"/>
  <c r="AO208" i="73"/>
  <c r="A82" i="16"/>
  <c r="AO210" i="73"/>
  <c r="AO211" i="73"/>
  <c r="A83" i="16"/>
  <c r="AO212" i="73"/>
  <c r="A84" i="16"/>
  <c r="AO215" i="73"/>
  <c r="AO216" i="73"/>
  <c r="A85" i="16"/>
  <c r="AO219" i="73"/>
  <c r="A86" i="16"/>
  <c r="AO220" i="73"/>
  <c r="A87" i="16"/>
  <c r="AO221" i="73"/>
  <c r="A88" i="16"/>
  <c r="AO222" i="73"/>
  <c r="A89" i="16"/>
  <c r="AO223" i="73"/>
  <c r="AO224" i="73"/>
  <c r="A90" i="16"/>
  <c r="AO225" i="73"/>
  <c r="A91" i="16"/>
  <c r="AO226" i="73"/>
  <c r="A92" i="16"/>
  <c r="AO227" i="73"/>
  <c r="A93" i="16"/>
  <c r="AO229" i="73"/>
  <c r="A94" i="16"/>
  <c r="AO230" i="73"/>
  <c r="A95" i="16"/>
  <c r="AO231" i="73"/>
  <c r="A96" i="16"/>
  <c r="AO232" i="73"/>
  <c r="A97" i="16"/>
  <c r="AO233" i="73"/>
  <c r="A98" i="16"/>
  <c r="AO234" i="73"/>
  <c r="A99" i="16"/>
  <c r="AO235" i="73"/>
  <c r="A100" i="16"/>
  <c r="AO236" i="73"/>
  <c r="A101" i="16"/>
  <c r="AO237" i="73"/>
  <c r="A102" i="16"/>
  <c r="AO238" i="73"/>
  <c r="AO239" i="73"/>
  <c r="A103" i="16"/>
  <c r="AO240" i="73"/>
  <c r="A104" i="16"/>
  <c r="AO241" i="73"/>
  <c r="A105" i="16"/>
  <c r="AO242" i="73"/>
  <c r="A106" i="16"/>
  <c r="AO251" i="73"/>
  <c r="A113" i="16"/>
  <c r="AO254" i="73"/>
  <c r="A114" i="16"/>
  <c r="AO255" i="73"/>
  <c r="A115" i="16"/>
  <c r="AO256" i="73"/>
  <c r="A116" i="16"/>
  <c r="AO257" i="73"/>
  <c r="A117" i="16"/>
  <c r="AO258" i="73"/>
  <c r="AO262" i="73"/>
  <c r="A119" i="16"/>
  <c r="AO263" i="73"/>
  <c r="A120" i="16"/>
  <c r="AO264" i="73"/>
  <c r="A121" i="16"/>
  <c r="AO267" i="73"/>
  <c r="A122" i="16"/>
  <c r="AO270" i="73"/>
  <c r="A123" i="16"/>
  <c r="AO272" i="73"/>
  <c r="A124" i="16"/>
  <c r="AO279" i="73"/>
  <c r="AO280" i="73"/>
  <c r="A125" i="16"/>
  <c r="AO282" i="73"/>
  <c r="A126" i="16"/>
  <c r="AO285" i="73"/>
  <c r="A128" i="16"/>
  <c r="AO287" i="73"/>
  <c r="A129" i="16"/>
  <c r="AO289" i="73"/>
  <c r="A130" i="16"/>
  <c r="AO290" i="73"/>
  <c r="A131" i="16"/>
  <c r="AO291" i="73"/>
  <c r="A132" i="16"/>
  <c r="AO292" i="73"/>
  <c r="AO293" i="73"/>
  <c r="A133" i="16"/>
  <c r="AO294" i="73"/>
  <c r="A134" i="16"/>
  <c r="AO295" i="73"/>
  <c r="A135" i="16"/>
  <c r="AO296" i="73"/>
  <c r="A136" i="16"/>
  <c r="AO298" i="73"/>
  <c r="A137" i="16"/>
  <c r="AO300" i="73"/>
  <c r="AO304" i="73"/>
  <c r="A138" i="16"/>
  <c r="AO307" i="73"/>
  <c r="A139" i="16"/>
  <c r="AO308" i="73"/>
  <c r="A140" i="16"/>
  <c r="AO309" i="73"/>
  <c r="A141" i="16"/>
  <c r="AO311" i="73"/>
  <c r="A142" i="16"/>
  <c r="AO314" i="73"/>
  <c r="A143" i="16"/>
  <c r="AO315" i="73"/>
  <c r="A144" i="16"/>
  <c r="AO316" i="73"/>
  <c r="A145" i="16"/>
  <c r="AO317" i="73"/>
  <c r="A146" i="16"/>
  <c r="AO319" i="73"/>
  <c r="A147" i="16"/>
  <c r="AO321" i="73"/>
  <c r="A148" i="16"/>
  <c r="AO323" i="73"/>
  <c r="A149" i="16"/>
  <c r="AO324" i="73"/>
  <c r="AO326" i="73"/>
  <c r="A150" i="16"/>
  <c r="AO328" i="73"/>
  <c r="A151" i="16"/>
  <c r="AO329" i="73"/>
  <c r="A152" i="16"/>
  <c r="AO330" i="73"/>
  <c r="A153" i="16"/>
  <c r="AO333" i="73"/>
  <c r="A154" i="16"/>
  <c r="AO334" i="73"/>
  <c r="A155" i="16"/>
  <c r="AO335" i="73"/>
  <c r="A156" i="16"/>
  <c r="AO336" i="73"/>
  <c r="A157" i="16"/>
  <c r="AO337" i="73"/>
  <c r="A158" i="16"/>
  <c r="AO338" i="73"/>
  <c r="A159" i="16"/>
  <c r="AO341" i="73"/>
  <c r="A160" i="16"/>
  <c r="AO342" i="73"/>
  <c r="AO343" i="73"/>
  <c r="A161" i="16"/>
  <c r="AO344" i="73"/>
  <c r="AO348" i="73"/>
  <c r="A162" i="16"/>
  <c r="AO354" i="73"/>
  <c r="A163" i="16"/>
  <c r="AO360" i="73"/>
  <c r="AO365" i="73"/>
  <c r="AO366" i="73"/>
  <c r="AO377" i="73"/>
  <c r="A164" i="16"/>
  <c r="AO378" i="73"/>
  <c r="A165" i="16"/>
  <c r="A166" i="16"/>
  <c r="AO382" i="73"/>
  <c r="A167" i="16"/>
  <c r="AO384" i="73"/>
  <c r="A168" i="16"/>
  <c r="AO386" i="73"/>
  <c r="A169" i="16"/>
  <c r="AO388" i="73"/>
  <c r="AO389" i="73"/>
  <c r="A170" i="16"/>
  <c r="AO390" i="73"/>
  <c r="AO393" i="73"/>
  <c r="AO394" i="73"/>
  <c r="AO395" i="73"/>
  <c r="AO396" i="73"/>
  <c r="AO397" i="73"/>
  <c r="A171" i="16"/>
  <c r="AO400" i="73"/>
  <c r="A172" i="16"/>
  <c r="AO406" i="73"/>
  <c r="AO407" i="73"/>
  <c r="A173" i="16"/>
  <c r="AO408" i="73"/>
  <c r="A174" i="16"/>
  <c r="AO409" i="73"/>
  <c r="A175" i="16"/>
  <c r="AO412" i="73"/>
  <c r="A177" i="16"/>
  <c r="AO414" i="73"/>
  <c r="A178" i="16"/>
  <c r="AO415" i="73"/>
  <c r="A179" i="16"/>
  <c r="AO416" i="73"/>
  <c r="A180" i="16"/>
  <c r="AO417" i="73"/>
  <c r="A181" i="16"/>
  <c r="AO418" i="73"/>
  <c r="A182" i="16"/>
  <c r="M25" i="23"/>
  <c r="M26" i="23"/>
  <c r="N25" i="23"/>
  <c r="N26" i="23"/>
  <c r="O25" i="23"/>
  <c r="P25" i="23"/>
  <c r="P26" i="23"/>
  <c r="Q25" i="23"/>
  <c r="Q26" i="23"/>
  <c r="R25" i="23"/>
  <c r="R26" i="23"/>
  <c r="S25" i="23"/>
  <c r="T25" i="23"/>
  <c r="T26" i="23"/>
  <c r="U25" i="23"/>
  <c r="U26" i="23"/>
  <c r="V25" i="23"/>
  <c r="V26" i="23"/>
  <c r="C25" i="23"/>
  <c r="C26" i="23"/>
  <c r="D26" i="23"/>
  <c r="E25" i="23"/>
  <c r="E26" i="23"/>
  <c r="F26" i="23"/>
  <c r="AG1" i="73"/>
  <c r="W1" i="16"/>
  <c r="V1" i="23"/>
  <c r="R1" i="73"/>
  <c r="M1" i="16"/>
  <c r="L1" i="23"/>
  <c r="AP285" i="73"/>
  <c r="AI285" i="73"/>
  <c r="AI72" i="73"/>
  <c r="AP72" i="73"/>
  <c r="R422" i="73"/>
  <c r="AD30" i="90"/>
  <c r="AD31" i="90"/>
  <c r="Q30" i="90"/>
  <c r="R30" i="90"/>
  <c r="S30" i="90"/>
  <c r="T30" i="90"/>
  <c r="U30" i="90"/>
  <c r="V30" i="90"/>
  <c r="W30" i="90"/>
  <c r="X30" i="90"/>
  <c r="Y30" i="90"/>
  <c r="Z30" i="90"/>
  <c r="AA30" i="90"/>
  <c r="AB30" i="90"/>
  <c r="AC30" i="90"/>
  <c r="Q31" i="90"/>
  <c r="R31" i="90"/>
  <c r="S31" i="90"/>
  <c r="T31" i="90"/>
  <c r="U31" i="90"/>
  <c r="V31" i="90"/>
  <c r="W31" i="90"/>
  <c r="X31" i="90"/>
  <c r="Y31" i="90"/>
  <c r="Z31" i="90"/>
  <c r="AA31" i="90"/>
  <c r="AB31" i="90"/>
  <c r="AC31" i="90"/>
  <c r="P31" i="90"/>
  <c r="P30" i="90"/>
  <c r="AO4" i="73"/>
  <c r="AO6" i="73"/>
  <c r="AO8" i="73"/>
  <c r="AO9" i="73"/>
  <c r="AO10" i="73"/>
  <c r="AO15" i="73"/>
  <c r="AO25" i="73"/>
  <c r="AO27" i="73"/>
  <c r="AO44" i="73"/>
  <c r="AO47" i="73"/>
  <c r="AO53" i="73"/>
  <c r="AO56" i="73"/>
  <c r="AO57" i="73"/>
  <c r="AO84" i="73"/>
  <c r="AO86" i="73"/>
  <c r="AO87" i="73"/>
  <c r="AO91" i="73"/>
  <c r="AO93" i="73"/>
  <c r="AO95" i="73"/>
  <c r="AO96" i="73"/>
  <c r="AO97" i="73"/>
  <c r="AO99" i="73"/>
  <c r="AO100" i="73"/>
  <c r="AO102" i="73"/>
  <c r="AO104" i="73"/>
  <c r="AO105" i="73"/>
  <c r="AO106" i="73"/>
  <c r="AO107" i="73"/>
  <c r="AO108" i="73"/>
  <c r="AO109" i="73"/>
  <c r="AO110" i="73"/>
  <c r="AO111" i="73"/>
  <c r="AO112" i="73"/>
  <c r="AO113" i="73"/>
  <c r="AO115" i="73"/>
  <c r="AO116" i="73"/>
  <c r="AO117" i="73"/>
  <c r="AO118" i="73"/>
  <c r="AO121" i="73"/>
  <c r="AO122" i="73"/>
  <c r="AO123" i="73"/>
  <c r="AO124" i="73"/>
  <c r="AO125" i="73"/>
  <c r="AO126" i="73"/>
  <c r="AO127" i="73"/>
  <c r="AO129" i="73"/>
  <c r="AO130" i="73"/>
  <c r="AO131" i="73"/>
  <c r="AO132" i="73"/>
  <c r="AO133" i="73"/>
  <c r="AO135" i="73"/>
  <c r="AO136" i="73"/>
  <c r="AO137" i="73"/>
  <c r="AO138" i="73"/>
  <c r="AO139" i="73"/>
  <c r="AO140" i="73"/>
  <c r="AO143" i="73"/>
  <c r="AO144" i="73"/>
  <c r="AO146" i="73"/>
  <c r="AO148" i="73"/>
  <c r="AO149" i="73"/>
  <c r="AO150" i="73"/>
  <c r="AO152" i="73"/>
  <c r="AO153" i="73"/>
  <c r="AO154" i="73"/>
  <c r="AO155" i="73"/>
  <c r="AO156" i="73"/>
  <c r="AO157" i="73"/>
  <c r="AO158" i="73"/>
  <c r="AO159" i="73"/>
  <c r="AO160" i="73"/>
  <c r="AO161" i="73"/>
  <c r="AO162" i="73"/>
  <c r="AO163" i="73"/>
  <c r="AO164" i="73"/>
  <c r="AO166" i="73"/>
  <c r="AO168" i="73"/>
  <c r="AO170" i="73"/>
  <c r="AO174" i="73"/>
  <c r="AO176" i="73"/>
  <c r="A67" i="16"/>
  <c r="AO180" i="73"/>
  <c r="AO182" i="73"/>
  <c r="AO183" i="73"/>
  <c r="AO185" i="73"/>
  <c r="AO186" i="73"/>
  <c r="AO187" i="73"/>
  <c r="AO188" i="73"/>
  <c r="AO189" i="73"/>
  <c r="AO190" i="73"/>
  <c r="AO195" i="73"/>
  <c r="AO196" i="73"/>
  <c r="AO197" i="73"/>
  <c r="AO198" i="73"/>
  <c r="AO203" i="73"/>
  <c r="AO205" i="73"/>
  <c r="AO209" i="73"/>
  <c r="AO213" i="73"/>
  <c r="AO214" i="73"/>
  <c r="AO217" i="73"/>
  <c r="AO218" i="73"/>
  <c r="AO228" i="73"/>
  <c r="AO249" i="73"/>
  <c r="AO250" i="73"/>
  <c r="AO252" i="73"/>
  <c r="AO253" i="73"/>
  <c r="AO259" i="73"/>
  <c r="AO260" i="73"/>
  <c r="AO261" i="73"/>
  <c r="AO265" i="73"/>
  <c r="AO266" i="73"/>
  <c r="AO269" i="73"/>
  <c r="AO273" i="73"/>
  <c r="AO274" i="73"/>
  <c r="AO275" i="73"/>
  <c r="AO276" i="73"/>
  <c r="AO277" i="73"/>
  <c r="AO278" i="73"/>
  <c r="AO281" i="73"/>
  <c r="AO286" i="73"/>
  <c r="AO288" i="73"/>
  <c r="AO301" i="73"/>
  <c r="AO302" i="73"/>
  <c r="AO303" i="73"/>
  <c r="AO313" i="73"/>
  <c r="AO320" i="73"/>
  <c r="AO325" i="73"/>
  <c r="AO331" i="73"/>
  <c r="AO332" i="73"/>
  <c r="AO339" i="73"/>
  <c r="AO340" i="73"/>
  <c r="AO345" i="73"/>
  <c r="AO346" i="73"/>
  <c r="AO347" i="73"/>
  <c r="AO349" i="73"/>
  <c r="AO350" i="73"/>
  <c r="AO351" i="73"/>
  <c r="AO352" i="73"/>
  <c r="AO353" i="73"/>
  <c r="AO356" i="73"/>
  <c r="AO357" i="73"/>
  <c r="AO358" i="73"/>
  <c r="AO359" i="73"/>
  <c r="AO361" i="73"/>
  <c r="AO362" i="73"/>
  <c r="AO363" i="73"/>
  <c r="AO364" i="73"/>
  <c r="AO367" i="73"/>
  <c r="AO368" i="73"/>
  <c r="AO369" i="73"/>
  <c r="AO370" i="73"/>
  <c r="AO371" i="73"/>
  <c r="AO372" i="73"/>
  <c r="AO373" i="73"/>
  <c r="AO374" i="73"/>
  <c r="AO375" i="73"/>
  <c r="AO376" i="73"/>
  <c r="AO379" i="73"/>
  <c r="AO381" i="73"/>
  <c r="AO383" i="73"/>
  <c r="AO385" i="73"/>
  <c r="AO387" i="73"/>
  <c r="AO391" i="73"/>
  <c r="AO401" i="73"/>
  <c r="AO402" i="73"/>
  <c r="AO403" i="73"/>
  <c r="AO404" i="73"/>
  <c r="AO405" i="73"/>
  <c r="AO410" i="73"/>
  <c r="G4" i="90"/>
  <c r="H4" i="90"/>
  <c r="I4" i="90"/>
  <c r="J4" i="90"/>
  <c r="K4" i="90"/>
  <c r="L4" i="90"/>
  <c r="M4" i="90"/>
  <c r="N4" i="90"/>
  <c r="O4" i="90"/>
  <c r="I37" i="90"/>
  <c r="G5" i="90"/>
  <c r="H5" i="90"/>
  <c r="I5" i="90"/>
  <c r="J5" i="90"/>
  <c r="K5" i="90"/>
  <c r="L5" i="90"/>
  <c r="M5" i="90"/>
  <c r="N5" i="90"/>
  <c r="O5" i="90"/>
  <c r="I38" i="90"/>
  <c r="G6" i="90"/>
  <c r="H6" i="90"/>
  <c r="I6" i="90"/>
  <c r="J6" i="90"/>
  <c r="K6" i="90"/>
  <c r="L6" i="90"/>
  <c r="M6" i="90"/>
  <c r="N6" i="90"/>
  <c r="O6" i="90"/>
  <c r="I39" i="90"/>
  <c r="G7" i="90"/>
  <c r="H7" i="90"/>
  <c r="I7" i="90"/>
  <c r="J7" i="90"/>
  <c r="K7" i="90"/>
  <c r="L7" i="90"/>
  <c r="M7" i="90"/>
  <c r="N7" i="90"/>
  <c r="O7" i="90"/>
  <c r="I40" i="90"/>
  <c r="G8" i="90"/>
  <c r="H8" i="90"/>
  <c r="I8" i="90"/>
  <c r="J8" i="90"/>
  <c r="K8" i="90"/>
  <c r="L8" i="90"/>
  <c r="M8" i="90"/>
  <c r="N8" i="90"/>
  <c r="O8" i="90"/>
  <c r="I41" i="90"/>
  <c r="G9" i="90"/>
  <c r="H9" i="90"/>
  <c r="I9" i="90"/>
  <c r="J9" i="90"/>
  <c r="K9" i="90"/>
  <c r="L9" i="90"/>
  <c r="M9" i="90"/>
  <c r="N9" i="90"/>
  <c r="O9" i="90"/>
  <c r="I42" i="90"/>
  <c r="G10" i="90"/>
  <c r="H10" i="90"/>
  <c r="I10" i="90"/>
  <c r="J10" i="90"/>
  <c r="K10" i="90"/>
  <c r="L10" i="90"/>
  <c r="M10" i="90"/>
  <c r="N10" i="90"/>
  <c r="O10" i="90"/>
  <c r="I43" i="90"/>
  <c r="G11" i="90"/>
  <c r="H11" i="90"/>
  <c r="I11" i="90"/>
  <c r="J11" i="90"/>
  <c r="K11" i="90"/>
  <c r="L11" i="90"/>
  <c r="M11" i="90"/>
  <c r="N11" i="90"/>
  <c r="O11" i="90"/>
  <c r="I44" i="90"/>
  <c r="G12" i="90"/>
  <c r="H12" i="90"/>
  <c r="I12" i="90"/>
  <c r="J12" i="90"/>
  <c r="K12" i="90"/>
  <c r="L12" i="90"/>
  <c r="M12" i="90"/>
  <c r="N12" i="90"/>
  <c r="O12" i="90"/>
  <c r="I45" i="90"/>
  <c r="G13" i="90"/>
  <c r="H13" i="90"/>
  <c r="I13" i="90"/>
  <c r="J13" i="90"/>
  <c r="K13" i="90"/>
  <c r="L13" i="90"/>
  <c r="M13" i="90"/>
  <c r="N13" i="90"/>
  <c r="O13" i="90"/>
  <c r="I46" i="90"/>
  <c r="G14" i="90"/>
  <c r="H14" i="90"/>
  <c r="I14" i="90"/>
  <c r="J14" i="90"/>
  <c r="K14" i="90"/>
  <c r="L14" i="90"/>
  <c r="M14" i="90"/>
  <c r="N14" i="90"/>
  <c r="O14" i="90"/>
  <c r="I47" i="90"/>
  <c r="G15" i="90"/>
  <c r="H15" i="90"/>
  <c r="I15" i="90"/>
  <c r="J15" i="90"/>
  <c r="K15" i="90"/>
  <c r="L15" i="90"/>
  <c r="M15" i="90"/>
  <c r="N15" i="90"/>
  <c r="O15" i="90"/>
  <c r="I48" i="90"/>
  <c r="G16" i="90"/>
  <c r="H16" i="90"/>
  <c r="I16" i="90"/>
  <c r="J16" i="90"/>
  <c r="K16" i="90"/>
  <c r="L16" i="90"/>
  <c r="M16" i="90"/>
  <c r="N16" i="90"/>
  <c r="O16" i="90"/>
  <c r="I49" i="90"/>
  <c r="G17" i="90"/>
  <c r="H17" i="90"/>
  <c r="I17" i="90"/>
  <c r="J17" i="90"/>
  <c r="K17" i="90"/>
  <c r="L17" i="90"/>
  <c r="M17" i="90"/>
  <c r="N17" i="90"/>
  <c r="O17" i="90"/>
  <c r="I50" i="90"/>
  <c r="G18" i="90"/>
  <c r="H18" i="90"/>
  <c r="I18" i="90"/>
  <c r="J18" i="90"/>
  <c r="K18" i="90"/>
  <c r="L18" i="90"/>
  <c r="M18" i="90"/>
  <c r="N18" i="90"/>
  <c r="O18" i="90"/>
  <c r="I51" i="90"/>
  <c r="G19" i="90"/>
  <c r="H19" i="90"/>
  <c r="I19" i="90"/>
  <c r="J19" i="90"/>
  <c r="K19" i="90"/>
  <c r="L19" i="90"/>
  <c r="M19" i="90"/>
  <c r="N19" i="90"/>
  <c r="O19" i="90"/>
  <c r="I52" i="90"/>
  <c r="G20" i="90"/>
  <c r="H20" i="90"/>
  <c r="I20" i="90"/>
  <c r="J20" i="90"/>
  <c r="K20" i="90"/>
  <c r="L20" i="90"/>
  <c r="M20" i="90"/>
  <c r="N20" i="90"/>
  <c r="O20" i="90"/>
  <c r="I53" i="90"/>
  <c r="G21" i="90"/>
  <c r="H21" i="90"/>
  <c r="I21" i="90"/>
  <c r="J21" i="90"/>
  <c r="K21" i="90"/>
  <c r="L21" i="90"/>
  <c r="M21" i="90"/>
  <c r="N21" i="90"/>
  <c r="O21" i="90"/>
  <c r="I54" i="90"/>
  <c r="G22" i="90"/>
  <c r="H22" i="90"/>
  <c r="I22" i="90"/>
  <c r="J22" i="90"/>
  <c r="K22" i="90"/>
  <c r="L22" i="90"/>
  <c r="M22" i="90"/>
  <c r="N22" i="90"/>
  <c r="O22" i="90"/>
  <c r="I55" i="90"/>
  <c r="G23" i="90"/>
  <c r="H23" i="90"/>
  <c r="I23" i="90"/>
  <c r="J23" i="90"/>
  <c r="K23" i="90"/>
  <c r="L23" i="90"/>
  <c r="M23" i="90"/>
  <c r="N23" i="90"/>
  <c r="O23" i="90"/>
  <c r="I56" i="90"/>
  <c r="G24" i="90"/>
  <c r="H24" i="90"/>
  <c r="I24" i="90"/>
  <c r="J24" i="90"/>
  <c r="K24" i="90"/>
  <c r="L24" i="90"/>
  <c r="M24" i="90"/>
  <c r="N24" i="90"/>
  <c r="O24" i="90"/>
  <c r="I57" i="90"/>
  <c r="G25" i="90"/>
  <c r="H25" i="90"/>
  <c r="I25" i="90"/>
  <c r="J25" i="90"/>
  <c r="K25" i="90"/>
  <c r="L25" i="90"/>
  <c r="M25" i="90"/>
  <c r="N25" i="90"/>
  <c r="O25" i="90"/>
  <c r="I58" i="90"/>
  <c r="G26" i="90"/>
  <c r="H26" i="90"/>
  <c r="I26" i="90"/>
  <c r="J26" i="90"/>
  <c r="K26" i="90"/>
  <c r="L26" i="90"/>
  <c r="M26" i="90"/>
  <c r="N26" i="90"/>
  <c r="O26" i="90"/>
  <c r="I59" i="90"/>
  <c r="G27" i="90"/>
  <c r="H27" i="90"/>
  <c r="I27" i="90"/>
  <c r="J27" i="90"/>
  <c r="K27" i="90"/>
  <c r="L27" i="90"/>
  <c r="M27" i="90"/>
  <c r="N27" i="90"/>
  <c r="O27" i="90"/>
  <c r="I60" i="90"/>
  <c r="G28" i="90"/>
  <c r="H28" i="90"/>
  <c r="I28" i="90"/>
  <c r="J28" i="90"/>
  <c r="K28" i="90"/>
  <c r="L28" i="90"/>
  <c r="M28" i="90"/>
  <c r="N28" i="90"/>
  <c r="O28" i="90"/>
  <c r="I61" i="90"/>
  <c r="G29" i="90"/>
  <c r="H29" i="90"/>
  <c r="I29" i="90"/>
  <c r="J29" i="90"/>
  <c r="K29" i="90"/>
  <c r="L29" i="90"/>
  <c r="M29" i="90"/>
  <c r="N29" i="90"/>
  <c r="O29" i="90"/>
  <c r="I62" i="90"/>
  <c r="G30" i="90"/>
  <c r="H30" i="90"/>
  <c r="I30" i="90"/>
  <c r="J30" i="90"/>
  <c r="K30" i="90"/>
  <c r="L30" i="90"/>
  <c r="M30" i="90"/>
  <c r="N30" i="90"/>
  <c r="O30" i="90"/>
  <c r="I63" i="90"/>
  <c r="G31" i="90"/>
  <c r="H31" i="90"/>
  <c r="I31" i="90"/>
  <c r="J31" i="90"/>
  <c r="K31" i="90"/>
  <c r="L31" i="90"/>
  <c r="M31" i="90"/>
  <c r="N31" i="90"/>
  <c r="O31" i="90"/>
  <c r="I64" i="90"/>
  <c r="G3" i="90"/>
  <c r="H3" i="90"/>
  <c r="I3" i="90"/>
  <c r="J3" i="90"/>
  <c r="K3" i="90"/>
  <c r="L3" i="90"/>
  <c r="M3" i="90"/>
  <c r="N3" i="90"/>
  <c r="O3" i="90"/>
  <c r="I36" i="90"/>
  <c r="H32" i="90"/>
  <c r="C67" i="90"/>
  <c r="C69" i="90"/>
  <c r="I32" i="90"/>
  <c r="D67" i="90"/>
  <c r="D69" i="90"/>
  <c r="J32" i="90"/>
  <c r="E67" i="90"/>
  <c r="E69" i="90"/>
  <c r="K32" i="90"/>
  <c r="F67" i="90"/>
  <c r="F69" i="90"/>
  <c r="L32" i="90"/>
  <c r="G67" i="90"/>
  <c r="G69" i="90"/>
  <c r="M32" i="90"/>
  <c r="H67" i="90"/>
  <c r="H69" i="90"/>
  <c r="N32" i="90"/>
  <c r="I67" i="90"/>
  <c r="I69" i="90"/>
  <c r="O32" i="90"/>
  <c r="J67" i="90"/>
  <c r="J69" i="90"/>
  <c r="G32" i="90"/>
  <c r="B67" i="90"/>
  <c r="B69" i="90"/>
  <c r="V2" i="90"/>
  <c r="C66" i="90"/>
  <c r="W2" i="90"/>
  <c r="D66" i="90"/>
  <c r="X2" i="90"/>
  <c r="E66" i="90"/>
  <c r="Y2" i="90"/>
  <c r="F66" i="90"/>
  <c r="Z2" i="90"/>
  <c r="G66" i="90"/>
  <c r="AA2" i="90"/>
  <c r="H66" i="90"/>
  <c r="AB2" i="90"/>
  <c r="I66" i="90"/>
  <c r="AC2" i="90"/>
  <c r="J66" i="90"/>
  <c r="AD2" i="90"/>
  <c r="K66" i="90"/>
  <c r="U2" i="90"/>
  <c r="B66" i="90"/>
  <c r="P1" i="90"/>
  <c r="A70" i="90"/>
  <c r="A69" i="90"/>
  <c r="A67" i="90"/>
  <c r="C1" i="91"/>
  <c r="R4" i="89"/>
  <c r="R6" i="89"/>
  <c r="R8" i="89"/>
  <c r="R9" i="89"/>
  <c r="R10" i="89"/>
  <c r="R15" i="89"/>
  <c r="R16" i="89"/>
  <c r="R21" i="89"/>
  <c r="R23" i="89"/>
  <c r="R31" i="89"/>
  <c r="R33" i="89"/>
  <c r="R36" i="89"/>
  <c r="R39" i="89"/>
  <c r="R40" i="89"/>
  <c r="R47" i="89"/>
  <c r="R52" i="89"/>
  <c r="R60" i="89"/>
  <c r="R64" i="89"/>
  <c r="R66" i="89"/>
  <c r="R68" i="89"/>
  <c r="R69" i="89"/>
  <c r="R70" i="89"/>
  <c r="R72" i="89"/>
  <c r="R74" i="89"/>
  <c r="R76" i="89"/>
  <c r="R77" i="89"/>
  <c r="R78" i="89"/>
  <c r="R79" i="89"/>
  <c r="R80" i="89"/>
  <c r="R81" i="89"/>
  <c r="R82" i="89"/>
  <c r="R83" i="89"/>
  <c r="R84" i="89"/>
  <c r="R85" i="89"/>
  <c r="R86" i="89"/>
  <c r="R87" i="89"/>
  <c r="R88" i="89"/>
  <c r="R89" i="89"/>
  <c r="R90" i="89"/>
  <c r="R91" i="89"/>
  <c r="R92" i="89"/>
  <c r="R95" i="89"/>
  <c r="R96" i="89"/>
  <c r="R97" i="89"/>
  <c r="R98" i="89"/>
  <c r="R99" i="89"/>
  <c r="R100" i="89"/>
  <c r="R101" i="89"/>
  <c r="R103" i="89"/>
  <c r="R104" i="89"/>
  <c r="R105" i="89"/>
  <c r="R106" i="89"/>
  <c r="R107" i="89"/>
  <c r="R109" i="89"/>
  <c r="R110" i="89"/>
  <c r="R111" i="89"/>
  <c r="R112" i="89"/>
  <c r="R113" i="89"/>
  <c r="R114" i="89"/>
  <c r="R117" i="89"/>
  <c r="R118" i="89"/>
  <c r="R120" i="89"/>
  <c r="R121" i="89"/>
  <c r="R123" i="89"/>
  <c r="R124" i="89"/>
  <c r="R125" i="89"/>
  <c r="R127" i="89"/>
  <c r="R128" i="89"/>
  <c r="R129" i="89"/>
  <c r="R130" i="89"/>
  <c r="R131" i="89"/>
  <c r="R132" i="89"/>
  <c r="R133" i="89"/>
  <c r="R134" i="89"/>
  <c r="R135" i="89"/>
  <c r="R136" i="89"/>
  <c r="R137" i="89"/>
  <c r="R138" i="89"/>
  <c r="R139" i="89"/>
  <c r="R141" i="89"/>
  <c r="R143" i="89"/>
  <c r="R145" i="89"/>
  <c r="R148" i="89"/>
  <c r="R149" i="89"/>
  <c r="R151" i="89"/>
  <c r="R154" i="89"/>
  <c r="R155" i="89"/>
  <c r="R157" i="89"/>
  <c r="R158" i="89"/>
  <c r="R160" i="89"/>
  <c r="R161" i="89"/>
  <c r="R162" i="89"/>
  <c r="R163" i="89"/>
  <c r="R164" i="89"/>
  <c r="R165" i="89"/>
  <c r="R170" i="89"/>
  <c r="R171" i="89"/>
  <c r="R172" i="89"/>
  <c r="R173" i="89"/>
  <c r="R174" i="89"/>
  <c r="R178" i="89"/>
  <c r="R180" i="89"/>
  <c r="R184" i="89"/>
  <c r="R188" i="89"/>
  <c r="R189" i="89"/>
  <c r="R192" i="89"/>
  <c r="R193" i="89"/>
  <c r="R201" i="89"/>
  <c r="R204" i="89"/>
  <c r="R212" i="89"/>
  <c r="R213" i="89"/>
  <c r="R214" i="89"/>
  <c r="R215" i="89"/>
  <c r="R216" i="89"/>
  <c r="R217" i="89"/>
  <c r="R218" i="89"/>
  <c r="R219" i="89"/>
  <c r="R220" i="89"/>
  <c r="R221" i="89"/>
  <c r="R223" i="89"/>
  <c r="R229" i="89"/>
  <c r="R231" i="89"/>
  <c r="R232" i="89"/>
  <c r="R237" i="89"/>
  <c r="R238" i="89"/>
  <c r="R240" i="89"/>
  <c r="R242" i="89"/>
  <c r="R243" i="89"/>
  <c r="R244" i="89"/>
  <c r="R245" i="89"/>
  <c r="R246" i="89"/>
  <c r="R247" i="89"/>
  <c r="R248" i="89"/>
  <c r="R249" i="89"/>
  <c r="R251" i="89"/>
  <c r="R252" i="89"/>
  <c r="R253" i="89"/>
  <c r="R255" i="89"/>
  <c r="R266" i="89"/>
  <c r="R267" i="89"/>
  <c r="R268" i="89"/>
  <c r="R274" i="89"/>
  <c r="R280" i="89"/>
  <c r="R283" i="89"/>
  <c r="R285" i="89"/>
  <c r="R290" i="89"/>
  <c r="R291" i="89"/>
  <c r="R298" i="89"/>
  <c r="R299" i="89"/>
  <c r="R304" i="89"/>
  <c r="R305" i="89"/>
  <c r="R306" i="89"/>
  <c r="R308" i="89"/>
  <c r="R309" i="89"/>
  <c r="R310" i="89"/>
  <c r="R311" i="89"/>
  <c r="R312" i="89"/>
  <c r="R314" i="89"/>
  <c r="R315" i="89"/>
  <c r="R316" i="89"/>
  <c r="R317" i="89"/>
  <c r="R319" i="89"/>
  <c r="R320" i="89"/>
  <c r="R321" i="89"/>
  <c r="R322" i="89"/>
  <c r="R325" i="89"/>
  <c r="R326" i="89"/>
  <c r="R327" i="89"/>
  <c r="R328" i="89"/>
  <c r="R329" i="89"/>
  <c r="R330" i="89"/>
  <c r="R331" i="89"/>
  <c r="R332" i="89"/>
  <c r="R333" i="89"/>
  <c r="R334" i="89"/>
  <c r="R337" i="89"/>
  <c r="R339" i="89"/>
  <c r="R343" i="89"/>
  <c r="R346" i="89"/>
  <c r="R348" i="89"/>
  <c r="R352" i="89"/>
  <c r="R355" i="89"/>
  <c r="R356" i="89"/>
  <c r="R359" i="89"/>
  <c r="R360" i="89"/>
  <c r="R361" i="89"/>
  <c r="R362" i="89"/>
  <c r="R363" i="89"/>
  <c r="R368" i="89"/>
  <c r="R369" i="89"/>
  <c r="R370" i="89"/>
  <c r="R371" i="89"/>
  <c r="R372" i="89"/>
  <c r="R373" i="89"/>
  <c r="R2" i="89"/>
  <c r="C3" i="90"/>
  <c r="C4" i="90"/>
  <c r="C5" i="90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D3" i="90"/>
  <c r="D4" i="90"/>
  <c r="D5" i="90"/>
  <c r="D6" i="90"/>
  <c r="D7" i="90"/>
  <c r="D8" i="90"/>
  <c r="D9" i="90"/>
  <c r="D10" i="90"/>
  <c r="D11" i="90"/>
  <c r="D12" i="90"/>
  <c r="D13" i="90"/>
  <c r="D14" i="90"/>
  <c r="D15" i="90"/>
  <c r="D16" i="90"/>
  <c r="D17" i="90"/>
  <c r="D18" i="90"/>
  <c r="D19" i="90"/>
  <c r="D20" i="90"/>
  <c r="D21" i="90"/>
  <c r="D22" i="90"/>
  <c r="D23" i="90"/>
  <c r="D24" i="90"/>
  <c r="D25" i="90"/>
  <c r="D26" i="90"/>
  <c r="D27" i="90"/>
  <c r="D28" i="90"/>
  <c r="D29" i="90"/>
  <c r="D30" i="90"/>
  <c r="D31" i="90"/>
  <c r="D32" i="90"/>
  <c r="E3" i="90"/>
  <c r="E4" i="90"/>
  <c r="E5" i="90"/>
  <c r="E6" i="90"/>
  <c r="E7" i="90"/>
  <c r="E8" i="90"/>
  <c r="E9" i="90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F3" i="90"/>
  <c r="F4" i="90"/>
  <c r="F5" i="90"/>
  <c r="F6" i="90"/>
  <c r="F7" i="90"/>
  <c r="F8" i="90"/>
  <c r="F9" i="90"/>
  <c r="F10" i="90"/>
  <c r="F11" i="90"/>
  <c r="F12" i="90"/>
  <c r="F13" i="90"/>
  <c r="F14" i="90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B4" i="90"/>
  <c r="B5" i="90"/>
  <c r="B6" i="90"/>
  <c r="B7" i="90"/>
  <c r="B8" i="90"/>
  <c r="B9" i="90"/>
  <c r="B10" i="90"/>
  <c r="B11" i="90"/>
  <c r="B12" i="90"/>
  <c r="B13" i="90"/>
  <c r="B14" i="90"/>
  <c r="B15" i="90"/>
  <c r="B16" i="90"/>
  <c r="B17" i="90"/>
  <c r="B18" i="90"/>
  <c r="B19" i="90"/>
  <c r="B20" i="90"/>
  <c r="B21" i="90"/>
  <c r="B22" i="90"/>
  <c r="B23" i="90"/>
  <c r="B24" i="90"/>
  <c r="B25" i="90"/>
  <c r="B26" i="90"/>
  <c r="B27" i="90"/>
  <c r="B28" i="90"/>
  <c r="B29" i="90"/>
  <c r="B30" i="90"/>
  <c r="B31" i="90"/>
  <c r="B3" i="90"/>
  <c r="Q2" i="90"/>
  <c r="R2" i="90"/>
  <c r="S2" i="90"/>
  <c r="T2" i="90"/>
  <c r="P2" i="90"/>
  <c r="C2" i="90"/>
  <c r="D2" i="90"/>
  <c r="E2" i="90"/>
  <c r="F2" i="90"/>
  <c r="G2" i="90"/>
  <c r="H2" i="90"/>
  <c r="I2" i="90"/>
  <c r="J2" i="90"/>
  <c r="K2" i="90"/>
  <c r="L2" i="90"/>
  <c r="M2" i="90"/>
  <c r="N2" i="90"/>
  <c r="O2" i="90"/>
  <c r="B2" i="90"/>
  <c r="P34" i="90"/>
  <c r="I35" i="90"/>
  <c r="AF1" i="73"/>
  <c r="V1" i="16"/>
  <c r="U1" i="23"/>
  <c r="AE1" i="73"/>
  <c r="U1" i="16"/>
  <c r="T1" i="23"/>
  <c r="AD1" i="73"/>
  <c r="T1" i="16"/>
  <c r="S1" i="23"/>
  <c r="AC1" i="73"/>
  <c r="S1" i="16"/>
  <c r="R1" i="23"/>
  <c r="AB1" i="73"/>
  <c r="R1" i="16"/>
  <c r="Q1" i="23"/>
  <c r="AA1" i="73"/>
  <c r="Q1" i="16"/>
  <c r="P1" i="23"/>
  <c r="Z1" i="73"/>
  <c r="P1" i="16"/>
  <c r="O1" i="23"/>
  <c r="Y1" i="73"/>
  <c r="O1" i="16"/>
  <c r="N1" i="23"/>
  <c r="X1" i="73"/>
  <c r="N1" i="16"/>
  <c r="M1" i="23"/>
  <c r="W1" i="73"/>
  <c r="V1" i="73"/>
  <c r="U1" i="73"/>
  <c r="T1" i="73"/>
  <c r="S1" i="73"/>
  <c r="Q1" i="73"/>
  <c r="L1" i="16"/>
  <c r="K1" i="23"/>
  <c r="P1" i="73"/>
  <c r="K1" i="16"/>
  <c r="J1" i="23"/>
  <c r="O1" i="73"/>
  <c r="J1" i="16"/>
  <c r="I1" i="23"/>
  <c r="N1" i="73"/>
  <c r="I1" i="16"/>
  <c r="H1" i="23"/>
  <c r="M1" i="73"/>
  <c r="H1" i="16"/>
  <c r="G1" i="23"/>
  <c r="L1" i="73"/>
  <c r="G1" i="16"/>
  <c r="F1" i="23"/>
  <c r="K1" i="73"/>
  <c r="F1" i="16"/>
  <c r="E1" i="23"/>
  <c r="J1" i="73"/>
  <c r="E1" i="16"/>
  <c r="E1" i="87"/>
  <c r="I1" i="73"/>
  <c r="D1" i="16"/>
  <c r="H1" i="73"/>
  <c r="G1" i="73"/>
  <c r="F1" i="73"/>
  <c r="E1" i="73"/>
  <c r="D1" i="73"/>
  <c r="AK130" i="73"/>
  <c r="AK134" i="73"/>
  <c r="AK143" i="73"/>
  <c r="AK158" i="73"/>
  <c r="AK163" i="73"/>
  <c r="AK170" i="73"/>
  <c r="AK172" i="73"/>
  <c r="AK190" i="73"/>
  <c r="AK198" i="73"/>
  <c r="AK202" i="73"/>
  <c r="AK216" i="73"/>
  <c r="AK218" i="73"/>
  <c r="AK222" i="73"/>
  <c r="AK233" i="73"/>
  <c r="AK234" i="73"/>
  <c r="AK80" i="73"/>
  <c r="AK99" i="73"/>
  <c r="AK106" i="73"/>
  <c r="AK109" i="73"/>
  <c r="AK110" i="73"/>
  <c r="AK114" i="73"/>
  <c r="AK115" i="73"/>
  <c r="AK125" i="73"/>
  <c r="AK138" i="73"/>
  <c r="AK149" i="73"/>
  <c r="AK157" i="73"/>
  <c r="AK162" i="73"/>
  <c r="AK182" i="73"/>
  <c r="AK206" i="73"/>
  <c r="AK214" i="73"/>
  <c r="AK226" i="73"/>
  <c r="AK241" i="73"/>
  <c r="AK242" i="73"/>
  <c r="AK98" i="73"/>
  <c r="AK76" i="73"/>
  <c r="AK85" i="73"/>
  <c r="AK93" i="73"/>
  <c r="AK102" i="73"/>
  <c r="AK260" i="73"/>
  <c r="AK4" i="73"/>
  <c r="AK11" i="73"/>
  <c r="AK35" i="73"/>
  <c r="AK48" i="73"/>
  <c r="AK264" i="73"/>
  <c r="AK269" i="73"/>
  <c r="AK288" i="73"/>
  <c r="AK291" i="73"/>
  <c r="AK319" i="73"/>
  <c r="AK325" i="73"/>
  <c r="AK333" i="73"/>
  <c r="AK337" i="73"/>
  <c r="AK339" i="73"/>
  <c r="AK356" i="73"/>
  <c r="AK362" i="73"/>
  <c r="AK363" i="73"/>
  <c r="AK366" i="73"/>
  <c r="AK368" i="73"/>
  <c r="AK370" i="73"/>
  <c r="AK374" i="73"/>
  <c r="AK379" i="73"/>
  <c r="AK383" i="73"/>
  <c r="AK387" i="73"/>
  <c r="AK391" i="73"/>
  <c r="AK393" i="73"/>
  <c r="AK401" i="73"/>
  <c r="AK402" i="73"/>
  <c r="AK405" i="73"/>
  <c r="AK410" i="73"/>
  <c r="AK28" i="73"/>
  <c r="AK32" i="73"/>
  <c r="AK53" i="73"/>
  <c r="AK56" i="73"/>
  <c r="AK57" i="73"/>
  <c r="AK68" i="73"/>
  <c r="AK267" i="73"/>
  <c r="AK274" i="73"/>
  <c r="AK275" i="73"/>
  <c r="AK278" i="73"/>
  <c r="AK282" i="73"/>
  <c r="AK294" i="73"/>
  <c r="AK296" i="73"/>
  <c r="AK302" i="73"/>
  <c r="AK308" i="73"/>
  <c r="AK309" i="73"/>
  <c r="AK314" i="73"/>
  <c r="AK316" i="73"/>
  <c r="AK329" i="73"/>
  <c r="AK373" i="73"/>
  <c r="AK406" i="73"/>
  <c r="AK231" i="73"/>
  <c r="AI119" i="73"/>
  <c r="AI123" i="73"/>
  <c r="AI128" i="73"/>
  <c r="AI130" i="73"/>
  <c r="AI131" i="73"/>
  <c r="AI132" i="73"/>
  <c r="AI134" i="73"/>
  <c r="AI140" i="73"/>
  <c r="AI141" i="73"/>
  <c r="AI142" i="73"/>
  <c r="AI143" i="73"/>
  <c r="AI144" i="73"/>
  <c r="AI145" i="73"/>
  <c r="AI147" i="73"/>
  <c r="AI150" i="73"/>
  <c r="AI151" i="73"/>
  <c r="AI156" i="73"/>
  <c r="AI158" i="73"/>
  <c r="AI163" i="73"/>
  <c r="AI165" i="73"/>
  <c r="AI166" i="73"/>
  <c r="AI167" i="73"/>
  <c r="AI168" i="73"/>
  <c r="AI169" i="73"/>
  <c r="AI170" i="73"/>
  <c r="AI171" i="73"/>
  <c r="AI172" i="73"/>
  <c r="AI173" i="73"/>
  <c r="AI174" i="73"/>
  <c r="AI175" i="73"/>
  <c r="AI176" i="73"/>
  <c r="AI177" i="73"/>
  <c r="AI178" i="73"/>
  <c r="AI179" i="73"/>
  <c r="AI181" i="73"/>
  <c r="AI183" i="73"/>
  <c r="AI184" i="73"/>
  <c r="AI187" i="73"/>
  <c r="AI190" i="73"/>
  <c r="AI192" i="73"/>
  <c r="AI193" i="73"/>
  <c r="AI194" i="73"/>
  <c r="AI195" i="73"/>
  <c r="AI196" i="73"/>
  <c r="AI198" i="73"/>
  <c r="AI199" i="73"/>
  <c r="AI200" i="73"/>
  <c r="AI201" i="73"/>
  <c r="AI202" i="73"/>
  <c r="AI203" i="73"/>
  <c r="AI205" i="73"/>
  <c r="AI207" i="73"/>
  <c r="AI211" i="73"/>
  <c r="AI212" i="73"/>
  <c r="AI213" i="73"/>
  <c r="AI216" i="73"/>
  <c r="AI217" i="73"/>
  <c r="AI218" i="73"/>
  <c r="AI219" i="73"/>
  <c r="AI220" i="73"/>
  <c r="AI221" i="73"/>
  <c r="AI222" i="73"/>
  <c r="AI223" i="73"/>
  <c r="AI224" i="73"/>
  <c r="AI228" i="73"/>
  <c r="AI229" i="73"/>
  <c r="AI232" i="73"/>
  <c r="AI233" i="73"/>
  <c r="AI234" i="73"/>
  <c r="AI235" i="73"/>
  <c r="AI236" i="73"/>
  <c r="AI2" i="73"/>
  <c r="AI78" i="73"/>
  <c r="AI80" i="73"/>
  <c r="AI99" i="73"/>
  <c r="AI104" i="73"/>
  <c r="AI105" i="73"/>
  <c r="AI106" i="73"/>
  <c r="AI107" i="73"/>
  <c r="AI108" i="73"/>
  <c r="AI109" i="73"/>
  <c r="AI110" i="73"/>
  <c r="AI111" i="73"/>
  <c r="AI112" i="73"/>
  <c r="AI113" i="73"/>
  <c r="AI114" i="73"/>
  <c r="AI115" i="73"/>
  <c r="AI116" i="73"/>
  <c r="AI117" i="73"/>
  <c r="AI118" i="73"/>
  <c r="AI120" i="73"/>
  <c r="AI121" i="73"/>
  <c r="AI122" i="73"/>
  <c r="AI124" i="73"/>
  <c r="AI125" i="73"/>
  <c r="AI126" i="73"/>
  <c r="AI127" i="73"/>
  <c r="AI129" i="73"/>
  <c r="AI133" i="73"/>
  <c r="AI135" i="73"/>
  <c r="AI136" i="73"/>
  <c r="AI137" i="73"/>
  <c r="AI138" i="73"/>
  <c r="AI139" i="73"/>
  <c r="AI146" i="73"/>
  <c r="AI148" i="73"/>
  <c r="AI149" i="73"/>
  <c r="AI152" i="73"/>
  <c r="AI153" i="73"/>
  <c r="AI154" i="73"/>
  <c r="AI155" i="73"/>
  <c r="AI157" i="73"/>
  <c r="AI159" i="73"/>
  <c r="AI160" i="73"/>
  <c r="AI161" i="73"/>
  <c r="AI162" i="73"/>
  <c r="AI164" i="73"/>
  <c r="AI180" i="73"/>
  <c r="AI182" i="73"/>
  <c r="AI185" i="73"/>
  <c r="AI186" i="73"/>
  <c r="AI188" i="73"/>
  <c r="AI189" i="73"/>
  <c r="AI191" i="73"/>
  <c r="AI197" i="73"/>
  <c r="AI204" i="73"/>
  <c r="AI206" i="73"/>
  <c r="AI208" i="73"/>
  <c r="AI209" i="73"/>
  <c r="AI210" i="73"/>
  <c r="AI214" i="73"/>
  <c r="AI215" i="73"/>
  <c r="AI225" i="73"/>
  <c r="AI226" i="73"/>
  <c r="AI227" i="73"/>
  <c r="AI230" i="73"/>
  <c r="AI237" i="73"/>
  <c r="AI238" i="73"/>
  <c r="AI239" i="73"/>
  <c r="AI240" i="73"/>
  <c r="AI241" i="73"/>
  <c r="AI242" i="73"/>
  <c r="AI3" i="73"/>
  <c r="AI73" i="73"/>
  <c r="AI79" i="73"/>
  <c r="AI98" i="73"/>
  <c r="AI418" i="73"/>
  <c r="AI74" i="73"/>
  <c r="AI75" i="73"/>
  <c r="AI76" i="73"/>
  <c r="AI77" i="73"/>
  <c r="AI81" i="73"/>
  <c r="AI82" i="73"/>
  <c r="AI84" i="73"/>
  <c r="AI85" i="73"/>
  <c r="AI86" i="73"/>
  <c r="AI87" i="73"/>
  <c r="AI88" i="73"/>
  <c r="AI89" i="73"/>
  <c r="AI91" i="73"/>
  <c r="AI92" i="73"/>
  <c r="AI93" i="73"/>
  <c r="AI94" i="73"/>
  <c r="AI95" i="73"/>
  <c r="AI96" i="73"/>
  <c r="AI97" i="73"/>
  <c r="AI100" i="73"/>
  <c r="AI101" i="73"/>
  <c r="AI102" i="73"/>
  <c r="AI103" i="73"/>
  <c r="AI260" i="73"/>
  <c r="AI261" i="73"/>
  <c r="AI262" i="73"/>
  <c r="AI263" i="73"/>
  <c r="AI258" i="73"/>
  <c r="AI259" i="73"/>
  <c r="AI280" i="73"/>
  <c r="AI4" i="73"/>
  <c r="AI5" i="73"/>
  <c r="AI6" i="73"/>
  <c r="AI7" i="73"/>
  <c r="AI8" i="73"/>
  <c r="AI9" i="73"/>
  <c r="AI10" i="73"/>
  <c r="AI11" i="73"/>
  <c r="AI12" i="73"/>
  <c r="AI13" i="73"/>
  <c r="AI14" i="73"/>
  <c r="AI29" i="73"/>
  <c r="AI35" i="73"/>
  <c r="AI37" i="73"/>
  <c r="AI40" i="73"/>
  <c r="AI41" i="73"/>
  <c r="AI44" i="73"/>
  <c r="AI45" i="73"/>
  <c r="AI47" i="73"/>
  <c r="AI48" i="73"/>
  <c r="AI51" i="73"/>
  <c r="AI253" i="73"/>
  <c r="AI254" i="73"/>
  <c r="AI255" i="73"/>
  <c r="AI256" i="73"/>
  <c r="AI257" i="73"/>
  <c r="AI264" i="73"/>
  <c r="AI269" i="73"/>
  <c r="AI286" i="73"/>
  <c r="AI287" i="73"/>
  <c r="AI288" i="73"/>
  <c r="AI289" i="73"/>
  <c r="AI290" i="73"/>
  <c r="AI291" i="73"/>
  <c r="AI292" i="73"/>
  <c r="AI317" i="73"/>
  <c r="AI319" i="73"/>
  <c r="AI320" i="73"/>
  <c r="AI321" i="73"/>
  <c r="AI323" i="73"/>
  <c r="AI325" i="73"/>
  <c r="AI326" i="73"/>
  <c r="AI328" i="73"/>
  <c r="AI330" i="73"/>
  <c r="AI331" i="73"/>
  <c r="AI332" i="73"/>
  <c r="AI333" i="73"/>
  <c r="AI334" i="73"/>
  <c r="AI335" i="73"/>
  <c r="AI336" i="73"/>
  <c r="AI337" i="73"/>
  <c r="AI338" i="73"/>
  <c r="AI339" i="73"/>
  <c r="AI341" i="73"/>
  <c r="AI344" i="73"/>
  <c r="AI345" i="73"/>
  <c r="AI346" i="73"/>
  <c r="AI347" i="73"/>
  <c r="AI348" i="73"/>
  <c r="AI349" i="73"/>
  <c r="AI350" i="73"/>
  <c r="AI351" i="73"/>
  <c r="AI352" i="73"/>
  <c r="AI353" i="73"/>
  <c r="AI354" i="73"/>
  <c r="AI356" i="73"/>
  <c r="AI357" i="73"/>
  <c r="AI358" i="73"/>
  <c r="AI359" i="73"/>
  <c r="AI360" i="73"/>
  <c r="AI361" i="73"/>
  <c r="AI362" i="73"/>
  <c r="AI363" i="73"/>
  <c r="AI364" i="73"/>
  <c r="AI365" i="73"/>
  <c r="AI366" i="73"/>
  <c r="AI367" i="73"/>
  <c r="AI368" i="73"/>
  <c r="AI369" i="73"/>
  <c r="AI370" i="73"/>
  <c r="AI371" i="73"/>
  <c r="AI372" i="73"/>
  <c r="AI374" i="73"/>
  <c r="AI375" i="73"/>
  <c r="AI376" i="73"/>
  <c r="AI377" i="73"/>
  <c r="AI378" i="73"/>
  <c r="AI379" i="73"/>
  <c r="AI381" i="73"/>
  <c r="AI382" i="73"/>
  <c r="AI383" i="73"/>
  <c r="AI385" i="73"/>
  <c r="AI386" i="73"/>
  <c r="AI387" i="73"/>
  <c r="AI388" i="73"/>
  <c r="AI390" i="73"/>
  <c r="AI391" i="73"/>
  <c r="AI393" i="73"/>
  <c r="AI394" i="73"/>
  <c r="AI395" i="73"/>
  <c r="AI396" i="73"/>
  <c r="AI397" i="73"/>
  <c r="AI401" i="73"/>
  <c r="AI402" i="73"/>
  <c r="AI403" i="73"/>
  <c r="AI404" i="73"/>
  <c r="AI405" i="73"/>
  <c r="AI410" i="73"/>
  <c r="AI24" i="73"/>
  <c r="AI25" i="73"/>
  <c r="AI26" i="73"/>
  <c r="AI27" i="73"/>
  <c r="AI28" i="73"/>
  <c r="AI32" i="73"/>
  <c r="AI53" i="73"/>
  <c r="AI54" i="73"/>
  <c r="AI55" i="73"/>
  <c r="AI56" i="73"/>
  <c r="AI57" i="73"/>
  <c r="AI58" i="73"/>
  <c r="AI59" i="73"/>
  <c r="AI62" i="73"/>
  <c r="AI64" i="73"/>
  <c r="AI65" i="73"/>
  <c r="AI68" i="73"/>
  <c r="AI69" i="73"/>
  <c r="AI265" i="73"/>
  <c r="AI266" i="73"/>
  <c r="AI267" i="73"/>
  <c r="AI270" i="73"/>
  <c r="AI272" i="73"/>
  <c r="AI273" i="73"/>
  <c r="AI274" i="73"/>
  <c r="AI275" i="73"/>
  <c r="AI276" i="73"/>
  <c r="AI277" i="73"/>
  <c r="AI278" i="73"/>
  <c r="AI279" i="73"/>
  <c r="AI281" i="73"/>
  <c r="AI282" i="73"/>
  <c r="AI293" i="73"/>
  <c r="AI294" i="73"/>
  <c r="AI295" i="73"/>
  <c r="AI296" i="73"/>
  <c r="AI298" i="73"/>
  <c r="AI300" i="73"/>
  <c r="AI301" i="73"/>
  <c r="AI302" i="73"/>
  <c r="AI303" i="73"/>
  <c r="AI304" i="73"/>
  <c r="AI307" i="73"/>
  <c r="AI308" i="73"/>
  <c r="AI309" i="73"/>
  <c r="AI311" i="73"/>
  <c r="AI313" i="73"/>
  <c r="AI314" i="73"/>
  <c r="AI315" i="73"/>
  <c r="AI316" i="73"/>
  <c r="AI324" i="73"/>
  <c r="AI329" i="73"/>
  <c r="AI340" i="73"/>
  <c r="AI342" i="73"/>
  <c r="AI343" i="73"/>
  <c r="AI373" i="73"/>
  <c r="AI384" i="73"/>
  <c r="AI389" i="73"/>
  <c r="AI400" i="73"/>
  <c r="AI406" i="73"/>
  <c r="AI407" i="73"/>
  <c r="AI408" i="73"/>
  <c r="AI409" i="73"/>
  <c r="AI412" i="73"/>
  <c r="AI414" i="73"/>
  <c r="AI415" i="73"/>
  <c r="AI416" i="73"/>
  <c r="AI417" i="73"/>
  <c r="AI231" i="73"/>
  <c r="AG431" i="73"/>
  <c r="B32" i="90"/>
  <c r="P35" i="90"/>
  <c r="A36" i="90"/>
  <c r="P36" i="90"/>
  <c r="P37" i="90"/>
  <c r="A38" i="90"/>
  <c r="P38" i="90"/>
  <c r="A39" i="90"/>
  <c r="P39" i="90"/>
  <c r="A40" i="90"/>
  <c r="P40" i="90"/>
  <c r="P41" i="90"/>
  <c r="A42" i="90"/>
  <c r="P42" i="90"/>
  <c r="A43" i="90"/>
  <c r="P43" i="90"/>
  <c r="A44" i="90"/>
  <c r="P44" i="90"/>
  <c r="A45" i="90"/>
  <c r="P45" i="90"/>
  <c r="A46" i="90"/>
  <c r="A47" i="90"/>
  <c r="P46" i="90"/>
  <c r="A48" i="90"/>
  <c r="P47" i="90"/>
  <c r="A51" i="90"/>
  <c r="A52" i="90"/>
  <c r="A53" i="90"/>
  <c r="A54" i="90"/>
  <c r="A56" i="90"/>
  <c r="A58" i="90"/>
  <c r="A59" i="90"/>
  <c r="A60" i="90"/>
  <c r="A61" i="90"/>
  <c r="A62" i="90"/>
  <c r="A63" i="90"/>
  <c r="A64" i="90"/>
  <c r="B681" i="68"/>
  <c r="L641" i="68"/>
  <c r="K641" i="68"/>
  <c r="J641" i="68"/>
  <c r="I641" i="68"/>
  <c r="H641" i="68"/>
  <c r="G641" i="68"/>
  <c r="F641" i="68"/>
  <c r="E641" i="68"/>
  <c r="D641" i="68"/>
  <c r="L640" i="68"/>
  <c r="K640" i="68"/>
  <c r="J640" i="68"/>
  <c r="I640" i="68"/>
  <c r="H640" i="68"/>
  <c r="G640" i="68"/>
  <c r="F640" i="68"/>
  <c r="E640" i="68"/>
  <c r="D640" i="68"/>
  <c r="L639" i="68"/>
  <c r="K639" i="68"/>
  <c r="J639" i="68"/>
  <c r="I639" i="68"/>
  <c r="H639" i="68"/>
  <c r="G639" i="68"/>
  <c r="F639" i="68"/>
  <c r="E639" i="68"/>
  <c r="D639" i="68"/>
  <c r="L638" i="68"/>
  <c r="K638" i="68"/>
  <c r="J638" i="68"/>
  <c r="I638" i="68"/>
  <c r="H638" i="68"/>
  <c r="G638" i="68"/>
  <c r="F638" i="68"/>
  <c r="E638" i="68"/>
  <c r="D638" i="68"/>
  <c r="L637" i="68"/>
  <c r="K637" i="68"/>
  <c r="J637" i="68"/>
  <c r="I637" i="68"/>
  <c r="H637" i="68"/>
  <c r="G637" i="68"/>
  <c r="F637" i="68"/>
  <c r="E637" i="68"/>
  <c r="D637" i="68"/>
  <c r="C638" i="68"/>
  <c r="C639" i="68"/>
  <c r="C640" i="68"/>
  <c r="C641" i="68"/>
  <c r="C637" i="68"/>
  <c r="X431" i="73"/>
  <c r="C7" i="68"/>
  <c r="Y431" i="73"/>
  <c r="D7" i="68"/>
  <c r="Z431" i="73"/>
  <c r="E7" i="68"/>
  <c r="AA431" i="73"/>
  <c r="F7" i="68"/>
  <c r="AB431" i="73"/>
  <c r="G7" i="68"/>
  <c r="AC431" i="73"/>
  <c r="H7" i="68"/>
  <c r="AD431" i="73"/>
  <c r="I7" i="68"/>
  <c r="AE431" i="73"/>
  <c r="J7" i="68"/>
  <c r="AF431" i="73"/>
  <c r="K7" i="68"/>
  <c r="W431" i="73"/>
  <c r="B7" i="68"/>
  <c r="AP2" i="73"/>
  <c r="AP3" i="73"/>
  <c r="AP4" i="73"/>
  <c r="AP5" i="73"/>
  <c r="AP6" i="73"/>
  <c r="AP7" i="73"/>
  <c r="AP8" i="73"/>
  <c r="AP9" i="73"/>
  <c r="AP10" i="73"/>
  <c r="AP11" i="73"/>
  <c r="AP12" i="73"/>
  <c r="AP13" i="73"/>
  <c r="AP14" i="73"/>
  <c r="AP15" i="73"/>
  <c r="AP17" i="73"/>
  <c r="AP18" i="73"/>
  <c r="AP21" i="73"/>
  <c r="AP24" i="73"/>
  <c r="AP25" i="73"/>
  <c r="AP26" i="73"/>
  <c r="AP27" i="73"/>
  <c r="AP28" i="73"/>
  <c r="AP29" i="73"/>
  <c r="AP32" i="73"/>
  <c r="AP35" i="73"/>
  <c r="AP37" i="73"/>
  <c r="AP40" i="73"/>
  <c r="AP41" i="73"/>
  <c r="AP44" i="73"/>
  <c r="AP45" i="73"/>
  <c r="AP47" i="73"/>
  <c r="AP48" i="73"/>
  <c r="AP51" i="73"/>
  <c r="AP53" i="73"/>
  <c r="AP54" i="73"/>
  <c r="AP55" i="73"/>
  <c r="AP56" i="73"/>
  <c r="AP57" i="73"/>
  <c r="AP58" i="73"/>
  <c r="AP59" i="73"/>
  <c r="AP62" i="73"/>
  <c r="AP64" i="73"/>
  <c r="AP65" i="73"/>
  <c r="AP68" i="73"/>
  <c r="AP69" i="73"/>
  <c r="AP73" i="73"/>
  <c r="AP74" i="73"/>
  <c r="AP75" i="73"/>
  <c r="AP76" i="73"/>
  <c r="AP77" i="73"/>
  <c r="AP78" i="73"/>
  <c r="AP79" i="73"/>
  <c r="AP80" i="73"/>
  <c r="AP81" i="73"/>
  <c r="AP82" i="73"/>
  <c r="AP84" i="73"/>
  <c r="AP85" i="73"/>
  <c r="AP86" i="73"/>
  <c r="AP87" i="73"/>
  <c r="AP88" i="73"/>
  <c r="AP89" i="73"/>
  <c r="AP91" i="73"/>
  <c r="AP92" i="73"/>
  <c r="AP93" i="73"/>
  <c r="AP94" i="73"/>
  <c r="AP95" i="73"/>
  <c r="AP96" i="73"/>
  <c r="AP97" i="73"/>
  <c r="AP98" i="73"/>
  <c r="AP99" i="73"/>
  <c r="AP100" i="73"/>
  <c r="AP101" i="73"/>
  <c r="AP102" i="73"/>
  <c r="AP103" i="73"/>
  <c r="AP104" i="73"/>
  <c r="AP105" i="73"/>
  <c r="AP106" i="73"/>
  <c r="AP107" i="73"/>
  <c r="AP108" i="73"/>
  <c r="AP109" i="73"/>
  <c r="AP110" i="73"/>
  <c r="AP111" i="73"/>
  <c r="AP112" i="73"/>
  <c r="AP113" i="73"/>
  <c r="AP114" i="73"/>
  <c r="AP115" i="73"/>
  <c r="AP116" i="73"/>
  <c r="AP117" i="73"/>
  <c r="AP118" i="73"/>
  <c r="AP119" i="73"/>
  <c r="AP120" i="73"/>
  <c r="AP121" i="73"/>
  <c r="AP122" i="73"/>
  <c r="AP123" i="73"/>
  <c r="AP124" i="73"/>
  <c r="AP125" i="73"/>
  <c r="AP126" i="73"/>
  <c r="AP127" i="73"/>
  <c r="AP128" i="73"/>
  <c r="AP129" i="73"/>
  <c r="AP130" i="73"/>
  <c r="AP131" i="73"/>
  <c r="AP132" i="73"/>
  <c r="AP133" i="73"/>
  <c r="AP134" i="73"/>
  <c r="AP135" i="73"/>
  <c r="AP136" i="73"/>
  <c r="AP137" i="73"/>
  <c r="AP138" i="73"/>
  <c r="AP139" i="73"/>
  <c r="AP140" i="73"/>
  <c r="AP141" i="73"/>
  <c r="AP142" i="73"/>
  <c r="AP143" i="73"/>
  <c r="AP144" i="73"/>
  <c r="AP145" i="73"/>
  <c r="AP146" i="73"/>
  <c r="AP147" i="73"/>
  <c r="AP148" i="73"/>
  <c r="AP149" i="73"/>
  <c r="AP150" i="73"/>
  <c r="AP151" i="73"/>
  <c r="AP152" i="73"/>
  <c r="AP153" i="73"/>
  <c r="AP154" i="73"/>
  <c r="AP155" i="73"/>
  <c r="AP156" i="73"/>
  <c r="AP157" i="73"/>
  <c r="AP158" i="73"/>
  <c r="AP159" i="73"/>
  <c r="AP160" i="73"/>
  <c r="AP161" i="73"/>
  <c r="AP162" i="73"/>
  <c r="AP163" i="73"/>
  <c r="AP164" i="73"/>
  <c r="AP165" i="73"/>
  <c r="AP166" i="73"/>
  <c r="AP167" i="73"/>
  <c r="AP168" i="73"/>
  <c r="AP169" i="73"/>
  <c r="AP170" i="73"/>
  <c r="AP171" i="73"/>
  <c r="AP172" i="73"/>
  <c r="AP173" i="73"/>
  <c r="AP174" i="73"/>
  <c r="AP175" i="73"/>
  <c r="AP176" i="73"/>
  <c r="AP177" i="73"/>
  <c r="AP178" i="73"/>
  <c r="AP179" i="73"/>
  <c r="AP180" i="73"/>
  <c r="AP181" i="73"/>
  <c r="AP182" i="73"/>
  <c r="AP183" i="73"/>
  <c r="AP184" i="73"/>
  <c r="AP185" i="73"/>
  <c r="AP186" i="73"/>
  <c r="AP187" i="73"/>
  <c r="AP188" i="73"/>
  <c r="AP189" i="73"/>
  <c r="AP190" i="73"/>
  <c r="AP191" i="73"/>
  <c r="AP192" i="73"/>
  <c r="AP193" i="73"/>
  <c r="AP194" i="73"/>
  <c r="AP195" i="73"/>
  <c r="AP196" i="73"/>
  <c r="AP197" i="73"/>
  <c r="AP198" i="73"/>
  <c r="AP199" i="73"/>
  <c r="AP200" i="73"/>
  <c r="AP201" i="73"/>
  <c r="AP202" i="73"/>
  <c r="AP203" i="73"/>
  <c r="AP204" i="73"/>
  <c r="AP205" i="73"/>
  <c r="AP206" i="73"/>
  <c r="AP207" i="73"/>
  <c r="AP208" i="73"/>
  <c r="AP209" i="73"/>
  <c r="AP210" i="73"/>
  <c r="AP211" i="73"/>
  <c r="AP212" i="73"/>
  <c r="AP213" i="73"/>
  <c r="AP214" i="73"/>
  <c r="AP215" i="73"/>
  <c r="AP216" i="73"/>
  <c r="AP217" i="73"/>
  <c r="AP218" i="73"/>
  <c r="AP219" i="73"/>
  <c r="AP220" i="73"/>
  <c r="AP221" i="73"/>
  <c r="AP222" i="73"/>
  <c r="AP223" i="73"/>
  <c r="AP224" i="73"/>
  <c r="AP225" i="73"/>
  <c r="AP226" i="73"/>
  <c r="AP227" i="73"/>
  <c r="AP228" i="73"/>
  <c r="AP229" i="73"/>
  <c r="AP230" i="73"/>
  <c r="AP231" i="73"/>
  <c r="AP232" i="73"/>
  <c r="AP233" i="73"/>
  <c r="AP234" i="73"/>
  <c r="AP235" i="73"/>
  <c r="AP236" i="73"/>
  <c r="AP237" i="73"/>
  <c r="AP238" i="73"/>
  <c r="AP239" i="73"/>
  <c r="AP240" i="73"/>
  <c r="AP241" i="73"/>
  <c r="AP242" i="73"/>
  <c r="AP249" i="73"/>
  <c r="AP250" i="73"/>
  <c r="AP251" i="73"/>
  <c r="AP252" i="73"/>
  <c r="AP253" i="73"/>
  <c r="AP254" i="73"/>
  <c r="AP255" i="73"/>
  <c r="AP256" i="73"/>
  <c r="AP257" i="73"/>
  <c r="AP258" i="73"/>
  <c r="AP259" i="73"/>
  <c r="AP260" i="73"/>
  <c r="AP261" i="73"/>
  <c r="AP262" i="73"/>
  <c r="AP263" i="73"/>
  <c r="AP264" i="73"/>
  <c r="AP265" i="73"/>
  <c r="AP266" i="73"/>
  <c r="AP267" i="73"/>
  <c r="AP269" i="73"/>
  <c r="AP270" i="73"/>
  <c r="AP272" i="73"/>
  <c r="AP273" i="73"/>
  <c r="AP274" i="73"/>
  <c r="AP275" i="73"/>
  <c r="AP276" i="73"/>
  <c r="AP277" i="73"/>
  <c r="AP278" i="73"/>
  <c r="AP279" i="73"/>
  <c r="AP280" i="73"/>
  <c r="AP281" i="73"/>
  <c r="AP282" i="73"/>
  <c r="AP286" i="73"/>
  <c r="AP287" i="73"/>
  <c r="AP288" i="73"/>
  <c r="AP289" i="73"/>
  <c r="AP290" i="73"/>
  <c r="AP291" i="73"/>
  <c r="AP292" i="73"/>
  <c r="AP293" i="73"/>
  <c r="AP294" i="73"/>
  <c r="AP295" i="73"/>
  <c r="AP296" i="73"/>
  <c r="AP298" i="73"/>
  <c r="AP300" i="73"/>
  <c r="AP301" i="73"/>
  <c r="AP302" i="73"/>
  <c r="AP303" i="73"/>
  <c r="AP304" i="73"/>
  <c r="AP307" i="73"/>
  <c r="AP308" i="73"/>
  <c r="AP309" i="73"/>
  <c r="AP311" i="73"/>
  <c r="AP313" i="73"/>
  <c r="AP314" i="73"/>
  <c r="AP315" i="73"/>
  <c r="AP316" i="73"/>
  <c r="AP317" i="73"/>
  <c r="AP319" i="73"/>
  <c r="AP320" i="73"/>
  <c r="AP321" i="73"/>
  <c r="AP323" i="73"/>
  <c r="AP324" i="73"/>
  <c r="AP325" i="73"/>
  <c r="AP326" i="73"/>
  <c r="AP328" i="73"/>
  <c r="AP329" i="73"/>
  <c r="AP330" i="73"/>
  <c r="AP331" i="73"/>
  <c r="AP332" i="73"/>
  <c r="AP333" i="73"/>
  <c r="AP334" i="73"/>
  <c r="AP335" i="73"/>
  <c r="AP336" i="73"/>
  <c r="AP337" i="73"/>
  <c r="AP338" i="73"/>
  <c r="AP339" i="73"/>
  <c r="AP340" i="73"/>
  <c r="AP341" i="73"/>
  <c r="AP342" i="73"/>
  <c r="AP343" i="73"/>
  <c r="AP344" i="73"/>
  <c r="AP345" i="73"/>
  <c r="AP346" i="73"/>
  <c r="AP347" i="73"/>
  <c r="AP348" i="73"/>
  <c r="AP349" i="73"/>
  <c r="AP350" i="73"/>
  <c r="AP351" i="73"/>
  <c r="AP352" i="73"/>
  <c r="AP353" i="73"/>
  <c r="AP354" i="73"/>
  <c r="AP356" i="73"/>
  <c r="AP357" i="73"/>
  <c r="AP358" i="73"/>
  <c r="AP359" i="73"/>
  <c r="AP360" i="73"/>
  <c r="AP361" i="73"/>
  <c r="AP362" i="73"/>
  <c r="AP363" i="73"/>
  <c r="AP364" i="73"/>
  <c r="AP365" i="73"/>
  <c r="AP366" i="73"/>
  <c r="AP367" i="73"/>
  <c r="AP368" i="73"/>
  <c r="AP369" i="73"/>
  <c r="AP370" i="73"/>
  <c r="AP371" i="73"/>
  <c r="AP372" i="73"/>
  <c r="AP373" i="73"/>
  <c r="AP374" i="73"/>
  <c r="AP375" i="73"/>
  <c r="AP376" i="73"/>
  <c r="AP377" i="73"/>
  <c r="AP378" i="73"/>
  <c r="AP379" i="73"/>
  <c r="AP381" i="73"/>
  <c r="AP382" i="73"/>
  <c r="AP383" i="73"/>
  <c r="AP384" i="73"/>
  <c r="AP385" i="73"/>
  <c r="AP386" i="73"/>
  <c r="AP387" i="73"/>
  <c r="AP388" i="73"/>
  <c r="AP389" i="73"/>
  <c r="AP390" i="73"/>
  <c r="AP391" i="73"/>
  <c r="AP393" i="73"/>
  <c r="AP394" i="73"/>
  <c r="AP395" i="73"/>
  <c r="AP396" i="73"/>
  <c r="AP397" i="73"/>
  <c r="AP400" i="73"/>
  <c r="AP401" i="73"/>
  <c r="AP402" i="73"/>
  <c r="AP403" i="73"/>
  <c r="AP404" i="73"/>
  <c r="AP405" i="73"/>
  <c r="AP406" i="73"/>
  <c r="AP407" i="73"/>
  <c r="AP408" i="73"/>
  <c r="AP409" i="73"/>
  <c r="AP410" i="73"/>
  <c r="AP412" i="73"/>
  <c r="AP414" i="73"/>
  <c r="AP415" i="73"/>
  <c r="AP416" i="73"/>
  <c r="AP417" i="73"/>
  <c r="AP418" i="73"/>
  <c r="C6" i="87"/>
  <c r="C58" i="87"/>
  <c r="C283" i="87"/>
  <c r="C7" i="87"/>
  <c r="M7" i="87"/>
  <c r="C8" i="87"/>
  <c r="M8" i="87"/>
  <c r="C9" i="87"/>
  <c r="M9" i="87"/>
  <c r="C10" i="87"/>
  <c r="M10" i="87"/>
  <c r="C11" i="87"/>
  <c r="M11" i="87"/>
  <c r="C12" i="87"/>
  <c r="M12" i="87"/>
  <c r="C13" i="87"/>
  <c r="M13" i="87"/>
  <c r="C14" i="87"/>
  <c r="M14" i="87"/>
  <c r="C15" i="87"/>
  <c r="M15" i="87"/>
  <c r="C16" i="87"/>
  <c r="M16" i="87"/>
  <c r="C17" i="87"/>
  <c r="M17" i="87"/>
  <c r="C18" i="87"/>
  <c r="M18" i="87"/>
  <c r="C19" i="87"/>
  <c r="M19" i="87"/>
  <c r="C20" i="87"/>
  <c r="M20" i="87"/>
  <c r="C21" i="87"/>
  <c r="M21" i="87"/>
  <c r="C22" i="87"/>
  <c r="M22" i="87"/>
  <c r="C23" i="87"/>
  <c r="M23" i="87"/>
  <c r="C24" i="87"/>
  <c r="M24" i="87"/>
  <c r="C25" i="87"/>
  <c r="M25" i="87"/>
  <c r="C26" i="87"/>
  <c r="M26" i="87"/>
  <c r="C27" i="87"/>
  <c r="M27" i="87"/>
  <c r="C28" i="87"/>
  <c r="M28" i="87"/>
  <c r="C29" i="87"/>
  <c r="M29" i="87"/>
  <c r="C30" i="87"/>
  <c r="M30" i="87"/>
  <c r="C31" i="87"/>
  <c r="M31" i="87"/>
  <c r="C32" i="87"/>
  <c r="M32" i="87"/>
  <c r="C33" i="87"/>
  <c r="M33" i="87"/>
  <c r="C34" i="87"/>
  <c r="M34" i="87"/>
  <c r="C35" i="87"/>
  <c r="M35" i="87"/>
  <c r="C36" i="87"/>
  <c r="M36" i="87"/>
  <c r="C37" i="87"/>
  <c r="M37" i="87"/>
  <c r="C38" i="87"/>
  <c r="M38" i="87"/>
  <c r="C39" i="87"/>
  <c r="M39" i="87"/>
  <c r="C40" i="87"/>
  <c r="M40" i="87"/>
  <c r="C41" i="87"/>
  <c r="M41" i="87"/>
  <c r="C42" i="87"/>
  <c r="M42" i="87"/>
  <c r="C43" i="87"/>
  <c r="M43" i="87"/>
  <c r="C44" i="87"/>
  <c r="M44" i="87"/>
  <c r="C45" i="87"/>
  <c r="M45" i="87"/>
  <c r="C46" i="87"/>
  <c r="M46" i="87"/>
  <c r="C47" i="87"/>
  <c r="M47" i="87"/>
  <c r="C48" i="87"/>
  <c r="M48" i="87"/>
  <c r="C49" i="87"/>
  <c r="M49" i="87"/>
  <c r="C50" i="87"/>
  <c r="M50" i="87"/>
  <c r="C51" i="87"/>
  <c r="M51" i="87"/>
  <c r="C52" i="87"/>
  <c r="M52" i="87"/>
  <c r="C53" i="87"/>
  <c r="M53" i="87"/>
  <c r="C54" i="87"/>
  <c r="M54" i="87"/>
  <c r="C55" i="87"/>
  <c r="M55" i="87"/>
  <c r="C56" i="87"/>
  <c r="M56" i="87"/>
  <c r="C57" i="87"/>
  <c r="M57" i="87"/>
  <c r="C61" i="87"/>
  <c r="M61" i="87"/>
  <c r="M73" i="87"/>
  <c r="M284" i="87"/>
  <c r="C62" i="87"/>
  <c r="M62" i="87"/>
  <c r="C63" i="87"/>
  <c r="M63" i="87"/>
  <c r="C64" i="87"/>
  <c r="M64" i="87"/>
  <c r="C65" i="87"/>
  <c r="M65" i="87"/>
  <c r="C66" i="87"/>
  <c r="M66" i="87"/>
  <c r="C67" i="87"/>
  <c r="M67" i="87"/>
  <c r="C68" i="87"/>
  <c r="M68" i="87"/>
  <c r="C69" i="87"/>
  <c r="M69" i="87"/>
  <c r="C70" i="87"/>
  <c r="M70" i="87"/>
  <c r="C71" i="87"/>
  <c r="M71" i="87"/>
  <c r="C72" i="87"/>
  <c r="M72" i="87"/>
  <c r="C75" i="87"/>
  <c r="M75" i="87"/>
  <c r="M285" i="87"/>
  <c r="C77" i="87"/>
  <c r="M77" i="87"/>
  <c r="M286" i="87"/>
  <c r="C80" i="87"/>
  <c r="C88" i="87"/>
  <c r="C89" i="87"/>
  <c r="M89" i="87"/>
  <c r="C90" i="87"/>
  <c r="M90" i="87"/>
  <c r="C91" i="87"/>
  <c r="M91" i="87"/>
  <c r="C92" i="87"/>
  <c r="M92" i="87"/>
  <c r="C93" i="87"/>
  <c r="M93" i="87"/>
  <c r="C94" i="87"/>
  <c r="M94" i="87"/>
  <c r="C95" i="87"/>
  <c r="M95" i="87"/>
  <c r="C96" i="87"/>
  <c r="M96" i="87"/>
  <c r="C97" i="87"/>
  <c r="M97" i="87"/>
  <c r="C98" i="87"/>
  <c r="M98" i="87"/>
  <c r="C99" i="87"/>
  <c r="M99" i="87"/>
  <c r="C100" i="87"/>
  <c r="M100" i="87"/>
  <c r="C101" i="87"/>
  <c r="M101" i="87"/>
  <c r="C102" i="87"/>
  <c r="M102" i="87"/>
  <c r="C103" i="87"/>
  <c r="M103" i="87"/>
  <c r="C104" i="87"/>
  <c r="M104" i="87"/>
  <c r="C105" i="87"/>
  <c r="M105" i="87"/>
  <c r="C106" i="87"/>
  <c r="M106" i="87"/>
  <c r="C107" i="87"/>
  <c r="M107" i="87"/>
  <c r="C108" i="87"/>
  <c r="M108" i="87"/>
  <c r="C109" i="87"/>
  <c r="M109" i="87"/>
  <c r="C110" i="87"/>
  <c r="M110" i="87"/>
  <c r="C111" i="87"/>
  <c r="M111" i="87"/>
  <c r="C112" i="87"/>
  <c r="M112" i="87"/>
  <c r="C113" i="87"/>
  <c r="M113" i="87"/>
  <c r="C114" i="87"/>
  <c r="M114" i="87"/>
  <c r="C115" i="87"/>
  <c r="M115" i="87"/>
  <c r="C116" i="87"/>
  <c r="M116" i="87"/>
  <c r="C117" i="87"/>
  <c r="M117" i="87"/>
  <c r="C118" i="87"/>
  <c r="M118" i="87"/>
  <c r="C119" i="87"/>
  <c r="M119" i="87"/>
  <c r="C120" i="87"/>
  <c r="M120" i="87"/>
  <c r="C121" i="87"/>
  <c r="M121" i="87"/>
  <c r="C122" i="87"/>
  <c r="M122" i="87"/>
  <c r="C123" i="87"/>
  <c r="M123" i="87"/>
  <c r="C124" i="87"/>
  <c r="M124" i="87"/>
  <c r="C125" i="87"/>
  <c r="M125" i="87"/>
  <c r="C126" i="87"/>
  <c r="M126" i="87"/>
  <c r="C127" i="87"/>
  <c r="M127" i="87"/>
  <c r="C128" i="87"/>
  <c r="M128" i="87"/>
  <c r="C129" i="87"/>
  <c r="M129" i="87"/>
  <c r="C130" i="87"/>
  <c r="M130" i="87"/>
  <c r="C131" i="87"/>
  <c r="M131" i="87"/>
  <c r="C132" i="87"/>
  <c r="M132" i="87"/>
  <c r="C133" i="87"/>
  <c r="M133" i="87"/>
  <c r="C134" i="87"/>
  <c r="M134" i="87"/>
  <c r="C135" i="87"/>
  <c r="M135" i="87"/>
  <c r="C136" i="87"/>
  <c r="M136" i="87"/>
  <c r="C137" i="87"/>
  <c r="M137" i="87"/>
  <c r="C138" i="87"/>
  <c r="M138" i="87"/>
  <c r="C139" i="87"/>
  <c r="M139" i="87"/>
  <c r="C140" i="87"/>
  <c r="M140" i="87"/>
  <c r="C141" i="87"/>
  <c r="M141" i="87"/>
  <c r="C145" i="87"/>
  <c r="C167" i="87"/>
  <c r="C291" i="87"/>
  <c r="C146" i="87"/>
  <c r="M146" i="87"/>
  <c r="C147" i="87"/>
  <c r="M147" i="87"/>
  <c r="C148" i="87"/>
  <c r="M148" i="87"/>
  <c r="C149" i="87"/>
  <c r="M149" i="87"/>
  <c r="C150" i="87"/>
  <c r="M150" i="87"/>
  <c r="C151" i="87"/>
  <c r="M151" i="87"/>
  <c r="C152" i="87"/>
  <c r="M152" i="87"/>
  <c r="C153" i="87"/>
  <c r="M153" i="87"/>
  <c r="C154" i="87"/>
  <c r="M154" i="87"/>
  <c r="C155" i="87"/>
  <c r="M155" i="87"/>
  <c r="C156" i="87"/>
  <c r="M156" i="87"/>
  <c r="C157" i="87"/>
  <c r="M157" i="87"/>
  <c r="C158" i="87"/>
  <c r="M158" i="87"/>
  <c r="C159" i="87"/>
  <c r="M159" i="87"/>
  <c r="C160" i="87"/>
  <c r="M160" i="87"/>
  <c r="C161" i="87"/>
  <c r="M161" i="87"/>
  <c r="C162" i="87"/>
  <c r="M162" i="87"/>
  <c r="C163" i="87"/>
  <c r="M163" i="87"/>
  <c r="C164" i="87"/>
  <c r="M164" i="87"/>
  <c r="C165" i="87"/>
  <c r="M165" i="87"/>
  <c r="C166" i="87"/>
  <c r="M166" i="87"/>
  <c r="C170" i="87"/>
  <c r="C195" i="87"/>
  <c r="C292" i="87"/>
  <c r="C171" i="87"/>
  <c r="M171" i="87"/>
  <c r="C172" i="87"/>
  <c r="M172" i="87"/>
  <c r="C173" i="87"/>
  <c r="M173" i="87"/>
  <c r="D173" i="87"/>
  <c r="C174" i="87"/>
  <c r="M174" i="87"/>
  <c r="C175" i="87"/>
  <c r="M175" i="87"/>
  <c r="C176" i="87"/>
  <c r="M176" i="87"/>
  <c r="C177" i="87"/>
  <c r="M177" i="87"/>
  <c r="C178" i="87"/>
  <c r="M178" i="87"/>
  <c r="C179" i="87"/>
  <c r="M179" i="87"/>
  <c r="C180" i="87"/>
  <c r="M180" i="87"/>
  <c r="C181" i="87"/>
  <c r="M181" i="87"/>
  <c r="C182" i="87"/>
  <c r="M182" i="87"/>
  <c r="C183" i="87"/>
  <c r="M183" i="87"/>
  <c r="C184" i="87"/>
  <c r="M184" i="87"/>
  <c r="C185" i="87"/>
  <c r="M185" i="87"/>
  <c r="C186" i="87"/>
  <c r="M186" i="87"/>
  <c r="C187" i="87"/>
  <c r="M187" i="87"/>
  <c r="C188" i="87"/>
  <c r="M188" i="87"/>
  <c r="C189" i="87"/>
  <c r="M189" i="87"/>
  <c r="C190" i="87"/>
  <c r="M190" i="87"/>
  <c r="C191" i="87"/>
  <c r="M191" i="87"/>
  <c r="C192" i="87"/>
  <c r="M192" i="87"/>
  <c r="C193" i="87"/>
  <c r="M193" i="87"/>
  <c r="C194" i="87"/>
  <c r="M194" i="87"/>
  <c r="C198" i="87"/>
  <c r="C200" i="87"/>
  <c r="C293" i="87"/>
  <c r="C199" i="87"/>
  <c r="M199" i="87"/>
  <c r="C203" i="87"/>
  <c r="C206" i="87"/>
  <c r="C294" i="87"/>
  <c r="C204" i="87"/>
  <c r="M204" i="87"/>
  <c r="C205" i="87"/>
  <c r="M205" i="87"/>
  <c r="C209" i="87"/>
  <c r="M209" i="87"/>
  <c r="M214" i="87"/>
  <c r="M295" i="87"/>
  <c r="C210" i="87"/>
  <c r="M210" i="87"/>
  <c r="C211" i="87"/>
  <c r="M211" i="87"/>
  <c r="C212" i="87"/>
  <c r="M212" i="87"/>
  <c r="C213" i="87"/>
  <c r="M213" i="87"/>
  <c r="C216" i="87"/>
  <c r="M216" i="87"/>
  <c r="M296" i="87"/>
  <c r="C222" i="87"/>
  <c r="M222" i="87"/>
  <c r="C223" i="87"/>
  <c r="M223" i="87"/>
  <c r="M300" i="87"/>
  <c r="C224" i="87"/>
  <c r="C301" i="87"/>
  <c r="C225" i="87"/>
  <c r="M225" i="87"/>
  <c r="M302" i="87"/>
  <c r="C226" i="87"/>
  <c r="M226" i="87"/>
  <c r="M303" i="87"/>
  <c r="C232" i="87"/>
  <c r="C234" i="87"/>
  <c r="C239" i="87"/>
  <c r="C267" i="87"/>
  <c r="C240" i="87"/>
  <c r="M240" i="87"/>
  <c r="C241" i="87"/>
  <c r="M241" i="87"/>
  <c r="C245" i="87"/>
  <c r="C247" i="87"/>
  <c r="C310" i="87"/>
  <c r="C246" i="87"/>
  <c r="M246" i="87"/>
  <c r="C250" i="87"/>
  <c r="M250" i="87"/>
  <c r="M253" i="87"/>
  <c r="M311" i="87"/>
  <c r="C251" i="87"/>
  <c r="M251" i="87"/>
  <c r="C252" i="87"/>
  <c r="M252" i="87"/>
  <c r="C256" i="87"/>
  <c r="C260" i="87"/>
  <c r="C312" i="87"/>
  <c r="C257" i="87"/>
  <c r="M257" i="87"/>
  <c r="C258" i="87"/>
  <c r="M258" i="87"/>
  <c r="C259" i="87"/>
  <c r="M259" i="87"/>
  <c r="C263" i="87"/>
  <c r="M263" i="87"/>
  <c r="M265" i="87"/>
  <c r="M313" i="87"/>
  <c r="C264" i="87"/>
  <c r="M264" i="87"/>
  <c r="C271" i="87"/>
  <c r="C274" i="87"/>
  <c r="E271" i="87"/>
  <c r="F271" i="87"/>
  <c r="F316" i="87"/>
  <c r="G271" i="87"/>
  <c r="G316" i="87"/>
  <c r="I271" i="87"/>
  <c r="I316" i="87"/>
  <c r="J271" i="87"/>
  <c r="J316" i="87"/>
  <c r="K271" i="87"/>
  <c r="C272" i="87"/>
  <c r="M272" i="87"/>
  <c r="M317" i="87"/>
  <c r="D272" i="87"/>
  <c r="E272" i="87"/>
  <c r="E317" i="87"/>
  <c r="G272" i="87"/>
  <c r="G317" i="87"/>
  <c r="H272" i="87"/>
  <c r="H317" i="87"/>
  <c r="I272" i="87"/>
  <c r="I317" i="87"/>
  <c r="K272" i="87"/>
  <c r="K317" i="87"/>
  <c r="L272" i="87"/>
  <c r="L317" i="87"/>
  <c r="B264" i="87"/>
  <c r="B263" i="87"/>
  <c r="B257" i="87"/>
  <c r="B258" i="87"/>
  <c r="B149" i="87"/>
  <c r="B45" i="87"/>
  <c r="B62" i="87"/>
  <c r="B70" i="87"/>
  <c r="B232" i="87"/>
  <c r="B216" i="87"/>
  <c r="B256" i="87"/>
  <c r="B252" i="87"/>
  <c r="B250" i="87"/>
  <c r="B212" i="87"/>
  <c r="B211" i="87"/>
  <c r="B210" i="87"/>
  <c r="B205" i="87"/>
  <c r="B204" i="87"/>
  <c r="B203" i="87"/>
  <c r="B198" i="87"/>
  <c r="B193" i="87"/>
  <c r="B192" i="87"/>
  <c r="B191" i="87"/>
  <c r="B189" i="87"/>
  <c r="B188" i="87"/>
  <c r="B187" i="87"/>
  <c r="B185" i="87"/>
  <c r="B184" i="87"/>
  <c r="B183" i="87"/>
  <c r="B181" i="87"/>
  <c r="B180" i="87"/>
  <c r="B179" i="87"/>
  <c r="B177" i="87"/>
  <c r="B176" i="87"/>
  <c r="B175" i="87"/>
  <c r="B173" i="87"/>
  <c r="B172" i="87"/>
  <c r="B171" i="87"/>
  <c r="B166" i="87"/>
  <c r="B165" i="87"/>
  <c r="B164" i="87"/>
  <c r="B162" i="87"/>
  <c r="B161" i="87"/>
  <c r="B160" i="87"/>
  <c r="B158" i="87"/>
  <c r="B157" i="87"/>
  <c r="B156" i="87"/>
  <c r="B154" i="87"/>
  <c r="B153" i="87"/>
  <c r="B152" i="87"/>
  <c r="B150" i="87"/>
  <c r="B147" i="87"/>
  <c r="B146" i="87"/>
  <c r="B145" i="87"/>
  <c r="B141" i="87"/>
  <c r="B140" i="87"/>
  <c r="B139" i="87"/>
  <c r="B138" i="87"/>
  <c r="B137" i="87"/>
  <c r="B136" i="87"/>
  <c r="B135" i="87"/>
  <c r="B134" i="87"/>
  <c r="B133" i="87"/>
  <c r="B132" i="87"/>
  <c r="B131" i="87"/>
  <c r="B130" i="87"/>
  <c r="B129" i="87"/>
  <c r="B128" i="87"/>
  <c r="B127" i="87"/>
  <c r="B126" i="87"/>
  <c r="B125" i="87"/>
  <c r="B124" i="87"/>
  <c r="B123" i="87"/>
  <c r="B122" i="87"/>
  <c r="B121" i="87"/>
  <c r="B120" i="87"/>
  <c r="B119" i="87"/>
  <c r="B118" i="87"/>
  <c r="B117" i="87"/>
  <c r="B116" i="87"/>
  <c r="B115" i="87"/>
  <c r="B114" i="87"/>
  <c r="B113" i="87"/>
  <c r="B112" i="87"/>
  <c r="B111" i="87"/>
  <c r="B110" i="87"/>
  <c r="B109" i="87"/>
  <c r="B108" i="87"/>
  <c r="B107" i="87"/>
  <c r="B105" i="87"/>
  <c r="B103" i="87"/>
  <c r="B102" i="87"/>
  <c r="B101" i="87"/>
  <c r="B99" i="87"/>
  <c r="B98" i="87"/>
  <c r="B97" i="87"/>
  <c r="B94" i="87"/>
  <c r="B93" i="87"/>
  <c r="B91" i="87"/>
  <c r="B90" i="87"/>
  <c r="B89" i="87"/>
  <c r="B246" i="87"/>
  <c r="B245" i="87"/>
  <c r="B226" i="87"/>
  <c r="B225" i="87"/>
  <c r="B223" i="87"/>
  <c r="B222" i="87"/>
  <c r="B240" i="87"/>
  <c r="B239" i="87"/>
  <c r="B80" i="87"/>
  <c r="B77" i="87"/>
  <c r="B68" i="87"/>
  <c r="B67" i="87"/>
  <c r="B65" i="87"/>
  <c r="B64" i="87"/>
  <c r="B63" i="87"/>
  <c r="B61" i="87"/>
  <c r="B57" i="87"/>
  <c r="B56" i="87"/>
  <c r="B55" i="87"/>
  <c r="B53" i="87"/>
  <c r="B52" i="87"/>
  <c r="B51" i="87"/>
  <c r="B49" i="87"/>
  <c r="B48" i="87"/>
  <c r="B47" i="87"/>
  <c r="B44" i="87"/>
  <c r="B43" i="87"/>
  <c r="B41" i="87"/>
  <c r="B40" i="87"/>
  <c r="B39" i="87"/>
  <c r="B38" i="87"/>
  <c r="B37" i="87"/>
  <c r="B36" i="87"/>
  <c r="B35" i="87"/>
  <c r="B34" i="87"/>
  <c r="B33" i="87"/>
  <c r="B32" i="87"/>
  <c r="B31" i="87"/>
  <c r="B29" i="87"/>
  <c r="B28" i="87"/>
  <c r="B27" i="87"/>
  <c r="B26" i="87"/>
  <c r="B25" i="87"/>
  <c r="B24" i="87"/>
  <c r="B23" i="87"/>
  <c r="B21" i="87"/>
  <c r="B20" i="87"/>
  <c r="B19" i="87"/>
  <c r="B18" i="87"/>
  <c r="B16" i="87"/>
  <c r="B15" i="87"/>
  <c r="B14" i="87"/>
  <c r="B12" i="87"/>
  <c r="B11" i="87"/>
  <c r="B9" i="87"/>
  <c r="B8" i="87"/>
  <c r="B7" i="87"/>
  <c r="C1" i="87"/>
  <c r="B757" i="68"/>
  <c r="B756" i="68"/>
  <c r="B759" i="68"/>
  <c r="B758" i="68"/>
  <c r="B755" i="68"/>
  <c r="B754" i="68"/>
  <c r="B753" i="68"/>
  <c r="B717" i="68"/>
  <c r="B680" i="68"/>
  <c r="B679" i="68"/>
  <c r="B678" i="68"/>
  <c r="B677" i="68"/>
  <c r="B641" i="68"/>
  <c r="B640" i="68"/>
  <c r="B639" i="68"/>
  <c r="B638" i="68"/>
  <c r="B637" i="68"/>
  <c r="B598" i="68"/>
  <c r="B599" i="68"/>
  <c r="B600" i="68"/>
  <c r="B601" i="68"/>
  <c r="B597" i="68"/>
  <c r="I431" i="73"/>
  <c r="B7" i="92"/>
  <c r="J431" i="73"/>
  <c r="C7" i="92"/>
  <c r="K431" i="73"/>
  <c r="D7" i="92"/>
  <c r="L431" i="73"/>
  <c r="E7" i="92"/>
  <c r="M431" i="73"/>
  <c r="F7" i="92"/>
  <c r="O431" i="73"/>
  <c r="V431" i="73"/>
  <c r="U431" i="73"/>
  <c r="T431" i="73"/>
  <c r="S431" i="73"/>
  <c r="G431" i="73"/>
  <c r="F419" i="73"/>
  <c r="F420" i="73"/>
  <c r="E419" i="73"/>
  <c r="E420" i="73"/>
  <c r="D419" i="73"/>
  <c r="D420" i="73"/>
  <c r="U423" i="73"/>
  <c r="D483" i="68"/>
  <c r="T423" i="73"/>
  <c r="C483" i="68"/>
  <c r="S423" i="73"/>
  <c r="B483" i="68"/>
  <c r="C517" i="68"/>
  <c r="M517" i="68"/>
  <c r="D517" i="68"/>
  <c r="E517" i="68"/>
  <c r="F517" i="68"/>
  <c r="G517" i="68"/>
  <c r="H517" i="68"/>
  <c r="I517" i="68"/>
  <c r="J517" i="68"/>
  <c r="K517" i="68"/>
  <c r="B517" i="68"/>
  <c r="L517" i="68"/>
  <c r="C516" i="68"/>
  <c r="M516" i="68"/>
  <c r="D516" i="68"/>
  <c r="E516" i="68"/>
  <c r="F516" i="68"/>
  <c r="G516" i="68"/>
  <c r="H516" i="68"/>
  <c r="I516" i="68"/>
  <c r="J516" i="68"/>
  <c r="K516" i="68"/>
  <c r="B516" i="68"/>
  <c r="L516" i="68"/>
  <c r="C515" i="68"/>
  <c r="M515" i="68"/>
  <c r="D515" i="68"/>
  <c r="E515" i="68"/>
  <c r="F515" i="68"/>
  <c r="G515" i="68"/>
  <c r="H515" i="68"/>
  <c r="I515" i="68"/>
  <c r="J515" i="68"/>
  <c r="K515" i="68"/>
  <c r="B515" i="68"/>
  <c r="L515" i="68"/>
  <c r="C514" i="68"/>
  <c r="M514" i="68"/>
  <c r="D514" i="68"/>
  <c r="E514" i="68"/>
  <c r="F514" i="68"/>
  <c r="G514" i="68"/>
  <c r="H514" i="68"/>
  <c r="I514" i="68"/>
  <c r="J514" i="68"/>
  <c r="K514" i="68"/>
  <c r="B514" i="68"/>
  <c r="L514" i="68"/>
  <c r="C513" i="68"/>
  <c r="D513" i="68"/>
  <c r="E513" i="68"/>
  <c r="F513" i="68"/>
  <c r="G513" i="68"/>
  <c r="H513" i="68"/>
  <c r="I513" i="68"/>
  <c r="J513" i="68"/>
  <c r="K513" i="68"/>
  <c r="B513" i="68"/>
  <c r="V422" i="73"/>
  <c r="U422" i="73"/>
  <c r="T422" i="73"/>
  <c r="S422" i="73"/>
  <c r="Q422" i="73"/>
  <c r="P422" i="73"/>
  <c r="O422" i="73"/>
  <c r="N422" i="73"/>
  <c r="M422" i="73"/>
  <c r="L422" i="73"/>
  <c r="K422" i="73"/>
  <c r="J422" i="73"/>
  <c r="I422" i="73"/>
  <c r="E422" i="73"/>
  <c r="F422" i="73"/>
  <c r="D422" i="73"/>
  <c r="G422" i="73"/>
  <c r="N423" i="73"/>
  <c r="O423" i="73"/>
  <c r="N431" i="73"/>
  <c r="AU205" i="73"/>
  <c r="AU387" i="73"/>
  <c r="AU273" i="73"/>
  <c r="U96" i="16"/>
  <c r="K45" i="87"/>
  <c r="AU120" i="73"/>
  <c r="AU41" i="73"/>
  <c r="AK200" i="73"/>
  <c r="AU27" i="73"/>
  <c r="AU60" i="73"/>
  <c r="AK390" i="73"/>
  <c r="AK388" i="73"/>
  <c r="AK351" i="73"/>
  <c r="AK342" i="73"/>
  <c r="AK340" i="73"/>
  <c r="AK332" i="73"/>
  <c r="AU385" i="73"/>
  <c r="AK266" i="73"/>
  <c r="AK265" i="73"/>
  <c r="AK256" i="73"/>
  <c r="AK253" i="73"/>
  <c r="AK100" i="73"/>
  <c r="AK95" i="73"/>
  <c r="AK91" i="73"/>
  <c r="AK87" i="73"/>
  <c r="AK44" i="73"/>
  <c r="AK40" i="73"/>
  <c r="AK25" i="73"/>
  <c r="AK10" i="73"/>
  <c r="AK6" i="73"/>
  <c r="AK300" i="73"/>
  <c r="AK177" i="73"/>
  <c r="W96" i="16"/>
  <c r="V96" i="16"/>
  <c r="L45" i="87"/>
  <c r="AU172" i="73"/>
  <c r="AK120" i="73"/>
  <c r="AK404" i="73"/>
  <c r="AK403" i="73"/>
  <c r="AK394" i="73"/>
  <c r="AK381" i="73"/>
  <c r="AK375" i="73"/>
  <c r="AK367" i="73"/>
  <c r="AK364" i="73"/>
  <c r="AK360" i="73"/>
  <c r="AK357" i="73"/>
  <c r="AK353" i="73"/>
  <c r="AK347" i="73"/>
  <c r="AK345" i="73"/>
  <c r="AK303" i="73"/>
  <c r="AK292" i="73"/>
  <c r="AK277" i="73"/>
  <c r="AK223" i="73"/>
  <c r="AK213" i="73"/>
  <c r="AU83" i="73"/>
  <c r="AK174" i="73"/>
  <c r="AK168" i="73"/>
  <c r="AK164" i="73"/>
  <c r="AK159" i="73"/>
  <c r="AK155" i="73"/>
  <c r="AK154" i="73"/>
  <c r="AK153" i="73"/>
  <c r="AK152" i="73"/>
  <c r="AK144" i="73"/>
  <c r="AK141" i="73"/>
  <c r="AK140" i="73"/>
  <c r="AK139" i="73"/>
  <c r="AK133" i="73"/>
  <c r="AK121" i="73"/>
  <c r="AK116" i="73"/>
  <c r="AK112" i="73"/>
  <c r="AK107" i="73"/>
  <c r="AK105" i="73"/>
  <c r="AK378" i="73"/>
  <c r="AK228" i="73"/>
  <c r="AK156" i="73"/>
  <c r="AK148" i="73"/>
  <c r="AK108" i="73"/>
  <c r="AK104" i="73"/>
  <c r="R44" i="16"/>
  <c r="H257" i="87"/>
  <c r="H260" i="87"/>
  <c r="H312" i="87"/>
  <c r="AK89" i="73"/>
  <c r="AA432" i="73"/>
  <c r="Q96" i="16"/>
  <c r="G45" i="87"/>
  <c r="AK369" i="73"/>
  <c r="AK365" i="73"/>
  <c r="AK361" i="73"/>
  <c r="P157" i="16"/>
  <c r="F103" i="87"/>
  <c r="AK336" i="73"/>
  <c r="P149" i="16"/>
  <c r="F94" i="87"/>
  <c r="F142" i="87"/>
  <c r="F290" i="87"/>
  <c r="AK323" i="73"/>
  <c r="AK259" i="73"/>
  <c r="P88" i="16"/>
  <c r="F37" i="87"/>
  <c r="AK221" i="73"/>
  <c r="AK217" i="73"/>
  <c r="P62" i="16"/>
  <c r="F18" i="87"/>
  <c r="AK169" i="73"/>
  <c r="AK117" i="73"/>
  <c r="AK113" i="73"/>
  <c r="AK97" i="73"/>
  <c r="O153" i="16"/>
  <c r="E99" i="87"/>
  <c r="AK330" i="73"/>
  <c r="AK239" i="73"/>
  <c r="O103" i="16"/>
  <c r="E53" i="87"/>
  <c r="O100" i="16"/>
  <c r="E49" i="87"/>
  <c r="AK235" i="73"/>
  <c r="Y432" i="73"/>
  <c r="O96" i="16"/>
  <c r="E45" i="87"/>
  <c r="AK215" i="73"/>
  <c r="O81" i="16"/>
  <c r="E31" i="87"/>
  <c r="AK207" i="73"/>
  <c r="AK195" i="73"/>
  <c r="AK191" i="73"/>
  <c r="AK127" i="73"/>
  <c r="AK103" i="73"/>
  <c r="AK77" i="73"/>
  <c r="O8" i="16"/>
  <c r="E205" i="87"/>
  <c r="AK13" i="73"/>
  <c r="AK418" i="73"/>
  <c r="N182" i="16"/>
  <c r="D226" i="87"/>
  <c r="D303" i="87"/>
  <c r="N56" i="16"/>
  <c r="D11" i="87"/>
  <c r="AK142" i="73"/>
  <c r="N33" i="16"/>
  <c r="AK72" i="73"/>
  <c r="N21" i="16"/>
  <c r="D183" i="87"/>
  <c r="AK45" i="73"/>
  <c r="N19" i="16"/>
  <c r="D180" i="87"/>
  <c r="AK37" i="73"/>
  <c r="AK8" i="73"/>
  <c r="AK417" i="73"/>
  <c r="AK400" i="73"/>
  <c r="AK315" i="73"/>
  <c r="AK62" i="73"/>
  <c r="AK55" i="73"/>
  <c r="AK386" i="73"/>
  <c r="AK338" i="73"/>
  <c r="AK321" i="73"/>
  <c r="AK289" i="73"/>
  <c r="AK257" i="73"/>
  <c r="AK29" i="73"/>
  <c r="AK258" i="73"/>
  <c r="AK101" i="73"/>
  <c r="AK79" i="73"/>
  <c r="AK240" i="73"/>
  <c r="AK232" i="73"/>
  <c r="AK220" i="73"/>
  <c r="AK171" i="73"/>
  <c r="AK128" i="73"/>
  <c r="AK385" i="73"/>
  <c r="AK285" i="73"/>
  <c r="AK412" i="73"/>
  <c r="AK389" i="73"/>
  <c r="AK304" i="73"/>
  <c r="AK272" i="73"/>
  <c r="AK59" i="73"/>
  <c r="AK54" i="73"/>
  <c r="AK26" i="73"/>
  <c r="AK397" i="73"/>
  <c r="AK348" i="73"/>
  <c r="AK328" i="73"/>
  <c r="AK41" i="73"/>
  <c r="AK14" i="73"/>
  <c r="AK7" i="73"/>
  <c r="AK263" i="73"/>
  <c r="AK88" i="73"/>
  <c r="AK75" i="73"/>
  <c r="AK73" i="73"/>
  <c r="AK237" i="73"/>
  <c r="AK208" i="73"/>
  <c r="AK2" i="73"/>
  <c r="AK224" i="73"/>
  <c r="AK219" i="73"/>
  <c r="AK212" i="73"/>
  <c r="AK193" i="73"/>
  <c r="AK176" i="73"/>
  <c r="AK145" i="73"/>
  <c r="AK119" i="73"/>
  <c r="U3" i="16"/>
  <c r="K222" i="87"/>
  <c r="K299" i="87"/>
  <c r="K304" i="87"/>
  <c r="AK3" i="73"/>
  <c r="AK286" i="73"/>
  <c r="R71" i="16"/>
  <c r="H24" i="87"/>
  <c r="AK184" i="73"/>
  <c r="AK160" i="73"/>
  <c r="AK132" i="73"/>
  <c r="AK408" i="73"/>
  <c r="AK384" i="73"/>
  <c r="AK311" i="73"/>
  <c r="AK295" i="73"/>
  <c r="AK270" i="73"/>
  <c r="AK69" i="73"/>
  <c r="AK334" i="73"/>
  <c r="AK326" i="73"/>
  <c r="AK317" i="73"/>
  <c r="AK51" i="73"/>
  <c r="AK12" i="73"/>
  <c r="AK74" i="73"/>
  <c r="AK227" i="73"/>
  <c r="AK192" i="73"/>
  <c r="AK175" i="73"/>
  <c r="N116" i="16"/>
  <c r="D212" i="87"/>
  <c r="D214" i="87"/>
  <c r="D295" i="87"/>
  <c r="AU193" i="73"/>
  <c r="AU104" i="73"/>
  <c r="AU174" i="73"/>
  <c r="AU61" i="73"/>
  <c r="AU164" i="73"/>
  <c r="AU392" i="73"/>
  <c r="AU218" i="73"/>
  <c r="AU140" i="73"/>
  <c r="AU71" i="73"/>
  <c r="AU293" i="73"/>
  <c r="AU361" i="73"/>
  <c r="AU310" i="73"/>
  <c r="AU407" i="73"/>
  <c r="AU130" i="73"/>
  <c r="AU96" i="73"/>
  <c r="AU189" i="73"/>
  <c r="AU28" i="73"/>
  <c r="AU250" i="73"/>
  <c r="AU93" i="73"/>
  <c r="AU158" i="73"/>
  <c r="AU327" i="73"/>
  <c r="AU211" i="73"/>
  <c r="AU43" i="73"/>
  <c r="AU263" i="73"/>
  <c r="AU90" i="73"/>
  <c r="AU266" i="73"/>
  <c r="AU100" i="73"/>
  <c r="AU251" i="73"/>
  <c r="AU304" i="73"/>
  <c r="AU23" i="73"/>
  <c r="AU377" i="73"/>
  <c r="AU402" i="73"/>
  <c r="AU219" i="73"/>
  <c r="AU223" i="73"/>
  <c r="AU213" i="73"/>
  <c r="AU139" i="73"/>
  <c r="AU289" i="73"/>
  <c r="AU321" i="73"/>
  <c r="AU105" i="73"/>
  <c r="AU11" i="73"/>
  <c r="AU204" i="73"/>
  <c r="AU406" i="73"/>
  <c r="AU376" i="73"/>
  <c r="AU305" i="73"/>
  <c r="AU110" i="73"/>
  <c r="AU200" i="73"/>
  <c r="AU39" i="73"/>
  <c r="AU217" i="73"/>
  <c r="AU296" i="73"/>
  <c r="AU248" i="73"/>
  <c r="AU290" i="73"/>
  <c r="AU175" i="73"/>
  <c r="AU317" i="73"/>
  <c r="AU315" i="73"/>
  <c r="AU298" i="73"/>
  <c r="AU49" i="73"/>
  <c r="AU194" i="73"/>
  <c r="AU114" i="73"/>
  <c r="AU268" i="73"/>
  <c r="AU29" i="73"/>
  <c r="AU270" i="73"/>
  <c r="AU279" i="73"/>
  <c r="AU349" i="73"/>
  <c r="AU84" i="73"/>
  <c r="AU360" i="73"/>
  <c r="AU372" i="73"/>
  <c r="AU249" i="73"/>
  <c r="AU17" i="73"/>
  <c r="AU278" i="73"/>
  <c r="AU267" i="73"/>
  <c r="AU4" i="73"/>
  <c r="AU409" i="73"/>
  <c r="AU53" i="73"/>
  <c r="AU14" i="73"/>
  <c r="AU183" i="73"/>
  <c r="AU300" i="73"/>
  <c r="AU295" i="73"/>
  <c r="AU47" i="73"/>
  <c r="AU220" i="73"/>
  <c r="AU378" i="73"/>
  <c r="AU196" i="73"/>
  <c r="AU215" i="73"/>
  <c r="AU126" i="73"/>
  <c r="AU379" i="73"/>
  <c r="AU297" i="73"/>
  <c r="AU390" i="73"/>
  <c r="AU260" i="73"/>
  <c r="AU269" i="73"/>
  <c r="AU177" i="73"/>
  <c r="AU206" i="73"/>
  <c r="AU184" i="73"/>
  <c r="AU165" i="73"/>
  <c r="AU195" i="73"/>
  <c r="AU50" i="73"/>
  <c r="AU316" i="73"/>
  <c r="AU312" i="73"/>
  <c r="AU371" i="73"/>
  <c r="AU25" i="73"/>
  <c r="AU405" i="73"/>
  <c r="AU214" i="73"/>
  <c r="AU264" i="73"/>
  <c r="AU238" i="73"/>
  <c r="AU224" i="73"/>
  <c r="AU262" i="73"/>
  <c r="AU7" i="73"/>
  <c r="AU5" i="73"/>
  <c r="AU2" i="73"/>
  <c r="AU178" i="73"/>
  <c r="AU182" i="73"/>
  <c r="AU334" i="73"/>
  <c r="AU397" i="73"/>
  <c r="AU116" i="73"/>
  <c r="AU141" i="73"/>
  <c r="AU197" i="73"/>
  <c r="AU294" i="73"/>
  <c r="AU410" i="73"/>
  <c r="AU99" i="73"/>
  <c r="AU380" i="73"/>
  <c r="AU132" i="73"/>
  <c r="AU342" i="73"/>
  <c r="AU322" i="73"/>
  <c r="AU415" i="73"/>
  <c r="AU398" i="73"/>
  <c r="AU311" i="73"/>
  <c r="AU417" i="73"/>
  <c r="AU396" i="73"/>
  <c r="AU144" i="73"/>
  <c r="AU82" i="73"/>
  <c r="AU131" i="73"/>
  <c r="AU143" i="73"/>
  <c r="AU150" i="73"/>
  <c r="AU19" i="73"/>
  <c r="AU370" i="73"/>
  <c r="AU366" i="73"/>
  <c r="AU190" i="73"/>
  <c r="AU148" i="73"/>
  <c r="AU280" i="73"/>
  <c r="AU253" i="73"/>
  <c r="AU236" i="73"/>
  <c r="AU227" i="73"/>
  <c r="AU54" i="73"/>
  <c r="AU113" i="73"/>
  <c r="AU286" i="73"/>
  <c r="AU10" i="73"/>
  <c r="AU281" i="73"/>
  <c r="AU16" i="73"/>
  <c r="AU37" i="73"/>
  <c r="AU3" i="73"/>
  <c r="AU271" i="73"/>
  <c r="AU346" i="73"/>
  <c r="AU340" i="73"/>
  <c r="AU62" i="73"/>
  <c r="AU42" i="73"/>
  <c r="AU32" i="73"/>
  <c r="AU64" i="73"/>
  <c r="AU44" i="73"/>
  <c r="AU202" i="73"/>
  <c r="AU67" i="73"/>
  <c r="AU393" i="73"/>
  <c r="AU358" i="73"/>
  <c r="AU85" i="73"/>
  <c r="AU74" i="73"/>
  <c r="AU313" i="73"/>
  <c r="AU338" i="73"/>
  <c r="AU301" i="73"/>
  <c r="AU395" i="73"/>
  <c r="AU107" i="73"/>
  <c r="AU57" i="73"/>
  <c r="AU115" i="73"/>
  <c r="AU265" i="73"/>
  <c r="AU336" i="73"/>
  <c r="AU6" i="73"/>
  <c r="AU256" i="73"/>
  <c r="AU252" i="73"/>
  <c r="AU9" i="73"/>
  <c r="AU159" i="73"/>
  <c r="AU129" i="73"/>
  <c r="AU166" i="73"/>
  <c r="AU108" i="73"/>
  <c r="AU157" i="73"/>
  <c r="AU284" i="73"/>
  <c r="AU274" i="73"/>
  <c r="AU122" i="73"/>
  <c r="AU247" i="73"/>
  <c r="AU345" i="73"/>
  <c r="AU401" i="73"/>
  <c r="AU258" i="73"/>
  <c r="AU241" i="73"/>
  <c r="AU88" i="73"/>
  <c r="AU231" i="73"/>
  <c r="AU77" i="73"/>
  <c r="AU244" i="73"/>
  <c r="AU92" i="73"/>
  <c r="AU179" i="73"/>
  <c r="AU299" i="73"/>
  <c r="AU328" i="73"/>
  <c r="AU356" i="73"/>
  <c r="AU51" i="73"/>
  <c r="AU414" i="73"/>
  <c r="AU352" i="73"/>
  <c r="AU365" i="73"/>
  <c r="AU362" i="73"/>
  <c r="AU73" i="73"/>
  <c r="AU350" i="73"/>
  <c r="AU151" i="73"/>
  <c r="AU261" i="73"/>
  <c r="AU109" i="73"/>
  <c r="AU257" i="73"/>
  <c r="AU246" i="73"/>
  <c r="AU240" i="73"/>
  <c r="AU87" i="73"/>
  <c r="AU235" i="73"/>
  <c r="AU81" i="73"/>
  <c r="AU232" i="73"/>
  <c r="AU78" i="73"/>
  <c r="AU230" i="73"/>
  <c r="AU76" i="73"/>
  <c r="AU226" i="73"/>
  <c r="AU222" i="73"/>
  <c r="AU68" i="73"/>
  <c r="AU63" i="73"/>
  <c r="AU69" i="73"/>
  <c r="AU333" i="73"/>
  <c r="AU52" i="73"/>
  <c r="AU111" i="73"/>
  <c r="AU243" i="73"/>
  <c r="AU91" i="73"/>
  <c r="AU233" i="73"/>
  <c r="AU79" i="73"/>
  <c r="AU404" i="73"/>
  <c r="AU355" i="73"/>
  <c r="AU375" i="73"/>
  <c r="AU181" i="73"/>
  <c r="AU188" i="73"/>
  <c r="AU169" i="73"/>
  <c r="AU363" i="73"/>
  <c r="AU155" i="73"/>
  <c r="AU168" i="73"/>
  <c r="AU335" i="73"/>
  <c r="AU176" i="73"/>
  <c r="AU46" i="73"/>
  <c r="AU198" i="73"/>
  <c r="AU45" i="73"/>
  <c r="AU416" i="73"/>
  <c r="AU70" i="73"/>
  <c r="AU209" i="73"/>
  <c r="AU292" i="73"/>
  <c r="AU382" i="73"/>
  <c r="AU94" i="73"/>
  <c r="AU324" i="73"/>
  <c r="AU344" i="73"/>
  <c r="AU319" i="73"/>
  <c r="AU412" i="73"/>
  <c r="AU303" i="73"/>
  <c r="AU38" i="73"/>
  <c r="AU192" i="73"/>
  <c r="AU24" i="73"/>
  <c r="AU187" i="73"/>
  <c r="AU359" i="73"/>
  <c r="AU325" i="73"/>
  <c r="AU347" i="73"/>
  <c r="AU330" i="73"/>
  <c r="AU357" i="73"/>
  <c r="AU314" i="73"/>
  <c r="AU341" i="73"/>
  <c r="AU302" i="73"/>
  <c r="AU384" i="73"/>
  <c r="AU411" i="73"/>
  <c r="AU186" i="73"/>
  <c r="AU207" i="73"/>
  <c r="AU212" i="73"/>
  <c r="AU307" i="73"/>
  <c r="AU30" i="73"/>
  <c r="AU191" i="73"/>
  <c r="AU373" i="73"/>
  <c r="AU128" i="73"/>
  <c r="AU118" i="73"/>
  <c r="AU374" i="73"/>
  <c r="AU180" i="73"/>
  <c r="AU15" i="73"/>
  <c r="AU160" i="73"/>
  <c r="AU149" i="73"/>
  <c r="AU167" i="73"/>
  <c r="AU98" i="73"/>
  <c r="AU156" i="73"/>
  <c r="AU225" i="73"/>
  <c r="AU288" i="73"/>
  <c r="AU136" i="73"/>
  <c r="AU343" i="73"/>
  <c r="AU146" i="73"/>
  <c r="AU20" i="73"/>
  <c r="AU12" i="73"/>
  <c r="AU58" i="73"/>
  <c r="AU309" i="73"/>
  <c r="AU48" i="73"/>
  <c r="AU386" i="73"/>
  <c r="AU26" i="73"/>
  <c r="AU72" i="73"/>
  <c r="AU170" i="73"/>
  <c r="AU173" i="73"/>
  <c r="AU354" i="73"/>
  <c r="AU221" i="73"/>
  <c r="AU369" i="73"/>
  <c r="AU18" i="73"/>
  <c r="AU161" i="73"/>
  <c r="AU95" i="73"/>
  <c r="AU40" i="73"/>
  <c r="AU35" i="73"/>
  <c r="AU285" i="73"/>
  <c r="AU133" i="73"/>
  <c r="AU277" i="73"/>
  <c r="AU125" i="73"/>
  <c r="AU331" i="73"/>
  <c r="AU255" i="73"/>
  <c r="AU103" i="73"/>
  <c r="AU245" i="73"/>
  <c r="AU239" i="73"/>
  <c r="AU86" i="73"/>
  <c r="AU208" i="73"/>
  <c r="AU229" i="73"/>
  <c r="AU75" i="73"/>
  <c r="AU368" i="73"/>
  <c r="AU152" i="73"/>
  <c r="AU134" i="73"/>
  <c r="AU33" i="73"/>
  <c r="AU283" i="73"/>
  <c r="AU121" i="73"/>
  <c r="AU337" i="73"/>
  <c r="AU147" i="73"/>
  <c r="AU65" i="73"/>
  <c r="AU145" i="73"/>
  <c r="AU162" i="73"/>
  <c r="AU332" i="73"/>
  <c r="AU408" i="73"/>
  <c r="AU291" i="73"/>
  <c r="AU381" i="73"/>
  <c r="AU203" i="73"/>
  <c r="AU154" i="73"/>
  <c r="AU185" i="73"/>
  <c r="AU127" i="73"/>
  <c r="AU323" i="73"/>
  <c r="AU339" i="73"/>
  <c r="AU399" i="73"/>
  <c r="AU403" i="73"/>
  <c r="AU201" i="73"/>
  <c r="AU318" i="73"/>
  <c r="AU308" i="73"/>
  <c r="AU306" i="73"/>
  <c r="AU171" i="73"/>
  <c r="AU394" i="73"/>
  <c r="AU391" i="73"/>
  <c r="AU59" i="73"/>
  <c r="AU389" i="73"/>
  <c r="AU388" i="73"/>
  <c r="AU97" i="73"/>
  <c r="AU383" i="73"/>
  <c r="AU138" i="73"/>
  <c r="AU210" i="73"/>
  <c r="AU142" i="73"/>
  <c r="AU163" i="73"/>
  <c r="AU353" i="73"/>
  <c r="AU351" i="73"/>
  <c r="AU119" i="73"/>
  <c r="AU106" i="73"/>
  <c r="AU367" i="73"/>
  <c r="AU364" i="73"/>
  <c r="AU8" i="73"/>
  <c r="AU400" i="73"/>
  <c r="AU418" i="73"/>
  <c r="AU31" i="73"/>
  <c r="AU153" i="73"/>
  <c r="AU216" i="73"/>
  <c r="AU66" i="73"/>
  <c r="AU348" i="73"/>
  <c r="AU117" i="73"/>
  <c r="AU329" i="73"/>
  <c r="AU276" i="73"/>
  <c r="AU124" i="73"/>
  <c r="AU272" i="73"/>
  <c r="AU259" i="73"/>
  <c r="AU254" i="73"/>
  <c r="AU102" i="73"/>
  <c r="AU242" i="73"/>
  <c r="AU89" i="73"/>
  <c r="AU234" i="73"/>
  <c r="AU80" i="73"/>
  <c r="AU112" i="73"/>
  <c r="AU228" i="73"/>
  <c r="AU199" i="73"/>
  <c r="AU13" i="73"/>
  <c r="AU101" i="73"/>
  <c r="AU287" i="73"/>
  <c r="AU135" i="73"/>
  <c r="AU56" i="73"/>
  <c r="AU282" i="73"/>
  <c r="AU22" i="73"/>
  <c r="AU21" i="73"/>
  <c r="AU275" i="73"/>
  <c r="AU123" i="73"/>
  <c r="AU34" i="73"/>
  <c r="AU55" i="73"/>
  <c r="AU36" i="73"/>
  <c r="AU326" i="73"/>
  <c r="AU137" i="73"/>
  <c r="AU237" i="73"/>
  <c r="AU320" i="73"/>
  <c r="N181" i="16"/>
  <c r="D141" i="87"/>
  <c r="N176" i="16"/>
  <c r="Y176" i="16"/>
  <c r="N171" i="16"/>
  <c r="D131" i="87"/>
  <c r="N34" i="16"/>
  <c r="D223" i="87"/>
  <c r="D300" i="87"/>
  <c r="N30" i="16"/>
  <c r="D192" i="87"/>
  <c r="N26" i="16"/>
  <c r="D188" i="87"/>
  <c r="N24" i="16"/>
  <c r="D186" i="87"/>
  <c r="D181" i="87"/>
  <c r="N16" i="16"/>
  <c r="D177" i="87"/>
  <c r="N8" i="16"/>
  <c r="D205" i="87"/>
  <c r="N4" i="16"/>
  <c r="D198" i="87"/>
  <c r="D200" i="87"/>
  <c r="D293" i="87"/>
  <c r="D95" i="87"/>
  <c r="D142" i="87"/>
  <c r="D290" i="87"/>
  <c r="N140" i="16"/>
  <c r="D164" i="87"/>
  <c r="D57" i="87"/>
  <c r="X432" i="73"/>
  <c r="N87" i="16"/>
  <c r="D36" i="87"/>
  <c r="N67" i="16"/>
  <c r="Y67" i="16"/>
  <c r="N23" i="16"/>
  <c r="D185" i="87"/>
  <c r="N165" i="16"/>
  <c r="D116" i="87"/>
  <c r="D252" i="87"/>
  <c r="D253" i="87"/>
  <c r="D311" i="87"/>
  <c r="R431" i="73"/>
  <c r="J272" i="87"/>
  <c r="F272" i="87"/>
  <c r="F317" i="87"/>
  <c r="F318" i="87"/>
  <c r="AK196" i="73"/>
  <c r="C73" i="87"/>
  <c r="C284" i="87"/>
  <c r="AK313" i="73"/>
  <c r="AK293" i="73"/>
  <c r="AK210" i="73"/>
  <c r="AK209" i="73"/>
  <c r="AK205" i="73"/>
  <c r="AK204" i="73"/>
  <c r="S79" i="16"/>
  <c r="I29" i="87"/>
  <c r="AK203" i="73"/>
  <c r="AK201" i="73"/>
  <c r="AK199" i="73"/>
  <c r="AK197" i="73"/>
  <c r="AK189" i="73"/>
  <c r="AK183" i="73"/>
  <c r="AK181" i="73"/>
  <c r="AK173" i="73"/>
  <c r="AK167" i="73"/>
  <c r="AK166" i="73"/>
  <c r="AK165" i="73"/>
  <c r="AK161" i="73"/>
  <c r="Y429" i="73"/>
  <c r="D5" i="68"/>
  <c r="D429" i="73"/>
  <c r="AC429" i="73"/>
  <c r="H5" i="68"/>
  <c r="H430" i="73"/>
  <c r="H427" i="73"/>
  <c r="H429" i="73"/>
  <c r="H433" i="73"/>
  <c r="H428" i="73"/>
  <c r="H426" i="73"/>
  <c r="W432" i="73"/>
  <c r="AK179" i="73"/>
  <c r="AB429" i="73"/>
  <c r="G5" i="68"/>
  <c r="Z429" i="73"/>
  <c r="E5" i="68"/>
  <c r="X429" i="73"/>
  <c r="C5" i="68"/>
  <c r="F429" i="73"/>
  <c r="E429" i="73"/>
  <c r="F426" i="73"/>
  <c r="AK178" i="73"/>
  <c r="AK131" i="73"/>
  <c r="W426" i="73"/>
  <c r="B2" i="68"/>
  <c r="AC428" i="73"/>
  <c r="H4" i="68"/>
  <c r="AK416" i="73"/>
  <c r="V180" i="16"/>
  <c r="L140" i="87"/>
  <c r="AK415" i="73"/>
  <c r="AK409" i="73"/>
  <c r="O175" i="16"/>
  <c r="E136" i="87"/>
  <c r="AK407" i="73"/>
  <c r="AK396" i="73"/>
  <c r="L130" i="87"/>
  <c r="AK395" i="73"/>
  <c r="AK382" i="73"/>
  <c r="AK377" i="73"/>
  <c r="O164" i="16"/>
  <c r="E115" i="87"/>
  <c r="AK376" i="73"/>
  <c r="AK372" i="73"/>
  <c r="AK371" i="73"/>
  <c r="AK359" i="73"/>
  <c r="AK358" i="73"/>
  <c r="AK354" i="73"/>
  <c r="AK350" i="73"/>
  <c r="AK349" i="73"/>
  <c r="AK346" i="73"/>
  <c r="AK344" i="73"/>
  <c r="AK335" i="73"/>
  <c r="AK331" i="73"/>
  <c r="AK324" i="73"/>
  <c r="E95" i="87"/>
  <c r="AK320" i="73"/>
  <c r="AK307" i="73"/>
  <c r="AK298" i="73"/>
  <c r="AK290" i="73"/>
  <c r="R131" i="16"/>
  <c r="H153" i="87"/>
  <c r="H167" i="87"/>
  <c r="H291" i="87"/>
  <c r="AK287" i="73"/>
  <c r="P129" i="16"/>
  <c r="F151" i="87"/>
  <c r="F167" i="87"/>
  <c r="F291" i="87"/>
  <c r="AK281" i="73"/>
  <c r="AK280" i="73"/>
  <c r="AK279" i="73"/>
  <c r="AK273" i="73"/>
  <c r="AK262" i="73"/>
  <c r="AK261" i="73"/>
  <c r="AK255" i="73"/>
  <c r="P115" i="16"/>
  <c r="F211" i="87"/>
  <c r="F214" i="87"/>
  <c r="F295" i="87"/>
  <c r="AK254" i="73"/>
  <c r="AK238" i="73"/>
  <c r="K52" i="87"/>
  <c r="AK230" i="73"/>
  <c r="AK229" i="73"/>
  <c r="R94" i="16"/>
  <c r="H43" i="87"/>
  <c r="H58" i="87"/>
  <c r="H283" i="87"/>
  <c r="AK225" i="73"/>
  <c r="Q91" i="16"/>
  <c r="G40" i="87"/>
  <c r="G58" i="87"/>
  <c r="G283" i="87"/>
  <c r="AK211" i="73"/>
  <c r="AK194" i="73"/>
  <c r="U74" i="16"/>
  <c r="K25" i="87"/>
  <c r="AK188" i="73"/>
  <c r="AK187" i="73"/>
  <c r="AK186" i="73"/>
  <c r="AK185" i="73"/>
  <c r="AK180" i="73"/>
  <c r="W68" i="16"/>
  <c r="AK151" i="73"/>
  <c r="T59" i="16"/>
  <c r="J15" i="87"/>
  <c r="AK150" i="73"/>
  <c r="AK147" i="73"/>
  <c r="N58" i="16"/>
  <c r="D14" i="87"/>
  <c r="AK146" i="73"/>
  <c r="AK137" i="73"/>
  <c r="AK136" i="73"/>
  <c r="AK135" i="73"/>
  <c r="X423" i="73"/>
  <c r="M451" i="68"/>
  <c r="AK129" i="73"/>
  <c r="AK126" i="73"/>
  <c r="AK118" i="73"/>
  <c r="AK111" i="73"/>
  <c r="AK96" i="73"/>
  <c r="AK94" i="73"/>
  <c r="AK92" i="73"/>
  <c r="AK86" i="73"/>
  <c r="AK84" i="73"/>
  <c r="AK82" i="73"/>
  <c r="X422" i="73"/>
  <c r="N41" i="16"/>
  <c r="D240" i="87"/>
  <c r="D242" i="87"/>
  <c r="D309" i="87"/>
  <c r="AK81" i="73"/>
  <c r="AK78" i="73"/>
  <c r="AK65" i="73"/>
  <c r="AK64" i="73"/>
  <c r="O29" i="16"/>
  <c r="E191" i="87"/>
  <c r="E195" i="87"/>
  <c r="E292" i="87"/>
  <c r="AC422" i="73"/>
  <c r="AK58" i="73"/>
  <c r="AK27" i="73"/>
  <c r="AK24" i="73"/>
  <c r="AK9" i="73"/>
  <c r="AK5" i="73"/>
  <c r="Y428" i="73"/>
  <c r="D4" i="68"/>
  <c r="AK414" i="73"/>
  <c r="AK236" i="73"/>
  <c r="G4" i="92"/>
  <c r="G2" i="92"/>
  <c r="W429" i="73"/>
  <c r="B5" i="68"/>
  <c r="AK411" i="73"/>
  <c r="X430" i="73"/>
  <c r="C6" i="68"/>
  <c r="X428" i="73"/>
  <c r="C4" i="68"/>
  <c r="AA422" i="73"/>
  <c r="AK47" i="73"/>
  <c r="D428" i="73"/>
  <c r="W428" i="73"/>
  <c r="B4" i="68"/>
  <c r="E717" i="68"/>
  <c r="AB428" i="73"/>
  <c r="G4" i="68"/>
  <c r="AG429" i="73"/>
  <c r="AF429" i="73"/>
  <c r="K5" i="68"/>
  <c r="AF428" i="73"/>
  <c r="K4" i="68"/>
  <c r="AE429" i="73"/>
  <c r="J5" i="68"/>
  <c r="AD429" i="73"/>
  <c r="I5" i="68"/>
  <c r="AD428" i="73"/>
  <c r="I4" i="68"/>
  <c r="E423" i="73"/>
  <c r="D430" i="73"/>
  <c r="AD430" i="73"/>
  <c r="I6" i="68"/>
  <c r="B159" i="85"/>
  <c r="D426" i="73"/>
  <c r="AG430" i="73"/>
  <c r="AF430" i="73"/>
  <c r="K6" i="68"/>
  <c r="AC426" i="73"/>
  <c r="H2" i="68"/>
  <c r="AC430" i="73"/>
  <c r="H6" i="68"/>
  <c r="AB430" i="73"/>
  <c r="G6" i="68"/>
  <c r="Y430" i="73"/>
  <c r="D6" i="68"/>
  <c r="AK392" i="73"/>
  <c r="W430" i="73"/>
  <c r="B6" i="68"/>
  <c r="F430" i="73"/>
  <c r="F427" i="73"/>
  <c r="F428" i="73"/>
  <c r="E426" i="73"/>
  <c r="E430" i="73"/>
  <c r="E428" i="73"/>
  <c r="E427" i="73"/>
  <c r="C189" i="85"/>
  <c r="C33" i="85"/>
  <c r="B119" i="85"/>
  <c r="B37" i="85"/>
  <c r="Q423" i="73"/>
  <c r="Q431" i="73"/>
  <c r="G1" i="87"/>
  <c r="S34" i="16"/>
  <c r="I223" i="87"/>
  <c r="I300" i="87"/>
  <c r="I304" i="87"/>
  <c r="B179" i="85"/>
  <c r="C59" i="85"/>
  <c r="C42" i="85"/>
  <c r="P423" i="73"/>
  <c r="P431" i="73"/>
  <c r="K1" i="87"/>
  <c r="A199" i="85"/>
  <c r="V34" i="16"/>
  <c r="L223" i="87"/>
  <c r="L300" i="87"/>
  <c r="R34" i="16"/>
  <c r="H223" i="87"/>
  <c r="H300" i="87"/>
  <c r="H304" i="87"/>
  <c r="O35" i="16"/>
  <c r="E250" i="87"/>
  <c r="E253" i="87"/>
  <c r="E311" i="87"/>
  <c r="C173" i="85"/>
  <c r="B12" i="85"/>
  <c r="C44" i="85"/>
  <c r="B177" i="85"/>
  <c r="C104" i="85"/>
  <c r="B133" i="85"/>
  <c r="B14" i="85"/>
  <c r="C63" i="85"/>
  <c r="B93" i="85"/>
  <c r="B75" i="85"/>
  <c r="C148" i="85"/>
  <c r="A80" i="85"/>
  <c r="A112" i="85"/>
  <c r="C179" i="85"/>
  <c r="B126" i="85"/>
  <c r="C40" i="85"/>
  <c r="C50" i="85"/>
  <c r="B48" i="85"/>
  <c r="B31" i="85"/>
  <c r="C128" i="85"/>
  <c r="B3" i="85"/>
  <c r="C174" i="85"/>
  <c r="C74" i="85"/>
  <c r="C60" i="85"/>
  <c r="B17" i="85"/>
  <c r="C168" i="85"/>
  <c r="F64" i="90"/>
  <c r="C253" i="87"/>
  <c r="C311" i="87"/>
  <c r="C300" i="87"/>
  <c r="M271" i="87"/>
  <c r="M316" i="87"/>
  <c r="M318" i="87"/>
  <c r="C317" i="87"/>
  <c r="AK343" i="73"/>
  <c r="Z422" i="73"/>
  <c r="AK301" i="73"/>
  <c r="Y422" i="73"/>
  <c r="Y423" i="73"/>
  <c r="N451" i="68"/>
  <c r="Y426" i="73"/>
  <c r="D2" i="68"/>
  <c r="C285" i="87"/>
  <c r="C296" i="87"/>
  <c r="C286" i="87"/>
  <c r="M198" i="87"/>
  <c r="M200" i="87"/>
  <c r="M293" i="87"/>
  <c r="C201" i="85"/>
  <c r="C185" i="85"/>
  <c r="C88" i="85"/>
  <c r="C37" i="85"/>
  <c r="C134" i="85"/>
  <c r="C90" i="85"/>
  <c r="B13" i="85"/>
  <c r="C143" i="85"/>
  <c r="B112" i="85"/>
  <c r="B107" i="85"/>
  <c r="C152" i="85"/>
  <c r="B27" i="85"/>
  <c r="B161" i="85"/>
  <c r="A55" i="85"/>
  <c r="AJ415" i="73"/>
  <c r="AJ410" i="73"/>
  <c r="AJ406" i="73"/>
  <c r="AJ402" i="73"/>
  <c r="AJ396" i="73"/>
  <c r="AJ392" i="73"/>
  <c r="AJ388" i="73"/>
  <c r="B201" i="85"/>
  <c r="B171" i="85"/>
  <c r="C169" i="85"/>
  <c r="B166" i="85"/>
  <c r="B84" i="85"/>
  <c r="B111" i="85"/>
  <c r="B38" i="85"/>
  <c r="C166" i="85"/>
  <c r="B163" i="85"/>
  <c r="B71" i="85"/>
  <c r="B61" i="85"/>
  <c r="B106" i="85"/>
  <c r="B141" i="85"/>
  <c r="B36" i="85"/>
  <c r="A179" i="85"/>
  <c r="C191" i="85"/>
  <c r="C190" i="85"/>
  <c r="B193" i="85"/>
  <c r="C192" i="85"/>
  <c r="C197" i="85"/>
  <c r="C181" i="85"/>
  <c r="C170" i="85"/>
  <c r="C140" i="85"/>
  <c r="C144" i="85"/>
  <c r="C38" i="85"/>
  <c r="B78" i="85"/>
  <c r="B81" i="85"/>
  <c r="C145" i="85"/>
  <c r="B58" i="85"/>
  <c r="C20" i="85"/>
  <c r="B95" i="85"/>
  <c r="B138" i="85"/>
  <c r="C64" i="85"/>
  <c r="B132" i="85"/>
  <c r="C96" i="85"/>
  <c r="C136" i="85"/>
  <c r="E116" i="85"/>
  <c r="B56" i="85"/>
  <c r="B35" i="85"/>
  <c r="B49" i="85"/>
  <c r="C149" i="85"/>
  <c r="B72" i="85"/>
  <c r="B30" i="85"/>
  <c r="C101" i="85"/>
  <c r="C116" i="85"/>
  <c r="C4" i="85"/>
  <c r="A29" i="85"/>
  <c r="A142" i="85"/>
  <c r="A160" i="85"/>
  <c r="A46" i="85"/>
  <c r="B198" i="85"/>
  <c r="B199" i="85"/>
  <c r="B46" i="85"/>
  <c r="B57" i="85"/>
  <c r="B79" i="85"/>
  <c r="B185" i="85"/>
  <c r="C184" i="85"/>
  <c r="C186" i="85"/>
  <c r="B186" i="85"/>
  <c r="C193" i="85"/>
  <c r="C177" i="85"/>
  <c r="B174" i="85"/>
  <c r="B114" i="85"/>
  <c r="B155" i="85"/>
  <c r="B97" i="85"/>
  <c r="C80" i="85"/>
  <c r="C89" i="85"/>
  <c r="B59" i="85"/>
  <c r="C72" i="85"/>
  <c r="B16" i="85"/>
  <c r="C25" i="85"/>
  <c r="B130" i="85"/>
  <c r="B146" i="85"/>
  <c r="B117" i="85"/>
  <c r="B96" i="85"/>
  <c r="B168" i="85"/>
  <c r="C82" i="85"/>
  <c r="C54" i="85"/>
  <c r="C158" i="85"/>
  <c r="C114" i="85"/>
  <c r="B9" i="85"/>
  <c r="C138" i="85"/>
  <c r="B39" i="85"/>
  <c r="C132" i="85"/>
  <c r="B10" i="85"/>
  <c r="B150" i="85"/>
  <c r="L1" i="87"/>
  <c r="A14" i="85"/>
  <c r="AJ416" i="73"/>
  <c r="AJ411" i="73"/>
  <c r="AJ407" i="73"/>
  <c r="AJ403" i="73"/>
  <c r="AJ397" i="73"/>
  <c r="AJ393" i="73"/>
  <c r="AJ389" i="73"/>
  <c r="AJ385" i="73"/>
  <c r="AJ379" i="73"/>
  <c r="AJ375" i="73"/>
  <c r="AJ371" i="73"/>
  <c r="AJ367" i="73"/>
  <c r="AJ363" i="73"/>
  <c r="AJ359" i="73"/>
  <c r="AJ354" i="73"/>
  <c r="AJ350" i="73"/>
  <c r="AJ346" i="73"/>
  <c r="AJ342" i="73"/>
  <c r="AJ338" i="73"/>
  <c r="AJ334" i="73"/>
  <c r="AJ330" i="73"/>
  <c r="AJ325" i="73"/>
  <c r="AJ321" i="73"/>
  <c r="AJ316" i="73"/>
  <c r="AJ311" i="73"/>
  <c r="AJ304" i="73"/>
  <c r="AJ300" i="73"/>
  <c r="AJ294" i="73"/>
  <c r="AJ290" i="73"/>
  <c r="AJ286" i="73"/>
  <c r="AJ280" i="73"/>
  <c r="AJ276" i="73"/>
  <c r="AJ272" i="73"/>
  <c r="AJ266" i="73"/>
  <c r="AJ262" i="73"/>
  <c r="AJ258" i="73"/>
  <c r="AJ254" i="73"/>
  <c r="AJ242" i="73"/>
  <c r="AJ238" i="73"/>
  <c r="AJ234" i="73"/>
  <c r="AJ230" i="73"/>
  <c r="AJ226" i="73"/>
  <c r="AJ223" i="73"/>
  <c r="AJ219" i="73"/>
  <c r="AJ215" i="73"/>
  <c r="AJ211" i="73"/>
  <c r="AJ207" i="73"/>
  <c r="AJ203" i="73"/>
  <c r="AJ199" i="73"/>
  <c r="AJ195" i="73"/>
  <c r="AJ191" i="73"/>
  <c r="AJ187" i="73"/>
  <c r="AJ183" i="73"/>
  <c r="AJ179" i="73"/>
  <c r="AJ175" i="73"/>
  <c r="AJ171" i="73"/>
  <c r="AJ167" i="73"/>
  <c r="AJ163" i="73"/>
  <c r="AJ159" i="73"/>
  <c r="AJ155" i="73"/>
  <c r="AJ151" i="73"/>
  <c r="AJ147" i="73"/>
  <c r="AJ144" i="73"/>
  <c r="AJ140" i="73"/>
  <c r="AJ136" i="73"/>
  <c r="AJ132" i="73"/>
  <c r="AJ128" i="73"/>
  <c r="AJ124" i="73"/>
  <c r="AJ120" i="73"/>
  <c r="AJ116" i="73"/>
  <c r="AJ112" i="73"/>
  <c r="AJ108" i="73"/>
  <c r="AJ104" i="73"/>
  <c r="AJ100" i="73"/>
  <c r="AJ96" i="73"/>
  <c r="AJ89" i="73"/>
  <c r="AJ82" i="73"/>
  <c r="AJ78" i="73"/>
  <c r="AJ74" i="73"/>
  <c r="AJ68" i="73"/>
  <c r="AJ59" i="73"/>
  <c r="AJ55" i="73"/>
  <c r="AJ48" i="73"/>
  <c r="AJ41" i="73"/>
  <c r="AJ32" i="73"/>
  <c r="AJ26" i="73"/>
  <c r="AJ14" i="73"/>
  <c r="AJ10" i="73"/>
  <c r="AJ6" i="73"/>
  <c r="AJ2" i="73"/>
  <c r="AJ86" i="73"/>
  <c r="AJ418" i="73"/>
  <c r="AJ414" i="73"/>
  <c r="AJ409" i="73"/>
  <c r="AJ405" i="73"/>
  <c r="AJ401" i="73"/>
  <c r="AJ395" i="73"/>
  <c r="AJ391" i="73"/>
  <c r="AJ387" i="73"/>
  <c r="AJ384" i="73"/>
  <c r="AJ378" i="73"/>
  <c r="AJ374" i="73"/>
  <c r="AJ370" i="73"/>
  <c r="AJ366" i="73"/>
  <c r="AJ362" i="73"/>
  <c r="AJ358" i="73"/>
  <c r="AJ353" i="73"/>
  <c r="AJ349" i="73"/>
  <c r="AJ345" i="73"/>
  <c r="AJ341" i="73"/>
  <c r="AJ337" i="73"/>
  <c r="AJ333" i="73"/>
  <c r="AJ329" i="73"/>
  <c r="AJ320" i="73"/>
  <c r="AJ315" i="73"/>
  <c r="AJ309" i="73"/>
  <c r="AJ303" i="73"/>
  <c r="AJ298" i="73"/>
  <c r="AJ293" i="73"/>
  <c r="AJ289" i="73"/>
  <c r="AJ285" i="73"/>
  <c r="AJ279" i="73"/>
  <c r="AJ275" i="73"/>
  <c r="AJ270" i="73"/>
  <c r="AJ265" i="73"/>
  <c r="AJ261" i="73"/>
  <c r="AJ257" i="73"/>
  <c r="AJ253" i="73"/>
  <c r="AJ241" i="73"/>
  <c r="AJ237" i="73"/>
  <c r="AJ233" i="73"/>
  <c r="AJ229" i="73"/>
  <c r="AJ222" i="73"/>
  <c r="AJ218" i="73"/>
  <c r="AJ214" i="73"/>
  <c r="AJ210" i="73"/>
  <c r="AJ206" i="73"/>
  <c r="AJ202" i="73"/>
  <c r="AJ198" i="73"/>
  <c r="AJ194" i="73"/>
  <c r="AJ190" i="73"/>
  <c r="AJ186" i="73"/>
  <c r="AJ182" i="73"/>
  <c r="AJ178" i="73"/>
  <c r="AJ174" i="73"/>
  <c r="AJ170" i="73"/>
  <c r="AJ166" i="73"/>
  <c r="AJ162" i="73"/>
  <c r="AJ158" i="73"/>
  <c r="AJ154" i="73"/>
  <c r="AJ150" i="73"/>
  <c r="AJ143" i="73"/>
  <c r="AJ139" i="73"/>
  <c r="AJ135" i="73"/>
  <c r="AJ131" i="73"/>
  <c r="AJ417" i="73"/>
  <c r="AJ412" i="73"/>
  <c r="AJ408" i="73"/>
  <c r="AJ404" i="73"/>
  <c r="AJ400" i="73"/>
  <c r="AJ394" i="73"/>
  <c r="AJ390" i="73"/>
  <c r="AJ386" i="73"/>
  <c r="AJ383" i="73"/>
  <c r="AJ381" i="73"/>
  <c r="AJ377" i="73"/>
  <c r="AJ373" i="73"/>
  <c r="AJ369" i="73"/>
  <c r="AJ365" i="73"/>
  <c r="AJ361" i="73"/>
  <c r="AJ357" i="73"/>
  <c r="AJ352" i="73"/>
  <c r="AJ348" i="73"/>
  <c r="AJ344" i="73"/>
  <c r="AJ340" i="73"/>
  <c r="AJ336" i="73"/>
  <c r="AJ332" i="73"/>
  <c r="AJ328" i="73"/>
  <c r="AJ324" i="73"/>
  <c r="AJ319" i="73"/>
  <c r="AJ314" i="73"/>
  <c r="AJ308" i="73"/>
  <c r="AJ302" i="73"/>
  <c r="AJ296" i="73"/>
  <c r="AJ292" i="73"/>
  <c r="AJ288" i="73"/>
  <c r="AJ282" i="73"/>
  <c r="AJ278" i="73"/>
  <c r="AJ274" i="73"/>
  <c r="AJ269" i="73"/>
  <c r="AJ264" i="73"/>
  <c r="AJ260" i="73"/>
  <c r="AJ256" i="73"/>
  <c r="AJ240" i="73"/>
  <c r="AJ236" i="73"/>
  <c r="AJ232" i="73"/>
  <c r="AJ228" i="73"/>
  <c r="AJ225" i="73"/>
  <c r="AJ221" i="73"/>
  <c r="AJ217" i="73"/>
  <c r="AJ213" i="73"/>
  <c r="AJ209" i="73"/>
  <c r="AJ205" i="73"/>
  <c r="AJ201" i="73"/>
  <c r="AJ197" i="73"/>
  <c r="AJ193" i="73"/>
  <c r="AJ189" i="73"/>
  <c r="AJ185" i="73"/>
  <c r="AJ181" i="73"/>
  <c r="AJ177" i="73"/>
  <c r="AJ382" i="73"/>
  <c r="AJ376" i="73"/>
  <c r="AJ372" i="73"/>
  <c r="AJ368" i="73"/>
  <c r="AJ364" i="73"/>
  <c r="AJ360" i="73"/>
  <c r="AJ356" i="73"/>
  <c r="AJ351" i="73"/>
  <c r="AJ347" i="73"/>
  <c r="AJ343" i="73"/>
  <c r="AJ339" i="73"/>
  <c r="AJ335" i="73"/>
  <c r="AJ331" i="73"/>
  <c r="AJ326" i="73"/>
  <c r="AJ323" i="73"/>
  <c r="AJ317" i="73"/>
  <c r="AJ313" i="73"/>
  <c r="AJ307" i="73"/>
  <c r="AJ301" i="73"/>
  <c r="AJ295" i="73"/>
  <c r="AJ291" i="73"/>
  <c r="AJ287" i="73"/>
  <c r="AJ281" i="73"/>
  <c r="AJ277" i="73"/>
  <c r="AJ273" i="73"/>
  <c r="AJ267" i="73"/>
  <c r="AJ263" i="73"/>
  <c r="AJ259" i="73"/>
  <c r="AJ255" i="73"/>
  <c r="AJ239" i="73"/>
  <c r="AJ235" i="73"/>
  <c r="AJ231" i="73"/>
  <c r="AJ227" i="73"/>
  <c r="AJ224" i="73"/>
  <c r="AJ220" i="73"/>
  <c r="AJ216" i="73"/>
  <c r="AJ212" i="73"/>
  <c r="AJ208" i="73"/>
  <c r="AJ204" i="73"/>
  <c r="AJ200" i="73"/>
  <c r="AJ196" i="73"/>
  <c r="AJ192" i="73"/>
  <c r="AJ188" i="73"/>
  <c r="AJ184" i="73"/>
  <c r="AJ180" i="73"/>
  <c r="AJ176" i="73"/>
  <c r="AJ172" i="73"/>
  <c r="AJ168" i="73"/>
  <c r="AJ164" i="73"/>
  <c r="AJ160" i="73"/>
  <c r="AJ156" i="73"/>
  <c r="AJ152" i="73"/>
  <c r="AJ148" i="73"/>
  <c r="AJ145" i="73"/>
  <c r="AJ141" i="73"/>
  <c r="AJ137" i="73"/>
  <c r="AJ133" i="73"/>
  <c r="AJ129" i="73"/>
  <c r="AJ125" i="73"/>
  <c r="AJ121" i="73"/>
  <c r="AJ117" i="73"/>
  <c r="AJ113" i="73"/>
  <c r="AJ109" i="73"/>
  <c r="AJ105" i="73"/>
  <c r="AJ101" i="73"/>
  <c r="AJ97" i="73"/>
  <c r="AJ93" i="73"/>
  <c r="AJ84" i="73"/>
  <c r="AJ79" i="73"/>
  <c r="AJ75" i="73"/>
  <c r="AJ69" i="73"/>
  <c r="AJ62" i="73"/>
  <c r="AJ56" i="73"/>
  <c r="AJ51" i="73"/>
  <c r="AJ44" i="73"/>
  <c r="AJ35" i="73"/>
  <c r="AJ27" i="73"/>
  <c r="AJ11" i="73"/>
  <c r="AJ7" i="73"/>
  <c r="AJ3" i="73"/>
  <c r="AJ88" i="73"/>
  <c r="AJ127" i="73"/>
  <c r="AJ123" i="73"/>
  <c r="AJ119" i="73"/>
  <c r="AJ115" i="73"/>
  <c r="AJ111" i="73"/>
  <c r="AJ107" i="73"/>
  <c r="AJ103" i="73"/>
  <c r="AJ99" i="73"/>
  <c r="AJ95" i="73"/>
  <c r="AJ87" i="73"/>
  <c r="AJ81" i="73"/>
  <c r="AJ77" i="73"/>
  <c r="AJ73" i="73"/>
  <c r="AJ65" i="73"/>
  <c r="AJ58" i="73"/>
  <c r="AJ54" i="73"/>
  <c r="AJ47" i="73"/>
  <c r="AJ40" i="73"/>
  <c r="AJ29" i="73"/>
  <c r="AJ25" i="73"/>
  <c r="AJ13" i="73"/>
  <c r="AJ9" i="73"/>
  <c r="AJ5" i="73"/>
  <c r="AJ92" i="73"/>
  <c r="AJ173" i="73"/>
  <c r="AJ169" i="73"/>
  <c r="AJ165" i="73"/>
  <c r="AJ161" i="73"/>
  <c r="AJ157" i="73"/>
  <c r="AJ153" i="73"/>
  <c r="AJ149" i="73"/>
  <c r="AJ146" i="73"/>
  <c r="AJ142" i="73"/>
  <c r="AJ138" i="73"/>
  <c r="AJ134" i="73"/>
  <c r="AJ130" i="73"/>
  <c r="AJ126" i="73"/>
  <c r="AJ122" i="73"/>
  <c r="AJ118" i="73"/>
  <c r="AJ114" i="73"/>
  <c r="AJ110" i="73"/>
  <c r="AJ106" i="73"/>
  <c r="AJ102" i="73"/>
  <c r="AJ98" i="73"/>
  <c r="AJ94" i="73"/>
  <c r="AJ85" i="73"/>
  <c r="AJ80" i="73"/>
  <c r="AJ76" i="73"/>
  <c r="AJ72" i="73"/>
  <c r="AJ64" i="73"/>
  <c r="AJ57" i="73"/>
  <c r="AJ53" i="73"/>
  <c r="AJ45" i="73"/>
  <c r="AJ37" i="73"/>
  <c r="AJ28" i="73"/>
  <c r="AJ24" i="73"/>
  <c r="AJ12" i="73"/>
  <c r="AJ8" i="73"/>
  <c r="AJ4" i="73"/>
  <c r="AJ91" i="73"/>
  <c r="C1" i="23"/>
  <c r="D1" i="87"/>
  <c r="C188" i="85"/>
  <c r="C175" i="85"/>
  <c r="C187" i="85"/>
  <c r="C172" i="85"/>
  <c r="B187" i="85"/>
  <c r="B200" i="85"/>
  <c r="B189" i="85"/>
  <c r="C176" i="85"/>
  <c r="B196" i="85"/>
  <c r="B188" i="85"/>
  <c r="B180" i="85"/>
  <c r="B172" i="85"/>
  <c r="B169" i="85"/>
  <c r="B50" i="85"/>
  <c r="C13" i="85"/>
  <c r="B92" i="85"/>
  <c r="B144" i="85"/>
  <c r="C119" i="85"/>
  <c r="C48" i="85"/>
  <c r="B11" i="85"/>
  <c r="C113" i="85"/>
  <c r="C22" i="85"/>
  <c r="B113" i="85"/>
  <c r="C121" i="85"/>
  <c r="B34" i="85"/>
  <c r="B131" i="85"/>
  <c r="C131" i="85"/>
  <c r="B156" i="85"/>
  <c r="C17" i="85"/>
  <c r="B53" i="85"/>
  <c r="C32" i="85"/>
  <c r="C53" i="85"/>
  <c r="B40" i="85"/>
  <c r="B85" i="85"/>
  <c r="B23" i="85"/>
  <c r="C142" i="85"/>
  <c r="C106" i="85"/>
  <c r="B19" i="85"/>
  <c r="B151" i="85"/>
  <c r="C73" i="85"/>
  <c r="B147" i="85"/>
  <c r="B164" i="85"/>
  <c r="C77" i="85"/>
  <c r="C109" i="85"/>
  <c r="C135" i="85"/>
  <c r="B15" i="85"/>
  <c r="C162" i="85"/>
  <c r="C14" i="85"/>
  <c r="B62" i="85"/>
  <c r="B99" i="85"/>
  <c r="C29" i="85"/>
  <c r="C78" i="85"/>
  <c r="C94" i="85"/>
  <c r="C115" i="85"/>
  <c r="C24" i="85"/>
  <c r="B55" i="85"/>
  <c r="B94" i="85"/>
  <c r="C49" i="85"/>
  <c r="C111" i="85"/>
  <c r="C7" i="85"/>
  <c r="C2" i="85"/>
  <c r="C161" i="85"/>
  <c r="C164" i="85"/>
  <c r="A2" i="85"/>
  <c r="A12" i="85"/>
  <c r="A174" i="85"/>
  <c r="A135" i="85"/>
  <c r="A75" i="85"/>
  <c r="D427" i="73"/>
  <c r="B195" i="85"/>
  <c r="B182" i="85"/>
  <c r="B194" i="85"/>
  <c r="B178" i="85"/>
  <c r="C199" i="85"/>
  <c r="C183" i="85"/>
  <c r="C195" i="85"/>
  <c r="B183" i="85"/>
  <c r="A201" i="85"/>
  <c r="B192" i="85"/>
  <c r="B184" i="85"/>
  <c r="B176" i="85"/>
  <c r="B173" i="85"/>
  <c r="B170" i="85"/>
  <c r="C155" i="85"/>
  <c r="B100" i="85"/>
  <c r="B43" i="85"/>
  <c r="C67" i="85"/>
  <c r="C31" i="85"/>
  <c r="C124" i="85"/>
  <c r="C151" i="85"/>
  <c r="C112" i="85"/>
  <c r="B28" i="85"/>
  <c r="B143" i="85"/>
  <c r="B154" i="85"/>
  <c r="C97" i="85"/>
  <c r="B91" i="85"/>
  <c r="B41" i="85"/>
  <c r="B157" i="85"/>
  <c r="B105" i="85"/>
  <c r="C27" i="85"/>
  <c r="C39" i="85"/>
  <c r="C36" i="85"/>
  <c r="B60" i="85"/>
  <c r="C21" i="85"/>
  <c r="C51" i="85"/>
  <c r="B158" i="85"/>
  <c r="C23" i="85"/>
  <c r="B98" i="85"/>
  <c r="B109" i="85"/>
  <c r="C117" i="85"/>
  <c r="C41" i="85"/>
  <c r="C108" i="85"/>
  <c r="B145" i="85"/>
  <c r="B51" i="85"/>
  <c r="C84" i="85"/>
  <c r="C28" i="85"/>
  <c r="C163" i="85"/>
  <c r="B128" i="85"/>
  <c r="B153" i="85"/>
  <c r="C141" i="85"/>
  <c r="C107" i="85"/>
  <c r="C71" i="85"/>
  <c r="C81" i="85"/>
  <c r="B8" i="85"/>
  <c r="C153" i="85"/>
  <c r="B80" i="85"/>
  <c r="B135" i="85"/>
  <c r="B74" i="85"/>
  <c r="C167" i="85"/>
  <c r="B102" i="85"/>
  <c r="B162" i="85"/>
  <c r="B2" i="85"/>
  <c r="C102" i="85"/>
  <c r="A25" i="85"/>
  <c r="A194" i="85"/>
  <c r="A156" i="85"/>
  <c r="A104" i="85"/>
  <c r="W423" i="73"/>
  <c r="F483" i="68"/>
  <c r="H431" i="73"/>
  <c r="I717" i="68"/>
  <c r="D423" i="73"/>
  <c r="C64" i="90"/>
  <c r="A41" i="85"/>
  <c r="A56" i="85"/>
  <c r="A71" i="85"/>
  <c r="A87" i="85"/>
  <c r="A99" i="85"/>
  <c r="A113" i="85"/>
  <c r="A132" i="85"/>
  <c r="A144" i="85"/>
  <c r="A152" i="85"/>
  <c r="A163" i="85"/>
  <c r="A172" i="85"/>
  <c r="A182" i="85"/>
  <c r="A192" i="85"/>
  <c r="A200" i="85"/>
  <c r="A9" i="85"/>
  <c r="A17" i="85"/>
  <c r="A24" i="85"/>
  <c r="A30" i="85"/>
  <c r="B127" i="85"/>
  <c r="B4" i="85"/>
  <c r="B5" i="85"/>
  <c r="B142" i="85"/>
  <c r="C157" i="85"/>
  <c r="C70" i="85"/>
  <c r="C99" i="85"/>
  <c r="B29" i="85"/>
  <c r="B68" i="85"/>
  <c r="C126" i="85"/>
  <c r="B69" i="85"/>
  <c r="C79" i="85"/>
  <c r="B22" i="85"/>
  <c r="B115" i="85"/>
  <c r="B121" i="85"/>
  <c r="C137" i="85"/>
  <c r="C118" i="85"/>
  <c r="B82" i="85"/>
  <c r="B52" i="85"/>
  <c r="B20" i="85"/>
  <c r="B77" i="85"/>
  <c r="C35" i="85"/>
  <c r="B108" i="85"/>
  <c r="C125" i="85"/>
  <c r="C160" i="85"/>
  <c r="C87" i="85"/>
  <c r="C159" i="85"/>
  <c r="C68" i="85"/>
  <c r="B160" i="85"/>
  <c r="B165" i="85"/>
  <c r="B124" i="85"/>
  <c r="C130" i="85"/>
  <c r="B136" i="85"/>
  <c r="C12" i="85"/>
  <c r="B83" i="85"/>
  <c r="B149" i="85"/>
  <c r="C156" i="85"/>
  <c r="C15" i="85"/>
  <c r="B73" i="85"/>
  <c r="C76" i="85"/>
  <c r="C8" i="85"/>
  <c r="C19" i="85"/>
  <c r="B70" i="85"/>
  <c r="B152" i="85"/>
  <c r="C120" i="85"/>
  <c r="B63" i="85"/>
  <c r="C26" i="85"/>
  <c r="B110" i="85"/>
  <c r="C18" i="85"/>
  <c r="C55" i="85"/>
  <c r="A48" i="85"/>
  <c r="A64" i="85"/>
  <c r="A79" i="85"/>
  <c r="A91" i="85"/>
  <c r="A108" i="85"/>
  <c r="A121" i="85"/>
  <c r="A139" i="85"/>
  <c r="A150" i="85"/>
  <c r="A158" i="85"/>
  <c r="A167" i="85"/>
  <c r="A178" i="85"/>
  <c r="A187" i="85"/>
  <c r="A195" i="85"/>
  <c r="A6" i="85"/>
  <c r="A13" i="85"/>
  <c r="A20" i="85"/>
  <c r="A28" i="85"/>
  <c r="A34" i="85"/>
  <c r="M184" i="16"/>
  <c r="L25" i="23"/>
  <c r="R423" i="73"/>
  <c r="D431" i="73"/>
  <c r="A37" i="85"/>
  <c r="A22" i="85"/>
  <c r="A8" i="85"/>
  <c r="A188" i="85"/>
  <c r="A171" i="85"/>
  <c r="A151" i="85"/>
  <c r="A126" i="85"/>
  <c r="A96" i="85"/>
  <c r="A67" i="85"/>
  <c r="H63" i="90"/>
  <c r="F423" i="73"/>
  <c r="A33" i="85"/>
  <c r="A18" i="85"/>
  <c r="A4" i="85"/>
  <c r="A184" i="85"/>
  <c r="A166" i="85"/>
  <c r="A146" i="85"/>
  <c r="A120" i="85"/>
  <c r="A88" i="85"/>
  <c r="A59" i="85"/>
  <c r="E64" i="90"/>
  <c r="E431" i="73"/>
  <c r="A38" i="85"/>
  <c r="D64" i="90"/>
  <c r="H64" i="90"/>
  <c r="F601" i="68"/>
  <c r="Z428" i="73"/>
  <c r="E4" i="68"/>
  <c r="D599" i="68"/>
  <c r="A32" i="85"/>
  <c r="A26" i="85"/>
  <c r="A21" i="85"/>
  <c r="A16" i="85"/>
  <c r="A10" i="85"/>
  <c r="A5" i="85"/>
  <c r="A198" i="85"/>
  <c r="A190" i="85"/>
  <c r="A183" i="85"/>
  <c r="A176" i="85"/>
  <c r="A168" i="85"/>
  <c r="A162" i="85"/>
  <c r="A155" i="85"/>
  <c r="A147" i="85"/>
  <c r="A140" i="85"/>
  <c r="A131" i="85"/>
  <c r="A116" i="85"/>
  <c r="A105" i="85"/>
  <c r="A95" i="85"/>
  <c r="A83" i="85"/>
  <c r="A72" i="85"/>
  <c r="A63" i="85"/>
  <c r="A51" i="85"/>
  <c r="E756" i="68"/>
  <c r="F597" i="68"/>
  <c r="I681" i="68"/>
  <c r="C717" i="68"/>
  <c r="I679" i="68"/>
  <c r="G754" i="68"/>
  <c r="AK123" i="73"/>
  <c r="K677" i="68"/>
  <c r="L759" i="68"/>
  <c r="AG423" i="73"/>
  <c r="AD423" i="73"/>
  <c r="S451" i="68"/>
  <c r="AD422" i="73"/>
  <c r="AK122" i="73"/>
  <c r="Z430" i="73"/>
  <c r="E6" i="68"/>
  <c r="AA430" i="73"/>
  <c r="F6" i="68"/>
  <c r="AA428" i="73"/>
  <c r="F4" i="68"/>
  <c r="AA21" i="90"/>
  <c r="E598" i="68"/>
  <c r="H680" i="68"/>
  <c r="D433" i="73"/>
  <c r="E758" i="68"/>
  <c r="Q3" i="90"/>
  <c r="T4" i="90"/>
  <c r="R12" i="90"/>
  <c r="R21" i="90"/>
  <c r="G64" i="90"/>
  <c r="J597" i="68"/>
  <c r="C599" i="68"/>
  <c r="L599" i="68"/>
  <c r="E681" i="68"/>
  <c r="Y8" i="90"/>
  <c r="V13" i="90"/>
  <c r="P6" i="90"/>
  <c r="Q17" i="90"/>
  <c r="S25" i="90"/>
  <c r="Y15" i="90"/>
  <c r="Q9" i="90"/>
  <c r="Q19" i="90"/>
  <c r="T27" i="90"/>
  <c r="F755" i="68"/>
  <c r="D759" i="68"/>
  <c r="AD10" i="90"/>
  <c r="P15" i="90"/>
  <c r="S23" i="90"/>
  <c r="H753" i="68"/>
  <c r="E757" i="68"/>
  <c r="J63" i="90"/>
  <c r="F63" i="90"/>
  <c r="E63" i="90"/>
  <c r="F431" i="73"/>
  <c r="J678" i="68"/>
  <c r="D1" i="23"/>
  <c r="AL416" i="73"/>
  <c r="AL411" i="73"/>
  <c r="AL407" i="73"/>
  <c r="AL403" i="73"/>
  <c r="AL397" i="73"/>
  <c r="AL393" i="73"/>
  <c r="F186" i="85"/>
  <c r="AL389" i="73"/>
  <c r="AL385" i="73"/>
  <c r="AL382" i="73"/>
  <c r="AL376" i="73"/>
  <c r="AL372" i="73"/>
  <c r="AL368" i="73"/>
  <c r="AL364" i="73"/>
  <c r="AL360" i="73"/>
  <c r="AL356" i="73"/>
  <c r="AL351" i="73"/>
  <c r="AL347" i="73"/>
  <c r="AL343" i="73"/>
  <c r="AL339" i="73"/>
  <c r="AL335" i="73"/>
  <c r="AM335" i="73"/>
  <c r="F161" i="85"/>
  <c r="AL331" i="73"/>
  <c r="AL326" i="73"/>
  <c r="AL323" i="73"/>
  <c r="AL317" i="73"/>
  <c r="AL313" i="73"/>
  <c r="AL307" i="73"/>
  <c r="AM307" i="73"/>
  <c r="F143" i="85"/>
  <c r="AL301" i="73"/>
  <c r="AL295" i="73"/>
  <c r="AL291" i="73"/>
  <c r="AL287" i="73"/>
  <c r="AM287" i="73"/>
  <c r="F131" i="85"/>
  <c r="AL281" i="73"/>
  <c r="AL277" i="73"/>
  <c r="AL273" i="73"/>
  <c r="AL267" i="73"/>
  <c r="AM267" i="73"/>
  <c r="F125" i="85"/>
  <c r="AL263" i="73"/>
  <c r="AM263" i="73"/>
  <c r="F123" i="85"/>
  <c r="AL259" i="73"/>
  <c r="AL255" i="73"/>
  <c r="F115" i="85"/>
  <c r="AL239" i="73"/>
  <c r="AM239" i="73"/>
  <c r="F111" i="85"/>
  <c r="AL235" i="73"/>
  <c r="AL231" i="73"/>
  <c r="AL227" i="73"/>
  <c r="AL224" i="73"/>
  <c r="AL220" i="73"/>
  <c r="AL216" i="73"/>
  <c r="AL212" i="73"/>
  <c r="AL208" i="73"/>
  <c r="AM208" i="73"/>
  <c r="F86" i="85"/>
  <c r="AL204" i="73"/>
  <c r="AM204" i="73"/>
  <c r="F83" i="85"/>
  <c r="AL200" i="73"/>
  <c r="AM200" i="73"/>
  <c r="F80" i="85"/>
  <c r="AL196" i="73"/>
  <c r="AL192" i="73"/>
  <c r="AL188" i="73"/>
  <c r="AL184" i="73"/>
  <c r="AL180" i="73"/>
  <c r="AL176" i="73"/>
  <c r="AL172" i="73"/>
  <c r="AL168" i="73"/>
  <c r="AL164" i="73"/>
  <c r="AL160" i="73"/>
  <c r="AL156" i="73"/>
  <c r="AL152" i="73"/>
  <c r="AL148" i="73"/>
  <c r="AL145" i="73"/>
  <c r="AL141" i="73"/>
  <c r="AL137" i="73"/>
  <c r="AL133" i="73"/>
  <c r="AL129" i="73"/>
  <c r="AL125" i="73"/>
  <c r="AL121" i="73"/>
  <c r="AL117" i="73"/>
  <c r="AL113" i="73"/>
  <c r="AL109" i="73"/>
  <c r="AL105" i="73"/>
  <c r="AL101" i="73"/>
  <c r="AM101" i="73"/>
  <c r="F50" i="85"/>
  <c r="AL97" i="73"/>
  <c r="AL93" i="73"/>
  <c r="AL84" i="73"/>
  <c r="AL79" i="73"/>
  <c r="AL75" i="73"/>
  <c r="AM75" i="73"/>
  <c r="F36" i="85"/>
  <c r="AL69" i="73"/>
  <c r="AL62" i="73"/>
  <c r="AM62" i="73"/>
  <c r="F29" i="85"/>
  <c r="AL56" i="73"/>
  <c r="AL51" i="73"/>
  <c r="AL44" i="73"/>
  <c r="AL35" i="73"/>
  <c r="AL27" i="73"/>
  <c r="AL415" i="73"/>
  <c r="AL410" i="73"/>
  <c r="AL406" i="73"/>
  <c r="AL402" i="73"/>
  <c r="AL396" i="73"/>
  <c r="AL392" i="73"/>
  <c r="AL388" i="73"/>
  <c r="AL379" i="73"/>
  <c r="AL375" i="73"/>
  <c r="AL371" i="73"/>
  <c r="AL367" i="73"/>
  <c r="AL363" i="73"/>
  <c r="AL359" i="73"/>
  <c r="AL354" i="73"/>
  <c r="AM354" i="73"/>
  <c r="F170" i="85"/>
  <c r="AL350" i="73"/>
  <c r="AL346" i="73"/>
  <c r="AL342" i="73"/>
  <c r="AL338" i="73"/>
  <c r="AL334" i="73"/>
  <c r="AL330" i="73"/>
  <c r="AM330" i="73"/>
  <c r="F158" i="85"/>
  <c r="AL325" i="73"/>
  <c r="AL321" i="73"/>
  <c r="AM321" i="73"/>
  <c r="F152" i="85"/>
  <c r="AL316" i="73"/>
  <c r="AL311" i="73"/>
  <c r="AM311" i="73"/>
  <c r="F146" i="85"/>
  <c r="AL304" i="73"/>
  <c r="AL300" i="73"/>
  <c r="AL294" i="73"/>
  <c r="AM294" i="73"/>
  <c r="F137" i="85"/>
  <c r="AL290" i="73"/>
  <c r="AL286" i="73"/>
  <c r="AL280" i="73"/>
  <c r="AL276" i="73"/>
  <c r="AL272" i="73"/>
  <c r="AM272" i="73"/>
  <c r="F127" i="85"/>
  <c r="AL266" i="73"/>
  <c r="AL262" i="73"/>
  <c r="AM262" i="73"/>
  <c r="F122" i="85"/>
  <c r="AL258" i="73"/>
  <c r="AL254" i="73"/>
  <c r="AL242" i="73"/>
  <c r="AL238" i="73"/>
  <c r="E110" i="85"/>
  <c r="AL234" i="73"/>
  <c r="AL230" i="73"/>
  <c r="AL226" i="73"/>
  <c r="AL223" i="73"/>
  <c r="AL219" i="73"/>
  <c r="AL215" i="73"/>
  <c r="F90" i="85"/>
  <c r="AL211" i="73"/>
  <c r="AL207" i="73"/>
  <c r="AL203" i="73"/>
  <c r="AL199" i="73"/>
  <c r="AL195" i="73"/>
  <c r="AL191" i="73"/>
  <c r="AL187" i="73"/>
  <c r="AL183" i="73"/>
  <c r="AL179" i="73"/>
  <c r="AL175" i="73"/>
  <c r="AL171" i="73"/>
  <c r="AL167" i="73"/>
  <c r="AL163" i="73"/>
  <c r="AL159" i="73"/>
  <c r="AL155" i="73"/>
  <c r="AL151" i="73"/>
  <c r="AL147" i="73"/>
  <c r="AL144" i="73"/>
  <c r="AL140" i="73"/>
  <c r="AL136" i="73"/>
  <c r="AL132" i="73"/>
  <c r="AL128" i="73"/>
  <c r="AM128" i="73"/>
  <c r="F55" i="85"/>
  <c r="AL124" i="73"/>
  <c r="AL120" i="73"/>
  <c r="AM120" i="73"/>
  <c r="F54" i="85"/>
  <c r="AL116" i="73"/>
  <c r="AL112" i="73"/>
  <c r="AL108" i="73"/>
  <c r="AL104" i="73"/>
  <c r="AL100" i="73"/>
  <c r="AL96" i="73"/>
  <c r="AL89" i="73"/>
  <c r="AL82" i="73"/>
  <c r="AL78" i="73"/>
  <c r="AL74" i="73"/>
  <c r="AL68" i="73"/>
  <c r="AL59" i="73"/>
  <c r="AL55" i="73"/>
  <c r="AM55" i="73"/>
  <c r="AL48" i="73"/>
  <c r="AL41" i="73"/>
  <c r="AM41" i="73"/>
  <c r="F21" i="85"/>
  <c r="AL32" i="73"/>
  <c r="AM32" i="73"/>
  <c r="F17" i="85"/>
  <c r="AL26" i="73"/>
  <c r="AL14" i="73"/>
  <c r="AM14" i="73"/>
  <c r="F9" i="85"/>
  <c r="AL10" i="73"/>
  <c r="AL6" i="73"/>
  <c r="AL2" i="73"/>
  <c r="AL86" i="73"/>
  <c r="C123" i="85"/>
  <c r="AL418" i="73"/>
  <c r="AM418" i="73"/>
  <c r="F201" i="85"/>
  <c r="AL414" i="73"/>
  <c r="AL409" i="73"/>
  <c r="AL405" i="73"/>
  <c r="AL401" i="73"/>
  <c r="AL395" i="73"/>
  <c r="AL391" i="73"/>
  <c r="AL387" i="73"/>
  <c r="AL384" i="73"/>
  <c r="AL378" i="73"/>
  <c r="G597" i="68"/>
  <c r="C63" i="90"/>
  <c r="AL417" i="73"/>
  <c r="AL412" i="73"/>
  <c r="AL408" i="73"/>
  <c r="AL404" i="73"/>
  <c r="AL400" i="73"/>
  <c r="AL394" i="73"/>
  <c r="AL390" i="73"/>
  <c r="F185" i="85"/>
  <c r="AL386" i="73"/>
  <c r="AL383" i="73"/>
  <c r="AL381" i="73"/>
  <c r="AL377" i="73"/>
  <c r="AL373" i="73"/>
  <c r="AL369" i="73"/>
  <c r="AL365" i="73"/>
  <c r="AL361" i="73"/>
  <c r="AL357" i="73"/>
  <c r="AL352" i="73"/>
  <c r="AL348" i="73"/>
  <c r="AL344" i="73"/>
  <c r="F168" i="85"/>
  <c r="AL340" i="73"/>
  <c r="AL336" i="73"/>
  <c r="AM336" i="73"/>
  <c r="F162" i="85"/>
  <c r="AL332" i="73"/>
  <c r="AL328" i="73"/>
  <c r="AL324" i="73"/>
  <c r="F154" i="85"/>
  <c r="AL319" i="73"/>
  <c r="AL314" i="73"/>
  <c r="AM314" i="73"/>
  <c r="F147" i="85"/>
  <c r="AL308" i="73"/>
  <c r="AL302" i="73"/>
  <c r="AL296" i="73"/>
  <c r="AL292" i="73"/>
  <c r="F135" i="85"/>
  <c r="AL374" i="73"/>
  <c r="AL370" i="73"/>
  <c r="AL366" i="73"/>
  <c r="AL362" i="73"/>
  <c r="AL358" i="73"/>
  <c r="AL353" i="73"/>
  <c r="AL349" i="73"/>
  <c r="AL345" i="73"/>
  <c r="AL341" i="73"/>
  <c r="AL337" i="73"/>
  <c r="AM337" i="73"/>
  <c r="F163" i="85"/>
  <c r="AL333" i="73"/>
  <c r="AL329" i="73"/>
  <c r="AM329" i="73"/>
  <c r="F157" i="85"/>
  <c r="AL320" i="73"/>
  <c r="AL315" i="73"/>
  <c r="AL309" i="73"/>
  <c r="AL303" i="73"/>
  <c r="AL298" i="73"/>
  <c r="AL293" i="73"/>
  <c r="AM293" i="73"/>
  <c r="F136" i="85"/>
  <c r="AL289" i="73"/>
  <c r="AL285" i="73"/>
  <c r="AM285" i="73"/>
  <c r="AL279" i="73"/>
  <c r="F128" i="85"/>
  <c r="AL275" i="73"/>
  <c r="AL270" i="73"/>
  <c r="AL265" i="73"/>
  <c r="AL261" i="73"/>
  <c r="AL257" i="73"/>
  <c r="AM257" i="73"/>
  <c r="F120" i="85"/>
  <c r="AL253" i="73"/>
  <c r="AL241" i="73"/>
  <c r="AL237" i="73"/>
  <c r="AL233" i="73"/>
  <c r="AL229" i="73"/>
  <c r="AL222" i="73"/>
  <c r="AL218" i="73"/>
  <c r="AL214" i="73"/>
  <c r="AL210" i="73"/>
  <c r="AL206" i="73"/>
  <c r="AL202" i="73"/>
  <c r="AL198" i="73"/>
  <c r="AL194" i="73"/>
  <c r="AL190" i="73"/>
  <c r="AL186" i="73"/>
  <c r="AL182" i="73"/>
  <c r="AL178" i="73"/>
  <c r="AL174" i="73"/>
  <c r="AL170" i="73"/>
  <c r="AL166" i="73"/>
  <c r="AL162" i="73"/>
  <c r="AL158" i="73"/>
  <c r="AL154" i="73"/>
  <c r="AL150" i="73"/>
  <c r="AL143" i="73"/>
  <c r="AL139" i="73"/>
  <c r="AL135" i="73"/>
  <c r="AL131" i="73"/>
  <c r="AL127" i="73"/>
  <c r="AL123" i="73"/>
  <c r="AL119" i="73"/>
  <c r="AL115" i="73"/>
  <c r="AL111" i="73"/>
  <c r="AL107" i="73"/>
  <c r="AL103" i="73"/>
  <c r="AL99" i="73"/>
  <c r="AL95" i="73"/>
  <c r="AL87" i="73"/>
  <c r="AL81" i="73"/>
  <c r="AL77" i="73"/>
  <c r="AL73" i="73"/>
  <c r="AL65" i="73"/>
  <c r="AL58" i="73"/>
  <c r="AL54" i="73"/>
  <c r="AL47" i="73"/>
  <c r="AL40" i="73"/>
  <c r="AL29" i="73"/>
  <c r="AL25" i="73"/>
  <c r="AL13" i="73"/>
  <c r="AL9" i="73"/>
  <c r="AL5" i="73"/>
  <c r="AL92" i="73"/>
  <c r="AM92" i="73"/>
  <c r="F47" i="85"/>
  <c r="AL288" i="73"/>
  <c r="AL282" i="73"/>
  <c r="AM282" i="73"/>
  <c r="F130" i="85"/>
  <c r="AL278" i="73"/>
  <c r="AL274" i="73"/>
  <c r="AL269" i="73"/>
  <c r="AL264" i="73"/>
  <c r="AL260" i="73"/>
  <c r="AL256" i="73"/>
  <c r="AL252" i="73"/>
  <c r="AL240" i="73"/>
  <c r="AL236" i="73"/>
  <c r="AM236" i="73"/>
  <c r="F108" i="85"/>
  <c r="AL232" i="73"/>
  <c r="AL228" i="73"/>
  <c r="AL225" i="73"/>
  <c r="AM225" i="73"/>
  <c r="F98" i="85"/>
  <c r="AL221" i="73"/>
  <c r="AL217" i="73"/>
  <c r="AL213" i="73"/>
  <c r="AL209" i="73"/>
  <c r="AL205" i="73"/>
  <c r="AL201" i="73"/>
  <c r="AL197" i="73"/>
  <c r="AL193" i="73"/>
  <c r="AL189" i="73"/>
  <c r="AL185" i="73"/>
  <c r="AL181" i="73"/>
  <c r="AM181" i="73"/>
  <c r="F73" i="85"/>
  <c r="AL177" i="73"/>
  <c r="F70" i="85"/>
  <c r="AL173" i="73"/>
  <c r="AL169" i="73"/>
  <c r="AM169" i="73"/>
  <c r="F65" i="85"/>
  <c r="AL165" i="73"/>
  <c r="AM165" i="73"/>
  <c r="F63" i="85"/>
  <c r="AL161" i="73"/>
  <c r="AL157" i="73"/>
  <c r="AL153" i="73"/>
  <c r="AL149" i="73"/>
  <c r="AL146" i="73"/>
  <c r="AL142" i="73"/>
  <c r="AL138" i="73"/>
  <c r="AL134" i="73"/>
  <c r="AM134" i="73"/>
  <c r="F56" i="85"/>
  <c r="AL130" i="73"/>
  <c r="AL126" i="73"/>
  <c r="AL122" i="73"/>
  <c r="AL118" i="73"/>
  <c r="AL114" i="73"/>
  <c r="AL110" i="73"/>
  <c r="AL106" i="73"/>
  <c r="AL102" i="73"/>
  <c r="AL98" i="73"/>
  <c r="AM98" i="73"/>
  <c r="F49" i="85"/>
  <c r="AL94" i="73"/>
  <c r="AM94" i="73"/>
  <c r="F48" i="85"/>
  <c r="AL85" i="73"/>
  <c r="AL80" i="73"/>
  <c r="AL76" i="73"/>
  <c r="F37" i="85"/>
  <c r="AL72" i="73"/>
  <c r="AM72" i="73"/>
  <c r="AL64" i="73"/>
  <c r="AM64" i="73"/>
  <c r="F30" i="85"/>
  <c r="AL57" i="73"/>
  <c r="AL53" i="73"/>
  <c r="AL45" i="73"/>
  <c r="AL37" i="73"/>
  <c r="AM37" i="73"/>
  <c r="F19" i="85"/>
  <c r="AL28" i="73"/>
  <c r="AL24" i="73"/>
  <c r="AL12" i="73"/>
  <c r="AM12" i="73"/>
  <c r="F7" i="85"/>
  <c r="AL8" i="73"/>
  <c r="AL4" i="73"/>
  <c r="AL91" i="73"/>
  <c r="AL11" i="73"/>
  <c r="AL7" i="73"/>
  <c r="AL3" i="73"/>
  <c r="AM3" i="73"/>
  <c r="F3" i="85"/>
  <c r="AL88" i="73"/>
  <c r="AM88" i="73"/>
  <c r="F45" i="85"/>
  <c r="K450" i="68"/>
  <c r="D63" i="90"/>
  <c r="I1" i="87"/>
  <c r="C303" i="87"/>
  <c r="J1" i="87"/>
  <c r="B123" i="85"/>
  <c r="J601" i="68"/>
  <c r="H599" i="68"/>
  <c r="C678" i="68"/>
  <c r="E679" i="68"/>
  <c r="G677" i="68"/>
  <c r="C757" i="68"/>
  <c r="I758" i="68"/>
  <c r="J756" i="68"/>
  <c r="K754" i="68"/>
  <c r="D753" i="68"/>
  <c r="T26" i="90"/>
  <c r="R22" i="90"/>
  <c r="Q18" i="90"/>
  <c r="P14" i="90"/>
  <c r="S7" i="90"/>
  <c r="AA20" i="90"/>
  <c r="D597" i="68"/>
  <c r="H597" i="68"/>
  <c r="L597" i="68"/>
  <c r="G598" i="68"/>
  <c r="K598" i="68"/>
  <c r="F599" i="68"/>
  <c r="J599" i="68"/>
  <c r="E600" i="68"/>
  <c r="D601" i="68"/>
  <c r="H601" i="68"/>
  <c r="L601" i="68"/>
  <c r="C601" i="68"/>
  <c r="E597" i="68"/>
  <c r="I597" i="68"/>
  <c r="D598" i="68"/>
  <c r="H598" i="68"/>
  <c r="L598" i="68"/>
  <c r="G599" i="68"/>
  <c r="K599" i="68"/>
  <c r="I600" i="68"/>
  <c r="E601" i="68"/>
  <c r="I601" i="68"/>
  <c r="C598" i="68"/>
  <c r="C597" i="68"/>
  <c r="F753" i="68"/>
  <c r="J753" i="68"/>
  <c r="E754" i="68"/>
  <c r="I754" i="68"/>
  <c r="D755" i="68"/>
  <c r="H755" i="68"/>
  <c r="L755" i="68"/>
  <c r="G756" i="68"/>
  <c r="L756" i="68"/>
  <c r="G757" i="68"/>
  <c r="L757" i="68"/>
  <c r="G758" i="68"/>
  <c r="K758" i="68"/>
  <c r="F759" i="68"/>
  <c r="J759" i="68"/>
  <c r="C755" i="68"/>
  <c r="C753" i="68"/>
  <c r="G753" i="68"/>
  <c r="K753" i="68"/>
  <c r="F754" i="68"/>
  <c r="J754" i="68"/>
  <c r="E755" i="68"/>
  <c r="I755" i="68"/>
  <c r="D756" i="68"/>
  <c r="I756" i="68"/>
  <c r="D757" i="68"/>
  <c r="H757" i="68"/>
  <c r="D758" i="68"/>
  <c r="H758" i="68"/>
  <c r="L758" i="68"/>
  <c r="G759" i="68"/>
  <c r="K759" i="68"/>
  <c r="C756" i="68"/>
  <c r="E753" i="68"/>
  <c r="I753" i="68"/>
  <c r="D754" i="68"/>
  <c r="H754" i="68"/>
  <c r="L754" i="68"/>
  <c r="G755" i="68"/>
  <c r="K755" i="68"/>
  <c r="F756" i="68"/>
  <c r="K756" i="68"/>
  <c r="F757" i="68"/>
  <c r="K757" i="68"/>
  <c r="F758" i="68"/>
  <c r="J758" i="68"/>
  <c r="E759" i="68"/>
  <c r="I759" i="68"/>
  <c r="C754" i="68"/>
  <c r="C759" i="68"/>
  <c r="A118" i="16"/>
  <c r="G717" i="68"/>
  <c r="K717" i="68"/>
  <c r="D717" i="68"/>
  <c r="H717" i="68"/>
  <c r="L717" i="68"/>
  <c r="F717" i="68"/>
  <c r="J717" i="68"/>
  <c r="Y6" i="90"/>
  <c r="A36" i="85"/>
  <c r="A196" i="85"/>
  <c r="A191" i="85"/>
  <c r="A186" i="85"/>
  <c r="A180" i="85"/>
  <c r="A175" i="85"/>
  <c r="A170" i="85"/>
  <c r="A164" i="85"/>
  <c r="A159" i="85"/>
  <c r="A154" i="85"/>
  <c r="A148" i="85"/>
  <c r="A143" i="85"/>
  <c r="A136" i="85"/>
  <c r="A127" i="85"/>
  <c r="A117" i="85"/>
  <c r="A109" i="85"/>
  <c r="A100" i="85"/>
  <c r="A92" i="85"/>
  <c r="A84" i="85"/>
  <c r="A76" i="85"/>
  <c r="A68" i="85"/>
  <c r="A60" i="85"/>
  <c r="A52" i="85"/>
  <c r="A42" i="85"/>
  <c r="A122" i="85"/>
  <c r="C129" i="85"/>
  <c r="A47" i="85"/>
  <c r="C45" i="85"/>
  <c r="A44" i="85"/>
  <c r="A54" i="85"/>
  <c r="A62" i="85"/>
  <c r="A78" i="85"/>
  <c r="A90" i="85"/>
  <c r="A98" i="85"/>
  <c r="A107" i="85"/>
  <c r="A119" i="85"/>
  <c r="A130" i="85"/>
  <c r="A138" i="85"/>
  <c r="B122" i="85"/>
  <c r="A103" i="85"/>
  <c r="B47" i="85"/>
  <c r="A39" i="85"/>
  <c r="A43" i="85"/>
  <c r="A49" i="85"/>
  <c r="A53" i="85"/>
  <c r="A57" i="85"/>
  <c r="A61" i="85"/>
  <c r="A65" i="85"/>
  <c r="A69" i="85"/>
  <c r="A73" i="85"/>
  <c r="A77" i="85"/>
  <c r="A81" i="85"/>
  <c r="A85" i="85"/>
  <c r="A89" i="85"/>
  <c r="A93" i="85"/>
  <c r="A97" i="85"/>
  <c r="A101" i="85"/>
  <c r="A106" i="85"/>
  <c r="A110" i="85"/>
  <c r="A114" i="85"/>
  <c r="A118" i="85"/>
  <c r="A124" i="85"/>
  <c r="A128" i="85"/>
  <c r="A133" i="85"/>
  <c r="A137" i="85"/>
  <c r="A141" i="85"/>
  <c r="A145" i="85"/>
  <c r="A149" i="85"/>
  <c r="A153" i="85"/>
  <c r="A157" i="85"/>
  <c r="A161" i="85"/>
  <c r="A165" i="85"/>
  <c r="A169" i="85"/>
  <c r="A173" i="85"/>
  <c r="A177" i="85"/>
  <c r="A181" i="85"/>
  <c r="A185" i="85"/>
  <c r="A189" i="85"/>
  <c r="A193" i="85"/>
  <c r="A197" i="85"/>
  <c r="A3" i="85"/>
  <c r="A7" i="85"/>
  <c r="A11" i="85"/>
  <c r="A15" i="85"/>
  <c r="A19" i="85"/>
  <c r="A23" i="85"/>
  <c r="A27" i="85"/>
  <c r="A31" i="85"/>
  <c r="A35" i="85"/>
  <c r="B6" i="85"/>
  <c r="C3" i="85"/>
  <c r="E115" i="85"/>
  <c r="B76" i="85"/>
  <c r="C165" i="85"/>
  <c r="C66" i="85"/>
  <c r="B65" i="85"/>
  <c r="B167" i="85"/>
  <c r="C100" i="85"/>
  <c r="C98" i="85"/>
  <c r="B140" i="85"/>
  <c r="C147" i="85"/>
  <c r="C93" i="85"/>
  <c r="C61" i="85"/>
  <c r="C57" i="85"/>
  <c r="C139" i="85"/>
  <c r="B32" i="85"/>
  <c r="C52" i="85"/>
  <c r="B116" i="85"/>
  <c r="B148" i="85"/>
  <c r="C91" i="85"/>
  <c r="B44" i="85"/>
  <c r="C105" i="85"/>
  <c r="B54" i="85"/>
  <c r="B21" i="85"/>
  <c r="C86" i="85"/>
  <c r="C85" i="85"/>
  <c r="B67" i="85"/>
  <c r="B42" i="85"/>
  <c r="C127" i="85"/>
  <c r="C46" i="85"/>
  <c r="B87" i="85"/>
  <c r="C30" i="85"/>
  <c r="C75" i="85"/>
  <c r="B90" i="85"/>
  <c r="B26" i="85"/>
  <c r="C110" i="85"/>
  <c r="B125" i="85"/>
  <c r="C6" i="85"/>
  <c r="B134" i="85"/>
  <c r="C34" i="85"/>
  <c r="C133" i="85"/>
  <c r="B137" i="85"/>
  <c r="C5" i="85"/>
  <c r="B101" i="85"/>
  <c r="B120" i="85"/>
  <c r="C146" i="85"/>
  <c r="C11" i="85"/>
  <c r="C10" i="85"/>
  <c r="C9" i="85"/>
  <c r="B89" i="85"/>
  <c r="B139" i="85"/>
  <c r="B24" i="85"/>
  <c r="C58" i="85"/>
  <c r="C92" i="85"/>
  <c r="C95" i="85"/>
  <c r="C150" i="85"/>
  <c r="B104" i="85"/>
  <c r="C69" i="85"/>
  <c r="C65" i="85"/>
  <c r="B7" i="85"/>
  <c r="C154" i="85"/>
  <c r="C83" i="85"/>
  <c r="C16" i="85"/>
  <c r="B86" i="85"/>
  <c r="C43" i="85"/>
  <c r="C62" i="85"/>
  <c r="B33" i="85"/>
  <c r="B18" i="85"/>
  <c r="B64" i="85"/>
  <c r="B88" i="85"/>
  <c r="B25" i="85"/>
  <c r="B66" i="85"/>
  <c r="C56" i="85"/>
  <c r="B118" i="85"/>
  <c r="C171" i="85"/>
  <c r="C182" i="85"/>
  <c r="C198" i="85"/>
  <c r="C180" i="85"/>
  <c r="B190" i="85"/>
  <c r="C196" i="85"/>
  <c r="C200" i="85"/>
  <c r="B175" i="85"/>
  <c r="B181" i="85"/>
  <c r="B191" i="85"/>
  <c r="B197" i="85"/>
  <c r="C178" i="85"/>
  <c r="C194" i="85"/>
  <c r="A40" i="85"/>
  <c r="A50" i="85"/>
  <c r="A58" i="85"/>
  <c r="A66" i="85"/>
  <c r="A70" i="85"/>
  <c r="A74" i="85"/>
  <c r="A82" i="85"/>
  <c r="A86" i="85"/>
  <c r="A94" i="85"/>
  <c r="A102" i="85"/>
  <c r="A111" i="85"/>
  <c r="A115" i="85"/>
  <c r="A125" i="85"/>
  <c r="A134" i="85"/>
  <c r="J600" i="68"/>
  <c r="I598" i="68"/>
  <c r="D680" i="68"/>
  <c r="F678" i="68"/>
  <c r="H759" i="68"/>
  <c r="J757" i="68"/>
  <c r="J755" i="68"/>
  <c r="L753" i="68"/>
  <c r="T28" i="90"/>
  <c r="S24" i="90"/>
  <c r="R20" i="90"/>
  <c r="P16" i="90"/>
  <c r="T10" i="90"/>
  <c r="AD20" i="90"/>
  <c r="AC22" i="90"/>
  <c r="X14" i="90"/>
  <c r="Y5" i="90"/>
  <c r="B45" i="85"/>
  <c r="C600" i="68"/>
  <c r="K601" i="68"/>
  <c r="G601" i="68"/>
  <c r="K600" i="68"/>
  <c r="D600" i="68"/>
  <c r="I599" i="68"/>
  <c r="E599" i="68"/>
  <c r="J598" i="68"/>
  <c r="F598" i="68"/>
  <c r="K597" i="68"/>
  <c r="C679" i="68"/>
  <c r="I680" i="68"/>
  <c r="E680" i="68"/>
  <c r="J679" i="68"/>
  <c r="F679" i="68"/>
  <c r="K678" i="68"/>
  <c r="G678" i="68"/>
  <c r="L677" i="68"/>
  <c r="H677" i="68"/>
  <c r="D677" i="68"/>
  <c r="J681" i="68"/>
  <c r="F681" i="68"/>
  <c r="R3" i="90"/>
  <c r="Q29" i="90"/>
  <c r="P28" i="90"/>
  <c r="P27" i="90"/>
  <c r="P26" i="90"/>
  <c r="T24" i="90"/>
  <c r="T23" i="90"/>
  <c r="T22" i="90"/>
  <c r="S21" i="90"/>
  <c r="S20" i="90"/>
  <c r="S19" i="90"/>
  <c r="R18" i="90"/>
  <c r="R17" i="90"/>
  <c r="R16" i="90"/>
  <c r="Q15" i="90"/>
  <c r="Q14" i="90"/>
  <c r="T12" i="90"/>
  <c r="Q11" i="90"/>
  <c r="S9" i="90"/>
  <c r="P8" i="90"/>
  <c r="R6" i="90"/>
  <c r="Q5" i="90"/>
  <c r="AD22" i="90"/>
  <c r="AD12" i="90"/>
  <c r="X26" i="90"/>
  <c r="V25" i="90"/>
  <c r="AC14" i="90"/>
  <c r="AA13" i="90"/>
  <c r="AA12" i="90"/>
  <c r="Y7" i="90"/>
  <c r="Y4" i="90"/>
  <c r="A3" i="16"/>
  <c r="F433" i="73"/>
  <c r="E433" i="73"/>
  <c r="C122" i="85"/>
  <c r="C677" i="68"/>
  <c r="L680" i="68"/>
  <c r="G680" i="68"/>
  <c r="L679" i="68"/>
  <c r="H679" i="68"/>
  <c r="D679" i="68"/>
  <c r="I678" i="68"/>
  <c r="E678" i="68"/>
  <c r="J677" i="68"/>
  <c r="F677" i="68"/>
  <c r="L681" i="68"/>
  <c r="H681" i="68"/>
  <c r="D681" i="68"/>
  <c r="P3" i="90"/>
  <c r="S29" i="90"/>
  <c r="S28" i="90"/>
  <c r="S27" i="90"/>
  <c r="R26" i="90"/>
  <c r="R25" i="90"/>
  <c r="R24" i="90"/>
  <c r="Q23" i="90"/>
  <c r="Q22" i="90"/>
  <c r="Q21" i="90"/>
  <c r="P20" i="90"/>
  <c r="P19" i="90"/>
  <c r="P18" i="90"/>
  <c r="T16" i="90"/>
  <c r="T15" i="90"/>
  <c r="T14" i="90"/>
  <c r="S13" i="90"/>
  <c r="P12" i="90"/>
  <c r="R10" i="90"/>
  <c r="T8" i="90"/>
  <c r="Q7" i="90"/>
  <c r="R4" i="90"/>
  <c r="AD26" i="90"/>
  <c r="AD18" i="90"/>
  <c r="AD6" i="90"/>
  <c r="AC3" i="90"/>
  <c r="AA29" i="90"/>
  <c r="AA28" i="90"/>
  <c r="Y23" i="90"/>
  <c r="X22" i="90"/>
  <c r="V21" i="90"/>
  <c r="AC18" i="90"/>
  <c r="AA17" i="90"/>
  <c r="AA16" i="90"/>
  <c r="AC10" i="90"/>
  <c r="Y9" i="90"/>
  <c r="AD16" i="90"/>
  <c r="AD8" i="90"/>
  <c r="U28" i="90"/>
  <c r="U24" i="90"/>
  <c r="U20" i="90"/>
  <c r="U12" i="90"/>
  <c r="W433" i="73"/>
  <c r="C680" i="68"/>
  <c r="J680" i="68"/>
  <c r="F680" i="68"/>
  <c r="K679" i="68"/>
  <c r="G679" i="68"/>
  <c r="L678" i="68"/>
  <c r="H678" i="68"/>
  <c r="D678" i="68"/>
  <c r="I677" i="68"/>
  <c r="E677" i="68"/>
  <c r="K681" i="68"/>
  <c r="G681" i="68"/>
  <c r="C681" i="68"/>
  <c r="S3" i="90"/>
  <c r="R29" i="90"/>
  <c r="R28" i="90"/>
  <c r="Q27" i="90"/>
  <c r="Q26" i="90"/>
  <c r="Q25" i="90"/>
  <c r="P24" i="90"/>
  <c r="P23" i="90"/>
  <c r="P22" i="90"/>
  <c r="T20" i="90"/>
  <c r="T19" i="90"/>
  <c r="T18" i="90"/>
  <c r="S17" i="90"/>
  <c r="S16" i="90"/>
  <c r="S15" i="90"/>
  <c r="R14" i="90"/>
  <c r="Q13" i="90"/>
  <c r="S11" i="90"/>
  <c r="P10" i="90"/>
  <c r="R8" i="90"/>
  <c r="T6" i="90"/>
  <c r="S5" i="90"/>
  <c r="P4" i="90"/>
  <c r="AD24" i="90"/>
  <c r="AD14" i="90"/>
  <c r="AD3" i="90"/>
  <c r="W3" i="90"/>
  <c r="V29" i="90"/>
  <c r="AC26" i="90"/>
  <c r="AA25" i="90"/>
  <c r="AA24" i="90"/>
  <c r="X18" i="90"/>
  <c r="V17" i="90"/>
  <c r="Y11" i="90"/>
  <c r="X10" i="90"/>
  <c r="F116" i="85"/>
  <c r="G433" i="73"/>
  <c r="J274" i="87"/>
  <c r="K274" i="87"/>
  <c r="C228" i="87"/>
  <c r="H1" i="87"/>
  <c r="C276" i="87"/>
  <c r="C278" i="87"/>
  <c r="C83" i="87"/>
  <c r="E274" i="87"/>
  <c r="G274" i="87"/>
  <c r="L318" i="87"/>
  <c r="M224" i="87"/>
  <c r="M301" i="87"/>
  <c r="X26" i="23"/>
  <c r="E316" i="87"/>
  <c r="E318" i="87"/>
  <c r="C316" i="87"/>
  <c r="C318" i="87"/>
  <c r="K316" i="87"/>
  <c r="K318" i="87"/>
  <c r="I318" i="87"/>
  <c r="J317" i="87"/>
  <c r="J318" i="87"/>
  <c r="H318" i="87"/>
  <c r="H274" i="87"/>
  <c r="M145" i="87"/>
  <c r="M167" i="87"/>
  <c r="M291" i="87"/>
  <c r="W25" i="23"/>
  <c r="C302" i="87"/>
  <c r="L274" i="87"/>
  <c r="Y184" i="16"/>
  <c r="D112" i="91"/>
  <c r="E112" i="91"/>
  <c r="F112" i="91"/>
  <c r="I274" i="87"/>
  <c r="C242" i="87"/>
  <c r="C309" i="87"/>
  <c r="C314" i="87"/>
  <c r="Y185" i="16"/>
  <c r="D49" i="91"/>
  <c r="E49" i="91"/>
  <c r="F49" i="91"/>
  <c r="AG428" i="73"/>
  <c r="AE428" i="73"/>
  <c r="J4" i="68"/>
  <c r="AC423" i="73"/>
  <c r="R451" i="68"/>
  <c r="I757" i="68"/>
  <c r="AK352" i="73"/>
  <c r="AK341" i="73"/>
  <c r="AG422" i="73"/>
  <c r="AD28" i="90"/>
  <c r="AG427" i="73"/>
  <c r="AD427" i="73"/>
  <c r="I3" i="68"/>
  <c r="AC427" i="73"/>
  <c r="H3" i="68"/>
  <c r="Y427" i="73"/>
  <c r="D3" i="68"/>
  <c r="X427" i="73"/>
  <c r="C3" i="68"/>
  <c r="AF427" i="73"/>
  <c r="K3" i="68"/>
  <c r="I148" i="87"/>
  <c r="I167" i="87"/>
  <c r="I291" i="87"/>
  <c r="Y27" i="90"/>
  <c r="AE427" i="73"/>
  <c r="J3" i="68"/>
  <c r="AB427" i="73"/>
  <c r="G3" i="68"/>
  <c r="AB422" i="73"/>
  <c r="H756" i="68"/>
  <c r="AK276" i="73"/>
  <c r="Z433" i="73"/>
  <c r="AA427" i="73"/>
  <c r="F3" i="68"/>
  <c r="F110" i="85"/>
  <c r="AE426" i="73"/>
  <c r="J2" i="68"/>
  <c r="AD426" i="73"/>
  <c r="I2" i="68"/>
  <c r="U85" i="16"/>
  <c r="K35" i="87"/>
  <c r="AG426" i="73"/>
  <c r="AF422" i="73"/>
  <c r="X426" i="73"/>
  <c r="C2" i="68"/>
  <c r="AF426" i="73"/>
  <c r="K2" i="68"/>
  <c r="AF423" i="73"/>
  <c r="U451" i="68"/>
  <c r="L600" i="68"/>
  <c r="Z426" i="73"/>
  <c r="E2" i="68"/>
  <c r="N53" i="16"/>
  <c r="AB426" i="73"/>
  <c r="G2" i="68"/>
  <c r="AA426" i="73"/>
  <c r="F2" i="68"/>
  <c r="Y19" i="90"/>
  <c r="H600" i="68"/>
  <c r="AB423" i="73"/>
  <c r="Q451" i="68"/>
  <c r="G600" i="68"/>
  <c r="AA423" i="73"/>
  <c r="P451" i="68"/>
  <c r="F600" i="68"/>
  <c r="AK124" i="73"/>
  <c r="Z423" i="73"/>
  <c r="O451" i="68"/>
  <c r="AE422" i="73"/>
  <c r="Y104" i="16"/>
  <c r="AE423" i="73"/>
  <c r="T451" i="68"/>
  <c r="U48" i="16"/>
  <c r="K245" i="87"/>
  <c r="K247" i="87"/>
  <c r="K310" i="87"/>
  <c r="AE430" i="73"/>
  <c r="J6" i="68"/>
  <c r="K680" i="68"/>
  <c r="J54" i="87"/>
  <c r="AC433" i="73"/>
  <c r="AD433" i="73"/>
  <c r="Y433" i="73"/>
  <c r="X433" i="73"/>
  <c r="AG433" i="73"/>
  <c r="AE433" i="73"/>
  <c r="AB433" i="73"/>
  <c r="AF433" i="73"/>
  <c r="AA433" i="73"/>
  <c r="Y181" i="16"/>
  <c r="Y128" i="16"/>
  <c r="Y118" i="16"/>
  <c r="Y101" i="16"/>
  <c r="Y33" i="16"/>
  <c r="E232" i="87"/>
  <c r="E306" i="87"/>
  <c r="E307" i="87"/>
  <c r="E141" i="87"/>
  <c r="E50" i="87"/>
  <c r="E58" i="87"/>
  <c r="E283" i="87"/>
  <c r="N25" i="16"/>
  <c r="D187" i="87"/>
  <c r="K73" i="87"/>
  <c r="K284" i="87"/>
  <c r="Y177" i="16"/>
  <c r="Y126" i="16"/>
  <c r="Z427" i="73"/>
  <c r="E3" i="68"/>
  <c r="Y50" i="16"/>
  <c r="I58" i="87"/>
  <c r="I283" i="87"/>
  <c r="D73" i="87"/>
  <c r="D284" i="87"/>
  <c r="D234" i="87"/>
  <c r="H73" i="87"/>
  <c r="H284" i="87"/>
  <c r="I265" i="87"/>
  <c r="I313" i="87"/>
  <c r="F58" i="87"/>
  <c r="F283" i="87"/>
  <c r="Y75" i="16"/>
  <c r="Y32" i="16"/>
  <c r="F306" i="87"/>
  <c r="F307" i="87"/>
  <c r="X51" i="16"/>
  <c r="L58" i="87"/>
  <c r="L283" i="87"/>
  <c r="L306" i="87"/>
  <c r="L307" i="87"/>
  <c r="E265" i="87"/>
  <c r="E313" i="87"/>
  <c r="X182" i="16"/>
  <c r="X181" i="16"/>
  <c r="Y137" i="16"/>
  <c r="D125" i="91"/>
  <c r="E125" i="91"/>
  <c r="F125" i="91"/>
  <c r="Y119" i="16"/>
  <c r="D109" i="91"/>
  <c r="E109" i="91"/>
  <c r="F109" i="91"/>
  <c r="Y77" i="16"/>
  <c r="D75" i="91"/>
  <c r="E75" i="91"/>
  <c r="F75" i="91"/>
  <c r="Y51" i="16"/>
  <c r="D51" i="91"/>
  <c r="E51" i="91"/>
  <c r="F51" i="91"/>
  <c r="I206" i="87"/>
  <c r="I294" i="87"/>
  <c r="G200" i="87"/>
  <c r="G293" i="87"/>
  <c r="H247" i="87"/>
  <c r="H310" i="87"/>
  <c r="K167" i="87"/>
  <c r="K291" i="87"/>
  <c r="L200" i="87"/>
  <c r="L293" i="87"/>
  <c r="H200" i="87"/>
  <c r="H293" i="87"/>
  <c r="C214" i="87"/>
  <c r="C295" i="87"/>
  <c r="C306" i="87"/>
  <c r="C307" i="87"/>
  <c r="M232" i="87"/>
  <c r="M234" i="87"/>
  <c r="C299" i="87"/>
  <c r="C304" i="87"/>
  <c r="G306" i="87"/>
  <c r="G307" i="87"/>
  <c r="L265" i="87"/>
  <c r="L313" i="87"/>
  <c r="F265" i="87"/>
  <c r="F313" i="87"/>
  <c r="K260" i="87"/>
  <c r="K312" i="87"/>
  <c r="F253" i="87"/>
  <c r="F311" i="87"/>
  <c r="I247" i="87"/>
  <c r="I310" i="87"/>
  <c r="E247" i="87"/>
  <c r="E310" i="87"/>
  <c r="F242" i="87"/>
  <c r="F309" i="87"/>
  <c r="M239" i="87"/>
  <c r="M242" i="87"/>
  <c r="M309" i="87"/>
  <c r="M314" i="87"/>
  <c r="M203" i="87"/>
  <c r="M206" i="87"/>
  <c r="M294" i="87"/>
  <c r="E206" i="87"/>
  <c r="E294" i="87"/>
  <c r="M6" i="87"/>
  <c r="M83" i="87"/>
  <c r="J260" i="87"/>
  <c r="J312" i="87"/>
  <c r="K200" i="87"/>
  <c r="K293" i="87"/>
  <c r="M170" i="87"/>
  <c r="M195" i="87"/>
  <c r="M292" i="87"/>
  <c r="I214" i="87"/>
  <c r="I295" i="87"/>
  <c r="M228" i="87"/>
  <c r="M299" i="87"/>
  <c r="M304" i="87"/>
  <c r="C265" i="87"/>
  <c r="C313" i="87"/>
  <c r="M256" i="87"/>
  <c r="M260" i="87"/>
  <c r="M312" i="87"/>
  <c r="M245" i="87"/>
  <c r="M247" i="87"/>
  <c r="M310" i="87"/>
  <c r="G142" i="87"/>
  <c r="G290" i="87"/>
  <c r="C218" i="87"/>
  <c r="M88" i="87"/>
  <c r="C142" i="87"/>
  <c r="C290" i="87"/>
  <c r="C297" i="87"/>
  <c r="J73" i="87"/>
  <c r="J284" i="87"/>
  <c r="F73" i="87"/>
  <c r="F284" i="87"/>
  <c r="L167" i="87"/>
  <c r="L291" i="87"/>
  <c r="C288" i="87"/>
  <c r="C320" i="87"/>
  <c r="C322" i="87"/>
  <c r="C81" i="87"/>
  <c r="C287" i="87"/>
  <c r="M80" i="87"/>
  <c r="M81" i="87"/>
  <c r="M287" i="87"/>
  <c r="L73" i="87"/>
  <c r="L284" i="87"/>
  <c r="D317" i="87"/>
  <c r="D318" i="87"/>
  <c r="D274" i="87"/>
  <c r="G318" i="87"/>
  <c r="G242" i="87"/>
  <c r="G309" i="87"/>
  <c r="J234" i="87"/>
  <c r="J306" i="87"/>
  <c r="J307" i="87"/>
  <c r="W26" i="23"/>
  <c r="L187" i="16"/>
  <c r="Y63" i="16"/>
  <c r="D63" i="91"/>
  <c r="E63" i="91"/>
  <c r="F63" i="91"/>
  <c r="F1" i="87"/>
  <c r="G260" i="87"/>
  <c r="G312" i="87"/>
  <c r="F260" i="87"/>
  <c r="F312" i="87"/>
  <c r="I253" i="87"/>
  <c r="I311" i="87"/>
  <c r="L253" i="87"/>
  <c r="L311" i="87"/>
  <c r="K253" i="87"/>
  <c r="K311" i="87"/>
  <c r="G253" i="87"/>
  <c r="G311" i="87"/>
  <c r="G247" i="87"/>
  <c r="G310" i="87"/>
  <c r="J247" i="87"/>
  <c r="J310" i="87"/>
  <c r="F247" i="87"/>
  <c r="F310" i="87"/>
  <c r="H242" i="87"/>
  <c r="H309" i="87"/>
  <c r="G214" i="87"/>
  <c r="G295" i="87"/>
  <c r="H206" i="87"/>
  <c r="H294" i="87"/>
  <c r="F206" i="87"/>
  <c r="F294" i="87"/>
  <c r="J200" i="87"/>
  <c r="J293" i="87"/>
  <c r="J195" i="87"/>
  <c r="J292" i="87"/>
  <c r="L195" i="87"/>
  <c r="L292" i="87"/>
  <c r="Y144" i="16"/>
  <c r="D133" i="91"/>
  <c r="E133" i="91"/>
  <c r="F133" i="91"/>
  <c r="Y140" i="16"/>
  <c r="D129" i="91"/>
  <c r="E129" i="91"/>
  <c r="F129" i="91"/>
  <c r="Y46" i="16"/>
  <c r="D47" i="91"/>
  <c r="E47" i="91"/>
  <c r="F47" i="91"/>
  <c r="Y178" i="16"/>
  <c r="Y124" i="16"/>
  <c r="Y105" i="16"/>
  <c r="Y102" i="16"/>
  <c r="Y65" i="16"/>
  <c r="Y179" i="16"/>
  <c r="Y106" i="16"/>
  <c r="Y69" i="16"/>
  <c r="Y49" i="16"/>
  <c r="Y2" i="16"/>
  <c r="Y130" i="16"/>
  <c r="D117" i="91"/>
  <c r="E117" i="91"/>
  <c r="F117" i="91"/>
  <c r="Y122" i="16"/>
  <c r="D113" i="91"/>
  <c r="E113" i="91"/>
  <c r="F113" i="91"/>
  <c r="Y55" i="16"/>
  <c r="D55" i="91"/>
  <c r="E55" i="91"/>
  <c r="F55" i="91"/>
  <c r="Y6" i="16"/>
  <c r="D5" i="91"/>
  <c r="E5" i="91"/>
  <c r="F5" i="91"/>
  <c r="K195" i="87"/>
  <c r="K292" i="87"/>
  <c r="I142" i="87"/>
  <c r="I290" i="87"/>
  <c r="Y133" i="16"/>
  <c r="D121" i="91"/>
  <c r="E121" i="91"/>
  <c r="F121" i="91"/>
  <c r="I242" i="87"/>
  <c r="I309" i="87"/>
  <c r="E242" i="87"/>
  <c r="E309" i="87"/>
  <c r="L242" i="87"/>
  <c r="L309" i="87"/>
  <c r="K234" i="87"/>
  <c r="K306" i="87"/>
  <c r="K307" i="87"/>
  <c r="J214" i="87"/>
  <c r="J295" i="87"/>
  <c r="E214" i="87"/>
  <c r="E295" i="87"/>
  <c r="G206" i="87"/>
  <c r="G294" i="87"/>
  <c r="J206" i="87"/>
  <c r="J294" i="87"/>
  <c r="I200" i="87"/>
  <c r="I293" i="87"/>
  <c r="E200" i="87"/>
  <c r="E293" i="87"/>
  <c r="E167" i="87"/>
  <c r="E291" i="87"/>
  <c r="J167" i="87"/>
  <c r="J291" i="87"/>
  <c r="Y143" i="16"/>
  <c r="D132" i="91"/>
  <c r="E132" i="91"/>
  <c r="F132" i="91"/>
  <c r="Y138" i="16"/>
  <c r="D127" i="91"/>
  <c r="E127" i="91"/>
  <c r="F127" i="91"/>
  <c r="Y134" i="16"/>
  <c r="D122" i="91"/>
  <c r="E122" i="91"/>
  <c r="F122" i="91"/>
  <c r="D120" i="91"/>
  <c r="E120" i="91"/>
  <c r="F120" i="91"/>
  <c r="Y120" i="16"/>
  <c r="D110" i="91"/>
  <c r="E110" i="91"/>
  <c r="F110" i="91"/>
  <c r="Y70" i="16"/>
  <c r="D68" i="91"/>
  <c r="E68" i="91"/>
  <c r="F68" i="91"/>
  <c r="Y57" i="16"/>
  <c r="D57" i="91"/>
  <c r="E57" i="91"/>
  <c r="F57" i="91"/>
  <c r="Y52" i="16"/>
  <c r="D52" i="91"/>
  <c r="E52" i="91"/>
  <c r="F52" i="91"/>
  <c r="Y44" i="16"/>
  <c r="D45" i="91"/>
  <c r="E45" i="91"/>
  <c r="F45" i="91"/>
  <c r="Y5" i="16"/>
  <c r="D4" i="91"/>
  <c r="E4" i="91"/>
  <c r="F4" i="91"/>
  <c r="J228" i="87"/>
  <c r="F304" i="87"/>
  <c r="L214" i="87"/>
  <c r="L295" i="87"/>
  <c r="H214" i="87"/>
  <c r="H295" i="87"/>
  <c r="K214" i="87"/>
  <c r="K295" i="87"/>
  <c r="G73" i="87"/>
  <c r="G284" i="87"/>
  <c r="Y145" i="16"/>
  <c r="D134" i="91"/>
  <c r="E134" i="91"/>
  <c r="F134" i="91"/>
  <c r="Y139" i="16"/>
  <c r="D128" i="91"/>
  <c r="E128" i="91"/>
  <c r="F128" i="91"/>
  <c r="Y135" i="16"/>
  <c r="D123" i="91"/>
  <c r="E123" i="91"/>
  <c r="F123" i="91"/>
  <c r="Y121" i="16"/>
  <c r="D111" i="91"/>
  <c r="E111" i="91"/>
  <c r="F111" i="91"/>
  <c r="Y71" i="16"/>
  <c r="D69" i="91"/>
  <c r="E69" i="91"/>
  <c r="F69" i="91"/>
  <c r="Y64" i="16"/>
  <c r="D64" i="91"/>
  <c r="E64" i="91"/>
  <c r="F64" i="91"/>
  <c r="Y45" i="16"/>
  <c r="D46" i="91"/>
  <c r="E46" i="91"/>
  <c r="F46" i="91"/>
  <c r="K265" i="87"/>
  <c r="K313" i="87"/>
  <c r="G265" i="87"/>
  <c r="G313" i="87"/>
  <c r="I260" i="87"/>
  <c r="I312" i="87"/>
  <c r="J253" i="87"/>
  <c r="J311" i="87"/>
  <c r="L247" i="87"/>
  <c r="L310" i="87"/>
  <c r="D247" i="87"/>
  <c r="D310" i="87"/>
  <c r="L206" i="87"/>
  <c r="L294" i="87"/>
  <c r="D206" i="87"/>
  <c r="D294" i="87"/>
  <c r="H195" i="87"/>
  <c r="H292" i="87"/>
  <c r="F195" i="87"/>
  <c r="F292" i="87"/>
  <c r="G167" i="87"/>
  <c r="G291" i="87"/>
  <c r="H142" i="87"/>
  <c r="H290" i="87"/>
  <c r="Y146" i="16"/>
  <c r="D135" i="91"/>
  <c r="E135" i="91"/>
  <c r="F135" i="91"/>
  <c r="Y141" i="16"/>
  <c r="D130" i="91"/>
  <c r="E130" i="91"/>
  <c r="F130" i="91"/>
  <c r="Y136" i="16"/>
  <c r="D124" i="91"/>
  <c r="E124" i="91"/>
  <c r="F124" i="91"/>
  <c r="Y132" i="16"/>
  <c r="D119" i="91"/>
  <c r="E119" i="91"/>
  <c r="F119" i="91"/>
  <c r="Y123" i="16"/>
  <c r="D114" i="91"/>
  <c r="E114" i="91"/>
  <c r="F114" i="91"/>
  <c r="D70" i="91"/>
  <c r="E70" i="91"/>
  <c r="F70" i="91"/>
  <c r="Y66" i="16"/>
  <c r="D65" i="91"/>
  <c r="E65" i="91"/>
  <c r="F65" i="91"/>
  <c r="Y60" i="16"/>
  <c r="D60" i="91"/>
  <c r="E60" i="91"/>
  <c r="F60" i="91"/>
  <c r="Y54" i="16"/>
  <c r="D54" i="91"/>
  <c r="E54" i="91"/>
  <c r="F54" i="91"/>
  <c r="Y47" i="16"/>
  <c r="D48" i="91"/>
  <c r="E48" i="91"/>
  <c r="F48" i="91"/>
  <c r="Y147" i="16"/>
  <c r="D136" i="91"/>
  <c r="E136" i="91"/>
  <c r="F136" i="91"/>
  <c r="Y142" i="16"/>
  <c r="D131" i="91"/>
  <c r="E131" i="91"/>
  <c r="F131" i="91"/>
  <c r="D126" i="91"/>
  <c r="E126" i="91"/>
  <c r="F126" i="91"/>
  <c r="Y125" i="16"/>
  <c r="D115" i="91"/>
  <c r="E115" i="91"/>
  <c r="F115" i="91"/>
  <c r="Y76" i="16"/>
  <c r="D74" i="91"/>
  <c r="E74" i="91"/>
  <c r="F74" i="91"/>
  <c r="D66" i="91"/>
  <c r="E66" i="91"/>
  <c r="F66" i="91"/>
  <c r="Y61" i="16"/>
  <c r="D61" i="91"/>
  <c r="E61" i="91"/>
  <c r="F61" i="91"/>
  <c r="Y56" i="16"/>
  <c r="D56" i="91"/>
  <c r="E56" i="91"/>
  <c r="F56" i="91"/>
  <c r="Y43" i="16"/>
  <c r="D44" i="91"/>
  <c r="E44" i="91"/>
  <c r="F44" i="91"/>
  <c r="Y7" i="16"/>
  <c r="D6" i="91"/>
  <c r="E6" i="91"/>
  <c r="F6" i="91"/>
  <c r="X41" i="16"/>
  <c r="X37" i="16"/>
  <c r="X35" i="16"/>
  <c r="X31" i="16"/>
  <c r="X27" i="16"/>
  <c r="X23" i="16"/>
  <c r="X16" i="16"/>
  <c r="X12" i="16"/>
  <c r="X8" i="16"/>
  <c r="X4" i="16"/>
  <c r="X81" i="16"/>
  <c r="X126" i="16"/>
  <c r="X115" i="16"/>
  <c r="X99" i="16"/>
  <c r="X71" i="16"/>
  <c r="X150" i="16"/>
  <c r="X136" i="16"/>
  <c r="X121" i="16"/>
  <c r="X117" i="16"/>
  <c r="X104" i="16"/>
  <c r="X101" i="16"/>
  <c r="X97" i="16"/>
  <c r="X93" i="16"/>
  <c r="X86" i="16"/>
  <c r="X83" i="16"/>
  <c r="X80" i="16"/>
  <c r="X76" i="16"/>
  <c r="X72" i="16"/>
  <c r="X69" i="16"/>
  <c r="X65" i="16"/>
  <c r="X61" i="16"/>
  <c r="X54" i="16"/>
  <c r="X50" i="16"/>
  <c r="X46" i="16"/>
  <c r="X42" i="16"/>
  <c r="X38" i="16"/>
  <c r="X36" i="16"/>
  <c r="X32" i="16"/>
  <c r="X28" i="16"/>
  <c r="X24" i="16"/>
  <c r="X20" i="16"/>
  <c r="X17" i="16"/>
  <c r="X13" i="16"/>
  <c r="X9" i="16"/>
  <c r="X5" i="16"/>
  <c r="X151" i="16"/>
  <c r="C758" i="68"/>
  <c r="W427" i="73"/>
  <c r="B3" i="68"/>
  <c r="W422" i="73"/>
  <c r="D287" i="87"/>
  <c r="J301" i="87"/>
  <c r="J304" i="87"/>
  <c r="I306" i="87"/>
  <c r="I307" i="87"/>
  <c r="F228" i="87"/>
  <c r="I195" i="87"/>
  <c r="I292" i="87"/>
  <c r="D167" i="87"/>
  <c r="J142" i="87"/>
  <c r="J290" i="87"/>
  <c r="K142" i="87"/>
  <c r="K290" i="87"/>
  <c r="H306" i="87"/>
  <c r="H307" i="87"/>
  <c r="G304" i="87"/>
  <c r="K242" i="87"/>
  <c r="E228" i="87"/>
  <c r="X178" i="16"/>
  <c r="X173" i="16"/>
  <c r="X162" i="16"/>
  <c r="X160" i="16"/>
  <c r="X156" i="16"/>
  <c r="X152" i="16"/>
  <c r="X149" i="16"/>
  <c r="X145" i="16"/>
  <c r="X141" i="16"/>
  <c r="X134" i="16"/>
  <c r="X131" i="16"/>
  <c r="X123" i="16"/>
  <c r="X119" i="16"/>
  <c r="X106" i="16"/>
  <c r="X95" i="16"/>
  <c r="X91" i="16"/>
  <c r="X88" i="16"/>
  <c r="X82" i="16"/>
  <c r="X78" i="16"/>
  <c r="X74" i="16"/>
  <c r="X63" i="16"/>
  <c r="X59" i="16"/>
  <c r="X56" i="16"/>
  <c r="X52" i="16"/>
  <c r="X48" i="16"/>
  <c r="X44" i="16"/>
  <c r="X40" i="16"/>
  <c r="X34" i="16"/>
  <c r="X30" i="16"/>
  <c r="X26" i="16"/>
  <c r="X22" i="16"/>
  <c r="X19" i="16"/>
  <c r="X15" i="16"/>
  <c r="X11" i="16"/>
  <c r="X7" i="16"/>
  <c r="X3" i="16"/>
  <c r="I187" i="16"/>
  <c r="I189" i="16"/>
  <c r="X118" i="16"/>
  <c r="X102" i="16"/>
  <c r="X94" i="16"/>
  <c r="X87" i="16"/>
  <c r="X73" i="16"/>
  <c r="X66" i="16"/>
  <c r="X58" i="16"/>
  <c r="X43" i="16"/>
  <c r="X39" i="16"/>
  <c r="X33" i="16"/>
  <c r="X29" i="16"/>
  <c r="X25" i="16"/>
  <c r="X21" i="16"/>
  <c r="X18" i="16"/>
  <c r="X14" i="16"/>
  <c r="X10" i="16"/>
  <c r="X6" i="16"/>
  <c r="X2" i="16"/>
  <c r="X177" i="16"/>
  <c r="X159" i="16"/>
  <c r="X155" i="16"/>
  <c r="X133" i="16"/>
  <c r="L299" i="87"/>
  <c r="D299" i="87"/>
  <c r="J265" i="87"/>
  <c r="J313" i="87"/>
  <c r="E260" i="87"/>
  <c r="E312" i="87"/>
  <c r="L260" i="87"/>
  <c r="L312" i="87"/>
  <c r="D260" i="87"/>
  <c r="H253" i="87"/>
  <c r="H311" i="87"/>
  <c r="J242" i="87"/>
  <c r="J309" i="87"/>
  <c r="G228" i="87"/>
  <c r="K206" i="87"/>
  <c r="K294" i="87"/>
  <c r="F200" i="87"/>
  <c r="F293" i="87"/>
  <c r="G195" i="87"/>
  <c r="G292" i="87"/>
  <c r="I73" i="87"/>
  <c r="I284" i="87"/>
  <c r="E73" i="87"/>
  <c r="H265" i="87"/>
  <c r="H313" i="87"/>
  <c r="D265" i="87"/>
  <c r="D313" i="87"/>
  <c r="X180" i="16"/>
  <c r="X175" i="16"/>
  <c r="X172" i="16"/>
  <c r="X167" i="16"/>
  <c r="X161" i="16"/>
  <c r="X168" i="16"/>
  <c r="X148" i="16"/>
  <c r="X144" i="16"/>
  <c r="X140" i="16"/>
  <c r="X137" i="16"/>
  <c r="X130" i="16"/>
  <c r="X125" i="16"/>
  <c r="X122" i="16"/>
  <c r="X114" i="16"/>
  <c r="X105" i="16"/>
  <c r="X98" i="16"/>
  <c r="X90" i="16"/>
  <c r="X84" i="16"/>
  <c r="X77" i="16"/>
  <c r="X70" i="16"/>
  <c r="X62" i="16"/>
  <c r="X55" i="16"/>
  <c r="X47" i="16"/>
  <c r="X170" i="16"/>
  <c r="X166" i="16"/>
  <c r="X179" i="16"/>
  <c r="X174" i="16"/>
  <c r="X171" i="16"/>
  <c r="D187" i="16"/>
  <c r="D189" i="16"/>
  <c r="Y173" i="16"/>
  <c r="D177" i="91"/>
  <c r="E177" i="91"/>
  <c r="F177" i="91"/>
  <c r="Y172" i="16"/>
  <c r="D175" i="91"/>
  <c r="E175" i="91"/>
  <c r="F175" i="91"/>
  <c r="D173" i="91"/>
  <c r="E173" i="91"/>
  <c r="F173" i="91"/>
  <c r="Y117" i="16"/>
  <c r="D107" i="91"/>
  <c r="E107" i="91"/>
  <c r="F107" i="91"/>
  <c r="Y98" i="16"/>
  <c r="D99" i="91"/>
  <c r="E99" i="91"/>
  <c r="F99" i="91"/>
  <c r="Y92" i="16"/>
  <c r="D93" i="91"/>
  <c r="E93" i="91"/>
  <c r="F93" i="91"/>
  <c r="Y90" i="16"/>
  <c r="D91" i="91"/>
  <c r="E91" i="91"/>
  <c r="F91" i="91"/>
  <c r="Y89" i="16"/>
  <c r="D89" i="91"/>
  <c r="E89" i="91"/>
  <c r="F89" i="91"/>
  <c r="Y84" i="16"/>
  <c r="D83" i="91"/>
  <c r="E83" i="91"/>
  <c r="F83" i="91"/>
  <c r="D81" i="91"/>
  <c r="E81" i="91"/>
  <c r="F81" i="91"/>
  <c r="Y73" i="16"/>
  <c r="D72" i="91"/>
  <c r="E72" i="91"/>
  <c r="F72" i="91"/>
  <c r="E187" i="16"/>
  <c r="E189" i="16"/>
  <c r="D170" i="91"/>
  <c r="E170" i="91"/>
  <c r="F170" i="91"/>
  <c r="D168" i="91"/>
  <c r="E168" i="91"/>
  <c r="F168" i="91"/>
  <c r="D166" i="91"/>
  <c r="E166" i="91"/>
  <c r="F166" i="91"/>
  <c r="Y167" i="16"/>
  <c r="D164" i="91"/>
  <c r="E164" i="91"/>
  <c r="F164" i="91"/>
  <c r="D162" i="91"/>
  <c r="E162" i="91"/>
  <c r="F162" i="91"/>
  <c r="D158" i="91"/>
  <c r="E158" i="91"/>
  <c r="F158" i="91"/>
  <c r="D156" i="91"/>
  <c r="E156" i="91"/>
  <c r="F156" i="91"/>
  <c r="Y162" i="16"/>
  <c r="D154" i="91"/>
  <c r="E154" i="91"/>
  <c r="F154" i="91"/>
  <c r="Y161" i="16"/>
  <c r="D152" i="91"/>
  <c r="E152" i="91"/>
  <c r="F152" i="91"/>
  <c r="Y160" i="16"/>
  <c r="D150" i="91"/>
  <c r="E150" i="91"/>
  <c r="F150" i="91"/>
  <c r="Y158" i="16"/>
  <c r="D148" i="91"/>
  <c r="E148" i="91"/>
  <c r="F148" i="91"/>
  <c r="Y156" i="16"/>
  <c r="D146" i="91"/>
  <c r="E146" i="91"/>
  <c r="F146" i="91"/>
  <c r="Y154" i="16"/>
  <c r="D144" i="91"/>
  <c r="E144" i="91"/>
  <c r="F144" i="91"/>
  <c r="Y152" i="16"/>
  <c r="D142" i="91"/>
  <c r="E142" i="91"/>
  <c r="F142" i="91"/>
  <c r="Y150" i="16"/>
  <c r="D140" i="91"/>
  <c r="E140" i="91"/>
  <c r="F140" i="91"/>
  <c r="Y39" i="16"/>
  <c r="D38" i="91"/>
  <c r="E38" i="91"/>
  <c r="F38" i="91"/>
  <c r="Y37" i="16"/>
  <c r="D36" i="91"/>
  <c r="E36" i="91"/>
  <c r="F36" i="91"/>
  <c r="Y36" i="16"/>
  <c r="D34" i="91"/>
  <c r="E34" i="91"/>
  <c r="F34" i="91"/>
  <c r="Y28" i="16"/>
  <c r="D28" i="91"/>
  <c r="E28" i="91"/>
  <c r="F28" i="91"/>
  <c r="Y24" i="16"/>
  <c r="D24" i="91"/>
  <c r="E24" i="91"/>
  <c r="F24" i="91"/>
  <c r="Y22" i="16"/>
  <c r="D22" i="91"/>
  <c r="E22" i="91"/>
  <c r="F22" i="91"/>
  <c r="Y20" i="16"/>
  <c r="D20" i="91"/>
  <c r="E20" i="91"/>
  <c r="F20" i="91"/>
  <c r="Y19" i="16"/>
  <c r="D18" i="91"/>
  <c r="E18" i="91"/>
  <c r="F18" i="91"/>
  <c r="Y17" i="16"/>
  <c r="D16" i="91"/>
  <c r="E16" i="91"/>
  <c r="F16" i="91"/>
  <c r="Y15" i="16"/>
  <c r="D14" i="91"/>
  <c r="E14" i="91"/>
  <c r="F14" i="91"/>
  <c r="Y13" i="16"/>
  <c r="D12" i="91"/>
  <c r="E12" i="91"/>
  <c r="F12" i="91"/>
  <c r="Y11" i="16"/>
  <c r="D10" i="91"/>
  <c r="E10" i="91"/>
  <c r="F10" i="91"/>
  <c r="Y9" i="16"/>
  <c r="D8" i="91"/>
  <c r="E8" i="91"/>
  <c r="F8" i="91"/>
  <c r="X158" i="16"/>
  <c r="X154" i="16"/>
  <c r="X147" i="16"/>
  <c r="X143" i="16"/>
  <c r="X139" i="16"/>
  <c r="X129" i="16"/>
  <c r="X113" i="16"/>
  <c r="F187" i="16"/>
  <c r="F189" i="16"/>
  <c r="Y174" i="16"/>
  <c r="D178" i="91"/>
  <c r="E178" i="91"/>
  <c r="F178" i="91"/>
  <c r="D176" i="91"/>
  <c r="E176" i="91"/>
  <c r="F176" i="91"/>
  <c r="Y171" i="16"/>
  <c r="D174" i="91"/>
  <c r="E174" i="91"/>
  <c r="F174" i="91"/>
  <c r="D172" i="91"/>
  <c r="E172" i="91"/>
  <c r="F172" i="91"/>
  <c r="Y148" i="16"/>
  <c r="D137" i="91"/>
  <c r="E137" i="91"/>
  <c r="F137" i="91"/>
  <c r="Y114" i="16"/>
  <c r="D104" i="91"/>
  <c r="E104" i="91"/>
  <c r="F104" i="91"/>
  <c r="Y113" i="16"/>
  <c r="D102" i="91"/>
  <c r="E102" i="91"/>
  <c r="F102" i="91"/>
  <c r="Y99" i="16"/>
  <c r="D100" i="91"/>
  <c r="E100" i="91"/>
  <c r="F100" i="91"/>
  <c r="Y97" i="16"/>
  <c r="D98" i="91"/>
  <c r="E98" i="91"/>
  <c r="F98" i="91"/>
  <c r="Y95" i="16"/>
  <c r="D96" i="91"/>
  <c r="E96" i="91"/>
  <c r="F96" i="91"/>
  <c r="Y93" i="16"/>
  <c r="D94" i="91"/>
  <c r="E94" i="91"/>
  <c r="F94" i="91"/>
  <c r="D90" i="91"/>
  <c r="E90" i="91"/>
  <c r="F90" i="91"/>
  <c r="Y86" i="16"/>
  <c r="D86" i="91"/>
  <c r="E86" i="91"/>
  <c r="F86" i="91"/>
  <c r="D84" i="91"/>
  <c r="E84" i="91"/>
  <c r="F84" i="91"/>
  <c r="Y83" i="16"/>
  <c r="D82" i="91"/>
  <c r="E82" i="91"/>
  <c r="F82" i="91"/>
  <c r="Y82" i="16"/>
  <c r="D80" i="91"/>
  <c r="E80" i="91"/>
  <c r="F80" i="91"/>
  <c r="Y80" i="16"/>
  <c r="D78" i="91"/>
  <c r="E78" i="91"/>
  <c r="F78" i="91"/>
  <c r="Y78" i="16"/>
  <c r="D76" i="91"/>
  <c r="E76" i="91"/>
  <c r="F76" i="91"/>
  <c r="Y72" i="16"/>
  <c r="D71" i="91"/>
  <c r="E71" i="91"/>
  <c r="F71" i="91"/>
  <c r="Y42" i="16"/>
  <c r="D42" i="91"/>
  <c r="E42" i="91"/>
  <c r="F42" i="91"/>
  <c r="X169" i="16"/>
  <c r="X164" i="16"/>
  <c r="X163" i="16"/>
  <c r="X157" i="16"/>
  <c r="X153" i="16"/>
  <c r="X146" i="16"/>
  <c r="X142" i="16"/>
  <c r="X138" i="16"/>
  <c r="X135" i="16"/>
  <c r="X132" i="16"/>
  <c r="X128" i="16"/>
  <c r="X124" i="16"/>
  <c r="X120" i="16"/>
  <c r="X116" i="16"/>
  <c r="X103" i="16"/>
  <c r="X100" i="16"/>
  <c r="X96" i="16"/>
  <c r="X92" i="16"/>
  <c r="X89" i="16"/>
  <c r="X85" i="16"/>
  <c r="X79" i="16"/>
  <c r="X75" i="16"/>
  <c r="X68" i="16"/>
  <c r="X64" i="16"/>
  <c r="X60" i="16"/>
  <c r="X57" i="16"/>
  <c r="X53" i="16"/>
  <c r="X49" i="16"/>
  <c r="X45" i="16"/>
  <c r="K187" i="16"/>
  <c r="G187" i="16"/>
  <c r="G189" i="16"/>
  <c r="Y170" i="16"/>
  <c r="D169" i="91"/>
  <c r="E169" i="91"/>
  <c r="F169" i="91"/>
  <c r="Y169" i="16"/>
  <c r="D167" i="91"/>
  <c r="E167" i="91"/>
  <c r="F167" i="91"/>
  <c r="Y168" i="16"/>
  <c r="D165" i="91"/>
  <c r="E165" i="91"/>
  <c r="F165" i="91"/>
  <c r="D163" i="91"/>
  <c r="E163" i="91"/>
  <c r="F163" i="91"/>
  <c r="Y166" i="16"/>
  <c r="D161" i="91"/>
  <c r="E161" i="91"/>
  <c r="F161" i="91"/>
  <c r="D157" i="91"/>
  <c r="E157" i="91"/>
  <c r="F157" i="91"/>
  <c r="Y163" i="16"/>
  <c r="D155" i="91"/>
  <c r="E155" i="91"/>
  <c r="F155" i="91"/>
  <c r="D153" i="91"/>
  <c r="E153" i="91"/>
  <c r="F153" i="91"/>
  <c r="D151" i="91"/>
  <c r="E151" i="91"/>
  <c r="F151" i="91"/>
  <c r="Y159" i="16"/>
  <c r="D149" i="91"/>
  <c r="E149" i="91"/>
  <c r="F149" i="91"/>
  <c r="Y155" i="16"/>
  <c r="D145" i="91"/>
  <c r="E145" i="91"/>
  <c r="F145" i="91"/>
  <c r="Y153" i="16"/>
  <c r="D143" i="91"/>
  <c r="E143" i="91"/>
  <c r="F143" i="91"/>
  <c r="Y151" i="16"/>
  <c r="D141" i="91"/>
  <c r="E141" i="91"/>
  <c r="F141" i="91"/>
  <c r="Y40" i="16"/>
  <c r="D39" i="91"/>
  <c r="E39" i="91"/>
  <c r="F39" i="91"/>
  <c r="Y38" i="16"/>
  <c r="D37" i="91"/>
  <c r="E37" i="91"/>
  <c r="F37" i="91"/>
  <c r="D35" i="91"/>
  <c r="E35" i="91"/>
  <c r="F35" i="91"/>
  <c r="Y31" i="16"/>
  <c r="D31" i="91"/>
  <c r="E31" i="91"/>
  <c r="F31" i="91"/>
  <c r="Y27" i="16"/>
  <c r="D27" i="91"/>
  <c r="E27" i="91"/>
  <c r="F27" i="91"/>
  <c r="Y21" i="16"/>
  <c r="D21" i="91"/>
  <c r="E21" i="91"/>
  <c r="F21" i="91"/>
  <c r="D19" i="91"/>
  <c r="E19" i="91"/>
  <c r="F19" i="91"/>
  <c r="Y18" i="16"/>
  <c r="D17" i="91"/>
  <c r="E17" i="91"/>
  <c r="F17" i="91"/>
  <c r="Y14" i="16"/>
  <c r="D13" i="91"/>
  <c r="E13" i="91"/>
  <c r="F13" i="91"/>
  <c r="Y12" i="16"/>
  <c r="D11" i="91"/>
  <c r="E11" i="91"/>
  <c r="F11" i="91"/>
  <c r="Y10" i="16"/>
  <c r="D9" i="91"/>
  <c r="E9" i="91"/>
  <c r="F9" i="91"/>
  <c r="E304" i="87"/>
  <c r="AA7" i="90"/>
  <c r="Z29" i="90"/>
  <c r="AA6" i="90"/>
  <c r="AA5" i="90"/>
  <c r="AC27" i="90"/>
  <c r="W27" i="90"/>
  <c r="W26" i="90"/>
  <c r="W4" i="90"/>
  <c r="P17" i="23"/>
  <c r="A45" i="85"/>
  <c r="C103" i="85"/>
  <c r="B129" i="85"/>
  <c r="A123" i="85"/>
  <c r="E122" i="85"/>
  <c r="U16" i="90"/>
  <c r="Q13" i="23"/>
  <c r="C47" i="85"/>
  <c r="B103" i="85"/>
  <c r="A129" i="85"/>
  <c r="AA8" i="90"/>
  <c r="AA9" i="90"/>
  <c r="Y10" i="90"/>
  <c r="U11" i="90"/>
  <c r="Z11" i="90"/>
  <c r="W12" i="90"/>
  <c r="AB12" i="90"/>
  <c r="W13" i="90"/>
  <c r="AC13" i="90"/>
  <c r="Y14" i="90"/>
  <c r="U15" i="90"/>
  <c r="Z15" i="90"/>
  <c r="W16" i="90"/>
  <c r="AB16" i="90"/>
  <c r="W17" i="90"/>
  <c r="AC17" i="90"/>
  <c r="Y18" i="90"/>
  <c r="U19" i="90"/>
  <c r="Z19" i="90"/>
  <c r="W20" i="90"/>
  <c r="AB20" i="90"/>
  <c r="W21" i="90"/>
  <c r="AC21" i="90"/>
  <c r="Y22" i="90"/>
  <c r="U23" i="90"/>
  <c r="Z23" i="90"/>
  <c r="W24" i="90"/>
  <c r="AB24" i="90"/>
  <c r="W25" i="90"/>
  <c r="AC25" i="90"/>
  <c r="Y26" i="90"/>
  <c r="U27" i="90"/>
  <c r="Z27" i="90"/>
  <c r="W28" i="90"/>
  <c r="AB28" i="90"/>
  <c r="W29" i="90"/>
  <c r="AC29" i="90"/>
  <c r="Y3" i="90"/>
  <c r="AD4" i="90"/>
  <c r="AD7" i="90"/>
  <c r="AD11" i="90"/>
  <c r="AD15" i="90"/>
  <c r="AD19" i="90"/>
  <c r="AD23" i="90"/>
  <c r="AD27" i="90"/>
  <c r="Q4" i="90"/>
  <c r="P5" i="90"/>
  <c r="Q6" i="90"/>
  <c r="P7" i="90"/>
  <c r="T7" i="90"/>
  <c r="S8" i="90"/>
  <c r="R9" i="90"/>
  <c r="Q10" i="90"/>
  <c r="P11" i="90"/>
  <c r="T11" i="90"/>
  <c r="S12" i="90"/>
  <c r="R13" i="90"/>
  <c r="U4" i="90"/>
  <c r="AC4" i="90"/>
  <c r="U5" i="90"/>
  <c r="AC5" i="90"/>
  <c r="U6" i="90"/>
  <c r="AC6" i="90"/>
  <c r="U7" i="90"/>
  <c r="AC7" i="90"/>
  <c r="U8" i="90"/>
  <c r="AC8" i="90"/>
  <c r="U9" i="90"/>
  <c r="AC9" i="90"/>
  <c r="U10" i="90"/>
  <c r="AA10" i="90"/>
  <c r="V11" i="90"/>
  <c r="AA11" i="90"/>
  <c r="X12" i="90"/>
  <c r="AC12" i="90"/>
  <c r="Y13" i="90"/>
  <c r="U14" i="90"/>
  <c r="AA14" i="90"/>
  <c r="V15" i="90"/>
  <c r="AA15" i="90"/>
  <c r="X16" i="90"/>
  <c r="AC16" i="90"/>
  <c r="Y17" i="90"/>
  <c r="U18" i="90"/>
  <c r="AA18" i="90"/>
  <c r="V19" i="90"/>
  <c r="AA19" i="90"/>
  <c r="X20" i="90"/>
  <c r="AC20" i="90"/>
  <c r="Y21" i="90"/>
  <c r="U22" i="90"/>
  <c r="AA22" i="90"/>
  <c r="V23" i="90"/>
  <c r="AA23" i="90"/>
  <c r="X24" i="90"/>
  <c r="AC24" i="90"/>
  <c r="Y25" i="90"/>
  <c r="U26" i="90"/>
  <c r="AA26" i="90"/>
  <c r="V27" i="90"/>
  <c r="AA27" i="90"/>
  <c r="X28" i="90"/>
  <c r="AC28" i="90"/>
  <c r="Y29" i="90"/>
  <c r="U3" i="90"/>
  <c r="Z3" i="90"/>
  <c r="V3" i="90"/>
  <c r="AA3" i="90"/>
  <c r="AD5" i="90"/>
  <c r="AD9" i="90"/>
  <c r="AD13" i="90"/>
  <c r="AD17" i="90"/>
  <c r="AD21" i="90"/>
  <c r="AD25" i="90"/>
  <c r="AD29" i="90"/>
  <c r="S4" i="90"/>
  <c r="R5" i="90"/>
  <c r="T5" i="90"/>
  <c r="S6" i="90"/>
  <c r="R7" i="90"/>
  <c r="Q8" i="90"/>
  <c r="P9" i="90"/>
  <c r="T9" i="90"/>
  <c r="S10" i="90"/>
  <c r="R11" i="90"/>
  <c r="Q12" i="90"/>
  <c r="P13" i="90"/>
  <c r="T13" i="90"/>
  <c r="S14" i="90"/>
  <c r="R15" i="90"/>
  <c r="Q16" i="90"/>
  <c r="P17" i="90"/>
  <c r="T17" i="90"/>
  <c r="S18" i="90"/>
  <c r="R19" i="90"/>
  <c r="Q20" i="90"/>
  <c r="P21" i="90"/>
  <c r="T21" i="90"/>
  <c r="S22" i="90"/>
  <c r="R23" i="90"/>
  <c r="Q24" i="90"/>
  <c r="P25" i="90"/>
  <c r="T25" i="90"/>
  <c r="S26" i="90"/>
  <c r="R27" i="90"/>
  <c r="Q28" i="90"/>
  <c r="P29" i="90"/>
  <c r="T29" i="90"/>
  <c r="T3" i="90"/>
  <c r="I24" i="23"/>
  <c r="N3" i="23"/>
  <c r="P19" i="23"/>
  <c r="R3" i="23"/>
  <c r="S15" i="23"/>
  <c r="T19" i="23"/>
  <c r="C13" i="23"/>
  <c r="E4" i="23"/>
  <c r="F3" i="23"/>
  <c r="G4" i="23"/>
  <c r="H3" i="23"/>
  <c r="I4" i="23"/>
  <c r="J3" i="23"/>
  <c r="K4" i="23"/>
  <c r="L3" i="23"/>
  <c r="P13" i="23"/>
  <c r="R5" i="23"/>
  <c r="S17" i="23"/>
  <c r="V21" i="23"/>
  <c r="D3" i="23"/>
  <c r="E11" i="23"/>
  <c r="F10" i="23"/>
  <c r="G11" i="23"/>
  <c r="H10" i="23"/>
  <c r="O19" i="23"/>
  <c r="Q3" i="23"/>
  <c r="R15" i="23"/>
  <c r="S19" i="23"/>
  <c r="U3" i="23"/>
  <c r="V15" i="23"/>
  <c r="D5" i="23"/>
  <c r="E12" i="23"/>
  <c r="F11" i="23"/>
  <c r="G12" i="23"/>
  <c r="H11" i="23"/>
  <c r="I12" i="23"/>
  <c r="J11" i="23"/>
  <c r="K12" i="23"/>
  <c r="L11" i="23"/>
  <c r="U29" i="90"/>
  <c r="Y28" i="90"/>
  <c r="AB26" i="90"/>
  <c r="Z25" i="90"/>
  <c r="U25" i="90"/>
  <c r="Y24" i="90"/>
  <c r="AC23" i="90"/>
  <c r="W23" i="90"/>
  <c r="AB22" i="90"/>
  <c r="W22" i="90"/>
  <c r="Z21" i="90"/>
  <c r="U21" i="90"/>
  <c r="Y20" i="90"/>
  <c r="AC19" i="90"/>
  <c r="W19" i="90"/>
  <c r="AB18" i="90"/>
  <c r="W18" i="90"/>
  <c r="Z17" i="90"/>
  <c r="U17" i="90"/>
  <c r="Y16" i="90"/>
  <c r="AC15" i="90"/>
  <c r="W15" i="90"/>
  <c r="AB14" i="90"/>
  <c r="W14" i="90"/>
  <c r="Z13" i="90"/>
  <c r="U13" i="90"/>
  <c r="Y12" i="90"/>
  <c r="AC11" i="90"/>
  <c r="W11" i="90"/>
  <c r="AB10" i="90"/>
  <c r="W10" i="90"/>
  <c r="W9" i="90"/>
  <c r="W8" i="90"/>
  <c r="W7" i="90"/>
  <c r="W6" i="90"/>
  <c r="W5" i="90"/>
  <c r="L7" i="23"/>
  <c r="J13" i="23"/>
  <c r="H18" i="23"/>
  <c r="E3" i="23"/>
  <c r="T9" i="23"/>
  <c r="O21" i="23"/>
  <c r="X4" i="90"/>
  <c r="AB4" i="90"/>
  <c r="X5" i="90"/>
  <c r="AB5" i="90"/>
  <c r="X6" i="90"/>
  <c r="AB6" i="90"/>
  <c r="V7" i="90"/>
  <c r="Z7" i="90"/>
  <c r="X8" i="90"/>
  <c r="AB8" i="90"/>
  <c r="V9" i="90"/>
  <c r="Z9" i="90"/>
  <c r="Z5" i="90"/>
  <c r="V6" i="90"/>
  <c r="Z6" i="90"/>
  <c r="X7" i="90"/>
  <c r="AB7" i="90"/>
  <c r="V8" i="90"/>
  <c r="Z8" i="90"/>
  <c r="X9" i="90"/>
  <c r="AB9" i="90"/>
  <c r="V10" i="90"/>
  <c r="Z10" i="90"/>
  <c r="X11" i="90"/>
  <c r="AB11" i="90"/>
  <c r="V12" i="90"/>
  <c r="Z12" i="90"/>
  <c r="X13" i="90"/>
  <c r="AB13" i="90"/>
  <c r="V14" i="90"/>
  <c r="Z14" i="90"/>
  <c r="X15" i="90"/>
  <c r="AB15" i="90"/>
  <c r="V16" i="90"/>
  <c r="Z16" i="90"/>
  <c r="X17" i="90"/>
  <c r="AB17" i="90"/>
  <c r="V18" i="90"/>
  <c r="Z18" i="90"/>
  <c r="X19" i="90"/>
  <c r="AB19" i="90"/>
  <c r="V20" i="90"/>
  <c r="Z20" i="90"/>
  <c r="X21" i="90"/>
  <c r="AB21" i="90"/>
  <c r="V22" i="90"/>
  <c r="Z22" i="90"/>
  <c r="X23" i="90"/>
  <c r="AB23" i="90"/>
  <c r="V24" i="90"/>
  <c r="Z24" i="90"/>
  <c r="X25" i="90"/>
  <c r="AB25" i="90"/>
  <c r="V26" i="90"/>
  <c r="Z26" i="90"/>
  <c r="X27" i="90"/>
  <c r="AB27" i="90"/>
  <c r="V28" i="90"/>
  <c r="Z28" i="90"/>
  <c r="X29" i="90"/>
  <c r="AB29" i="90"/>
  <c r="X3" i="90"/>
  <c r="AB3" i="90"/>
  <c r="J64" i="90"/>
  <c r="G63" i="90"/>
  <c r="O46" i="90"/>
  <c r="L5" i="23"/>
  <c r="J21" i="23"/>
  <c r="H13" i="23"/>
  <c r="E19" i="23"/>
  <c r="S13" i="23"/>
  <c r="M3" i="23"/>
  <c r="AA4" i="90"/>
  <c r="V4" i="90"/>
  <c r="L13" i="23"/>
  <c r="J18" i="23"/>
  <c r="H23" i="23"/>
  <c r="G3" i="23"/>
  <c r="F18" i="23"/>
  <c r="V9" i="23"/>
  <c r="U21" i="23"/>
  <c r="Q21" i="23"/>
  <c r="O5" i="23"/>
  <c r="V5" i="90"/>
  <c r="Z4" i="90"/>
  <c r="M6" i="23"/>
  <c r="M10" i="23"/>
  <c r="M22" i="23"/>
  <c r="N4" i="23"/>
  <c r="N16" i="23"/>
  <c r="N20" i="23"/>
  <c r="O6" i="23"/>
  <c r="O10" i="23"/>
  <c r="O22" i="23"/>
  <c r="P4" i="23"/>
  <c r="P16" i="23"/>
  <c r="P20" i="23"/>
  <c r="Q6" i="23"/>
  <c r="Q10" i="23"/>
  <c r="Q22" i="23"/>
  <c r="R4" i="23"/>
  <c r="R20" i="23"/>
  <c r="S6" i="23"/>
  <c r="S10" i="23"/>
  <c r="S22" i="23"/>
  <c r="T4" i="23"/>
  <c r="T16" i="23"/>
  <c r="T20" i="23"/>
  <c r="U2" i="23"/>
  <c r="U6" i="23"/>
  <c r="U10" i="23"/>
  <c r="U18" i="23"/>
  <c r="U22" i="23"/>
  <c r="V4" i="23"/>
  <c r="V8" i="23"/>
  <c r="V12" i="23"/>
  <c r="V16" i="23"/>
  <c r="V20" i="23"/>
  <c r="V24" i="23"/>
  <c r="C4" i="23"/>
  <c r="C8" i="23"/>
  <c r="C12" i="23"/>
  <c r="C16" i="23"/>
  <c r="C20" i="23"/>
  <c r="C24" i="23"/>
  <c r="D2" i="23"/>
  <c r="D6" i="23"/>
  <c r="D10" i="23"/>
  <c r="D14" i="23"/>
  <c r="D18" i="23"/>
  <c r="D22" i="23"/>
  <c r="E18" i="23"/>
  <c r="E22" i="23"/>
  <c r="F4" i="23"/>
  <c r="F8" i="23"/>
  <c r="F12" i="23"/>
  <c r="F16" i="23"/>
  <c r="F20" i="23"/>
  <c r="F24" i="23"/>
  <c r="G2" i="23"/>
  <c r="G6" i="23"/>
  <c r="G10" i="23"/>
  <c r="G14" i="23"/>
  <c r="G18" i="23"/>
  <c r="G22" i="23"/>
  <c r="H4" i="23"/>
  <c r="H8" i="23"/>
  <c r="H12" i="23"/>
  <c r="H16" i="23"/>
  <c r="H20" i="23"/>
  <c r="H24" i="23"/>
  <c r="I2" i="23"/>
  <c r="I6" i="23"/>
  <c r="I10" i="23"/>
  <c r="I14" i="23"/>
  <c r="I18" i="23"/>
  <c r="I22" i="23"/>
  <c r="J4" i="23"/>
  <c r="J8" i="23"/>
  <c r="J12" i="23"/>
  <c r="J16" i="23"/>
  <c r="J20" i="23"/>
  <c r="J24" i="23"/>
  <c r="K2" i="23"/>
  <c r="K6" i="23"/>
  <c r="K10" i="23"/>
  <c r="K14" i="23"/>
  <c r="K18" i="23"/>
  <c r="K22" i="23"/>
  <c r="L4" i="23"/>
  <c r="L8" i="23"/>
  <c r="L12" i="23"/>
  <c r="L16" i="23"/>
  <c r="L20" i="23"/>
  <c r="L24" i="23"/>
  <c r="M4" i="23"/>
  <c r="X25" i="23"/>
  <c r="E14" i="23"/>
  <c r="E10" i="23"/>
  <c r="E6" i="23"/>
  <c r="E2" i="23"/>
  <c r="D24" i="23"/>
  <c r="D20" i="23"/>
  <c r="D16" i="23"/>
  <c r="D12" i="23"/>
  <c r="D8" i="23"/>
  <c r="D4" i="23"/>
  <c r="C22" i="23"/>
  <c r="C18" i="23"/>
  <c r="C14" i="23"/>
  <c r="C10" i="23"/>
  <c r="C6" i="23"/>
  <c r="C2" i="23"/>
  <c r="V22" i="23"/>
  <c r="V18" i="23"/>
  <c r="V14" i="23"/>
  <c r="V10" i="23"/>
  <c r="V6" i="23"/>
  <c r="U24" i="23"/>
  <c r="U20" i="23"/>
  <c r="U16" i="23"/>
  <c r="U12" i="23"/>
  <c r="U8" i="23"/>
  <c r="U4" i="23"/>
  <c r="T22" i="23"/>
  <c r="T18" i="23"/>
  <c r="T10" i="23"/>
  <c r="T6" i="23"/>
  <c r="S24" i="23"/>
  <c r="S20" i="23"/>
  <c r="S16" i="23"/>
  <c r="S12" i="23"/>
  <c r="S8" i="23"/>
  <c r="S4" i="23"/>
  <c r="R22" i="23"/>
  <c r="R18" i="23"/>
  <c r="R14" i="23"/>
  <c r="R10" i="23"/>
  <c r="R6" i="23"/>
  <c r="Q24" i="23"/>
  <c r="Q20" i="23"/>
  <c r="Q12" i="23"/>
  <c r="Q8" i="23"/>
  <c r="Q4" i="23"/>
  <c r="P22" i="23"/>
  <c r="P18" i="23"/>
  <c r="P14" i="23"/>
  <c r="P10" i="23"/>
  <c r="P6" i="23"/>
  <c r="O24" i="23"/>
  <c r="O12" i="23"/>
  <c r="O8" i="23"/>
  <c r="O4" i="23"/>
  <c r="N22" i="23"/>
  <c r="N18" i="23"/>
  <c r="N14" i="23"/>
  <c r="N10" i="23"/>
  <c r="N6" i="23"/>
  <c r="M24" i="23"/>
  <c r="M20" i="23"/>
  <c r="M16" i="23"/>
  <c r="M12" i="23"/>
  <c r="M8" i="23"/>
  <c r="X184" i="16"/>
  <c r="X185" i="16"/>
  <c r="J187" i="16"/>
  <c r="D8" i="92"/>
  <c r="G5" i="92"/>
  <c r="G3" i="92"/>
  <c r="B8" i="92"/>
  <c r="C8" i="92"/>
  <c r="F8" i="92"/>
  <c r="G6" i="92"/>
  <c r="E8" i="92"/>
  <c r="G7" i="92"/>
  <c r="Q34" i="90"/>
  <c r="A68" i="90"/>
  <c r="D1" i="91"/>
  <c r="J35" i="90"/>
  <c r="Y157" i="16"/>
  <c r="D147" i="91"/>
  <c r="E147" i="91"/>
  <c r="F147" i="91"/>
  <c r="Y62" i="16"/>
  <c r="D62" i="91"/>
  <c r="E62" i="91"/>
  <c r="F62" i="91"/>
  <c r="Y16" i="16"/>
  <c r="D15" i="91"/>
  <c r="E15" i="91"/>
  <c r="F15" i="91"/>
  <c r="Y30" i="16"/>
  <c r="D30" i="91"/>
  <c r="E30" i="91"/>
  <c r="F30" i="91"/>
  <c r="V2" i="23"/>
  <c r="Y100" i="16"/>
  <c r="D101" i="91"/>
  <c r="E101" i="91"/>
  <c r="F101" i="91"/>
  <c r="E185" i="85"/>
  <c r="Y96" i="16"/>
  <c r="D97" i="91"/>
  <c r="E97" i="91"/>
  <c r="F97" i="91"/>
  <c r="W187" i="16"/>
  <c r="W189" i="16"/>
  <c r="Y23" i="16"/>
  <c r="D23" i="91"/>
  <c r="E23" i="91"/>
  <c r="F23" i="91"/>
  <c r="Y182" i="16"/>
  <c r="D180" i="91"/>
  <c r="E180" i="91"/>
  <c r="F180" i="91"/>
  <c r="Y116" i="16"/>
  <c r="D106" i="91"/>
  <c r="E106" i="91"/>
  <c r="F106" i="91"/>
  <c r="Y26" i="16"/>
  <c r="D26" i="91"/>
  <c r="E26" i="91"/>
  <c r="F26" i="91"/>
  <c r="Y8" i="16"/>
  <c r="D7" i="91"/>
  <c r="E7" i="91"/>
  <c r="F7" i="91"/>
  <c r="K228" i="87"/>
  <c r="Y88" i="16"/>
  <c r="D88" i="91"/>
  <c r="E88" i="91"/>
  <c r="F88" i="91"/>
  <c r="Y81" i="16"/>
  <c r="D79" i="91"/>
  <c r="E79" i="91"/>
  <c r="F79" i="91"/>
  <c r="Y103" i="16"/>
  <c r="N2" i="23"/>
  <c r="O15" i="23"/>
  <c r="Y3" i="16"/>
  <c r="D2" i="91"/>
  <c r="E2" i="91"/>
  <c r="F2" i="91"/>
  <c r="Y149" i="16"/>
  <c r="D138" i="91"/>
  <c r="E138" i="91"/>
  <c r="F138" i="91"/>
  <c r="Y4" i="16"/>
  <c r="D3" i="91"/>
  <c r="E3" i="91"/>
  <c r="F3" i="91"/>
  <c r="E163" i="85"/>
  <c r="E50" i="85"/>
  <c r="E45" i="85"/>
  <c r="E186" i="85"/>
  <c r="E158" i="85"/>
  <c r="M46" i="90"/>
  <c r="Y87" i="16"/>
  <c r="D87" i="91"/>
  <c r="E87" i="91"/>
  <c r="F87" i="91"/>
  <c r="Y175" i="16"/>
  <c r="D179" i="91"/>
  <c r="E179" i="91"/>
  <c r="F179" i="91"/>
  <c r="D304" i="87"/>
  <c r="M9" i="23"/>
  <c r="D195" i="87"/>
  <c r="D292" i="87"/>
  <c r="D228" i="87"/>
  <c r="F274" i="87"/>
  <c r="Y165" i="16"/>
  <c r="D160" i="91"/>
  <c r="E160" i="91"/>
  <c r="F160" i="91"/>
  <c r="K19" i="23"/>
  <c r="H21" i="23"/>
  <c r="Q46" i="90"/>
  <c r="M187" i="16"/>
  <c r="X187" i="16"/>
  <c r="M274" i="87"/>
  <c r="R2" i="23"/>
  <c r="Y79" i="16"/>
  <c r="D77" i="91"/>
  <c r="E77" i="91"/>
  <c r="F77" i="91"/>
  <c r="Y180" i="16"/>
  <c r="N46" i="90"/>
  <c r="E168" i="85"/>
  <c r="E83" i="85"/>
  <c r="M5" i="68"/>
  <c r="L5" i="68"/>
  <c r="H422" i="73"/>
  <c r="H432" i="73"/>
  <c r="B8" i="68"/>
  <c r="L142" i="87"/>
  <c r="L290" i="87"/>
  <c r="L297" i="87"/>
  <c r="N15" i="23"/>
  <c r="E142" i="87"/>
  <c r="E290" i="87"/>
  <c r="E297" i="87"/>
  <c r="Y164" i="16"/>
  <c r="D159" i="91"/>
  <c r="E159" i="91"/>
  <c r="F159" i="91"/>
  <c r="O20" i="23"/>
  <c r="Y129" i="16"/>
  <c r="D116" i="91"/>
  <c r="E116" i="91"/>
  <c r="F116" i="91"/>
  <c r="O16" i="23"/>
  <c r="Q16" i="23"/>
  <c r="E143" i="85"/>
  <c r="Y94" i="16"/>
  <c r="D95" i="91"/>
  <c r="E95" i="91"/>
  <c r="F95" i="91"/>
  <c r="Y131" i="16"/>
  <c r="D118" i="91"/>
  <c r="E118" i="91"/>
  <c r="F118" i="91"/>
  <c r="Y115" i="16"/>
  <c r="D105" i="91"/>
  <c r="E105" i="91"/>
  <c r="F105" i="91"/>
  <c r="P187" i="16"/>
  <c r="P189" i="16"/>
  <c r="P2" i="23"/>
  <c r="Y68" i="16"/>
  <c r="D67" i="91"/>
  <c r="E67" i="91"/>
  <c r="F67" i="91"/>
  <c r="Y29" i="16"/>
  <c r="D29" i="91"/>
  <c r="E29" i="91"/>
  <c r="F29" i="91"/>
  <c r="Y91" i="16"/>
  <c r="D92" i="91"/>
  <c r="E92" i="91"/>
  <c r="F92" i="91"/>
  <c r="Q187" i="16"/>
  <c r="Q189" i="16"/>
  <c r="K58" i="87"/>
  <c r="K283" i="87"/>
  <c r="K288" i="87"/>
  <c r="Y74" i="16"/>
  <c r="D73" i="91"/>
  <c r="E73" i="91"/>
  <c r="F73" i="91"/>
  <c r="Y59" i="16"/>
  <c r="D59" i="91"/>
  <c r="E59" i="91"/>
  <c r="F59" i="91"/>
  <c r="T187" i="16"/>
  <c r="T189" i="16"/>
  <c r="J58" i="87"/>
  <c r="J283" i="87"/>
  <c r="J288" i="87"/>
  <c r="V3" i="23"/>
  <c r="Y58" i="16"/>
  <c r="D58" i="91"/>
  <c r="E58" i="91"/>
  <c r="F58" i="91"/>
  <c r="R187" i="16"/>
  <c r="R189" i="16"/>
  <c r="E54" i="85"/>
  <c r="Y41" i="16"/>
  <c r="D40" i="91"/>
  <c r="E40" i="91"/>
  <c r="F40" i="91"/>
  <c r="K189" i="16"/>
  <c r="I228" i="87"/>
  <c r="N21" i="23"/>
  <c r="Y35" i="16"/>
  <c r="D33" i="91"/>
  <c r="E33" i="91"/>
  <c r="F33" i="91"/>
  <c r="D8" i="68"/>
  <c r="L304" i="87"/>
  <c r="Y34" i="16"/>
  <c r="D32" i="91"/>
  <c r="E32" i="91"/>
  <c r="F32" i="91"/>
  <c r="H228" i="87"/>
  <c r="U9" i="23"/>
  <c r="V187" i="16"/>
  <c r="V189" i="16"/>
  <c r="E157" i="85"/>
  <c r="E131" i="85"/>
  <c r="E152" i="85"/>
  <c r="G19" i="23"/>
  <c r="E170" i="85"/>
  <c r="E125" i="85"/>
  <c r="L228" i="87"/>
  <c r="L189" i="16"/>
  <c r="L6" i="68"/>
  <c r="H8" i="68"/>
  <c r="O187" i="16"/>
  <c r="O189" i="16"/>
  <c r="R16" i="23"/>
  <c r="E17" i="85"/>
  <c r="E161" i="85"/>
  <c r="L4" i="68"/>
  <c r="E90" i="85"/>
  <c r="E127" i="85"/>
  <c r="E146" i="85"/>
  <c r="L451" i="68"/>
  <c r="D55" i="90"/>
  <c r="E234" i="87"/>
  <c r="M6" i="68"/>
  <c r="E9" i="85"/>
  <c r="E47" i="85"/>
  <c r="E73" i="85"/>
  <c r="E56" i="85"/>
  <c r="E49" i="85"/>
  <c r="E63" i="85"/>
  <c r="E135" i="85"/>
  <c r="E136" i="85"/>
  <c r="E137" i="85"/>
  <c r="E120" i="85"/>
  <c r="E147" i="85"/>
  <c r="E29" i="85"/>
  <c r="E21" i="85"/>
  <c r="E65" i="85"/>
  <c r="E7" i="85"/>
  <c r="E80" i="85"/>
  <c r="E19" i="85"/>
  <c r="E30" i="85"/>
  <c r="E108" i="85"/>
  <c r="E48" i="85"/>
  <c r="E162" i="85"/>
  <c r="C8" i="68"/>
  <c r="M4" i="68"/>
  <c r="I8" i="68"/>
  <c r="E3" i="85"/>
  <c r="D9" i="87"/>
  <c r="D58" i="87"/>
  <c r="D283" i="87"/>
  <c r="D288" i="87"/>
  <c r="M2" i="23"/>
  <c r="L10" i="23"/>
  <c r="J15" i="23"/>
  <c r="I3" i="23"/>
  <c r="M13" i="23"/>
  <c r="M7" i="23"/>
  <c r="N11" i="23"/>
  <c r="O23" i="23"/>
  <c r="Q7" i="23"/>
  <c r="R11" i="23"/>
  <c r="S23" i="23"/>
  <c r="U7" i="23"/>
  <c r="V11" i="23"/>
  <c r="C21" i="23"/>
  <c r="E9" i="23"/>
  <c r="F9" i="23"/>
  <c r="G9" i="23"/>
  <c r="H9" i="23"/>
  <c r="I9" i="23"/>
  <c r="J9" i="23"/>
  <c r="K9" i="23"/>
  <c r="L9" i="23"/>
  <c r="M17" i="23"/>
  <c r="O9" i="23"/>
  <c r="P21" i="23"/>
  <c r="R13" i="23"/>
  <c r="T5" i="23"/>
  <c r="U17" i="23"/>
  <c r="C7" i="23"/>
  <c r="D11" i="23"/>
  <c r="E16" i="23"/>
  <c r="F15" i="23"/>
  <c r="G16" i="23"/>
  <c r="H15" i="23"/>
  <c r="N23" i="23"/>
  <c r="P7" i="23"/>
  <c r="Q11" i="23"/>
  <c r="R23" i="23"/>
  <c r="T7" i="23"/>
  <c r="U11" i="23"/>
  <c r="V23" i="23"/>
  <c r="D13" i="23"/>
  <c r="E17" i="23"/>
  <c r="F17" i="23"/>
  <c r="G17" i="23"/>
  <c r="H17" i="23"/>
  <c r="I17" i="23"/>
  <c r="J17" i="23"/>
  <c r="K17" i="23"/>
  <c r="L17" i="23"/>
  <c r="K16" i="23"/>
  <c r="J2" i="23"/>
  <c r="G13" i="23"/>
  <c r="D15" i="23"/>
  <c r="S21" i="23"/>
  <c r="M5" i="23"/>
  <c r="K24" i="23"/>
  <c r="J10" i="23"/>
  <c r="W10" i="23"/>
  <c r="G8" i="23"/>
  <c r="D7" i="23"/>
  <c r="R17" i="23"/>
  <c r="L2" i="23"/>
  <c r="J7" i="23"/>
  <c r="H7" i="23"/>
  <c r="E13" i="23"/>
  <c r="S5" i="23"/>
  <c r="N9" i="23"/>
  <c r="M11" i="23"/>
  <c r="M14" i="23"/>
  <c r="N8" i="23"/>
  <c r="N24" i="23"/>
  <c r="O14" i="23"/>
  <c r="P8" i="23"/>
  <c r="P24" i="23"/>
  <c r="Q14" i="23"/>
  <c r="R8" i="23"/>
  <c r="R24" i="23"/>
  <c r="S14" i="23"/>
  <c r="T8" i="23"/>
  <c r="T24" i="23"/>
  <c r="U14" i="23"/>
  <c r="J5" i="23"/>
  <c r="F13" i="23"/>
  <c r="H2" i="23"/>
  <c r="E8" i="23"/>
  <c r="M15" i="23"/>
  <c r="N19" i="23"/>
  <c r="P3" i="23"/>
  <c r="Q15" i="23"/>
  <c r="R19" i="23"/>
  <c r="T3" i="23"/>
  <c r="U15" i="23"/>
  <c r="V19" i="23"/>
  <c r="D9" i="23"/>
  <c r="E15" i="23"/>
  <c r="F14" i="23"/>
  <c r="G15" i="23"/>
  <c r="H14" i="23"/>
  <c r="I15" i="23"/>
  <c r="J14" i="23"/>
  <c r="K15" i="23"/>
  <c r="L14" i="23"/>
  <c r="N5" i="23"/>
  <c r="O17" i="23"/>
  <c r="Q9" i="23"/>
  <c r="R21" i="23"/>
  <c r="T13" i="23"/>
  <c r="V5" i="23"/>
  <c r="C15" i="23"/>
  <c r="D19" i="23"/>
  <c r="E21" i="23"/>
  <c r="F21" i="23"/>
  <c r="G21" i="23"/>
  <c r="M19" i="23"/>
  <c r="O3" i="23"/>
  <c r="P15" i="23"/>
  <c r="Q19" i="23"/>
  <c r="S3" i="23"/>
  <c r="T15" i="23"/>
  <c r="U19" i="23"/>
  <c r="C9" i="23"/>
  <c r="D21" i="23"/>
  <c r="E23" i="23"/>
  <c r="F22" i="23"/>
  <c r="G23" i="23"/>
  <c r="H22" i="23"/>
  <c r="I23" i="23"/>
  <c r="J22" i="23"/>
  <c r="K23" i="23"/>
  <c r="L22" i="23"/>
  <c r="K5" i="23"/>
  <c r="I21" i="23"/>
  <c r="F7" i="23"/>
  <c r="C19" i="23"/>
  <c r="Q5" i="23"/>
  <c r="K13" i="23"/>
  <c r="I19" i="23"/>
  <c r="F23" i="23"/>
  <c r="C11" i="23"/>
  <c r="O13" i="23"/>
  <c r="K21" i="23"/>
  <c r="I16" i="23"/>
  <c r="G24" i="23"/>
  <c r="C3" i="23"/>
  <c r="R9" i="23"/>
  <c r="M21" i="23"/>
  <c r="M18" i="23"/>
  <c r="N12" i="23"/>
  <c r="O2" i="23"/>
  <c r="O18" i="23"/>
  <c r="P12" i="23"/>
  <c r="Q2" i="23"/>
  <c r="Q18" i="23"/>
  <c r="R12" i="23"/>
  <c r="S2" i="23"/>
  <c r="S18" i="23"/>
  <c r="T12" i="23"/>
  <c r="I13" i="23"/>
  <c r="K8" i="23"/>
  <c r="U13" i="23"/>
  <c r="D23" i="23"/>
  <c r="T17" i="23"/>
  <c r="L21" i="23"/>
  <c r="M23" i="23"/>
  <c r="O7" i="23"/>
  <c r="P11" i="23"/>
  <c r="Q23" i="23"/>
  <c r="S7" i="23"/>
  <c r="T11" i="23"/>
  <c r="U23" i="23"/>
  <c r="C5" i="23"/>
  <c r="D17" i="23"/>
  <c r="E20" i="23"/>
  <c r="F19" i="23"/>
  <c r="G20" i="23"/>
  <c r="H19" i="23"/>
  <c r="I20" i="23"/>
  <c r="J19" i="23"/>
  <c r="K20" i="23"/>
  <c r="L19" i="23"/>
  <c r="N13" i="23"/>
  <c r="P5" i="23"/>
  <c r="Q17" i="23"/>
  <c r="S9" i="23"/>
  <c r="T21" i="23"/>
  <c r="V13" i="23"/>
  <c r="C23" i="23"/>
  <c r="E5" i="23"/>
  <c r="F5" i="23"/>
  <c r="G5" i="23"/>
  <c r="H5" i="23"/>
  <c r="N7" i="23"/>
  <c r="O11" i="23"/>
  <c r="P23" i="23"/>
  <c r="R7" i="23"/>
  <c r="S11" i="23"/>
  <c r="T23" i="23"/>
  <c r="V7" i="23"/>
  <c r="C17" i="23"/>
  <c r="E7" i="23"/>
  <c r="F6" i="23"/>
  <c r="G7" i="23"/>
  <c r="H6" i="23"/>
  <c r="I7" i="23"/>
  <c r="J6" i="23"/>
  <c r="K7" i="23"/>
  <c r="L6" i="23"/>
  <c r="L18" i="23"/>
  <c r="W18" i="23"/>
  <c r="J23" i="23"/>
  <c r="I11" i="23"/>
  <c r="E24" i="23"/>
  <c r="U5" i="23"/>
  <c r="P9" i="23"/>
  <c r="L15" i="23"/>
  <c r="K3" i="23"/>
  <c r="I8" i="23"/>
  <c r="F2" i="23"/>
  <c r="V17" i="23"/>
  <c r="N17" i="23"/>
  <c r="L23" i="23"/>
  <c r="K11" i="23"/>
  <c r="I5" i="23"/>
  <c r="E70" i="85"/>
  <c r="E111" i="85"/>
  <c r="C59" i="90"/>
  <c r="M41" i="90"/>
  <c r="C56" i="90"/>
  <c r="C53" i="90"/>
  <c r="E123" i="85"/>
  <c r="E201" i="85"/>
  <c r="AM11" i="73"/>
  <c r="F6" i="85"/>
  <c r="E6" i="85"/>
  <c r="AM24" i="73"/>
  <c r="F13" i="85"/>
  <c r="E13" i="85"/>
  <c r="AM114" i="73"/>
  <c r="F52" i="85"/>
  <c r="E52" i="85"/>
  <c r="AM193" i="73"/>
  <c r="F77" i="85"/>
  <c r="E77" i="85"/>
  <c r="AM240" i="73"/>
  <c r="F112" i="85"/>
  <c r="E112" i="85"/>
  <c r="AM264" i="73"/>
  <c r="F124" i="85"/>
  <c r="E124" i="85"/>
  <c r="AM5" i="73"/>
  <c r="F4" i="85"/>
  <c r="E4" i="85"/>
  <c r="AM54" i="73"/>
  <c r="F25" i="85"/>
  <c r="E25" i="85"/>
  <c r="AM77" i="73"/>
  <c r="F38" i="85"/>
  <c r="E38" i="85"/>
  <c r="F60" i="85"/>
  <c r="E60" i="85"/>
  <c r="AM178" i="73"/>
  <c r="F71" i="85"/>
  <c r="E71" i="85"/>
  <c r="AM194" i="73"/>
  <c r="F78" i="85"/>
  <c r="E78" i="85"/>
  <c r="F87" i="85"/>
  <c r="E87" i="85"/>
  <c r="AM241" i="73"/>
  <c r="F113" i="85"/>
  <c r="E113" i="85"/>
  <c r="AM341" i="73"/>
  <c r="F165" i="85"/>
  <c r="E165" i="85"/>
  <c r="AM386" i="73"/>
  <c r="F182" i="85"/>
  <c r="E182" i="85"/>
  <c r="AM384" i="73"/>
  <c r="F180" i="85"/>
  <c r="E180" i="85"/>
  <c r="AM26" i="73"/>
  <c r="F14" i="85"/>
  <c r="E14" i="85"/>
  <c r="AM78" i="73"/>
  <c r="F39" i="85"/>
  <c r="E39" i="85"/>
  <c r="AM147" i="73"/>
  <c r="F61" i="85"/>
  <c r="E61" i="85"/>
  <c r="AM179" i="73"/>
  <c r="F72" i="85"/>
  <c r="E72" i="85"/>
  <c r="AM211" i="73"/>
  <c r="F88" i="85"/>
  <c r="E88" i="85"/>
  <c r="AM226" i="73"/>
  <c r="F99" i="85"/>
  <c r="E99" i="85"/>
  <c r="AM242" i="73"/>
  <c r="F114" i="85"/>
  <c r="E114" i="85"/>
  <c r="AM304" i="73"/>
  <c r="F142" i="85"/>
  <c r="E142" i="85"/>
  <c r="F166" i="85"/>
  <c r="E166" i="85"/>
  <c r="F183" i="85"/>
  <c r="E183" i="85"/>
  <c r="F192" i="85"/>
  <c r="E192" i="85"/>
  <c r="AM21" i="73"/>
  <c r="F12" i="85"/>
  <c r="E12" i="85"/>
  <c r="AM51" i="73"/>
  <c r="F24" i="85"/>
  <c r="E24" i="85"/>
  <c r="AM145" i="73"/>
  <c r="F59" i="85"/>
  <c r="E59" i="85"/>
  <c r="AM192" i="73"/>
  <c r="F76" i="85"/>
  <c r="E76" i="85"/>
  <c r="AM224" i="73"/>
  <c r="F97" i="85"/>
  <c r="E97" i="85"/>
  <c r="AM323" i="73"/>
  <c r="F153" i="85"/>
  <c r="E153" i="85"/>
  <c r="T2" i="23"/>
  <c r="E154" i="85"/>
  <c r="E98" i="85"/>
  <c r="E36" i="85"/>
  <c r="AM28" i="73"/>
  <c r="F15" i="85"/>
  <c r="E15" i="85"/>
  <c r="AM80" i="73"/>
  <c r="F41" i="85"/>
  <c r="E41" i="85"/>
  <c r="AM29" i="73"/>
  <c r="F16" i="85"/>
  <c r="E16" i="85"/>
  <c r="AM58" i="73"/>
  <c r="F27" i="85"/>
  <c r="E27" i="85"/>
  <c r="AM81" i="73"/>
  <c r="F42" i="85"/>
  <c r="E42" i="85"/>
  <c r="AM103" i="73"/>
  <c r="F51" i="85"/>
  <c r="E51" i="85"/>
  <c r="AM119" i="73"/>
  <c r="E53" i="85"/>
  <c r="AM229" i="73"/>
  <c r="F101" i="85"/>
  <c r="E101" i="85"/>
  <c r="F126" i="85"/>
  <c r="E126" i="85"/>
  <c r="AM289" i="73"/>
  <c r="F132" i="85"/>
  <c r="E132" i="85"/>
  <c r="AM309" i="73"/>
  <c r="F145" i="85"/>
  <c r="E145" i="85"/>
  <c r="AM308" i="73"/>
  <c r="F144" i="85"/>
  <c r="E144" i="85"/>
  <c r="AM328" i="73"/>
  <c r="F156" i="85"/>
  <c r="E156" i="85"/>
  <c r="AM377" i="73"/>
  <c r="F174" i="85"/>
  <c r="E174" i="85"/>
  <c r="AM408" i="73"/>
  <c r="F194" i="85"/>
  <c r="E194" i="85"/>
  <c r="AM59" i="73"/>
  <c r="F28" i="85"/>
  <c r="E28" i="85"/>
  <c r="AM82" i="73"/>
  <c r="F43" i="85"/>
  <c r="E43" i="85"/>
  <c r="AM151" i="73"/>
  <c r="F62" i="85"/>
  <c r="E62" i="85"/>
  <c r="AM167" i="73"/>
  <c r="F64" i="85"/>
  <c r="E64" i="85"/>
  <c r="AM199" i="73"/>
  <c r="F79" i="85"/>
  <c r="E79" i="85"/>
  <c r="AM230" i="73"/>
  <c r="F102" i="85"/>
  <c r="E102" i="85"/>
  <c r="AM290" i="73"/>
  <c r="F133" i="85"/>
  <c r="E133" i="85"/>
  <c r="AM79" i="73"/>
  <c r="F40" i="85"/>
  <c r="E40" i="85"/>
  <c r="AM212" i="73"/>
  <c r="F89" i="85"/>
  <c r="E89" i="85"/>
  <c r="AM227" i="73"/>
  <c r="F100" i="85"/>
  <c r="E100" i="85"/>
  <c r="AM326" i="73"/>
  <c r="F155" i="85"/>
  <c r="E155" i="85"/>
  <c r="AM343" i="73"/>
  <c r="F167" i="85"/>
  <c r="E167" i="85"/>
  <c r="F171" i="85"/>
  <c r="E171" i="85"/>
  <c r="AM389" i="73"/>
  <c r="F184" i="85"/>
  <c r="E184" i="85"/>
  <c r="AM407" i="73"/>
  <c r="F193" i="85"/>
  <c r="E193" i="85"/>
  <c r="D51" i="90"/>
  <c r="N187" i="16"/>
  <c r="N189" i="16"/>
  <c r="AM85" i="73"/>
  <c r="F44" i="85"/>
  <c r="E44" i="85"/>
  <c r="AM201" i="73"/>
  <c r="F81" i="85"/>
  <c r="E81" i="85"/>
  <c r="AM232" i="73"/>
  <c r="F104" i="85"/>
  <c r="E104" i="85"/>
  <c r="AM256" i="73"/>
  <c r="F119" i="85"/>
  <c r="E119" i="85"/>
  <c r="AM13" i="73"/>
  <c r="F8" i="85"/>
  <c r="E8" i="85"/>
  <c r="F20" i="85"/>
  <c r="E20" i="85"/>
  <c r="AM65" i="73"/>
  <c r="F31" i="85"/>
  <c r="E31" i="85"/>
  <c r="AM202" i="73"/>
  <c r="F82" i="85"/>
  <c r="E82" i="85"/>
  <c r="AM233" i="73"/>
  <c r="F105" i="85"/>
  <c r="E105" i="85"/>
  <c r="AM315" i="73"/>
  <c r="F148" i="85"/>
  <c r="E148" i="85"/>
  <c r="AM333" i="73"/>
  <c r="F159" i="85"/>
  <c r="E159" i="85"/>
  <c r="F173" i="85"/>
  <c r="E173" i="85"/>
  <c r="AM348" i="73"/>
  <c r="F169" i="85"/>
  <c r="E169" i="85"/>
  <c r="F172" i="85"/>
  <c r="E172" i="85"/>
  <c r="F187" i="85"/>
  <c r="E187" i="85"/>
  <c r="AM412" i="73"/>
  <c r="F196" i="85"/>
  <c r="E196" i="85"/>
  <c r="AM378" i="73"/>
  <c r="F175" i="85"/>
  <c r="E175" i="85"/>
  <c r="AM409" i="73"/>
  <c r="F195" i="85"/>
  <c r="E195" i="85"/>
  <c r="AM68" i="73"/>
  <c r="F32" i="85"/>
  <c r="E32" i="85"/>
  <c r="AM89" i="73"/>
  <c r="F46" i="85"/>
  <c r="E46" i="85"/>
  <c r="AM171" i="73"/>
  <c r="F66" i="85"/>
  <c r="E66" i="85"/>
  <c r="AM219" i="73"/>
  <c r="F92" i="85"/>
  <c r="E92" i="85"/>
  <c r="AM234" i="73"/>
  <c r="F106" i="85"/>
  <c r="E106" i="85"/>
  <c r="AM258" i="73"/>
  <c r="F121" i="85"/>
  <c r="E121" i="85"/>
  <c r="AM316" i="73"/>
  <c r="F149" i="85"/>
  <c r="E149" i="85"/>
  <c r="AM334" i="73"/>
  <c r="F160" i="85"/>
  <c r="E160" i="85"/>
  <c r="F178" i="85"/>
  <c r="E178" i="85"/>
  <c r="F189" i="85"/>
  <c r="E189" i="85"/>
  <c r="AM415" i="73"/>
  <c r="F198" i="85"/>
  <c r="E198" i="85"/>
  <c r="AM35" i="73"/>
  <c r="F18" i="85"/>
  <c r="E18" i="85"/>
  <c r="AM184" i="73"/>
  <c r="F74" i="85"/>
  <c r="E74" i="85"/>
  <c r="AM231" i="73"/>
  <c r="F103" i="85"/>
  <c r="E103" i="85"/>
  <c r="AM255" i="73"/>
  <c r="F118" i="85"/>
  <c r="E118" i="85"/>
  <c r="AM291" i="73"/>
  <c r="F134" i="85"/>
  <c r="E134" i="85"/>
  <c r="F176" i="85"/>
  <c r="E176" i="85"/>
  <c r="C60" i="90"/>
  <c r="Y25" i="16"/>
  <c r="D25" i="91"/>
  <c r="E25" i="91"/>
  <c r="F25" i="91"/>
  <c r="E37" i="85"/>
  <c r="E86" i="85"/>
  <c r="AM7" i="73"/>
  <c r="F5" i="85"/>
  <c r="E5" i="85"/>
  <c r="AM45" i="73"/>
  <c r="F22" i="85"/>
  <c r="E22" i="85"/>
  <c r="AM142" i="73"/>
  <c r="F58" i="85"/>
  <c r="E58" i="85"/>
  <c r="AM173" i="73"/>
  <c r="F68" i="85"/>
  <c r="E68" i="85"/>
  <c r="AM221" i="73"/>
  <c r="F94" i="85"/>
  <c r="E94" i="85"/>
  <c r="AM17" i="73"/>
  <c r="F10" i="85"/>
  <c r="E10" i="85"/>
  <c r="AM73" i="73"/>
  <c r="F34" i="85"/>
  <c r="E34" i="85"/>
  <c r="AM206" i="73"/>
  <c r="F84" i="85"/>
  <c r="E84" i="85"/>
  <c r="AM222" i="73"/>
  <c r="F95" i="85"/>
  <c r="E95" i="85"/>
  <c r="AM237" i="73"/>
  <c r="F109" i="85"/>
  <c r="E109" i="85"/>
  <c r="F140" i="85"/>
  <c r="E140" i="85"/>
  <c r="F139" i="85"/>
  <c r="E139" i="85"/>
  <c r="AM319" i="73"/>
  <c r="F151" i="85"/>
  <c r="E151" i="85"/>
  <c r="AM400" i="73"/>
  <c r="F191" i="85"/>
  <c r="E191" i="85"/>
  <c r="AM417" i="73"/>
  <c r="F200" i="85"/>
  <c r="E200" i="85"/>
  <c r="F177" i="85"/>
  <c r="E177" i="85"/>
  <c r="F188" i="85"/>
  <c r="E188" i="85"/>
  <c r="AM414" i="73"/>
  <c r="F197" i="85"/>
  <c r="E197" i="85"/>
  <c r="AM2" i="73"/>
  <c r="E2" i="85"/>
  <c r="AM18" i="73"/>
  <c r="F11" i="85"/>
  <c r="E11" i="85"/>
  <c r="AM48" i="73"/>
  <c r="F23" i="85"/>
  <c r="E23" i="85"/>
  <c r="AM74" i="73"/>
  <c r="F35" i="85"/>
  <c r="E35" i="85"/>
  <c r="AM175" i="73"/>
  <c r="F69" i="85"/>
  <c r="E69" i="85"/>
  <c r="F75" i="85"/>
  <c r="E75" i="85"/>
  <c r="AM207" i="73"/>
  <c r="F85" i="85"/>
  <c r="E85" i="85"/>
  <c r="F96" i="85"/>
  <c r="E96" i="85"/>
  <c r="F141" i="85"/>
  <c r="E141" i="85"/>
  <c r="AM338" i="73"/>
  <c r="F164" i="85"/>
  <c r="E164" i="85"/>
  <c r="F181" i="85"/>
  <c r="E181" i="85"/>
  <c r="AM69" i="73"/>
  <c r="F33" i="85"/>
  <c r="E33" i="85"/>
  <c r="AM141" i="73"/>
  <c r="F57" i="85"/>
  <c r="E57" i="85"/>
  <c r="AM172" i="73"/>
  <c r="F67" i="85"/>
  <c r="E67" i="85"/>
  <c r="AM220" i="73"/>
  <c r="F93" i="85"/>
  <c r="E93" i="85"/>
  <c r="AM235" i="73"/>
  <c r="F107" i="85"/>
  <c r="E107" i="85"/>
  <c r="AM295" i="73"/>
  <c r="F138" i="85"/>
  <c r="E138" i="85"/>
  <c r="AM317" i="73"/>
  <c r="F150" i="85"/>
  <c r="E150" i="85"/>
  <c r="AM382" i="73"/>
  <c r="F179" i="85"/>
  <c r="E179" i="85"/>
  <c r="AM397" i="73"/>
  <c r="F190" i="85"/>
  <c r="E190" i="85"/>
  <c r="AM416" i="73"/>
  <c r="F199" i="85"/>
  <c r="E199" i="85"/>
  <c r="S187" i="16"/>
  <c r="S189" i="16"/>
  <c r="E55" i="85"/>
  <c r="E130" i="85"/>
  <c r="E128" i="85"/>
  <c r="Y85" i="16"/>
  <c r="D85" i="91"/>
  <c r="E85" i="91"/>
  <c r="F85" i="91"/>
  <c r="Y53" i="16"/>
  <c r="D53" i="91"/>
  <c r="E53" i="91"/>
  <c r="F53" i="91"/>
  <c r="F83" i="87"/>
  <c r="K8" i="68"/>
  <c r="J8" i="68"/>
  <c r="F8" i="68"/>
  <c r="AM280" i="73"/>
  <c r="F129" i="85"/>
  <c r="E129" i="85"/>
  <c r="T14" i="23"/>
  <c r="L3" i="68"/>
  <c r="AM254" i="73"/>
  <c r="F117" i="85"/>
  <c r="E117" i="85"/>
  <c r="AM216" i="73"/>
  <c r="F91" i="85"/>
  <c r="E91" i="85"/>
  <c r="G288" i="87"/>
  <c r="L288" i="87"/>
  <c r="I314" i="87"/>
  <c r="H83" i="87"/>
  <c r="F267" i="87"/>
  <c r="M2" i="68"/>
  <c r="I218" i="87"/>
  <c r="I297" i="87"/>
  <c r="G8" i="68"/>
  <c r="L2" i="68"/>
  <c r="I288" i="87"/>
  <c r="G314" i="87"/>
  <c r="G267" i="87"/>
  <c r="U187" i="16"/>
  <c r="U189" i="16"/>
  <c r="Y48" i="16"/>
  <c r="D50" i="91"/>
  <c r="E50" i="91"/>
  <c r="F50" i="91"/>
  <c r="K297" i="87"/>
  <c r="L314" i="87"/>
  <c r="L83" i="87"/>
  <c r="K218" i="87"/>
  <c r="I267" i="87"/>
  <c r="G297" i="87"/>
  <c r="F314" i="87"/>
  <c r="H288" i="87"/>
  <c r="I83" i="87"/>
  <c r="J297" i="87"/>
  <c r="E267" i="87"/>
  <c r="F26" i="85"/>
  <c r="E26" i="85"/>
  <c r="J218" i="87"/>
  <c r="M306" i="87"/>
  <c r="M307" i="87"/>
  <c r="H297" i="87"/>
  <c r="H218" i="87"/>
  <c r="E53" i="90"/>
  <c r="M3" i="68"/>
  <c r="E8" i="68"/>
  <c r="M267" i="87"/>
  <c r="H314" i="87"/>
  <c r="E314" i="87"/>
  <c r="M58" i="87"/>
  <c r="M283" i="87"/>
  <c r="M276" i="87"/>
  <c r="M142" i="87"/>
  <c r="M290" i="87"/>
  <c r="M297" i="87"/>
  <c r="M218" i="87"/>
  <c r="H61" i="90"/>
  <c r="J57" i="90"/>
  <c r="G45" i="90"/>
  <c r="AD32" i="90"/>
  <c r="K68" i="90"/>
  <c r="K70" i="90"/>
  <c r="J267" i="87"/>
  <c r="F218" i="87"/>
  <c r="AC32" i="90"/>
  <c r="J68" i="90"/>
  <c r="J70" i="90"/>
  <c r="W32" i="90"/>
  <c r="D68" i="90"/>
  <c r="D70" i="90"/>
  <c r="L267" i="87"/>
  <c r="G83" i="87"/>
  <c r="P32" i="90"/>
  <c r="S32" i="90"/>
  <c r="C43" i="90"/>
  <c r="D267" i="87"/>
  <c r="D312" i="87"/>
  <c r="D314" i="87"/>
  <c r="D291" i="87"/>
  <c r="D297" i="87"/>
  <c r="D218" i="87"/>
  <c r="J314" i="87"/>
  <c r="G218" i="87"/>
  <c r="H267" i="87"/>
  <c r="E83" i="87"/>
  <c r="E284" i="87"/>
  <c r="K267" i="87"/>
  <c r="K309" i="87"/>
  <c r="K314" i="87"/>
  <c r="W12" i="23"/>
  <c r="F297" i="87"/>
  <c r="X10" i="23"/>
  <c r="H54" i="90"/>
  <c r="J54" i="90"/>
  <c r="G54" i="90"/>
  <c r="F54" i="90"/>
  <c r="E54" i="90"/>
  <c r="T32" i="90"/>
  <c r="C36" i="90"/>
  <c r="D36" i="90"/>
  <c r="C57" i="90"/>
  <c r="D57" i="90"/>
  <c r="C54" i="90"/>
  <c r="D54" i="90"/>
  <c r="C47" i="90"/>
  <c r="M39" i="90"/>
  <c r="D47" i="90"/>
  <c r="D41" i="90"/>
  <c r="C41" i="90"/>
  <c r="R32" i="90"/>
  <c r="J36" i="90"/>
  <c r="G36" i="90"/>
  <c r="U32" i="90"/>
  <c r="B68" i="90"/>
  <c r="B70" i="90"/>
  <c r="E36" i="90"/>
  <c r="H36" i="90"/>
  <c r="F36" i="90"/>
  <c r="J47" i="90"/>
  <c r="Q39" i="90"/>
  <c r="G47" i="90"/>
  <c r="O39" i="90"/>
  <c r="H47" i="90"/>
  <c r="E47" i="90"/>
  <c r="N39" i="90"/>
  <c r="F47" i="90"/>
  <c r="C40" i="90"/>
  <c r="D40" i="90"/>
  <c r="H56" i="90"/>
  <c r="G56" i="90"/>
  <c r="J56" i="90"/>
  <c r="E56" i="90"/>
  <c r="F56" i="90"/>
  <c r="H45" i="90"/>
  <c r="G53" i="90"/>
  <c r="F57" i="90"/>
  <c r="E61" i="90"/>
  <c r="J61" i="90"/>
  <c r="C55" i="90"/>
  <c r="D53" i="90"/>
  <c r="X20" i="23"/>
  <c r="X22" i="23"/>
  <c r="X6" i="23"/>
  <c r="AB32" i="90"/>
  <c r="I68" i="90"/>
  <c r="I70" i="90"/>
  <c r="H50" i="90"/>
  <c r="J50" i="90"/>
  <c r="G50" i="90"/>
  <c r="F50" i="90"/>
  <c r="E50" i="90"/>
  <c r="C50" i="90"/>
  <c r="D50" i="90"/>
  <c r="AA32" i="90"/>
  <c r="H68" i="90"/>
  <c r="H70" i="90"/>
  <c r="J51" i="90"/>
  <c r="Q40" i="90"/>
  <c r="G51" i="90"/>
  <c r="O40" i="90"/>
  <c r="H51" i="90"/>
  <c r="F51" i="90"/>
  <c r="E51" i="90"/>
  <c r="N40" i="90"/>
  <c r="J42" i="90"/>
  <c r="Q37" i="90"/>
  <c r="H42" i="90"/>
  <c r="G42" i="90"/>
  <c r="O37" i="90"/>
  <c r="E42" i="90"/>
  <c r="N37" i="90"/>
  <c r="F42" i="90"/>
  <c r="J40" i="90"/>
  <c r="H40" i="90"/>
  <c r="G40" i="90"/>
  <c r="F40" i="90"/>
  <c r="E40" i="90"/>
  <c r="J38" i="90"/>
  <c r="H38" i="90"/>
  <c r="G38" i="90"/>
  <c r="E38" i="90"/>
  <c r="F38" i="90"/>
  <c r="C39" i="90"/>
  <c r="D39" i="90"/>
  <c r="H60" i="90"/>
  <c r="G60" i="90"/>
  <c r="J60" i="90"/>
  <c r="E60" i="90"/>
  <c r="F60" i="90"/>
  <c r="H44" i="90"/>
  <c r="G44" i="90"/>
  <c r="J44" i="90"/>
  <c r="F44" i="90"/>
  <c r="E44" i="90"/>
  <c r="J49" i="90"/>
  <c r="H49" i="90"/>
  <c r="G49" i="90"/>
  <c r="E49" i="90"/>
  <c r="F49" i="90"/>
  <c r="E45" i="90"/>
  <c r="J45" i="90"/>
  <c r="H53" i="90"/>
  <c r="G57" i="90"/>
  <c r="F61" i="90"/>
  <c r="D56" i="90"/>
  <c r="G8" i="92"/>
  <c r="X4" i="23"/>
  <c r="W4" i="23"/>
  <c r="X32" i="90"/>
  <c r="E68" i="90"/>
  <c r="E70" i="90"/>
  <c r="H46" i="90"/>
  <c r="J46" i="90"/>
  <c r="Q45" i="90"/>
  <c r="G46" i="90"/>
  <c r="O45" i="90"/>
  <c r="F46" i="90"/>
  <c r="E46" i="90"/>
  <c r="N45" i="90"/>
  <c r="C62" i="90"/>
  <c r="D62" i="90"/>
  <c r="C52" i="90"/>
  <c r="D52" i="90"/>
  <c r="D49" i="90"/>
  <c r="C49" i="90"/>
  <c r="D46" i="90"/>
  <c r="C46" i="90"/>
  <c r="M45" i="90"/>
  <c r="V32" i="90"/>
  <c r="C68" i="90"/>
  <c r="C70" i="90"/>
  <c r="J55" i="90"/>
  <c r="G55" i="90"/>
  <c r="H55" i="90"/>
  <c r="E55" i="90"/>
  <c r="F55" i="90"/>
  <c r="D38" i="90"/>
  <c r="C38" i="90"/>
  <c r="H48" i="90"/>
  <c r="G48" i="90"/>
  <c r="J48" i="90"/>
  <c r="F48" i="90"/>
  <c r="E48" i="90"/>
  <c r="D59" i="90"/>
  <c r="F45" i="90"/>
  <c r="F53" i="90"/>
  <c r="J53" i="90"/>
  <c r="H57" i="90"/>
  <c r="G61" i="90"/>
  <c r="J189" i="16"/>
  <c r="H58" i="90"/>
  <c r="J58" i="90"/>
  <c r="Q43" i="90"/>
  <c r="G58" i="90"/>
  <c r="O43" i="90"/>
  <c r="E58" i="90"/>
  <c r="N43" i="90"/>
  <c r="F58" i="90"/>
  <c r="H62" i="90"/>
  <c r="J62" i="90"/>
  <c r="G62" i="90"/>
  <c r="E62" i="90"/>
  <c r="F62" i="90"/>
  <c r="C61" i="90"/>
  <c r="D61" i="90"/>
  <c r="C58" i="90"/>
  <c r="M43" i="90"/>
  <c r="D58" i="90"/>
  <c r="C48" i="90"/>
  <c r="D48" i="90"/>
  <c r="C45" i="90"/>
  <c r="D45" i="90"/>
  <c r="D42" i="90"/>
  <c r="C42" i="90"/>
  <c r="M37" i="90"/>
  <c r="Z32" i="90"/>
  <c r="G68" i="90"/>
  <c r="G70" i="90"/>
  <c r="J59" i="90"/>
  <c r="Q41" i="90"/>
  <c r="G59" i="90"/>
  <c r="O41" i="90"/>
  <c r="H59" i="90"/>
  <c r="F59" i="90"/>
  <c r="E59" i="90"/>
  <c r="N41" i="90"/>
  <c r="J43" i="90"/>
  <c r="G43" i="90"/>
  <c r="H43" i="90"/>
  <c r="E43" i="90"/>
  <c r="F43" i="90"/>
  <c r="H41" i="90"/>
  <c r="J41" i="90"/>
  <c r="G41" i="90"/>
  <c r="E41" i="90"/>
  <c r="F41" i="90"/>
  <c r="H39" i="90"/>
  <c r="J39" i="90"/>
  <c r="G39" i="90"/>
  <c r="E39" i="90"/>
  <c r="F39" i="90"/>
  <c r="H37" i="90"/>
  <c r="J37" i="90"/>
  <c r="G37" i="90"/>
  <c r="E37" i="90"/>
  <c r="F37" i="90"/>
  <c r="C44" i="90"/>
  <c r="D44" i="90"/>
  <c r="D37" i="90"/>
  <c r="Q32" i="90"/>
  <c r="C37" i="90"/>
  <c r="Y32" i="90"/>
  <c r="F68" i="90"/>
  <c r="F70" i="90"/>
  <c r="H52" i="90"/>
  <c r="G52" i="90"/>
  <c r="J52" i="90"/>
  <c r="E52" i="90"/>
  <c r="F52" i="90"/>
  <c r="F288" i="87"/>
  <c r="E57" i="90"/>
  <c r="D43" i="90"/>
  <c r="D60" i="90"/>
  <c r="C51" i="90"/>
  <c r="M40" i="90"/>
  <c r="AN413" i="73"/>
  <c r="AN90" i="73"/>
  <c r="AN83" i="73"/>
  <c r="M189" i="16"/>
  <c r="L27" i="23"/>
  <c r="L29" i="23"/>
  <c r="J83" i="87"/>
  <c r="AN284" i="73"/>
  <c r="L218" i="87"/>
  <c r="L276" i="87"/>
  <c r="F53" i="85"/>
  <c r="AN283" i="73"/>
  <c r="E218" i="87"/>
  <c r="E276" i="87"/>
  <c r="X16" i="23"/>
  <c r="K83" i="87"/>
  <c r="K276" i="87"/>
  <c r="D83" i="87"/>
  <c r="AN16" i="73"/>
  <c r="AN380" i="73"/>
  <c r="G176" i="85"/>
  <c r="AN22" i="73"/>
  <c r="AN50" i="73"/>
  <c r="AN67" i="73"/>
  <c r="AN355" i="73"/>
  <c r="AN63" i="73"/>
  <c r="AN31" i="73"/>
  <c r="AN271" i="73"/>
  <c r="AN71" i="73"/>
  <c r="AN33" i="73"/>
  <c r="AN49" i="73"/>
  <c r="AN399" i="73"/>
  <c r="AN39" i="73"/>
  <c r="AN297" i="73"/>
  <c r="AN299" i="73"/>
  <c r="AN20" i="73"/>
  <c r="AN306" i="73"/>
  <c r="AN327" i="73"/>
  <c r="AN36" i="73"/>
  <c r="AN30" i="73"/>
  <c r="AN60" i="73"/>
  <c r="AN312" i="73"/>
  <c r="AN46" i="73"/>
  <c r="AN318" i="73"/>
  <c r="AN398" i="73"/>
  <c r="AN322" i="73"/>
  <c r="AN305" i="73"/>
  <c r="AN52" i="73"/>
  <c r="AN70" i="73"/>
  <c r="AN34" i="73"/>
  <c r="AN268" i="73"/>
  <c r="AN19" i="73"/>
  <c r="AN23" i="73"/>
  <c r="AN38" i="73"/>
  <c r="AN61" i="73"/>
  <c r="AN43" i="73"/>
  <c r="AN66" i="73"/>
  <c r="AN42" i="73"/>
  <c r="AN310" i="73"/>
  <c r="N27" i="23"/>
  <c r="N29" i="23"/>
  <c r="W24" i="23"/>
  <c r="E27" i="23"/>
  <c r="E29" i="23"/>
  <c r="W16" i="23"/>
  <c r="F2" i="85"/>
  <c r="AN244" i="73"/>
  <c r="AN245" i="73"/>
  <c r="AN246" i="73"/>
  <c r="AN248" i="73"/>
  <c r="W23" i="23"/>
  <c r="V27" i="23"/>
  <c r="V29" i="23"/>
  <c r="O27" i="23"/>
  <c r="O29" i="23"/>
  <c r="D27" i="23"/>
  <c r="D29" i="23"/>
  <c r="X24" i="23"/>
  <c r="W13" i="23"/>
  <c r="AN233" i="73"/>
  <c r="G105" i="85"/>
  <c r="AN76" i="73"/>
  <c r="G37" i="85"/>
  <c r="AN152" i="73"/>
  <c r="AN257" i="73"/>
  <c r="G120" i="85"/>
  <c r="AN128" i="73"/>
  <c r="G55" i="85"/>
  <c r="AN239" i="73"/>
  <c r="G111" i="85"/>
  <c r="AN216" i="73"/>
  <c r="G91" i="85"/>
  <c r="AN381" i="73"/>
  <c r="AN274" i="73"/>
  <c r="AN150" i="73"/>
  <c r="AN2" i="73"/>
  <c r="G2" i="85"/>
  <c r="AN232" i="73"/>
  <c r="G104" i="85"/>
  <c r="AN147" i="73"/>
  <c r="G61" i="85"/>
  <c r="AN91" i="73"/>
  <c r="AN391" i="73"/>
  <c r="AN287" i="73"/>
  <c r="G131" i="85"/>
  <c r="AN13" i="73"/>
  <c r="G8" i="85"/>
  <c r="AN11" i="73"/>
  <c r="G6" i="85"/>
  <c r="AN323" i="73"/>
  <c r="G153" i="85"/>
  <c r="AN193" i="73"/>
  <c r="G77" i="85"/>
  <c r="AN349" i="73"/>
  <c r="AN113" i="73"/>
  <c r="AN148" i="73"/>
  <c r="AN214" i="73"/>
  <c r="AN388" i="73"/>
  <c r="G183" i="85"/>
  <c r="AN8" i="73"/>
  <c r="AN56" i="73"/>
  <c r="AN366" i="73"/>
  <c r="G173" i="85"/>
  <c r="AN192" i="73"/>
  <c r="G76" i="85"/>
  <c r="AN302" i="73"/>
  <c r="AN12" i="73"/>
  <c r="G7" i="85"/>
  <c r="AN57" i="73"/>
  <c r="AN317" i="73"/>
  <c r="G150" i="85"/>
  <c r="AN100" i="73"/>
  <c r="AN390" i="73"/>
  <c r="G185" i="85"/>
  <c r="AN221" i="73"/>
  <c r="G94" i="85"/>
  <c r="AN253" i="73"/>
  <c r="AN89" i="73"/>
  <c r="G46" i="85"/>
  <c r="AN142" i="73"/>
  <c r="G58" i="85"/>
  <c r="AN416" i="73"/>
  <c r="G199" i="85"/>
  <c r="AN79" i="73"/>
  <c r="G40" i="85"/>
  <c r="AN303" i="73"/>
  <c r="AN385" i="73"/>
  <c r="AN291" i="73"/>
  <c r="G134" i="85"/>
  <c r="AN32" i="73"/>
  <c r="G17" i="85"/>
  <c r="AN340" i="73"/>
  <c r="AN176" i="73"/>
  <c r="AN37" i="73"/>
  <c r="G19" i="85"/>
  <c r="AN180" i="73"/>
  <c r="AN87" i="73"/>
  <c r="M44" i="90"/>
  <c r="AN263" i="73"/>
  <c r="G123" i="85"/>
  <c r="AN281" i="73"/>
  <c r="AN188" i="73"/>
  <c r="AN225" i="73"/>
  <c r="G98" i="85"/>
  <c r="AN121" i="73"/>
  <c r="AN252" i="73"/>
  <c r="AN272" i="73"/>
  <c r="G127" i="85"/>
  <c r="AN418" i="73"/>
  <c r="G201" i="85"/>
  <c r="AN47" i="73"/>
  <c r="AN208" i="73"/>
  <c r="G86" i="85"/>
  <c r="AN7" i="73"/>
  <c r="G5" i="85"/>
  <c r="AN319" i="73"/>
  <c r="G151" i="85"/>
  <c r="AN215" i="73"/>
  <c r="G90" i="85"/>
  <c r="AN288" i="73"/>
  <c r="AN98" i="73"/>
  <c r="G49" i="85"/>
  <c r="AN4" i="73"/>
  <c r="AN133" i="73"/>
  <c r="AN364" i="73"/>
  <c r="AN199" i="73"/>
  <c r="G79" i="85"/>
  <c r="AN25" i="73"/>
  <c r="AN106" i="73"/>
  <c r="AN357" i="73"/>
  <c r="AN130" i="73"/>
  <c r="AN103" i="73"/>
  <c r="G51" i="85"/>
  <c r="AN190" i="73"/>
  <c r="AN196" i="73"/>
  <c r="AN104" i="73"/>
  <c r="AN267" i="73"/>
  <c r="G125" i="85"/>
  <c r="AN330" i="73"/>
  <c r="G158" i="85"/>
  <c r="AN378" i="73"/>
  <c r="G175" i="85"/>
  <c r="AN178" i="73"/>
  <c r="G71" i="85"/>
  <c r="AN185" i="73"/>
  <c r="AN169" i="73"/>
  <c r="G65" i="85"/>
  <c r="AN371" i="73"/>
  <c r="AN213" i="73"/>
  <c r="AN210" i="73"/>
  <c r="G87" i="85"/>
  <c r="AN275" i="73"/>
  <c r="AN373" i="73"/>
  <c r="AN212" i="73"/>
  <c r="G89" i="85"/>
  <c r="AN293" i="73"/>
  <c r="G136" i="85"/>
  <c r="AN277" i="73"/>
  <c r="AN238" i="73"/>
  <c r="G110" i="85"/>
  <c r="AN332" i="73"/>
  <c r="AN338" i="73"/>
  <c r="G164" i="85"/>
  <c r="AN379" i="73"/>
  <c r="AN336" i="73"/>
  <c r="G162" i="85"/>
  <c r="AN143" i="73"/>
  <c r="AN298" i="73"/>
  <c r="G140" i="85"/>
  <c r="AN242" i="73"/>
  <c r="G114" i="85"/>
  <c r="AN218" i="73"/>
  <c r="AN337" i="73"/>
  <c r="G163" i="85"/>
  <c r="AN347" i="73"/>
  <c r="AN372" i="73"/>
  <c r="AN315" i="73"/>
  <c r="G148" i="85"/>
  <c r="AN285" i="73"/>
  <c r="AN342" i="73"/>
  <c r="G166" i="85"/>
  <c r="AN325" i="73"/>
  <c r="AN40" i="73"/>
  <c r="G20" i="85"/>
  <c r="AN77" i="73"/>
  <c r="G38" i="85"/>
  <c r="AN116" i="73"/>
  <c r="AN195" i="73"/>
  <c r="AN217" i="73"/>
  <c r="AN105" i="73"/>
  <c r="AN135" i="73"/>
  <c r="AN5" i="73"/>
  <c r="G4" i="85"/>
  <c r="AN255" i="73"/>
  <c r="G118" i="85"/>
  <c r="AN28" i="73"/>
  <c r="G15" i="85"/>
  <c r="AN158" i="73"/>
  <c r="AN65" i="73"/>
  <c r="G31" i="85"/>
  <c r="AN171" i="73"/>
  <c r="G66" i="85"/>
  <c r="AN386" i="73"/>
  <c r="G182" i="85"/>
  <c r="AN198" i="73"/>
  <c r="AN231" i="73"/>
  <c r="G103" i="85"/>
  <c r="AN44" i="73"/>
  <c r="AN179" i="73"/>
  <c r="G72" i="85"/>
  <c r="AN35" i="73"/>
  <c r="G18" i="85"/>
  <c r="AN352" i="73"/>
  <c r="AN96" i="73"/>
  <c r="AN109" i="73"/>
  <c r="AN93" i="73"/>
  <c r="AN334" i="73"/>
  <c r="G160" i="85"/>
  <c r="AN162" i="73"/>
  <c r="AN259" i="73"/>
  <c r="AN78" i="73"/>
  <c r="G39" i="85"/>
  <c r="AN415" i="73"/>
  <c r="G198" i="85"/>
  <c r="AN269" i="73"/>
  <c r="AN376" i="73"/>
  <c r="AN387" i="73"/>
  <c r="AN53" i="73"/>
  <c r="AN124" i="73"/>
  <c r="AN134" i="73"/>
  <c r="G56" i="85"/>
  <c r="AN264" i="73"/>
  <c r="G124" i="85"/>
  <c r="AN99" i="73"/>
  <c r="AN219" i="73"/>
  <c r="G92" i="85"/>
  <c r="AN111" i="73"/>
  <c r="AN160" i="73"/>
  <c r="AN94" i="73"/>
  <c r="G48" i="85"/>
  <c r="AN278" i="73"/>
  <c r="AN249" i="73"/>
  <c r="AN273" i="73"/>
  <c r="AN80" i="73"/>
  <c r="G41" i="85"/>
  <c r="AN45" i="73"/>
  <c r="G22" i="85"/>
  <c r="AN262" i="73"/>
  <c r="G122" i="85"/>
  <c r="AN59" i="73"/>
  <c r="G28" i="85"/>
  <c r="AN240" i="73"/>
  <c r="G112" i="85"/>
  <c r="AN324" i="73"/>
  <c r="G154" i="85"/>
  <c r="AN108" i="73"/>
  <c r="AN286" i="73"/>
  <c r="AN226" i="73"/>
  <c r="G99" i="85"/>
  <c r="AN328" i="73"/>
  <c r="G156" i="85"/>
  <c r="AN222" i="73"/>
  <c r="G95" i="85"/>
  <c r="AN182" i="73"/>
  <c r="AN294" i="73"/>
  <c r="G137" i="85"/>
  <c r="AN122" i="73"/>
  <c r="AN250" i="73"/>
  <c r="AN165" i="73"/>
  <c r="G63" i="85"/>
  <c r="AN200" i="73"/>
  <c r="G80" i="85"/>
  <c r="AN280" i="73"/>
  <c r="G129" i="85"/>
  <c r="AN186" i="73"/>
  <c r="AN314" i="73"/>
  <c r="G147" i="85"/>
  <c r="AN203" i="73"/>
  <c r="AN170" i="73"/>
  <c r="AN235" i="73"/>
  <c r="G107" i="85"/>
  <c r="AN375" i="73"/>
  <c r="AN234" i="73"/>
  <c r="G106" i="85"/>
  <c r="AN159" i="73"/>
  <c r="AN313" i="73"/>
  <c r="AN201" i="73"/>
  <c r="G81" i="85"/>
  <c r="AN41" i="73"/>
  <c r="G21" i="85"/>
  <c r="AN18" i="73"/>
  <c r="G11" i="85"/>
  <c r="AN58" i="73"/>
  <c r="G27" i="85"/>
  <c r="AN68" i="73"/>
  <c r="G32" i="85"/>
  <c r="AN351" i="73"/>
  <c r="AN82" i="73"/>
  <c r="G43" i="85"/>
  <c r="AN172" i="73"/>
  <c r="G67" i="85"/>
  <c r="AN251" i="73"/>
  <c r="G116" i="85"/>
  <c r="AN144" i="73"/>
  <c r="AN374" i="73"/>
  <c r="AN112" i="73"/>
  <c r="AN110" i="73"/>
  <c r="AN127" i="73"/>
  <c r="AN62" i="73"/>
  <c r="G29" i="85"/>
  <c r="AN348" i="73"/>
  <c r="G169" i="85"/>
  <c r="AN359" i="73"/>
  <c r="G115" i="85"/>
  <c r="AN151" i="73"/>
  <c r="G62" i="85"/>
  <c r="AN191" i="73"/>
  <c r="G75" i="85"/>
  <c r="T27" i="23"/>
  <c r="T29" i="23"/>
  <c r="AN173" i="73"/>
  <c r="G68" i="85"/>
  <c r="X3" i="23"/>
  <c r="AN166" i="73"/>
  <c r="AN279" i="73"/>
  <c r="G128" i="85"/>
  <c r="G27" i="23"/>
  <c r="G29" i="23"/>
  <c r="AN132" i="73"/>
  <c r="AN382" i="73"/>
  <c r="G179" i="85"/>
  <c r="AN24" i="73"/>
  <c r="G13" i="85"/>
  <c r="R27" i="23"/>
  <c r="R29" i="23"/>
  <c r="W5" i="23"/>
  <c r="AN258" i="73"/>
  <c r="G121" i="85"/>
  <c r="AN365" i="73"/>
  <c r="G172" i="85"/>
  <c r="AN92" i="73"/>
  <c r="G47" i="85"/>
  <c r="AN183" i="73"/>
  <c r="AN69" i="73"/>
  <c r="G33" i="85"/>
  <c r="AN270" i="73"/>
  <c r="G126" i="85"/>
  <c r="AN360" i="73"/>
  <c r="G171" i="85"/>
  <c r="AN363" i="73"/>
  <c r="AN368" i="73"/>
  <c r="AN301" i="73"/>
  <c r="AN15" i="73"/>
  <c r="AN29" i="73"/>
  <c r="G16" i="85"/>
  <c r="AN292" i="73"/>
  <c r="G135" i="85"/>
  <c r="AN184" i="73"/>
  <c r="G74" i="85"/>
  <c r="AN137" i="73"/>
  <c r="AN207" i="73"/>
  <c r="G85" i="85"/>
  <c r="AN228" i="73"/>
  <c r="AN384" i="73"/>
  <c r="G180" i="85"/>
  <c r="AN321" i="73"/>
  <c r="G152" i="85"/>
  <c r="AN174" i="73"/>
  <c r="AN202" i="73"/>
  <c r="G82" i="85"/>
  <c r="AN361" i="73"/>
  <c r="AN120" i="73"/>
  <c r="G54" i="85"/>
  <c r="G177" i="85"/>
  <c r="AN261" i="73"/>
  <c r="AN187" i="73"/>
  <c r="AN153" i="73"/>
  <c r="AN119" i="73"/>
  <c r="G53" i="85"/>
  <c r="AN167" i="73"/>
  <c r="G64" i="85"/>
  <c r="AN307" i="73"/>
  <c r="G143" i="85"/>
  <c r="AN282" i="73"/>
  <c r="G130" i="85"/>
  <c r="AN362" i="73"/>
  <c r="AN389" i="73"/>
  <c r="G184" i="85"/>
  <c r="AN320" i="73"/>
  <c r="AN9" i="73"/>
  <c r="AN204" i="73"/>
  <c r="G83" i="85"/>
  <c r="AN329" i="73"/>
  <c r="G157" i="85"/>
  <c r="AN74" i="73"/>
  <c r="G35" i="85"/>
  <c r="AN139" i="73"/>
  <c r="AN370" i="73"/>
  <c r="AN117" i="73"/>
  <c r="AN311" i="73"/>
  <c r="G146" i="85"/>
  <c r="AN14" i="73"/>
  <c r="G9" i="85"/>
  <c r="AN254" i="73"/>
  <c r="G117" i="85"/>
  <c r="AN211" i="73"/>
  <c r="G88" i="85"/>
  <c r="AN295" i="73"/>
  <c r="G138" i="85"/>
  <c r="AN220" i="73"/>
  <c r="G93" i="85"/>
  <c r="AN136" i="73"/>
  <c r="AN177" i="73"/>
  <c r="G70" i="85"/>
  <c r="AN335" i="73"/>
  <c r="G161" i="85"/>
  <c r="AN86" i="73"/>
  <c r="AN333" i="73"/>
  <c r="G159" i="85"/>
  <c r="AN227" i="73"/>
  <c r="G100" i="85"/>
  <c r="AN101" i="73"/>
  <c r="G50" i="85"/>
  <c r="G60" i="85"/>
  <c r="AN331" i="73"/>
  <c r="AN17" i="73"/>
  <c r="G10" i="85"/>
  <c r="AN189" i="73"/>
  <c r="AN346" i="73"/>
  <c r="AN118" i="73"/>
  <c r="AN289" i="73"/>
  <c r="G132" i="85"/>
  <c r="AN237" i="73"/>
  <c r="G109" i="85"/>
  <c r="AN164" i="73"/>
  <c r="U27" i="23"/>
  <c r="U29" i="23"/>
  <c r="W8" i="23"/>
  <c r="W20" i="23"/>
  <c r="Q27" i="23"/>
  <c r="Q29" i="23"/>
  <c r="S27" i="23"/>
  <c r="S29" i="23"/>
  <c r="W3" i="23"/>
  <c r="M27" i="23"/>
  <c r="M29" i="23"/>
  <c r="X5" i="23"/>
  <c r="K27" i="23"/>
  <c r="K29" i="23"/>
  <c r="J27" i="23"/>
  <c r="J29" i="23"/>
  <c r="I27" i="23"/>
  <c r="I29" i="23"/>
  <c r="H27" i="23"/>
  <c r="H29" i="23"/>
  <c r="X2" i="23"/>
  <c r="X13" i="23"/>
  <c r="X7" i="23"/>
  <c r="X19" i="23"/>
  <c r="W19" i="23"/>
  <c r="X21" i="23"/>
  <c r="X23" i="23"/>
  <c r="W15" i="23"/>
  <c r="X11" i="23"/>
  <c r="P27" i="23"/>
  <c r="P29" i="23"/>
  <c r="W22" i="23"/>
  <c r="W14" i="23"/>
  <c r="X15" i="23"/>
  <c r="W21" i="23"/>
  <c r="B412" i="68"/>
  <c r="F27" i="23"/>
  <c r="F29" i="23"/>
  <c r="W6" i="23"/>
  <c r="X9" i="23"/>
  <c r="W7" i="23"/>
  <c r="W2" i="23"/>
  <c r="X8" i="23"/>
  <c r="W11" i="23"/>
  <c r="W9" i="23"/>
  <c r="C27" i="23"/>
  <c r="C29" i="23"/>
  <c r="X18" i="23"/>
  <c r="W17" i="23"/>
  <c r="X17" i="23"/>
  <c r="AN197" i="73"/>
  <c r="AN316" i="73"/>
  <c r="G149" i="85"/>
  <c r="AN102" i="73"/>
  <c r="AN230" i="73"/>
  <c r="G102" i="85"/>
  <c r="AN131" i="73"/>
  <c r="G178" i="85"/>
  <c r="AN350" i="73"/>
  <c r="AN157" i="73"/>
  <c r="AN163" i="73"/>
  <c r="AN417" i="73"/>
  <c r="G200" i="85"/>
  <c r="AN107" i="73"/>
  <c r="AN414" i="73"/>
  <c r="G197" i="85"/>
  <c r="AN209" i="73"/>
  <c r="AN85" i="73"/>
  <c r="G44" i="85"/>
  <c r="AN168" i="73"/>
  <c r="AN343" i="73"/>
  <c r="G167" i="85"/>
  <c r="AN161" i="73"/>
  <c r="AN64" i="73"/>
  <c r="G30" i="85"/>
  <c r="AN126" i="73"/>
  <c r="G181" i="85"/>
  <c r="AN194" i="73"/>
  <c r="G78" i="85"/>
  <c r="AN175" i="73"/>
  <c r="G69" i="85"/>
  <c r="AN229" i="73"/>
  <c r="G101" i="85"/>
  <c r="AN48" i="73"/>
  <c r="G23" i="85"/>
  <c r="AN181" i="73"/>
  <c r="G73" i="85"/>
  <c r="AN356" i="73"/>
  <c r="AN145" i="73"/>
  <c r="G59" i="85"/>
  <c r="AN276" i="73"/>
  <c r="AN345" i="73"/>
  <c r="AN344" i="73"/>
  <c r="G168" i="85"/>
  <c r="X12" i="23"/>
  <c r="Y187" i="16"/>
  <c r="AN125" i="73"/>
  <c r="AN256" i="73"/>
  <c r="G119" i="85"/>
  <c r="AN341" i="73"/>
  <c r="G165" i="85"/>
  <c r="AN3" i="73"/>
  <c r="G3" i="85"/>
  <c r="AN308" i="73"/>
  <c r="G144" i="85"/>
  <c r="AN154" i="73"/>
  <c r="AN81" i="73"/>
  <c r="G42" i="85"/>
  <c r="AN224" i="73"/>
  <c r="G97" i="85"/>
  <c r="AN377" i="73"/>
  <c r="G174" i="85"/>
  <c r="AN26" i="73"/>
  <c r="G14" i="85"/>
  <c r="AN296" i="73"/>
  <c r="G139" i="85"/>
  <c r="AN260" i="73"/>
  <c r="AN353" i="73"/>
  <c r="AN140" i="73"/>
  <c r="AN155" i="73"/>
  <c r="AN369" i="73"/>
  <c r="AN10" i="73"/>
  <c r="AN339" i="73"/>
  <c r="AN266" i="73"/>
  <c r="AN205" i="73"/>
  <c r="AN54" i="73"/>
  <c r="G25" i="85"/>
  <c r="AN115" i="73"/>
  <c r="AN236" i="73"/>
  <c r="G108" i="85"/>
  <c r="AN21" i="73"/>
  <c r="G12" i="85"/>
  <c r="AN146" i="73"/>
  <c r="AN326" i="73"/>
  <c r="G155" i="85"/>
  <c r="AN290" i="73"/>
  <c r="G133" i="85"/>
  <c r="AN149" i="73"/>
  <c r="AN114" i="73"/>
  <c r="G52" i="85"/>
  <c r="AN84" i="73"/>
  <c r="AN138" i="73"/>
  <c r="AN206" i="73"/>
  <c r="G84" i="85"/>
  <c r="AN241" i="73"/>
  <c r="G113" i="85"/>
  <c r="AN97" i="73"/>
  <c r="AN354" i="73"/>
  <c r="G170" i="85"/>
  <c r="AN300" i="73"/>
  <c r="G141" i="85"/>
  <c r="AN383" i="73"/>
  <c r="AN88" i="73"/>
  <c r="G45" i="85"/>
  <c r="AN72" i="73"/>
  <c r="AN367" i="73"/>
  <c r="AN141" i="73"/>
  <c r="G57" i="85"/>
  <c r="AN27" i="73"/>
  <c r="AN265" i="73"/>
  <c r="AN55" i="73"/>
  <c r="G26" i="85"/>
  <c r="AN223" i="73"/>
  <c r="G96" i="85"/>
  <c r="AN247" i="73"/>
  <c r="AN358" i="73"/>
  <c r="AN404" i="73"/>
  <c r="AN129" i="73"/>
  <c r="AN392" i="73"/>
  <c r="AN402" i="73"/>
  <c r="M42" i="90"/>
  <c r="X14" i="23"/>
  <c r="G320" i="87"/>
  <c r="F276" i="87"/>
  <c r="AN6" i="73"/>
  <c r="AN309" i="73"/>
  <c r="G145" i="85"/>
  <c r="AN95" i="73"/>
  <c r="AN51" i="73"/>
  <c r="G24" i="85"/>
  <c r="AN412" i="73"/>
  <c r="G196" i="85"/>
  <c r="AN393" i="73"/>
  <c r="G186" i="85"/>
  <c r="AN397" i="73"/>
  <c r="G190" i="85"/>
  <c r="AN405" i="73"/>
  <c r="AN156" i="73"/>
  <c r="AN75" i="73"/>
  <c r="G36" i="85"/>
  <c r="AN73" i="73"/>
  <c r="G34" i="85"/>
  <c r="AN408" i="73"/>
  <c r="G194" i="85"/>
  <c r="AN400" i="73"/>
  <c r="G191" i="85"/>
  <c r="AN409" i="73"/>
  <c r="G195" i="85"/>
  <c r="AN395" i="73"/>
  <c r="G188" i="85"/>
  <c r="AN123" i="73"/>
  <c r="AN304" i="73"/>
  <c r="G142" i="85"/>
  <c r="AN403" i="73"/>
  <c r="AN407" i="73"/>
  <c r="G193" i="85"/>
  <c r="AN411" i="73"/>
  <c r="AN396" i="73"/>
  <c r="G189" i="85"/>
  <c r="AN401" i="73"/>
  <c r="AN410" i="73"/>
  <c r="AN243" i="73"/>
  <c r="AN394" i="73"/>
  <c r="G187" i="85"/>
  <c r="AN406" i="73"/>
  <c r="G192" i="85"/>
  <c r="I320" i="87"/>
  <c r="L320" i="87"/>
  <c r="I276" i="87"/>
  <c r="J276" i="87"/>
  <c r="F320" i="87"/>
  <c r="H320" i="87"/>
  <c r="H276" i="87"/>
  <c r="N44" i="90"/>
  <c r="D276" i="87"/>
  <c r="J320" i="87"/>
  <c r="G276" i="87"/>
  <c r="M320" i="87"/>
  <c r="M322" i="87"/>
  <c r="M288" i="87"/>
  <c r="Q42" i="90"/>
  <c r="Q44" i="90"/>
  <c r="O35" i="90"/>
  <c r="O42" i="90"/>
  <c r="O44" i="90"/>
  <c r="K320" i="87"/>
  <c r="Q35" i="90"/>
  <c r="N42" i="90"/>
  <c r="M35" i="90"/>
  <c r="D320" i="87"/>
  <c r="E288" i="87"/>
  <c r="E320" i="87"/>
  <c r="N35" i="90"/>
  <c r="Q36" i="90"/>
  <c r="Q38" i="90"/>
  <c r="N36" i="90"/>
  <c r="M38" i="90"/>
  <c r="N38" i="90"/>
  <c r="O38" i="90"/>
  <c r="O36" i="90"/>
  <c r="M36" i="90"/>
  <c r="E278" i="87"/>
  <c r="B413" i="68"/>
  <c r="F278" i="87"/>
  <c r="K278" i="87"/>
  <c r="B410" i="68"/>
  <c r="D278" i="87"/>
  <c r="J278" i="87"/>
  <c r="X27" i="23"/>
  <c r="M278" i="87"/>
  <c r="W27" i="23"/>
  <c r="B411" i="68"/>
  <c r="B409" i="68"/>
  <c r="G322" i="87"/>
  <c r="F322" i="87"/>
  <c r="L322" i="87"/>
  <c r="L278" i="87"/>
  <c r="I322" i="87"/>
  <c r="I278" i="87"/>
  <c r="H322" i="87"/>
  <c r="K322" i="87"/>
  <c r="J322" i="87"/>
  <c r="H278" i="87"/>
  <c r="O47" i="90"/>
  <c r="G278" i="87"/>
  <c r="D322" i="87"/>
  <c r="E322" i="87"/>
  <c r="Q47" i="90"/>
  <c r="M47" i="90"/>
  <c r="N47" i="90"/>
</calcChain>
</file>

<file path=xl/sharedStrings.xml><?xml version="1.0" encoding="utf-8"?>
<sst xmlns="http://schemas.openxmlformats.org/spreadsheetml/2006/main" count="11034" uniqueCount="1376">
  <si>
    <t>Description</t>
  </si>
  <si>
    <t>TS026</t>
  </si>
  <si>
    <t>TS004</t>
  </si>
  <si>
    <t>TS055</t>
  </si>
  <si>
    <t>TS005</t>
  </si>
  <si>
    <t>TS007</t>
  </si>
  <si>
    <t>TS008</t>
  </si>
  <si>
    <t>TS009</t>
  </si>
  <si>
    <t>TS015</t>
  </si>
  <si>
    <t>TS016</t>
  </si>
  <si>
    <t>TS020</t>
  </si>
  <si>
    <t>TS027</t>
  </si>
  <si>
    <t>TS036</t>
  </si>
  <si>
    <t>TS049</t>
  </si>
  <si>
    <t>Tunnelboard refurbishment</t>
  </si>
  <si>
    <t>TS050</t>
  </si>
  <si>
    <t>TS057</t>
  </si>
  <si>
    <t>TS086</t>
  </si>
  <si>
    <t>TS099</t>
  </si>
  <si>
    <t>TS128</t>
  </si>
  <si>
    <t>TS102</t>
  </si>
  <si>
    <t>TS122</t>
  </si>
  <si>
    <t>TS123</t>
  </si>
  <si>
    <t>TS125</t>
  </si>
  <si>
    <t>TS127</t>
  </si>
  <si>
    <t>TS134</t>
  </si>
  <si>
    <t>TS143</t>
  </si>
  <si>
    <t>TS146</t>
  </si>
  <si>
    <t>TS024</t>
  </si>
  <si>
    <t>TS025</t>
  </si>
  <si>
    <t>TS028</t>
  </si>
  <si>
    <t>TS029</t>
  </si>
  <si>
    <t>TS031</t>
  </si>
  <si>
    <t>TS032</t>
  </si>
  <si>
    <t>TS124</t>
  </si>
  <si>
    <t>TS033</t>
  </si>
  <si>
    <t>TS034</t>
  </si>
  <si>
    <t>TS035</t>
  </si>
  <si>
    <t>TS048</t>
  </si>
  <si>
    <t>TS100</t>
  </si>
  <si>
    <t>TS116</t>
  </si>
  <si>
    <t>TS144</t>
  </si>
  <si>
    <t>TM012</t>
  </si>
  <si>
    <t>TM014</t>
  </si>
  <si>
    <t>TM016</t>
  </si>
  <si>
    <t>TM019</t>
  </si>
  <si>
    <t>Access track reconstruction</t>
  </si>
  <si>
    <t>TM023</t>
  </si>
  <si>
    <t>DS002</t>
  </si>
  <si>
    <t>DS005</t>
  </si>
  <si>
    <t>DS006</t>
  </si>
  <si>
    <t>DS007</t>
  </si>
  <si>
    <t>Service wire replacement program</t>
  </si>
  <si>
    <t>DS008</t>
  </si>
  <si>
    <t>DS009</t>
  </si>
  <si>
    <t>DS011</t>
  </si>
  <si>
    <t>DS012</t>
  </si>
  <si>
    <t>AU004</t>
  </si>
  <si>
    <t>AU013</t>
  </si>
  <si>
    <t>AU016</t>
  </si>
  <si>
    <t>CC002</t>
  </si>
  <si>
    <t>CC007</t>
  </si>
  <si>
    <t>CC020</t>
  </si>
  <si>
    <t>PS008</t>
  </si>
  <si>
    <t>PS009</t>
  </si>
  <si>
    <t>PS010</t>
  </si>
  <si>
    <t>PS011</t>
  </si>
  <si>
    <t>DS301</t>
  </si>
  <si>
    <t>DS302</t>
  </si>
  <si>
    <t>DS305</t>
  </si>
  <si>
    <t>DS307</t>
  </si>
  <si>
    <t>DS308</t>
  </si>
  <si>
    <t>DS312</t>
  </si>
  <si>
    <t>DS313</t>
  </si>
  <si>
    <t>DS404</t>
  </si>
  <si>
    <t>DS405</t>
  </si>
  <si>
    <t>DS409</t>
  </si>
  <si>
    <t>TM302</t>
  </si>
  <si>
    <t>TM303</t>
  </si>
  <si>
    <t>TM401</t>
  </si>
  <si>
    <t>South Coast 33kV overhead line refurbishment</t>
  </si>
  <si>
    <t>TM404</t>
  </si>
  <si>
    <t>TM801</t>
  </si>
  <si>
    <t>TM803</t>
  </si>
  <si>
    <t>TM133</t>
  </si>
  <si>
    <t>TM410</t>
  </si>
  <si>
    <t>TM171</t>
  </si>
  <si>
    <t>TM172</t>
  </si>
  <si>
    <t>TS155</t>
  </si>
  <si>
    <t>TS163</t>
  </si>
  <si>
    <t>TS165</t>
  </si>
  <si>
    <t>TS167</t>
  </si>
  <si>
    <t>TS168</t>
  </si>
  <si>
    <t>TS199</t>
  </si>
  <si>
    <t>TM419</t>
  </si>
  <si>
    <t>TM809</t>
  </si>
  <si>
    <t>AR</t>
  </si>
  <si>
    <t>IC</t>
  </si>
  <si>
    <t>NU</t>
  </si>
  <si>
    <t>UR</t>
  </si>
  <si>
    <t>PR110</t>
  </si>
  <si>
    <t>PR184</t>
  </si>
  <si>
    <t>PR255</t>
  </si>
  <si>
    <t>PR308</t>
  </si>
  <si>
    <t>PR342</t>
  </si>
  <si>
    <t>PR408</t>
  </si>
  <si>
    <t>PR479</t>
  </si>
  <si>
    <t>PR596</t>
  </si>
  <si>
    <t>PR620</t>
  </si>
  <si>
    <t>PR656</t>
  </si>
  <si>
    <t>PR673</t>
  </si>
  <si>
    <t>PR674</t>
  </si>
  <si>
    <t>PR113</t>
  </si>
  <si>
    <t>PR170</t>
  </si>
  <si>
    <t>Holsworthy 33/11kV ZS establishment</t>
  </si>
  <si>
    <t>PR190</t>
  </si>
  <si>
    <t>PR258</t>
  </si>
  <si>
    <t>PR278</t>
  </si>
  <si>
    <t>Kemps Creek new BSP associated works</t>
  </si>
  <si>
    <t>PR292</t>
  </si>
  <si>
    <t>PR425</t>
  </si>
  <si>
    <t>PR427</t>
  </si>
  <si>
    <t>PR435</t>
  </si>
  <si>
    <t>PR437</t>
  </si>
  <si>
    <t>PR499</t>
  </si>
  <si>
    <t>Southpipe (Oakdale Estate) ZS 132/11kV establishment</t>
  </si>
  <si>
    <t>PR657</t>
  </si>
  <si>
    <t>PR677</t>
  </si>
  <si>
    <t>PQ</t>
  </si>
  <si>
    <t>PQ001</t>
  </si>
  <si>
    <t>PQ003</t>
  </si>
  <si>
    <t>SL001</t>
  </si>
  <si>
    <t>SL002</t>
  </si>
  <si>
    <t>MC</t>
  </si>
  <si>
    <t>MC101</t>
  </si>
  <si>
    <t>Meters - Growth</t>
  </si>
  <si>
    <t>MC102</t>
  </si>
  <si>
    <t>MC104</t>
  </si>
  <si>
    <t>MC105</t>
  </si>
  <si>
    <t>MC107</t>
  </si>
  <si>
    <t>PRL</t>
  </si>
  <si>
    <t>PR257</t>
  </si>
  <si>
    <t>PR329</t>
  </si>
  <si>
    <t>PR430</t>
  </si>
  <si>
    <t>PR432</t>
  </si>
  <si>
    <t>PR436</t>
  </si>
  <si>
    <t>PR438</t>
  </si>
  <si>
    <t>PR599</t>
  </si>
  <si>
    <t>PR602</t>
  </si>
  <si>
    <t>PR603</t>
  </si>
  <si>
    <t>PR659</t>
  </si>
  <si>
    <t>PR</t>
  </si>
  <si>
    <t>HV</t>
  </si>
  <si>
    <t>RI</t>
  </si>
  <si>
    <t>EH</t>
  </si>
  <si>
    <t>DS</t>
  </si>
  <si>
    <t>LV</t>
  </si>
  <si>
    <t>TS</t>
  </si>
  <si>
    <t>TM</t>
  </si>
  <si>
    <t>PS</t>
  </si>
  <si>
    <t>AU</t>
  </si>
  <si>
    <t>CC</t>
  </si>
  <si>
    <t>SW</t>
  </si>
  <si>
    <t>OH</t>
  </si>
  <si>
    <t>HVW</t>
  </si>
  <si>
    <t>LV002</t>
  </si>
  <si>
    <t>Quality of supply reactive projects</t>
  </si>
  <si>
    <t>LV003</t>
  </si>
  <si>
    <t>LV004</t>
  </si>
  <si>
    <t>LV001</t>
  </si>
  <si>
    <t>Total</t>
  </si>
  <si>
    <t>Major Projects</t>
  </si>
  <si>
    <t>Power Quality</t>
  </si>
  <si>
    <t>Metering</t>
  </si>
  <si>
    <t>Automation</t>
  </si>
  <si>
    <t>SP</t>
  </si>
  <si>
    <t>PR444</t>
  </si>
  <si>
    <t>PS012</t>
  </si>
  <si>
    <t>Code</t>
  </si>
  <si>
    <t>Reliability</t>
  </si>
  <si>
    <t>Network Switching</t>
  </si>
  <si>
    <t>Capitalised Overheads</t>
  </si>
  <si>
    <t>TM134</t>
  </si>
  <si>
    <t>TM135</t>
  </si>
  <si>
    <t>TM137</t>
  </si>
  <si>
    <t>Distribution Works Program</t>
  </si>
  <si>
    <t>Total Capex</t>
  </si>
  <si>
    <t>SAMP</t>
  </si>
  <si>
    <t>TS600</t>
  </si>
  <si>
    <t>Distribution Refurbishment Capital Total</t>
  </si>
  <si>
    <t>Network Switching Total</t>
  </si>
  <si>
    <t>Capitalised Overheads Total</t>
  </si>
  <si>
    <t>Efficiency</t>
  </si>
  <si>
    <t>LV005</t>
  </si>
  <si>
    <t>EF</t>
  </si>
  <si>
    <t>EF001</t>
  </si>
  <si>
    <t>EF002</t>
  </si>
  <si>
    <t>MC109</t>
  </si>
  <si>
    <t>TS173</t>
  </si>
  <si>
    <t>TS174</t>
  </si>
  <si>
    <t>TM174</t>
  </si>
  <si>
    <t>TM027</t>
  </si>
  <si>
    <t>TM028</t>
  </si>
  <si>
    <t>DS413</t>
  </si>
  <si>
    <t>DS414</t>
  </si>
  <si>
    <t>Protection Refurbishment</t>
  </si>
  <si>
    <t>Major Projects – Land</t>
  </si>
  <si>
    <t>Low Voltage Development</t>
  </si>
  <si>
    <t>PR698</t>
  </si>
  <si>
    <t>PR700</t>
  </si>
  <si>
    <t>PR701</t>
  </si>
  <si>
    <t>PR702</t>
  </si>
  <si>
    <t>Penrith ZS 11kV transformer cable constraints</t>
  </si>
  <si>
    <t>PR423</t>
  </si>
  <si>
    <t>PR703</t>
  </si>
  <si>
    <t>PR704</t>
  </si>
  <si>
    <t>Noise attenuation in ZS and TS</t>
  </si>
  <si>
    <t>Power transformer replacement</t>
  </si>
  <si>
    <t>132kV circuit breaker replacement</t>
  </si>
  <si>
    <t>33kV circuit breaker replacement</t>
  </si>
  <si>
    <t>11kV circuit breaker replacement</t>
  </si>
  <si>
    <t>66kV circuit breaker replacement</t>
  </si>
  <si>
    <t>Battery replacement</t>
  </si>
  <si>
    <t>Auxiliary switchgear replacement</t>
  </si>
  <si>
    <t>Replacement of surge arrester in zone and sub-transmission substations</t>
  </si>
  <si>
    <t>VT and CT replacement</t>
  </si>
  <si>
    <t>Substation earthing</t>
  </si>
  <si>
    <t>POW switching for capacitors</t>
  </si>
  <si>
    <t>Substation insulation co-ordination</t>
  </si>
  <si>
    <t>Busbar support and isolator replacement</t>
  </si>
  <si>
    <t>Rydalmere Zone Substation renewal</t>
  </si>
  <si>
    <t>Leabons Lane Zone Substation renewal</t>
  </si>
  <si>
    <t>St Marys Zone Substation renewal</t>
  </si>
  <si>
    <t>Castle Hill Zone Substation renewal</t>
  </si>
  <si>
    <t>Marayong Zone Substation renewal</t>
  </si>
  <si>
    <t>Sussex Inlet Zone Substation - stage 2 renewal</t>
  </si>
  <si>
    <t>Unanderra Zone Substation renewal</t>
  </si>
  <si>
    <t>Greystanes Zone Substation renewal</t>
  </si>
  <si>
    <t>Carlingford Transmission Substation control building replacement</t>
  </si>
  <si>
    <t>Carramar Zone Substation switchgear replacement</t>
  </si>
  <si>
    <t>West Wollongong Zone Substation 11kV renewal</t>
  </si>
  <si>
    <t>Building and amenities refurbishment</t>
  </si>
  <si>
    <t>Substation switchyard lighting improvement</t>
  </si>
  <si>
    <t>Substation safety fence upgrade program</t>
  </si>
  <si>
    <t>Substation security systems</t>
  </si>
  <si>
    <t>Substation fire hydrant installations</t>
  </si>
  <si>
    <t>Substation deluge showers and fire blankets</t>
  </si>
  <si>
    <t>Substation oil containment program - bund walls</t>
  </si>
  <si>
    <t>Substation power outlet installation</t>
  </si>
  <si>
    <t>Substation fire stopping measures</t>
  </si>
  <si>
    <t>Sub-transmission pole replacement</t>
  </si>
  <si>
    <t>Cast iron UGOH  replacement within zone substations</t>
  </si>
  <si>
    <t>Wollongong - Port Kembla pilot cable replacement</t>
  </si>
  <si>
    <t>Optical fibre protection and communication upgrades in the Blue Mountains</t>
  </si>
  <si>
    <t>Optical fibre protection and communication upgrades in the Macarthur area</t>
  </si>
  <si>
    <t>Replacement of corroded earthwires</t>
  </si>
  <si>
    <t>Earthwire replacement due to fault rating</t>
  </si>
  <si>
    <t>Avon/Nepean Dam feeder refurbishment</t>
  </si>
  <si>
    <t>Steel tower painting program</t>
  </si>
  <si>
    <t>Steel tower below ground rectification work</t>
  </si>
  <si>
    <t>Pole substation refurbishment</t>
  </si>
  <si>
    <t>Ground substation refurbishment program</t>
  </si>
  <si>
    <t>Compact LV switchgear replacement</t>
  </si>
  <si>
    <t>Holec MD4 epoxy switchgear replacement</t>
  </si>
  <si>
    <t>Miscellaneous substation renewal expenditure</t>
  </si>
  <si>
    <t>Padmount substation fire risk mitigation</t>
  </si>
  <si>
    <t>LV CONSAC cable replacement</t>
  </si>
  <si>
    <t>Traffic black spot remediation</t>
  </si>
  <si>
    <t>HV distribution steel mains replacement</t>
  </si>
  <si>
    <t>Cast iron UGOH replacement program</t>
  </si>
  <si>
    <t>Miscellaneous mains renewal expenditure</t>
  </si>
  <si>
    <t>Copper distribution mains replacement</t>
  </si>
  <si>
    <t>SCADA master station development software</t>
  </si>
  <si>
    <t>Communications development SCADA</t>
  </si>
  <si>
    <t>SCADA radio repeaters</t>
  </si>
  <si>
    <t>Microwave refurbishment and extension</t>
  </si>
  <si>
    <t>Substation protection relay refurbishment</t>
  </si>
  <si>
    <t>Protection refurbishment (interfacing feeders)</t>
  </si>
  <si>
    <t>Protection refurbishment (miscellaneous)</t>
  </si>
  <si>
    <t>SARP</t>
  </si>
  <si>
    <t>DS415</t>
  </si>
  <si>
    <t>Major Projects Total</t>
  </si>
  <si>
    <t>Major Projects – Land Total</t>
  </si>
  <si>
    <t>Low Voltage Development Total</t>
  </si>
  <si>
    <t>Power Quality Total</t>
  </si>
  <si>
    <t>Transformer Renewals Total</t>
  </si>
  <si>
    <t>Circuit Breakers Renewals Total</t>
  </si>
  <si>
    <t>Automation Total</t>
  </si>
  <si>
    <t>Communications</t>
  </si>
  <si>
    <t>Communications Total</t>
  </si>
  <si>
    <t>Protection Refurbishment Total</t>
  </si>
  <si>
    <t>Efficiency Total</t>
  </si>
  <si>
    <t>Metering Total</t>
  </si>
  <si>
    <t>Asbestos and other hazardous material reporting, management and removal</t>
  </si>
  <si>
    <t>Augment feeder 308 Nepean to Douglas Park</t>
  </si>
  <si>
    <t>Asset relocation</t>
  </si>
  <si>
    <t>Air break switch replacement</t>
  </si>
  <si>
    <t>Low mains remediation</t>
  </si>
  <si>
    <t>LV mains replacement</t>
  </si>
  <si>
    <t>Distribution management system</t>
  </si>
  <si>
    <t>Technology pilots</t>
  </si>
  <si>
    <t>Dist environmental enhancement program</t>
  </si>
  <si>
    <t>HV development works</t>
  </si>
  <si>
    <t>Industrial &amp; commercial</t>
  </si>
  <si>
    <t>Overloaded distribution sub uprates</t>
  </si>
  <si>
    <t>Low voltage system augmentations</t>
  </si>
  <si>
    <t>Dsub monitoring &amp; LV feeder monitoring for solar PV</t>
  </si>
  <si>
    <t>Relays - growth</t>
  </si>
  <si>
    <t>Relays - renewal</t>
  </si>
  <si>
    <t>Demand management technology</t>
  </si>
  <si>
    <t>Non urban extension</t>
  </si>
  <si>
    <t>Permanent power quality monitoring</t>
  </si>
  <si>
    <t>Edmondson Park ZS establishment</t>
  </si>
  <si>
    <t>Eschol Park ZS establishment</t>
  </si>
  <si>
    <t>South Marsden Park (industrial) 132/11kV ZS establishment</t>
  </si>
  <si>
    <t>Oran Park (permanent) ZS establishment</t>
  </si>
  <si>
    <t>Austral ZS establishment (interim initially)</t>
  </si>
  <si>
    <t>North Rossmore ZS site purchase</t>
  </si>
  <si>
    <t>Rossmore ZS site purchase</t>
  </si>
  <si>
    <t>Catherine Fields North ZS establishment (interim)</t>
  </si>
  <si>
    <t>North Bringelly ZS site purchase</t>
  </si>
  <si>
    <t>Culburra Beach development (33kV fdr and single transformer ZS)</t>
  </si>
  <si>
    <t>Far South Coast 132kV voltage constraints</t>
  </si>
  <si>
    <t>Marsden Park (residential) 132/11kV ZS establishment - stage 1</t>
  </si>
  <si>
    <t>Penrith CBD ZS site purchase</t>
  </si>
  <si>
    <t>Riverstone West site purchase</t>
  </si>
  <si>
    <t>Eschol Park ZS site purchase</t>
  </si>
  <si>
    <t>Leppington South ZS establishment (permanent)</t>
  </si>
  <si>
    <t>Calderwood ZS establishment (interim initially)</t>
  </si>
  <si>
    <t>Avondale (South West Dapto) 132/11kV Zone Substation establishment site purchase</t>
  </si>
  <si>
    <t>Liverpool ZS 11kV switchboard extension &amp; distribution works</t>
  </si>
  <si>
    <t>South Marsden Park (stage 1)</t>
  </si>
  <si>
    <t>Marsden Park (residential) 132/11kV ZS - stage 2</t>
  </si>
  <si>
    <t>Riverstone East site purchase</t>
  </si>
  <si>
    <t>Oakdale (Southpipe) site purchase</t>
  </si>
  <si>
    <t>Steel tower asbestos removal</t>
  </si>
  <si>
    <t>Hardex earthwire replacement</t>
  </si>
  <si>
    <t>Guilford and Camellia 132kV cables oil testing and flushing</t>
  </si>
  <si>
    <t>Roof refurbishment for control and switch rooms</t>
  </si>
  <si>
    <t>Capacitor bank refurbishment</t>
  </si>
  <si>
    <t>11kV switchboard truck replacement program</t>
  </si>
  <si>
    <t>Underground residential</t>
  </si>
  <si>
    <t>TS175</t>
  </si>
  <si>
    <t>Reliability enhancement</t>
  </si>
  <si>
    <t>Defective CT replacement program</t>
  </si>
  <si>
    <t>TS177</t>
  </si>
  <si>
    <t>Substation battery duplication</t>
  </si>
  <si>
    <t>DS315</t>
  </si>
  <si>
    <t>Low voltage switchgear replacement</t>
  </si>
  <si>
    <t>DS316</t>
  </si>
  <si>
    <t>HV oil switchgear replacement program</t>
  </si>
  <si>
    <t>PR248</t>
  </si>
  <si>
    <t>Penrith Lakes ZS site acquisition</t>
  </si>
  <si>
    <t>PR249</t>
  </si>
  <si>
    <t>Establish Penrith Lakes 33/11kV Zone Substation</t>
  </si>
  <si>
    <t>TM131</t>
  </si>
  <si>
    <t>Underground pilots replacement</t>
  </si>
  <si>
    <t>TM132</t>
  </si>
  <si>
    <t>Sub-transmission pilot cable renewal program</t>
  </si>
  <si>
    <t>HV RGB12 switchgear replacement</t>
  </si>
  <si>
    <t>PR707</t>
  </si>
  <si>
    <t>Box Hill site purchase</t>
  </si>
  <si>
    <t>132kV ducts Bringelly Rd</t>
  </si>
  <si>
    <t>TM805</t>
  </si>
  <si>
    <t>PR713</t>
  </si>
  <si>
    <t>Box Hill 132/22kV ZS establishment</t>
  </si>
  <si>
    <t>PR090</t>
  </si>
  <si>
    <t>Doonside 132kV/11kV ZS rebuild</t>
  </si>
  <si>
    <t>PR157</t>
  </si>
  <si>
    <t>Richmond ZS rebuild</t>
  </si>
  <si>
    <t>PR044</t>
  </si>
  <si>
    <t>Guildford Transmission Substation renewal</t>
  </si>
  <si>
    <t>PR052</t>
  </si>
  <si>
    <t>PR091</t>
  </si>
  <si>
    <t>West Parramatta CBD 132kV/11kV ZS establishment</t>
  </si>
  <si>
    <t>Westmead Zone Substation renewal and augmentation</t>
  </si>
  <si>
    <t>PR208</t>
  </si>
  <si>
    <t>PR204</t>
  </si>
  <si>
    <t>PR061</t>
  </si>
  <si>
    <t>PR126</t>
  </si>
  <si>
    <t>Chipping Norton 33/11kV ZS establishment</t>
  </si>
  <si>
    <t>PR434</t>
  </si>
  <si>
    <t>TS120</t>
  </si>
  <si>
    <t>TS605</t>
  </si>
  <si>
    <t>PR123</t>
  </si>
  <si>
    <t>TS602</t>
  </si>
  <si>
    <t>TS017</t>
  </si>
  <si>
    <t>PR186</t>
  </si>
  <si>
    <t>Glenorie ZS establishment</t>
  </si>
  <si>
    <t>PR060</t>
  </si>
  <si>
    <t>TS604</t>
  </si>
  <si>
    <t>PR261</t>
  </si>
  <si>
    <t>PR326</t>
  </si>
  <si>
    <t>Casula 33/11kV ZS establishment with link to LTS or WLTS</t>
  </si>
  <si>
    <t>TS072</t>
  </si>
  <si>
    <t>AU017</t>
  </si>
  <si>
    <t>AU002</t>
  </si>
  <si>
    <t>PR128</t>
  </si>
  <si>
    <t>PR303</t>
  </si>
  <si>
    <t>Mittagong ZS transformer augment</t>
  </si>
  <si>
    <t>PR426</t>
  </si>
  <si>
    <t>MC108</t>
  </si>
  <si>
    <t>PR643</t>
  </si>
  <si>
    <t>PR059</t>
  </si>
  <si>
    <t>TS601</t>
  </si>
  <si>
    <t>PR070</t>
  </si>
  <si>
    <t>PR642</t>
  </si>
  <si>
    <t>PR172</t>
  </si>
  <si>
    <t>TS111</t>
  </si>
  <si>
    <t>PR652</t>
  </si>
  <si>
    <t>Purchase of additional land Lawson TS</t>
  </si>
  <si>
    <t>PR339</t>
  </si>
  <si>
    <t>North Eastern Creek ZS establishment</t>
  </si>
  <si>
    <t>PR206</t>
  </si>
  <si>
    <t>TS136</t>
  </si>
  <si>
    <t>TS139</t>
  </si>
  <si>
    <t>PR280</t>
  </si>
  <si>
    <t>Wilton Park 66/11kV ZS establishment &amp; 66kV line works</t>
  </si>
  <si>
    <t>PR200</t>
  </si>
  <si>
    <t>PR149</t>
  </si>
  <si>
    <t>PR288</t>
  </si>
  <si>
    <t>Holroyd 330/132kV BSP associated works</t>
  </si>
  <si>
    <t>TS138</t>
  </si>
  <si>
    <t>TS067</t>
  </si>
  <si>
    <t>PR148</t>
  </si>
  <si>
    <t>PR054</t>
  </si>
  <si>
    <t>Quakers Hill ZS augment (132kV bar + 1st 132/11kV tfr)</t>
  </si>
  <si>
    <t>TS126</t>
  </si>
  <si>
    <t>TS149</t>
  </si>
  <si>
    <t>TS135</t>
  </si>
  <si>
    <t>TS119</t>
  </si>
  <si>
    <t>PR384</t>
  </si>
  <si>
    <t>Glossodia ZS transformer augments</t>
  </si>
  <si>
    <t>PR144</t>
  </si>
  <si>
    <t>TM021</t>
  </si>
  <si>
    <t>TM020</t>
  </si>
  <si>
    <t>PR353</t>
  </si>
  <si>
    <t>PR440</t>
  </si>
  <si>
    <t>TS133</t>
  </si>
  <si>
    <t>TS130</t>
  </si>
  <si>
    <t>PR102</t>
  </si>
  <si>
    <t>Hazelbook ZS to Springwood ZS Feeder 808 refurbishment</t>
  </si>
  <si>
    <t>PR406</t>
  </si>
  <si>
    <t>TS121</t>
  </si>
  <si>
    <t>Port Kembla ZS</t>
  </si>
  <si>
    <t>TS131</t>
  </si>
  <si>
    <t>PR487</t>
  </si>
  <si>
    <t>TS156</t>
  </si>
  <si>
    <t>PR709</t>
  </si>
  <si>
    <t>PR517</t>
  </si>
  <si>
    <t>Installation of OPGW on Feeders 98W and 98F</t>
  </si>
  <si>
    <t>Reliability focused distribution mains renewal</t>
  </si>
  <si>
    <t>Renewal of 132kV cable 233</t>
  </si>
  <si>
    <t>PR559</t>
  </si>
  <si>
    <t>PR429</t>
  </si>
  <si>
    <t>South Granville Zone Substation renewal</t>
  </si>
  <si>
    <t>Hardex pilot cable renewal</t>
  </si>
  <si>
    <t>Line works associated with Oran Park</t>
  </si>
  <si>
    <t>Jordan Springs establishment</t>
  </si>
  <si>
    <t>PR413</t>
  </si>
  <si>
    <t>PR424</t>
  </si>
  <si>
    <t>OFP</t>
  </si>
  <si>
    <t>DS410</t>
  </si>
  <si>
    <t>DS411</t>
  </si>
  <si>
    <t>PR521</t>
  </si>
  <si>
    <t>Culburra ZS fdr duplication &amp; provision for rural ZS's</t>
  </si>
  <si>
    <t>Substation control building fire alarm systems</t>
  </si>
  <si>
    <t>Installation of SEF relays</t>
  </si>
  <si>
    <t>PM121 (MD1000) MD3 to DNP3 conversion</t>
  </si>
  <si>
    <t>Substation control room temperature reduction initiatives</t>
  </si>
  <si>
    <t>Substation internal fence replacement</t>
  </si>
  <si>
    <t>Portable earthing set cabinets</t>
  </si>
  <si>
    <t>Substation oil containment program - separators</t>
  </si>
  <si>
    <t>Control cable trench and cover refurbishment</t>
  </si>
  <si>
    <t>PR035</t>
  </si>
  <si>
    <t>PR073</t>
  </si>
  <si>
    <t>PR096</t>
  </si>
  <si>
    <t>Berry ZS LDC CT's</t>
  </si>
  <si>
    <t>PR176</t>
  </si>
  <si>
    <t>PR183</t>
  </si>
  <si>
    <t>PR192</t>
  </si>
  <si>
    <t>PR244</t>
  </si>
  <si>
    <t>Bellavista ZS establishment with two 132kV cable links</t>
  </si>
  <si>
    <t>PR291</t>
  </si>
  <si>
    <t>PR311</t>
  </si>
  <si>
    <t>PR343</t>
  </si>
  <si>
    <t>PR563</t>
  </si>
  <si>
    <t>PR595</t>
  </si>
  <si>
    <t>PR632</t>
  </si>
  <si>
    <t>PR660</t>
  </si>
  <si>
    <t>Install 66kV iso Douglas Pk/Appin/Wcliff</t>
  </si>
  <si>
    <t>PF</t>
  </si>
  <si>
    <t>MC106</t>
  </si>
  <si>
    <t>TS603</t>
  </si>
  <si>
    <t>TS001</t>
  </si>
  <si>
    <t>TS011</t>
  </si>
  <si>
    <t>TS047</t>
  </si>
  <si>
    <t>TS060</t>
  </si>
  <si>
    <t>TS092</t>
  </si>
  <si>
    <t>TS118</t>
  </si>
  <si>
    <t>TS137</t>
  </si>
  <si>
    <t>TM004</t>
  </si>
  <si>
    <t>66 &amp; 33kV line refurbishment</t>
  </si>
  <si>
    <t>TM008</t>
  </si>
  <si>
    <t>TM013</t>
  </si>
  <si>
    <t>TM017</t>
  </si>
  <si>
    <t>PS004</t>
  </si>
  <si>
    <t>AU014</t>
  </si>
  <si>
    <t>SG001</t>
  </si>
  <si>
    <t>SG002</t>
  </si>
  <si>
    <t>DS416</t>
  </si>
  <si>
    <t>ID</t>
  </si>
  <si>
    <t>Program - Short Term Need</t>
  </si>
  <si>
    <t>Major Project - Committed Project</t>
  </si>
  <si>
    <t>Major Project - Future/Planning Stage</t>
  </si>
  <si>
    <t>Cheriton Av 132/11kV ZS establishment</t>
  </si>
  <si>
    <t>Major Project - Prior to Approval</t>
  </si>
  <si>
    <t>Overheads</t>
  </si>
  <si>
    <t>Rank</t>
  </si>
  <si>
    <t>Wgt Rank</t>
  </si>
  <si>
    <t>Division</t>
  </si>
  <si>
    <t>Transmission substation SCADA upgrade</t>
  </si>
  <si>
    <t>SCADA substation refurbishments</t>
  </si>
  <si>
    <t>AFIC availability and SCADA control</t>
  </si>
  <si>
    <t>Capital works for compliance to NSW Maritime Waterways - crossing codes</t>
  </si>
  <si>
    <t xml:space="preserve">Capital works for compliance to NSW Maritime Waterways - signage replacement and drawings update </t>
  </si>
  <si>
    <t>Labour (meter/relay renewal)</t>
  </si>
  <si>
    <t>Smart metering pilot</t>
  </si>
  <si>
    <t>Overloaded feeders (compliance)</t>
  </si>
  <si>
    <t>Power factor</t>
  </si>
  <si>
    <t>PQ surveying</t>
  </si>
  <si>
    <t>Baulkham Hills TS 11kV supply</t>
  </si>
  <si>
    <t>West Liverpool ZS (Hoxton Park ZS rebuild)</t>
  </si>
  <si>
    <t>Penrith TS transformer and busbar augment</t>
  </si>
  <si>
    <t>ELTS 132kV busbar &amp; substation works</t>
  </si>
  <si>
    <t>WLTS-ELTS first 132kV cable links</t>
  </si>
  <si>
    <t>Russell Vale ZS augment</t>
  </si>
  <si>
    <t>Caddens ZS establishment and feeders</t>
  </si>
  <si>
    <t>Campbelltown 66kV busbar &amp; line to Ambarvale</t>
  </si>
  <si>
    <t>Kemps Creek/Luddenham capacity uprate</t>
  </si>
  <si>
    <t>Connection works associated with Tomerong/Bamarang BSP</t>
  </si>
  <si>
    <t>Sherwood ZS augment</t>
  </si>
  <si>
    <t xml:space="preserve">Dapto ZS 3rd transformer &amp; 33kV bus section CB's </t>
  </si>
  <si>
    <t>Gerringong ZS augment</t>
  </si>
  <si>
    <t>Parklea ZS 3rd transformer</t>
  </si>
  <si>
    <t>Schofields ZS establishment</t>
  </si>
  <si>
    <t>Feeder 7158 augment from Albion Park to Warilla</t>
  </si>
  <si>
    <t>Cordeaux/Figtree 33/11kV ZS establishment</t>
  </si>
  <si>
    <t>Canley Vale subtransmission network upgrade</t>
  </si>
  <si>
    <t>Cawdor 66/11kV ZS establishment</t>
  </si>
  <si>
    <t>Abbotsbury 132/11kV ZS establishment</t>
  </si>
  <si>
    <t>Menangle Park 66/11kV ZS site purchase</t>
  </si>
  <si>
    <t>Marsden Park Zone Substation site acquisition</t>
  </si>
  <si>
    <t>Granville ZS &amp; Camellia TS rebuild</t>
  </si>
  <si>
    <t>Quakers Hill ZS 2nd 132kV feeder</t>
  </si>
  <si>
    <t>Wetherill Park ZS augmentation</t>
  </si>
  <si>
    <t>Shoalhaven Feeder 7510/7511 Augment</t>
  </si>
  <si>
    <t>Tomerong ZS establishment</t>
  </si>
  <si>
    <t>Windsor transformer</t>
  </si>
  <si>
    <t>Austral ZS site purchase</t>
  </si>
  <si>
    <t>Leppington North ZS site purchase (strategic)</t>
  </si>
  <si>
    <t>Leppington South ZS establishment (interim initially)</t>
  </si>
  <si>
    <t>Catherine Fields North land purchase</t>
  </si>
  <si>
    <t>Catherine Fields ZS site purchase</t>
  </si>
  <si>
    <t>Feeder 443 and 458/1 augmentation and Cattai rebuild</t>
  </si>
  <si>
    <t>Connection works associated with Macarthur BSP</t>
  </si>
  <si>
    <t>Mamre ZS transformer augment and 11kV busbar extension</t>
  </si>
  <si>
    <t>Shoalhaven TS 132kV capacitor install</t>
  </si>
  <si>
    <t>Mt Druitt TS automation scheme</t>
  </si>
  <si>
    <t>Auxiliary transformer at Shoalhaven TS</t>
  </si>
  <si>
    <t>Fibre works at Carlingford TS for Ausgrid</t>
  </si>
  <si>
    <t>Dapto 33kV feeder constraints</t>
  </si>
  <si>
    <t>Feeder 230 undergrounding</t>
  </si>
  <si>
    <t>Underfrequency load shed program</t>
  </si>
  <si>
    <t>Smart grid fibre rollout &amp; trial</t>
  </si>
  <si>
    <t>Smart meter rollout</t>
  </si>
  <si>
    <t>132kV tower refurb/safety upgrade</t>
  </si>
  <si>
    <t>Underground pilots</t>
  </si>
  <si>
    <t>Installation of overhead earthwire</t>
  </si>
  <si>
    <t>Traffic blackspot remediation - transmission</t>
  </si>
  <si>
    <t>Capital works for compliance to NSW Maritime Waterways</t>
  </si>
  <si>
    <t>Freq injection replacement/augmentation</t>
  </si>
  <si>
    <t>Power transformer refurbishment</t>
  </si>
  <si>
    <t>Equipment labelling in TS &amp; ZS</t>
  </si>
  <si>
    <t>Lawson TS rebuild</t>
  </si>
  <si>
    <t>Rosehill ZS renewal</t>
  </si>
  <si>
    <t>Holroyd ZS renewal</t>
  </si>
  <si>
    <t>Jasper Rd 11kV CB renewal</t>
  </si>
  <si>
    <t>Blackheath ZS 11kV switchyard renewal</t>
  </si>
  <si>
    <t>Smithfield Zone Substation rebuilding</t>
  </si>
  <si>
    <t>Bomaderry ZS redevelopment (fmr PR403)</t>
  </si>
  <si>
    <t>Canley Vale ZS redevelopment</t>
  </si>
  <si>
    <t>Comalco HVC renewal</t>
  </si>
  <si>
    <t>Northmead Zone Substation renewal</t>
  </si>
  <si>
    <t>Bulli Zone Substation renewal</t>
  </si>
  <si>
    <t>Corrimal ZS redevelopment</t>
  </si>
  <si>
    <t>Ringwood ZS redevelopment</t>
  </si>
  <si>
    <t>Kandos ZS redevelopment</t>
  </si>
  <si>
    <t>Power transformer oil temperature indicator</t>
  </si>
  <si>
    <t>Baulkham Hills switchgear rearrangement</t>
  </si>
  <si>
    <t>Oakdale ZS swgr rearrangement</t>
  </si>
  <si>
    <t>South Windsor ZS refurbishment</t>
  </si>
  <si>
    <t>Lawson TS - RailCorp connections works</t>
  </si>
  <si>
    <t>Cranebrook ZS 33kV No 3 - transformer replacement</t>
  </si>
  <si>
    <t>Prospect ZS 33kV No3 transformer</t>
  </si>
  <si>
    <t>Kingwood ZS 33kV No 3 - transformer replacement</t>
  </si>
  <si>
    <t>Liverpool TS 132kV No 3 - transformer replacement</t>
  </si>
  <si>
    <t>West Liverpool 132 kV No 3 transformer</t>
  </si>
  <si>
    <t>Other System</t>
  </si>
  <si>
    <t>Plantname</t>
  </si>
  <si>
    <t>Percentage</t>
  </si>
  <si>
    <t>ARs</t>
  </si>
  <si>
    <t>AU004s</t>
  </si>
  <si>
    <t>AU013s</t>
  </si>
  <si>
    <t>CC002s</t>
  </si>
  <si>
    <t>CC007s</t>
  </si>
  <si>
    <t>CC020s</t>
  </si>
  <si>
    <t>DS002s</t>
  </si>
  <si>
    <t>DS005s</t>
  </si>
  <si>
    <t>DS006s</t>
  </si>
  <si>
    <t>DS007s</t>
  </si>
  <si>
    <t>DS008s</t>
  </si>
  <si>
    <t>DS011s</t>
  </si>
  <si>
    <t>DS301s</t>
  </si>
  <si>
    <t>DS302s</t>
  </si>
  <si>
    <t>DS305s</t>
  </si>
  <si>
    <t>DS307s</t>
  </si>
  <si>
    <t>DS308s</t>
  </si>
  <si>
    <t>DS312s</t>
  </si>
  <si>
    <t>DS315s</t>
  </si>
  <si>
    <t>DS405s</t>
  </si>
  <si>
    <t>DS409s</t>
  </si>
  <si>
    <t>DS413s</t>
  </si>
  <si>
    <t>DS414s</t>
  </si>
  <si>
    <t>DS415s</t>
  </si>
  <si>
    <t>EF001s</t>
  </si>
  <si>
    <t>EF002s</t>
  </si>
  <si>
    <t>HVWs</t>
  </si>
  <si>
    <t>ICs</t>
  </si>
  <si>
    <t>LV001s</t>
  </si>
  <si>
    <t>LV002s</t>
  </si>
  <si>
    <t>LV003s</t>
  </si>
  <si>
    <t>LV005s</t>
  </si>
  <si>
    <t>MC105s</t>
  </si>
  <si>
    <t>MC109s</t>
  </si>
  <si>
    <t>NUs</t>
  </si>
  <si>
    <t>PQ001s</t>
  </si>
  <si>
    <t>PS008s</t>
  </si>
  <si>
    <t>PS011s</t>
  </si>
  <si>
    <t>PS012s</t>
  </si>
  <si>
    <t>TM012s</t>
  </si>
  <si>
    <t>TM171s</t>
  </si>
  <si>
    <t>TM172s</t>
  </si>
  <si>
    <t>TM174s</t>
  </si>
  <si>
    <t>TM401s</t>
  </si>
  <si>
    <t>TM801s</t>
  </si>
  <si>
    <t>TM803s</t>
  </si>
  <si>
    <t>TM805s</t>
  </si>
  <si>
    <t>TM809s</t>
  </si>
  <si>
    <t>TS004s</t>
  </si>
  <si>
    <t>TS008s</t>
  </si>
  <si>
    <t>TS009s</t>
  </si>
  <si>
    <t>TS015s</t>
  </si>
  <si>
    <t>TS016s</t>
  </si>
  <si>
    <t>TS024s</t>
  </si>
  <si>
    <t>TS025s</t>
  </si>
  <si>
    <t>TS026s</t>
  </si>
  <si>
    <t>TS027s</t>
  </si>
  <si>
    <t>TS031s</t>
  </si>
  <si>
    <t>TS032s</t>
  </si>
  <si>
    <t>TS033s</t>
  </si>
  <si>
    <t>TS034s</t>
  </si>
  <si>
    <t>TS036s</t>
  </si>
  <si>
    <t>TS049s</t>
  </si>
  <si>
    <t>TS055s</t>
  </si>
  <si>
    <t>TS057s</t>
  </si>
  <si>
    <t>TS086s</t>
  </si>
  <si>
    <t>TS116s</t>
  </si>
  <si>
    <t>TS144s</t>
  </si>
  <si>
    <t>TS173s</t>
  </si>
  <si>
    <t>TS177s</t>
  </si>
  <si>
    <t>TS600s</t>
  </si>
  <si>
    <t>URs</t>
  </si>
  <si>
    <t>Proj</t>
  </si>
  <si>
    <t>Other</t>
  </si>
  <si>
    <t>TS035s</t>
  </si>
  <si>
    <t>Growth</t>
  </si>
  <si>
    <t>Sustainability</t>
  </si>
  <si>
    <t>Miscellaneous</t>
  </si>
  <si>
    <t>Switching &amp; Overheads</t>
  </si>
  <si>
    <t>Actual</t>
  </si>
  <si>
    <t>Budgeted</t>
  </si>
  <si>
    <t>Projected</t>
  </si>
  <si>
    <t>Initial Proposal</t>
  </si>
  <si>
    <t>Revised Proposal</t>
  </si>
  <si>
    <t>Final Program</t>
  </si>
  <si>
    <t>Program/Project</t>
  </si>
  <si>
    <t>Program/Project Description</t>
  </si>
  <si>
    <t>Weighted Rank</t>
  </si>
  <si>
    <t>Percent</t>
  </si>
  <si>
    <t>TS128s</t>
  </si>
  <si>
    <t>TM135s</t>
  </si>
  <si>
    <t>TM134s</t>
  </si>
  <si>
    <t>TM132s</t>
  </si>
  <si>
    <t>TM137s</t>
  </si>
  <si>
    <t>Plant</t>
  </si>
  <si>
    <t>EF003</t>
  </si>
  <si>
    <t>MC112</t>
  </si>
  <si>
    <t>TS179</t>
  </si>
  <si>
    <t>TS180</t>
  </si>
  <si>
    <t>TS181</t>
  </si>
  <si>
    <t>Battery energy storage system pilot</t>
  </si>
  <si>
    <t>Neutral integrity monitoring</t>
  </si>
  <si>
    <t>33kV wall bushing replacement</t>
  </si>
  <si>
    <t>Transformer fire wall installation</t>
  </si>
  <si>
    <t>11kV capacitor bank refurbishment</t>
  </si>
  <si>
    <t>AU008</t>
  </si>
  <si>
    <t>MC110</t>
  </si>
  <si>
    <t>Labour meter renewal</t>
  </si>
  <si>
    <t>MC111</t>
  </si>
  <si>
    <t>PR017</t>
  </si>
  <si>
    <t>PR715</t>
  </si>
  <si>
    <t>PR716</t>
  </si>
  <si>
    <t>PR723</t>
  </si>
  <si>
    <t>Supply to Luddenham Science Park</t>
  </si>
  <si>
    <t>TM138</t>
  </si>
  <si>
    <t>TS178</t>
  </si>
  <si>
    <t>Western Sydney Ramtel SCADA upgrades</t>
  </si>
  <si>
    <t>Labour relay renewal</t>
  </si>
  <si>
    <t>Werrington ZS rebuild to 132kV</t>
  </si>
  <si>
    <t>Nepean TS constraints</t>
  </si>
  <si>
    <t>Box Hill ZS - 132kV ducts Old Pitt Town</t>
  </si>
  <si>
    <t>132kV optical fibre ring completion</t>
  </si>
  <si>
    <t>TS182</t>
  </si>
  <si>
    <t>Substation civil capital works scoping</t>
  </si>
  <si>
    <t>DU</t>
  </si>
  <si>
    <t>PR717</t>
  </si>
  <si>
    <t>PR722</t>
  </si>
  <si>
    <t>PR724</t>
  </si>
  <si>
    <t>PR727</t>
  </si>
  <si>
    <t>PR728</t>
  </si>
  <si>
    <t>PR729</t>
  </si>
  <si>
    <t>Duct installation RMS road works</t>
  </si>
  <si>
    <t>Acquire improved site for West Dapto ZS</t>
  </si>
  <si>
    <t>Camellia TS connection works for Ausgrid</t>
  </si>
  <si>
    <t>Establish Mt Gilead ZS</t>
  </si>
  <si>
    <t>Luddenham ZS site purchase</t>
  </si>
  <si>
    <t>Cheriton Avenue 3rd transformer</t>
  </si>
  <si>
    <t>Check</t>
  </si>
  <si>
    <t>DS416s</t>
  </si>
  <si>
    <t>DUs</t>
  </si>
  <si>
    <t>EF003s</t>
  </si>
  <si>
    <t>TS179s</t>
  </si>
  <si>
    <t>TS180s</t>
  </si>
  <si>
    <t>TS181s</t>
  </si>
  <si>
    <t>SPs</t>
  </si>
  <si>
    <t>Customer Connections</t>
  </si>
  <si>
    <t>Major projects</t>
  </si>
  <si>
    <t>Major projects - land</t>
  </si>
  <si>
    <t>Distribution works program</t>
  </si>
  <si>
    <t>Dist environmental enhancement</t>
  </si>
  <si>
    <t>Low voltage development capital</t>
  </si>
  <si>
    <t>Non-urban extension</t>
  </si>
  <si>
    <t>Power quality capital</t>
  </si>
  <si>
    <t>Transmission substation capital (rebuild)</t>
  </si>
  <si>
    <t>Transmission mains capital (refurb)</t>
  </si>
  <si>
    <t>Distribution refurbishment capital</t>
  </si>
  <si>
    <t>Automation capital</t>
  </si>
  <si>
    <t>Communications refurbishment</t>
  </si>
  <si>
    <t>Protection systems capital</t>
  </si>
  <si>
    <t>Metering capital</t>
  </si>
  <si>
    <t>Network switching</t>
  </si>
  <si>
    <t>Capitalised overheads</t>
  </si>
  <si>
    <t>TS615</t>
  </si>
  <si>
    <t>Gerringong ZS 33kV No 2 transformer replacement</t>
  </si>
  <si>
    <t>DS014</t>
  </si>
  <si>
    <t>LV cable network renewal</t>
  </si>
  <si>
    <t>Program - Long Term Need</t>
  </si>
  <si>
    <t>Program - Medium Term Need</t>
  </si>
  <si>
    <t>Divisions</t>
  </si>
  <si>
    <t>DS014s</t>
  </si>
  <si>
    <t>Std</t>
  </si>
  <si>
    <t>Distribution pole replacement</t>
  </si>
  <si>
    <t>Renewal of 33kV and 66kV gas and oil filled cables</t>
  </si>
  <si>
    <t>Oil filled cable auxiliary equipment refurbishment</t>
  </si>
  <si>
    <t>Subtransmission line earthing refurbishment</t>
  </si>
  <si>
    <t>Distribution feeder safety improvement</t>
  </si>
  <si>
    <t>Earthing refurbishment of lines 940/941</t>
  </si>
  <si>
    <t>Asbestos service fuse replacement</t>
  </si>
  <si>
    <t>HV porcelain expulsion drop-out fuse replacement program</t>
  </si>
  <si>
    <t>Nepean ZS establishment</t>
  </si>
  <si>
    <t>Box Hill 22kV conversion</t>
  </si>
  <si>
    <t>DS317</t>
  </si>
  <si>
    <t>Land Purchases</t>
  </si>
  <si>
    <t>Future distribution substation renewals</t>
  </si>
  <si>
    <t>Essential spares</t>
  </si>
  <si>
    <t>TM408</t>
  </si>
  <si>
    <t>Ringwood Feeder 7906 Refurbishment</t>
  </si>
  <si>
    <t>EHs</t>
  </si>
  <si>
    <t>PR730</t>
  </si>
  <si>
    <t>PR732</t>
  </si>
  <si>
    <t>PR733</t>
  </si>
  <si>
    <t>Feeder 7018 constraints</t>
  </si>
  <si>
    <t>Feeder 214/215 contraints</t>
  </si>
  <si>
    <t>Bringelly ZS augmentation</t>
  </si>
  <si>
    <t>Distribution transformer replacement program</t>
  </si>
  <si>
    <t>Jerrara SS steel support structures</t>
  </si>
  <si>
    <t>PR735</t>
  </si>
  <si>
    <t>PR710</t>
  </si>
  <si>
    <t>PS002</t>
  </si>
  <si>
    <t>DS004</t>
  </si>
  <si>
    <t>DS003</t>
  </si>
  <si>
    <t>DS417</t>
  </si>
  <si>
    <t>DS418</t>
  </si>
  <si>
    <t>PS013</t>
  </si>
  <si>
    <t>PS014</t>
  </si>
  <si>
    <t>TS184</t>
  </si>
  <si>
    <t>TS185</t>
  </si>
  <si>
    <t>TS616</t>
  </si>
  <si>
    <t>TS619</t>
  </si>
  <si>
    <t>TM029</t>
  </si>
  <si>
    <t>TS617</t>
  </si>
  <si>
    <t>TS618</t>
  </si>
  <si>
    <t>PR739</t>
  </si>
  <si>
    <t>PR740</t>
  </si>
  <si>
    <t>PR741</t>
  </si>
  <si>
    <t>PR742</t>
  </si>
  <si>
    <t>PR744</t>
  </si>
  <si>
    <t>PR745</t>
  </si>
  <si>
    <t>PR746</t>
  </si>
  <si>
    <t>Distribution access track reconstruction</t>
  </si>
  <si>
    <t>Pole top structure/hardware refurbishment</t>
  </si>
  <si>
    <t>Feeder differential relay replacement</t>
  </si>
  <si>
    <t>Under frequency load shedding</t>
  </si>
  <si>
    <t>Blaxland Zone Substation reinstatement</t>
  </si>
  <si>
    <t>Penrith TS civil development</t>
  </si>
  <si>
    <t>Camellia TS transformer replacement and 33kV busbar rearrangement</t>
  </si>
  <si>
    <t>Dundas ZS 66kV No 2 transformer</t>
  </si>
  <si>
    <t>Installation of aerial marker malls on high spans</t>
  </si>
  <si>
    <t>Prospect ZS transformer replacement</t>
  </si>
  <si>
    <t>Albion Park ZS transformer replacement</t>
  </si>
  <si>
    <t>South Gilead (South Campbelltown)</t>
  </si>
  <si>
    <t>AFIC upgrade Minto, Prospect, Kingswood</t>
  </si>
  <si>
    <t>Distribution substation refurbishment</t>
  </si>
  <si>
    <t>Distribution mains refurbishment</t>
  </si>
  <si>
    <t>Termeil area distribution works</t>
  </si>
  <si>
    <t>Replacement of ASEA RI O/C relays</t>
  </si>
  <si>
    <t>TS018</t>
  </si>
  <si>
    <t>Transformer oil replacement</t>
  </si>
  <si>
    <t>DS318</t>
  </si>
  <si>
    <t>Distribution substation earthing refurbishment</t>
  </si>
  <si>
    <t>Menangle Park 66/11kV ZS establishment</t>
  </si>
  <si>
    <t>Catherine Fields 11kV feeder works</t>
  </si>
  <si>
    <t>South Penrith Zone Substation</t>
  </si>
  <si>
    <t>Western Sydney Employment Lands ZS</t>
  </si>
  <si>
    <t>Leppington North ZS establishment</t>
  </si>
  <si>
    <t>West Dapto ZS establishment</t>
  </si>
  <si>
    <t>LV planning reactive projects</t>
  </si>
  <si>
    <t>Feeder 868 rebuild &amp; rearrangement South32</t>
  </si>
  <si>
    <t>FY19</t>
  </si>
  <si>
    <t>FY15</t>
  </si>
  <si>
    <t>FY16</t>
  </si>
  <si>
    <t>FY17</t>
  </si>
  <si>
    <t>FY18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</si>
  <si>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</si>
  <si>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</si>
  <si>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</si>
  <si>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</si>
  <si>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</si>
  <si>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</si>
  <si>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</si>
  <si>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</si>
  <si>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</si>
  <si>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Substation SCADA RTU replacement</t>
  </si>
  <si>
    <t>PQ004</t>
  </si>
  <si>
    <t>TS187</t>
  </si>
  <si>
    <t>Power quality monitoring replacement</t>
  </si>
  <si>
    <t>TM015</t>
  </si>
  <si>
    <t>Subtransmission tower replacement</t>
  </si>
  <si>
    <t>TM030</t>
  </si>
  <si>
    <t>Feeder 7028 replacement</t>
  </si>
  <si>
    <t>Augex</t>
  </si>
  <si>
    <t>Repex</t>
  </si>
  <si>
    <t>PR748</t>
  </si>
  <si>
    <t>Customer Connection</t>
  </si>
  <si>
    <t>TS700</t>
  </si>
  <si>
    <t>TS701</t>
  </si>
  <si>
    <t>TS702</t>
  </si>
  <si>
    <t>TS703</t>
  </si>
  <si>
    <t>TS704</t>
  </si>
  <si>
    <t>11kV zone substation switchboard replacement</t>
  </si>
  <si>
    <t>North Rocks ZS 11kV switchboard replacement</t>
  </si>
  <si>
    <t>Kellyville ZS 11kV switchboard replacement</t>
  </si>
  <si>
    <t>Horsley Park ZS 11kV switchboard replacement</t>
  </si>
  <si>
    <t>Port Central ZS 11kV switchboard replacement</t>
  </si>
  <si>
    <t>PR081</t>
  </si>
  <si>
    <t>PR433</t>
  </si>
  <si>
    <t>PR439</t>
  </si>
  <si>
    <t>PR749</t>
  </si>
  <si>
    <t>PR750</t>
  </si>
  <si>
    <t>PR752</t>
  </si>
  <si>
    <t>PR754</t>
  </si>
  <si>
    <t>PR755</t>
  </si>
  <si>
    <t>PR756</t>
  </si>
  <si>
    <t>Establish permanent Catherine Park ZS</t>
  </si>
  <si>
    <t>Nepean ZS augmentation</t>
  </si>
  <si>
    <t>Narellan ZS busbar augmentation</t>
  </si>
  <si>
    <t>Rossmore ZS establishment</t>
  </si>
  <si>
    <t>Luddenham ZS augmentation</t>
  </si>
  <si>
    <t>North Bringelly ZS establishment</t>
  </si>
  <si>
    <t>Collimore Park ZS establishment</t>
  </si>
  <si>
    <t>Kemps Creek 132kV conversion</t>
  </si>
  <si>
    <t>West Epping Zone Substation establishment</t>
  </si>
  <si>
    <t>Feeder 512 augmentation</t>
  </si>
  <si>
    <t>Augment Westmead Zone Substation</t>
  </si>
  <si>
    <t>DS420</t>
  </si>
  <si>
    <t>Future sub-transmission substation renewal programs</t>
  </si>
  <si>
    <t>Future sub-transmission feeder refurbishment works</t>
  </si>
  <si>
    <t>Future distribution feeder refurbishment works</t>
  </si>
  <si>
    <t>PR270</t>
  </si>
  <si>
    <t>PR751</t>
  </si>
  <si>
    <t>Avondale (South West Dapto) 132/11kV ZS establishment</t>
  </si>
  <si>
    <t>PR653</t>
  </si>
  <si>
    <t>Parklea ZS to Bella Vista ZS load transfer</t>
  </si>
  <si>
    <t>RC</t>
  </si>
  <si>
    <t>Reliability compliance</t>
  </si>
  <si>
    <t>Reliability Compliance</t>
  </si>
  <si>
    <t>Total Reg</t>
  </si>
  <si>
    <t>DS317s</t>
  </si>
  <si>
    <t>DS318s</t>
  </si>
  <si>
    <t>DS417s</t>
  </si>
  <si>
    <t>DS418s</t>
  </si>
  <si>
    <t>DS420s</t>
  </si>
  <si>
    <t>PQ004s</t>
  </si>
  <si>
    <t>PS013s</t>
  </si>
  <si>
    <t>PS014s</t>
  </si>
  <si>
    <t>RCs</t>
  </si>
  <si>
    <t>TM015s</t>
  </si>
  <si>
    <t>TM419s</t>
  </si>
  <si>
    <t>TS005s</t>
  </si>
  <si>
    <t>TS007s</t>
  </si>
  <si>
    <t>TS017s</t>
  </si>
  <si>
    <t>TS187s</t>
  </si>
  <si>
    <t>TS199s</t>
  </si>
  <si>
    <t>TS700s</t>
  </si>
  <si>
    <t>Mobile substation No 2 refurbishment</t>
  </si>
  <si>
    <t>TS188</t>
  </si>
  <si>
    <t>Bossley Park ZS civil refurbishment</t>
  </si>
  <si>
    <t xml:space="preserve">Automation - operational/capacity risk </t>
  </si>
  <si>
    <t>AG</t>
  </si>
  <si>
    <t>Automation growth</t>
  </si>
  <si>
    <t>TM302s</t>
  </si>
  <si>
    <t>TS050s</t>
  </si>
  <si>
    <t>TM303s</t>
  </si>
  <si>
    <t>AGs</t>
  </si>
  <si>
    <t>TM014s</t>
  </si>
  <si>
    <t>Huntingwood ZS establishment</t>
  </si>
  <si>
    <t>Maryland ZS establishment</t>
  </si>
  <si>
    <t>The Oaks ZS establishment</t>
  </si>
  <si>
    <t>Riverstone east ZS establishment</t>
  </si>
  <si>
    <t>North Bomaderry ZS establishment</t>
  </si>
  <si>
    <t>Termeil ZS establishment</t>
  </si>
  <si>
    <t>Austral Permanent ZS establishment</t>
  </si>
  <si>
    <t>Sydney University - Western Sydney Employment Lands ZS establishment</t>
  </si>
  <si>
    <t>Escalators</t>
  </si>
  <si>
    <t>RIN Category</t>
  </si>
  <si>
    <t>Total - Inc SWOH</t>
  </si>
  <si>
    <t>Total - Exc SWOH</t>
  </si>
  <si>
    <t>FY15 (R)</t>
  </si>
  <si>
    <t>FY16 (R)</t>
  </si>
  <si>
    <t>FY17 (R)</t>
  </si>
  <si>
    <t>FY18 (R)</t>
  </si>
  <si>
    <t>FY19 (R)</t>
  </si>
  <si>
    <t>FY20 (R)</t>
  </si>
  <si>
    <t>FY21 (R)</t>
  </si>
  <si>
    <t>FY22 (R)</t>
  </si>
  <si>
    <t>FY23 (R)</t>
  </si>
  <si>
    <t>FY24 (R)</t>
  </si>
  <si>
    <t>FY25 (R)</t>
  </si>
  <si>
    <t>FY26 (R)</t>
  </si>
  <si>
    <t>FY27 (R)</t>
  </si>
  <si>
    <t>FY28 (R)</t>
  </si>
  <si>
    <t>FY15 (N)</t>
  </si>
  <si>
    <t>FY16 (N)</t>
  </si>
  <si>
    <t>FY17 (N)</t>
  </si>
  <si>
    <t>FY18 (N)</t>
  </si>
  <si>
    <t>FY19 (N)</t>
  </si>
  <si>
    <t>FY20 (N)</t>
  </si>
  <si>
    <t>FY21 (N)</t>
  </si>
  <si>
    <t>FY22 (N)</t>
  </si>
  <si>
    <t>FY23 (N)</t>
  </si>
  <si>
    <t>FY24 (N)</t>
  </si>
  <si>
    <t>FY25 (N)</t>
  </si>
  <si>
    <t>FY26 (N)</t>
  </si>
  <si>
    <t>FY27 (N)</t>
  </si>
  <si>
    <t>FY28 (N)</t>
  </si>
  <si>
    <t>FY09</t>
  </si>
  <si>
    <t>FY10</t>
  </si>
  <si>
    <t>FY11</t>
  </si>
  <si>
    <t>FY12</t>
  </si>
  <si>
    <t>FY13</t>
  </si>
  <si>
    <t>FY14</t>
  </si>
  <si>
    <t>Total (R)</t>
  </si>
  <si>
    <t>Total (N)</t>
  </si>
  <si>
    <t>Reg Tot (R)</t>
  </si>
  <si>
    <t>SAMP Tot (R)</t>
  </si>
  <si>
    <t>Reg Tot (N)</t>
  </si>
  <si>
    <t>SAMP Tot (N)</t>
  </si>
  <si>
    <t>Automation Growth Program</t>
  </si>
  <si>
    <t>5Yr</t>
  </si>
  <si>
    <t>10Yr</t>
  </si>
  <si>
    <t>Augex Total</t>
  </si>
  <si>
    <t>Total Repex</t>
  </si>
  <si>
    <t>Customer Connection Total</t>
  </si>
  <si>
    <t>Reliability Total</t>
  </si>
  <si>
    <t>Distribution Refurbishment</t>
  </si>
  <si>
    <t>Other System Total</t>
  </si>
  <si>
    <t>Overheads Total</t>
  </si>
  <si>
    <t>Transmission Substation Refurbishment</t>
  </si>
  <si>
    <t>Transmission Substation Refurbishment Total</t>
  </si>
  <si>
    <t>Transmission Mains Refurbishment</t>
  </si>
  <si>
    <t>Transmission Mains Capital Refurbishment Total</t>
  </si>
  <si>
    <t>Repex Total</t>
  </si>
  <si>
    <t>Capex Total</t>
  </si>
  <si>
    <t>Meters - renewal</t>
  </si>
  <si>
    <t>Test equipment</t>
  </si>
  <si>
    <t>Western Sydney Airport 132kV supply</t>
  </si>
  <si>
    <t>Streetlighting growth</t>
  </si>
  <si>
    <t>Streetlighting refurbishment</t>
  </si>
  <si>
    <t>132kV oil cable replacement</t>
  </si>
  <si>
    <t>Alt</t>
  </si>
  <si>
    <t>SL</t>
  </si>
  <si>
    <t>Streetlighting capital</t>
  </si>
  <si>
    <t>Streetlighting</t>
  </si>
  <si>
    <t>MC104s</t>
  </si>
  <si>
    <t>MC107s</t>
  </si>
  <si>
    <t>TM028l</t>
  </si>
  <si>
    <t>SL001s</t>
  </si>
  <si>
    <t>SL002s</t>
  </si>
  <si>
    <t>Change History</t>
  </si>
  <si>
    <t>Initial draft, noted green CASH ranking means default 4950, blue means carried over from previous PIP</t>
  </si>
  <si>
    <t>PIP 20.1 DRAFT v1</t>
  </si>
  <si>
    <t>Future feeder refurbishment works</t>
  </si>
  <si>
    <t>132kV oil cable 228 replacement</t>
  </si>
  <si>
    <t>SG</t>
  </si>
  <si>
    <t>OF</t>
  </si>
  <si>
    <t>PM102 ZS SCADA refurbishment</t>
  </si>
  <si>
    <t>9 Yr Tot</t>
  </si>
  <si>
    <t>SWOH</t>
  </si>
  <si>
    <t>Cust Conn</t>
  </si>
  <si>
    <t>Spares</t>
  </si>
  <si>
    <t>Streetlight</t>
  </si>
  <si>
    <t>RWP</t>
  </si>
  <si>
    <t>Power Qual</t>
  </si>
  <si>
    <t>DWP</t>
  </si>
  <si>
    <t>Diff %</t>
  </si>
  <si>
    <t>Diff $M</t>
  </si>
  <si>
    <t>Total Diff
(9yrs)</t>
  </si>
  <si>
    <t>Next Reg 
Diff (5yrs)</t>
  </si>
  <si>
    <t>Cur Reg 
Diff (5yrs)</t>
  </si>
  <si>
    <t>Total (9yrs)</t>
  </si>
  <si>
    <t>Next Reg (5yrs)</t>
  </si>
  <si>
    <t>Cur Reg (5yrs)</t>
  </si>
  <si>
    <t>Future substation renewal programs</t>
  </si>
  <si>
    <t>Carlingford Transmission Substation redevelopment</t>
  </si>
  <si>
    <t>TS183</t>
  </si>
  <si>
    <t>Sydney University - Western Sydney Employment Lands</t>
  </si>
  <si>
    <t>Austral Permanent ZS</t>
  </si>
  <si>
    <t>Termeil ZS</t>
  </si>
  <si>
    <t>North Bomaderry</t>
  </si>
  <si>
    <t>Riverstone east</t>
  </si>
  <si>
    <t>Maryland ZS</t>
  </si>
  <si>
    <t>% Change</t>
  </si>
  <si>
    <t>Change</t>
  </si>
  <si>
    <t>Program</t>
  </si>
  <si>
    <t>FY29</t>
  </si>
  <si>
    <t>PIP SRP</t>
  </si>
  <si>
    <t>DS421</t>
  </si>
  <si>
    <t>Pole top structure/hardware refurbishment (LV)</t>
  </si>
  <si>
    <t>Pole top structure/hardware refurbishment (HV)</t>
  </si>
  <si>
    <t>TM033</t>
  </si>
  <si>
    <t>Pole top structure/hardware refurbishment (TR)</t>
  </si>
  <si>
    <t>Version</t>
  </si>
  <si>
    <t>Air break switch replacement program</t>
  </si>
  <si>
    <t>TS620</t>
  </si>
  <si>
    <t>Base Year</t>
  </si>
  <si>
    <t>CPI</t>
  </si>
  <si>
    <t>Carlingford TS/Dundas ZS Redevelopment</t>
  </si>
  <si>
    <t>Minto 66/11kV No 1 transformer replacement</t>
  </si>
  <si>
    <t>Category</t>
  </si>
  <si>
    <t>Type</t>
  </si>
  <si>
    <t>Cont</t>
  </si>
  <si>
    <t>Contingent</t>
  </si>
  <si>
    <t>Alternate Control</t>
  </si>
  <si>
    <t>Connections</t>
  </si>
  <si>
    <t>Other Network</t>
  </si>
  <si>
    <t>Target</t>
  </si>
  <si>
    <t>PR761</t>
  </si>
  <si>
    <t>PR768</t>
  </si>
  <si>
    <t>Glenfield Zone Substation site acquisition</t>
  </si>
  <si>
    <t>Establish Glenfield 66/11kV Zone Substation</t>
  </si>
  <si>
    <t>PR769</t>
  </si>
  <si>
    <t>PR767</t>
  </si>
  <si>
    <t>PR766</t>
  </si>
  <si>
    <t>PR765</t>
  </si>
  <si>
    <t>Minto 66kV Reconfiguration</t>
  </si>
  <si>
    <t>Nepean TS 132kV bus section CB</t>
  </si>
  <si>
    <t>Mt Terry 132kV bus section CB</t>
  </si>
  <si>
    <t>Baulkham Hills 132kV bus section CB</t>
  </si>
  <si>
    <t>TM031</t>
  </si>
  <si>
    <t>Tot (R)</t>
  </si>
  <si>
    <t>PIP FY20</t>
  </si>
  <si>
    <t>PIP FY19</t>
  </si>
  <si>
    <t>Diff</t>
  </si>
  <si>
    <t>% Diff</t>
  </si>
  <si>
    <t>Project ID</t>
  </si>
  <si>
    <t>Classification</t>
  </si>
  <si>
    <t>Project / Program Description</t>
  </si>
  <si>
    <t>RAB Category</t>
  </si>
  <si>
    <t>Asset Relocation</t>
  </si>
  <si>
    <t>Distribution lines and cables</t>
  </si>
  <si>
    <t>Substations</t>
  </si>
  <si>
    <t>Transformers</t>
  </si>
  <si>
    <t>Distribution Substation Refurbishment</t>
  </si>
  <si>
    <t>Pole replacement capital</t>
  </si>
  <si>
    <t>Low Voltage lines and cables</t>
  </si>
  <si>
    <t>HV expulsion drop-out fuse replacement program</t>
  </si>
  <si>
    <t>DS013</t>
  </si>
  <si>
    <t>Lapstone Distribution Network Renewal</t>
  </si>
  <si>
    <t>Distribution transformer replacement programs</t>
  </si>
  <si>
    <t>HV oil and RGB12 switchgear replacement</t>
  </si>
  <si>
    <t>DS310</t>
  </si>
  <si>
    <t>Upgrading of direct connected substations</t>
  </si>
  <si>
    <t>DS314</t>
  </si>
  <si>
    <t>Basement Substation Refurbishment</t>
  </si>
  <si>
    <t>Air-break switch replacement</t>
  </si>
  <si>
    <t>Capital works for Compliance to NSW Maritime Waterways - Crossing Codes</t>
  </si>
  <si>
    <t xml:space="preserve">Capital works for compliance to NSW Maritime Waterways - Signage Replacement and Drawings update </t>
  </si>
  <si>
    <t>Low Mains Remediation</t>
  </si>
  <si>
    <t>LV Mains Refurbishment</t>
  </si>
  <si>
    <t>Asbestos Service Fuse Replacement</t>
  </si>
  <si>
    <t>Customer metering &amp; load control</t>
  </si>
  <si>
    <t>Distribution Management System</t>
  </si>
  <si>
    <t>Technology Pilots</t>
  </si>
  <si>
    <t>BESS Pilot - West Dapto</t>
  </si>
  <si>
    <t>DIST ENVIRON. ENHANCEMENT PROGRAM Total</t>
  </si>
  <si>
    <t>HV Development Works</t>
  </si>
  <si>
    <t>Industrial &amp; Commercial</t>
  </si>
  <si>
    <t>Overloaded Distribution sub uprates</t>
  </si>
  <si>
    <t>Quality of supply planned projects</t>
  </si>
  <si>
    <t>Low Voltage System Augmentations</t>
  </si>
  <si>
    <t>Dsub Monitoring &amp; LV Feeder Monitoring for Solar PV</t>
  </si>
  <si>
    <t>Metering &amp; Load control</t>
  </si>
  <si>
    <t>Relays - Growth</t>
  </si>
  <si>
    <t xml:space="preserve">Meters - Renewal </t>
  </si>
  <si>
    <t>Relays - Renewal</t>
  </si>
  <si>
    <t>Metering &amp; load control</t>
  </si>
  <si>
    <t>Test Equipment</t>
  </si>
  <si>
    <t>Demand Management Technology</t>
  </si>
  <si>
    <t>Non Urban Extension</t>
  </si>
  <si>
    <t>Overloaded Feeders (Compliance)</t>
  </si>
  <si>
    <t>PQ Monitoring</t>
  </si>
  <si>
    <t>PQ002</t>
  </si>
  <si>
    <t>PQ Monitoring – Statistical assessment of the LV network</t>
  </si>
  <si>
    <t>PQ Surveying</t>
  </si>
  <si>
    <t>West Liverpool ZS (Hoxton Park ZS Rebuild)</t>
  </si>
  <si>
    <t>Penrith TS transformer and Busbar Augment</t>
  </si>
  <si>
    <t>Sub-transmission lines and cables</t>
  </si>
  <si>
    <t>ELTS 132kV Bus bar &amp; Substation works</t>
  </si>
  <si>
    <t>WLTS-ELTS first 132kV Cable Links</t>
  </si>
  <si>
    <t>Russell Vale ZS Augment</t>
  </si>
  <si>
    <t>Caddens ZS Establishment + feeders</t>
  </si>
  <si>
    <t>Kemps Creek / Luddenham Capacity uprate</t>
  </si>
  <si>
    <t>Edmondson Park ZS Establishment</t>
  </si>
  <si>
    <t>Connection Works Associated with Tomerong / Bamarang BSP</t>
  </si>
  <si>
    <t>Convert Camden ZS to 66kV</t>
  </si>
  <si>
    <t>Sherwood ZS Augment</t>
  </si>
  <si>
    <t xml:space="preserve">Dapto ZS 3rd transformer &amp; 33kV Bus Section CB's </t>
  </si>
  <si>
    <t>Gerringong ZS Augment</t>
  </si>
  <si>
    <t>PARKLEA ZS 3RD TRANSFORMER</t>
  </si>
  <si>
    <t>Cheriton Avenue 132/11kV ZS Establishment</t>
  </si>
  <si>
    <t>Box Hill ZS Establishment (interim)</t>
  </si>
  <si>
    <t>Eschol Park ZS Establishment</t>
  </si>
  <si>
    <t>Cordeaux / Figtree 33/11kV ZS Establishment</t>
  </si>
  <si>
    <t>Canley Vale Subtransmission Network Upgrade</t>
  </si>
  <si>
    <t>Cawdor 66/11kV ZS Establishment</t>
  </si>
  <si>
    <t>Abbotsbury 132/11kV ZS Establishment</t>
  </si>
  <si>
    <t>Penrith Lakes ZS Land Purchase</t>
  </si>
  <si>
    <t>Land</t>
  </si>
  <si>
    <t>Menangle Park 66/11kV ZS Site Purchase</t>
  </si>
  <si>
    <t>Menangle Park 66/11kV ZS establishment (mobile)</t>
  </si>
  <si>
    <t>Huntingwood ZS</t>
  </si>
  <si>
    <t>South Marsden Park (Industrial) 132/11kV ZS establishment</t>
  </si>
  <si>
    <t>Granville ZS &amp; Camellia TS Rebuild</t>
  </si>
  <si>
    <t>Box Hill ZSSite Purchase</t>
  </si>
  <si>
    <t>SHOALHAVEN FEEDER 7510/7511 AUGMENT</t>
  </si>
  <si>
    <t>Tomerong ZS Establishment</t>
  </si>
  <si>
    <t>Oran Park (permanent) ZS Establishment</t>
  </si>
  <si>
    <t>Windsor Transformer</t>
  </si>
  <si>
    <t xml:space="preserve">Maryland ZS </t>
  </si>
  <si>
    <t>Austral ZS Site Purchase</t>
  </si>
  <si>
    <t>Austral ZS Establishment (interim initially)</t>
  </si>
  <si>
    <t>Leppington North ZS Site Purchase (Strategic)</t>
  </si>
  <si>
    <t>Leppington North ZS Establishment (interim initially)</t>
  </si>
  <si>
    <t>Leppington South ZS Establishment (interim initially)</t>
  </si>
  <si>
    <t>North Rossmore ZS Site Purchase</t>
  </si>
  <si>
    <t>Rossmore ZS Site Purchase</t>
  </si>
  <si>
    <t>Catherine Fields North ZS Establishment (Interim)</t>
  </si>
  <si>
    <t>Catherine Fields ZS Site Purchase</t>
  </si>
  <si>
    <t>Catherine Fields ZS Establishment (interim)</t>
  </si>
  <si>
    <t>North Bringelly ZS Site Purchase</t>
  </si>
  <si>
    <t>Feeder 443 and 458/1 Augmentation and Cattai Rebuild</t>
  </si>
  <si>
    <t>Culburra Beach Development (33kV fdr and single transformer ZS)</t>
  </si>
  <si>
    <t>Far South Coast 132kV Voltage Constraints</t>
  </si>
  <si>
    <t>Connection Works Associated with Macarthur BSP</t>
  </si>
  <si>
    <t>Culburra ZS fdr deplication &amp; provision for rural ZS's</t>
  </si>
  <si>
    <t>Mamre ZS Transformer Augment and 11kV busbar extension</t>
  </si>
  <si>
    <t>Marsden Park (Residential) 132/11kV ZS establishment - Stage 1</t>
  </si>
  <si>
    <t>Penrith CBD ZS Site Purchase</t>
  </si>
  <si>
    <t>Riverstone West Site Purchase</t>
  </si>
  <si>
    <t>Eschol Park ZS Site Purchase</t>
  </si>
  <si>
    <t>PR615</t>
  </si>
  <si>
    <t xml:space="preserve">Cordeaux Feeder - LFI installation </t>
  </si>
  <si>
    <t>West Dapto ZS Establishment (interim initially)</t>
  </si>
  <si>
    <t>Fibre Works At Carlingford TS For Ausgrid</t>
  </si>
  <si>
    <t>Leppington South ZS Establishment (permanent)</t>
  </si>
  <si>
    <t>Calderwood ZS Establishment (interim initially)</t>
  </si>
  <si>
    <t>Avondale (South West Dapto) 132/11kV Zone Substation Establishment Site Purchase</t>
  </si>
  <si>
    <t>Liverpool ZS 11kV Switchboard Extension &amp; Distribution Works</t>
  </si>
  <si>
    <t>South Marsden Park (Stage 1)</t>
  </si>
  <si>
    <t>Penrith Panthers 132/11kV ZS Establishment</t>
  </si>
  <si>
    <t>Marsden Park (Residential) 132/11kV ZS - Stage 2</t>
  </si>
  <si>
    <t>Riverstone East</t>
  </si>
  <si>
    <t>Dapto 33kV Feeder Constraints</t>
  </si>
  <si>
    <t>Riverstone East Site Purchase</t>
  </si>
  <si>
    <t>Oakdale (Southpipe) Site Purchase</t>
  </si>
  <si>
    <t>132kV Ducts Bringelly Rd (ARP2273)</t>
  </si>
  <si>
    <t>Feeder 230 Undergrounding</t>
  </si>
  <si>
    <t>FDR 868 Rebuild &amp; Rearrangement South32</t>
  </si>
  <si>
    <t>Nepean TS Constraints</t>
  </si>
  <si>
    <t>Box Hill ZS - 132kV Ducts Old Pitt Town</t>
  </si>
  <si>
    <t>Camellia TS - Connection of Ausgird</t>
  </si>
  <si>
    <t>Luddenham ZS Additional Land Acquisition</t>
  </si>
  <si>
    <t>Distribution feeder protection modernisation</t>
  </si>
  <si>
    <t>Reliability HV Development</t>
  </si>
  <si>
    <t>RIAR</t>
  </si>
  <si>
    <t>Line Fault Indicators</t>
  </si>
  <si>
    <t>RIDFA</t>
  </si>
  <si>
    <t>DFA - Radio, SCADA, Software</t>
  </si>
  <si>
    <t>RIHV</t>
  </si>
  <si>
    <t>RILB</t>
  </si>
  <si>
    <t>Automated Load Break Switches</t>
  </si>
  <si>
    <t>RIRR</t>
  </si>
  <si>
    <t>Automated Reclosers</t>
  </si>
  <si>
    <t>RITR</t>
  </si>
  <si>
    <t>Reliability Transmission Development</t>
  </si>
  <si>
    <t>Streetlighting Growth</t>
  </si>
  <si>
    <t>Public lighting</t>
  </si>
  <si>
    <t>Streetlighting Refurbishment</t>
  </si>
  <si>
    <t>SLWSROC</t>
  </si>
  <si>
    <t>WSROC SL Replacement Program</t>
  </si>
  <si>
    <t>SP001</t>
  </si>
  <si>
    <t>Spares Purchase</t>
  </si>
  <si>
    <t>Emergency spares</t>
  </si>
  <si>
    <t>132KV TOWER REFURB/SAFETY UPGRADE</t>
  </si>
  <si>
    <t>Renewal of 33kV and 66kV gas  and oil filled cables</t>
  </si>
  <si>
    <t>Capital Works for compliance to NSW Maritime Waterways</t>
  </si>
  <si>
    <t>TM026</t>
  </si>
  <si>
    <t>Installation of vibration dampers (sub-transmission)</t>
  </si>
  <si>
    <t>Steel Tower Asbestos Removal</t>
  </si>
  <si>
    <t>Underground Pilots Replacement</t>
  </si>
  <si>
    <t>Sub Transmission Pilot cable renewal program</t>
  </si>
  <si>
    <t>Hardex Earthwire Replacement</t>
  </si>
  <si>
    <t>Guilford and Camellia 132kV feeder, oil testing and flushing</t>
  </si>
  <si>
    <t>EARTHING REFURBISHMENT ON BLUE MOUNTAINS</t>
  </si>
  <si>
    <t>Steel tower earthing refurbishment works</t>
  </si>
  <si>
    <t>Rosehill ZS Renewal</t>
  </si>
  <si>
    <t>Holroyd ZS Renewal</t>
  </si>
  <si>
    <t>Jasper Rd 11kV CB Renewal</t>
  </si>
  <si>
    <t>Blackheath ZS 11kV Switchyard renewal</t>
  </si>
  <si>
    <t>Roof refurbuishment for control and switch rooms</t>
  </si>
  <si>
    <t>Bomaderry ZS Redevelopment (fmr PR403)</t>
  </si>
  <si>
    <t>Canley Vale ZS Redevelopment</t>
  </si>
  <si>
    <t>Comalco HVC Substation Renewal</t>
  </si>
  <si>
    <t>Capacitor bank replacement</t>
  </si>
  <si>
    <t>Northmead Zone Substation Renewal</t>
  </si>
  <si>
    <t>Bulli Zone Substation Renewal</t>
  </si>
  <si>
    <t xml:space="preserve"> Corrimal ZS Redevelopment</t>
  </si>
  <si>
    <t>Ringwood ZS Redevelopment</t>
  </si>
  <si>
    <t>Kandos ZS Redevelopment</t>
  </si>
  <si>
    <t>Baulkham Hills Switchgear Rearrangement</t>
  </si>
  <si>
    <t>Oakdale ZS Swgr Rearrangement</t>
  </si>
  <si>
    <t>South Windsor ZS Refurbishment</t>
  </si>
  <si>
    <t>Lawson TS - RailCorp Connections Works</t>
  </si>
  <si>
    <t>11kV Switchboard Truck Replacement Program</t>
  </si>
  <si>
    <t>Defective CT Replacement Program</t>
  </si>
  <si>
    <t>Substation Battery Redundancy Program</t>
  </si>
  <si>
    <t>Jerrara SS Rearrangement</t>
  </si>
  <si>
    <t>Substation renewal program to be identified</t>
  </si>
  <si>
    <t>Prospect ZS 33kV No3 Transformer</t>
  </si>
  <si>
    <t>Liverpool TS 132kV No 3 - Transformer Replacement</t>
  </si>
  <si>
    <t>West Liverpool 132 kV No 3 Transformer</t>
  </si>
  <si>
    <t>TS606</t>
  </si>
  <si>
    <t>Jasper Road 33kV No 3 - Transformer Replacement</t>
  </si>
  <si>
    <t>TS607</t>
  </si>
  <si>
    <t>West Liverpool 132 kV No 1 - Demolition</t>
  </si>
  <si>
    <t>Gerringong ZS No.2 TX Replacement</t>
  </si>
  <si>
    <t>Underground Residential</t>
  </si>
  <si>
    <t>Labour Meter Renewal</t>
  </si>
  <si>
    <t>Termeil Area Distribution Works</t>
  </si>
  <si>
    <t>Replacement of ASEA RI O/C Relays</t>
  </si>
  <si>
    <t>Emergency Spares (Major Plant, Excludes Inventory)</t>
  </si>
  <si>
    <t>Installation of Aerial Marker Balls</t>
  </si>
  <si>
    <t>PCB Dechlorination</t>
  </si>
  <si>
    <t>Dundas 66/11kV Tx2 Replacement</t>
  </si>
  <si>
    <t>RIN / Submission Categories</t>
  </si>
  <si>
    <t>RIN Categories:</t>
  </si>
  <si>
    <t>$Real FY19</t>
  </si>
  <si>
    <t>RCP</t>
  </si>
  <si>
    <t>Submission Categories:</t>
  </si>
  <si>
    <t>Check:</t>
  </si>
  <si>
    <t>Calculation</t>
  </si>
  <si>
    <t>Pivot RIN Categories:</t>
  </si>
  <si>
    <t>Row Labels</t>
  </si>
  <si>
    <t>Sum of FY18 (R)</t>
  </si>
  <si>
    <t>Sum of FY19 (R)</t>
  </si>
  <si>
    <t>Sum of FY20 (R)</t>
  </si>
  <si>
    <t>Sum of FY21 (R)</t>
  </si>
  <si>
    <t>Sum of FY22 (R)</t>
  </si>
  <si>
    <t>Sum of FY23 (R)</t>
  </si>
  <si>
    <t>Sum of FY24 (R)</t>
  </si>
  <si>
    <t>Sum of FY25 (R)</t>
  </si>
  <si>
    <t>Sum of FY26 (R)</t>
  </si>
  <si>
    <t>Sum of FY27 (R)</t>
  </si>
  <si>
    <t>Sum of FY28 (R)</t>
  </si>
  <si>
    <t>Grand Total</t>
  </si>
  <si>
    <t>Adjustments</t>
  </si>
  <si>
    <t>Comment</t>
  </si>
  <si>
    <t>Remove</t>
  </si>
  <si>
    <t>RAB Categories:</t>
  </si>
  <si>
    <t>Customer metering and Load control</t>
  </si>
  <si>
    <t>Communication</t>
  </si>
  <si>
    <t>Easements</t>
  </si>
  <si>
    <t>Live PTRM (Net Capex + Disposals):</t>
  </si>
  <si>
    <t>Variance:</t>
  </si>
  <si>
    <t>Pivot RAB Categories:</t>
  </si>
  <si>
    <t>Unallocated</t>
  </si>
  <si>
    <t>Check Zero</t>
  </si>
  <si>
    <t>Total (Remove Alt &amp; Adjustments)</t>
  </si>
  <si>
    <t>RAB Categories (PTRM Order / Overheads Not Allocated):</t>
  </si>
  <si>
    <t>CPI Index</t>
  </si>
  <si>
    <t>Dec-Dec sum of 4 quarters (Lagged - Pricing)</t>
  </si>
  <si>
    <t>Index (Real 18/19)</t>
  </si>
  <si>
    <t>$Nominal</t>
  </si>
  <si>
    <t>Capex Listing Exclusive of Escalators</t>
  </si>
  <si>
    <t>Labour escalators</t>
  </si>
  <si>
    <t>Labour - WPI utility</t>
  </si>
  <si>
    <t>&lt;--- Inputs</t>
  </si>
  <si>
    <t>System capex labour proportion</t>
  </si>
  <si>
    <t>Labour escalator</t>
  </si>
  <si>
    <t>Index</t>
  </si>
  <si>
    <t>Inclusive of Escalator</t>
  </si>
  <si>
    <t>Exclusive of Escalator</t>
  </si>
  <si>
    <t>Impact of Escalator</t>
  </si>
  <si>
    <t>Non System - Final Submission</t>
  </si>
  <si>
    <t>$m; Real 18/19 (Jun)</t>
  </si>
  <si>
    <t>Non System</t>
  </si>
  <si>
    <t>Forecast</t>
  </si>
  <si>
    <t>Information &amp; Communication Technology</t>
  </si>
  <si>
    <t>Furniture, fittings, plant and equipment</t>
  </si>
  <si>
    <t>Motor Vehicles</t>
  </si>
  <si>
    <t>Buildings</t>
  </si>
  <si>
    <t>Land (non-system)</t>
  </si>
  <si>
    <t>Other non system assets</t>
  </si>
  <si>
    <t>$m; Nominal</t>
  </si>
  <si>
    <t>Total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</si>
</sst>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0.000"/>
    <numFmt numFmtId="168" formatCode="0.000000"/>
    <numFmt numFmtId="169" formatCode="0.0"/>
    <numFmt numFmtId="170" formatCode="_-&quot;$&quot;* #,##0_-;\-&quot;$&quot;* #,##0_-;_-&quot;$&quot;* &quot;-&quot;??_-;_-@_-"/>
    <numFmt numFmtId="171" formatCode="0.00000000000000_ ;\-0.00000000000000\ "/>
    <numFmt numFmtId="172" formatCode="#,##0.000,,;\-#,##0.000,,;;"/>
    <numFmt numFmtId="173" formatCode="0.000,,;\-0.000,,;;"/>
    <numFmt numFmtId="174" formatCode="0.000_ ;\-0.000\ "/>
    <numFmt numFmtId="175" formatCode="_-* #,##0_-;\-* #,##0_-;_-* &quot;-&quot;??_-;_-@_-"/>
    <numFmt numFmtId="176" formatCode="0.000,,;\-0.000,,;"/>
    <numFmt numFmtId="177" formatCode="#,##0.0,,;\-#,##0.0,,;"/>
    <numFmt numFmtId="178" formatCode="_-&quot;£&quot;* #,##0.00_-;\-&quot;£&quot;* #,##0.00_-;_-&quot;£&quot;* &quot;-&quot;??_-;_-@_-"/>
    <numFmt numFmtId="179" formatCode="#,##0;\-#,##0;;"/>
    <numFmt numFmtId="180" formatCode="_-* #,##0_-;[Red]\(#,##0\)_-;_-* &quot;-&quot;??_-;_-@_-"/>
    <numFmt numFmtId="181" formatCode="0.0,,"/>
    <numFmt numFmtId="182" formatCode="0.00000_ ;\-0.00000\ "/>
    <numFmt numFmtId="183" formatCode="[Red]0%;\-0%"/>
    <numFmt numFmtId="184" formatCode="[Red]0.000,,;\-0.000,,;;"/>
    <numFmt numFmtId="185" formatCode="0.00_ ;\-0.00\ "/>
    <numFmt numFmtId="186" formatCode="0.0000_ ;\-0.0000\ "/>
    <numFmt numFmtId="187" formatCode="#,##0,,;\-#,##0,,;;"/>
    <numFmt numFmtId="188" formatCode="0.0%"/>
    <numFmt numFmtId="189" formatCode="#,##0.0"/>
  </numFmts>
  <fonts count="72" x14ac:knownFonts="1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  <scheme val="minor"/>
    </font>
    <font>
      <sz val="1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9C0006"/>
      <name val="Arial"/>
      <family val="2"/>
      <scheme val="minor"/>
    </font>
    <font>
      <b/>
      <sz val="16"/>
      <name val="Arial"/>
      <family val="2"/>
      <scheme val="minor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u/>
      <sz val="11"/>
      <color indexed="12"/>
      <name val="Arial"/>
      <family val="2"/>
      <scheme val="minor"/>
    </font>
    <font>
      <u/>
      <sz val="11"/>
      <color indexed="12"/>
      <name val="Arial Narrow"/>
      <family val="2"/>
    </font>
    <font>
      <sz val="12"/>
      <name val="Arial Narrow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9C0006"/>
      <name val="Calibri"/>
      <family val="2"/>
    </font>
    <font>
      <sz val="11"/>
      <color rgb="FF0070C0"/>
      <name val="Calibri"/>
      <family val="2"/>
    </font>
    <font>
      <sz val="11"/>
      <color rgb="FF00B050"/>
      <name val="Calibri"/>
      <family val="2"/>
    </font>
    <font>
      <b/>
      <sz val="10"/>
      <name val="Calibri"/>
      <family val="2"/>
    </font>
    <font>
      <sz val="10"/>
      <color rgb="FFFF0000"/>
      <name val="Calibri"/>
      <family val="2"/>
    </font>
    <font>
      <b/>
      <sz val="12"/>
      <name val="Calibri"/>
      <family val="2"/>
    </font>
    <font>
      <b/>
      <sz val="10"/>
      <color theme="0" tint="-0.499984740745262"/>
      <name val="Calibri"/>
      <family val="2"/>
    </font>
    <font>
      <sz val="10"/>
      <color theme="3"/>
      <name val="Calibri"/>
      <family val="2"/>
    </font>
    <font>
      <sz val="10"/>
      <color theme="0" tint="-0.499984740745262"/>
      <name val="Calibri"/>
      <family val="2"/>
    </font>
    <font>
      <b/>
      <sz val="12"/>
      <color theme="0"/>
      <name val="Calibri"/>
      <family val="2"/>
    </font>
    <font>
      <b/>
      <sz val="10"/>
      <color rgb="FFFF0000"/>
      <name val="Calibri"/>
      <family val="2"/>
    </font>
    <font>
      <b/>
      <sz val="10"/>
      <color theme="7"/>
      <name val="Calibri"/>
      <family val="2"/>
    </font>
    <font>
      <sz val="10"/>
      <color theme="7" tint="-0.249977111117893"/>
      <name val="Calibri"/>
      <family val="2"/>
    </font>
    <font>
      <sz val="10"/>
      <color rgb="FF0094B3"/>
      <name val="Calibri"/>
      <family val="2"/>
    </font>
    <font>
      <b/>
      <sz val="10"/>
      <color rgb="FF0094B3"/>
      <name val="Calibri"/>
      <family val="2"/>
    </font>
    <font>
      <b/>
      <sz val="10"/>
      <color rgb="FF00B050"/>
      <name val="Calibri"/>
      <family val="2"/>
    </font>
    <font>
      <sz val="10"/>
      <color rgb="FF00B050"/>
      <name val="Calibri"/>
      <family val="2"/>
    </font>
    <font>
      <sz val="10"/>
      <color theme="5" tint="-0.249977111117893"/>
      <name val="Calibri"/>
      <family val="2"/>
    </font>
    <font>
      <b/>
      <sz val="10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b/>
      <sz val="10"/>
      <color theme="7" tint="-0.499984740745262"/>
      <name val="Calibri"/>
      <family val="2"/>
    </font>
    <font>
      <sz val="10"/>
      <color theme="7" tint="-0.499984740745262"/>
      <name val="Calibri"/>
      <family val="2"/>
    </font>
    <font>
      <b/>
      <i/>
      <sz val="10"/>
      <name val="Arial"/>
      <family val="2"/>
    </font>
    <font>
      <b/>
      <sz val="16"/>
      <name val="Calibri"/>
      <family val="2"/>
    </font>
    <font>
      <b/>
      <sz val="14"/>
      <color theme="0"/>
      <name val="Calibri"/>
      <family val="2"/>
    </font>
    <font>
      <sz val="11"/>
      <color theme="0"/>
      <name val="Calibri"/>
      <family val="2"/>
    </font>
    <font>
      <b/>
      <sz val="14"/>
      <name val="Calibri"/>
      <family val="2"/>
    </font>
    <font>
      <sz val="11"/>
      <color rgb="FFFF0000"/>
      <name val="Calibri"/>
      <family val="2"/>
    </font>
    <font>
      <sz val="11"/>
      <color theme="8" tint="-0.499984740745262"/>
      <name val="Calibri"/>
      <family val="2"/>
    </font>
    <font>
      <b/>
      <sz val="11"/>
      <color theme="8" tint="-0.499984740745262"/>
      <name val="Calibri"/>
      <family val="2"/>
    </font>
    <font>
      <sz val="11"/>
      <color theme="7" tint="-0.499984740745262"/>
      <name val="Calibri"/>
      <family val="2"/>
    </font>
    <font>
      <b/>
      <sz val="11"/>
      <color theme="7" tint="-0.499984740745262"/>
      <name val="Calibri"/>
      <family val="2"/>
    </font>
    <font>
      <sz val="11"/>
      <color theme="7"/>
      <name val="Calibri"/>
      <family val="2"/>
    </font>
  </fonts>
  <fills count="62">
    <fill>
      <patternFill patternType="none"/>
    </fill>
    <fill>
      <patternFill patternType="gray125"/>
    </fill>
    <fill>
      <patternFill patternType="solid">
        <fgColor rgb="FFBEDB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EEA7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FC9D9"/>
        <bgColor indexed="64"/>
      </patternFill>
    </fill>
    <fill>
      <patternFill patternType="solid">
        <fgColor rgb="FFAEB4B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A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ED600"/>
        <bgColor indexed="64"/>
      </patternFill>
    </fill>
    <fill>
      <patternFill patternType="solid">
        <fgColor rgb="FFF2F7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E6A7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DBCB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5E6A71"/>
      </left>
      <right style="thin">
        <color rgb="FF5E6A71"/>
      </right>
      <top style="thin">
        <color rgb="FF5E6A71"/>
      </top>
      <bottom style="thin">
        <color rgb="FF5E6A71"/>
      </bottom>
      <diagonal/>
    </border>
    <border>
      <left style="thin">
        <color rgb="FF5E6A71"/>
      </left>
      <right style="thin">
        <color rgb="FF5E6A71"/>
      </right>
      <top style="thin">
        <color rgb="FF5E6A71"/>
      </top>
      <bottom/>
      <diagonal/>
    </border>
  </borders>
  <cellStyleXfs count="98">
    <xf numFmtId="0" fontId="0" fillId="0" borderId="0"/>
    <xf numFmtId="0" fontId="14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11" applyNumberFormat="0" applyAlignment="0" applyProtection="0"/>
    <xf numFmtId="0" fontId="23" fillId="8" borderId="12" applyNumberFormat="0" applyAlignment="0" applyProtection="0"/>
    <xf numFmtId="0" fontId="24" fillId="8" borderId="11" applyNumberFormat="0" applyAlignment="0" applyProtection="0"/>
    <xf numFmtId="0" fontId="25" fillId="0" borderId="13" applyNumberFormat="0" applyFill="0" applyAlignment="0" applyProtection="0"/>
    <xf numFmtId="0" fontId="26" fillId="9" borderId="14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16" applyNumberFormat="0" applyFill="0" applyAlignment="0" applyProtection="0"/>
    <xf numFmtId="0" fontId="29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29" fillId="34" borderId="0" applyNumberFormat="0" applyBorder="0" applyAlignment="0" applyProtection="0"/>
    <xf numFmtId="0" fontId="9" fillId="0" borderId="0"/>
    <xf numFmtId="166" fontId="9" fillId="0" borderId="18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7" fillId="0" borderId="0"/>
    <xf numFmtId="0" fontId="9" fillId="0" borderId="0"/>
    <xf numFmtId="0" fontId="7" fillId="10" borderId="1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30" fillId="0" borderId="0" applyNumberFormat="0" applyFill="0" applyBorder="0" applyAlignment="0" applyProtection="0">
      <alignment horizontal="left" indent="1"/>
    </xf>
    <xf numFmtId="0" fontId="31" fillId="0" borderId="0" applyNumberFormat="0" applyFill="0" applyBorder="0" applyAlignment="0" applyProtection="0"/>
    <xf numFmtId="0" fontId="32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178" fontId="33" fillId="0" borderId="0" applyFont="0" applyFill="0" applyBorder="0" applyAlignment="0" applyProtection="0"/>
    <xf numFmtId="0" fontId="5" fillId="0" borderId="0"/>
    <xf numFmtId="0" fontId="5" fillId="10" borderId="15" applyNumberFormat="0" applyFont="0" applyAlignment="0" applyProtection="0"/>
    <xf numFmtId="9" fontId="33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2" fillId="38" borderId="25" applyFont="0" applyFill="0" applyBorder="0" applyAlignment="0">
      <alignment horizontal="right" vertical="top" wrapText="1"/>
      <protection locked="0"/>
    </xf>
    <xf numFmtId="166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" fillId="0" borderId="0"/>
  </cellStyleXfs>
  <cellXfs count="439">
    <xf numFmtId="0" fontId="0" fillId="0" borderId="0" xfId="0"/>
    <xf numFmtId="0" fontId="10" fillId="0" borderId="0" xfId="0" applyFont="1"/>
    <xf numFmtId="0" fontId="9" fillId="0" borderId="0" xfId="0" applyFont="1"/>
    <xf numFmtId="0" fontId="12" fillId="0" borderId="1" xfId="0" applyFont="1" applyBorder="1" applyAlignment="1">
      <alignment horizontal="left"/>
    </xf>
    <xf numFmtId="167" fontId="11" fillId="0" borderId="1" xfId="0" applyNumberFormat="1" applyFont="1" applyFill="1" applyBorder="1" applyAlignment="1">
      <alignment horizontal="right" vertical="top"/>
    </xf>
    <xf numFmtId="0" fontId="11" fillId="0" borderId="0" xfId="0" applyFont="1"/>
    <xf numFmtId="0" fontId="12" fillId="0" borderId="0" xfId="0" applyFont="1"/>
    <xf numFmtId="0" fontId="11" fillId="0" borderId="1" xfId="0" applyFont="1" applyBorder="1"/>
    <xf numFmtId="0" fontId="12" fillId="0" borderId="1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9" fillId="0" borderId="1" xfId="0" applyFont="1" applyBorder="1"/>
    <xf numFmtId="0" fontId="10" fillId="0" borderId="1" xfId="0" applyFont="1" applyBorder="1"/>
    <xf numFmtId="1" fontId="9" fillId="0" borderId="1" xfId="0" applyNumberFormat="1" applyFont="1" applyBorder="1"/>
    <xf numFmtId="0" fontId="8" fillId="0" borderId="0" xfId="0" applyFont="1"/>
    <xf numFmtId="170" fontId="8" fillId="0" borderId="0" xfId="0" applyNumberFormat="1" applyFont="1"/>
    <xf numFmtId="0" fontId="13" fillId="0" borderId="0" xfId="0" applyFont="1"/>
    <xf numFmtId="0" fontId="10" fillId="2" borderId="4" xfId="0" applyFont="1" applyFill="1" applyBorder="1" applyAlignment="1">
      <alignment vertical="top" wrapText="1"/>
    </xf>
    <xf numFmtId="2" fontId="10" fillId="2" borderId="4" xfId="0" applyNumberFormat="1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 wrapText="1"/>
    </xf>
    <xf numFmtId="0" fontId="9" fillId="0" borderId="0" xfId="0" applyFont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167" fontId="9" fillId="0" borderId="4" xfId="0" applyNumberFormat="1" applyFont="1" applyBorder="1" applyAlignment="1">
      <alignment vertical="top" wrapText="1"/>
    </xf>
    <xf numFmtId="167" fontId="10" fillId="0" borderId="4" xfId="0" applyNumberFormat="1" applyFont="1" applyBorder="1" applyAlignment="1">
      <alignment vertical="top" wrapText="1"/>
    </xf>
    <xf numFmtId="0" fontId="0" fillId="0" borderId="4" xfId="0" applyBorder="1" applyAlignment="1">
      <alignment vertical="top" wrapText="1"/>
    </xf>
    <xf numFmtId="10" fontId="0" fillId="0" borderId="4" xfId="0" applyNumberFormat="1" applyFont="1" applyBorder="1" applyAlignment="1">
      <alignment vertical="top" wrapText="1"/>
    </xf>
    <xf numFmtId="173" fontId="12" fillId="0" borderId="1" xfId="0" applyNumberFormat="1" applyFont="1" applyBorder="1"/>
    <xf numFmtId="0" fontId="15" fillId="0" borderId="0" xfId="0" applyFont="1"/>
    <xf numFmtId="173" fontId="8" fillId="0" borderId="0" xfId="0" applyNumberFormat="1" applyFont="1"/>
    <xf numFmtId="176" fontId="9" fillId="0" borderId="0" xfId="0" applyNumberFormat="1" applyFont="1"/>
    <xf numFmtId="173" fontId="12" fillId="0" borderId="0" xfId="0" applyNumberFormat="1" applyFont="1" applyBorder="1"/>
    <xf numFmtId="0" fontId="12" fillId="0" borderId="17" xfId="0" applyFont="1" applyBorder="1"/>
    <xf numFmtId="173" fontId="12" fillId="0" borderId="17" xfId="0" applyNumberFormat="1" applyFont="1" applyBorder="1"/>
    <xf numFmtId="173" fontId="9" fillId="0" borderId="4" xfId="0" applyNumberFormat="1" applyFont="1" applyBorder="1" applyAlignment="1">
      <alignment vertical="top" wrapText="1"/>
    </xf>
    <xf numFmtId="173" fontId="10" fillId="0" borderId="4" xfId="0" applyNumberFormat="1" applyFont="1" applyBorder="1" applyAlignment="1">
      <alignment vertical="top" wrapText="1"/>
    </xf>
    <xf numFmtId="175" fontId="9" fillId="0" borderId="1" xfId="0" applyNumberFormat="1" applyFont="1" applyBorder="1"/>
    <xf numFmtId="0" fontId="0" fillId="0" borderId="0" xfId="0"/>
    <xf numFmtId="0" fontId="10" fillId="0" borderId="1" xfId="0" quotePrefix="1" applyFont="1" applyBorder="1"/>
    <xf numFmtId="2" fontId="12" fillId="0" borderId="1" xfId="0" applyNumberFormat="1" applyFont="1" applyBorder="1"/>
    <xf numFmtId="164" fontId="9" fillId="0" borderId="0" xfId="0" applyNumberFormat="1" applyFont="1"/>
    <xf numFmtId="181" fontId="9" fillId="0" borderId="0" xfId="0" applyNumberFormat="1" applyFont="1"/>
    <xf numFmtId="173" fontId="10" fillId="2" borderId="4" xfId="0" applyNumberFormat="1" applyFont="1" applyFill="1" applyBorder="1" applyAlignment="1">
      <alignment vertical="top" wrapText="1"/>
    </xf>
    <xf numFmtId="0" fontId="9" fillId="2" borderId="4" xfId="0" applyFont="1" applyFill="1" applyBorder="1" applyAlignment="1">
      <alignment vertical="top" wrapText="1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9" fillId="0" borderId="0" xfId="46"/>
    <xf numFmtId="173" fontId="9" fillId="0" borderId="0" xfId="46" applyNumberFormat="1"/>
    <xf numFmtId="0" fontId="10" fillId="0" borderId="0" xfId="46" applyFont="1"/>
    <xf numFmtId="0" fontId="12" fillId="0" borderId="0" xfId="46" applyFont="1" applyBorder="1"/>
    <xf numFmtId="0" fontId="12" fillId="0" borderId="0" xfId="46" applyFont="1" applyFill="1" applyBorder="1"/>
    <xf numFmtId="169" fontId="12" fillId="0" borderId="0" xfId="46" applyNumberFormat="1" applyFont="1" applyBorder="1"/>
    <xf numFmtId="3" fontId="12" fillId="0" borderId="0" xfId="46" applyNumberFormat="1" applyFont="1" applyBorder="1"/>
    <xf numFmtId="3" fontId="12" fillId="0" borderId="0" xfId="46" applyNumberFormat="1" applyFont="1" applyFill="1" applyBorder="1"/>
    <xf numFmtId="167" fontId="12" fillId="0" borderId="0" xfId="46" applyNumberFormat="1" applyFont="1" applyBorder="1"/>
    <xf numFmtId="173" fontId="12" fillId="0" borderId="0" xfId="46" applyNumberFormat="1" applyFont="1" applyBorder="1"/>
    <xf numFmtId="182" fontId="12" fillId="0" borderId="0" xfId="46" applyNumberFormat="1" applyFont="1" applyBorder="1"/>
    <xf numFmtId="173" fontId="12" fillId="0" borderId="1" xfId="46" applyNumberFormat="1" applyFont="1" applyBorder="1"/>
    <xf numFmtId="0" fontId="12" fillId="0" borderId="1" xfId="46" applyFont="1" applyBorder="1"/>
    <xf numFmtId="0" fontId="12" fillId="0" borderId="0" xfId="46" applyNumberFormat="1" applyFont="1" applyBorder="1"/>
    <xf numFmtId="167" fontId="11" fillId="0" borderId="1" xfId="46" applyNumberFormat="1" applyFont="1" applyFill="1" applyBorder="1" applyAlignment="1">
      <alignment horizontal="right" vertical="top"/>
    </xf>
    <xf numFmtId="173" fontId="12" fillId="0" borderId="1" xfId="46" applyNumberFormat="1" applyFont="1" applyFill="1" applyBorder="1"/>
    <xf numFmtId="183" fontId="12" fillId="0" borderId="1" xfId="46" applyNumberFormat="1" applyFont="1" applyBorder="1"/>
    <xf numFmtId="184" fontId="12" fillId="0" borderId="1" xfId="46" applyNumberFormat="1" applyFont="1" applyBorder="1"/>
    <xf numFmtId="0" fontId="12" fillId="40" borderId="1" xfId="46" applyFont="1" applyFill="1" applyBorder="1"/>
    <xf numFmtId="9" fontId="12" fillId="0" borderId="0" xfId="46" applyNumberFormat="1" applyFont="1" applyFill="1" applyBorder="1"/>
    <xf numFmtId="173" fontId="11" fillId="0" borderId="1" xfId="46" applyNumberFormat="1" applyFont="1" applyBorder="1"/>
    <xf numFmtId="184" fontId="11" fillId="0" borderId="1" xfId="46" applyNumberFormat="1" applyFont="1" applyBorder="1"/>
    <xf numFmtId="0" fontId="11" fillId="40" borderId="3" xfId="46" applyFont="1" applyFill="1" applyBorder="1"/>
    <xf numFmtId="0" fontId="12" fillId="40" borderId="3" xfId="46" applyFont="1" applyFill="1" applyBorder="1"/>
    <xf numFmtId="167" fontId="12" fillId="0" borderId="0" xfId="46" applyNumberFormat="1" applyFont="1" applyFill="1" applyBorder="1"/>
    <xf numFmtId="0" fontId="11" fillId="0" borderId="27" xfId="46" applyFont="1" applyBorder="1" applyAlignment="1">
      <alignment wrapText="1"/>
    </xf>
    <xf numFmtId="167" fontId="11" fillId="0" borderId="1" xfId="46" applyNumberFormat="1" applyFont="1" applyFill="1" applyBorder="1"/>
    <xf numFmtId="0" fontId="11" fillId="0" borderId="1" xfId="46" applyFont="1" applyBorder="1" applyAlignment="1">
      <alignment horizontal="center" wrapText="1"/>
    </xf>
    <xf numFmtId="0" fontId="11" fillId="0" borderId="1" xfId="46" applyFont="1" applyBorder="1" applyAlignment="1">
      <alignment horizontal="centerContinuous" wrapText="1"/>
    </xf>
    <xf numFmtId="0" fontId="11" fillId="0" borderId="1" xfId="46" applyFont="1" applyBorder="1" applyAlignment="1">
      <alignment horizontal="centerContinuous"/>
    </xf>
    <xf numFmtId="185" fontId="12" fillId="0" borderId="0" xfId="46" applyNumberFormat="1" applyFont="1" applyBorder="1"/>
    <xf numFmtId="174" fontId="12" fillId="0" borderId="0" xfId="46" applyNumberFormat="1" applyFont="1" applyBorder="1"/>
    <xf numFmtId="0" fontId="11" fillId="0" borderId="0" xfId="46" applyFont="1" applyBorder="1"/>
    <xf numFmtId="173" fontId="12" fillId="41" borderId="28" xfId="46" applyNumberFormat="1" applyFont="1" applyFill="1" applyBorder="1"/>
    <xf numFmtId="173" fontId="12" fillId="39" borderId="28" xfId="46" applyNumberFormat="1" applyFont="1" applyFill="1" applyBorder="1"/>
    <xf numFmtId="0" fontId="12" fillId="42" borderId="28" xfId="46" applyFont="1" applyFill="1" applyBorder="1"/>
    <xf numFmtId="9" fontId="12" fillId="0" borderId="0" xfId="52" applyFont="1" applyBorder="1"/>
    <xf numFmtId="173" fontId="12" fillId="41" borderId="1" xfId="46" applyNumberFormat="1" applyFont="1" applyFill="1" applyBorder="1"/>
    <xf numFmtId="173" fontId="12" fillId="39" borderId="2" xfId="46" applyNumberFormat="1" applyFont="1" applyFill="1" applyBorder="1"/>
    <xf numFmtId="0" fontId="12" fillId="42" borderId="27" xfId="46" applyFont="1" applyFill="1" applyBorder="1" applyAlignment="1">
      <alignment horizontal="left"/>
    </xf>
    <xf numFmtId="0" fontId="12" fillId="42" borderId="1" xfId="46" applyFont="1" applyFill="1" applyBorder="1" applyAlignment="1">
      <alignment horizontal="left"/>
    </xf>
    <xf numFmtId="2" fontId="12" fillId="0" borderId="0" xfId="52" applyNumberFormat="1" applyFont="1" applyBorder="1"/>
    <xf numFmtId="0" fontId="11" fillId="41" borderId="1" xfId="46" applyFont="1" applyFill="1" applyBorder="1" applyAlignment="1">
      <alignment horizontal="center"/>
    </xf>
    <xf numFmtId="0" fontId="11" fillId="39" borderId="2" xfId="46" applyFont="1" applyFill="1" applyBorder="1" applyAlignment="1">
      <alignment horizontal="center"/>
    </xf>
    <xf numFmtId="0" fontId="12" fillId="42" borderId="29" xfId="46" applyFont="1" applyFill="1" applyBorder="1" applyAlignment="1"/>
    <xf numFmtId="0" fontId="11" fillId="41" borderId="0" xfId="46" applyFont="1" applyFill="1" applyBorder="1" applyAlignment="1"/>
    <xf numFmtId="0" fontId="11" fillId="41" borderId="30" xfId="46" applyFont="1" applyFill="1" applyBorder="1" applyAlignment="1"/>
    <xf numFmtId="0" fontId="11" fillId="41" borderId="3" xfId="46" applyFont="1" applyFill="1" applyBorder="1" applyAlignment="1"/>
    <xf numFmtId="0" fontId="11" fillId="39" borderId="30" xfId="46" applyFont="1" applyFill="1" applyBorder="1" applyAlignment="1"/>
    <xf numFmtId="0" fontId="11" fillId="39" borderId="3" xfId="46" applyFont="1" applyFill="1" applyBorder="1" applyAlignment="1"/>
    <xf numFmtId="0" fontId="12" fillId="42" borderId="27" xfId="46" applyFont="1" applyFill="1" applyBorder="1" applyAlignment="1"/>
    <xf numFmtId="183" fontId="0" fillId="0" borderId="0" xfId="52" applyNumberFormat="1" applyFont="1" applyAlignment="1">
      <alignment horizontal="right"/>
    </xf>
    <xf numFmtId="184" fontId="9" fillId="0" borderId="0" xfId="46" applyNumberFormat="1"/>
    <xf numFmtId="175" fontId="9" fillId="0" borderId="0" xfId="95" applyNumberFormat="1" applyFont="1"/>
    <xf numFmtId="186" fontId="12" fillId="0" borderId="0" xfId="46" applyNumberFormat="1" applyFont="1" applyBorder="1"/>
    <xf numFmtId="10" fontId="12" fillId="0" borderId="1" xfId="0" applyNumberFormat="1" applyFont="1" applyBorder="1" applyAlignment="1">
      <alignment horizontal="left"/>
    </xf>
    <xf numFmtId="3" fontId="0" fillId="0" borderId="0" xfId="0" applyNumberFormat="1"/>
    <xf numFmtId="3" fontId="9" fillId="0" borderId="0" xfId="0" applyNumberFormat="1" applyFont="1"/>
    <xf numFmtId="187" fontId="0" fillId="0" borderId="0" xfId="95" applyNumberFormat="1" applyFont="1"/>
    <xf numFmtId="187" fontId="0" fillId="0" borderId="0" xfId="0" applyNumberFormat="1"/>
    <xf numFmtId="187" fontId="10" fillId="0" borderId="0" xfId="0" applyNumberFormat="1" applyFont="1"/>
    <xf numFmtId="172" fontId="0" fillId="0" borderId="0" xfId="0" applyNumberFormat="1"/>
    <xf numFmtId="9" fontId="0" fillId="0" borderId="0" xfId="96" applyFont="1" applyAlignment="1">
      <alignment horizontal="right"/>
    </xf>
    <xf numFmtId="0" fontId="0" fillId="40" borderId="0" xfId="0" applyFill="1"/>
    <xf numFmtId="0" fontId="36" fillId="40" borderId="0" xfId="0" applyFont="1" applyFill="1"/>
    <xf numFmtId="0" fontId="37" fillId="0" borderId="1" xfId="0" applyFont="1" applyFill="1" applyBorder="1" applyAlignment="1">
      <alignment horizontal="left" vertical="top"/>
    </xf>
    <xf numFmtId="0" fontId="37" fillId="0" borderId="3" xfId="0" applyFont="1" applyFill="1" applyBorder="1" applyAlignment="1">
      <alignment horizontal="left" vertical="top"/>
    </xf>
    <xf numFmtId="0" fontId="37" fillId="37" borderId="19" xfId="0" applyFont="1" applyFill="1" applyBorder="1" applyAlignment="1">
      <alignment horizontal="left" vertical="top"/>
    </xf>
    <xf numFmtId="0" fontId="37" fillId="37" borderId="1" xfId="0" applyFont="1" applyFill="1" applyBorder="1" applyAlignment="1">
      <alignment horizontal="left" vertical="top"/>
    </xf>
    <xf numFmtId="0" fontId="37" fillId="37" borderId="3" xfId="0" applyFont="1" applyFill="1" applyBorder="1" applyAlignment="1">
      <alignment horizontal="left" vertical="top"/>
    </xf>
    <xf numFmtId="0" fontId="37" fillId="36" borderId="19" xfId="0" applyFont="1" applyFill="1" applyBorder="1" applyAlignment="1">
      <alignment horizontal="left" vertical="top"/>
    </xf>
    <xf numFmtId="0" fontId="37" fillId="36" borderId="1" xfId="0" applyFont="1" applyFill="1" applyBorder="1" applyAlignment="1">
      <alignment horizontal="left" vertical="top"/>
    </xf>
    <xf numFmtId="0" fontId="37" fillId="36" borderId="3" xfId="0" applyFont="1" applyFill="1" applyBorder="1" applyAlignment="1">
      <alignment horizontal="left" vertical="top"/>
    </xf>
    <xf numFmtId="167" fontId="37" fillId="37" borderId="19" xfId="0" applyNumberFormat="1" applyFont="1" applyFill="1" applyBorder="1" applyAlignment="1">
      <alignment horizontal="right" vertical="top"/>
    </xf>
    <xf numFmtId="167" fontId="37" fillId="36" borderId="1" xfId="0" applyNumberFormat="1" applyFont="1" applyFill="1" applyBorder="1" applyAlignment="1">
      <alignment horizontal="right" vertical="top"/>
    </xf>
    <xf numFmtId="0" fontId="38" fillId="0" borderId="0" xfId="0" applyFont="1"/>
    <xf numFmtId="0" fontId="38" fillId="0" borderId="1" xfId="0" applyFont="1" applyBorder="1"/>
    <xf numFmtId="0" fontId="38" fillId="0" borderId="3" xfId="0" applyFont="1" applyBorder="1"/>
    <xf numFmtId="177" fontId="38" fillId="37" borderId="19" xfId="0" applyNumberFormat="1" applyFont="1" applyFill="1" applyBorder="1"/>
    <xf numFmtId="177" fontId="38" fillId="37" borderId="1" xfId="0" applyNumberFormat="1" applyFont="1" applyFill="1" applyBorder="1"/>
    <xf numFmtId="177" fontId="38" fillId="37" borderId="3" xfId="0" applyNumberFormat="1" applyFont="1" applyFill="1" applyBorder="1"/>
    <xf numFmtId="177" fontId="38" fillId="36" borderId="19" xfId="0" applyNumberFormat="1" applyFont="1" applyFill="1" applyBorder="1"/>
    <xf numFmtId="177" fontId="38" fillId="36" borderId="1" xfId="0" applyNumberFormat="1" applyFont="1" applyFill="1" applyBorder="1"/>
    <xf numFmtId="177" fontId="38" fillId="36" borderId="3" xfId="0" applyNumberFormat="1" applyFont="1" applyFill="1" applyBorder="1"/>
    <xf numFmtId="0" fontId="38" fillId="0" borderId="3" xfId="0" applyFont="1" applyBorder="1" applyAlignment="1">
      <alignment horizontal="left"/>
    </xf>
    <xf numFmtId="0" fontId="37" fillId="0" borderId="1" xfId="0" applyFont="1" applyBorder="1"/>
    <xf numFmtId="0" fontId="37" fillId="0" borderId="3" xfId="0" applyFont="1" applyFill="1" applyBorder="1"/>
    <xf numFmtId="177" fontId="37" fillId="37" borderId="19" xfId="0" applyNumberFormat="1" applyFont="1" applyFill="1" applyBorder="1"/>
    <xf numFmtId="177" fontId="37" fillId="37" borderId="1" xfId="0" applyNumberFormat="1" applyFont="1" applyFill="1" applyBorder="1"/>
    <xf numFmtId="177" fontId="37" fillId="37" borderId="3" xfId="0" applyNumberFormat="1" applyFont="1" applyFill="1" applyBorder="1"/>
    <xf numFmtId="177" fontId="37" fillId="36" borderId="19" xfId="0" applyNumberFormat="1" applyFont="1" applyFill="1" applyBorder="1"/>
    <xf numFmtId="177" fontId="37" fillId="36" borderId="1" xfId="0" applyNumberFormat="1" applyFont="1" applyFill="1" applyBorder="1"/>
    <xf numFmtId="177" fontId="37" fillId="36" borderId="3" xfId="0" applyNumberFormat="1" applyFont="1" applyFill="1" applyBorder="1"/>
    <xf numFmtId="0" fontId="38" fillId="37" borderId="20" xfId="0" applyFont="1" applyFill="1" applyBorder="1"/>
    <xf numFmtId="0" fontId="38" fillId="37" borderId="0" xfId="0" applyFont="1" applyFill="1"/>
    <xf numFmtId="172" fontId="38" fillId="36" borderId="20" xfId="0" applyNumberFormat="1" applyFont="1" applyFill="1" applyBorder="1"/>
    <xf numFmtId="172" fontId="38" fillId="36" borderId="0" xfId="0" applyNumberFormat="1" applyFont="1" applyFill="1"/>
    <xf numFmtId="172" fontId="38" fillId="37" borderId="20" xfId="0" applyNumberFormat="1" applyFont="1" applyFill="1" applyBorder="1"/>
    <xf numFmtId="0" fontId="38" fillId="36" borderId="0" xfId="0" applyFont="1" applyFill="1"/>
    <xf numFmtId="0" fontId="37" fillId="0" borderId="0" xfId="0" applyFont="1" applyAlignment="1">
      <alignment horizontal="right"/>
    </xf>
    <xf numFmtId="10" fontId="39" fillId="37" borderId="20" xfId="1" applyNumberFormat="1" applyFont="1" applyFill="1" applyBorder="1" applyAlignment="1">
      <alignment horizontal="center"/>
    </xf>
    <xf numFmtId="10" fontId="39" fillId="37" borderId="0" xfId="1" applyNumberFormat="1" applyFont="1" applyFill="1" applyAlignment="1">
      <alignment horizontal="center"/>
    </xf>
    <xf numFmtId="10" fontId="39" fillId="36" borderId="20" xfId="1" applyNumberFormat="1" applyFont="1" applyFill="1" applyBorder="1" applyAlignment="1">
      <alignment horizontal="center"/>
    </xf>
    <xf numFmtId="10" fontId="39" fillId="36" borderId="0" xfId="1" applyNumberFormat="1" applyFont="1" applyFill="1" applyAlignment="1">
      <alignment horizontal="center"/>
    </xf>
    <xf numFmtId="0" fontId="36" fillId="37" borderId="20" xfId="0" applyFont="1" applyFill="1" applyBorder="1"/>
    <xf numFmtId="169" fontId="38" fillId="36" borderId="20" xfId="0" applyNumberFormat="1" applyFont="1" applyFill="1" applyBorder="1"/>
    <xf numFmtId="169" fontId="38" fillId="36" borderId="0" xfId="0" applyNumberFormat="1" applyFont="1" applyFill="1"/>
    <xf numFmtId="169" fontId="38" fillId="37" borderId="20" xfId="0" applyNumberFormat="1" applyFont="1" applyFill="1" applyBorder="1"/>
    <xf numFmtId="0" fontId="38" fillId="36" borderId="20" xfId="0" applyFont="1" applyFill="1" applyBorder="1"/>
    <xf numFmtId="0" fontId="37" fillId="37" borderId="19" xfId="0" applyFont="1" applyFill="1" applyBorder="1" applyAlignment="1">
      <alignment horizontal="right" vertical="top"/>
    </xf>
    <xf numFmtId="0" fontId="37" fillId="37" borderId="1" xfId="0" applyFont="1" applyFill="1" applyBorder="1" applyAlignment="1">
      <alignment horizontal="right" vertical="top"/>
    </xf>
    <xf numFmtId="0" fontId="37" fillId="37" borderId="3" xfId="0" applyFont="1" applyFill="1" applyBorder="1" applyAlignment="1">
      <alignment horizontal="right" vertical="top"/>
    </xf>
    <xf numFmtId="2" fontId="37" fillId="36" borderId="19" xfId="0" applyNumberFormat="1" applyFont="1" applyFill="1" applyBorder="1" applyAlignment="1">
      <alignment horizontal="right" vertical="top"/>
    </xf>
    <xf numFmtId="2" fontId="37" fillId="36" borderId="1" xfId="0" applyNumberFormat="1" applyFont="1" applyFill="1" applyBorder="1" applyAlignment="1">
      <alignment horizontal="right" vertical="top"/>
    </xf>
    <xf numFmtId="2" fontId="37" fillId="36" borderId="3" xfId="0" applyNumberFormat="1" applyFont="1" applyFill="1" applyBorder="1" applyAlignment="1">
      <alignment horizontal="right" vertical="top"/>
    </xf>
    <xf numFmtId="2" fontId="37" fillId="36" borderId="23" xfId="0" applyNumberFormat="1" applyFont="1" applyFill="1" applyBorder="1" applyAlignment="1">
      <alignment horizontal="right" vertical="top"/>
    </xf>
    <xf numFmtId="0" fontId="37" fillId="0" borderId="0" xfId="0" applyFont="1" applyFill="1" applyBorder="1" applyAlignment="1">
      <alignment horizontal="left" vertical="top"/>
    </xf>
    <xf numFmtId="0" fontId="38" fillId="0" borderId="1" xfId="0" applyFont="1" applyBorder="1" applyAlignment="1">
      <alignment horizontal="left"/>
    </xf>
    <xf numFmtId="0" fontId="38" fillId="0" borderId="1" xfId="0" applyFont="1" applyFill="1" applyBorder="1" applyAlignment="1">
      <alignment horizontal="left" vertical="top"/>
    </xf>
    <xf numFmtId="172" fontId="38" fillId="37" borderId="19" xfId="0" applyNumberFormat="1" applyFont="1" applyFill="1" applyBorder="1" applyAlignment="1">
      <alignment horizontal="right"/>
    </xf>
    <xf numFmtId="172" fontId="38" fillId="37" borderId="1" xfId="0" applyNumberFormat="1" applyFont="1" applyFill="1" applyBorder="1" applyAlignment="1">
      <alignment horizontal="right"/>
    </xf>
    <xf numFmtId="172" fontId="38" fillId="37" borderId="3" xfId="0" applyNumberFormat="1" applyFont="1" applyFill="1" applyBorder="1" applyAlignment="1">
      <alignment horizontal="right"/>
    </xf>
    <xf numFmtId="172" fontId="38" fillId="36" borderId="19" xfId="0" applyNumberFormat="1" applyFont="1" applyFill="1" applyBorder="1" applyAlignment="1">
      <alignment horizontal="right"/>
    </xf>
    <xf numFmtId="172" fontId="38" fillId="36" borderId="1" xfId="0" applyNumberFormat="1" applyFont="1" applyFill="1" applyBorder="1" applyAlignment="1">
      <alignment horizontal="right"/>
    </xf>
    <xf numFmtId="172" fontId="38" fillId="36" borderId="3" xfId="0" applyNumberFormat="1" applyFont="1" applyFill="1" applyBorder="1" applyAlignment="1">
      <alignment horizontal="right"/>
    </xf>
    <xf numFmtId="172" fontId="38" fillId="36" borderId="23" xfId="0" applyNumberFormat="1" applyFont="1" applyFill="1" applyBorder="1" applyAlignment="1">
      <alignment horizontal="right"/>
    </xf>
    <xf numFmtId="0" fontId="38" fillId="0" borderId="0" xfId="0" applyNumberFormat="1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168" fontId="38" fillId="0" borderId="1" xfId="0" applyNumberFormat="1" applyFont="1" applyFill="1" applyBorder="1" applyAlignment="1">
      <alignment horizontal="left" vertical="top"/>
    </xf>
    <xf numFmtId="0" fontId="38" fillId="0" borderId="1" xfId="0" applyFont="1" applyFill="1" applyBorder="1" applyAlignment="1">
      <alignment horizontal="left"/>
    </xf>
    <xf numFmtId="0" fontId="38" fillId="0" borderId="3" xfId="0" applyFont="1" applyFill="1" applyBorder="1" applyAlignment="1">
      <alignment horizontal="left"/>
    </xf>
    <xf numFmtId="0" fontId="38" fillId="0" borderId="1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left" vertical="top"/>
    </xf>
    <xf numFmtId="0" fontId="38" fillId="0" borderId="7" xfId="0" applyFont="1" applyFill="1" applyBorder="1" applyAlignment="1">
      <alignment horizontal="left"/>
    </xf>
    <xf numFmtId="0" fontId="37" fillId="0" borderId="3" xfId="0" applyFont="1" applyBorder="1" applyAlignment="1">
      <alignment horizontal="left"/>
    </xf>
    <xf numFmtId="172" fontId="37" fillId="37" borderId="19" xfId="0" applyNumberFormat="1" applyFont="1" applyFill="1" applyBorder="1" applyAlignment="1">
      <alignment horizontal="right"/>
    </xf>
    <xf numFmtId="172" fontId="37" fillId="37" borderId="1" xfId="0" applyNumberFormat="1" applyFont="1" applyFill="1" applyBorder="1" applyAlignment="1">
      <alignment horizontal="right"/>
    </xf>
    <xf numFmtId="172" fontId="37" fillId="37" borderId="3" xfId="0" applyNumberFormat="1" applyFont="1" applyFill="1" applyBorder="1" applyAlignment="1">
      <alignment horizontal="right"/>
    </xf>
    <xf numFmtId="172" fontId="37" fillId="36" borderId="19" xfId="0" applyNumberFormat="1" applyFont="1" applyFill="1" applyBorder="1" applyAlignment="1">
      <alignment horizontal="right"/>
    </xf>
    <xf numFmtId="172" fontId="37" fillId="36" borderId="1" xfId="0" applyNumberFormat="1" applyFont="1" applyFill="1" applyBorder="1" applyAlignment="1">
      <alignment horizontal="right"/>
    </xf>
    <xf numFmtId="172" fontId="37" fillId="36" borderId="3" xfId="0" applyNumberFormat="1" applyFont="1" applyFill="1" applyBorder="1" applyAlignment="1">
      <alignment horizontal="right"/>
    </xf>
    <xf numFmtId="172" fontId="37" fillId="36" borderId="23" xfId="0" applyNumberFormat="1" applyFont="1" applyFill="1" applyBorder="1" applyAlignment="1">
      <alignment horizontal="right"/>
    </xf>
    <xf numFmtId="2" fontId="39" fillId="37" borderId="20" xfId="1" applyNumberFormat="1" applyFont="1" applyFill="1" applyBorder="1" applyAlignment="1">
      <alignment horizontal="center"/>
    </xf>
    <xf numFmtId="2" fontId="39" fillId="37" borderId="0" xfId="1" applyNumberFormat="1" applyFont="1" applyFill="1" applyBorder="1" applyAlignment="1">
      <alignment horizontal="center"/>
    </xf>
    <xf numFmtId="2" fontId="39" fillId="36" borderId="20" xfId="1" applyNumberFormat="1" applyFont="1" applyFill="1" applyBorder="1" applyAlignment="1">
      <alignment horizontal="center"/>
    </xf>
    <xf numFmtId="2" fontId="39" fillId="36" borderId="0" xfId="1" applyNumberFormat="1" applyFont="1" applyFill="1" applyBorder="1" applyAlignment="1">
      <alignment horizontal="center"/>
    </xf>
    <xf numFmtId="0" fontId="36" fillId="37" borderId="24" xfId="0" applyFont="1" applyFill="1" applyBorder="1"/>
    <xf numFmtId="171" fontId="38" fillId="36" borderId="22" xfId="0" applyNumberFormat="1" applyFont="1" applyFill="1" applyBorder="1" applyAlignment="1">
      <alignment horizontal="left"/>
    </xf>
    <xf numFmtId="0" fontId="36" fillId="0" borderId="0" xfId="0" applyFont="1"/>
    <xf numFmtId="0" fontId="38" fillId="37" borderId="0" xfId="0" applyFont="1" applyFill="1" applyBorder="1"/>
    <xf numFmtId="0" fontId="36" fillId="36" borderId="20" xfId="0" applyFont="1" applyFill="1" applyBorder="1"/>
    <xf numFmtId="2" fontId="38" fillId="36" borderId="0" xfId="0" applyNumberFormat="1" applyFont="1" applyFill="1" applyBorder="1" applyAlignment="1">
      <alignment horizontal="right"/>
    </xf>
    <xf numFmtId="0" fontId="38" fillId="37" borderId="24" xfId="0" applyFont="1" applyFill="1" applyBorder="1"/>
    <xf numFmtId="0" fontId="38" fillId="36" borderId="22" xfId="0" applyFont="1" applyFill="1" applyBorder="1" applyAlignment="1">
      <alignment horizontal="left"/>
    </xf>
    <xf numFmtId="2" fontId="38" fillId="36" borderId="20" xfId="0" applyNumberFormat="1" applyFont="1" applyFill="1" applyBorder="1" applyAlignment="1">
      <alignment horizontal="right"/>
    </xf>
    <xf numFmtId="0" fontId="38" fillId="37" borderId="20" xfId="0" applyFont="1" applyFill="1" applyBorder="1" applyAlignment="1">
      <alignment horizontal="left"/>
    </xf>
    <xf numFmtId="0" fontId="38" fillId="37" borderId="0" xfId="0" applyFont="1" applyFill="1" applyBorder="1" applyAlignment="1">
      <alignment horizontal="left"/>
    </xf>
    <xf numFmtId="0" fontId="38" fillId="37" borderId="24" xfId="0" applyFont="1" applyFill="1" applyBorder="1" applyAlignment="1">
      <alignment horizontal="left"/>
    </xf>
    <xf numFmtId="0" fontId="36" fillId="37" borderId="0" xfId="0" applyFont="1" applyFill="1" applyBorder="1"/>
    <xf numFmtId="0" fontId="37" fillId="0" borderId="1" xfId="0" applyFont="1" applyFill="1" applyBorder="1"/>
    <xf numFmtId="0" fontId="37" fillId="0" borderId="3" xfId="0" applyFont="1" applyBorder="1"/>
    <xf numFmtId="0" fontId="37" fillId="3" borderId="19" xfId="0" applyFont="1" applyFill="1" applyBorder="1"/>
    <xf numFmtId="0" fontId="37" fillId="3" borderId="1" xfId="0" applyFont="1" applyFill="1" applyBorder="1"/>
    <xf numFmtId="0" fontId="37" fillId="37" borderId="1" xfId="0" applyFont="1" applyFill="1" applyBorder="1"/>
    <xf numFmtId="0" fontId="37" fillId="37" borderId="30" xfId="0" applyFont="1" applyFill="1" applyBorder="1"/>
    <xf numFmtId="0" fontId="37" fillId="35" borderId="19" xfId="0" applyFont="1" applyFill="1" applyBorder="1"/>
    <xf numFmtId="0" fontId="37" fillId="35" borderId="1" xfId="0" applyFont="1" applyFill="1" applyBorder="1"/>
    <xf numFmtId="0" fontId="37" fillId="36" borderId="1" xfId="0" applyFont="1" applyFill="1" applyBorder="1"/>
    <xf numFmtId="0" fontId="37" fillId="36" borderId="21" xfId="0" applyFont="1" applyFill="1" applyBorder="1"/>
    <xf numFmtId="0" fontId="37" fillId="37" borderId="2" xfId="0" applyFont="1" applyFill="1" applyBorder="1"/>
    <xf numFmtId="0" fontId="37" fillId="0" borderId="2" xfId="0" applyFont="1" applyBorder="1"/>
    <xf numFmtId="0" fontId="38" fillId="0" borderId="1" xfId="0" applyFont="1" applyFill="1" applyBorder="1"/>
    <xf numFmtId="179" fontId="38" fillId="3" borderId="19" xfId="0" applyNumberFormat="1" applyFont="1" applyFill="1" applyBorder="1"/>
    <xf numFmtId="179" fontId="38" fillId="3" borderId="1" xfId="0" applyNumberFormat="1" applyFont="1" applyFill="1" applyBorder="1"/>
    <xf numFmtId="179" fontId="38" fillId="37" borderId="1" xfId="0" applyNumberFormat="1" applyFont="1" applyFill="1" applyBorder="1"/>
    <xf numFmtId="179" fontId="38" fillId="37" borderId="30" xfId="0" applyNumberFormat="1" applyFont="1" applyFill="1" applyBorder="1"/>
    <xf numFmtId="179" fontId="38" fillId="35" borderId="19" xfId="0" applyNumberFormat="1" applyFont="1" applyFill="1" applyBorder="1"/>
    <xf numFmtId="179" fontId="38" fillId="35" borderId="1" xfId="0" applyNumberFormat="1" applyFont="1" applyFill="1" applyBorder="1"/>
    <xf numFmtId="179" fontId="38" fillId="36" borderId="1" xfId="0" applyNumberFormat="1" applyFont="1" applyFill="1" applyBorder="1"/>
    <xf numFmtId="179" fontId="38" fillId="36" borderId="21" xfId="0" applyNumberFormat="1" applyFont="1" applyFill="1" applyBorder="1"/>
    <xf numFmtId="179" fontId="38" fillId="37" borderId="2" xfId="0" applyNumberFormat="1" applyFont="1" applyFill="1" applyBorder="1"/>
    <xf numFmtId="0" fontId="38" fillId="0" borderId="2" xfId="0" applyFont="1" applyBorder="1"/>
    <xf numFmtId="10" fontId="38" fillId="0" borderId="1" xfId="0" applyNumberFormat="1" applyFont="1" applyBorder="1"/>
    <xf numFmtId="0" fontId="38" fillId="0" borderId="1" xfId="0" applyNumberFormat="1" applyFont="1" applyBorder="1"/>
    <xf numFmtId="0" fontId="40" fillId="0" borderId="1" xfId="0" applyFont="1" applyBorder="1"/>
    <xf numFmtId="0" fontId="41" fillId="0" borderId="1" xfId="0" applyFont="1" applyBorder="1"/>
    <xf numFmtId="0" fontId="38" fillId="0" borderId="0" xfId="0" applyFont="1" applyFill="1"/>
    <xf numFmtId="0" fontId="38" fillId="3" borderId="20" xfId="0" applyFont="1" applyFill="1" applyBorder="1"/>
    <xf numFmtId="0" fontId="38" fillId="3" borderId="0" xfId="0" applyFont="1" applyFill="1"/>
    <xf numFmtId="0" fontId="38" fillId="35" borderId="20" xfId="0" applyFont="1" applyFill="1" applyBorder="1"/>
    <xf numFmtId="0" fontId="38" fillId="35" borderId="0" xfId="0" applyFont="1" applyFill="1"/>
    <xf numFmtId="0" fontId="38" fillId="36" borderId="22" xfId="0" applyFont="1" applyFill="1" applyBorder="1"/>
    <xf numFmtId="164" fontId="38" fillId="35" borderId="19" xfId="0" applyNumberFormat="1" applyFont="1" applyFill="1" applyBorder="1"/>
    <xf numFmtId="164" fontId="38" fillId="35" borderId="1" xfId="0" applyNumberFormat="1" applyFont="1" applyFill="1" applyBorder="1"/>
    <xf numFmtId="175" fontId="38" fillId="36" borderId="1" xfId="0" applyNumberFormat="1" applyFont="1" applyFill="1" applyBorder="1"/>
    <xf numFmtId="175" fontId="38" fillId="36" borderId="21" xfId="0" applyNumberFormat="1" applyFont="1" applyFill="1" applyBorder="1"/>
    <xf numFmtId="0" fontId="38" fillId="0" borderId="0" xfId="0" applyFont="1" applyBorder="1"/>
    <xf numFmtId="164" fontId="37" fillId="3" borderId="19" xfId="0" applyNumberFormat="1" applyFont="1" applyFill="1" applyBorder="1"/>
    <xf numFmtId="164" fontId="37" fillId="3" borderId="1" xfId="0" applyNumberFormat="1" applyFont="1" applyFill="1" applyBorder="1"/>
    <xf numFmtId="164" fontId="37" fillId="37" borderId="1" xfId="0" applyNumberFormat="1" applyFont="1" applyFill="1" applyBorder="1"/>
    <xf numFmtId="164" fontId="37" fillId="35" borderId="19" xfId="0" applyNumberFormat="1" applyFont="1" applyFill="1" applyBorder="1"/>
    <xf numFmtId="164" fontId="37" fillId="35" borderId="1" xfId="0" applyNumberFormat="1" applyFont="1" applyFill="1" applyBorder="1"/>
    <xf numFmtId="164" fontId="37" fillId="36" borderId="1" xfId="0" applyNumberFormat="1" applyFont="1" applyFill="1" applyBorder="1"/>
    <xf numFmtId="164" fontId="37" fillId="36" borderId="21" xfId="0" applyNumberFormat="1" applyFont="1" applyFill="1" applyBorder="1"/>
    <xf numFmtId="0" fontId="36" fillId="0" borderId="3" xfId="0" applyFont="1" applyBorder="1"/>
    <xf numFmtId="0" fontId="37" fillId="3" borderId="19" xfId="0" applyNumberFormat="1" applyFont="1" applyFill="1" applyBorder="1"/>
    <xf numFmtId="0" fontId="37" fillId="3" borderId="1" xfId="0" applyNumberFormat="1" applyFont="1" applyFill="1" applyBorder="1"/>
    <xf numFmtId="0" fontId="37" fillId="37" borderId="1" xfId="0" applyNumberFormat="1" applyFont="1" applyFill="1" applyBorder="1"/>
    <xf numFmtId="0" fontId="37" fillId="35" borderId="19" xfId="0" applyNumberFormat="1" applyFont="1" applyFill="1" applyBorder="1"/>
    <xf numFmtId="0" fontId="37" fillId="35" borderId="1" xfId="0" applyNumberFormat="1" applyFont="1" applyFill="1" applyBorder="1"/>
    <xf numFmtId="0" fontId="37" fillId="36" borderId="1" xfId="0" applyNumberFormat="1" applyFont="1" applyFill="1" applyBorder="1"/>
    <xf numFmtId="0" fontId="37" fillId="36" borderId="21" xfId="0" applyNumberFormat="1" applyFont="1" applyFill="1" applyBorder="1"/>
    <xf numFmtId="164" fontId="38" fillId="3" borderId="19" xfId="0" applyNumberFormat="1" applyFont="1" applyFill="1" applyBorder="1"/>
    <xf numFmtId="164" fontId="38" fillId="3" borderId="1" xfId="0" applyNumberFormat="1" applyFont="1" applyFill="1" applyBorder="1"/>
    <xf numFmtId="164" fontId="38" fillId="37" borderId="1" xfId="0" applyNumberFormat="1" applyFont="1" applyFill="1" applyBorder="1"/>
    <xf numFmtId="0" fontId="36" fillId="36" borderId="0" xfId="0" applyFont="1" applyFill="1"/>
    <xf numFmtId="164" fontId="38" fillId="37" borderId="0" xfId="0" applyNumberFormat="1" applyFont="1" applyFill="1"/>
    <xf numFmtId="0" fontId="42" fillId="44" borderId="1" xfId="97" applyFont="1" applyFill="1" applyBorder="1"/>
    <xf numFmtId="0" fontId="36" fillId="40" borderId="1" xfId="0" applyFont="1" applyFill="1" applyBorder="1" applyAlignment="1">
      <alignment horizontal="left" vertical="top"/>
    </xf>
    <xf numFmtId="0" fontId="36" fillId="40" borderId="1" xfId="0" applyFont="1" applyFill="1" applyBorder="1" applyAlignment="1">
      <alignment horizontal="left"/>
    </xf>
    <xf numFmtId="168" fontId="36" fillId="40" borderId="1" xfId="0" applyNumberFormat="1" applyFont="1" applyFill="1" applyBorder="1" applyAlignment="1">
      <alignment horizontal="left" vertical="top"/>
    </xf>
    <xf numFmtId="0" fontId="36" fillId="37" borderId="1" xfId="0" applyFont="1" applyFill="1" applyBorder="1" applyAlignment="1">
      <alignment horizontal="left" vertical="top"/>
    </xf>
    <xf numFmtId="0" fontId="36" fillId="37" borderId="1" xfId="0" applyFont="1" applyFill="1" applyBorder="1" applyAlignment="1">
      <alignment horizontal="left"/>
    </xf>
    <xf numFmtId="0" fontId="42" fillId="43" borderId="1" xfId="97" applyFont="1" applyFill="1" applyBorder="1" applyAlignment="1">
      <alignment vertical="top"/>
    </xf>
    <xf numFmtId="0" fontId="42" fillId="44" borderId="1" xfId="97" applyFont="1" applyFill="1" applyBorder="1" applyAlignment="1">
      <alignment vertical="top"/>
    </xf>
    <xf numFmtId="0" fontId="36" fillId="0" borderId="1" xfId="97" applyFont="1" applyFill="1" applyBorder="1"/>
    <xf numFmtId="0" fontId="36" fillId="0" borderId="1" xfId="97" applyFont="1" applyBorder="1"/>
    <xf numFmtId="0" fontId="36" fillId="40" borderId="1" xfId="97" applyFont="1" applyFill="1" applyBorder="1"/>
    <xf numFmtId="0" fontId="36" fillId="45" borderId="1" xfId="97" applyFont="1" applyFill="1" applyBorder="1"/>
    <xf numFmtId="0" fontId="36" fillId="40" borderId="1" xfId="0" applyFont="1" applyFill="1" applyBorder="1"/>
    <xf numFmtId="0" fontId="36" fillId="45" borderId="1" xfId="0" applyFont="1" applyFill="1" applyBorder="1" applyAlignment="1">
      <alignment horizontal="left" vertical="top"/>
    </xf>
    <xf numFmtId="0" fontId="36" fillId="45" borderId="1" xfId="0" applyFont="1" applyFill="1" applyBorder="1" applyAlignment="1">
      <alignment horizontal="left"/>
    </xf>
    <xf numFmtId="3" fontId="44" fillId="46" borderId="0" xfId="0" applyNumberFormat="1" applyFont="1" applyFill="1"/>
    <xf numFmtId="3" fontId="36" fillId="46" borderId="0" xfId="0" applyNumberFormat="1" applyFont="1" applyFill="1"/>
    <xf numFmtId="3" fontId="36" fillId="40" borderId="0" xfId="0" applyNumberFormat="1" applyFont="1" applyFill="1"/>
    <xf numFmtId="3" fontId="37" fillId="47" borderId="0" xfId="0" applyNumberFormat="1" applyFont="1" applyFill="1" applyBorder="1"/>
    <xf numFmtId="3" fontId="36" fillId="47" borderId="0" xfId="0" applyNumberFormat="1" applyFont="1" applyFill="1" applyBorder="1"/>
    <xf numFmtId="3" fontId="36" fillId="40" borderId="0" xfId="0" applyNumberFormat="1" applyFont="1" applyFill="1" applyBorder="1"/>
    <xf numFmtId="3" fontId="42" fillId="41" borderId="31" xfId="0" applyNumberFormat="1" applyFont="1" applyFill="1" applyBorder="1"/>
    <xf numFmtId="3" fontId="42" fillId="40" borderId="31" xfId="0" applyNumberFormat="1" applyFont="1" applyFill="1" applyBorder="1" applyAlignment="1">
      <alignment horizontal="center"/>
    </xf>
    <xf numFmtId="3" fontId="45" fillId="40" borderId="31" xfId="0" applyNumberFormat="1" applyFont="1" applyFill="1" applyBorder="1" applyAlignment="1">
      <alignment horizontal="center"/>
    </xf>
    <xf numFmtId="3" fontId="36" fillId="40" borderId="31" xfId="0" applyNumberFormat="1" applyFont="1" applyFill="1" applyBorder="1"/>
    <xf numFmtId="3" fontId="47" fillId="40" borderId="31" xfId="0" applyNumberFormat="1" applyFont="1" applyFill="1" applyBorder="1"/>
    <xf numFmtId="3" fontId="42" fillId="40" borderId="31" xfId="0" applyNumberFormat="1" applyFont="1" applyFill="1" applyBorder="1"/>
    <xf numFmtId="3" fontId="45" fillId="40" borderId="31" xfId="0" applyNumberFormat="1" applyFont="1" applyFill="1" applyBorder="1"/>
    <xf numFmtId="3" fontId="43" fillId="48" borderId="0" xfId="0" applyNumberFormat="1" applyFont="1" applyFill="1" applyBorder="1"/>
    <xf numFmtId="166" fontId="43" fillId="48" borderId="0" xfId="95" applyFont="1" applyFill="1" applyBorder="1"/>
    <xf numFmtId="3" fontId="48" fillId="49" borderId="0" xfId="0" applyNumberFormat="1" applyFont="1" applyFill="1"/>
    <xf numFmtId="3" fontId="36" fillId="49" borderId="0" xfId="0" applyNumberFormat="1" applyFont="1" applyFill="1"/>
    <xf numFmtId="3" fontId="42" fillId="47" borderId="0" xfId="0" applyNumberFormat="1" applyFont="1" applyFill="1" applyBorder="1"/>
    <xf numFmtId="3" fontId="36" fillId="40" borderId="31" xfId="0" applyNumberFormat="1" applyFont="1" applyFill="1" applyBorder="1" applyAlignment="1">
      <alignment horizontal="left"/>
    </xf>
    <xf numFmtId="3" fontId="46" fillId="40" borderId="0" xfId="0" applyNumberFormat="1" applyFont="1" applyFill="1" applyBorder="1"/>
    <xf numFmtId="3" fontId="47" fillId="40" borderId="0" xfId="0" applyNumberFormat="1" applyFont="1" applyFill="1" applyBorder="1"/>
    <xf numFmtId="9" fontId="36" fillId="40" borderId="0" xfId="52" applyFont="1" applyFill="1"/>
    <xf numFmtId="3" fontId="49" fillId="40" borderId="0" xfId="0" applyNumberFormat="1" applyFont="1" applyFill="1" applyBorder="1"/>
    <xf numFmtId="3" fontId="36" fillId="40" borderId="31" xfId="0" applyNumberFormat="1" applyFont="1" applyFill="1" applyBorder="1" applyAlignment="1">
      <alignment horizontal="center"/>
    </xf>
    <xf numFmtId="3" fontId="50" fillId="40" borderId="31" xfId="0" applyNumberFormat="1" applyFont="1" applyFill="1" applyBorder="1"/>
    <xf numFmtId="3" fontId="51" fillId="40" borderId="0" xfId="0" applyNumberFormat="1" applyFont="1" applyFill="1"/>
    <xf numFmtId="0" fontId="37" fillId="44" borderId="1" xfId="0" applyFont="1" applyFill="1" applyBorder="1" applyAlignment="1">
      <alignment horizontal="center"/>
    </xf>
    <xf numFmtId="0" fontId="38" fillId="0" borderId="1" xfId="0" applyFont="1" applyBorder="1" applyAlignment="1">
      <alignment horizontal="center"/>
    </xf>
    <xf numFmtId="3" fontId="42" fillId="40" borderId="1" xfId="0" applyNumberFormat="1" applyFont="1" applyFill="1" applyBorder="1"/>
    <xf numFmtId="3" fontId="36" fillId="50" borderId="31" xfId="0" applyNumberFormat="1" applyFont="1" applyFill="1" applyBorder="1" applyAlignment="1">
      <alignment horizontal="center"/>
    </xf>
    <xf numFmtId="3" fontId="46" fillId="47" borderId="0" xfId="0" applyNumberFormat="1" applyFont="1" applyFill="1" applyBorder="1"/>
    <xf numFmtId="0" fontId="36" fillId="40" borderId="31" xfId="0" applyFont="1" applyFill="1" applyBorder="1"/>
    <xf numFmtId="3" fontId="52" fillId="47" borderId="0" xfId="0" applyNumberFormat="1" applyFont="1" applyFill="1" applyBorder="1"/>
    <xf numFmtId="3" fontId="52" fillId="40" borderId="0" xfId="0" applyNumberFormat="1" applyFont="1" applyFill="1" applyBorder="1"/>
    <xf numFmtId="3" fontId="52" fillId="40" borderId="0" xfId="0" applyNumberFormat="1" applyFont="1" applyFill="1"/>
    <xf numFmtId="3" fontId="53" fillId="40" borderId="32" xfId="0" applyNumberFormat="1" applyFont="1" applyFill="1" applyBorder="1" applyAlignment="1">
      <alignment horizontal="center"/>
    </xf>
    <xf numFmtId="3" fontId="53" fillId="40" borderId="31" xfId="0" applyNumberFormat="1" applyFont="1" applyFill="1" applyBorder="1" applyAlignment="1">
      <alignment horizontal="center"/>
    </xf>
    <xf numFmtId="0" fontId="52" fillId="40" borderId="31" xfId="0" applyFont="1" applyFill="1" applyBorder="1"/>
    <xf numFmtId="3" fontId="52" fillId="40" borderId="31" xfId="0" applyNumberFormat="1" applyFont="1" applyFill="1" applyBorder="1"/>
    <xf numFmtId="3" fontId="53" fillId="40" borderId="31" xfId="0" applyNumberFormat="1" applyFont="1" applyFill="1" applyBorder="1"/>
    <xf numFmtId="3" fontId="54" fillId="40" borderId="31" xfId="0" applyNumberFormat="1" applyFont="1" applyFill="1" applyBorder="1" applyAlignment="1">
      <alignment horizontal="left"/>
    </xf>
    <xf numFmtId="3" fontId="54" fillId="40" borderId="31" xfId="0" applyNumberFormat="1" applyFont="1" applyFill="1" applyBorder="1"/>
    <xf numFmtId="3" fontId="54" fillId="40" borderId="0" xfId="0" applyNumberFormat="1" applyFont="1" applyFill="1"/>
    <xf numFmtId="3" fontId="55" fillId="40" borderId="0" xfId="0" applyNumberFormat="1" applyFont="1" applyFill="1"/>
    <xf numFmtId="3" fontId="46" fillId="40" borderId="0" xfId="0" applyNumberFormat="1" applyFont="1" applyFill="1"/>
    <xf numFmtId="3" fontId="42" fillId="40" borderId="31" xfId="0" applyNumberFormat="1" applyFont="1" applyFill="1" applyBorder="1" applyAlignment="1">
      <alignment horizontal="left"/>
    </xf>
    <xf numFmtId="3" fontId="36" fillId="51" borderId="31" xfId="0" applyNumberFormat="1" applyFont="1" applyFill="1" applyBorder="1" applyAlignment="1">
      <alignment horizontal="center"/>
    </xf>
    <xf numFmtId="3" fontId="54" fillId="51" borderId="31" xfId="0" applyNumberFormat="1" applyFont="1" applyFill="1" applyBorder="1" applyAlignment="1">
      <alignment horizontal="center"/>
    </xf>
    <xf numFmtId="3" fontId="56" fillId="40" borderId="31" xfId="0" applyNumberFormat="1" applyFont="1" applyFill="1" applyBorder="1" applyAlignment="1">
      <alignment horizontal="left"/>
    </xf>
    <xf numFmtId="3" fontId="56" fillId="40" borderId="31" xfId="0" applyNumberFormat="1" applyFont="1" applyFill="1" applyBorder="1"/>
    <xf numFmtId="3" fontId="56" fillId="40" borderId="0" xfId="0" applyNumberFormat="1" applyFont="1" applyFill="1"/>
    <xf numFmtId="3" fontId="56" fillId="51" borderId="31" xfId="0" applyNumberFormat="1" applyFont="1" applyFill="1" applyBorder="1" applyAlignment="1">
      <alignment horizontal="center"/>
    </xf>
    <xf numFmtId="175" fontId="43" fillId="48" borderId="0" xfId="95" applyNumberFormat="1" applyFont="1" applyFill="1" applyBorder="1"/>
    <xf numFmtId="3" fontId="36" fillId="40" borderId="1" xfId="0" applyNumberFormat="1" applyFont="1" applyFill="1" applyBorder="1" applyAlignment="1"/>
    <xf numFmtId="3" fontId="42" fillId="40" borderId="1" xfId="0" applyNumberFormat="1" applyFont="1" applyFill="1" applyBorder="1" applyAlignment="1"/>
    <xf numFmtId="3" fontId="47" fillId="52" borderId="1" xfId="0" applyNumberFormat="1" applyFont="1" applyFill="1" applyBorder="1"/>
    <xf numFmtId="3" fontId="47" fillId="40" borderId="1" xfId="0" applyNumberFormat="1" applyFont="1" applyFill="1" applyBorder="1"/>
    <xf numFmtId="3" fontId="57" fillId="40" borderId="31" xfId="0" applyNumberFormat="1" applyFont="1" applyFill="1" applyBorder="1" applyAlignment="1">
      <alignment horizontal="center"/>
    </xf>
    <xf numFmtId="3" fontId="58" fillId="40" borderId="31" xfId="0" applyNumberFormat="1" applyFont="1" applyFill="1" applyBorder="1"/>
    <xf numFmtId="3" fontId="57" fillId="40" borderId="31" xfId="0" applyNumberFormat="1" applyFont="1" applyFill="1" applyBorder="1"/>
    <xf numFmtId="3" fontId="58" fillId="40" borderId="0" xfId="0" applyNumberFormat="1" applyFont="1" applyFill="1" applyBorder="1"/>
    <xf numFmtId="3" fontId="58" fillId="40" borderId="0" xfId="0" applyNumberFormat="1" applyFont="1" applyFill="1"/>
    <xf numFmtId="3" fontId="58" fillId="47" borderId="0" xfId="0" applyNumberFormat="1" applyFont="1" applyFill="1" applyBorder="1"/>
    <xf numFmtId="3" fontId="58" fillId="49" borderId="0" xfId="0" applyNumberFormat="1" applyFont="1" applyFill="1"/>
    <xf numFmtId="3" fontId="58" fillId="52" borderId="1" xfId="0" applyNumberFormat="1" applyFont="1" applyFill="1" applyBorder="1"/>
    <xf numFmtId="3" fontId="58" fillId="40" borderId="1" xfId="0" applyNumberFormat="1" applyFont="1" applyFill="1" applyBorder="1"/>
    <xf numFmtId="3" fontId="47" fillId="40" borderId="0" xfId="0" applyNumberFormat="1" applyFont="1" applyFill="1"/>
    <xf numFmtId="3" fontId="47" fillId="47" borderId="0" xfId="0" applyNumberFormat="1" applyFont="1" applyFill="1" applyBorder="1"/>
    <xf numFmtId="3" fontId="47" fillId="49" borderId="0" xfId="0" applyNumberFormat="1" applyFont="1" applyFill="1"/>
    <xf numFmtId="3" fontId="59" fillId="40" borderId="31" xfId="0" applyNumberFormat="1" applyFont="1" applyFill="1" applyBorder="1" applyAlignment="1">
      <alignment horizontal="center"/>
    </xf>
    <xf numFmtId="3" fontId="60" fillId="40" borderId="31" xfId="0" applyNumberFormat="1" applyFont="1" applyFill="1" applyBorder="1"/>
    <xf numFmtId="3" fontId="59" fillId="40" borderId="31" xfId="0" applyNumberFormat="1" applyFont="1" applyFill="1" applyBorder="1"/>
    <xf numFmtId="3" fontId="60" fillId="40" borderId="0" xfId="0" applyNumberFormat="1" applyFont="1" applyFill="1" applyBorder="1"/>
    <xf numFmtId="3" fontId="60" fillId="47" borderId="0" xfId="0" applyNumberFormat="1" applyFont="1" applyFill="1" applyBorder="1"/>
    <xf numFmtId="3" fontId="60" fillId="40" borderId="0" xfId="0" applyNumberFormat="1" applyFont="1" applyFill="1"/>
    <xf numFmtId="3" fontId="60" fillId="49" borderId="0" xfId="0" applyNumberFormat="1" applyFont="1" applyFill="1"/>
    <xf numFmtId="3" fontId="59" fillId="40" borderId="1" xfId="0" applyNumberFormat="1" applyFont="1" applyFill="1" applyBorder="1" applyAlignment="1">
      <alignment horizontal="center"/>
    </xf>
    <xf numFmtId="3" fontId="60" fillId="52" borderId="1" xfId="0" applyNumberFormat="1" applyFont="1" applyFill="1" applyBorder="1"/>
    <xf numFmtId="3" fontId="60" fillId="40" borderId="1" xfId="0" applyNumberFormat="1" applyFont="1" applyFill="1" applyBorder="1"/>
    <xf numFmtId="3" fontId="59" fillId="40" borderId="1" xfId="0" applyNumberFormat="1" applyFont="1" applyFill="1" applyBorder="1"/>
    <xf numFmtId="3" fontId="59" fillId="40" borderId="32" xfId="0" applyNumberFormat="1" applyFont="1" applyFill="1" applyBorder="1" applyAlignment="1">
      <alignment horizontal="center"/>
    </xf>
    <xf numFmtId="3" fontId="57" fillId="40" borderId="32" xfId="0" applyNumberFormat="1" applyFont="1" applyFill="1" applyBorder="1" applyAlignment="1">
      <alignment horizontal="center"/>
    </xf>
    <xf numFmtId="0" fontId="60" fillId="40" borderId="0" xfId="0" applyFont="1" applyFill="1"/>
    <xf numFmtId="10" fontId="60" fillId="40" borderId="31" xfId="0" applyNumberFormat="1" applyFont="1" applyFill="1" applyBorder="1"/>
    <xf numFmtId="4" fontId="60" fillId="40" borderId="31" xfId="0" applyNumberFormat="1" applyFont="1" applyFill="1" applyBorder="1"/>
    <xf numFmtId="3" fontId="42" fillId="53" borderId="31" xfId="0" applyNumberFormat="1" applyFont="1" applyFill="1" applyBorder="1"/>
    <xf numFmtId="0" fontId="58" fillId="40" borderId="0" xfId="0" applyFont="1" applyFill="1"/>
    <xf numFmtId="10" fontId="58" fillId="40" borderId="31" xfId="0" applyNumberFormat="1" applyFont="1" applyFill="1" applyBorder="1"/>
    <xf numFmtId="4" fontId="58" fillId="40" borderId="31" xfId="0" applyNumberFormat="1" applyFont="1" applyFill="1" applyBorder="1"/>
    <xf numFmtId="0" fontId="38" fillId="40" borderId="1" xfId="0" applyFont="1" applyFill="1" applyBorder="1" applyAlignment="1">
      <alignment horizontal="center"/>
    </xf>
    <xf numFmtId="0" fontId="61" fillId="39" borderId="0" xfId="0" applyFont="1" applyFill="1"/>
    <xf numFmtId="0" fontId="0" fillId="39" borderId="0" xfId="0" applyFill="1"/>
    <xf numFmtId="3" fontId="42" fillId="40" borderId="32" xfId="0" applyNumberFormat="1" applyFont="1" applyFill="1" applyBorder="1" applyAlignment="1">
      <alignment horizontal="center"/>
    </xf>
    <xf numFmtId="188" fontId="36" fillId="40" borderId="31" xfId="52" applyNumberFormat="1" applyFont="1" applyFill="1" applyBorder="1"/>
    <xf numFmtId="188" fontId="36" fillId="41" borderId="31" xfId="52" applyNumberFormat="1" applyFont="1" applyFill="1" applyBorder="1"/>
    <xf numFmtId="0" fontId="43" fillId="40" borderId="0" xfId="0" applyFont="1" applyFill="1"/>
    <xf numFmtId="4" fontId="36" fillId="40" borderId="31" xfId="0" applyNumberFormat="1" applyFont="1" applyFill="1" applyBorder="1"/>
    <xf numFmtId="2" fontId="37" fillId="36" borderId="19" xfId="0" applyNumberFormat="1" applyFont="1" applyFill="1" applyBorder="1" applyAlignment="1">
      <alignment horizontal="left" vertical="top"/>
    </xf>
    <xf numFmtId="2" fontId="37" fillId="36" borderId="1" xfId="0" applyNumberFormat="1" applyFont="1" applyFill="1" applyBorder="1" applyAlignment="1">
      <alignment horizontal="left" vertical="top"/>
    </xf>
    <xf numFmtId="2" fontId="37" fillId="36" borderId="3" xfId="0" applyNumberFormat="1" applyFont="1" applyFill="1" applyBorder="1" applyAlignment="1">
      <alignment horizontal="left" vertical="top"/>
    </xf>
    <xf numFmtId="3" fontId="42" fillId="40" borderId="0" xfId="0" applyNumberFormat="1" applyFont="1" applyFill="1" applyBorder="1"/>
    <xf numFmtId="3" fontId="60" fillId="46" borderId="0" xfId="0" applyNumberFormat="1" applyFont="1" applyFill="1"/>
    <xf numFmtId="0" fontId="62" fillId="40" borderId="0" xfId="0" applyFont="1" applyFill="1"/>
    <xf numFmtId="0" fontId="38" fillId="40" borderId="0" xfId="0" applyFont="1" applyFill="1"/>
    <xf numFmtId="0" fontId="48" fillId="54" borderId="0" xfId="0" applyFont="1" applyFill="1"/>
    <xf numFmtId="0" fontId="37" fillId="56" borderId="1" xfId="0" applyFont="1" applyFill="1" applyBorder="1" applyAlignment="1">
      <alignment horizontal="center"/>
    </xf>
    <xf numFmtId="0" fontId="38" fillId="40" borderId="1" xfId="0" applyFont="1" applyFill="1" applyBorder="1"/>
    <xf numFmtId="189" fontId="38" fillId="40" borderId="1" xfId="0" applyNumberFormat="1" applyFont="1" applyFill="1" applyBorder="1"/>
    <xf numFmtId="0" fontId="65" fillId="36" borderId="1" xfId="0" applyFont="1" applyFill="1" applyBorder="1"/>
    <xf numFmtId="189" fontId="37" fillId="36" borderId="1" xfId="0" applyNumberFormat="1" applyFont="1" applyFill="1" applyBorder="1"/>
    <xf numFmtId="10" fontId="38" fillId="40" borderId="0" xfId="0" applyNumberFormat="1" applyFont="1" applyFill="1"/>
    <xf numFmtId="0" fontId="66" fillId="50" borderId="0" xfId="0" applyFont="1" applyFill="1"/>
    <xf numFmtId="166" fontId="66" fillId="50" borderId="0" xfId="95" applyFont="1" applyFill="1"/>
    <xf numFmtId="189" fontId="38" fillId="40" borderId="0" xfId="0" applyNumberFormat="1" applyFont="1" applyFill="1"/>
    <xf numFmtId="10" fontId="38" fillId="40" borderId="1" xfId="0" applyNumberFormat="1" applyFont="1" applyFill="1" applyBorder="1"/>
    <xf numFmtId="4" fontId="38" fillId="40" borderId="1" xfId="0" applyNumberFormat="1" applyFont="1" applyFill="1" applyBorder="1"/>
    <xf numFmtId="0" fontId="67" fillId="40" borderId="1" xfId="0" applyFont="1" applyFill="1" applyBorder="1" applyAlignment="1">
      <alignment horizontal="center"/>
    </xf>
    <xf numFmtId="189" fontId="67" fillId="40" borderId="1" xfId="0" applyNumberFormat="1" applyFont="1" applyFill="1" applyBorder="1"/>
    <xf numFmtId="0" fontId="67" fillId="40" borderId="1" xfId="0" applyFont="1" applyFill="1" applyBorder="1"/>
    <xf numFmtId="189" fontId="68" fillId="36" borderId="1" xfId="0" applyNumberFormat="1" applyFont="1" applyFill="1" applyBorder="1"/>
    <xf numFmtId="0" fontId="69" fillId="40" borderId="1" xfId="0" applyFont="1" applyFill="1" applyBorder="1" applyAlignment="1">
      <alignment horizontal="center"/>
    </xf>
    <xf numFmtId="189" fontId="69" fillId="40" borderId="1" xfId="0" applyNumberFormat="1" applyFont="1" applyFill="1" applyBorder="1"/>
    <xf numFmtId="0" fontId="69" fillId="40" borderId="1" xfId="0" applyFont="1" applyFill="1" applyBorder="1"/>
    <xf numFmtId="189" fontId="70" fillId="36" borderId="1" xfId="0" applyNumberFormat="1" applyFont="1" applyFill="1" applyBorder="1"/>
    <xf numFmtId="3" fontId="42" fillId="59" borderId="31" xfId="0" applyNumberFormat="1" applyFont="1" applyFill="1" applyBorder="1"/>
    <xf numFmtId="3" fontId="59" fillId="59" borderId="31" xfId="0" applyNumberFormat="1" applyFont="1" applyFill="1" applyBorder="1"/>
    <xf numFmtId="3" fontId="57" fillId="59" borderId="31" xfId="0" applyNumberFormat="1" applyFont="1" applyFill="1" applyBorder="1"/>
    <xf numFmtId="3" fontId="42" fillId="58" borderId="32" xfId="0" applyNumberFormat="1" applyFont="1" applyFill="1" applyBorder="1"/>
    <xf numFmtId="3" fontId="59" fillId="58" borderId="32" xfId="0" applyNumberFormat="1" applyFont="1" applyFill="1" applyBorder="1"/>
    <xf numFmtId="3" fontId="57" fillId="58" borderId="32" xfId="0" applyNumberFormat="1" applyFont="1" applyFill="1" applyBorder="1"/>
    <xf numFmtId="3" fontId="45" fillId="58" borderId="32" xfId="0" applyNumberFormat="1" applyFont="1" applyFill="1" applyBorder="1"/>
    <xf numFmtId="3" fontId="59" fillId="58" borderId="31" xfId="0" applyNumberFormat="1" applyFont="1" applyFill="1" applyBorder="1"/>
    <xf numFmtId="3" fontId="57" fillId="58" borderId="31" xfId="0" applyNumberFormat="1" applyFont="1" applyFill="1" applyBorder="1"/>
    <xf numFmtId="3" fontId="45" fillId="58" borderId="31" xfId="0" applyNumberFormat="1" applyFont="1" applyFill="1" applyBorder="1"/>
    <xf numFmtId="3" fontId="42" fillId="58" borderId="31" xfId="0" applyNumberFormat="1" applyFont="1" applyFill="1" applyBorder="1"/>
    <xf numFmtId="3" fontId="42" fillId="60" borderId="31" xfId="0" applyNumberFormat="1" applyFont="1" applyFill="1" applyBorder="1"/>
    <xf numFmtId="3" fontId="59" fillId="60" borderId="31" xfId="0" applyNumberFormat="1" applyFont="1" applyFill="1" applyBorder="1"/>
    <xf numFmtId="3" fontId="57" fillId="60" borderId="31" xfId="0" applyNumberFormat="1" applyFont="1" applyFill="1" applyBorder="1"/>
    <xf numFmtId="0" fontId="53" fillId="40" borderId="31" xfId="0" applyFont="1" applyFill="1" applyBorder="1"/>
    <xf numFmtId="3" fontId="45" fillId="60" borderId="31" xfId="0" applyNumberFormat="1" applyFont="1" applyFill="1" applyBorder="1"/>
    <xf numFmtId="3" fontId="47" fillId="61" borderId="31" xfId="0" applyNumberFormat="1" applyFont="1" applyFill="1" applyBorder="1"/>
    <xf numFmtId="3" fontId="45" fillId="61" borderId="31" xfId="0" applyNumberFormat="1" applyFont="1" applyFill="1" applyBorder="1"/>
    <xf numFmtId="3" fontId="47" fillId="57" borderId="31" xfId="0" applyNumberFormat="1" applyFont="1" applyFill="1" applyBorder="1"/>
    <xf numFmtId="0" fontId="71" fillId="0" borderId="1" xfId="0" applyFont="1" applyFill="1" applyBorder="1"/>
    <xf numFmtId="0" fontId="71" fillId="0" borderId="3" xfId="0" applyFont="1" applyBorder="1"/>
    <xf numFmtId="179" fontId="71" fillId="3" borderId="19" xfId="0" applyNumberFormat="1" applyFont="1" applyFill="1" applyBorder="1"/>
    <xf numFmtId="179" fontId="71" fillId="3" borderId="1" xfId="0" applyNumberFormat="1" applyFont="1" applyFill="1" applyBorder="1"/>
    <xf numFmtId="179" fontId="71" fillId="37" borderId="1" xfId="0" applyNumberFormat="1" applyFont="1" applyFill="1" applyBorder="1"/>
    <xf numFmtId="164" fontId="71" fillId="35" borderId="19" xfId="0" applyNumberFormat="1" applyFont="1" applyFill="1" applyBorder="1"/>
    <xf numFmtId="164" fontId="71" fillId="35" borderId="1" xfId="0" applyNumberFormat="1" applyFont="1" applyFill="1" applyBorder="1"/>
    <xf numFmtId="179" fontId="71" fillId="35" borderId="1" xfId="0" applyNumberFormat="1" applyFont="1" applyFill="1" applyBorder="1"/>
    <xf numFmtId="175" fontId="71" fillId="36" borderId="1" xfId="0" applyNumberFormat="1" applyFont="1" applyFill="1" applyBorder="1"/>
    <xf numFmtId="175" fontId="71" fillId="36" borderId="21" xfId="0" applyNumberFormat="1" applyFont="1" applyFill="1" applyBorder="1"/>
    <xf numFmtId="188" fontId="36" fillId="40" borderId="0" xfId="96" applyNumberFormat="1" applyFont="1" applyFill="1"/>
    <xf numFmtId="0" fontId="63" fillId="55" borderId="27" xfId="0" applyFont="1" applyFill="1" applyBorder="1" applyAlignment="1">
      <alignment vertical="center"/>
    </xf>
    <xf numFmtId="0" fontId="64" fillId="0" borderId="29" xfId="0" applyFont="1" applyBorder="1" applyAlignment="1">
      <alignment vertical="center"/>
    </xf>
    <xf numFmtId="0" fontId="12" fillId="0" borderId="1" xfId="0" applyFont="1" applyBorder="1" applyAlignment="1">
      <alignment horizontal="left"/>
    </xf>
    <xf numFmtId="0" fontId="10" fillId="2" borderId="5" xfId="0" applyFont="1" applyFill="1" applyBorder="1" applyAlignment="1">
      <alignment horizontal="left" vertical="top" wrapText="1"/>
    </xf>
    <xf numFmtId="0" fontId="10" fillId="2" borderId="26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0" fontId="10" fillId="2" borderId="4" xfId="0" applyFont="1" applyFill="1" applyBorder="1" applyAlignment="1">
      <alignment horizontal="left" vertical="top" wrapText="1"/>
    </xf>
  </cellXfs>
  <cellStyles count="98">
    <cellStyle name="1_dms_Financial" xfId="94"/>
    <cellStyle name="20% - Accent1" xfId="18" builtinId="30" customBuiltin="1"/>
    <cellStyle name="20% - Accent1 2" xfId="60"/>
    <cellStyle name="20% - Accent2" xfId="22" builtinId="34" customBuiltin="1"/>
    <cellStyle name="20% - Accent2 2" xfId="61"/>
    <cellStyle name="20% - Accent3" xfId="26" builtinId="38" customBuiltin="1"/>
    <cellStyle name="20% - Accent3 2" xfId="62"/>
    <cellStyle name="20% - Accent4" xfId="30" builtinId="42" customBuiltin="1"/>
    <cellStyle name="20% - Accent4 2" xfId="63"/>
    <cellStyle name="20% - Accent5" xfId="34" builtinId="46" customBuiltin="1"/>
    <cellStyle name="20% - Accent5 2" xfId="64"/>
    <cellStyle name="20% - Accent6" xfId="38" builtinId="50" customBuiltin="1"/>
    <cellStyle name="20% - Accent6 2" xfId="65"/>
    <cellStyle name="40% - Accent1" xfId="19" builtinId="31" customBuiltin="1"/>
    <cellStyle name="40% - Accent1 2" xfId="66"/>
    <cellStyle name="40% - Accent2" xfId="23" builtinId="35" customBuiltin="1"/>
    <cellStyle name="40% - Accent2 2" xfId="67"/>
    <cellStyle name="40% - Accent3" xfId="27" builtinId="39" customBuiltin="1"/>
    <cellStyle name="40% - Accent3 2" xfId="68"/>
    <cellStyle name="40% - Accent4" xfId="31" builtinId="43" customBuiltin="1"/>
    <cellStyle name="40% - Accent4 2" xfId="69"/>
    <cellStyle name="40% - Accent5" xfId="35" builtinId="47" customBuiltin="1"/>
    <cellStyle name="40% - Accent5 2" xfId="70"/>
    <cellStyle name="40% - Accent6" xfId="39" builtinId="51" customBuiltin="1"/>
    <cellStyle name="40% - Accent6 2" xfId="7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1" builtinId="27" customBuiltin="1"/>
    <cellStyle name="Calculation" xfId="11" builtinId="22" customBuiltin="1"/>
    <cellStyle name="Check Cell" xfId="13" builtinId="23" customBuiltin="1"/>
    <cellStyle name="Comma" xfId="95" builtinId="3"/>
    <cellStyle name="Comma 2" xfId="42"/>
    <cellStyle name="Comma 3" xfId="56"/>
    <cellStyle name="Comma 4" xfId="76"/>
    <cellStyle name="Comma 5" xfId="81"/>
    <cellStyle name="Ctx_Hyperlink" xfId="57"/>
    <cellStyle name="Currency 2" xfId="44"/>
    <cellStyle name="Currency 3" xfId="45"/>
    <cellStyle name="Currency 4" xfId="43"/>
    <cellStyle name="Currency 4 2" xfId="83"/>
    <cellStyle name="Currency 5" xfId="72"/>
    <cellStyle name="Currency 5 2" xfId="84"/>
    <cellStyle name="Currency 6" xfId="79"/>
    <cellStyle name="Currency 6 2" xfId="85"/>
    <cellStyle name="Explanatory Text" xfId="15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 2" xfId="5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4" xfId="97"/>
    <cellStyle name="Normal 2" xfId="46"/>
    <cellStyle name="Normal 2 2" xfId="47"/>
    <cellStyle name="Normal 2 2 2" xfId="77"/>
    <cellStyle name="Normal 2 2 2 2" xfId="86"/>
    <cellStyle name="Normal 2 3 2" xfId="59"/>
    <cellStyle name="Normal 3" xfId="48"/>
    <cellStyle name="Normal 3 2" xfId="73"/>
    <cellStyle name="Normal 4" xfId="49"/>
    <cellStyle name="Normal 4 2" xfId="87"/>
    <cellStyle name="Normal 5" xfId="41"/>
    <cellStyle name="Normal 6" xfId="55"/>
    <cellStyle name="Normal 6 2" xfId="88"/>
    <cellStyle name="Normal 7" xfId="78"/>
    <cellStyle name="Normal 7 2" xfId="89"/>
    <cellStyle name="Normal 8" xfId="90"/>
    <cellStyle name="Normal 9" xfId="80"/>
    <cellStyle name="Note 2" xfId="50"/>
    <cellStyle name="Note 2 2" xfId="74"/>
    <cellStyle name="Output" xfId="10" builtinId="21" customBuiltin="1"/>
    <cellStyle name="Percent" xfId="96" builtinId="5"/>
    <cellStyle name="Percent 2" xfId="52"/>
    <cellStyle name="Percent 2 2" xfId="53"/>
    <cellStyle name="Percent 3" xfId="54"/>
    <cellStyle name="Percent 3 2" xfId="91"/>
    <cellStyle name="Percent 4" xfId="51"/>
    <cellStyle name="Percent 4 2" xfId="92"/>
    <cellStyle name="Percent 5" xfId="75"/>
    <cellStyle name="Percent 5 2" xfId="93"/>
    <cellStyle name="Percent 6" xfId="82"/>
    <cellStyle name="Title" xfId="2" builtinId="15" customBuiltin="1"/>
    <cellStyle name="Total" xfId="16" builtinId="25" customBuiltin="1"/>
    <cellStyle name="Warning Text" xfId="14" builtinId="11" customBuiltin="1"/>
  </cellStyles>
  <dxfs count="120"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7"/>
      </font>
    </dxf>
    <dxf>
      <font>
        <name val="Calibri"/>
        <scheme val="none"/>
      </font>
    </dxf>
    <dxf>
      <font>
        <color rgb="FF00B050"/>
      </font>
    </dxf>
    <dxf>
      <font>
        <color rgb="FF00B050"/>
      </font>
    </dxf>
    <dxf>
      <font>
        <b/>
      </font>
    </dxf>
    <dxf>
      <font>
        <b/>
      </font>
    </dxf>
    <dxf>
      <numFmt numFmtId="3" formatCode="#,##0"/>
    </dxf>
    <dxf>
      <font>
        <name val="Arial"/>
        <scheme val="minor"/>
      </font>
    </dxf>
    <dxf>
      <border>
        <left style="thin">
          <color rgb="FF5E6A71"/>
        </left>
        <right style="thin">
          <color rgb="FF5E6A71"/>
        </right>
        <top style="thin">
          <color rgb="FF5E6A71"/>
        </top>
        <bottom style="thin">
          <color rgb="FF5E6A71"/>
        </bottom>
        <vertical style="thin">
          <color rgb="FF5E6A71"/>
        </vertical>
        <horizontal style="thin">
          <color rgb="FF5E6A71"/>
        </horizontal>
      </border>
    </dxf>
    <dxf>
      <fill>
        <patternFill>
          <bgColor theme="0"/>
        </patternFill>
      </fill>
    </dxf>
    <dxf>
      <font>
        <color theme="7" tint="-0.499984740745262"/>
      </font>
    </dxf>
    <dxf>
      <font>
        <color theme="7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1" tint="-0.499984740745262"/>
      </font>
    </dxf>
    <dxf>
      <font>
        <color auto="1"/>
      </font>
    </dxf>
    <dxf>
      <font>
        <color theme="1"/>
      </font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numFmt numFmtId="3" formatCode="#,##0"/>
    </dxf>
    <dxf>
      <numFmt numFmtId="3" formatCode="#,##0"/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0"/>
        </patternFill>
      </fill>
    </dxf>
    <dxf>
      <font>
        <b/>
        <color theme="7" tint="-0.249977111117893"/>
      </font>
      <numFmt numFmtId="3" formatCode="#,##0"/>
      <fill>
        <patternFill patternType="solid">
          <fgColor indexed="64"/>
          <bgColor theme="0"/>
        </patternFill>
      </fill>
    </dxf>
    <dxf>
      <font>
        <color theme="7" tint="-0.249977111117893"/>
      </font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/>
      </font>
      <numFmt numFmtId="3" formatCode="#,##0"/>
      <fill>
        <patternFill patternType="solid">
          <fgColor indexed="64"/>
          <bgColor rgb="FF7FC9D9"/>
        </patternFill>
      </fill>
    </dxf>
    <dxf>
      <font>
        <b/>
        <color theme="7" tint="-0.249977111117893"/>
      </font>
      <numFmt numFmtId="3" formatCode="#,##0"/>
      <fill>
        <patternFill patternType="solid">
          <fgColor indexed="64"/>
          <bgColor theme="0"/>
        </patternFill>
      </fill>
      <alignment horizontal="center" readingOrder="0"/>
    </dxf>
    <dxf>
      <font>
        <name val="Calibri"/>
        <scheme val="none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ill>
        <patternFill>
          <bgColor rgb="FFDEEA7F"/>
        </patternFill>
      </fill>
    </dxf>
    <dxf>
      <fill>
        <patternFill>
          <bgColor rgb="FFF2F7CC"/>
        </patternFill>
      </fill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7" tint="-0.499984740745262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5" tint="-0.249977111117893"/>
      </font>
    </dxf>
    <dxf>
      <font>
        <color theme="7"/>
      </font>
    </dxf>
    <dxf>
      <font>
        <name val="Calibri"/>
        <scheme val="none"/>
      </font>
    </dxf>
    <dxf>
      <font>
        <color rgb="FF00B050"/>
      </font>
    </dxf>
    <dxf>
      <font>
        <color rgb="FF00B050"/>
      </font>
    </dxf>
    <dxf>
      <font>
        <b/>
      </font>
    </dxf>
    <dxf>
      <font>
        <b/>
      </font>
    </dxf>
    <dxf>
      <numFmt numFmtId="3" formatCode="#,##0"/>
    </dxf>
    <dxf>
      <font>
        <name val="Arial"/>
        <scheme val="minor"/>
      </font>
    </dxf>
    <dxf>
      <border>
        <left style="thin">
          <color rgb="FF5E6A71"/>
        </left>
        <right style="thin">
          <color rgb="FF5E6A71"/>
        </right>
        <top style="thin">
          <color rgb="FF5E6A71"/>
        </top>
        <bottom style="thin">
          <color rgb="FF5E6A71"/>
        </bottom>
        <vertical style="thin">
          <color rgb="FF5E6A71"/>
        </vertical>
        <horizontal style="thin">
          <color rgb="FF5E6A71"/>
        </horizontal>
      </border>
    </dxf>
    <dxf>
      <fill>
        <patternFill>
          <bgColor theme="0"/>
        </patternFill>
      </fill>
    </dxf>
    <dxf>
      <font>
        <color theme="7" tint="-0.499984740745262"/>
      </font>
    </dxf>
    <dxf>
      <font>
        <color theme="7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8" tint="-0.499984740745262"/>
      </font>
    </dxf>
    <dxf>
      <font>
        <color theme="8" tint="-0.499984740745262"/>
      </font>
    </dxf>
    <dxf>
      <font>
        <color theme="1" tint="-0.499984740745262"/>
      </font>
    </dxf>
    <dxf>
      <font>
        <color auto="1"/>
      </font>
    </dxf>
    <dxf>
      <font>
        <color theme="1"/>
      </font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numFmt numFmtId="3" formatCode="#,##0"/>
    </dxf>
    <dxf>
      <numFmt numFmtId="3" formatCode="#,##0"/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0"/>
        </patternFill>
      </fill>
    </dxf>
    <dxf>
      <font>
        <b/>
        <color theme="7" tint="-0.249977111117893"/>
      </font>
      <numFmt numFmtId="3" formatCode="#,##0"/>
      <fill>
        <patternFill patternType="solid">
          <fgColor indexed="64"/>
          <bgColor theme="0"/>
        </patternFill>
      </fill>
    </dxf>
    <dxf>
      <font>
        <color theme="7" tint="-0.249977111117893"/>
      </font>
      <numFmt numFmtId="3" formatCode="#,##0"/>
      <fill>
        <patternFill patternType="solid">
          <fgColor indexed="64"/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/>
      </font>
      <numFmt numFmtId="3" formatCode="#,##0"/>
      <fill>
        <patternFill patternType="solid">
          <fgColor indexed="64"/>
          <bgColor rgb="FF7FC9D9"/>
        </patternFill>
      </fill>
    </dxf>
    <dxf>
      <font>
        <b/>
        <color theme="7" tint="-0.249977111117893"/>
      </font>
      <numFmt numFmtId="3" formatCode="#,##0"/>
      <fill>
        <patternFill patternType="solid">
          <fgColor indexed="64"/>
          <bgColor theme="0"/>
        </patternFill>
      </fill>
      <alignment horizontal="center" readingOrder="0"/>
    </dxf>
    <dxf>
      <font>
        <name val="Calibri"/>
        <scheme val="none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94B3"/>
      <color rgb="FFF2AF00"/>
      <color rgb="FFBEDB00"/>
      <color rgb="FF9DBCB0"/>
      <color rgb="FF5E6A71"/>
      <color rgb="FFBED600"/>
      <color rgb="FFDEEA7F"/>
      <color rgb="FFF2F7CC"/>
      <color rgb="FF7FC9D9"/>
      <color rgb="FFAEB4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Lvl'!$B$2</c:f>
              <c:strCache>
                <c:ptCount val="1"/>
                <c:pt idx="0">
                  <c:v>Major projects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Lvl'!$M$2:$U$2</c:f>
              <c:numCache>
                <c:formatCode>#,##0.0,,;\-#,##0.0,,;</c:formatCode>
                <c:ptCount val="9"/>
                <c:pt idx="0">
                  <c:v>49999477.449999996</c:v>
                </c:pt>
                <c:pt idx="1">
                  <c:v>56767295.405624993</c:v>
                </c:pt>
                <c:pt idx="2">
                  <c:v>80889785.322609365</c:v>
                </c:pt>
                <c:pt idx="3">
                  <c:v>92901426.234541774</c:v>
                </c:pt>
                <c:pt idx="4">
                  <c:v>88536841.532608062</c:v>
                </c:pt>
                <c:pt idx="5">
                  <c:v>82413439.970979735</c:v>
                </c:pt>
                <c:pt idx="6">
                  <c:v>82925278.605007902</c:v>
                </c:pt>
                <c:pt idx="7">
                  <c:v>89765407.033029065</c:v>
                </c:pt>
                <c:pt idx="8">
                  <c:v>97717532.856149063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6-4B35-A7BD-D434AD542D3E}"/>
            </c:ext>
          </c:extLst>
        </c:ser>
        <c:ser>
          <c:idx val="1"/>
          <c:order val="1"/>
          <c:tx>
            <c:strRef>
              <c:f>'Plan Lvl'!$B$3</c:f>
              <c:strCache>
                <c:ptCount val="1"/>
                <c:pt idx="0">
                  <c:v>Major projects - land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Lvl'!$M$3:$U$3</c:f>
              <c:numCache>
                <c:formatCode>#,##0.0,,;\-#,##0.0,,;</c:formatCode>
                <c:ptCount val="9"/>
                <c:pt idx="0">
                  <c:v>9069349.6499999985</c:v>
                </c:pt>
                <c:pt idx="1">
                  <c:v>3151874.9999999995</c:v>
                </c:pt>
                <c:pt idx="2">
                  <c:v>3769117.1874999995</c:v>
                </c:pt>
                <c:pt idx="3">
                  <c:v>3311438.6718749991</c:v>
                </c:pt>
                <c:pt idx="4">
                  <c:v>3394224.6386718741</c:v>
                </c:pt>
                <c:pt idx="5">
                  <c:v>3247141.5709960926</c:v>
                </c:pt>
                <c:pt idx="6">
                  <c:v>0</c:v>
                </c:pt>
                <c:pt idx="7">
                  <c:v>6092014.4875495881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6-4B35-A7BD-D434AD542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99981056"/>
        <c:axId val="301293568"/>
      </c:barChart>
      <c:catAx>
        <c:axId val="299981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1293568"/>
        <c:crosses val="autoZero"/>
        <c:auto val="1"/>
        <c:lblAlgn val="ctr"/>
        <c:lblOffset val="100"/>
        <c:noMultiLvlLbl val="0"/>
      </c:catAx>
      <c:valAx>
        <c:axId val="301293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9998105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600"/>
              </a:solidFill>
            </c:spPr>
            <c:extLst>
              <c:ext xmlns:c16="http://schemas.microsoft.com/office/drawing/2014/chart" uri="{C3380CC4-5D6E-409C-BE32-E72D297353CC}">
                <c16:uniqueId val="{00000001-7DE8-46A1-A542-C84DE9A69205}"/>
              </c:ext>
            </c:extLst>
          </c:dPt>
          <c:dPt>
            <c:idx val="1"/>
            <c:bubble3D val="0"/>
            <c:spPr>
              <a:solidFill>
                <a:srgbClr val="5E6A71"/>
              </a:solidFill>
            </c:spPr>
            <c:extLst>
              <c:ext xmlns:c16="http://schemas.microsoft.com/office/drawing/2014/chart" uri="{C3380CC4-5D6E-409C-BE32-E72D297353CC}">
                <c16:uniqueId val="{00000003-7DE8-46A1-A542-C84DE9A69205}"/>
              </c:ext>
            </c:extLst>
          </c:dPt>
          <c:dPt>
            <c:idx val="2"/>
            <c:bubble3D val="0"/>
            <c:spPr>
              <a:solidFill>
                <a:srgbClr val="0094B3"/>
              </a:solidFill>
            </c:spPr>
            <c:extLst>
              <c:ext xmlns:c16="http://schemas.microsoft.com/office/drawing/2014/chart" uri="{C3380CC4-5D6E-409C-BE32-E72D297353CC}">
                <c16:uniqueId val="{00000005-7DE8-46A1-A542-C84DE9A69205}"/>
              </c:ext>
            </c:extLst>
          </c:dPt>
          <c:dPt>
            <c:idx val="3"/>
            <c:bubble3D val="0"/>
            <c:spPr>
              <a:solidFill>
                <a:srgbClr val="F2AF00"/>
              </a:solidFill>
            </c:spPr>
            <c:extLst>
              <c:ext xmlns:c16="http://schemas.microsoft.com/office/drawing/2014/chart" uri="{C3380CC4-5D6E-409C-BE32-E72D297353CC}">
                <c16:uniqueId val="{00000007-7DE8-46A1-A542-C84DE9A69205}"/>
              </c:ext>
            </c:extLst>
          </c:dPt>
          <c:dPt>
            <c:idx val="4"/>
            <c:bubble3D val="0"/>
            <c:spPr>
              <a:solidFill>
                <a:srgbClr val="9DBCB0"/>
              </a:solidFill>
            </c:spPr>
            <c:extLst>
              <c:ext xmlns:c16="http://schemas.microsoft.com/office/drawing/2014/chart" uri="{C3380CC4-5D6E-409C-BE32-E72D297353CC}">
                <c16:uniqueId val="{00000009-7DE8-46A1-A542-C84DE9A69205}"/>
              </c:ext>
            </c:extLst>
          </c:dPt>
          <c:dLbls>
            <c:dLbl>
              <c:idx val="0"/>
              <c:layout>
                <c:manualLayout>
                  <c:x val="3.7318539727988549E-2"/>
                  <c:y val="-9.927484360897576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8-46A1-A542-C84DE9A69205}"/>
                </c:ext>
              </c:extLst>
            </c:dLbl>
            <c:dLbl>
              <c:idx val="1"/>
              <c:layout>
                <c:manualLayout>
                  <c:x val="-2.3523423208462579E-3"/>
                  <c:y val="3.15132841596381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8-46A1-A542-C84DE9A69205}"/>
                </c:ext>
              </c:extLst>
            </c:dLbl>
            <c:dLbl>
              <c:idx val="2"/>
              <c:layout>
                <c:manualLayout>
                  <c:x val="-2.902171319494154E-2"/>
                  <c:y val="3.318332244042616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8-46A1-A542-C84DE9A69205}"/>
                </c:ext>
              </c:extLst>
            </c:dLbl>
            <c:dLbl>
              <c:idx val="3"/>
              <c:layout>
                <c:manualLayout>
                  <c:x val="-2.2554521593891673E-2"/>
                  <c:y val="5.7981388690050107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8-46A1-A542-C84DE9A69205}"/>
                </c:ext>
              </c:extLst>
            </c:dLbl>
            <c:dLbl>
              <c:idx val="4"/>
              <c:layout>
                <c:manualLayout>
                  <c:x val="8.9514753837588487E-2"/>
                  <c:y val="-3.420061622731940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8-46A1-A542-C84DE9A692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1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'Doc - Charts'!$A$409:$A$413</c:f>
              <c:strCache>
                <c:ptCount val="5"/>
                <c:pt idx="0">
                  <c:v>Growth</c:v>
                </c:pt>
                <c:pt idx="1">
                  <c:v>Reliability</c:v>
                </c:pt>
                <c:pt idx="2">
                  <c:v>Sustainability</c:v>
                </c:pt>
                <c:pt idx="3">
                  <c:v>Efficiency</c:v>
                </c:pt>
                <c:pt idx="4">
                  <c:v>Miscellaneous</c:v>
                </c:pt>
              </c:strCache>
            </c:strRef>
          </c:cat>
          <c:val>
            <c:numRef>
              <c:f>'Doc - Charts'!$B$409:$B$413</c:f>
              <c:numCache>
                <c:formatCode>0.000,,;\-0.000,,;</c:formatCode>
                <c:ptCount val="5"/>
                <c:pt idx="0">
                  <c:v>1033069677</c:v>
                </c:pt>
                <c:pt idx="1">
                  <c:v>51643338</c:v>
                </c:pt>
                <c:pt idx="2">
                  <c:v>1447436579</c:v>
                </c:pt>
                <c:pt idx="3">
                  <c:v>29295121</c:v>
                </c:pt>
                <c:pt idx="4">
                  <c:v>26672878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E8-46A1-A542-C84DE9A69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'Doc - Charts'!$A$449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'Doc - Charts'!$B$448:$U$448</c:f>
              <c:strCache>
                <c:ptCount val="20"/>
                <c:pt idx="0">
                  <c:v>FY09</c:v>
                </c:pt>
                <c:pt idx="1">
                  <c:v>FY10</c:v>
                </c:pt>
                <c:pt idx="2">
                  <c:v>FY11</c:v>
                </c:pt>
                <c:pt idx="3">
                  <c:v>FY12</c:v>
                </c:pt>
                <c:pt idx="4">
                  <c:v>FY13</c:v>
                </c:pt>
                <c:pt idx="5">
                  <c:v>FY14</c:v>
                </c:pt>
                <c:pt idx="6">
                  <c:v>FY15</c:v>
                </c:pt>
                <c:pt idx="7">
                  <c:v>FY16</c:v>
                </c:pt>
                <c:pt idx="8">
                  <c:v>FY17</c:v>
                </c:pt>
                <c:pt idx="9">
                  <c:v>FY18</c:v>
                </c:pt>
                <c:pt idx="10">
                  <c:v>FY19</c:v>
                </c:pt>
                <c:pt idx="11">
                  <c:v>FY20</c:v>
                </c:pt>
                <c:pt idx="12">
                  <c:v>FY21</c:v>
                </c:pt>
                <c:pt idx="13">
                  <c:v>FY22</c:v>
                </c:pt>
                <c:pt idx="14">
                  <c:v>FY23</c:v>
                </c:pt>
                <c:pt idx="15">
                  <c:v>FY24</c:v>
                </c:pt>
                <c:pt idx="16">
                  <c:v>FY25</c:v>
                </c:pt>
                <c:pt idx="17">
                  <c:v>FY26</c:v>
                </c:pt>
                <c:pt idx="18">
                  <c:v>FY27</c:v>
                </c:pt>
                <c:pt idx="19">
                  <c:v>FY28</c:v>
                </c:pt>
              </c:strCache>
            </c:strRef>
          </c:cat>
          <c:val>
            <c:numRef>
              <c:f>'Doc - Charts'!$B$449:$U$449</c:f>
              <c:numCache>
                <c:formatCode>General</c:formatCode>
                <c:ptCount val="20"/>
                <c:pt idx="0">
                  <c:v>381</c:v>
                </c:pt>
                <c:pt idx="1">
                  <c:v>369</c:v>
                </c:pt>
                <c:pt idx="2">
                  <c:v>420</c:v>
                </c:pt>
                <c:pt idx="3" formatCode="0">
                  <c:v>575.85888203693298</c:v>
                </c:pt>
                <c:pt idx="4" formatCode="0">
                  <c:v>545.26247730000023</c:v>
                </c:pt>
                <c:pt idx="5">
                  <c:v>485</c:v>
                </c:pt>
                <c:pt idx="6">
                  <c:v>335</c:v>
                </c:pt>
                <c:pt idx="7">
                  <c:v>241</c:v>
                </c:pt>
                <c:pt idx="8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02-42DB-816C-1CE9E0C5A091}"/>
            </c:ext>
          </c:extLst>
        </c:ser>
        <c:ser>
          <c:idx val="1"/>
          <c:order val="1"/>
          <c:tx>
            <c:strRef>
              <c:f>'Doc - Charts'!$A$450</c:f>
              <c:strCache>
                <c:ptCount val="1"/>
                <c:pt idx="0">
                  <c:v>Budgeted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Charts'!$B$448:$U$448</c:f>
              <c:strCache>
                <c:ptCount val="20"/>
                <c:pt idx="0">
                  <c:v>FY09</c:v>
                </c:pt>
                <c:pt idx="1">
                  <c:v>FY10</c:v>
                </c:pt>
                <c:pt idx="2">
                  <c:v>FY11</c:v>
                </c:pt>
                <c:pt idx="3">
                  <c:v>FY12</c:v>
                </c:pt>
                <c:pt idx="4">
                  <c:v>FY13</c:v>
                </c:pt>
                <c:pt idx="5">
                  <c:v>FY14</c:v>
                </c:pt>
                <c:pt idx="6">
                  <c:v>FY15</c:v>
                </c:pt>
                <c:pt idx="7">
                  <c:v>FY16</c:v>
                </c:pt>
                <c:pt idx="8">
                  <c:v>FY17</c:v>
                </c:pt>
                <c:pt idx="9">
                  <c:v>FY18</c:v>
                </c:pt>
                <c:pt idx="10">
                  <c:v>FY19</c:v>
                </c:pt>
                <c:pt idx="11">
                  <c:v>FY20</c:v>
                </c:pt>
                <c:pt idx="12">
                  <c:v>FY21</c:v>
                </c:pt>
                <c:pt idx="13">
                  <c:v>FY22</c:v>
                </c:pt>
                <c:pt idx="14">
                  <c:v>FY23</c:v>
                </c:pt>
                <c:pt idx="15">
                  <c:v>FY24</c:v>
                </c:pt>
                <c:pt idx="16">
                  <c:v>FY25</c:v>
                </c:pt>
                <c:pt idx="17">
                  <c:v>FY26</c:v>
                </c:pt>
                <c:pt idx="18">
                  <c:v>FY27</c:v>
                </c:pt>
                <c:pt idx="19">
                  <c:v>FY28</c:v>
                </c:pt>
              </c:strCache>
            </c:strRef>
          </c:cat>
          <c:val>
            <c:numRef>
              <c:f>'Doc - Charts'!$B$450:$U$450</c:f>
              <c:numCache>
                <c:formatCode>General</c:formatCode>
                <c:ptCount val="20"/>
                <c:pt idx="9" formatCode="0">
                  <c:v>295.69891975999985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02-42DB-816C-1CE9E0C5A091}"/>
            </c:ext>
          </c:extLst>
        </c:ser>
        <c:ser>
          <c:idx val="2"/>
          <c:order val="2"/>
          <c:tx>
            <c:strRef>
              <c:f>'Doc - Charts'!$A$451</c:f>
              <c:strCache>
                <c:ptCount val="1"/>
                <c:pt idx="0">
                  <c:v>Projected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Charts'!$B$448:$U$448</c:f>
              <c:strCache>
                <c:ptCount val="20"/>
                <c:pt idx="0">
                  <c:v>FY09</c:v>
                </c:pt>
                <c:pt idx="1">
                  <c:v>FY10</c:v>
                </c:pt>
                <c:pt idx="2">
                  <c:v>FY11</c:v>
                </c:pt>
                <c:pt idx="3">
                  <c:v>FY12</c:v>
                </c:pt>
                <c:pt idx="4">
                  <c:v>FY13</c:v>
                </c:pt>
                <c:pt idx="5">
                  <c:v>FY14</c:v>
                </c:pt>
                <c:pt idx="6">
                  <c:v>FY15</c:v>
                </c:pt>
                <c:pt idx="7">
                  <c:v>FY16</c:v>
                </c:pt>
                <c:pt idx="8">
                  <c:v>FY17</c:v>
                </c:pt>
                <c:pt idx="9">
                  <c:v>FY18</c:v>
                </c:pt>
                <c:pt idx="10">
                  <c:v>FY19</c:v>
                </c:pt>
                <c:pt idx="11">
                  <c:v>FY20</c:v>
                </c:pt>
                <c:pt idx="12">
                  <c:v>FY21</c:v>
                </c:pt>
                <c:pt idx="13">
                  <c:v>FY22</c:v>
                </c:pt>
                <c:pt idx="14">
                  <c:v>FY23</c:v>
                </c:pt>
                <c:pt idx="15">
                  <c:v>FY24</c:v>
                </c:pt>
                <c:pt idx="16">
                  <c:v>FY25</c:v>
                </c:pt>
                <c:pt idx="17">
                  <c:v>FY26</c:v>
                </c:pt>
                <c:pt idx="18">
                  <c:v>FY27</c:v>
                </c:pt>
                <c:pt idx="19">
                  <c:v>FY28</c:v>
                </c:pt>
              </c:strCache>
            </c:strRef>
          </c:cat>
          <c:val>
            <c:numRef>
              <c:f>'Doc - Charts'!$B$451:$U$451</c:f>
              <c:numCache>
                <c:formatCode>General</c:formatCode>
                <c:ptCount val="20"/>
                <c:pt idx="10" formatCode="0">
                  <c:v>317.15591156350007</c:v>
                </c:pt>
                <c:pt idx="11" formatCode="0">
                  <c:v>317.75865711686777</c:v>
                </c:pt>
                <c:pt idx="12" formatCode="0">
                  <c:v>321.54170274412576</c:v>
                </c:pt>
                <c:pt idx="13" formatCode="0">
                  <c:v>345.68546623524657</c:v>
                </c:pt>
                <c:pt idx="14" formatCode="0">
                  <c:v>367.54538564067087</c:v>
                </c:pt>
                <c:pt idx="15" formatCode="0">
                  <c:v>374.62483081432237</c:v>
                </c:pt>
                <c:pt idx="16" formatCode="0">
                  <c:v>390.43790794894397</c:v>
                </c:pt>
                <c:pt idx="17" formatCode="0">
                  <c:v>411.81401127085485</c:v>
                </c:pt>
                <c:pt idx="18" formatCode="0">
                  <c:v>456.52945110337618</c:v>
                </c:pt>
                <c:pt idx="19" formatCode="0">
                  <c:v>494.01046421919455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02-42DB-816C-1CE9E0C5A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224510336"/>
        <c:axId val="224511872"/>
      </c:barChart>
      <c:catAx>
        <c:axId val="22451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4511872"/>
        <c:crosses val="autoZero"/>
        <c:auto val="1"/>
        <c:lblAlgn val="ctr"/>
        <c:lblOffset val="100"/>
        <c:noMultiLvlLbl val="0"/>
      </c:catAx>
      <c:valAx>
        <c:axId val="224511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aseline="0"/>
                  <a:t>$ Millions</a:t>
                </a:r>
                <a:endParaRPr lang="en-A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10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'Doc - Charts'!$A$481</c:f>
              <c:strCache>
                <c:ptCount val="1"/>
                <c:pt idx="0">
                  <c:v>Initial Proposal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'Doc - Charts'!$B$480:$F$480</c:f>
              <c:strCache>
                <c:ptCount val="5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</c:strCache>
            </c:strRef>
          </c:cat>
          <c:val>
            <c:numRef>
              <c:f>'Doc - Charts'!$B$481:$F$481</c:f>
              <c:numCache>
                <c:formatCode>0.000,,;\-0.000,,;;</c:formatCode>
                <c:ptCount val="5"/>
                <c:pt idx="0">
                  <c:v>383577421.93433148</c:v>
                </c:pt>
                <c:pt idx="1">
                  <c:v>352775925.05130219</c:v>
                </c:pt>
                <c:pt idx="2">
                  <c:v>315527945.74576414</c:v>
                </c:pt>
                <c:pt idx="3">
                  <c:v>322770777.92066538</c:v>
                </c:pt>
                <c:pt idx="4">
                  <c:v>327119010.46361417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1-4D63-9450-403AA096DA0B}"/>
            </c:ext>
          </c:extLst>
        </c:ser>
        <c:ser>
          <c:idx val="1"/>
          <c:order val="1"/>
          <c:tx>
            <c:strRef>
              <c:f>'Doc - Charts'!$A$482</c:f>
              <c:strCache>
                <c:ptCount val="1"/>
                <c:pt idx="0">
                  <c:v>Revised Proposal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Charts'!$B$480:$F$480</c:f>
              <c:strCache>
                <c:ptCount val="5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</c:strCache>
            </c:strRef>
          </c:cat>
          <c:val>
            <c:numRef>
              <c:f>'Doc - Charts'!$B$482:$F$482</c:f>
              <c:numCache>
                <c:formatCode>0.000,,;\-0.000,,;;</c:formatCode>
                <c:ptCount val="5"/>
                <c:pt idx="0">
                  <c:v>381350412</c:v>
                </c:pt>
                <c:pt idx="1">
                  <c:v>337012327</c:v>
                </c:pt>
                <c:pt idx="2">
                  <c:v>289532929</c:v>
                </c:pt>
                <c:pt idx="3">
                  <c:v>284470000</c:v>
                </c:pt>
                <c:pt idx="4">
                  <c:v>277078966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1-4D63-9450-403AA096DA0B}"/>
            </c:ext>
          </c:extLst>
        </c:ser>
        <c:ser>
          <c:idx val="2"/>
          <c:order val="2"/>
          <c:tx>
            <c:strRef>
              <c:f>'Doc - Charts'!$A$483</c:f>
              <c:strCache>
                <c:ptCount val="1"/>
                <c:pt idx="0">
                  <c:v>Final Program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Charts'!$B$480:$F$480</c:f>
              <c:strCache>
                <c:ptCount val="5"/>
                <c:pt idx="0">
                  <c:v>FY15</c:v>
                </c:pt>
                <c:pt idx="1">
                  <c:v>FY16</c:v>
                </c:pt>
                <c:pt idx="2">
                  <c:v>FY17</c:v>
                </c:pt>
                <c:pt idx="3">
                  <c:v>FY18</c:v>
                </c:pt>
                <c:pt idx="4">
                  <c:v>FY19</c:v>
                </c:pt>
              </c:strCache>
            </c:strRef>
          </c:cat>
          <c:val>
            <c:numRef>
              <c:f>'Doc - Charts'!$B$483:$F$483</c:f>
              <c:numCache>
                <c:formatCode>0.000,,;\-0.000,,;;</c:formatCode>
                <c:ptCount val="5"/>
                <c:pt idx="0">
                  <c:v>336014392.96656096</c:v>
                </c:pt>
                <c:pt idx="1">
                  <c:v>242195422.91</c:v>
                </c:pt>
                <c:pt idx="2">
                  <c:v>191721151.94000018</c:v>
                </c:pt>
                <c:pt idx="3">
                  <c:v>295698919.75999987</c:v>
                </c:pt>
                <c:pt idx="4">
                  <c:v>317155911.56350005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1-4D63-9450-403AA096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0"/>
        <c:axId val="224804864"/>
        <c:axId val="224806400"/>
      </c:barChart>
      <c:catAx>
        <c:axId val="2248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4806400"/>
        <c:crosses val="autoZero"/>
        <c:auto val="1"/>
        <c:lblAlgn val="ctr"/>
        <c:lblOffset val="100"/>
        <c:noMultiLvlLbl val="0"/>
      </c:catAx>
      <c:valAx>
        <c:axId val="224806400"/>
        <c:scaling>
          <c:orientation val="minMax"/>
        </c:scaling>
        <c:delete val="0"/>
        <c:axPos val="l"/>
        <c:majorGridlines/>
        <c:numFmt formatCode="&quot;$&quot;#,##0" sourceLinked="0"/>
        <c:majorTickMark val="out"/>
        <c:minorTickMark val="none"/>
        <c:tickLblPos val="nextTo"/>
        <c:crossAx val="22480486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Charts'!$A$514</c:f>
              <c:strCache>
                <c:ptCount val="1"/>
                <c:pt idx="0">
                  <c:v>Augex</c:v>
                </c:pt>
              </c:strCache>
            </c:strRef>
          </c:tx>
          <c:spPr>
            <a:solidFill>
              <a:srgbClr val="BEDB00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Charts'!$B$514:$K$514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9-40C1-919B-9D3CA0B1538F}"/>
            </c:ext>
          </c:extLst>
        </c:ser>
        <c:ser>
          <c:idx val="3"/>
          <c:order val="1"/>
          <c:tx>
            <c:strRef>
              <c:f>'Doc - Charts'!$A$517</c:f>
              <c:strCache>
                <c:ptCount val="1"/>
                <c:pt idx="0">
                  <c:v>Repex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Charts'!$B$517:$K$517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9-40C1-919B-9D3CA0B1538F}"/>
            </c:ext>
          </c:extLst>
        </c:ser>
        <c:ser>
          <c:idx val="1"/>
          <c:order val="2"/>
          <c:tx>
            <c:strRef>
              <c:f>'Doc - Charts'!$A$515</c:f>
              <c:strCache>
                <c:ptCount val="1"/>
                <c:pt idx="0">
                  <c:v>Customer Connections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Charts'!$B$515:$K$515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79-40C1-919B-9D3CA0B1538F}"/>
            </c:ext>
          </c:extLst>
        </c:ser>
        <c:ser>
          <c:idx val="2"/>
          <c:order val="3"/>
          <c:tx>
            <c:strRef>
              <c:f>'Doc - Charts'!$A$516</c:f>
              <c:strCache>
                <c:ptCount val="1"/>
                <c:pt idx="0">
                  <c:v>Other System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Charts'!$B$513:$K$513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Charts'!$B$516:$K$516</c:f>
              <c:numCache>
                <c:formatCode>0.000,,;\-0.000,,;;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79-40C1-919B-9D3CA0B1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4833536"/>
        <c:axId val="224835072"/>
      </c:barChart>
      <c:catAx>
        <c:axId val="22483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4835072"/>
        <c:crosses val="autoZero"/>
        <c:auto val="1"/>
        <c:lblAlgn val="ctr"/>
        <c:lblOffset val="100"/>
        <c:noMultiLvlLbl val="0"/>
      </c:catAx>
      <c:valAx>
        <c:axId val="22483507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22483353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10 Year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B00"/>
              </a:solidFill>
            </c:spPr>
            <c:extLst>
              <c:ext xmlns:c16="http://schemas.microsoft.com/office/drawing/2014/chart" uri="{C3380CC4-5D6E-409C-BE32-E72D297353CC}">
                <c16:uniqueId val="{00000001-D997-43E4-8F46-635EBCDA9C31}"/>
              </c:ext>
            </c:extLst>
          </c:dPt>
          <c:dPt>
            <c:idx val="1"/>
            <c:bubble3D val="0"/>
            <c:spPr>
              <a:solidFill>
                <a:srgbClr val="5E6A71"/>
              </a:solidFill>
            </c:spPr>
            <c:extLst>
              <c:ext xmlns:c16="http://schemas.microsoft.com/office/drawing/2014/chart" uri="{C3380CC4-5D6E-409C-BE32-E72D297353CC}">
                <c16:uniqueId val="{00000003-D997-43E4-8F46-635EBCDA9C31}"/>
              </c:ext>
            </c:extLst>
          </c:dPt>
          <c:dPt>
            <c:idx val="2"/>
            <c:bubble3D val="0"/>
            <c:spPr>
              <a:solidFill>
                <a:srgbClr val="0094B3"/>
              </a:solidFill>
            </c:spPr>
            <c:extLst>
              <c:ext xmlns:c16="http://schemas.microsoft.com/office/drawing/2014/chart" uri="{C3380CC4-5D6E-409C-BE32-E72D297353CC}">
                <c16:uniqueId val="{00000005-D997-43E4-8F46-635EBCDA9C31}"/>
              </c:ext>
            </c:extLst>
          </c:dPt>
          <c:dPt>
            <c:idx val="3"/>
            <c:bubble3D val="0"/>
            <c:spPr>
              <a:solidFill>
                <a:srgbClr val="F2AF00"/>
              </a:solidFill>
            </c:spPr>
            <c:extLst>
              <c:ext xmlns:c16="http://schemas.microsoft.com/office/drawing/2014/chart" uri="{C3380CC4-5D6E-409C-BE32-E72D297353CC}">
                <c16:uniqueId val="{00000007-D997-43E4-8F46-635EBCDA9C31}"/>
              </c:ext>
            </c:extLst>
          </c:dPt>
          <c:dPt>
            <c:idx val="4"/>
            <c:bubble3D val="0"/>
            <c:spPr>
              <a:solidFill>
                <a:srgbClr val="9DBCB0"/>
              </a:solidFill>
            </c:spPr>
            <c:extLst>
              <c:ext xmlns:c16="http://schemas.microsoft.com/office/drawing/2014/chart" uri="{C3380CC4-5D6E-409C-BE32-E72D297353CC}">
                <c16:uniqueId val="{00000009-D997-43E4-8F46-635EBCDA9C31}"/>
              </c:ext>
            </c:extLst>
          </c:dPt>
          <c:dLbls>
            <c:dLbl>
              <c:idx val="0"/>
              <c:layout>
                <c:manualLayout>
                  <c:x val="3.3340758109235452E-2"/>
                  <c:y val="1.36767938199709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7-43E4-8F46-635EBCDA9C31}"/>
                </c:ext>
              </c:extLst>
            </c:dLbl>
            <c:dLbl>
              <c:idx val="1"/>
              <c:layout>
                <c:manualLayout>
                  <c:x val="-2.3729059831681224E-2"/>
                  <c:y val="-7.162106527210730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7-43E4-8F46-635EBCDA9C31}"/>
                </c:ext>
              </c:extLst>
            </c:dLbl>
            <c:dLbl>
              <c:idx val="4"/>
              <c:layout>
                <c:manualLayout>
                  <c:x val="0.17161205975529584"/>
                  <c:y val="1.72078533202982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7-43E4-8F46-635EBCDA9C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'Doc - Charts'!$A$514:$A$517</c:f>
              <c:strCache>
                <c:ptCount val="4"/>
                <c:pt idx="0">
                  <c:v>Augex</c:v>
                </c:pt>
                <c:pt idx="1">
                  <c:v>Customer Connections</c:v>
                </c:pt>
                <c:pt idx="2">
                  <c:v>Other System</c:v>
                </c:pt>
                <c:pt idx="3">
                  <c:v>Repex</c:v>
                </c:pt>
              </c:strCache>
            </c:strRef>
          </c:cat>
          <c:val>
            <c:numRef>
              <c:f>'Doc - Charts'!$L$514:$L$517</c:f>
              <c:numCache>
                <c:formatCode>0.000,,;\-0.000,,;;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97-43E4-8F46-635EBCDA9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Next Reg Period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B00"/>
              </a:solidFill>
            </c:spPr>
            <c:extLst>
              <c:ext xmlns:c16="http://schemas.microsoft.com/office/drawing/2014/chart" uri="{C3380CC4-5D6E-409C-BE32-E72D297353CC}">
                <c16:uniqueId val="{00000001-A134-42F5-A5E3-A3FA69427EE6}"/>
              </c:ext>
            </c:extLst>
          </c:dPt>
          <c:dPt>
            <c:idx val="1"/>
            <c:bubble3D val="0"/>
            <c:spPr>
              <a:solidFill>
                <a:srgbClr val="5E6A71"/>
              </a:solidFill>
            </c:spPr>
            <c:extLst>
              <c:ext xmlns:c16="http://schemas.microsoft.com/office/drawing/2014/chart" uri="{C3380CC4-5D6E-409C-BE32-E72D297353CC}">
                <c16:uniqueId val="{00000003-A134-42F5-A5E3-A3FA69427EE6}"/>
              </c:ext>
            </c:extLst>
          </c:dPt>
          <c:dPt>
            <c:idx val="2"/>
            <c:bubble3D val="0"/>
            <c:spPr>
              <a:solidFill>
                <a:srgbClr val="0094B3"/>
              </a:solidFill>
            </c:spPr>
            <c:extLst>
              <c:ext xmlns:c16="http://schemas.microsoft.com/office/drawing/2014/chart" uri="{C3380CC4-5D6E-409C-BE32-E72D297353CC}">
                <c16:uniqueId val="{00000005-A134-42F5-A5E3-A3FA69427EE6}"/>
              </c:ext>
            </c:extLst>
          </c:dPt>
          <c:dPt>
            <c:idx val="3"/>
            <c:bubble3D val="0"/>
            <c:spPr>
              <a:solidFill>
                <a:srgbClr val="F2AF00"/>
              </a:solidFill>
            </c:spPr>
            <c:extLst>
              <c:ext xmlns:c16="http://schemas.microsoft.com/office/drawing/2014/chart" uri="{C3380CC4-5D6E-409C-BE32-E72D297353CC}">
                <c16:uniqueId val="{00000007-A134-42F5-A5E3-A3FA69427EE6}"/>
              </c:ext>
            </c:extLst>
          </c:dPt>
          <c:dPt>
            <c:idx val="4"/>
            <c:bubble3D val="0"/>
            <c:spPr>
              <a:solidFill>
                <a:srgbClr val="9DBCB0"/>
              </a:solidFill>
            </c:spPr>
            <c:extLst>
              <c:ext xmlns:c16="http://schemas.microsoft.com/office/drawing/2014/chart" uri="{C3380CC4-5D6E-409C-BE32-E72D297353CC}">
                <c16:uniqueId val="{00000009-A134-42F5-A5E3-A3FA69427EE6}"/>
              </c:ext>
            </c:extLst>
          </c:dPt>
          <c:dLbls>
            <c:dLbl>
              <c:idx val="0"/>
              <c:layout>
                <c:manualLayout>
                  <c:x val="3.3340758109235452E-2"/>
                  <c:y val="1.36767938199709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4-42F5-A5E3-A3FA69427EE6}"/>
                </c:ext>
              </c:extLst>
            </c:dLbl>
            <c:dLbl>
              <c:idx val="1"/>
              <c:layout>
                <c:manualLayout>
                  <c:x val="-2.3729059831681224E-2"/>
                  <c:y val="-7.162106527210730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4-42F5-A5E3-A3FA69427EE6}"/>
                </c:ext>
              </c:extLst>
            </c:dLbl>
            <c:dLbl>
              <c:idx val="2"/>
              <c:layout>
                <c:manualLayout>
                  <c:x val="-0.15142887728348528"/>
                  <c:y val="8.062244235031679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4-42F5-A5E3-A3FA69427E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'Doc - Charts'!$A$514:$A$517</c:f>
              <c:strCache>
                <c:ptCount val="4"/>
                <c:pt idx="0">
                  <c:v>Augex</c:v>
                </c:pt>
                <c:pt idx="1">
                  <c:v>Customer Connections</c:v>
                </c:pt>
                <c:pt idx="2">
                  <c:v>Other System</c:v>
                </c:pt>
                <c:pt idx="3">
                  <c:v>Repex</c:v>
                </c:pt>
              </c:strCache>
            </c:strRef>
          </c:cat>
          <c:val>
            <c:numRef>
              <c:f>'Doc - Charts'!$M$514:$M$517</c:f>
              <c:numCache>
                <c:formatCode>0.000,,;\-0.000,,;;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34-42F5-A5E3-A3FA69427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Lvl'!$B$4</c:f>
              <c:strCache>
                <c:ptCount val="1"/>
                <c:pt idx="0">
                  <c:v>Automation growth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Lvl'!$M$4:$U$4</c:f>
              <c:numCache>
                <c:formatCode>#,##0.0,,;\-#,##0.0,,;</c:formatCode>
                <c:ptCount val="9"/>
                <c:pt idx="0">
                  <c:v>307500</c:v>
                </c:pt>
                <c:pt idx="1">
                  <c:v>315187.5</c:v>
                </c:pt>
                <c:pt idx="2">
                  <c:v>323067.18749999994</c:v>
                </c:pt>
                <c:pt idx="3">
                  <c:v>331143.86718749994</c:v>
                </c:pt>
                <c:pt idx="4">
                  <c:v>339422.46386718738</c:v>
                </c:pt>
                <c:pt idx="5">
                  <c:v>347908.02546386706</c:v>
                </c:pt>
                <c:pt idx="6">
                  <c:v>356605.72610046377</c:v>
                </c:pt>
                <c:pt idx="7">
                  <c:v>365520.86925297533</c:v>
                </c:pt>
                <c:pt idx="8">
                  <c:v>374658.89098429965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F-4CE3-A66F-9FBFF8BAB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25049216"/>
        <c:axId val="225055104"/>
      </c:barChart>
      <c:catAx>
        <c:axId val="22504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055104"/>
        <c:crosses val="autoZero"/>
        <c:auto val="1"/>
        <c:lblAlgn val="ctr"/>
        <c:lblOffset val="100"/>
        <c:noMultiLvlLbl val="0"/>
      </c:catAx>
      <c:valAx>
        <c:axId val="225055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</a:t>
                </a:r>
                <a:r>
                  <a:rPr lang="en-AU" baseline="0"/>
                  <a:t> FY19</a:t>
                </a:r>
                <a:endParaRPr lang="en-AU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504921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'Program Lvl'!#REF!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'Program Lvl'!#REF!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EC-4847-95C9-DC9DBCFEB141}"/>
            </c:ext>
          </c:extLst>
        </c:ser>
        <c:ser>
          <c:idx val="1"/>
          <c:order val="1"/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'Program Lvl'!#REF!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'Program Lvl'!#REF!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3EC-4847-95C9-DC9DBCFEB141}"/>
            </c:ext>
          </c:extLst>
        </c:ser>
        <c:ser>
          <c:idx val="2"/>
          <c:order val="2"/>
          <c:spPr>
            <a:solidFill>
              <a:srgbClr val="0094B3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'Program Lvl'!#REF!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'Program Lvl'!#REF!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3EC-4847-95C9-DC9DBCFEB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097984"/>
        <c:axId val="225103872"/>
      </c:barChart>
      <c:catAx>
        <c:axId val="22509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103872"/>
        <c:crosses val="autoZero"/>
        <c:auto val="1"/>
        <c:lblAlgn val="ctr"/>
        <c:lblOffset val="100"/>
        <c:noMultiLvlLbl val="0"/>
      </c:catAx>
      <c:valAx>
        <c:axId val="22510387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22509798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Charts'!$A$2</c:f>
              <c:strCache>
                <c:ptCount val="1"/>
                <c:pt idx="0">
                  <c:v>Augex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Charts'!$B$2:$K$2</c:f>
              <c:numCache>
                <c:formatCode>0.0,,</c:formatCode>
                <c:ptCount val="10"/>
                <c:pt idx="0">
                  <c:v>57478433.086500004</c:v>
                </c:pt>
                <c:pt idx="1">
                  <c:v>66429192.200000003</c:v>
                </c:pt>
                <c:pt idx="2">
                  <c:v>67781063.469999999</c:v>
                </c:pt>
                <c:pt idx="3">
                  <c:v>75524932.68387498</c:v>
                </c:pt>
                <c:pt idx="4">
                  <c:v>86439573.115276158</c:v>
                </c:pt>
                <c:pt idx="5">
                  <c:v>81542396.76194331</c:v>
                </c:pt>
                <c:pt idx="6">
                  <c:v>93059425.550174057</c:v>
                </c:pt>
                <c:pt idx="7">
                  <c:v>90509093.713411093</c:v>
                </c:pt>
                <c:pt idx="8">
                  <c:v>103630832.00669192</c:v>
                </c:pt>
                <c:pt idx="9">
                  <c:v>105685278.60441518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B-4292-BAE2-4330DC5183C3}"/>
            </c:ext>
          </c:extLst>
        </c:ser>
        <c:ser>
          <c:idx val="1"/>
          <c:order val="1"/>
          <c:tx>
            <c:strRef>
              <c:f>'Doc - Charts'!$A$3</c:f>
              <c:strCache>
                <c:ptCount val="1"/>
                <c:pt idx="0">
                  <c:v>Repex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Charts'!$B$3:$K$3</c:f>
              <c:numCache>
                <c:formatCode>0.0,,</c:formatCode>
                <c:ptCount val="10"/>
                <c:pt idx="0">
                  <c:v>123680707.79900005</c:v>
                </c:pt>
                <c:pt idx="1">
                  <c:v>112020068.80000003</c:v>
                </c:pt>
                <c:pt idx="2">
                  <c:v>126389354.354375</c:v>
                </c:pt>
                <c:pt idx="3">
                  <c:v>127921952.78515622</c:v>
                </c:pt>
                <c:pt idx="4">
                  <c:v>137032575.35341796</c:v>
                </c:pt>
                <c:pt idx="5">
                  <c:v>144615183.51141354</c:v>
                </c:pt>
                <c:pt idx="6">
                  <c:v>159012232.80832404</c:v>
                </c:pt>
                <c:pt idx="7">
                  <c:v>178591416.5169349</c:v>
                </c:pt>
                <c:pt idx="8">
                  <c:v>205965831.61173731</c:v>
                </c:pt>
                <c:pt idx="9">
                  <c:v>237647071.1985687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B-4292-BAE2-4330DC5183C3}"/>
            </c:ext>
          </c:extLst>
        </c:ser>
        <c:ser>
          <c:idx val="2"/>
          <c:order val="2"/>
          <c:tx>
            <c:strRef>
              <c:f>'Doc - Charts'!$A$4</c:f>
              <c:strCache>
                <c:ptCount val="1"/>
                <c:pt idx="0">
                  <c:v>Customer Connection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Charts'!$B$4:$K$4</c:f>
              <c:numCache>
                <c:formatCode>0.0,,</c:formatCode>
                <c:ptCount val="10"/>
                <c:pt idx="0">
                  <c:v>40340000.008000001</c:v>
                </c:pt>
                <c:pt idx="1">
                  <c:v>34805121.399999999</c:v>
                </c:pt>
                <c:pt idx="2">
                  <c:v>25684374.073124997</c:v>
                </c:pt>
                <c:pt idx="3">
                  <c:v>22408884.558078121</c:v>
                </c:pt>
                <c:pt idx="4">
                  <c:v>21924915.13087929</c:v>
                </c:pt>
                <c:pt idx="5">
                  <c:v>22150619.479315616</c:v>
                </c:pt>
                <c:pt idx="6">
                  <c:v>22704384.966298506</c:v>
                </c:pt>
                <c:pt idx="7">
                  <c:v>23271994.590455972</c:v>
                </c:pt>
                <c:pt idx="8">
                  <c:v>23853794.455217369</c:v>
                </c:pt>
                <c:pt idx="9">
                  <c:v>24450139.316597797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9B-4292-BAE2-4330DC5183C3}"/>
            </c:ext>
          </c:extLst>
        </c:ser>
        <c:ser>
          <c:idx val="3"/>
          <c:order val="3"/>
          <c:tx>
            <c:strRef>
              <c:f>'Doc - Charts'!$A$5</c:f>
              <c:strCache>
                <c:ptCount val="1"/>
                <c:pt idx="0">
                  <c:v>Reliability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Charts'!$B$5:$K$5</c:f>
              <c:numCache>
                <c:formatCode>0.0,,</c:formatCode>
                <c:ptCount val="10"/>
                <c:pt idx="0">
                  <c:v>4045216.63</c:v>
                </c:pt>
                <c:pt idx="1">
                  <c:v>4099999.9999999995</c:v>
                </c:pt>
                <c:pt idx="2">
                  <c:v>4202500</c:v>
                </c:pt>
                <c:pt idx="3">
                  <c:v>4307562.4999999991</c:v>
                </c:pt>
                <c:pt idx="4">
                  <c:v>4415251.5624999991</c:v>
                </c:pt>
                <c:pt idx="5">
                  <c:v>4525632.8515624991</c:v>
                </c:pt>
                <c:pt idx="6">
                  <c:v>4638773.6728515606</c:v>
                </c:pt>
                <c:pt idx="7">
                  <c:v>4754743.0146728503</c:v>
                </c:pt>
                <c:pt idx="8">
                  <c:v>4873611.5900396705</c:v>
                </c:pt>
                <c:pt idx="9">
                  <c:v>4995451.8797906619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9B-4292-BAE2-4330DC5183C3}"/>
            </c:ext>
          </c:extLst>
        </c:ser>
        <c:ser>
          <c:idx val="4"/>
          <c:order val="4"/>
          <c:tx>
            <c:strRef>
              <c:f>'Doc - Charts'!$A$6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DBCB0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Charts'!$B$6:$K$6</c:f>
              <c:numCache>
                <c:formatCode>0.0,,</c:formatCode>
                <c:ptCount val="10"/>
                <c:pt idx="0">
                  <c:v>18306554.02</c:v>
                </c:pt>
                <c:pt idx="1">
                  <c:v>13976233.749999998</c:v>
                </c:pt>
                <c:pt idx="2">
                  <c:v>8659020.1124999989</c:v>
                </c:pt>
                <c:pt idx="3">
                  <c:v>6916810.3322812496</c:v>
                </c:pt>
                <c:pt idx="4">
                  <c:v>7013611.6536507802</c:v>
                </c:pt>
                <c:pt idx="5">
                  <c:v>7603657.1799367666</c:v>
                </c:pt>
                <c:pt idx="6">
                  <c:v>7659946.6619220339</c:v>
                </c:pt>
                <c:pt idx="7">
                  <c:v>7946013.6009746678</c:v>
                </c:pt>
                <c:pt idx="8">
                  <c:v>8083257.6533674318</c:v>
                </c:pt>
                <c:pt idx="9">
                  <c:v>7897803.177634187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9B-4292-BAE2-4330DC5183C3}"/>
            </c:ext>
          </c:extLst>
        </c:ser>
        <c:ser>
          <c:idx val="5"/>
          <c:order val="5"/>
          <c:tx>
            <c:strRef>
              <c:f>'Doc - Charts'!$A$7</c:f>
              <c:strCache>
                <c:ptCount val="1"/>
                <c:pt idx="0">
                  <c:v>Overheads</c:v>
                </c:pt>
              </c:strCache>
            </c:strRef>
          </c:tx>
          <c:spPr>
            <a:solidFill>
              <a:srgbClr val="DEEA7F"/>
            </a:solidFill>
          </c:spPr>
          <c:invertIfNegative val="0"/>
          <c:cat>
            <c:strRef>
              <c:f>'Doc - Charts'!$B$1:$K$1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Charts'!$B$7:$K$7</c:f>
              <c:numCache>
                <c:formatCode>0.0,,</c:formatCode>
                <c:ptCount val="10"/>
                <c:pt idx="0">
                  <c:v>70200000.020000011</c:v>
                </c:pt>
                <c:pt idx="1">
                  <c:v>81374790.96686779</c:v>
                </c:pt>
                <c:pt idx="2">
                  <c:v>83687834.484125838</c:v>
                </c:pt>
                <c:pt idx="3">
                  <c:v>86648420.58199653</c:v>
                </c:pt>
                <c:pt idx="4">
                  <c:v>88257785.976865828</c:v>
                </c:pt>
                <c:pt idx="5">
                  <c:v>91118870.032352015</c:v>
                </c:pt>
                <c:pt idx="6">
                  <c:v>97744429.678132251</c:v>
                </c:pt>
                <c:pt idx="7">
                  <c:v>100939963.35650454</c:v>
                </c:pt>
                <c:pt idx="8">
                  <c:v>104218961.7478867</c:v>
                </c:pt>
                <c:pt idx="9">
                  <c:v>107240268.74884361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9B-4292-BAE2-4330DC518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189248"/>
        <c:axId val="225199232"/>
      </c:barChart>
      <c:catAx>
        <c:axId val="22518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199232"/>
        <c:crosses val="autoZero"/>
        <c:auto val="1"/>
        <c:lblAlgn val="ctr"/>
        <c:lblOffset val="100"/>
        <c:noMultiLvlLbl val="0"/>
      </c:catAx>
      <c:valAx>
        <c:axId val="225199232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22518924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Next Reg Period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600"/>
              </a:solidFill>
            </c:spPr>
            <c:extLst>
              <c:ext xmlns:c16="http://schemas.microsoft.com/office/drawing/2014/chart" uri="{C3380CC4-5D6E-409C-BE32-E72D297353CC}">
                <c16:uniqueId val="{00000001-B70F-41BB-A1B0-21D0E6D4A410}"/>
              </c:ext>
            </c:extLst>
          </c:dPt>
          <c:dPt>
            <c:idx val="1"/>
            <c:bubble3D val="0"/>
            <c:spPr>
              <a:solidFill>
                <a:srgbClr val="5E6A71"/>
              </a:solidFill>
            </c:spPr>
            <c:extLst>
              <c:ext xmlns:c16="http://schemas.microsoft.com/office/drawing/2014/chart" uri="{C3380CC4-5D6E-409C-BE32-E72D297353CC}">
                <c16:uniqueId val="{00000003-B70F-41BB-A1B0-21D0E6D4A410}"/>
              </c:ext>
            </c:extLst>
          </c:dPt>
          <c:dPt>
            <c:idx val="2"/>
            <c:bubble3D val="0"/>
            <c:spPr>
              <a:solidFill>
                <a:srgbClr val="0094B3"/>
              </a:solidFill>
            </c:spPr>
            <c:extLst>
              <c:ext xmlns:c16="http://schemas.microsoft.com/office/drawing/2014/chart" uri="{C3380CC4-5D6E-409C-BE32-E72D297353CC}">
                <c16:uniqueId val="{00000005-B70F-41BB-A1B0-21D0E6D4A410}"/>
              </c:ext>
            </c:extLst>
          </c:dPt>
          <c:dPt>
            <c:idx val="3"/>
            <c:bubble3D val="0"/>
            <c:spPr>
              <a:solidFill>
                <a:srgbClr val="F2AF00"/>
              </a:solidFill>
            </c:spPr>
            <c:extLst>
              <c:ext xmlns:c16="http://schemas.microsoft.com/office/drawing/2014/chart" uri="{C3380CC4-5D6E-409C-BE32-E72D297353CC}">
                <c16:uniqueId val="{00000007-B70F-41BB-A1B0-21D0E6D4A410}"/>
              </c:ext>
            </c:extLst>
          </c:dPt>
          <c:dPt>
            <c:idx val="4"/>
            <c:bubble3D val="0"/>
            <c:spPr>
              <a:solidFill>
                <a:srgbClr val="9DBCB0"/>
              </a:solidFill>
            </c:spPr>
            <c:extLst>
              <c:ext xmlns:c16="http://schemas.microsoft.com/office/drawing/2014/chart" uri="{C3380CC4-5D6E-409C-BE32-E72D297353CC}">
                <c16:uniqueId val="{00000009-B70F-41BB-A1B0-21D0E6D4A410}"/>
              </c:ext>
            </c:extLst>
          </c:dPt>
          <c:dLbls>
            <c:dLbl>
              <c:idx val="3"/>
              <c:layout>
                <c:manualLayout>
                  <c:x val="-5.5555555555555552E-2"/>
                  <c:y val="1.8140589569160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F-41BB-A1B0-21D0E6D4A410}"/>
                </c:ext>
              </c:extLst>
            </c:dLbl>
            <c:dLbl>
              <c:idx val="4"/>
              <c:layout>
                <c:manualLayout>
                  <c:x val="6.94444444444444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F-41BB-A1B0-21D0E6D4A41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'Doc - Charts'!$A$2:$A$6</c:f>
              <c:strCache>
                <c:ptCount val="5"/>
                <c:pt idx="0">
                  <c:v>Augex</c:v>
                </c:pt>
                <c:pt idx="1">
                  <c:v>Repex</c:v>
                </c:pt>
                <c:pt idx="2">
                  <c:v>Customer Connection</c:v>
                </c:pt>
                <c:pt idx="3">
                  <c:v>Reliability</c:v>
                </c:pt>
                <c:pt idx="4">
                  <c:v>Other</c:v>
                </c:pt>
              </c:strCache>
            </c:strRef>
          </c:cat>
          <c:val>
            <c:numRef>
              <c:f>'Doc - Charts'!$L$2:$L$6</c:f>
              <c:numCache>
                <c:formatCode>_(* #,##0_);_(* \(#,##0\);_(* "-"_);_(@_)</c:formatCode>
                <c:ptCount val="5"/>
                <c:pt idx="0">
                  <c:v>377717158.23109448</c:v>
                </c:pt>
                <c:pt idx="1">
                  <c:v>647979134.80436277</c:v>
                </c:pt>
                <c:pt idx="2">
                  <c:v>126973914.64139801</c:v>
                </c:pt>
                <c:pt idx="3">
                  <c:v>21550946.9140625</c:v>
                </c:pt>
                <c:pt idx="4">
                  <c:v>44169333.028368793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0F-41BB-A1B0-21D0E6D4A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Lvl'!$B$5</c:f>
              <c:strCache>
                <c:ptCount val="1"/>
                <c:pt idx="0">
                  <c:v>Distribution works program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Lvl'!$M$5:$U$5</c:f>
              <c:numCache>
                <c:formatCode>#,##0.0,,;\-#,##0.0,,;</c:formatCode>
                <c:ptCount val="9"/>
                <c:pt idx="0">
                  <c:v>6970865.0999999996</c:v>
                </c:pt>
                <c:pt idx="1">
                  <c:v>7462655.5643749991</c:v>
                </c:pt>
                <c:pt idx="2">
                  <c:v>7158488.2801249996</c:v>
                </c:pt>
                <c:pt idx="3">
                  <c:v>6926477.7678777333</c:v>
                </c:pt>
                <c:pt idx="4">
                  <c:v>6728594.3886571955</c:v>
                </c:pt>
                <c:pt idx="5">
                  <c:v>6958160.509277341</c:v>
                </c:pt>
                <c:pt idx="6">
                  <c:v>7132114.5220092749</c:v>
                </c:pt>
                <c:pt idx="7">
                  <c:v>7310417.3850595066</c:v>
                </c:pt>
                <c:pt idx="8">
                  <c:v>7493177.8196859928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C-407D-A169-5C59F6392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69038464"/>
        <c:axId val="369040768"/>
      </c:barChart>
      <c:catAx>
        <c:axId val="36903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69040768"/>
        <c:crosses val="autoZero"/>
        <c:auto val="1"/>
        <c:lblAlgn val="ctr"/>
        <c:lblOffset val="100"/>
        <c:noMultiLvlLbl val="0"/>
      </c:catAx>
      <c:valAx>
        <c:axId val="369040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903846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Next 10 Year Total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BED600"/>
              </a:solidFill>
            </c:spPr>
            <c:extLst>
              <c:ext xmlns:c16="http://schemas.microsoft.com/office/drawing/2014/chart" uri="{C3380CC4-5D6E-409C-BE32-E72D297353CC}">
                <c16:uniqueId val="{00000001-7426-4C5F-88A5-3C64B7C0C47D}"/>
              </c:ext>
            </c:extLst>
          </c:dPt>
          <c:dPt>
            <c:idx val="1"/>
            <c:bubble3D val="0"/>
            <c:spPr>
              <a:solidFill>
                <a:srgbClr val="5E6A71"/>
              </a:solidFill>
            </c:spPr>
            <c:extLst>
              <c:ext xmlns:c16="http://schemas.microsoft.com/office/drawing/2014/chart" uri="{C3380CC4-5D6E-409C-BE32-E72D297353CC}">
                <c16:uniqueId val="{00000003-7426-4C5F-88A5-3C64B7C0C47D}"/>
              </c:ext>
            </c:extLst>
          </c:dPt>
          <c:dPt>
            <c:idx val="2"/>
            <c:bubble3D val="0"/>
            <c:spPr>
              <a:solidFill>
                <a:srgbClr val="0094B3"/>
              </a:solidFill>
            </c:spPr>
            <c:extLst>
              <c:ext xmlns:c16="http://schemas.microsoft.com/office/drawing/2014/chart" uri="{C3380CC4-5D6E-409C-BE32-E72D297353CC}">
                <c16:uniqueId val="{00000005-7426-4C5F-88A5-3C64B7C0C47D}"/>
              </c:ext>
            </c:extLst>
          </c:dPt>
          <c:dPt>
            <c:idx val="3"/>
            <c:bubble3D val="0"/>
            <c:spPr>
              <a:solidFill>
                <a:srgbClr val="F2AF00"/>
              </a:solidFill>
            </c:spPr>
            <c:extLst>
              <c:ext xmlns:c16="http://schemas.microsoft.com/office/drawing/2014/chart" uri="{C3380CC4-5D6E-409C-BE32-E72D297353CC}">
                <c16:uniqueId val="{00000007-7426-4C5F-88A5-3C64B7C0C47D}"/>
              </c:ext>
            </c:extLst>
          </c:dPt>
          <c:dPt>
            <c:idx val="4"/>
            <c:bubble3D val="0"/>
            <c:spPr>
              <a:solidFill>
                <a:srgbClr val="9DBCB0"/>
              </a:solidFill>
            </c:spPr>
            <c:extLst>
              <c:ext xmlns:c16="http://schemas.microsoft.com/office/drawing/2014/chart" uri="{C3380CC4-5D6E-409C-BE32-E72D297353CC}">
                <c16:uniqueId val="{00000009-7426-4C5F-88A5-3C64B7C0C47D}"/>
              </c:ext>
            </c:extLst>
          </c:dPt>
          <c:dLbls>
            <c:dLbl>
              <c:idx val="3"/>
              <c:layout>
                <c:manualLayout>
                  <c:x val="-5.5555555555555552E-2"/>
                  <c:y val="1.8140589569160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6-4C5F-88A5-3C64B7C0C47D}"/>
                </c:ext>
              </c:extLst>
            </c:dLbl>
            <c:dLbl>
              <c:idx val="4"/>
              <c:layout>
                <c:manualLayout>
                  <c:x val="6.94444444444444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6-4C5F-88A5-3C64B7C0C47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'Doc - Charts'!$A$2:$A$6</c:f>
              <c:strCache>
                <c:ptCount val="5"/>
                <c:pt idx="0">
                  <c:v>Augex</c:v>
                </c:pt>
                <c:pt idx="1">
                  <c:v>Repex</c:v>
                </c:pt>
                <c:pt idx="2">
                  <c:v>Customer Connection</c:v>
                </c:pt>
                <c:pt idx="3">
                  <c:v>Reliability</c:v>
                </c:pt>
                <c:pt idx="4">
                  <c:v>Other</c:v>
                </c:pt>
              </c:strCache>
            </c:strRef>
          </c:cat>
          <c:val>
            <c:numRef>
              <c:f>'Doc - Charts'!$M$2:$M$6</c:f>
              <c:numCache>
                <c:formatCode>_(* #,##0_);_(* \(#,##0\);_(* "-"_);_(@_)</c:formatCode>
                <c:ptCount val="5"/>
                <c:pt idx="0">
                  <c:v>404347391.58126849</c:v>
                </c:pt>
                <c:pt idx="1">
                  <c:v>694971298.81268668</c:v>
                </c:pt>
                <c:pt idx="2">
                  <c:v>114873178.20769651</c:v>
                </c:pt>
                <c:pt idx="3">
                  <c:v>22089720.586914063</c:v>
                </c:pt>
                <c:pt idx="4">
                  <c:v>37853045.940290824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26-4C5F-88A5-3C64B7C0C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Charts'!$B$597</c:f>
              <c:strCache>
                <c:ptCount val="1"/>
                <c:pt idx="0">
                  <c:v>Automation growth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Charts'!$C$597:$L$597</c:f>
              <c:numCache>
                <c:formatCode>General</c:formatCode>
                <c:ptCount val="10"/>
                <c:pt idx="0">
                  <c:v>0</c:v>
                </c:pt>
                <c:pt idx="1">
                  <c:v>307500</c:v>
                </c:pt>
                <c:pt idx="2">
                  <c:v>315187.5</c:v>
                </c:pt>
                <c:pt idx="3">
                  <c:v>323067.18749999994</c:v>
                </c:pt>
                <c:pt idx="4">
                  <c:v>331143.86718749994</c:v>
                </c:pt>
                <c:pt idx="5">
                  <c:v>339422.46386718738</c:v>
                </c:pt>
                <c:pt idx="6">
                  <c:v>347908.02546386706</c:v>
                </c:pt>
                <c:pt idx="7">
                  <c:v>356605.72610046377</c:v>
                </c:pt>
                <c:pt idx="8">
                  <c:v>365520.86925297533</c:v>
                </c:pt>
                <c:pt idx="9">
                  <c:v>374658.89098429965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3-4C79-9F04-FE99DCCBAE8D}"/>
            </c:ext>
          </c:extLst>
        </c:ser>
        <c:ser>
          <c:idx val="1"/>
          <c:order val="1"/>
          <c:tx>
            <c:strRef>
              <c:f>'Doc - Charts'!$B$598</c:f>
              <c:strCache>
                <c:ptCount val="1"/>
                <c:pt idx="0">
                  <c:v>Distribution works program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Charts'!$C$598:$L$598</c:f>
              <c:numCache>
                <c:formatCode>General</c:formatCode>
                <c:ptCount val="10"/>
                <c:pt idx="0">
                  <c:v>8536573.1465000007</c:v>
                </c:pt>
                <c:pt idx="1">
                  <c:v>6970865.0999999996</c:v>
                </c:pt>
                <c:pt idx="2">
                  <c:v>7462655.5643749991</c:v>
                </c:pt>
                <c:pt idx="3">
                  <c:v>7158488.2801249996</c:v>
                </c:pt>
                <c:pt idx="4">
                  <c:v>6926477.7678777333</c:v>
                </c:pt>
                <c:pt idx="5">
                  <c:v>6728594.3886571955</c:v>
                </c:pt>
                <c:pt idx="6">
                  <c:v>6958160.509277341</c:v>
                </c:pt>
                <c:pt idx="7">
                  <c:v>7132114.5220092749</c:v>
                </c:pt>
                <c:pt idx="8">
                  <c:v>7310417.3850595066</c:v>
                </c:pt>
                <c:pt idx="9">
                  <c:v>7493177.8196859928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3-4C79-9F04-FE99DCCBAE8D}"/>
            </c:ext>
          </c:extLst>
        </c:ser>
        <c:ser>
          <c:idx val="2"/>
          <c:order val="2"/>
          <c:tx>
            <c:strRef>
              <c:f>'Doc - Charts'!$B$599</c:f>
              <c:strCache>
                <c:ptCount val="1"/>
                <c:pt idx="0">
                  <c:v>Low voltage development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Charts'!$C$599:$L$599</c:f>
              <c:numCache>
                <c:formatCode>General</c:formatCode>
                <c:ptCount val="10"/>
                <c:pt idx="0">
                  <c:v>120000</c:v>
                </c:pt>
                <c:pt idx="1">
                  <c:v>82000</c:v>
                </c:pt>
                <c:pt idx="2">
                  <c:v>84050</c:v>
                </c:pt>
                <c:pt idx="3">
                  <c:v>86151.249999999985</c:v>
                </c:pt>
                <c:pt idx="4">
                  <c:v>88305.031249999985</c:v>
                </c:pt>
                <c:pt idx="5">
                  <c:v>90512.657031249968</c:v>
                </c:pt>
                <c:pt idx="6">
                  <c:v>92775.473457031214</c:v>
                </c:pt>
                <c:pt idx="7">
                  <c:v>95094.860293456994</c:v>
                </c:pt>
                <c:pt idx="8">
                  <c:v>97472.231800793423</c:v>
                </c:pt>
                <c:pt idx="9">
                  <c:v>99909.037595813235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3-4C79-9F04-FE99DCCBAE8D}"/>
            </c:ext>
          </c:extLst>
        </c:ser>
        <c:ser>
          <c:idx val="3"/>
          <c:order val="3"/>
          <c:tx>
            <c:strRef>
              <c:f>'Doc - Charts'!$B$600</c:f>
              <c:strCache>
                <c:ptCount val="1"/>
                <c:pt idx="0">
                  <c:v>Major projects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Charts'!$C$600:$L$600</c:f>
              <c:numCache>
                <c:formatCode>General</c:formatCode>
                <c:ptCount val="10"/>
                <c:pt idx="0">
                  <c:v>42200551.340000004</c:v>
                </c:pt>
                <c:pt idx="1">
                  <c:v>49999477.449999996</c:v>
                </c:pt>
                <c:pt idx="2">
                  <c:v>56767295.405624993</c:v>
                </c:pt>
                <c:pt idx="3">
                  <c:v>80889785.322609365</c:v>
                </c:pt>
                <c:pt idx="4">
                  <c:v>92901426.234541774</c:v>
                </c:pt>
                <c:pt idx="5">
                  <c:v>88536841.532608062</c:v>
                </c:pt>
                <c:pt idx="6">
                  <c:v>82413439.970979735</c:v>
                </c:pt>
                <c:pt idx="7">
                  <c:v>82925278.605007902</c:v>
                </c:pt>
                <c:pt idx="8">
                  <c:v>89765407.033029065</c:v>
                </c:pt>
                <c:pt idx="9">
                  <c:v>97717532.856149063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3-4C79-9F04-FE99DCCBAE8D}"/>
            </c:ext>
          </c:extLst>
        </c:ser>
        <c:ser>
          <c:idx val="4"/>
          <c:order val="4"/>
          <c:tx>
            <c:strRef>
              <c:f>'Doc - Charts'!$B$601</c:f>
              <c:strCache>
                <c:ptCount val="1"/>
                <c:pt idx="0">
                  <c:v>Major projects - land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Charts'!$C$601:$L$601</c:f>
              <c:numCache>
                <c:formatCode>General</c:formatCode>
                <c:ptCount val="10"/>
                <c:pt idx="0">
                  <c:v>6621308.5999999996</c:v>
                </c:pt>
                <c:pt idx="1">
                  <c:v>9069349.6499999985</c:v>
                </c:pt>
                <c:pt idx="2">
                  <c:v>3151874.9999999995</c:v>
                </c:pt>
                <c:pt idx="3">
                  <c:v>3769117.1874999995</c:v>
                </c:pt>
                <c:pt idx="4">
                  <c:v>3311438.6718749991</c:v>
                </c:pt>
                <c:pt idx="5">
                  <c:v>3394224.6386718741</c:v>
                </c:pt>
                <c:pt idx="6">
                  <c:v>3247141.5709960926</c:v>
                </c:pt>
                <c:pt idx="7">
                  <c:v>0</c:v>
                </c:pt>
                <c:pt idx="8">
                  <c:v>6092014.4875495881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C3-4C79-9F04-FE99DCCBA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293440"/>
        <c:axId val="225294976"/>
      </c:barChart>
      <c:catAx>
        <c:axId val="225293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294976"/>
        <c:crosses val="autoZero"/>
        <c:auto val="1"/>
        <c:lblAlgn val="ctr"/>
        <c:lblOffset val="100"/>
        <c:noMultiLvlLbl val="0"/>
      </c:catAx>
      <c:valAx>
        <c:axId val="22529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29344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1.3611834609391835E-2"/>
          <c:y val="0.86813895807228414"/>
          <c:w val="0.97277623088884035"/>
          <c:h val="0.1161439495897983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Charts'!$B$637</c:f>
              <c:strCache>
                <c:ptCount val="1"/>
                <c:pt idx="0">
                  <c:v>Asset relocation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Charts'!$C$637:$L$637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6-41CA-8940-F787DADDD5E0}"/>
            </c:ext>
          </c:extLst>
        </c:ser>
        <c:ser>
          <c:idx val="1"/>
          <c:order val="1"/>
          <c:tx>
            <c:strRef>
              <c:f>'Doc - Charts'!$B$638</c:f>
              <c:strCache>
                <c:ptCount val="1"/>
                <c:pt idx="0">
                  <c:v>Duct installation RMS road works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Charts'!$C$638:$L$638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6-41CA-8940-F787DADDD5E0}"/>
            </c:ext>
          </c:extLst>
        </c:ser>
        <c:ser>
          <c:idx val="2"/>
          <c:order val="2"/>
          <c:tx>
            <c:strRef>
              <c:f>'Doc - Charts'!$B$639</c:f>
              <c:strCache>
                <c:ptCount val="1"/>
                <c:pt idx="0">
                  <c:v>Industrial &amp; commercial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Charts'!$C$639:$L$639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56-41CA-8940-F787DADDD5E0}"/>
            </c:ext>
          </c:extLst>
        </c:ser>
        <c:ser>
          <c:idx val="3"/>
          <c:order val="3"/>
          <c:tx>
            <c:strRef>
              <c:f>'Doc - Charts'!$B$640</c:f>
              <c:strCache>
                <c:ptCount val="1"/>
                <c:pt idx="0">
                  <c:v>Non-urban extension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Charts'!$C$640:$L$640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56-41CA-8940-F787DADDD5E0}"/>
            </c:ext>
          </c:extLst>
        </c:ser>
        <c:ser>
          <c:idx val="4"/>
          <c:order val="4"/>
          <c:tx>
            <c:strRef>
              <c:f>'Doc - Charts'!$B$641</c:f>
              <c:strCache>
                <c:ptCount val="1"/>
                <c:pt idx="0">
                  <c:v>Underground residential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Charts'!$C$641:$L$641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56-41CA-8940-F787DADDD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335168"/>
        <c:axId val="225336704"/>
      </c:barChart>
      <c:catAx>
        <c:axId val="225335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336704"/>
        <c:crosses val="autoZero"/>
        <c:auto val="1"/>
        <c:lblAlgn val="ctr"/>
        <c:lblOffset val="100"/>
        <c:noMultiLvlLbl val="0"/>
      </c:catAx>
      <c:valAx>
        <c:axId val="225336704"/>
        <c:scaling>
          <c:orientation val="minMax"/>
          <c:max val="8000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33516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3.4185168899028115E-3"/>
          <c:y val="0.86813895807228414"/>
          <c:w val="0.98935696680396545"/>
          <c:h val="0.1161439495897983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Charts'!$B$677</c:f>
              <c:strCache>
                <c:ptCount val="1"/>
                <c:pt idx="0">
                  <c:v>Efficiency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Charts'!$C$677:$L$677</c:f>
              <c:numCache>
                <c:formatCode>General</c:formatCode>
                <c:ptCount val="10"/>
                <c:pt idx="0">
                  <c:v>14073634.239999998</c:v>
                </c:pt>
                <c:pt idx="1">
                  <c:v>9312500.1499999985</c:v>
                </c:pt>
                <c:pt idx="2">
                  <c:v>4325312.8093749993</c:v>
                </c:pt>
                <c:pt idx="3">
                  <c:v>2253781.3134374996</c:v>
                </c:pt>
                <c:pt idx="4">
                  <c:v>2207625.7812499995</c:v>
                </c:pt>
                <c:pt idx="5">
                  <c:v>2262816.4257812495</c:v>
                </c:pt>
                <c:pt idx="6">
                  <c:v>2319386.8364257803</c:v>
                </c:pt>
                <c:pt idx="7">
                  <c:v>2377371.5073364251</c:v>
                </c:pt>
                <c:pt idx="8">
                  <c:v>2436805.7950198352</c:v>
                </c:pt>
                <c:pt idx="9">
                  <c:v>2497725.9398953309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A-455E-8DD9-FEB31CE9932C}"/>
            </c:ext>
          </c:extLst>
        </c:ser>
        <c:ser>
          <c:idx val="1"/>
          <c:order val="1"/>
          <c:tx>
            <c:strRef>
              <c:f>'Doc - Charts'!$B$678</c:f>
              <c:strCache>
                <c:ptCount val="1"/>
                <c:pt idx="0">
                  <c:v>Low voltage development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Charts'!$C$678:$L$678</c:f>
              <c:numCache>
                <c:formatCode>General</c:formatCode>
                <c:ptCount val="10"/>
                <c:pt idx="0">
                  <c:v>2730394.93</c:v>
                </c:pt>
                <c:pt idx="1">
                  <c:v>1793749.9999999998</c:v>
                </c:pt>
                <c:pt idx="2">
                  <c:v>1838593.75</c:v>
                </c:pt>
                <c:pt idx="3">
                  <c:v>1884558.5937499998</c:v>
                </c:pt>
                <c:pt idx="4">
                  <c:v>1931672.5585937495</c:v>
                </c:pt>
                <c:pt idx="5">
                  <c:v>1979964.3725585933</c:v>
                </c:pt>
                <c:pt idx="6">
                  <c:v>2029463.4818725577</c:v>
                </c:pt>
                <c:pt idx="7">
                  <c:v>2080200.0689193718</c:v>
                </c:pt>
                <c:pt idx="8">
                  <c:v>2132205.0706423558</c:v>
                </c:pt>
                <c:pt idx="9">
                  <c:v>2185510.1974084144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A-455E-8DD9-FEB31CE9932C}"/>
            </c:ext>
          </c:extLst>
        </c:ser>
        <c:ser>
          <c:idx val="2"/>
          <c:order val="2"/>
          <c:tx>
            <c:strRef>
              <c:f>'Doc - Charts'!$B$679</c:f>
              <c:strCache>
                <c:ptCount val="1"/>
                <c:pt idx="0">
                  <c:v>Metering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Charts'!$C$679:$L$679</c:f>
              <c:numCache>
                <c:formatCode>General</c:formatCode>
                <c:ptCount val="10"/>
                <c:pt idx="0">
                  <c:v>815847.56</c:v>
                </c:pt>
                <c:pt idx="1">
                  <c:v>2601023.5999999996</c:v>
                </c:pt>
                <c:pt idx="2">
                  <c:v>1888167.4906249996</c:v>
                </c:pt>
                <c:pt idx="3">
                  <c:v>1870328.5610312498</c:v>
                </c:pt>
                <c:pt idx="4">
                  <c:v>1817302.0897445309</c:v>
                </c:pt>
                <c:pt idx="5">
                  <c:v>1850969.1279822944</c:v>
                </c:pt>
                <c:pt idx="6">
                  <c:v>1798206.697959889</c:v>
                </c:pt>
                <c:pt idx="7">
                  <c:v>1824857.2934881495</c:v>
                </c:pt>
                <c:pt idx="8">
                  <c:v>1766428.3367809036</c:v>
                </c:pt>
                <c:pt idx="9">
                  <c:v>1791357.8043262018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A-455E-8DD9-FEB31CE9932C}"/>
            </c:ext>
          </c:extLst>
        </c:ser>
        <c:ser>
          <c:idx val="3"/>
          <c:order val="3"/>
          <c:tx>
            <c:strRef>
              <c:f>'Doc - Charts'!$B$680</c:f>
              <c:strCache>
                <c:ptCount val="1"/>
                <c:pt idx="0">
                  <c:v>Power quality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Charts'!$C$680:$L$680</c:f>
              <c:numCache>
                <c:formatCode>General</c:formatCode>
                <c:ptCount val="10"/>
                <c:pt idx="0">
                  <c:v>791677.29</c:v>
                </c:pt>
                <c:pt idx="1">
                  <c:v>453459.99999999994</c:v>
                </c:pt>
                <c:pt idx="2">
                  <c:v>754033.5625</c:v>
                </c:pt>
                <c:pt idx="3">
                  <c:v>1048137.6453124998</c:v>
                </c:pt>
                <c:pt idx="4">
                  <c:v>1156354.3842187498</c:v>
                </c:pt>
                <c:pt idx="5">
                  <c:v>1656990.3212904097</c:v>
                </c:pt>
                <c:pt idx="6">
                  <c:v>1623060.5203940326</c:v>
                </c:pt>
                <c:pt idx="7">
                  <c:v>1818113.8792075897</c:v>
                </c:pt>
                <c:pt idx="8">
                  <c:v>1863566.7261877793</c:v>
                </c:pt>
                <c:pt idx="9">
                  <c:v>1585561.4220974357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6A-455E-8DD9-FEB31CE9932C}"/>
            </c:ext>
          </c:extLst>
        </c:ser>
        <c:ser>
          <c:idx val="4"/>
          <c:order val="4"/>
          <c:tx>
            <c:strRef>
              <c:f>'Doc - Charts'!$B$681</c:f>
              <c:strCache>
                <c:ptCount val="1"/>
                <c:pt idx="0">
                  <c:v>Streetlighting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Charts'!$C$681:$L$681</c:f>
              <c:numCache>
                <c:formatCode>General</c:formatCode>
                <c:ptCount val="10"/>
                <c:pt idx="0">
                  <c:v>3000000</c:v>
                </c:pt>
                <c:pt idx="1">
                  <c:v>4868749.9999999991</c:v>
                </c:pt>
                <c:pt idx="2">
                  <c:v>4990468.7499999991</c:v>
                </c:pt>
                <c:pt idx="3">
                  <c:v>5115230.4687499991</c:v>
                </c:pt>
                <c:pt idx="4">
                  <c:v>5243111.2304687481</c:v>
                </c:pt>
                <c:pt idx="5">
                  <c:v>5374189.0112304669</c:v>
                </c:pt>
                <c:pt idx="6">
                  <c:v>5508543.7365112286</c:v>
                </c:pt>
                <c:pt idx="7">
                  <c:v>5646257.3299240097</c:v>
                </c:pt>
                <c:pt idx="8">
                  <c:v>5787413.7631721087</c:v>
                </c:pt>
                <c:pt idx="9">
                  <c:v>5932099.1072514113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6A-455E-8DD9-FEB31CE99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364608"/>
        <c:axId val="225374592"/>
      </c:barChart>
      <c:catAx>
        <c:axId val="225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374592"/>
        <c:crosses val="autoZero"/>
        <c:auto val="1"/>
        <c:lblAlgn val="ctr"/>
        <c:lblOffset val="100"/>
        <c:noMultiLvlLbl val="0"/>
      </c:catAx>
      <c:valAx>
        <c:axId val="225374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36460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'Doc - Charts'!$B$717</c:f>
              <c:strCache>
                <c:ptCount val="1"/>
                <c:pt idx="0">
                  <c:v>Reliability compliance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Charts'!$C$717:$L$717</c:f>
              <c:numCache>
                <c:formatCode>General</c:formatCode>
                <c:ptCount val="10"/>
                <c:pt idx="0">
                  <c:v>3685231.26</c:v>
                </c:pt>
                <c:pt idx="1">
                  <c:v>4099999.9999999995</c:v>
                </c:pt>
                <c:pt idx="2">
                  <c:v>4202500</c:v>
                </c:pt>
                <c:pt idx="3">
                  <c:v>4307562.4999999991</c:v>
                </c:pt>
                <c:pt idx="4">
                  <c:v>4415251.5624999991</c:v>
                </c:pt>
                <c:pt idx="5">
                  <c:v>4525632.8515624991</c:v>
                </c:pt>
                <c:pt idx="6">
                  <c:v>4638773.6728515606</c:v>
                </c:pt>
                <c:pt idx="7">
                  <c:v>4754743.0146728503</c:v>
                </c:pt>
                <c:pt idx="8">
                  <c:v>4873611.5900396705</c:v>
                </c:pt>
                <c:pt idx="9">
                  <c:v>4995451.8797906619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2-40C4-9BF9-DCE43C4F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403648"/>
        <c:axId val="225405184"/>
      </c:barChart>
      <c:catAx>
        <c:axId val="22540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405184"/>
        <c:crosses val="autoZero"/>
        <c:auto val="1"/>
        <c:lblAlgn val="ctr"/>
        <c:lblOffset val="100"/>
        <c:noMultiLvlLbl val="0"/>
      </c:catAx>
      <c:valAx>
        <c:axId val="225405184"/>
        <c:scaling>
          <c:orientation val="minMax"/>
          <c:max val="5000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40364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25109427103237E-2"/>
          <c:y val="3.5481232822321573E-2"/>
          <c:w val="0.9012199256521024"/>
          <c:h val="0.74277018908982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'Doc - Charts'!$B$753</c:f>
              <c:strCache>
                <c:ptCount val="1"/>
                <c:pt idx="0">
                  <c:v>Automation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Charts'!$C$753:$L$753</c:f>
              <c:numCache>
                <c:formatCode>General</c:formatCode>
                <c:ptCount val="10"/>
                <c:pt idx="0">
                  <c:v>1692166</c:v>
                </c:pt>
                <c:pt idx="1">
                  <c:v>3372250</c:v>
                </c:pt>
                <c:pt idx="2">
                  <c:v>3456556.25</c:v>
                </c:pt>
                <c:pt idx="3">
                  <c:v>4619860.7812499991</c:v>
                </c:pt>
                <c:pt idx="4">
                  <c:v>4735357.3007812491</c:v>
                </c:pt>
                <c:pt idx="5">
                  <c:v>3722333.0204101549</c:v>
                </c:pt>
                <c:pt idx="6">
                  <c:v>3815391.3459204086</c:v>
                </c:pt>
                <c:pt idx="7">
                  <c:v>3910776.129568419</c:v>
                </c:pt>
                <c:pt idx="8">
                  <c:v>5226948.4303175472</c:v>
                </c:pt>
                <c:pt idx="9">
                  <c:v>5357622.1410754845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D-4B4F-AE17-4B94B85EDC0B}"/>
            </c:ext>
          </c:extLst>
        </c:ser>
        <c:ser>
          <c:idx val="1"/>
          <c:order val="1"/>
          <c:tx>
            <c:strRef>
              <c:f>'Doc - Charts'!$B$754</c:f>
              <c:strCache>
                <c:ptCount val="1"/>
                <c:pt idx="0">
                  <c:v>Communications refurbishment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Charts'!$C$754:$L$754</c:f>
              <c:numCache>
                <c:formatCode>General</c:formatCode>
                <c:ptCount val="10"/>
                <c:pt idx="0">
                  <c:v>1626275.49</c:v>
                </c:pt>
                <c:pt idx="1">
                  <c:v>2229375</c:v>
                </c:pt>
                <c:pt idx="2">
                  <c:v>2138021.875</c:v>
                </c:pt>
                <c:pt idx="3">
                  <c:v>2008401.0156249995</c:v>
                </c:pt>
                <c:pt idx="4">
                  <c:v>1815772.2050781245</c:v>
                </c:pt>
                <c:pt idx="5">
                  <c:v>1634884.8676269527</c:v>
                </c:pt>
                <c:pt idx="6">
                  <c:v>2470146.9807934561</c:v>
                </c:pt>
                <c:pt idx="7">
                  <c:v>3114356.6746107163</c:v>
                </c:pt>
                <c:pt idx="8">
                  <c:v>2790142.6352977115</c:v>
                </c:pt>
                <c:pt idx="9">
                  <c:v>3197089.2030660235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D-4B4F-AE17-4B94B85EDC0B}"/>
            </c:ext>
          </c:extLst>
        </c:ser>
        <c:ser>
          <c:idx val="2"/>
          <c:order val="2"/>
          <c:tx>
            <c:strRef>
              <c:f>'Doc - Charts'!$B$755</c:f>
              <c:strCache>
                <c:ptCount val="1"/>
                <c:pt idx="0">
                  <c:v>Distribution refurbishment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Charts'!$C$755:$L$755</c:f>
              <c:numCache>
                <c:formatCode>General</c:formatCode>
                <c:ptCount val="10"/>
                <c:pt idx="0">
                  <c:v>58236579.809</c:v>
                </c:pt>
                <c:pt idx="1">
                  <c:v>58817656.999999993</c:v>
                </c:pt>
                <c:pt idx="2">
                  <c:v>65386781.549999997</c:v>
                </c:pt>
                <c:pt idx="3">
                  <c:v>71822229.49499999</c:v>
                </c:pt>
                <c:pt idx="4">
                  <c:v>75203412.449757814</c:v>
                </c:pt>
                <c:pt idx="5">
                  <c:v>81093208.467486113</c:v>
                </c:pt>
                <c:pt idx="6">
                  <c:v>83671393.052824363</c:v>
                </c:pt>
                <c:pt idx="7">
                  <c:v>92039438.658513159</c:v>
                </c:pt>
                <c:pt idx="8">
                  <c:v>107249403.32409362</c:v>
                </c:pt>
                <c:pt idx="9">
                  <c:v>126590470.42629775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AD-4B4F-AE17-4B94B85EDC0B}"/>
            </c:ext>
          </c:extLst>
        </c:ser>
        <c:ser>
          <c:idx val="3"/>
          <c:order val="3"/>
          <c:tx>
            <c:strRef>
              <c:f>'Doc - Charts'!$B$756</c:f>
              <c:strCache>
                <c:ptCount val="1"/>
                <c:pt idx="0">
                  <c:v>Transmission mains capital (refurb)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Charts'!$C$756:$L$756</c:f>
              <c:numCache>
                <c:formatCode>General</c:formatCode>
                <c:ptCount val="10"/>
                <c:pt idx="0">
                  <c:v>12910887.32</c:v>
                </c:pt>
                <c:pt idx="1">
                  <c:v>10987861.624999998</c:v>
                </c:pt>
                <c:pt idx="2">
                  <c:v>12785759.543749999</c:v>
                </c:pt>
                <c:pt idx="3">
                  <c:v>12930947.251093749</c:v>
                </c:pt>
                <c:pt idx="4">
                  <c:v>10384307.416746093</c:v>
                </c:pt>
                <c:pt idx="5">
                  <c:v>11863573.155660838</c:v>
                </c:pt>
                <c:pt idx="6">
                  <c:v>27629312.990094107</c:v>
                </c:pt>
                <c:pt idx="7">
                  <c:v>36317523.565526187</c:v>
                </c:pt>
                <c:pt idx="8">
                  <c:v>42145372.554809377</c:v>
                </c:pt>
                <c:pt idx="9">
                  <c:v>49006219.678936251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AD-4B4F-AE17-4B94B85EDC0B}"/>
            </c:ext>
          </c:extLst>
        </c:ser>
        <c:ser>
          <c:idx val="4"/>
          <c:order val="4"/>
          <c:tx>
            <c:strRef>
              <c:f>'Doc - Charts'!$B$757</c:f>
              <c:strCache>
                <c:ptCount val="1"/>
                <c:pt idx="0">
                  <c:v>Transmission substation capital (rebuild)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Charts'!$C$757:$L$757</c:f>
              <c:numCache>
                <c:formatCode>General</c:formatCode>
                <c:ptCount val="10"/>
                <c:pt idx="0">
                  <c:v>38978789.980000004</c:v>
                </c:pt>
                <c:pt idx="1">
                  <c:v>26644800.174999993</c:v>
                </c:pt>
                <c:pt idx="2">
                  <c:v>35183810.135624997</c:v>
                </c:pt>
                <c:pt idx="3">
                  <c:v>29508418.460937496</c:v>
                </c:pt>
                <c:pt idx="4">
                  <c:v>37685827.805273429</c:v>
                </c:pt>
                <c:pt idx="5">
                  <c:v>38913088.370053701</c:v>
                </c:pt>
                <c:pt idx="6">
                  <c:v>33563267.063208364</c:v>
                </c:pt>
                <c:pt idx="7">
                  <c:v>35150032.078845873</c:v>
                </c:pt>
                <c:pt idx="8">
                  <c:v>40293193.02210173</c:v>
                </c:pt>
                <c:pt idx="9">
                  <c:v>45028378.812948056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AD-4B4F-AE17-4B94B85EDC0B}"/>
            </c:ext>
          </c:extLst>
        </c:ser>
        <c:ser>
          <c:idx val="5"/>
          <c:order val="5"/>
          <c:tx>
            <c:strRef>
              <c:f>'Doc - Charts'!$B$758</c:f>
              <c:strCache>
                <c:ptCount val="1"/>
                <c:pt idx="0">
                  <c:v>Protection systems capital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Charts'!$C$758:$L$758</c:f>
              <c:numCache>
                <c:formatCode>General</c:formatCode>
                <c:ptCount val="10"/>
                <c:pt idx="0">
                  <c:v>8812382.4199999999</c:v>
                </c:pt>
                <c:pt idx="1">
                  <c:v>8943125</c:v>
                </c:pt>
                <c:pt idx="2">
                  <c:v>6387800</c:v>
                </c:pt>
                <c:pt idx="3">
                  <c:v>5955205.1562499991</c:v>
                </c:pt>
                <c:pt idx="4">
                  <c:v>6104085.2851562491</c:v>
                </c:pt>
                <c:pt idx="5">
                  <c:v>6256687.4172851546</c:v>
                </c:pt>
                <c:pt idx="6">
                  <c:v>6703027.9572705049</c:v>
                </c:pt>
                <c:pt idx="7">
                  <c:v>6870603.6562022688</c:v>
                </c:pt>
                <c:pt idx="8">
                  <c:v>7042368.7476073243</c:v>
                </c:pt>
                <c:pt idx="9">
                  <c:v>7218427.9662975054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AD-4B4F-AE17-4B94B85EDC0B}"/>
            </c:ext>
          </c:extLst>
        </c:ser>
        <c:ser>
          <c:idx val="6"/>
          <c:order val="6"/>
          <c:tx>
            <c:strRef>
              <c:f>'Doc - Charts'!$B$759</c:f>
              <c:strCache>
                <c:ptCount val="1"/>
                <c:pt idx="0">
                  <c:v>Essential spares</c:v>
                </c:pt>
              </c:strCache>
            </c:strRef>
          </c:tx>
          <c:invertIfNegative val="0"/>
          <c:cat>
            <c:strRef>
              <c:f>'Doc - Charts'!$C$596:$L$596</c:f>
              <c:strCache>
                <c:ptCount val="10"/>
                <c:pt idx="0">
                  <c:v>FY19</c:v>
                </c:pt>
                <c:pt idx="1">
                  <c:v>FY20</c:v>
                </c:pt>
                <c:pt idx="2">
                  <c:v>FY21</c:v>
                </c:pt>
                <c:pt idx="3">
                  <c:v>FY22</c:v>
                </c:pt>
                <c:pt idx="4">
                  <c:v>FY23</c:v>
                </c:pt>
                <c:pt idx="5">
                  <c:v>FY24</c:v>
                </c:pt>
                <c:pt idx="6">
                  <c:v>FY25</c:v>
                </c:pt>
                <c:pt idx="7">
                  <c:v>FY26</c:v>
                </c:pt>
                <c:pt idx="8">
                  <c:v>FY27</c:v>
                </c:pt>
                <c:pt idx="9">
                  <c:v>FY28</c:v>
                </c:pt>
              </c:strCache>
            </c:strRef>
          </c:cat>
          <c:val>
            <c:numRef>
              <c:f>'Doc - Charts'!$C$759:$L$759</c:f>
              <c:numCache>
                <c:formatCode>General</c:formatCode>
                <c:ptCount val="10"/>
                <c:pt idx="0">
                  <c:v>1423626.78</c:v>
                </c:pt>
                <c:pt idx="1">
                  <c:v>1024999.9999999999</c:v>
                </c:pt>
                <c:pt idx="2">
                  <c:v>1050625</c:v>
                </c:pt>
                <c:pt idx="3">
                  <c:v>1076890.6249999998</c:v>
                </c:pt>
                <c:pt idx="4">
                  <c:v>1103812.8906249998</c:v>
                </c:pt>
                <c:pt idx="5">
                  <c:v>1131408.2128906248</c:v>
                </c:pt>
                <c:pt idx="6">
                  <c:v>1159693.4182128902</c:v>
                </c:pt>
                <c:pt idx="7">
                  <c:v>1188685.7536682126</c:v>
                </c:pt>
                <c:pt idx="8">
                  <c:v>1218402.8975099176</c:v>
                </c:pt>
                <c:pt idx="9">
                  <c:v>1248862.9699476655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AD-4B4F-AE17-4B94B85E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5430528"/>
        <c:axId val="225444608"/>
      </c:barChart>
      <c:catAx>
        <c:axId val="22543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5444608"/>
        <c:crosses val="autoZero"/>
        <c:auto val="1"/>
        <c:lblAlgn val="ctr"/>
        <c:lblOffset val="100"/>
        <c:noMultiLvlLbl val="0"/>
      </c:catAx>
      <c:valAx>
        <c:axId val="225444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543052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4.2786901392439809E-3"/>
          <c:y val="0.8502268355944701"/>
          <c:w val="0.9889053533722767"/>
          <c:h val="0.134056072067612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'Plan Lvl'!$A$2:$B$2</c:f>
              <c:strCache>
                <c:ptCount val="2"/>
                <c:pt idx="0">
                  <c:v>PR</c:v>
                </c:pt>
                <c:pt idx="1">
                  <c:v>Major projects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Lvl'!$M$2:$U$2</c:f>
              <c:numCache>
                <c:formatCode>#,##0.0,,;\-#,##0.0,,;</c:formatCode>
                <c:ptCount val="9"/>
                <c:pt idx="0">
                  <c:v>49999477.449999996</c:v>
                </c:pt>
                <c:pt idx="1">
                  <c:v>56767295.405624993</c:v>
                </c:pt>
                <c:pt idx="2">
                  <c:v>80889785.322609365</c:v>
                </c:pt>
                <c:pt idx="3">
                  <c:v>92901426.234541774</c:v>
                </c:pt>
                <c:pt idx="4">
                  <c:v>88536841.532608062</c:v>
                </c:pt>
                <c:pt idx="5">
                  <c:v>82413439.970979735</c:v>
                </c:pt>
                <c:pt idx="6">
                  <c:v>82925278.605007902</c:v>
                </c:pt>
                <c:pt idx="7">
                  <c:v>89765407.033029065</c:v>
                </c:pt>
                <c:pt idx="8">
                  <c:v>97717532.856149063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2-4769-8BAB-718F54494F47}"/>
            </c:ext>
          </c:extLst>
        </c:ser>
        <c:ser>
          <c:idx val="1"/>
          <c:order val="1"/>
          <c:tx>
            <c:strRef>
              <c:f>'Plan Lvl'!$A$3:$B$3</c:f>
              <c:strCache>
                <c:ptCount val="2"/>
                <c:pt idx="0">
                  <c:v>PRL</c:v>
                </c:pt>
                <c:pt idx="1">
                  <c:v>Major projects - land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Lvl'!$M$3:$U$3</c:f>
              <c:numCache>
                <c:formatCode>#,##0.0,,;\-#,##0.0,,;</c:formatCode>
                <c:ptCount val="9"/>
                <c:pt idx="0">
                  <c:v>9069349.6499999985</c:v>
                </c:pt>
                <c:pt idx="1">
                  <c:v>3151874.9999999995</c:v>
                </c:pt>
                <c:pt idx="2">
                  <c:v>3769117.1874999995</c:v>
                </c:pt>
                <c:pt idx="3">
                  <c:v>3311438.6718749991</c:v>
                </c:pt>
                <c:pt idx="4">
                  <c:v>3394224.6386718741</c:v>
                </c:pt>
                <c:pt idx="5">
                  <c:v>3247141.5709960926</c:v>
                </c:pt>
                <c:pt idx="6">
                  <c:v>0</c:v>
                </c:pt>
                <c:pt idx="7">
                  <c:v>6092014.4875495881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2-4769-8BAB-718F54494F47}"/>
            </c:ext>
          </c:extLst>
        </c:ser>
        <c:ser>
          <c:idx val="2"/>
          <c:order val="2"/>
          <c:tx>
            <c:strRef>
              <c:f>'Plan Lvl'!$A$4:$B$4</c:f>
              <c:strCache>
                <c:ptCount val="2"/>
                <c:pt idx="0">
                  <c:v>AG</c:v>
                </c:pt>
                <c:pt idx="1">
                  <c:v>Automation growth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Lvl'!$M$4:$U$4</c:f>
              <c:numCache>
                <c:formatCode>#,##0.0,,;\-#,##0.0,,;</c:formatCode>
                <c:ptCount val="9"/>
                <c:pt idx="0">
                  <c:v>307500</c:v>
                </c:pt>
                <c:pt idx="1">
                  <c:v>315187.5</c:v>
                </c:pt>
                <c:pt idx="2">
                  <c:v>323067.18749999994</c:v>
                </c:pt>
                <c:pt idx="3">
                  <c:v>331143.86718749994</c:v>
                </c:pt>
                <c:pt idx="4">
                  <c:v>339422.46386718738</c:v>
                </c:pt>
                <c:pt idx="5">
                  <c:v>347908.02546386706</c:v>
                </c:pt>
                <c:pt idx="6">
                  <c:v>356605.72610046377</c:v>
                </c:pt>
                <c:pt idx="7">
                  <c:v>365520.86925297533</c:v>
                </c:pt>
                <c:pt idx="8">
                  <c:v>374658.89098429965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2-4769-8BAB-718F54494F47}"/>
            </c:ext>
          </c:extLst>
        </c:ser>
        <c:ser>
          <c:idx val="4"/>
          <c:order val="3"/>
          <c:tx>
            <c:strRef>
              <c:f>'Plan Lvl'!$A$5:$B$5</c:f>
              <c:strCache>
                <c:ptCount val="2"/>
                <c:pt idx="0">
                  <c:v>HV</c:v>
                </c:pt>
                <c:pt idx="1">
                  <c:v>Distribution works program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Lvl'!$M$5:$U$5</c:f>
              <c:numCache>
                <c:formatCode>#,##0.0,,;\-#,##0.0,,;</c:formatCode>
                <c:ptCount val="9"/>
                <c:pt idx="0">
                  <c:v>6970865.0999999996</c:v>
                </c:pt>
                <c:pt idx="1">
                  <c:v>7462655.5643749991</c:v>
                </c:pt>
                <c:pt idx="2">
                  <c:v>7158488.2801249996</c:v>
                </c:pt>
                <c:pt idx="3">
                  <c:v>6926477.7678777333</c:v>
                </c:pt>
                <c:pt idx="4">
                  <c:v>6728594.3886571955</c:v>
                </c:pt>
                <c:pt idx="5">
                  <c:v>6958160.509277341</c:v>
                </c:pt>
                <c:pt idx="6">
                  <c:v>7132114.5220092749</c:v>
                </c:pt>
                <c:pt idx="7">
                  <c:v>7310417.3850595066</c:v>
                </c:pt>
                <c:pt idx="8">
                  <c:v>7493177.8196859928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72-4769-8BAB-718F54494F47}"/>
            </c:ext>
          </c:extLst>
        </c:ser>
        <c:ser>
          <c:idx val="5"/>
          <c:order val="4"/>
          <c:tx>
            <c:strRef>
              <c:f>'Plan Lvl'!$A$6:$B$6</c:f>
              <c:strCache>
                <c:ptCount val="2"/>
                <c:pt idx="0">
                  <c:v>EH</c:v>
                </c:pt>
                <c:pt idx="1">
                  <c:v>Dist environmental enhancement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Lvl'!$M$6:$U$6</c:f>
              <c:numCache>
                <c:formatCode>#,##0.0,,;\-#,##0.0,,;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72-4769-8BAB-718F54494F47}"/>
            </c:ext>
          </c:extLst>
        </c:ser>
        <c:ser>
          <c:idx val="6"/>
          <c:order val="5"/>
          <c:tx>
            <c:strRef>
              <c:f>'Plan Lvl'!$A$7:$B$7</c:f>
              <c:strCache>
                <c:ptCount val="2"/>
                <c:pt idx="0">
                  <c:v>LV</c:v>
                </c:pt>
                <c:pt idx="1">
                  <c:v>Low voltage development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Lvl'!$M$7:$U$7</c:f>
              <c:numCache>
                <c:formatCode>#,##0.0,,;\-#,##0.0,,;</c:formatCode>
                <c:ptCount val="9"/>
                <c:pt idx="0">
                  <c:v>1875750</c:v>
                </c:pt>
                <c:pt idx="1">
                  <c:v>1922643.75</c:v>
                </c:pt>
                <c:pt idx="2">
                  <c:v>1970709.8437499995</c:v>
                </c:pt>
                <c:pt idx="3">
                  <c:v>2019977.5898437495</c:v>
                </c:pt>
                <c:pt idx="4">
                  <c:v>2070477.029589843</c:v>
                </c:pt>
                <c:pt idx="5">
                  <c:v>2122238.9553295891</c:v>
                </c:pt>
                <c:pt idx="6">
                  <c:v>2175294.9292128291</c:v>
                </c:pt>
                <c:pt idx="7">
                  <c:v>2229677.3024431495</c:v>
                </c:pt>
                <c:pt idx="8">
                  <c:v>2285419.2350042281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72-4769-8BAB-718F54494F47}"/>
            </c:ext>
          </c:extLst>
        </c:ser>
        <c:ser>
          <c:idx val="7"/>
          <c:order val="6"/>
          <c:tx>
            <c:strRef>
              <c:f>'Plan Lvl'!$A$8:$B$8</c:f>
              <c:strCache>
                <c:ptCount val="2"/>
                <c:pt idx="0">
                  <c:v>AR</c:v>
                </c:pt>
                <c:pt idx="1">
                  <c:v>Asset relocation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Lvl'!$M$8:$U$8</c:f>
              <c:numCache>
                <c:formatCode>#,##0.0,,;\-#,##0.0,,;</c:formatCode>
                <c:ptCount val="9"/>
                <c:pt idx="0">
                  <c:v>1664241.2499999998</c:v>
                </c:pt>
                <c:pt idx="1">
                  <c:v>1643020.9568749999</c:v>
                </c:pt>
                <c:pt idx="2">
                  <c:v>1661087.6357031248</c:v>
                </c:pt>
                <c:pt idx="3">
                  <c:v>1694353.8909222654</c:v>
                </c:pt>
                <c:pt idx="4">
                  <c:v>1734526.8575280171</c:v>
                </c:pt>
                <c:pt idx="5">
                  <c:v>1777890.0289662173</c:v>
                </c:pt>
                <c:pt idx="6">
                  <c:v>1822337.2796903728</c:v>
                </c:pt>
                <c:pt idx="7">
                  <c:v>1867895.7116826321</c:v>
                </c:pt>
                <c:pt idx="8">
                  <c:v>1914593.1044746975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72-4769-8BAB-718F54494F47}"/>
            </c:ext>
          </c:extLst>
        </c:ser>
        <c:ser>
          <c:idx val="8"/>
          <c:order val="7"/>
          <c:tx>
            <c:strRef>
              <c:f>'Plan Lvl'!$A$9:$B$9</c:f>
              <c:strCache>
                <c:ptCount val="2"/>
                <c:pt idx="0">
                  <c:v>DU</c:v>
                </c:pt>
                <c:pt idx="1">
                  <c:v>Duct installation RMS road works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Lvl'!$M$9:$U$9</c:f>
              <c:numCache>
                <c:formatCode>#,##0.0,,;\-#,##0.0,,;</c:formatCode>
                <c:ptCount val="9"/>
                <c:pt idx="0">
                  <c:v>2206549.2749999999</c:v>
                </c:pt>
                <c:pt idx="1">
                  <c:v>2318255.5431249999</c:v>
                </c:pt>
                <c:pt idx="2">
                  <c:v>2435617.5261406247</c:v>
                </c:pt>
                <c:pt idx="3">
                  <c:v>2558919.7527558589</c:v>
                </c:pt>
                <c:pt idx="4">
                  <c:v>2688465.7723692572</c:v>
                </c:pt>
                <c:pt idx="5">
                  <c:v>2755677.4166784883</c:v>
                </c:pt>
                <c:pt idx="6">
                  <c:v>2824569.3520954507</c:v>
                </c:pt>
                <c:pt idx="7">
                  <c:v>2895183.5858978364</c:v>
                </c:pt>
                <c:pt idx="8">
                  <c:v>2967563.1755452822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72-4769-8BAB-718F54494F47}"/>
            </c:ext>
          </c:extLst>
        </c:ser>
        <c:ser>
          <c:idx val="9"/>
          <c:order val="8"/>
          <c:tx>
            <c:strRef>
              <c:f>'Plan Lvl'!$A$10:$B$10</c:f>
              <c:strCache>
                <c:ptCount val="2"/>
                <c:pt idx="0">
                  <c:v>IC</c:v>
                </c:pt>
                <c:pt idx="1">
                  <c:v>Industrial &amp; commercial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Lvl'!$M$10:$U$10</c:f>
              <c:numCache>
                <c:formatCode>#,##0.0,,;\-#,##0.0,,;</c:formatCode>
                <c:ptCount val="9"/>
                <c:pt idx="0">
                  <c:v>7688980.0999999996</c:v>
                </c:pt>
                <c:pt idx="1">
                  <c:v>5602510.34375</c:v>
                </c:pt>
                <c:pt idx="2">
                  <c:v>4936560.3144843746</c:v>
                </c:pt>
                <c:pt idx="3">
                  <c:v>4769957.41965078</c:v>
                </c:pt>
                <c:pt idx="4">
                  <c:v>4803453.5324624302</c:v>
                </c:pt>
                <c:pt idx="5">
                  <c:v>4923539.8707739906</c:v>
                </c:pt>
                <c:pt idx="6">
                  <c:v>5046628.3675433407</c:v>
                </c:pt>
                <c:pt idx="7">
                  <c:v>5172794.076731924</c:v>
                </c:pt>
                <c:pt idx="8">
                  <c:v>5302113.9286502209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72-4769-8BAB-718F54494F47}"/>
            </c:ext>
          </c:extLst>
        </c:ser>
        <c:ser>
          <c:idx val="11"/>
          <c:order val="9"/>
          <c:tx>
            <c:strRef>
              <c:f>'Plan Lvl'!$A$11:$B$11</c:f>
              <c:strCache>
                <c:ptCount val="2"/>
                <c:pt idx="0">
                  <c:v>NU</c:v>
                </c:pt>
                <c:pt idx="1">
                  <c:v>Non-urban extension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Lvl'!$M$11:$U$11</c:f>
              <c:numCache>
                <c:formatCode>#,##0.0,,;\-#,##0.0,,;</c:formatCode>
                <c:ptCount val="9"/>
                <c:pt idx="0">
                  <c:v>1044823.4999999999</c:v>
                </c:pt>
                <c:pt idx="1">
                  <c:v>780742.5512499999</c:v>
                </c:pt>
                <c:pt idx="2">
                  <c:v>712692.67696874996</c:v>
                </c:pt>
                <c:pt idx="3">
                  <c:v>697271.98013046861</c:v>
                </c:pt>
                <c:pt idx="4">
                  <c:v>700813.481004072</c:v>
                </c:pt>
                <c:pt idx="5">
                  <c:v>718333.81802917377</c:v>
                </c:pt>
                <c:pt idx="6">
                  <c:v>736292.16347990313</c:v>
                </c:pt>
                <c:pt idx="7">
                  <c:v>754699.46756690065</c:v>
                </c:pt>
                <c:pt idx="8">
                  <c:v>773566.95425607311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72-4769-8BAB-718F54494F47}"/>
            </c:ext>
          </c:extLst>
        </c:ser>
        <c:ser>
          <c:idx val="12"/>
          <c:order val="10"/>
          <c:tx>
            <c:strRef>
              <c:f>'Plan Lvl'!$A$12:$B$12</c:f>
              <c:strCache>
                <c:ptCount val="2"/>
                <c:pt idx="0">
                  <c:v>UR</c:v>
                </c:pt>
                <c:pt idx="1">
                  <c:v>Underground residential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Lvl'!$M$12:$U$12</c:f>
              <c:numCache>
                <c:formatCode>#,##0.0,,;\-#,##0.0,,;</c:formatCode>
                <c:ptCount val="9"/>
                <c:pt idx="0">
                  <c:v>22200527.274999999</c:v>
                </c:pt>
                <c:pt idx="1">
                  <c:v>15339844.678125</c:v>
                </c:pt>
                <c:pt idx="2">
                  <c:v>12662926.404781248</c:v>
                </c:pt>
                <c:pt idx="3">
                  <c:v>12204412.08741992</c:v>
                </c:pt>
                <c:pt idx="4">
                  <c:v>12223359.835951842</c:v>
                </c:pt>
                <c:pt idx="5">
                  <c:v>12528943.831850637</c:v>
                </c:pt>
                <c:pt idx="6">
                  <c:v>12842167.427646903</c:v>
                </c:pt>
                <c:pt idx="7">
                  <c:v>13163221.613338076</c:v>
                </c:pt>
                <c:pt idx="8">
                  <c:v>13492302.153671525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72-4769-8BAB-718F54494F47}"/>
            </c:ext>
          </c:extLst>
        </c:ser>
        <c:ser>
          <c:idx val="13"/>
          <c:order val="11"/>
          <c:tx>
            <c:strRef>
              <c:f>'Plan Lvl'!$A$13:$B$13</c:f>
              <c:strCache>
                <c:ptCount val="2"/>
                <c:pt idx="0">
                  <c:v>RC</c:v>
                </c:pt>
                <c:pt idx="1">
                  <c:v>Reliability compliance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Lvl'!$M$13:$U$13</c:f>
              <c:numCache>
                <c:formatCode>#,##0.0,,;\-#,##0.0,,;</c:formatCode>
                <c:ptCount val="9"/>
                <c:pt idx="0">
                  <c:v>4099999.9999999995</c:v>
                </c:pt>
                <c:pt idx="1">
                  <c:v>4202500</c:v>
                </c:pt>
                <c:pt idx="2">
                  <c:v>4307562.4999999991</c:v>
                </c:pt>
                <c:pt idx="3">
                  <c:v>4415251.5624999991</c:v>
                </c:pt>
                <c:pt idx="4">
                  <c:v>4525632.8515624991</c:v>
                </c:pt>
                <c:pt idx="5">
                  <c:v>4638773.6728515606</c:v>
                </c:pt>
                <c:pt idx="6">
                  <c:v>4754743.0146728503</c:v>
                </c:pt>
                <c:pt idx="7">
                  <c:v>4873611.5900396705</c:v>
                </c:pt>
                <c:pt idx="8">
                  <c:v>4995451.8797906619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72-4769-8BAB-718F54494F47}"/>
            </c:ext>
          </c:extLst>
        </c:ser>
        <c:ser>
          <c:idx val="14"/>
          <c:order val="12"/>
          <c:tx>
            <c:strRef>
              <c:f>'Plan Lvl'!$A$14:$B$14</c:f>
              <c:strCache>
                <c:ptCount val="2"/>
                <c:pt idx="0">
                  <c:v>PQ</c:v>
                </c:pt>
                <c:pt idx="1">
                  <c:v>Power quality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Lvl'!$M$14:$U$14</c:f>
              <c:numCache>
                <c:formatCode>#,##0.0,,;\-#,##0.0,,;</c:formatCode>
                <c:ptCount val="9"/>
                <c:pt idx="0">
                  <c:v>453459.99999999994</c:v>
                </c:pt>
                <c:pt idx="1">
                  <c:v>754033.5625</c:v>
                </c:pt>
                <c:pt idx="2">
                  <c:v>1048137.6453124998</c:v>
                </c:pt>
                <c:pt idx="3">
                  <c:v>1156354.3842187498</c:v>
                </c:pt>
                <c:pt idx="4">
                  <c:v>1656990.3212904097</c:v>
                </c:pt>
                <c:pt idx="5">
                  <c:v>1623060.5203940326</c:v>
                </c:pt>
                <c:pt idx="6">
                  <c:v>1818113.8792075897</c:v>
                </c:pt>
                <c:pt idx="7">
                  <c:v>1863566.7261877793</c:v>
                </c:pt>
                <c:pt idx="8">
                  <c:v>1585561.4220974357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72-4769-8BAB-718F54494F47}"/>
            </c:ext>
          </c:extLst>
        </c:ser>
        <c:ser>
          <c:idx val="15"/>
          <c:order val="13"/>
          <c:tx>
            <c:strRef>
              <c:f>'Plan Lvl'!$A$15:$B$15</c:f>
              <c:strCache>
                <c:ptCount val="2"/>
                <c:pt idx="0">
                  <c:v>TS</c:v>
                </c:pt>
                <c:pt idx="1">
                  <c:v>Transmission substation capital (rebuild)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Lvl'!$M$15:$U$15</c:f>
              <c:numCache>
                <c:formatCode>#,##0.0,,;\-#,##0.0,,;</c:formatCode>
                <c:ptCount val="9"/>
                <c:pt idx="0">
                  <c:v>26644800.174999993</c:v>
                </c:pt>
                <c:pt idx="1">
                  <c:v>35183810.135624997</c:v>
                </c:pt>
                <c:pt idx="2">
                  <c:v>29508418.460937496</c:v>
                </c:pt>
                <c:pt idx="3">
                  <c:v>37685827.805273429</c:v>
                </c:pt>
                <c:pt idx="4">
                  <c:v>38913088.370053694</c:v>
                </c:pt>
                <c:pt idx="5">
                  <c:v>33563267.063208364</c:v>
                </c:pt>
                <c:pt idx="6">
                  <c:v>35150032.078845873</c:v>
                </c:pt>
                <c:pt idx="7">
                  <c:v>40293193.02210173</c:v>
                </c:pt>
                <c:pt idx="8">
                  <c:v>45028378.812948048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72-4769-8BAB-718F54494F47}"/>
            </c:ext>
          </c:extLst>
        </c:ser>
        <c:ser>
          <c:idx val="16"/>
          <c:order val="14"/>
          <c:tx>
            <c:strRef>
              <c:f>'Plan Lvl'!$A$16:$B$16</c:f>
              <c:strCache>
                <c:ptCount val="2"/>
                <c:pt idx="0">
                  <c:v>TM</c:v>
                </c:pt>
                <c:pt idx="1">
                  <c:v>Transmission mains capital (refurb)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Lvl'!$M$16:$U$16</c:f>
              <c:numCache>
                <c:formatCode>#,##0.0,,;\-#,##0.0,,;</c:formatCode>
                <c:ptCount val="9"/>
                <c:pt idx="0">
                  <c:v>10987861.624999998</c:v>
                </c:pt>
                <c:pt idx="1">
                  <c:v>12785759.543749999</c:v>
                </c:pt>
                <c:pt idx="2">
                  <c:v>12930947.251093749</c:v>
                </c:pt>
                <c:pt idx="3">
                  <c:v>10384307.416746093</c:v>
                </c:pt>
                <c:pt idx="4">
                  <c:v>11863573.155660838</c:v>
                </c:pt>
                <c:pt idx="5">
                  <c:v>27629312.990094107</c:v>
                </c:pt>
                <c:pt idx="6">
                  <c:v>36317523.56552618</c:v>
                </c:pt>
                <c:pt idx="7">
                  <c:v>42145372.554809384</c:v>
                </c:pt>
                <c:pt idx="8">
                  <c:v>49006219.678936258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72-4769-8BAB-718F54494F47}"/>
            </c:ext>
          </c:extLst>
        </c:ser>
        <c:ser>
          <c:idx val="17"/>
          <c:order val="15"/>
          <c:tx>
            <c:strRef>
              <c:f>'Plan Lvl'!$A$17:$B$17</c:f>
              <c:strCache>
                <c:ptCount val="2"/>
                <c:pt idx="0">
                  <c:v>DS</c:v>
                </c:pt>
                <c:pt idx="1">
                  <c:v>Distribution refurbishment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Lvl'!$M$17:$U$17</c:f>
              <c:numCache>
                <c:formatCode>#,##0.0,,;\-#,##0.0,,;</c:formatCode>
                <c:ptCount val="9"/>
                <c:pt idx="0">
                  <c:v>58817656.999999993</c:v>
                </c:pt>
                <c:pt idx="1">
                  <c:v>65386781.549999997</c:v>
                </c:pt>
                <c:pt idx="2">
                  <c:v>71822229.49499999</c:v>
                </c:pt>
                <c:pt idx="3">
                  <c:v>75203412.4497578</c:v>
                </c:pt>
                <c:pt idx="4">
                  <c:v>81093208.467486113</c:v>
                </c:pt>
                <c:pt idx="5">
                  <c:v>83671393.052824378</c:v>
                </c:pt>
                <c:pt idx="6">
                  <c:v>92039438.658513173</c:v>
                </c:pt>
                <c:pt idx="7">
                  <c:v>107249403.32409354</c:v>
                </c:pt>
                <c:pt idx="8">
                  <c:v>126590470.42629775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72-4769-8BAB-718F54494F47}"/>
            </c:ext>
          </c:extLst>
        </c:ser>
        <c:ser>
          <c:idx val="18"/>
          <c:order val="16"/>
          <c:tx>
            <c:strRef>
              <c:f>'Plan Lvl'!$A$18:$B$18</c:f>
              <c:strCache>
                <c:ptCount val="2"/>
                <c:pt idx="0">
                  <c:v>AU</c:v>
                </c:pt>
                <c:pt idx="1">
                  <c:v>Automation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Lvl'!$M$18:$U$18</c:f>
              <c:numCache>
                <c:formatCode>#,##0.0,,;\-#,##0.0,,;</c:formatCode>
                <c:ptCount val="9"/>
                <c:pt idx="0">
                  <c:v>3372250</c:v>
                </c:pt>
                <c:pt idx="1">
                  <c:v>3456556.25</c:v>
                </c:pt>
                <c:pt idx="2">
                  <c:v>4619860.7812499991</c:v>
                </c:pt>
                <c:pt idx="3">
                  <c:v>4735357.3007812491</c:v>
                </c:pt>
                <c:pt idx="4">
                  <c:v>3722333.0204101549</c:v>
                </c:pt>
                <c:pt idx="5">
                  <c:v>3815391.3459204086</c:v>
                </c:pt>
                <c:pt idx="6">
                  <c:v>3910776.129568419</c:v>
                </c:pt>
                <c:pt idx="7">
                  <c:v>5226948.4303175472</c:v>
                </c:pt>
                <c:pt idx="8">
                  <c:v>5357622.1410754845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72-4769-8BAB-718F54494F47}"/>
            </c:ext>
          </c:extLst>
        </c:ser>
        <c:ser>
          <c:idx val="19"/>
          <c:order val="17"/>
          <c:tx>
            <c:strRef>
              <c:f>'Plan Lvl'!$A$19:$B$19</c:f>
              <c:strCache>
                <c:ptCount val="2"/>
                <c:pt idx="0">
                  <c:v>CC</c:v>
                </c:pt>
                <c:pt idx="1">
                  <c:v>Communications refurbishment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Lvl'!$M$19:$U$19</c:f>
              <c:numCache>
                <c:formatCode>#,##0.0,,;\-#,##0.0,,;</c:formatCode>
                <c:ptCount val="9"/>
                <c:pt idx="0">
                  <c:v>2229375</c:v>
                </c:pt>
                <c:pt idx="1">
                  <c:v>2138021.875</c:v>
                </c:pt>
                <c:pt idx="2">
                  <c:v>2008401.0156249995</c:v>
                </c:pt>
                <c:pt idx="3">
                  <c:v>1815772.2050781245</c:v>
                </c:pt>
                <c:pt idx="4">
                  <c:v>1634884.8676269527</c:v>
                </c:pt>
                <c:pt idx="5">
                  <c:v>2470146.9807934561</c:v>
                </c:pt>
                <c:pt idx="6">
                  <c:v>3114356.6746107163</c:v>
                </c:pt>
                <c:pt idx="7">
                  <c:v>2790142.6352977115</c:v>
                </c:pt>
                <c:pt idx="8">
                  <c:v>3197089.2030660235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72-4769-8BAB-718F54494F47}"/>
            </c:ext>
          </c:extLst>
        </c:ser>
        <c:ser>
          <c:idx val="20"/>
          <c:order val="18"/>
          <c:tx>
            <c:strRef>
              <c:f>'Plan Lvl'!$A$20:$B$20</c:f>
              <c:strCache>
                <c:ptCount val="2"/>
                <c:pt idx="0">
                  <c:v>PS</c:v>
                </c:pt>
                <c:pt idx="1">
                  <c:v>Protection systems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Lvl'!$M$20:$U$20</c:f>
              <c:numCache>
                <c:formatCode>#,##0.0,,;\-#,##0.0,,;</c:formatCode>
                <c:ptCount val="9"/>
                <c:pt idx="0">
                  <c:v>8943125</c:v>
                </c:pt>
                <c:pt idx="1">
                  <c:v>6387800</c:v>
                </c:pt>
                <c:pt idx="2">
                  <c:v>5955205.1562499991</c:v>
                </c:pt>
                <c:pt idx="3">
                  <c:v>6104085.2851562491</c:v>
                </c:pt>
                <c:pt idx="4">
                  <c:v>6256687.4172851546</c:v>
                </c:pt>
                <c:pt idx="5">
                  <c:v>6703027.9572705049</c:v>
                </c:pt>
                <c:pt idx="6">
                  <c:v>6870603.6562022688</c:v>
                </c:pt>
                <c:pt idx="7">
                  <c:v>7042368.7476073243</c:v>
                </c:pt>
                <c:pt idx="8">
                  <c:v>7218427.9662975054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A72-4769-8BAB-718F54494F47}"/>
            </c:ext>
          </c:extLst>
        </c:ser>
        <c:ser>
          <c:idx val="21"/>
          <c:order val="19"/>
          <c:tx>
            <c:strRef>
              <c:f>'Plan Lvl'!$A$21:$B$21</c:f>
              <c:strCache>
                <c:ptCount val="2"/>
                <c:pt idx="0">
                  <c:v>EF</c:v>
                </c:pt>
                <c:pt idx="1">
                  <c:v>Efficiency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Lvl'!$M$21:$U$21</c:f>
              <c:numCache>
                <c:formatCode>#,##0.0,,;\-#,##0.0,,;</c:formatCode>
                <c:ptCount val="9"/>
                <c:pt idx="0">
                  <c:v>9312500.1499999985</c:v>
                </c:pt>
                <c:pt idx="1">
                  <c:v>4325312.8093749993</c:v>
                </c:pt>
                <c:pt idx="2">
                  <c:v>2253781.3134374996</c:v>
                </c:pt>
                <c:pt idx="3">
                  <c:v>2207625.7812499995</c:v>
                </c:pt>
                <c:pt idx="4">
                  <c:v>2262816.4257812495</c:v>
                </c:pt>
                <c:pt idx="5">
                  <c:v>2319386.8364257803</c:v>
                </c:pt>
                <c:pt idx="6">
                  <c:v>2377371.5073364251</c:v>
                </c:pt>
                <c:pt idx="7">
                  <c:v>2436805.7950198352</c:v>
                </c:pt>
                <c:pt idx="8">
                  <c:v>2497725.9398953309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A72-4769-8BAB-718F54494F47}"/>
            </c:ext>
          </c:extLst>
        </c:ser>
        <c:ser>
          <c:idx val="22"/>
          <c:order val="20"/>
          <c:tx>
            <c:strRef>
              <c:f>'Plan Lvl'!$A$22:$B$22</c:f>
              <c:strCache>
                <c:ptCount val="2"/>
                <c:pt idx="0">
                  <c:v>MC</c:v>
                </c:pt>
                <c:pt idx="1">
                  <c:v>Metering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Lvl'!$M$22:$U$22</c:f>
              <c:numCache>
                <c:formatCode>#,##0.0,,;\-#,##0.0,,;</c:formatCode>
                <c:ptCount val="9"/>
                <c:pt idx="0">
                  <c:v>2601023.5999999996</c:v>
                </c:pt>
                <c:pt idx="1">
                  <c:v>1888167.4906249996</c:v>
                </c:pt>
                <c:pt idx="2">
                  <c:v>1870328.5610312498</c:v>
                </c:pt>
                <c:pt idx="3">
                  <c:v>1817302.0897445309</c:v>
                </c:pt>
                <c:pt idx="4">
                  <c:v>1850969.1279822944</c:v>
                </c:pt>
                <c:pt idx="5">
                  <c:v>1798206.6979598887</c:v>
                </c:pt>
                <c:pt idx="6">
                  <c:v>1824857.2934881495</c:v>
                </c:pt>
                <c:pt idx="7">
                  <c:v>1766428.3367809036</c:v>
                </c:pt>
                <c:pt idx="8">
                  <c:v>1791357.8043262018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A72-4769-8BAB-718F54494F47}"/>
            </c:ext>
          </c:extLst>
        </c:ser>
        <c:ser>
          <c:idx val="10"/>
          <c:order val="21"/>
          <c:tx>
            <c:strRef>
              <c:f>'Plan Lvl'!$A$23:$B$23</c:f>
              <c:strCache>
                <c:ptCount val="2"/>
                <c:pt idx="0">
                  <c:v>SL</c:v>
                </c:pt>
                <c:pt idx="1">
                  <c:v>Streetlighting capital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Lvl'!$M$23:$U$23</c:f>
              <c:numCache>
                <c:formatCode>#,##0.0,,;\-#,##0.0,,;</c:formatCode>
                <c:ptCount val="9"/>
                <c:pt idx="0">
                  <c:v>4868749.9999999991</c:v>
                </c:pt>
                <c:pt idx="1">
                  <c:v>4990468.7499999991</c:v>
                </c:pt>
                <c:pt idx="2">
                  <c:v>5115230.4687499991</c:v>
                </c:pt>
                <c:pt idx="3">
                  <c:v>5243111.2304687481</c:v>
                </c:pt>
                <c:pt idx="4">
                  <c:v>5374189.0112304669</c:v>
                </c:pt>
                <c:pt idx="5">
                  <c:v>5508543.7365112286</c:v>
                </c:pt>
                <c:pt idx="6">
                  <c:v>5646257.3299240097</c:v>
                </c:pt>
                <c:pt idx="7">
                  <c:v>5787413.7631721087</c:v>
                </c:pt>
                <c:pt idx="8">
                  <c:v>5932099.1072514113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A72-4769-8BAB-718F54494F47}"/>
            </c:ext>
          </c:extLst>
        </c:ser>
        <c:ser>
          <c:idx val="23"/>
          <c:order val="22"/>
          <c:tx>
            <c:strRef>
              <c:f>'Plan Lvl'!$A$24:$B$24</c:f>
              <c:strCache>
                <c:ptCount val="2"/>
                <c:pt idx="0">
                  <c:v>SP</c:v>
                </c:pt>
                <c:pt idx="1">
                  <c:v>Essential spares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Lvl'!$M$24:$U$24</c:f>
              <c:numCache>
                <c:formatCode>#,##0.0,,;\-#,##0.0,,;</c:formatCode>
                <c:ptCount val="9"/>
                <c:pt idx="0">
                  <c:v>1024999.9999999999</c:v>
                </c:pt>
                <c:pt idx="1">
                  <c:v>1050625</c:v>
                </c:pt>
                <c:pt idx="2">
                  <c:v>1076890.6249999998</c:v>
                </c:pt>
                <c:pt idx="3">
                  <c:v>1103812.8906249998</c:v>
                </c:pt>
                <c:pt idx="4">
                  <c:v>1131408.2128906248</c:v>
                </c:pt>
                <c:pt idx="5">
                  <c:v>1159693.4182128902</c:v>
                </c:pt>
                <c:pt idx="6">
                  <c:v>1188685.7536682126</c:v>
                </c:pt>
                <c:pt idx="7">
                  <c:v>1218402.8975099176</c:v>
                </c:pt>
                <c:pt idx="8">
                  <c:v>1248862.9699476655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72-4769-8BAB-718F54494F47}"/>
            </c:ext>
          </c:extLst>
        </c:ser>
        <c:ser>
          <c:idx val="24"/>
          <c:order val="23"/>
          <c:tx>
            <c:strRef>
              <c:f>'Plan Lvl'!$A$25:$B$25</c:f>
              <c:strCache>
                <c:ptCount val="2"/>
                <c:pt idx="0">
                  <c:v>SW</c:v>
                </c:pt>
                <c:pt idx="1">
                  <c:v>Network switching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Lvl'!$M$25:$U$25</c:f>
              <c:numCache>
                <c:formatCode>#,##0.0,,;\-#,##0.0,,;</c:formatCode>
                <c:ptCount val="9"/>
                <c:pt idx="0">
                  <c:v>6440998.4086294137</c:v>
                </c:pt>
                <c:pt idx="1">
                  <c:v>6705273.1814484922</c:v>
                </c:pt>
                <c:pt idx="2">
                  <c:v>7200594.4377345685</c:v>
                </c:pt>
                <c:pt idx="3">
                  <c:v>7169404.1994174784</c:v>
                </c:pt>
                <c:pt idx="4">
                  <c:v>7597249.494344173</c:v>
                </c:pt>
                <c:pt idx="5">
                  <c:v>8609238.3838016689</c:v>
                </c:pt>
                <c:pt idx="6">
                  <c:v>9133710.9796958584</c:v>
                </c:pt>
                <c:pt idx="7">
                  <c:v>9679117.7549114563</c:v>
                </c:pt>
                <c:pt idx="8">
                  <c:v>10098288.201573275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A72-4769-8BAB-718F54494F47}"/>
            </c:ext>
          </c:extLst>
        </c:ser>
        <c:ser>
          <c:idx val="3"/>
          <c:order val="24"/>
          <c:tx>
            <c:strRef>
              <c:f>'Plan Lvl'!$A$26:$B$26</c:f>
              <c:strCache>
                <c:ptCount val="2"/>
                <c:pt idx="0">
                  <c:v>OH</c:v>
                </c:pt>
                <c:pt idx="1">
                  <c:v>Capitalised overheads</c:v>
                </c:pt>
              </c:strCache>
            </c:strRef>
          </c:tx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Lvl'!$M$26:$U$26</c:f>
              <c:numCache>
                <c:formatCode>#,##0.0,,;\-#,##0.0,,;</c:formatCode>
                <c:ptCount val="9"/>
                <c:pt idx="0">
                  <c:v>74933792.558238372</c:v>
                </c:pt>
                <c:pt idx="1">
                  <c:v>76982561.302677348</c:v>
                </c:pt>
                <c:pt idx="2">
                  <c:v>79447826.144261956</c:v>
                </c:pt>
                <c:pt idx="3">
                  <c:v>81088381.777448356</c:v>
                </c:pt>
                <c:pt idx="4">
                  <c:v>83521620.538007841</c:v>
                </c:pt>
                <c:pt idx="5">
                  <c:v>89135191.294330582</c:v>
                </c:pt>
                <c:pt idx="6">
                  <c:v>91806252.376808688</c:v>
                </c:pt>
                <c:pt idx="7">
                  <c:v>94539843.99297525</c:v>
                </c:pt>
                <c:pt idx="8">
                  <c:v>97141980.547270328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A72-4769-8BAB-718F54494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25688960"/>
        <c:axId val="225694848"/>
      </c:barChart>
      <c:catAx>
        <c:axId val="2256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5694848"/>
        <c:crosses val="autoZero"/>
        <c:auto val="1"/>
        <c:lblAlgn val="ctr"/>
        <c:lblOffset val="100"/>
        <c:noMultiLvlLbl val="0"/>
      </c:catAx>
      <c:valAx>
        <c:axId val="225694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$Millions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5688960"/>
        <c:crosses val="autoZero"/>
        <c:crossBetween val="between"/>
        <c:dispUnits>
          <c:builtInUnit val="millions"/>
        </c:dispUnits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/>
              <a:t>FY19 – FY28 PIP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'SRP Comp'!$A$67</c:f>
              <c:strCache>
                <c:ptCount val="1"/>
                <c:pt idx="0">
                  <c:v>PIP SRP ($Nom)</c:v>
                </c:pt>
              </c:strCache>
            </c:strRef>
          </c:tx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Comp'!$B$67:$K$67</c:f>
              <c:numCache>
                <c:formatCode>0.000,,;\-0.000,,;;</c:formatCode>
                <c:ptCount val="10"/>
                <c:pt idx="0">
                  <c:v>420211887.8418678</c:v>
                </c:pt>
                <c:pt idx="1">
                  <c:v>426026261.93448299</c:v>
                </c:pt>
                <c:pt idx="2">
                  <c:v>454783837.12560582</c:v>
                </c:pt>
                <c:pt idx="3">
                  <c:v>454485869.04571265</c:v>
                </c:pt>
                <c:pt idx="4">
                  <c:v>479581117.5014596</c:v>
                </c:pt>
                <c:pt idx="5">
                  <c:v>550412671.24665558</c:v>
                </c:pt>
                <c:pt idx="6">
                  <c:v>581549575.09198523</c:v>
                </c:pt>
                <c:pt idx="7">
                  <c:v>613523377.83078134</c:v>
                </c:pt>
                <c:pt idx="8">
                  <c:v>638224078.36532629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8-4F8A-8779-D20669C48BC7}"/>
            </c:ext>
          </c:extLst>
        </c:ser>
        <c:ser>
          <c:idx val="2"/>
          <c:order val="1"/>
          <c:tx>
            <c:strRef>
              <c:f>'SRP Comp'!$A$68</c:f>
              <c:strCache>
                <c:ptCount val="1"/>
                <c:pt idx="0">
                  <c:v>AER - Endeavour Energy 2019-24 - Draft decision - Capex Model - November 2018 ($Nom)</c:v>
                </c:pt>
              </c:strCache>
            </c:strRef>
          </c:tx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Comp'!$B$68:$K$68</c:f>
              <c:numCache>
                <c:formatCode>0.000,,;\-0.000,,;;</c:formatCode>
                <c:ptCount val="10"/>
                <c:pt idx="0">
                  <c:v>317758657.11686772</c:v>
                </c:pt>
                <c:pt idx="1">
                  <c:v>321541702.74412578</c:v>
                </c:pt>
                <c:pt idx="2">
                  <c:v>345685466.23524654</c:v>
                </c:pt>
                <c:pt idx="3">
                  <c:v>367545385.64067084</c:v>
                </c:pt>
                <c:pt idx="4">
                  <c:v>374624830.81432229</c:v>
                </c:pt>
                <c:pt idx="5">
                  <c:v>390437907.94894397</c:v>
                </c:pt>
                <c:pt idx="6">
                  <c:v>411814011.27085483</c:v>
                </c:pt>
                <c:pt idx="7">
                  <c:v>456529451.10337591</c:v>
                </c:pt>
                <c:pt idx="8">
                  <c:v>494010464.21919465</c:v>
                </c:pt>
                <c:pt idx="9">
                  <c:v>522193228.57906419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8-4F8A-8779-D20669C48BC7}"/>
            </c:ext>
          </c:extLst>
        </c:ser>
        <c:ser>
          <c:idx val="0"/>
          <c:order val="2"/>
          <c:tx>
            <c:strRef>
              <c:f>'SRP Comp'!$A$69</c:f>
              <c:strCache>
                <c:ptCount val="1"/>
                <c:pt idx="0">
                  <c:v>PIP SRP ($Real)</c:v>
                </c:pt>
              </c:strCache>
            </c:strRef>
          </c:tx>
          <c:spPr>
            <a:ln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Comp'!$B$69:$K$69</c:f>
              <c:numCache>
                <c:formatCode>0.000,,;\-0.000,,;;</c:formatCode>
                <c:ptCount val="10"/>
                <c:pt idx="0">
                  <c:v>409962817.40670031</c:v>
                </c:pt>
                <c:pt idx="1">
                  <c:v>405497929.26542109</c:v>
                </c:pt>
                <c:pt idx="2">
                  <c:v>422312003.25066054</c:v>
                </c:pt>
                <c:pt idx="3">
                  <c:v>411741766.11434042</c:v>
                </c:pt>
                <c:pt idx="4">
                  <c:v>423879826.96022874</c:v>
                </c:pt>
                <c:pt idx="5">
                  <c:v>474619121.40094066</c:v>
                </c:pt>
                <c:pt idx="6">
                  <c:v>489237440.00242144</c:v>
                </c:pt>
                <c:pt idx="7">
                  <c:v>503547208.46827871</c:v>
                </c:pt>
                <c:pt idx="8">
                  <c:v>511044120.71091479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8-4F8A-8779-D20669C48BC7}"/>
            </c:ext>
          </c:extLst>
        </c:ser>
        <c:ser>
          <c:idx val="3"/>
          <c:order val="3"/>
          <c:tx>
            <c:strRef>
              <c:f>'SRP Comp'!$A$70</c:f>
              <c:strCache>
                <c:ptCount val="1"/>
                <c:pt idx="0">
                  <c:v>AER - Endeavour Energy 2019-24 - Draft decision - Capex Model - November 2018 ($Real)</c:v>
                </c:pt>
              </c:strCache>
            </c:strRef>
          </c:tx>
          <c:spPr>
            <a:ln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'SRP Comp'!$B$66:$K$66</c:f>
              <c:strCache>
                <c:ptCount val="10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  <c:pt idx="5">
                  <c:v>FY25</c:v>
                </c:pt>
                <c:pt idx="6">
                  <c:v>FY26</c:v>
                </c:pt>
                <c:pt idx="7">
                  <c:v>FY27</c:v>
                </c:pt>
                <c:pt idx="8">
                  <c:v>FY28</c:v>
                </c:pt>
                <c:pt idx="9">
                  <c:v>FY29</c:v>
                </c:pt>
              </c:strCache>
            </c:strRef>
          </c:cat>
          <c:val>
            <c:numRef>
              <c:f>'SRP Comp'!$B$70:$K$70</c:f>
              <c:numCache>
                <c:formatCode>0.000,,;\-0.000,,;;</c:formatCode>
                <c:ptCount val="10"/>
                <c:pt idx="0">
                  <c:v>310008445.96767586</c:v>
                </c:pt>
                <c:pt idx="1">
                  <c:v>306048021.64818639</c:v>
                </c:pt>
                <c:pt idx="2">
                  <c:v>321003320.30956864</c:v>
                </c:pt>
                <c:pt idx="3">
                  <c:v>332977979.11434036</c:v>
                </c:pt>
                <c:pt idx="4">
                  <c:v>331113762.96022874</c:v>
                </c:pt>
                <c:pt idx="5">
                  <c:v>336673384.37655038</c:v>
                </c:pt>
                <c:pt idx="6">
                  <c:v>346444811.0024215</c:v>
                </c:pt>
                <c:pt idx="7">
                  <c:v>374694981.46827888</c:v>
                </c:pt>
                <c:pt idx="8">
                  <c:v>395568189.71091485</c:v>
                </c:pt>
                <c:pt idx="9">
                  <c:v>407936515.55796224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48-4F8A-8779-D20669C48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71328"/>
        <c:axId val="227173120"/>
      </c:lineChart>
      <c:catAx>
        <c:axId val="2271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7173120"/>
        <c:crosses val="autoZero"/>
        <c:auto val="1"/>
        <c:lblAlgn val="ctr"/>
        <c:lblOffset val="100"/>
        <c:noMultiLvlLbl val="0"/>
      </c:catAx>
      <c:valAx>
        <c:axId val="22717312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227171328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0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Totals!$A$2</c:f>
              <c:strCache>
                <c:ptCount val="1"/>
                <c:pt idx="0">
                  <c:v>Repex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Totals!$B$2:$F$2</c:f>
              <c:numCache>
                <c:formatCode>#,##0,,;\-#,##0,,;;</c:formatCode>
                <c:ptCount val="5"/>
                <c:pt idx="0">
                  <c:v>109287872</c:v>
                </c:pt>
                <c:pt idx="1">
                  <c:v>120299207</c:v>
                </c:pt>
                <c:pt idx="2">
                  <c:v>118788250</c:v>
                </c:pt>
                <c:pt idx="3">
                  <c:v>124144750</c:v>
                </c:pt>
                <c:pt idx="4">
                  <c:v>127818750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2-4295-AF71-BC023E6A3FAB}"/>
            </c:ext>
          </c:extLst>
        </c:ser>
        <c:ser>
          <c:idx val="1"/>
          <c:order val="1"/>
          <c:tx>
            <c:strRef>
              <c:f>Totals!$A$3</c:f>
              <c:strCache>
                <c:ptCount val="1"/>
                <c:pt idx="0">
                  <c:v>Augex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Totals!$B$3:$F$3</c:f>
              <c:numCache>
                <c:formatCode>#,##0,,;\-#,##0,,;;</c:formatCode>
                <c:ptCount val="5"/>
                <c:pt idx="0">
                  <c:v>64808968</c:v>
                </c:pt>
                <c:pt idx="1">
                  <c:v>64514992</c:v>
                </c:pt>
                <c:pt idx="2">
                  <c:v>70132408</c:v>
                </c:pt>
                <c:pt idx="3">
                  <c:v>78309987</c:v>
                </c:pt>
                <c:pt idx="4">
                  <c:v>72071597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2-4295-AF71-BC023E6A3FAB}"/>
            </c:ext>
          </c:extLst>
        </c:ser>
        <c:ser>
          <c:idx val="2"/>
          <c:order val="2"/>
          <c:tx>
            <c:strRef>
              <c:f>Totals!$A$4</c:f>
              <c:strCache>
                <c:ptCount val="1"/>
                <c:pt idx="0">
                  <c:v>Connections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Totals!$B$4:$F$4</c:f>
              <c:numCache>
                <c:formatCode>#,##0,,;\-#,##0,,;;</c:formatCode>
                <c:ptCount val="5"/>
                <c:pt idx="0">
                  <c:v>33956216</c:v>
                </c:pt>
                <c:pt idx="1">
                  <c:v>24446757</c:v>
                </c:pt>
                <c:pt idx="2">
                  <c:v>20808877</c:v>
                </c:pt>
                <c:pt idx="3">
                  <c:v>19862891</c:v>
                </c:pt>
                <c:pt idx="4">
                  <c:v>19577920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72-4295-AF71-BC023E6A3FAB}"/>
            </c:ext>
          </c:extLst>
        </c:ser>
        <c:ser>
          <c:idx val="3"/>
          <c:order val="3"/>
          <c:tx>
            <c:strRef>
              <c:f>Totals!$A$5</c:f>
              <c:strCache>
                <c:ptCount val="1"/>
                <c:pt idx="0">
                  <c:v>Other Network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Totals!$B$5:$F$5</c:f>
              <c:numCache>
                <c:formatCode>#,##0,,;\-#,##0,,;;</c:formatCode>
                <c:ptCount val="5"/>
                <c:pt idx="0">
                  <c:v>13635350</c:v>
                </c:pt>
                <c:pt idx="1">
                  <c:v>8241780</c:v>
                </c:pt>
                <c:pt idx="2">
                  <c:v>6422946</c:v>
                </c:pt>
                <c:pt idx="3">
                  <c:v>6353986</c:v>
                </c:pt>
                <c:pt idx="4">
                  <c:v>6720525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72-4295-AF71-BC023E6A3FAB}"/>
            </c:ext>
          </c:extLst>
        </c:ser>
        <c:ser>
          <c:idx val="4"/>
          <c:order val="4"/>
          <c:tx>
            <c:strRef>
              <c:f>Totals!$A$6</c:f>
              <c:strCache>
                <c:ptCount val="1"/>
                <c:pt idx="0">
                  <c:v>Reliability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Totals!$B$6:$F$6</c:f>
              <c:numCache>
                <c:formatCode>#,##0,,;\-#,##0,,;;</c:formatCode>
                <c:ptCount val="5"/>
                <c:pt idx="0">
                  <c:v>4000000</c:v>
                </c:pt>
                <c:pt idx="1">
                  <c:v>4000000</c:v>
                </c:pt>
                <c:pt idx="2">
                  <c:v>4000000</c:v>
                </c:pt>
                <c:pt idx="3">
                  <c:v>4000000</c:v>
                </c:pt>
                <c:pt idx="4">
                  <c:v>4000000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72-4295-AF71-BC023E6A3FAB}"/>
            </c:ext>
          </c:extLst>
        </c:ser>
        <c:ser>
          <c:idx val="5"/>
          <c:order val="5"/>
          <c:tx>
            <c:strRef>
              <c:f>Totals!$A$7</c:f>
              <c:strCache>
                <c:ptCount val="1"/>
                <c:pt idx="0">
                  <c:v>Overheads</c:v>
                </c:pt>
              </c:strCache>
            </c:strRef>
          </c:tx>
          <c:invertIfNegative val="0"/>
          <c:cat>
            <c:strRef>
              <c:f>Totals!$B$1:$F$1</c:f>
              <c:strCache>
                <c:ptCount val="5"/>
                <c:pt idx="0">
                  <c:v>FY20</c:v>
                </c:pt>
                <c:pt idx="1">
                  <c:v>FY21</c:v>
                </c:pt>
                <c:pt idx="2">
                  <c:v>FY22</c:v>
                </c:pt>
                <c:pt idx="3">
                  <c:v>FY23</c:v>
                </c:pt>
                <c:pt idx="4">
                  <c:v>FY24</c:v>
                </c:pt>
              </c:strCache>
            </c:strRef>
          </c:cat>
          <c:val>
            <c:numRef>
              <c:f>Totals!$B$7:$F$7</c:f>
              <c:numCache>
                <c:formatCode>#,##0,,;\-#,##0,,;;</c:formatCode>
                <c:ptCount val="5"/>
                <c:pt idx="0">
                  <c:v>79390039.967675894</c:v>
                </c:pt>
                <c:pt idx="1">
                  <c:v>79655285.648186415</c:v>
                </c:pt>
                <c:pt idx="2">
                  <c:v>80461672.309568614</c:v>
                </c:pt>
                <c:pt idx="3">
                  <c:v>79957198.11434038</c:v>
                </c:pt>
                <c:pt idx="4">
                  <c:v>80535803.960228667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72-4295-AF71-BC023E6A3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9214464"/>
        <c:axId val="229232640"/>
      </c:barChart>
      <c:catAx>
        <c:axId val="229214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232640"/>
        <c:crosses val="autoZero"/>
        <c:auto val="1"/>
        <c:lblAlgn val="ctr"/>
        <c:lblOffset val="100"/>
        <c:noMultiLvlLbl val="0"/>
      </c:catAx>
      <c:valAx>
        <c:axId val="229232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$Millions</a:t>
                </a:r>
                <a:r>
                  <a:rPr lang="en-US" baseline="0"/>
                  <a:t>, Real FY19</a:t>
                </a:r>
                <a:endParaRPr lang="en-US"/>
              </a:p>
            </c:rich>
          </c:tx>
          <c:overlay val="0"/>
        </c:title>
        <c:numFmt formatCode="#,##0,,;\-#,##0,,;;" sourceLinked="1"/>
        <c:majorTickMark val="out"/>
        <c:minorTickMark val="none"/>
        <c:tickLblPos val="nextTo"/>
        <c:crossAx val="229214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Lvl'!$B$13</c:f>
              <c:strCache>
                <c:ptCount val="1"/>
                <c:pt idx="0">
                  <c:v>Reliability compliance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Lvl'!$M$13:$U$13</c:f>
              <c:numCache>
                <c:formatCode>#,##0.0,,;\-#,##0.0,,;</c:formatCode>
                <c:ptCount val="9"/>
                <c:pt idx="0">
                  <c:v>4099999.9999999995</c:v>
                </c:pt>
                <c:pt idx="1">
                  <c:v>4202500</c:v>
                </c:pt>
                <c:pt idx="2">
                  <c:v>4307562.4999999991</c:v>
                </c:pt>
                <c:pt idx="3">
                  <c:v>4415251.5624999991</c:v>
                </c:pt>
                <c:pt idx="4">
                  <c:v>4525632.8515624991</c:v>
                </c:pt>
                <c:pt idx="5">
                  <c:v>4638773.6728515606</c:v>
                </c:pt>
                <c:pt idx="6">
                  <c:v>4754743.0146728503</c:v>
                </c:pt>
                <c:pt idx="7">
                  <c:v>4873611.5900396705</c:v>
                </c:pt>
                <c:pt idx="8">
                  <c:v>4995451.8797906619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B-48C8-B63E-A1FC64A6A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223617792"/>
        <c:axId val="223619328"/>
      </c:barChart>
      <c:catAx>
        <c:axId val="223617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619328"/>
        <c:crosses val="autoZero"/>
        <c:auto val="1"/>
        <c:lblAlgn val="ctr"/>
        <c:lblOffset val="100"/>
        <c:noMultiLvlLbl val="0"/>
      </c:catAx>
      <c:valAx>
        <c:axId val="223619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3617792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'Plan Lvl'!$B$8</c:f>
              <c:strCache>
                <c:ptCount val="1"/>
                <c:pt idx="0">
                  <c:v>Asset relocation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Lvl'!$M$8:$U$8</c:f>
              <c:numCache>
                <c:formatCode>#,##0.0,,;\-#,##0.0,,;</c:formatCode>
                <c:ptCount val="9"/>
                <c:pt idx="0">
                  <c:v>1664241.2499999998</c:v>
                </c:pt>
                <c:pt idx="1">
                  <c:v>1643020.9568749999</c:v>
                </c:pt>
                <c:pt idx="2">
                  <c:v>1661087.6357031248</c:v>
                </c:pt>
                <c:pt idx="3">
                  <c:v>1694353.8909222654</c:v>
                </c:pt>
                <c:pt idx="4">
                  <c:v>1734526.8575280171</c:v>
                </c:pt>
                <c:pt idx="5">
                  <c:v>1777890.0289662173</c:v>
                </c:pt>
                <c:pt idx="6">
                  <c:v>1822337.2796903728</c:v>
                </c:pt>
                <c:pt idx="7">
                  <c:v>1867895.7116826321</c:v>
                </c:pt>
                <c:pt idx="8">
                  <c:v>1914593.1044746975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1-46FA-AB9D-6F436D959D4B}"/>
            </c:ext>
          </c:extLst>
        </c:ser>
        <c:ser>
          <c:idx val="0"/>
          <c:order val="1"/>
          <c:tx>
            <c:strRef>
              <c:f>'Plan Lvl'!$B$9</c:f>
              <c:strCache>
                <c:ptCount val="1"/>
                <c:pt idx="0">
                  <c:v>Duct installation RMS road works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Lvl'!$M$9:$U$9</c:f>
              <c:numCache>
                <c:formatCode>#,##0.0,,;\-#,##0.0,,;</c:formatCode>
                <c:ptCount val="9"/>
                <c:pt idx="0">
                  <c:v>2206549.2749999999</c:v>
                </c:pt>
                <c:pt idx="1">
                  <c:v>2318255.5431249999</c:v>
                </c:pt>
                <c:pt idx="2">
                  <c:v>2435617.5261406247</c:v>
                </c:pt>
                <c:pt idx="3">
                  <c:v>2558919.7527558589</c:v>
                </c:pt>
                <c:pt idx="4">
                  <c:v>2688465.7723692572</c:v>
                </c:pt>
                <c:pt idx="5">
                  <c:v>2755677.4166784883</c:v>
                </c:pt>
                <c:pt idx="6">
                  <c:v>2824569.3520954507</c:v>
                </c:pt>
                <c:pt idx="7">
                  <c:v>2895183.5858978364</c:v>
                </c:pt>
                <c:pt idx="8">
                  <c:v>2967563.1755452822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1-46FA-AB9D-6F436D959D4B}"/>
            </c:ext>
          </c:extLst>
        </c:ser>
        <c:ser>
          <c:idx val="1"/>
          <c:order val="2"/>
          <c:tx>
            <c:strRef>
              <c:f>'Plan Lvl'!$B$10</c:f>
              <c:strCache>
                <c:ptCount val="1"/>
                <c:pt idx="0">
                  <c:v>Industrial &amp; commercial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Lvl'!$M$10:$U$10</c:f>
              <c:numCache>
                <c:formatCode>#,##0.0,,;\-#,##0.0,,;</c:formatCode>
                <c:ptCount val="9"/>
                <c:pt idx="0">
                  <c:v>7688980.0999999996</c:v>
                </c:pt>
                <c:pt idx="1">
                  <c:v>5602510.34375</c:v>
                </c:pt>
                <c:pt idx="2">
                  <c:v>4936560.3144843746</c:v>
                </c:pt>
                <c:pt idx="3">
                  <c:v>4769957.41965078</c:v>
                </c:pt>
                <c:pt idx="4">
                  <c:v>4803453.5324624302</c:v>
                </c:pt>
                <c:pt idx="5">
                  <c:v>4923539.8707739906</c:v>
                </c:pt>
                <c:pt idx="6">
                  <c:v>5046628.3675433407</c:v>
                </c:pt>
                <c:pt idx="7">
                  <c:v>5172794.076731924</c:v>
                </c:pt>
                <c:pt idx="8">
                  <c:v>5302113.9286502209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1-46FA-AB9D-6F436D959D4B}"/>
            </c:ext>
          </c:extLst>
        </c:ser>
        <c:ser>
          <c:idx val="2"/>
          <c:order val="3"/>
          <c:tx>
            <c:strRef>
              <c:f>'Plan Lvl'!$B$11</c:f>
              <c:strCache>
                <c:ptCount val="1"/>
                <c:pt idx="0">
                  <c:v>Non-urban extension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Lvl'!$M$11:$U$11</c:f>
              <c:numCache>
                <c:formatCode>#,##0.0,,;\-#,##0.0,,;</c:formatCode>
                <c:ptCount val="9"/>
                <c:pt idx="0">
                  <c:v>1044823.4999999999</c:v>
                </c:pt>
                <c:pt idx="1">
                  <c:v>780742.5512499999</c:v>
                </c:pt>
                <c:pt idx="2">
                  <c:v>712692.67696874996</c:v>
                </c:pt>
                <c:pt idx="3">
                  <c:v>697271.98013046861</c:v>
                </c:pt>
                <c:pt idx="4">
                  <c:v>700813.481004072</c:v>
                </c:pt>
                <c:pt idx="5">
                  <c:v>718333.81802917377</c:v>
                </c:pt>
                <c:pt idx="6">
                  <c:v>736292.16347990313</c:v>
                </c:pt>
                <c:pt idx="7">
                  <c:v>754699.46756690065</c:v>
                </c:pt>
                <c:pt idx="8">
                  <c:v>773566.95425607311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A1-46FA-AB9D-6F436D959D4B}"/>
            </c:ext>
          </c:extLst>
        </c:ser>
        <c:ser>
          <c:idx val="4"/>
          <c:order val="4"/>
          <c:tx>
            <c:strRef>
              <c:f>'Plan Lvl'!$B$12</c:f>
              <c:strCache>
                <c:ptCount val="1"/>
                <c:pt idx="0">
                  <c:v>Underground residential</c:v>
                </c:pt>
              </c:strCache>
            </c:strRef>
          </c:tx>
          <c:spPr>
            <a:solidFill>
              <a:srgbClr val="9DBCB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Lvl'!$M$12:$U$12</c:f>
              <c:numCache>
                <c:formatCode>#,##0.0,,;\-#,##0.0,,;</c:formatCode>
                <c:ptCount val="9"/>
                <c:pt idx="0">
                  <c:v>22200527.274999999</c:v>
                </c:pt>
                <c:pt idx="1">
                  <c:v>15339844.678125</c:v>
                </c:pt>
                <c:pt idx="2">
                  <c:v>12662926.404781248</c:v>
                </c:pt>
                <c:pt idx="3">
                  <c:v>12204412.08741992</c:v>
                </c:pt>
                <c:pt idx="4">
                  <c:v>12223359.835951842</c:v>
                </c:pt>
                <c:pt idx="5">
                  <c:v>12528943.831850637</c:v>
                </c:pt>
                <c:pt idx="6">
                  <c:v>12842167.427646903</c:v>
                </c:pt>
                <c:pt idx="7">
                  <c:v>13163221.613338076</c:v>
                </c:pt>
                <c:pt idx="8">
                  <c:v>13492302.153671525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A1-46FA-AB9D-6F436D959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23664000"/>
        <c:axId val="223665536"/>
      </c:barChart>
      <c:catAx>
        <c:axId val="22366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665536"/>
        <c:crosses val="autoZero"/>
        <c:auto val="1"/>
        <c:lblAlgn val="ctr"/>
        <c:lblOffset val="100"/>
        <c:noMultiLvlLbl val="0"/>
      </c:catAx>
      <c:valAx>
        <c:axId val="22366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366400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5.0546259842519682E-2"/>
          <c:y val="0.87406111566370948"/>
          <c:w val="0.89890748031496059"/>
          <c:h val="9.577297181743685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Lvl'!$A$7:$B$7</c:f>
              <c:strCache>
                <c:ptCount val="2"/>
                <c:pt idx="0">
                  <c:v>LV</c:v>
                </c:pt>
                <c:pt idx="1">
                  <c:v>Low voltage development capital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Lvl'!$M$7:$U$7</c:f>
              <c:numCache>
                <c:formatCode>#,##0.0,,;\-#,##0.0,,;</c:formatCode>
                <c:ptCount val="9"/>
                <c:pt idx="0">
                  <c:v>1875750</c:v>
                </c:pt>
                <c:pt idx="1">
                  <c:v>1922643.75</c:v>
                </c:pt>
                <c:pt idx="2">
                  <c:v>1970709.8437499995</c:v>
                </c:pt>
                <c:pt idx="3">
                  <c:v>2019977.5898437495</c:v>
                </c:pt>
                <c:pt idx="4">
                  <c:v>2070477.029589843</c:v>
                </c:pt>
                <c:pt idx="5">
                  <c:v>2122238.9553295891</c:v>
                </c:pt>
                <c:pt idx="6">
                  <c:v>2175294.9292128291</c:v>
                </c:pt>
                <c:pt idx="7">
                  <c:v>2229677.3024431495</c:v>
                </c:pt>
                <c:pt idx="8">
                  <c:v>2285419.2350042281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F-47CD-96E6-10212099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223682944"/>
        <c:axId val="223684480"/>
      </c:barChart>
      <c:catAx>
        <c:axId val="223682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684480"/>
        <c:crosses val="autoZero"/>
        <c:auto val="1"/>
        <c:lblAlgn val="ctr"/>
        <c:lblOffset val="100"/>
        <c:noMultiLvlLbl val="0"/>
      </c:catAx>
      <c:valAx>
        <c:axId val="223684480"/>
        <c:scaling>
          <c:orientation val="minMax"/>
          <c:max val="30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3682944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Lvl'!$B$14</c:f>
              <c:strCache>
                <c:ptCount val="1"/>
                <c:pt idx="0">
                  <c:v>Power quality capital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Lvl'!$M$14:$U$14</c:f>
              <c:numCache>
                <c:formatCode>#,##0.0,,;\-#,##0.0,,;</c:formatCode>
                <c:ptCount val="9"/>
                <c:pt idx="0">
                  <c:v>453459.99999999994</c:v>
                </c:pt>
                <c:pt idx="1">
                  <c:v>754033.5625</c:v>
                </c:pt>
                <c:pt idx="2">
                  <c:v>1048137.6453124998</c:v>
                </c:pt>
                <c:pt idx="3">
                  <c:v>1156354.3842187498</c:v>
                </c:pt>
                <c:pt idx="4">
                  <c:v>1656990.3212904097</c:v>
                </c:pt>
                <c:pt idx="5">
                  <c:v>1623060.5203940326</c:v>
                </c:pt>
                <c:pt idx="6">
                  <c:v>1818113.8792075897</c:v>
                </c:pt>
                <c:pt idx="7">
                  <c:v>1863566.7261877793</c:v>
                </c:pt>
                <c:pt idx="8">
                  <c:v>1585561.4220974357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3-43D0-B0E1-B7FF5D07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223713536"/>
        <c:axId val="223719424"/>
      </c:barChart>
      <c:catAx>
        <c:axId val="22371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719424"/>
        <c:crosses val="autoZero"/>
        <c:auto val="1"/>
        <c:lblAlgn val="ctr"/>
        <c:lblOffset val="100"/>
        <c:noMultiLvlLbl val="0"/>
      </c:catAx>
      <c:valAx>
        <c:axId val="223719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3713536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'Plan Lvl'!$B$15</c:f>
              <c:strCache>
                <c:ptCount val="1"/>
                <c:pt idx="0">
                  <c:v>Transmission substation capital (rebuild)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Lvl'!$M$15:$U$15</c:f>
              <c:numCache>
                <c:formatCode>#,##0.0,,;\-#,##0.0,,;</c:formatCode>
                <c:ptCount val="9"/>
                <c:pt idx="0">
                  <c:v>26644800.174999993</c:v>
                </c:pt>
                <c:pt idx="1">
                  <c:v>35183810.135624997</c:v>
                </c:pt>
                <c:pt idx="2">
                  <c:v>29508418.460937496</c:v>
                </c:pt>
                <c:pt idx="3">
                  <c:v>37685827.805273429</c:v>
                </c:pt>
                <c:pt idx="4">
                  <c:v>38913088.370053694</c:v>
                </c:pt>
                <c:pt idx="5">
                  <c:v>33563267.063208364</c:v>
                </c:pt>
                <c:pt idx="6">
                  <c:v>35150032.078845873</c:v>
                </c:pt>
                <c:pt idx="7">
                  <c:v>40293193.02210173</c:v>
                </c:pt>
                <c:pt idx="8">
                  <c:v>45028378.812948048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7-4D24-9006-4080F558763C}"/>
            </c:ext>
          </c:extLst>
        </c:ser>
        <c:ser>
          <c:idx val="0"/>
          <c:order val="1"/>
          <c:tx>
            <c:strRef>
              <c:f>'Plan Lvl'!$B$16</c:f>
              <c:strCache>
                <c:ptCount val="1"/>
                <c:pt idx="0">
                  <c:v>Transmission mains capital (refurb)</c:v>
                </c:pt>
              </c:strCache>
            </c:strRef>
          </c:tx>
          <c:spPr>
            <a:solidFill>
              <a:srgbClr val="5E6A71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Lvl'!$M$16:$U$16</c:f>
              <c:numCache>
                <c:formatCode>#,##0.0,,;\-#,##0.0,,;</c:formatCode>
                <c:ptCount val="9"/>
                <c:pt idx="0">
                  <c:v>10987861.624999998</c:v>
                </c:pt>
                <c:pt idx="1">
                  <c:v>12785759.543749999</c:v>
                </c:pt>
                <c:pt idx="2">
                  <c:v>12930947.251093749</c:v>
                </c:pt>
                <c:pt idx="3">
                  <c:v>10384307.416746093</c:v>
                </c:pt>
                <c:pt idx="4">
                  <c:v>11863573.155660838</c:v>
                </c:pt>
                <c:pt idx="5">
                  <c:v>27629312.990094107</c:v>
                </c:pt>
                <c:pt idx="6">
                  <c:v>36317523.56552618</c:v>
                </c:pt>
                <c:pt idx="7">
                  <c:v>42145372.554809384</c:v>
                </c:pt>
                <c:pt idx="8">
                  <c:v>49006219.678936258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7-4D24-9006-4080F558763C}"/>
            </c:ext>
          </c:extLst>
        </c:ser>
        <c:ser>
          <c:idx val="4"/>
          <c:order val="2"/>
          <c:tx>
            <c:strRef>
              <c:f>'Plan Lvl'!$B$17</c:f>
              <c:strCache>
                <c:ptCount val="1"/>
                <c:pt idx="0">
                  <c:v>Distribution refurbishment capital</c:v>
                </c:pt>
              </c:strCache>
            </c:strRef>
          </c:tx>
          <c:spPr>
            <a:solidFill>
              <a:srgbClr val="0094B3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Lvl'!$M$17:$U$17</c:f>
              <c:numCache>
                <c:formatCode>#,##0.0,,;\-#,##0.0,,;</c:formatCode>
                <c:ptCount val="9"/>
                <c:pt idx="0">
                  <c:v>58817656.999999993</c:v>
                </c:pt>
                <c:pt idx="1">
                  <c:v>65386781.549999997</c:v>
                </c:pt>
                <c:pt idx="2">
                  <c:v>71822229.49499999</c:v>
                </c:pt>
                <c:pt idx="3">
                  <c:v>75203412.4497578</c:v>
                </c:pt>
                <c:pt idx="4">
                  <c:v>81093208.467486113</c:v>
                </c:pt>
                <c:pt idx="5">
                  <c:v>83671393.052824378</c:v>
                </c:pt>
                <c:pt idx="6">
                  <c:v>92039438.658513173</c:v>
                </c:pt>
                <c:pt idx="7">
                  <c:v>107249403.32409354</c:v>
                </c:pt>
                <c:pt idx="8">
                  <c:v>126590470.42629775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D7-4D24-9006-4080F558763C}"/>
            </c:ext>
          </c:extLst>
        </c:ser>
        <c:ser>
          <c:idx val="1"/>
          <c:order val="3"/>
          <c:tx>
            <c:strRef>
              <c:f>'Plan Lvl'!$B$18</c:f>
              <c:strCache>
                <c:ptCount val="1"/>
                <c:pt idx="0">
                  <c:v>Automation capital</c:v>
                </c:pt>
              </c:strCache>
            </c:strRef>
          </c:tx>
          <c:spPr>
            <a:solidFill>
              <a:srgbClr val="F2AF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Lvl'!$M$18:$U$18</c:f>
              <c:numCache>
                <c:formatCode>#,##0.0,,;\-#,##0.0,,;</c:formatCode>
                <c:ptCount val="9"/>
                <c:pt idx="0">
                  <c:v>3372250</c:v>
                </c:pt>
                <c:pt idx="1">
                  <c:v>3456556.25</c:v>
                </c:pt>
                <c:pt idx="2">
                  <c:v>4619860.7812499991</c:v>
                </c:pt>
                <c:pt idx="3">
                  <c:v>4735357.3007812491</c:v>
                </c:pt>
                <c:pt idx="4">
                  <c:v>3722333.0204101549</c:v>
                </c:pt>
                <c:pt idx="5">
                  <c:v>3815391.3459204086</c:v>
                </c:pt>
                <c:pt idx="6">
                  <c:v>3910776.129568419</c:v>
                </c:pt>
                <c:pt idx="7">
                  <c:v>5226948.4303175472</c:v>
                </c:pt>
                <c:pt idx="8">
                  <c:v>5357622.1410754845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D7-4D24-9006-4080F558763C}"/>
            </c:ext>
          </c:extLst>
        </c:ser>
        <c:ser>
          <c:idx val="2"/>
          <c:order val="4"/>
          <c:tx>
            <c:strRef>
              <c:f>'Plan Lvl'!$B$19</c:f>
              <c:strCache>
                <c:ptCount val="1"/>
                <c:pt idx="0">
                  <c:v>Communications refurbishment</c:v>
                </c:pt>
              </c:strCache>
            </c:strRef>
          </c:tx>
          <c:spPr>
            <a:solidFill>
              <a:srgbClr val="9DBCB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Lvl'!$M$19:$U$19</c:f>
              <c:numCache>
                <c:formatCode>#,##0.0,,;\-#,##0.0,,;</c:formatCode>
                <c:ptCount val="9"/>
                <c:pt idx="0">
                  <c:v>2229375</c:v>
                </c:pt>
                <c:pt idx="1">
                  <c:v>2138021.875</c:v>
                </c:pt>
                <c:pt idx="2">
                  <c:v>2008401.0156249995</c:v>
                </c:pt>
                <c:pt idx="3">
                  <c:v>1815772.2050781245</c:v>
                </c:pt>
                <c:pt idx="4">
                  <c:v>1634884.8676269527</c:v>
                </c:pt>
                <c:pt idx="5">
                  <c:v>2470146.9807934561</c:v>
                </c:pt>
                <c:pt idx="6">
                  <c:v>3114356.6746107163</c:v>
                </c:pt>
                <c:pt idx="7">
                  <c:v>2790142.6352977115</c:v>
                </c:pt>
                <c:pt idx="8">
                  <c:v>3197089.2030660235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D7-4D24-9006-4080F558763C}"/>
            </c:ext>
          </c:extLst>
        </c:ser>
        <c:ser>
          <c:idx val="3"/>
          <c:order val="5"/>
          <c:tx>
            <c:strRef>
              <c:f>'Plan Lvl'!$B$20</c:f>
              <c:strCache>
                <c:ptCount val="1"/>
                <c:pt idx="0">
                  <c:v>Protection systems capital</c:v>
                </c:pt>
              </c:strCache>
            </c:strRef>
          </c:tx>
          <c:spPr>
            <a:solidFill>
              <a:srgbClr val="DEEA7F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Lvl'!$M$19:$U$19</c:f>
              <c:numCache>
                <c:formatCode>#,##0.0,,;\-#,##0.0,,;</c:formatCode>
                <c:ptCount val="9"/>
                <c:pt idx="0">
                  <c:v>2229375</c:v>
                </c:pt>
                <c:pt idx="1">
                  <c:v>2138021.875</c:v>
                </c:pt>
                <c:pt idx="2">
                  <c:v>2008401.0156249995</c:v>
                </c:pt>
                <c:pt idx="3">
                  <c:v>1815772.2050781245</c:v>
                </c:pt>
                <c:pt idx="4">
                  <c:v>1634884.8676269527</c:v>
                </c:pt>
                <c:pt idx="5">
                  <c:v>2470146.9807934561</c:v>
                </c:pt>
                <c:pt idx="6">
                  <c:v>3114356.6746107163</c:v>
                </c:pt>
                <c:pt idx="7">
                  <c:v>2790142.6352977115</c:v>
                </c:pt>
                <c:pt idx="8">
                  <c:v>3197089.2030660235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D7-4D24-9006-4080F5587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23809920"/>
        <c:axId val="223811456"/>
      </c:barChart>
      <c:catAx>
        <c:axId val="2238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811456"/>
        <c:crosses val="autoZero"/>
        <c:auto val="1"/>
        <c:lblAlgn val="ctr"/>
        <c:lblOffset val="100"/>
        <c:noMultiLvlLbl val="0"/>
      </c:catAx>
      <c:valAx>
        <c:axId val="22381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380992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layout>
        <c:manualLayout>
          <c:xMode val="edge"/>
          <c:yMode val="edge"/>
          <c:x val="3.9781414041994749E-2"/>
          <c:y val="0.84087861189297042"/>
          <c:w val="0.93779841972878386"/>
          <c:h val="0.1168891105806344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Lvl'!$B$21</c:f>
              <c:strCache>
                <c:ptCount val="1"/>
                <c:pt idx="0">
                  <c:v>Efficiency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Lvl'!$M$21:$U$21</c:f>
              <c:numCache>
                <c:formatCode>#,##0.0,,;\-#,##0.0,,;</c:formatCode>
                <c:ptCount val="9"/>
                <c:pt idx="0">
                  <c:v>9312500.1499999985</c:v>
                </c:pt>
                <c:pt idx="1">
                  <c:v>4325312.8093749993</c:v>
                </c:pt>
                <c:pt idx="2">
                  <c:v>2253781.3134374996</c:v>
                </c:pt>
                <c:pt idx="3">
                  <c:v>2207625.7812499995</c:v>
                </c:pt>
                <c:pt idx="4">
                  <c:v>2262816.4257812495</c:v>
                </c:pt>
                <c:pt idx="5">
                  <c:v>2319386.8364257803</c:v>
                </c:pt>
                <c:pt idx="6">
                  <c:v>2377371.5073364251</c:v>
                </c:pt>
                <c:pt idx="7">
                  <c:v>2436805.7950198352</c:v>
                </c:pt>
                <c:pt idx="8">
                  <c:v>2497725.9398953309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E-4B6A-BF16-31B6D83AB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223836800"/>
        <c:axId val="223842688"/>
      </c:barChart>
      <c:catAx>
        <c:axId val="223836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842688"/>
        <c:crosses val="autoZero"/>
        <c:auto val="1"/>
        <c:lblAlgn val="ctr"/>
        <c:lblOffset val="100"/>
        <c:noMultiLvlLbl val="0"/>
      </c:catAx>
      <c:valAx>
        <c:axId val="22384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3836800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'Plan Lvl'!$B$22</c:f>
              <c:strCache>
                <c:ptCount val="1"/>
                <c:pt idx="0">
                  <c:v>Metering capital</c:v>
                </c:pt>
              </c:strCache>
            </c:strRef>
          </c:tx>
          <c:spPr>
            <a:solidFill>
              <a:srgbClr val="BED600"/>
            </a:solidFill>
          </c:spPr>
          <c:invertIfNegative val="0"/>
          <c:cat>
            <c:strRef>
              <c:f>'Plan Lvl'!$C$1:$K$1</c:f>
              <c:strCache>
                <c:ptCount val="9"/>
                <c:pt idx="0">
                  <c:v>FY20 (R)</c:v>
                </c:pt>
                <c:pt idx="1">
                  <c:v>FY21 (R)</c:v>
                </c:pt>
                <c:pt idx="2">
                  <c:v>FY22 (R)</c:v>
                </c:pt>
                <c:pt idx="3">
                  <c:v>FY23 (R)</c:v>
                </c:pt>
                <c:pt idx="4">
                  <c:v>FY24 (R)</c:v>
                </c:pt>
                <c:pt idx="5">
                  <c:v>FY25 (R)</c:v>
                </c:pt>
                <c:pt idx="6">
                  <c:v>FY26 (R)</c:v>
                </c:pt>
                <c:pt idx="7">
                  <c:v>FY27 (R)</c:v>
                </c:pt>
                <c:pt idx="8">
                  <c:v>FY28 (R)</c:v>
                </c:pt>
              </c:strCache>
            </c:strRef>
          </c:cat>
          <c:val>
            <c:numRef>
              <c:f>'Plan Lvl'!$M$22:$U$22</c:f>
              <c:numCache>
                <c:formatCode>#,##0.0,,;\-#,##0.0,,;</c:formatCode>
                <c:ptCount val="9"/>
                <c:pt idx="0">
                  <c:v>2601023.5999999996</c:v>
                </c:pt>
                <c:pt idx="1">
                  <c:v>1888167.4906249996</c:v>
                </c:pt>
                <c:pt idx="2">
                  <c:v>1870328.5610312498</c:v>
                </c:pt>
                <c:pt idx="3">
                  <c:v>1817302.0897445309</c:v>
                </c:pt>
                <c:pt idx="4">
                  <c:v>1850969.1279822944</c:v>
                </c:pt>
                <c:pt idx="5">
                  <c:v>1798206.6979598887</c:v>
                </c:pt>
                <c:pt idx="6">
                  <c:v>1824857.2934881495</c:v>
                </c:pt>
                <c:pt idx="7">
                  <c:v>1766428.3367809036</c:v>
                </c:pt>
                <c:pt idx="8">
                  <c:v>1791357.8043262018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D-4FFC-8260-F06C92580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5"/>
        <c:axId val="223863552"/>
        <c:axId val="223865088"/>
      </c:barChart>
      <c:catAx>
        <c:axId val="22386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3865088"/>
        <c:crosses val="autoZero"/>
        <c:auto val="1"/>
        <c:lblAlgn val="ctr"/>
        <c:lblOffset val="100"/>
        <c:noMultiLvlLbl val="0"/>
      </c:catAx>
      <c:valAx>
        <c:axId val="223865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$Real FY19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23863552"/>
        <c:crosses val="autoZero"/>
        <c:crossBetween val="between"/>
        <c:dispUnits>
          <c:builtInUnit val="millions"/>
          <c:dispUnitsLbl/>
        </c:dispUnits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74</xdr:row>
      <xdr:rowOff>0</xdr:rowOff>
    </xdr:from>
    <xdr:to>
      <xdr:col>12</xdr:col>
      <xdr:colOff>0</xdr:colOff>
      <xdr:row>100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132</xdr:row>
      <xdr:rowOff>0</xdr:rowOff>
    </xdr:from>
    <xdr:to>
      <xdr:col>12</xdr:col>
      <xdr:colOff>0</xdr:colOff>
      <xdr:row>158</xdr:row>
      <xdr:rowOff>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219</xdr:row>
      <xdr:rowOff>0</xdr:rowOff>
    </xdr:from>
    <xdr:to>
      <xdr:col>12</xdr:col>
      <xdr:colOff>0</xdr:colOff>
      <xdr:row>244</xdr:row>
      <xdr:rowOff>152400</xdr:rowOff>
    </xdr:to>
    <xdr:graphicFrame macro="">
      <xdr:nvGraphicFramePr>
        <xdr:cNvPr id="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190</xdr:row>
      <xdr:rowOff>0</xdr:rowOff>
    </xdr:from>
    <xdr:to>
      <xdr:col>12</xdr:col>
      <xdr:colOff>0</xdr:colOff>
      <xdr:row>216</xdr:row>
      <xdr:rowOff>0</xdr:rowOff>
    </xdr:to>
    <xdr:graphicFrame macro="">
      <xdr:nvGraphicFramePr>
        <xdr:cNvPr id="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161</xdr:row>
      <xdr:rowOff>0</xdr:rowOff>
    </xdr:from>
    <xdr:to>
      <xdr:col>12</xdr:col>
      <xdr:colOff>0</xdr:colOff>
      <xdr:row>187</xdr:row>
      <xdr:rowOff>0</xdr:rowOff>
    </xdr:to>
    <xdr:graphicFrame macro="">
      <xdr:nvGraphicFramePr>
        <xdr:cNvPr id="1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248</xdr:row>
      <xdr:rowOff>0</xdr:rowOff>
    </xdr:from>
    <xdr:to>
      <xdr:col>12</xdr:col>
      <xdr:colOff>0</xdr:colOff>
      <xdr:row>274</xdr:row>
      <xdr:rowOff>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277</xdr:row>
      <xdr:rowOff>0</xdr:rowOff>
    </xdr:from>
    <xdr:to>
      <xdr:col>12</xdr:col>
      <xdr:colOff>0</xdr:colOff>
      <xdr:row>303</xdr:row>
      <xdr:rowOff>0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306</xdr:row>
      <xdr:rowOff>0</xdr:rowOff>
    </xdr:from>
    <xdr:to>
      <xdr:col>12</xdr:col>
      <xdr:colOff>0</xdr:colOff>
      <xdr:row>332</xdr:row>
      <xdr:rowOff>0</xdr:rowOff>
    </xdr:to>
    <xdr:graphicFrame macro="">
      <xdr:nvGraphicFramePr>
        <xdr:cNvPr id="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335</xdr:row>
      <xdr:rowOff>0</xdr:rowOff>
    </xdr:from>
    <xdr:to>
      <xdr:col>12</xdr:col>
      <xdr:colOff>0</xdr:colOff>
      <xdr:row>361</xdr:row>
      <xdr:rowOff>0</xdr:rowOff>
    </xdr:to>
    <xdr:graphicFrame macro="">
      <xdr:nvGraphicFramePr>
        <xdr:cNvPr id="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413</xdr:row>
      <xdr:rowOff>161924</xdr:rowOff>
    </xdr:from>
    <xdr:to>
      <xdr:col>11</xdr:col>
      <xdr:colOff>190500</xdr:colOff>
      <xdr:row>445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452</xdr:row>
      <xdr:rowOff>0</xdr:rowOff>
    </xdr:from>
    <xdr:to>
      <xdr:col>12</xdr:col>
      <xdr:colOff>0</xdr:colOff>
      <xdr:row>477</xdr:row>
      <xdr:rowOff>156884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484</xdr:row>
      <xdr:rowOff>0</xdr:rowOff>
    </xdr:from>
    <xdr:to>
      <xdr:col>12</xdr:col>
      <xdr:colOff>457200</xdr:colOff>
      <xdr:row>511</xdr:row>
      <xdr:rowOff>9526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518</xdr:row>
      <xdr:rowOff>0</xdr:rowOff>
    </xdr:from>
    <xdr:to>
      <xdr:col>12</xdr:col>
      <xdr:colOff>0</xdr:colOff>
      <xdr:row>540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</xdr:colOff>
      <xdr:row>541</xdr:row>
      <xdr:rowOff>0</xdr:rowOff>
    </xdr:from>
    <xdr:to>
      <xdr:col>7</xdr:col>
      <xdr:colOff>564173</xdr:colOff>
      <xdr:row>561</xdr:row>
      <xdr:rowOff>190499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541</xdr:row>
      <xdr:rowOff>0</xdr:rowOff>
    </xdr:from>
    <xdr:to>
      <xdr:col>17</xdr:col>
      <xdr:colOff>373672</xdr:colOff>
      <xdr:row>561</xdr:row>
      <xdr:rowOff>190499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103</xdr:row>
      <xdr:rowOff>0</xdr:rowOff>
    </xdr:from>
    <xdr:to>
      <xdr:col>12</xdr:col>
      <xdr:colOff>0</xdr:colOff>
      <xdr:row>129</xdr:row>
      <xdr:rowOff>0</xdr:rowOff>
    </xdr:to>
    <xdr:graphicFrame macro="">
      <xdr:nvGraphicFramePr>
        <xdr:cNvPr id="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563</xdr:row>
      <xdr:rowOff>0</xdr:rowOff>
    </xdr:from>
    <xdr:to>
      <xdr:col>14</xdr:col>
      <xdr:colOff>0</xdr:colOff>
      <xdr:row>592</xdr:row>
      <xdr:rowOff>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11</xdr:col>
      <xdr:colOff>142875</xdr:colOff>
      <xdr:row>42</xdr:row>
      <xdr:rowOff>28575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5</xdr:col>
      <xdr:colOff>295275</xdr:colOff>
      <xdr:row>69</xdr:row>
      <xdr:rowOff>152400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581025</xdr:colOff>
      <xdr:row>43</xdr:row>
      <xdr:rowOff>142875</xdr:rowOff>
    </xdr:from>
    <xdr:to>
      <xdr:col>11</xdr:col>
      <xdr:colOff>238125</xdr:colOff>
      <xdr:row>69</xdr:row>
      <xdr:rowOff>133350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602</xdr:row>
      <xdr:rowOff>0</xdr:rowOff>
    </xdr:from>
    <xdr:to>
      <xdr:col>11</xdr:col>
      <xdr:colOff>819149</xdr:colOff>
      <xdr:row>631</xdr:row>
      <xdr:rowOff>152400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642</xdr:row>
      <xdr:rowOff>0</xdr:rowOff>
    </xdr:from>
    <xdr:to>
      <xdr:col>11</xdr:col>
      <xdr:colOff>819149</xdr:colOff>
      <xdr:row>671</xdr:row>
      <xdr:rowOff>152400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682</xdr:row>
      <xdr:rowOff>0</xdr:rowOff>
    </xdr:from>
    <xdr:to>
      <xdr:col>11</xdr:col>
      <xdr:colOff>819149</xdr:colOff>
      <xdr:row>711</xdr:row>
      <xdr:rowOff>152400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718</xdr:row>
      <xdr:rowOff>0</xdr:rowOff>
    </xdr:from>
    <xdr:to>
      <xdr:col>11</xdr:col>
      <xdr:colOff>819149</xdr:colOff>
      <xdr:row>747</xdr:row>
      <xdr:rowOff>152400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760</xdr:row>
      <xdr:rowOff>0</xdr:rowOff>
    </xdr:from>
    <xdr:to>
      <xdr:col>11</xdr:col>
      <xdr:colOff>819149</xdr:colOff>
      <xdr:row>789</xdr:row>
      <xdr:rowOff>152400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361</xdr:row>
      <xdr:rowOff>152399</xdr:rowOff>
    </xdr:from>
    <xdr:to>
      <xdr:col>18</xdr:col>
      <xdr:colOff>0</xdr:colOff>
      <xdr:row>407</xdr:row>
      <xdr:rowOff>9524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72</xdr:row>
      <xdr:rowOff>9525</xdr:rowOff>
    </xdr:from>
    <xdr:to>
      <xdr:col>18</xdr:col>
      <xdr:colOff>9525</xdr:colOff>
      <xdr:row>107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161924</xdr:rowOff>
    </xdr:from>
    <xdr:to>
      <xdr:col>13</xdr:col>
      <xdr:colOff>0</xdr:colOff>
      <xdr:row>33</xdr:row>
      <xdr:rowOff>161924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Development/R&amp;P/2019%20Determination/Models/02_Draft%20Decision/01_Master/End_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&amp; Indexes"/>
      <sheetName val="WACC"/>
      <sheetName val="Fx Capex"/>
      <sheetName val="Capex Conversion"/>
      <sheetName val="Capex Provisions"/>
      <sheetName val="Fx Opex"/>
      <sheetName val="Opex Conversion"/>
      <sheetName val="EBSS Inputs"/>
      <sheetName val="CESS Inputs"/>
      <sheetName val="FY19 Undertaking"/>
      <sheetName val="Input Summary"/>
      <sheetName val="Comparison"/>
      <sheetName val="Comparison bw periods"/>
    </sheetNames>
    <sheetDataSet>
      <sheetData sheetId="0" refreshError="1"/>
      <sheetData sheetId="1" refreshError="1"/>
      <sheetData sheetId="2" refreshError="1"/>
      <sheetData sheetId="3">
        <row r="8">
          <cell r="L8">
            <v>1.2769909449732886E-2</v>
          </cell>
          <cell r="M8">
            <v>1.9486474094452033E-2</v>
          </cell>
          <cell r="N8">
            <v>1.9638522329714192E-2</v>
          </cell>
          <cell r="O8">
            <v>1.9316698463889059E-2</v>
          </cell>
          <cell r="P8">
            <v>2.4564867906045951E-2</v>
          </cell>
          <cell r="Q8">
            <v>2.5000000000000355E-2</v>
          </cell>
          <cell r="R8">
            <v>2.5000000000000355E-2</v>
          </cell>
        </row>
        <row r="12">
          <cell r="L12">
            <v>0.98088599055543069</v>
          </cell>
          <cell r="M12">
            <v>1</v>
          </cell>
          <cell r="N12">
            <v>1.0196385223297142</v>
          </cell>
          <cell r="O12">
            <v>1.0393345722077227</v>
          </cell>
          <cell r="P12">
            <v>1.0648656886841923</v>
          </cell>
          <cell r="Q12">
            <v>1.0914873309012976</v>
          </cell>
          <cell r="R12">
            <v>1.1187745141738303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Bubb" refreshedDate="43355.739333564816" createdVersion="4" refreshedVersion="4" minRefreshableVersion="3" recordCount="419">
  <cacheSource type="worksheet">
    <worksheetSource ref="A1:AT420" sheet="Division Lvl"/>
  </cacheSource>
  <cacheFields count="46">
    <cacheField name="ID" numFmtId="0">
      <sharedItems/>
    </cacheField>
    <cacheField name="Description" numFmtId="0">
      <sharedItems/>
    </cacheField>
    <cacheField name="Division" numFmtId="0">
      <sharedItems/>
    </cacheField>
    <cacheField name="FY15 (R)" numFmtId="179">
      <sharedItems containsSemiMixedTypes="0" containsString="0" containsNumber="1" minValue="-1529272.5469677539" maxValue="82318236.313021928"/>
    </cacheField>
    <cacheField name="FY16 (R)" numFmtId="179">
      <sharedItems containsSemiMixedTypes="0" containsString="0" containsNumber="1" minValue="-338398.34088281239" maxValue="67117356.587884203"/>
    </cacheField>
    <cacheField name="FY17 (R)" numFmtId="179">
      <sharedItems containsSemiMixedTypes="0" containsString="0" containsNumber="1" minValue="-1097.903125" maxValue="52931914.994693771"/>
    </cacheField>
    <cacheField name="FY18 (R)" numFmtId="179">
      <sharedItems containsSemiMixedTypes="0" containsString="0" containsNumber="1" minValue="-7073.9247500000001" maxValue="70569224.026000008"/>
    </cacheField>
    <cacheField name="FY19 (R)" numFmtId="179">
      <sharedItems containsSemiMixedTypes="0" containsString="0" containsNumber="1" minValue="0" maxValue="66922514.260000013"/>
    </cacheField>
    <cacheField name="FY20 (R)" numFmtId="179">
      <sharedItems containsSemiMixedTypes="0" containsString="0" containsNumber="1" minValue="0" maxValue="73106139.081208169"/>
    </cacheField>
    <cacheField name="FY21 (R)" numFmtId="179">
      <sharedItems containsSemiMixedTypes="0" containsString="0" containsNumber="1" minValue="0" maxValue="73273110.103678629"/>
    </cacheField>
    <cacheField name="FY22 (R)" numFmtId="179">
      <sharedItems containsSemiMixedTypes="0" containsString="0" containsNumber="1" minValue="0" maxValue="73775204.556416273"/>
    </cacheField>
    <cacheField name="FY23 (R)" numFmtId="179">
      <sharedItems containsSemiMixedTypes="0" containsString="0" containsNumber="1" minValue="0" maxValue="73462071.757048041"/>
    </cacheField>
    <cacheField name="FY24 (R)" numFmtId="179">
      <sharedItems containsSemiMixedTypes="0" containsString="0" containsNumber="1" minValue="0" maxValue="73820942.420613334"/>
    </cacheField>
    <cacheField name="FY25 (R)" numFmtId="179">
      <sharedItems containsSemiMixedTypes="0" containsString="0" containsNumber="1" minValue="0" maxValue="76860996.09989132"/>
    </cacheField>
    <cacheField name="FY26 (R)" numFmtId="179">
      <sharedItems containsSemiMixedTypes="0" containsString="0" containsNumber="1" minValue="0" maxValue="77233408.487903669"/>
    </cacheField>
    <cacheField name="FY27 (R)" numFmtId="179">
      <sharedItems containsSemiMixedTypes="0" containsString="0" containsNumber="1" minValue="0" maxValue="77593252.762439117"/>
    </cacheField>
    <cacheField name="FY28 (R)" numFmtId="179">
      <sharedItems containsSemiMixedTypes="0" containsString="0" containsNumber="1" minValue="0" maxValue="77784338.942599237"/>
    </cacheField>
    <cacheField name="FY29 (R)" numFmtId="179">
      <sharedItems containsSemiMixedTypes="0" containsString="0" containsNumber="1" minValue="0" maxValue="78058962.86008814"/>
    </cacheField>
    <cacheField name="FY15 (N)" numFmtId="0">
      <sharedItems containsSemiMixedTypes="0" containsString="0" containsNumber="1" minValue="-1385445.4500000004" maxValue="74576259.266560823"/>
    </cacheField>
    <cacheField name="FY16 (N)" numFmtId="0">
      <sharedItems containsSemiMixedTypes="0" containsString="0" containsNumber="1" minValue="-314236.49999999994" maxValue="62325137.789999999"/>
    </cacheField>
    <cacheField name="FY17 (N)" numFmtId="0">
      <sharedItems containsSemiMixedTypes="0" containsString="0" containsNumber="1" minValue="-1045" maxValue="50381358.710000023"/>
    </cacheField>
    <cacheField name="FY18 (N)" numFmtId="179">
      <sharedItems containsSemiMixedTypes="0" containsString="0" containsNumber="1" minValue="-6901.39" maxValue="68848023.440000013"/>
    </cacheField>
    <cacheField name="FY19 (N)" numFmtId="179">
      <sharedItems containsSemiMixedTypes="0" containsString="0" containsNumber="1" minValue="0" maxValue="66922514.260000013"/>
    </cacheField>
    <cacheField name="FY20 (N)" numFmtId="0">
      <sharedItems containsSemiMixedTypes="0" containsString="0" containsNumber="1" minValue="0" maxValue="74933792.558238372"/>
    </cacheField>
    <cacheField name="FY21 (N)" numFmtId="0">
      <sharedItems containsSemiMixedTypes="0" containsString="0" containsNumber="1" minValue="0" maxValue="76982561.302677348"/>
    </cacheField>
    <cacheField name="FY22 (N)" numFmtId="0">
      <sharedItems containsSemiMixedTypes="0" containsString="0" containsNumber="1" minValue="0" maxValue="79447826.144261956"/>
    </cacheField>
    <cacheField name="FY23 (N)" numFmtId="0">
      <sharedItems containsSemiMixedTypes="0" containsString="0" containsNumber="1" minValue="0" maxValue="81088381.777448356"/>
    </cacheField>
    <cacheField name="FY24 (N)" numFmtId="0">
      <sharedItems containsSemiMixedTypes="0" containsString="0" containsNumber="1" minValue="0" maxValue="83521620.538007841"/>
    </cacheField>
    <cacheField name="FY25 (N)" numFmtId="0">
      <sharedItems containsSemiMixedTypes="0" containsString="0" containsNumber="1" minValue="0" maxValue="89135191.294330582"/>
    </cacheField>
    <cacheField name="FY26 (N)" numFmtId="0">
      <sharedItems containsSemiMixedTypes="0" containsString="0" containsNumber="1" minValue="0" maxValue="91806252.376808688"/>
    </cacheField>
    <cacheField name="FY27 (N)" numFmtId="0">
      <sharedItems containsSemiMixedTypes="0" containsString="0" containsNumber="1" minValue="0" maxValue="94539843.99297525"/>
    </cacheField>
    <cacheField name="FY28 (N)" numFmtId="0">
      <sharedItems containsSemiMixedTypes="0" containsString="0" containsNumber="1" minValue="0" maxValue="97141980.547270328"/>
    </cacheField>
    <cacheField name="FY29 (N)" numFmtId="0">
      <sharedItems containsSemiMixedTypes="0" containsString="0" containsNumber="1" minValue="0" maxValue="99922071.893196285"/>
    </cacheField>
    <cacheField name="Reg Tot (R)" numFmtId="0">
      <sharedItems containsString="0" containsBlank="1" containsNumber="1" containsInteger="1" minValue="0" maxValue="69878786"/>
    </cacheField>
    <cacheField name="SAMP Tot (R)" numFmtId="0">
      <sharedItems containsString="0" containsBlank="1" containsNumber="1" containsInteger="1" minValue="0" maxValue="148720000"/>
    </cacheField>
    <cacheField name="Reg Tot (N)" numFmtId="0">
      <sharedItems containsString="0" containsBlank="1" containsNumber="1" minValue="0" maxValue="74631070.281278014"/>
    </cacheField>
    <cacheField name="SAMP Tot (N)" numFmtId="0">
      <sharedItems containsString="0" containsBlank="1" containsNumber="1" minValue="0" maxValue="172565125.6092605"/>
    </cacheField>
    <cacheField name="Rank" numFmtId="0">
      <sharedItems containsBlank="1" containsMixedTypes="1" containsNumber="1" containsInteger="1" minValue="20" maxValue="400"/>
    </cacheField>
    <cacheField name="Wgt Rank" numFmtId="0">
      <sharedItems containsString="0" containsBlank="1" containsNumber="1" containsInteger="1" minValue="100" maxValue="6750"/>
    </cacheField>
    <cacheField name="Percentage" numFmtId="0">
      <sharedItems containsString="0" containsBlank="1" containsNumber="1" minValue="0" maxValue="1"/>
    </cacheField>
    <cacheField name="Code" numFmtId="0">
      <sharedItems containsBlank="1"/>
    </cacheField>
    <cacheField name="Plantname" numFmtId="0">
      <sharedItems containsBlank="1"/>
    </cacheField>
    <cacheField name="Category" numFmtId="0">
      <sharedItems count="6">
        <s v="Augex"/>
        <s v="Connections"/>
        <s v="Repex"/>
        <s v="Other"/>
        <s v="Reliability"/>
        <s v="Overheads"/>
      </sharedItems>
    </cacheField>
    <cacheField name="Type" numFmtId="0">
      <sharedItems containsBlank="1"/>
    </cacheField>
    <cacheField name="Classification" numFmtId="0">
      <sharedItems/>
    </cacheField>
    <cacheField name="RAB Category" numFmtId="0">
      <sharedItems count="13">
        <s v="Substations"/>
        <s v="Distribution lines and cables"/>
        <s v="Unallocated"/>
        <s v="Communications"/>
        <s v="Transformers"/>
        <s v="Low Voltage lines and cables"/>
        <s v="Customer metering &amp; load control"/>
        <s v="Metering &amp; Load control"/>
        <s v="Sub-transmission lines and cables"/>
        <s v="Land"/>
        <s v="Public lighting"/>
        <s v="Emergency Spares (Major Plant, Excludes Inventory)"/>
        <s v="Overhea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iel Bubb" refreshedDate="43357.693980208336" createdVersion="4" refreshedVersion="4" minRefreshableVersion="3" recordCount="419">
  <cacheSource type="worksheet">
    <worksheetSource ref="A1:AT420" sheet="Division Lvl (excl. Esc)"/>
  </cacheSource>
  <cacheFields count="46">
    <cacheField name="ID" numFmtId="0">
      <sharedItems/>
    </cacheField>
    <cacheField name="Description" numFmtId="0">
      <sharedItems/>
    </cacheField>
    <cacheField name="Division" numFmtId="0">
      <sharedItems/>
    </cacheField>
    <cacheField name="FY15 (R)" numFmtId="179">
      <sharedItems containsSemiMixedTypes="0" containsString="0" containsNumber="1" minValue="-1529272.5469677539" maxValue="82318236.313021928"/>
    </cacheField>
    <cacheField name="FY16 (R)" numFmtId="179">
      <sharedItems containsSemiMixedTypes="0" containsString="0" containsNumber="1" minValue="-338398.34088281239" maxValue="67117356.587884203"/>
    </cacheField>
    <cacheField name="FY17 (R)" numFmtId="179">
      <sharedItems containsSemiMixedTypes="0" containsString="0" containsNumber="1" minValue="-1097.903125" maxValue="52931914.994693771"/>
    </cacheField>
    <cacheField name="FY18 (R)" numFmtId="179">
      <sharedItems containsSemiMixedTypes="0" containsString="0" containsNumber="1" minValue="-7073.9247500000001" maxValue="70569224.026000008"/>
    </cacheField>
    <cacheField name="FY19 (R)" numFmtId="179">
      <sharedItems containsSemiMixedTypes="0" containsString="0" containsNumber="1" minValue="0" maxValue="66922514.260000013"/>
    </cacheField>
    <cacheField name="FY20 (R)" numFmtId="179">
      <sharedItems containsSemiMixedTypes="0" containsString="0" containsNumber="1" minValue="0" maxValue="73106139.081208169"/>
    </cacheField>
    <cacheField name="FY21 (R)" numFmtId="179">
      <sharedItems containsSemiMixedTypes="0" containsString="0" containsNumber="1" minValue="0" maxValue="73273110.103678629"/>
    </cacheField>
    <cacheField name="FY22 (R)" numFmtId="179">
      <sharedItems containsSemiMixedTypes="0" containsString="0" containsNumber="1" minValue="0" maxValue="73775204.556416273"/>
    </cacheField>
    <cacheField name="FY23 (R)" numFmtId="179">
      <sharedItems containsSemiMixedTypes="0" containsString="0" containsNumber="1" minValue="0" maxValue="73462071.757048041"/>
    </cacheField>
    <cacheField name="FY24 (R)" numFmtId="179">
      <sharedItems containsSemiMixedTypes="0" containsString="0" containsNumber="1" minValue="0" maxValue="73820942.420613334"/>
    </cacheField>
    <cacheField name="FY25 (R)" numFmtId="179">
      <sharedItems containsSemiMixedTypes="0" containsString="0" containsNumber="1" minValue="0" maxValue="76860996.09989132"/>
    </cacheField>
    <cacheField name="FY26 (R)" numFmtId="179">
      <sharedItems containsSemiMixedTypes="0" containsString="0" containsNumber="1" minValue="0" maxValue="77233408.487903669"/>
    </cacheField>
    <cacheField name="FY27 (R)" numFmtId="179">
      <sharedItems containsSemiMixedTypes="0" containsString="0" containsNumber="1" minValue="0" maxValue="77593252.762439117"/>
    </cacheField>
    <cacheField name="FY28 (R)" numFmtId="179">
      <sharedItems containsSemiMixedTypes="0" containsString="0" containsNumber="1" minValue="0" maxValue="77784338.942599237"/>
    </cacheField>
    <cacheField name="FY29 (R)" numFmtId="179">
      <sharedItems containsSemiMixedTypes="0" containsString="0" containsNumber="1" minValue="0" maxValue="78058962.86008814"/>
    </cacheField>
    <cacheField name="FY15 (N)" numFmtId="0">
      <sharedItems containsSemiMixedTypes="0" containsString="0" containsNumber="1" minValue="-1385445.4500000004" maxValue="74576259.266560823"/>
    </cacheField>
    <cacheField name="FY16 (N)" numFmtId="0">
      <sharedItems containsSemiMixedTypes="0" containsString="0" containsNumber="1" minValue="-314236.49999999994" maxValue="62325137.789999999"/>
    </cacheField>
    <cacheField name="FY17 (N)" numFmtId="0">
      <sharedItems containsSemiMixedTypes="0" containsString="0" containsNumber="1" minValue="-1045" maxValue="50381358.710000023"/>
    </cacheField>
    <cacheField name="FY18 (N)" numFmtId="179">
      <sharedItems containsSemiMixedTypes="0" containsString="0" containsNumber="1" minValue="-6901.39" maxValue="68848023.440000013"/>
    </cacheField>
    <cacheField name="FY19 (N)" numFmtId="179">
      <sharedItems containsSemiMixedTypes="0" containsString="0" containsNumber="1" minValue="0" maxValue="66922514.260000013"/>
    </cacheField>
    <cacheField name="FY20 (N)" numFmtId="0">
      <sharedItems containsSemiMixedTypes="0" containsString="0" containsNumber="1" minValue="0" maxValue="74933792.558238372"/>
    </cacheField>
    <cacheField name="FY21 (N)" numFmtId="0">
      <sharedItems containsSemiMixedTypes="0" containsString="0" containsNumber="1" minValue="0" maxValue="76982561.302677348"/>
    </cacheField>
    <cacheField name="FY22 (N)" numFmtId="0">
      <sharedItems containsSemiMixedTypes="0" containsString="0" containsNumber="1" minValue="0" maxValue="79447826.144261956"/>
    </cacheField>
    <cacheField name="FY23 (N)" numFmtId="0">
      <sharedItems containsSemiMixedTypes="0" containsString="0" containsNumber="1" minValue="0" maxValue="81088381.777448356"/>
    </cacheField>
    <cacheField name="FY24 (N)" numFmtId="0">
      <sharedItems containsSemiMixedTypes="0" containsString="0" containsNumber="1" minValue="0" maxValue="83521620.538007841"/>
    </cacheField>
    <cacheField name="FY25 (N)" numFmtId="0">
      <sharedItems containsSemiMixedTypes="0" containsString="0" containsNumber="1" minValue="0" maxValue="89135191.294330582"/>
    </cacheField>
    <cacheField name="FY26 (N)" numFmtId="0">
      <sharedItems containsSemiMixedTypes="0" containsString="0" containsNumber="1" minValue="0" maxValue="91806252.376808688"/>
    </cacheField>
    <cacheField name="FY27 (N)" numFmtId="0">
      <sharedItems containsSemiMixedTypes="0" containsString="0" containsNumber="1" minValue="0" maxValue="94539843.99297525"/>
    </cacheField>
    <cacheField name="FY28 (N)" numFmtId="0">
      <sharedItems containsSemiMixedTypes="0" containsString="0" containsNumber="1" minValue="0" maxValue="97141980.547270328"/>
    </cacheField>
    <cacheField name="FY29 (N)" numFmtId="0">
      <sharedItems containsSemiMixedTypes="0" containsString="0" containsNumber="1" minValue="0" maxValue="99922071.893196285"/>
    </cacheField>
    <cacheField name="Reg Tot (R)" numFmtId="0">
      <sharedItems containsString="0" containsBlank="1" containsNumber="1" minValue="0" maxValue="69543815.816364095"/>
    </cacheField>
    <cacheField name="SAMP Tot (R)" numFmtId="0">
      <sharedItems containsString="0" containsBlank="1" containsNumber="1" minValue="0" maxValue="147596409.24175513"/>
    </cacheField>
    <cacheField name="Reg Tot (N)" numFmtId="0">
      <sharedItems containsString="0" containsBlank="1" containsNumber="1" minValue="0" maxValue="74263515.47519204"/>
    </cacheField>
    <cacheField name="SAMP Tot (N)" numFmtId="0">
      <sharedItems containsString="0" containsBlank="1" containsNumber="1" minValue="0" maxValue="171249789.75486758"/>
    </cacheField>
    <cacheField name="Rank" numFmtId="0">
      <sharedItems containsBlank="1" containsMixedTypes="1" containsNumber="1" containsInteger="1" minValue="20" maxValue="400"/>
    </cacheField>
    <cacheField name="Wgt Rank" numFmtId="0">
      <sharedItems containsString="0" containsBlank="1" containsNumber="1" containsInteger="1" minValue="100" maxValue="6750"/>
    </cacheField>
    <cacheField name="Percentage" numFmtId="0">
      <sharedItems containsString="0" containsBlank="1" containsNumber="1" minValue="0" maxValue="1"/>
    </cacheField>
    <cacheField name="Code" numFmtId="0">
      <sharedItems containsBlank="1"/>
    </cacheField>
    <cacheField name="Plantname" numFmtId="0">
      <sharedItems containsBlank="1"/>
    </cacheField>
    <cacheField name="Category" numFmtId="0">
      <sharedItems count="6">
        <s v="Augex"/>
        <s v="Connections"/>
        <s v="Repex"/>
        <s v="Other"/>
        <s v="Reliability"/>
        <s v="Overheads"/>
      </sharedItems>
    </cacheField>
    <cacheField name="Type" numFmtId="0">
      <sharedItems containsBlank="1"/>
    </cacheField>
    <cacheField name="Classification" numFmtId="0">
      <sharedItems/>
    </cacheField>
    <cacheField name="RAB Category" numFmtId="0">
      <sharedItems count="13">
        <s v="Substations"/>
        <s v="Distribution lines and cables"/>
        <s v="Unallocated"/>
        <s v="Communications"/>
        <s v="Transformers"/>
        <s v="Low Voltage lines and cables"/>
        <s v="Customer metering &amp; load control"/>
        <s v="Metering &amp; Load control"/>
        <s v="Sub-transmission lines and cables"/>
        <s v="Land"/>
        <s v="Public lighting"/>
        <s v="Emergency Spares (Major Plant, Excludes Inventory)"/>
        <s v="Overhead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9">
  <r>
    <s v="AG"/>
    <s v="Automation - operational/capacity risk "/>
    <s v="Program - Short Term Need"/>
    <n v="0"/>
    <n v="0"/>
    <n v="0"/>
    <n v="0"/>
    <n v="0"/>
    <n v="300000"/>
    <n v="300000"/>
    <n v="300000"/>
    <n v="300000"/>
    <n v="300000"/>
    <n v="300000"/>
    <n v="300000"/>
    <n v="300000"/>
    <n v="300000"/>
    <n v="300000"/>
    <n v="0"/>
    <n v="0"/>
    <n v="0"/>
    <n v="0"/>
    <n v="0"/>
    <n v="30750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500000"/>
    <n v="3000000"/>
    <n v="1616321.0185546875"/>
    <n v="3445039.8936152006"/>
    <n v="190"/>
    <n v="2850"/>
    <n v="0.65710886224375653"/>
    <s v="AG"/>
    <s v="AGs"/>
    <x v="0"/>
    <s v="Std"/>
    <s v="Std"/>
    <x v="0"/>
  </r>
  <r>
    <s v="AR"/>
    <s v="Asset relocation"/>
    <s v="Program - Short Term Need"/>
    <n v="2733942.8634630069"/>
    <n v="1668163.1086387497"/>
    <n v="1595295.1290437502"/>
    <n v="1944069.7657500005"/>
    <n v="1670000"/>
    <n v="1623650"/>
    <n v="1563851"/>
    <n v="1542485"/>
    <n v="1535001"/>
    <n v="1533069"/>
    <n v="1533069"/>
    <n v="1533069"/>
    <n v="1533069"/>
    <n v="1533069"/>
    <n v="1533069"/>
    <n v="2476817.2999999998"/>
    <n v="1549055.28"/>
    <n v="1518424.8700000003"/>
    <n v="1896653.4300000006"/>
    <n v="1670000"/>
    <n v="1664241.2499999998"/>
    <n v="1643020.9568749999"/>
    <n v="1661087.6357031248"/>
    <n v="1694353.8909222654"/>
    <n v="1734526.8575280171"/>
    <n v="1777890.0289662173"/>
    <n v="1822337.2796903728"/>
    <n v="1867895.7116826321"/>
    <n v="1914593.1044746975"/>
    <n v="1962457.9320865651"/>
    <n v="7798056"/>
    <n v="15463401"/>
    <n v="8397230.5910284072"/>
    <n v="17742404.647928894"/>
    <n v="140"/>
    <n v="2100"/>
    <n v="0.77812514139210753"/>
    <s v="AR"/>
    <s v="ARs"/>
    <x v="1"/>
    <s v="Std"/>
    <s v="Std"/>
    <x v="1"/>
  </r>
  <r>
    <s v="AU002"/>
    <s v="Transmission substation SCADA upgrade"/>
    <s v="Program - Short Term Need"/>
    <n v="305769.37230529677"/>
    <n v="886.22713984374991"/>
    <n v="0"/>
    <n v="0"/>
    <n v="0"/>
    <n v="0"/>
    <n v="0"/>
    <n v="0"/>
    <n v="0"/>
    <n v="0"/>
    <n v="0"/>
    <n v="0"/>
    <n v="0"/>
    <n v="0"/>
    <n v="0"/>
    <n v="277011.95999999996"/>
    <n v="822.9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AU"/>
    <s v="AU002s"/>
    <x v="2"/>
    <s v="Std"/>
    <s v="Unallocated"/>
    <x v="2"/>
  </r>
  <r>
    <s v="AU004"/>
    <s v="Substation SCADA RTU replacement"/>
    <s v="Program - Short Term Need"/>
    <n v="116685.52873911326"/>
    <n v="1122999.6893570309"/>
    <n v="1111472.3986437514"/>
    <n v="2960666.2417499996"/>
    <n v="714162"/>
    <n v="2180000"/>
    <n v="2180000"/>
    <n v="2180000"/>
    <n v="2180000"/>
    <n v="2180000"/>
    <n v="2180000"/>
    <n v="2180000"/>
    <n v="2180000"/>
    <n v="2180000"/>
    <n v="2180000"/>
    <n v="105711.33"/>
    <n v="1042816.8499999997"/>
    <n v="1057915.4300000013"/>
    <n v="2888454.8699999996"/>
    <n v="714162"/>
    <n v="2234500"/>
    <n v="2290362.5"/>
    <n v="2347621.5624999995"/>
    <n v="2406312.1015624995"/>
    <n v="2466469.9041015618"/>
    <n v="2528131.6517041004"/>
    <n v="2591334.9429967031"/>
    <n v="2656118.3165716208"/>
    <n v="2722521.2744859108"/>
    <n v="2790584.3063480584"/>
    <n v="10900000"/>
    <n v="21800000"/>
    <n v="11745266.068164062"/>
    <n v="25033956.560270455"/>
    <n v="220"/>
    <n v="3300"/>
    <n v="0.53992680800092707"/>
    <s v="AU"/>
    <s v="AU004s"/>
    <x v="2"/>
    <s v="Std"/>
    <s v="Std"/>
    <x v="0"/>
  </r>
  <r>
    <s v="AU008"/>
    <s v="Western Sydney Ramtel SCADA upgrades"/>
    <s v="Program - Short Term Need"/>
    <n v="0"/>
    <n v="24273.965431093748"/>
    <n v="0"/>
    <n v="0"/>
    <n v="0"/>
    <n v="0"/>
    <n v="0"/>
    <n v="0"/>
    <n v="0"/>
    <n v="0"/>
    <n v="0"/>
    <n v="0"/>
    <n v="0"/>
    <n v="0"/>
    <n v="0"/>
    <n v="0"/>
    <n v="22540.7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AU"/>
    <s v="AU008s"/>
    <x v="2"/>
    <s v="Std"/>
    <s v="Unallocated"/>
    <x v="2"/>
  </r>
  <r>
    <s v="AU013"/>
    <s v="SCADA master station development software"/>
    <s v="Program - Short Term Need"/>
    <n v="1686876.220876015"/>
    <n v="557786.49427203112"/>
    <n v="812095.67021874979"/>
    <n v="1213077.5882500003"/>
    <n v="978004"/>
    <n v="1110000"/>
    <n v="1110000"/>
    <n v="2110000"/>
    <n v="2110000"/>
    <n v="1110000"/>
    <n v="1110000"/>
    <n v="1110000"/>
    <n v="2110000"/>
    <n v="2110000"/>
    <n v="1110000"/>
    <n v="1528226.5999999999"/>
    <n v="517960.20999999996"/>
    <n v="772964.34999999986"/>
    <n v="1183490.3300000003"/>
    <n v="978004"/>
    <n v="1137750"/>
    <n v="1166193.75"/>
    <n v="2272239.2187499995"/>
    <n v="2329045.1992187495"/>
    <n v="1255863.1163085934"/>
    <n v="1287259.6942163082"/>
    <n v="1319441.1865717159"/>
    <n v="2570830.1137459264"/>
    <n v="2635100.8665895741"/>
    <n v="1420893.8440579565"/>
    <n v="7550000"/>
    <n v="15100000"/>
    <n v="8161091.2842773432"/>
    <n v="17394616.989458822"/>
    <n v="310"/>
    <n v="4650"/>
    <n v="0.2087661061020025"/>
    <s v="AU"/>
    <s v="AU013s"/>
    <x v="2"/>
    <s v="Std"/>
    <s v="Std"/>
    <x v="0"/>
  </r>
  <r>
    <s v="AU014"/>
    <s v="SCADA substation refurbishments"/>
    <s v="Program - Short Term Need"/>
    <n v="822.37371790234351"/>
    <n v="0"/>
    <n v="0"/>
    <n v="0"/>
    <n v="0"/>
    <n v="0"/>
    <n v="0"/>
    <n v="0"/>
    <n v="0"/>
    <n v="0"/>
    <n v="0"/>
    <n v="0"/>
    <n v="0"/>
    <n v="0"/>
    <n v="0"/>
    <n v="74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AU"/>
    <s v="AU014s"/>
    <x v="2"/>
    <s v="Std"/>
    <s v="Unallocated"/>
    <x v="2"/>
  </r>
  <r>
    <s v="AU016"/>
    <s v="PM121 (MD1000) MD3 to DNP3 conversion"/>
    <s v="Program - Short Term Need"/>
    <n v="19982.137110792966"/>
    <n v="0"/>
    <n v="0"/>
    <n v="0"/>
    <n v="0"/>
    <n v="0"/>
    <n v="0"/>
    <n v="0"/>
    <n v="0"/>
    <n v="0"/>
    <n v="0"/>
    <n v="0"/>
    <n v="0"/>
    <n v="0"/>
    <n v="0"/>
    <n v="18102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421301635901934"/>
    <s v="AU"/>
    <s v="AU016s"/>
    <x v="2"/>
    <s v="Std"/>
    <s v="Std"/>
    <x v="0"/>
  </r>
  <r>
    <s v="AU017"/>
    <s v="AFIC availability and SCADA control"/>
    <s v="Program - Short Term Need"/>
    <n v="41352.937066765619"/>
    <n v="44085.263805468741"/>
    <n v="0"/>
    <n v="0"/>
    <n v="0"/>
    <n v="0"/>
    <n v="0"/>
    <n v="0"/>
    <n v="0"/>
    <n v="0"/>
    <n v="0"/>
    <n v="0"/>
    <n v="0"/>
    <n v="0"/>
    <n v="0"/>
    <n v="37463.72"/>
    <n v="40937.54999999999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AU"/>
    <s v="AU017s"/>
    <x v="2"/>
    <s v="Std"/>
    <s v="Unallocated"/>
    <x v="2"/>
  </r>
  <r>
    <s v="CC002"/>
    <s v="Communications development SCADA"/>
    <s v="Program - Short Term Need"/>
    <n v="793146.58488799189"/>
    <n v="621496.93744515604"/>
    <n v="877149.21453124995"/>
    <n v="1503248.6922499996"/>
    <n v="515765.25000000006"/>
    <n v="625000"/>
    <n v="525000"/>
    <n v="525000"/>
    <n v="525000"/>
    <n v="525000"/>
    <n v="450000"/>
    <n v="450000"/>
    <n v="450000"/>
    <n v="450000"/>
    <n v="450000"/>
    <n v="718551.65999999992"/>
    <n v="577121.68999999994"/>
    <n v="834883.25"/>
    <n v="1466584.0899999999"/>
    <n v="515765.25000000006"/>
    <n v="640625"/>
    <n v="551578.125"/>
    <n v="565367.57812499988"/>
    <n v="579501.76757812488"/>
    <n v="593989.31176757789"/>
    <n v="521862.03819580056"/>
    <n v="534908.5891506956"/>
    <n v="548281.303879463"/>
    <n v="561988.33647644939"/>
    <n v="576038.04488836066"/>
    <n v="2725000"/>
    <n v="4975000"/>
    <n v="2931061.7824707031"/>
    <n v="5674140.0950614717"/>
    <n v="150"/>
    <n v="2250"/>
    <n v="0.70421301635901934"/>
    <s v="CC"/>
    <s v="CC002s"/>
    <x v="2"/>
    <s v="Std"/>
    <s v="Std"/>
    <x v="3"/>
  </r>
  <r>
    <s v="CC007"/>
    <s v="SCADA radio repeaters"/>
    <s v="Program - Short Term Need"/>
    <n v="461807.15517066"/>
    <n v="572788.32373281231"/>
    <n v="645775.22935000004"/>
    <n v="1193470.2094999999"/>
    <n v="692279.50999999989"/>
    <n v="880000"/>
    <n v="840000"/>
    <n v="850000"/>
    <n v="690000"/>
    <n v="640000"/>
    <n v="740000"/>
    <n v="620000"/>
    <n v="610000"/>
    <n v="590000"/>
    <n v="490000"/>
    <n v="418374.49"/>
    <n v="531890.89999999991"/>
    <n v="614658.16"/>
    <n v="1164361.18"/>
    <n v="692279.50999999989"/>
    <n v="901999.99999999988"/>
    <n v="882524.99999999988"/>
    <n v="915357.03124999988"/>
    <n v="761630.89453124988"/>
    <n v="724101.25624999974"/>
    <n v="858173.12947753875"/>
    <n v="736985.16727429174"/>
    <n v="743225.76748104976"/>
    <n v="736829.15226912266"/>
    <n v="627241.42665621499"/>
    <n v="3900000"/>
    <n v="6950000"/>
    <n v="4185614.1820312492"/>
    <n v="7888068.8251894657"/>
    <n v="270"/>
    <n v="4050"/>
    <n v="0.36995694717493016"/>
    <s v="CC"/>
    <s v="CC007s"/>
    <x v="2"/>
    <s v="Std"/>
    <s v="Std"/>
    <x v="3"/>
  </r>
  <r>
    <s v="CC020"/>
    <s v="Microwave refurbishment and extension"/>
    <s v="Program - Short Term Need"/>
    <n v="732876.62392111309"/>
    <n v="569554.23811453115"/>
    <n v="1222197.7673937501"/>
    <n v="1155336.7450000001"/>
    <n v="418230.73"/>
    <n v="670000"/>
    <n v="670000"/>
    <n v="490000"/>
    <n v="430000"/>
    <n v="280000"/>
    <n v="940000"/>
    <n v="1550000"/>
    <n v="1230000"/>
    <n v="1520000"/>
    <n v="930000"/>
    <n v="663950.05000000005"/>
    <n v="528887.73"/>
    <n v="1163305.4300000002"/>
    <n v="1127157.8000000003"/>
    <n v="418230.73"/>
    <n v="686749.99999999988"/>
    <n v="703918.75"/>
    <n v="527676.40624999988"/>
    <n v="474639.54296874988"/>
    <n v="316794.2996093749"/>
    <n v="1090111.8131201167"/>
    <n v="1842462.9181857293"/>
    <n v="1498635.5639371988"/>
    <n v="1898271.7143204515"/>
    <n v="1190478.6261026121"/>
    <n v="2540000"/>
    <n v="8710000"/>
    <n v="2709778.9988281247"/>
    <n v="10229739.634494232"/>
    <n v="230"/>
    <n v="3450"/>
    <n v="0.50978789955113346"/>
    <s v="CC"/>
    <s v="CC020s"/>
    <x v="2"/>
    <s v="Std"/>
    <s v="Std"/>
    <x v="3"/>
  </r>
  <r>
    <s v="DS002"/>
    <s v="Pole substation refurbishment"/>
    <s v="Program - Short Term Need"/>
    <n v="1318579.3584418038"/>
    <n v="1181006.9090112497"/>
    <n v="447305.27474999987"/>
    <n v="349933.93399999948"/>
    <n v="740000"/>
    <n v="700000"/>
    <n v="700000"/>
    <n v="700000"/>
    <n v="750000"/>
    <n v="800000"/>
    <n v="800000"/>
    <n v="800000"/>
    <n v="800000"/>
    <n v="800000"/>
    <n v="800000"/>
    <n v="1194567.8199999996"/>
    <n v="1096682.3199999998"/>
    <n v="425751.59999999986"/>
    <n v="341398.95999999956"/>
    <n v="740000"/>
    <n v="717499.99999999988"/>
    <n v="735437.5"/>
    <n v="753823.43749999988"/>
    <n v="827859.66796874977"/>
    <n v="905126.57031249977"/>
    <n v="927754.7345703122"/>
    <n v="950948.60293457005"/>
    <n v="974722.31800793414"/>
    <n v="999090.37595813232"/>
    <n v="1024067.6353570856"/>
    <n v="3650000"/>
    <n v="7650000"/>
    <n v="3939747.17578125"/>
    <n v="8816330.8426092844"/>
    <n v="280"/>
    <n v="4200"/>
    <n v="0.36071719304860189"/>
    <s v="DS"/>
    <s v="DS002s"/>
    <x v="2"/>
    <s v="Std"/>
    <s v="Std"/>
    <x v="4"/>
  </r>
  <r>
    <s v="DS003"/>
    <s v="Distribution substation refurbishment"/>
    <s v="Program - Short Term Need"/>
    <n v="0"/>
    <n v="0"/>
    <n v="2661.2436312500004"/>
    <n v="35397.975249999996"/>
    <n v="0"/>
    <n v="0"/>
    <n v="0"/>
    <n v="0"/>
    <n v="0"/>
    <n v="0"/>
    <n v="0"/>
    <n v="0"/>
    <n v="0"/>
    <n v="0"/>
    <n v="0"/>
    <n v="0"/>
    <n v="0"/>
    <n v="2533.0100000000002"/>
    <n v="34534.61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DS"/>
    <s v="DS003s"/>
    <x v="2"/>
    <s v="Std"/>
    <s v="Std"/>
    <x v="0"/>
  </r>
  <r>
    <s v="DS004"/>
    <s v="Distribution mains refurbishment"/>
    <s v="Program - Short Term Need"/>
    <n v="0"/>
    <n v="0"/>
    <n v="246286.13618124995"/>
    <n v="24466.073499999999"/>
    <n v="0"/>
    <n v="0"/>
    <n v="0"/>
    <n v="0"/>
    <n v="0"/>
    <n v="0"/>
    <n v="0"/>
    <n v="0"/>
    <n v="0"/>
    <n v="0"/>
    <n v="0"/>
    <n v="0"/>
    <n v="0"/>
    <n v="234418.68999999997"/>
    <n v="23869.34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DS"/>
    <s v="DS004s"/>
    <x v="2"/>
    <s v="Std"/>
    <s v="Std"/>
    <x v="1"/>
  </r>
  <r>
    <s v="DS005"/>
    <s v="Distribution pole replacement"/>
    <s v="Program - Short Term Need"/>
    <n v="13908946.566051837"/>
    <n v="9461723.0063689053"/>
    <n v="10401856.706100026"/>
    <n v="19777878.736249972"/>
    <n v="10800000"/>
    <n v="11330000"/>
    <n v="12100000"/>
    <n v="12870000"/>
    <n v="13640000"/>
    <n v="14410000"/>
    <n v="15180000"/>
    <n v="16720000"/>
    <n v="17490000"/>
    <n v="17490000"/>
    <n v="17490000"/>
    <n v="12600819.110000001"/>
    <n v="8786150.4100000001"/>
    <n v="9900636.9600000251"/>
    <n v="19295491.449999973"/>
    <n v="10800000"/>
    <n v="11613249.999999998"/>
    <n v="12712562.499999998"/>
    <n v="13859582.343749998"/>
    <n v="15056007.828124996"/>
    <n v="16303592.347753901"/>
    <n v="17604146.088471673"/>
    <n v="19874825.801332515"/>
    <n v="21309866.677448459"/>
    <n v="21842613.34438467"/>
    <n v="22388678.677994285"/>
    <n v="64350000"/>
    <n v="148720000"/>
    <n v="69544995.019628882"/>
    <n v="172565125.6092605"/>
    <n v="310"/>
    <n v="4650"/>
    <n v="0.2087661061020025"/>
    <s v="DS"/>
    <s v="DS005s"/>
    <x v="2"/>
    <s v="Std"/>
    <s v="Std"/>
    <x v="1"/>
  </r>
  <r>
    <s v="DS006"/>
    <s v="LV CONSAC cable replacement"/>
    <s v="Program - Short Term Need"/>
    <n v="8248472.0253736498"/>
    <n v="5793141.8076948421"/>
    <n v="1645048.1062937495"/>
    <n v="7980857.1934999982"/>
    <n v="6053654"/>
    <n v="6750000"/>
    <n v="7500000"/>
    <n v="9750000"/>
    <n v="9750000"/>
    <n v="11250000"/>
    <n v="11250000"/>
    <n v="11250000"/>
    <n v="11250000"/>
    <n v="11250000"/>
    <n v="11250000"/>
    <n v="7472708.5499999998"/>
    <n v="5379508.0699999994"/>
    <n v="1565780.4699999995"/>
    <n v="7786202.1399999987"/>
    <n v="6053654"/>
    <n v="6918749.9999999991"/>
    <n v="7879687.4999999991"/>
    <n v="10499683.593749998"/>
    <n v="10762175.683593748"/>
    <n v="12728342.395019528"/>
    <n v="13046550.954895014"/>
    <n v="13372714.728767391"/>
    <n v="13707032.596986575"/>
    <n v="14049708.411911236"/>
    <n v="14400951.122209018"/>
    <n v="45000000"/>
    <n v="101250000"/>
    <n v="48788639.172363266"/>
    <n v="117365596.98713249"/>
    <n v="230"/>
    <n v="3450"/>
    <n v="0.50978789955113346"/>
    <s v="DS"/>
    <s v="DS006s"/>
    <x v="2"/>
    <s v="Std"/>
    <s v="Std"/>
    <x v="1"/>
  </r>
  <r>
    <s v="DS006"/>
    <s v="LV CONSAC cable replacement"/>
    <s v="Program - Medium Term Need"/>
    <n v="0"/>
    <n v="0"/>
    <n v="0"/>
    <n v="0"/>
    <n v="0"/>
    <n v="0"/>
    <n v="0"/>
    <n v="0"/>
    <n v="0"/>
    <n v="0"/>
    <n v="0"/>
    <n v="750000"/>
    <n v="750000"/>
    <n v="750000"/>
    <n v="750000"/>
    <n v="0"/>
    <n v="0"/>
    <n v="0"/>
    <n v="0"/>
    <n v="0"/>
    <n v="0"/>
    <n v="0"/>
    <n v="0"/>
    <n v="0"/>
    <n v="0"/>
    <n v="0"/>
    <n v="891514.31525115937"/>
    <n v="913802.17313243833"/>
    <n v="936647.2274607491"/>
    <n v="960063.40814726776"/>
    <n v="0"/>
    <n v="3000000"/>
    <n v="0"/>
    <n v="3702027.1239916142"/>
    <n v="230"/>
    <n v="2300"/>
    <n v="0.69318625244447352"/>
    <s v="DS"/>
    <s v="DS006m"/>
    <x v="2"/>
    <s v="Std"/>
    <s v="Std"/>
    <x v="1"/>
  </r>
  <r>
    <s v="DS006"/>
    <s v="LV CONSAC cable replacement"/>
    <s v="Program - Long Term Need"/>
    <n v="0"/>
    <n v="0"/>
    <n v="0"/>
    <n v="0"/>
    <n v="0"/>
    <n v="0"/>
    <n v="0"/>
    <n v="0"/>
    <n v="0"/>
    <n v="0"/>
    <n v="0"/>
    <n v="0"/>
    <n v="0"/>
    <n v="750000"/>
    <n v="750000"/>
    <n v="0"/>
    <n v="0"/>
    <n v="0"/>
    <n v="0"/>
    <n v="0"/>
    <n v="0"/>
    <n v="0"/>
    <n v="0"/>
    <n v="0"/>
    <n v="0"/>
    <n v="0"/>
    <n v="0"/>
    <n v="0"/>
    <n v="936647.2274607491"/>
    <n v="960063.40814726776"/>
    <n v="0"/>
    <n v="1500000"/>
    <n v="0"/>
    <n v="1896710.635608017"/>
    <n v="230"/>
    <n v="1150"/>
    <n v="0.94510271986047978"/>
    <s v="DS"/>
    <s v="DS006l"/>
    <x v="2"/>
    <s v="Std"/>
    <s v="Std"/>
    <x v="1"/>
  </r>
  <r>
    <s v="DS007"/>
    <s v="Service wire replacement program"/>
    <s v="Program - Short Term Need"/>
    <n v="12405507.898815088"/>
    <n v="11672784.704078125"/>
    <n v="15089577.492681386"/>
    <n v="14430746.92724989"/>
    <n v="4489678.5"/>
    <n v="9200000"/>
    <n v="9300000"/>
    <n v="9300000"/>
    <n v="9450000"/>
    <n v="9800000"/>
    <n v="9800000"/>
    <n v="9800000"/>
    <n v="9800000"/>
    <n v="9800000"/>
    <n v="9800000"/>
    <n v="11238777.879999984"/>
    <n v="10839341.000000002"/>
    <n v="14362477.09000013"/>
    <n v="14078777.489999894"/>
    <n v="4489678.5"/>
    <n v="9430000"/>
    <n v="9770812.5"/>
    <n v="10015082.812499998"/>
    <n v="10431031.816406248"/>
    <n v="11087800.486328121"/>
    <n v="11364995.498486323"/>
    <n v="11649120.385948483"/>
    <n v="11940348.395597193"/>
    <n v="12238857.105487121"/>
    <n v="12544828.5331243"/>
    <n v="47050000"/>
    <n v="96050000"/>
    <n v="50734727.615234375"/>
    <n v="110472877.53387779"/>
    <n v="300"/>
    <n v="4500"/>
    <n v="0.25393883661449068"/>
    <s v="DS"/>
    <s v="DS007s"/>
    <x v="2"/>
    <s v="Std"/>
    <s v="Std"/>
    <x v="5"/>
  </r>
  <r>
    <s v="DS007"/>
    <s v="Service wire replacement program"/>
    <s v="Program - Medium Term Need"/>
    <n v="0"/>
    <n v="0"/>
    <n v="0"/>
    <n v="0"/>
    <n v="0"/>
    <n v="0"/>
    <n v="0"/>
    <n v="0"/>
    <n v="0"/>
    <n v="0"/>
    <n v="0"/>
    <n v="500000"/>
    <n v="500000"/>
    <n v="500000"/>
    <n v="500000"/>
    <n v="0"/>
    <n v="0"/>
    <n v="0"/>
    <n v="0"/>
    <n v="0"/>
    <n v="0"/>
    <n v="0"/>
    <n v="0"/>
    <n v="0"/>
    <n v="0"/>
    <n v="0"/>
    <n v="594342.87683410628"/>
    <n v="609201.44875495881"/>
    <n v="624431.48497383273"/>
    <n v="640042.27209817851"/>
    <n v="0"/>
    <n v="2000000"/>
    <n v="0"/>
    <n v="2468018.0826610764"/>
    <n v="300"/>
    <n v="3000"/>
    <n v="0.5816581798129733"/>
    <s v="DS"/>
    <s v="DS007m"/>
    <x v="2"/>
    <s v="Std"/>
    <s v="Std"/>
    <x v="5"/>
  </r>
  <r>
    <s v="DS007"/>
    <s v="Service wire replacement program"/>
    <s v="Program - Long Term Need"/>
    <n v="0"/>
    <n v="0"/>
    <n v="0"/>
    <n v="0"/>
    <n v="0"/>
    <n v="0"/>
    <n v="0"/>
    <n v="0"/>
    <n v="0"/>
    <n v="0"/>
    <n v="0"/>
    <n v="0"/>
    <n v="0"/>
    <n v="500000"/>
    <n v="500000"/>
    <n v="0"/>
    <n v="0"/>
    <n v="0"/>
    <n v="0"/>
    <n v="0"/>
    <n v="0"/>
    <n v="0"/>
    <n v="0"/>
    <n v="0"/>
    <n v="0"/>
    <n v="0"/>
    <n v="0"/>
    <n v="0"/>
    <n v="624431.48497383273"/>
    <n v="640042.27209817851"/>
    <n v="0"/>
    <n v="1000000"/>
    <n v="0"/>
    <n v="1264473.7570720112"/>
    <n v="300"/>
    <n v="1500"/>
    <n v="0.92229427226873739"/>
    <s v="DS"/>
    <s v="DS007l"/>
    <x v="2"/>
    <s v="Std"/>
    <s v="Std"/>
    <x v="5"/>
  </r>
  <r>
    <s v="DS008"/>
    <s v="Traffic black spot remediation"/>
    <s v="Program - Short Term Need"/>
    <n v="1296459.3896388356"/>
    <n v="640607.97692171857"/>
    <n v="973021.96069374995"/>
    <n v="855722.18274999992"/>
    <n v="917955.5"/>
    <n v="1000000"/>
    <n v="1000000"/>
    <n v="1000000"/>
    <n v="1000000"/>
    <n v="1000000"/>
    <n v="1000000"/>
    <n v="1000000"/>
    <n v="1000000"/>
    <n v="1000000"/>
    <n v="1000000"/>
    <n v="1174528.22"/>
    <n v="594868.18999999994"/>
    <n v="926136.30999999994"/>
    <n v="834850.91"/>
    <n v="917955.5"/>
    <n v="1024999.9999999999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5000000"/>
    <n v="10000000"/>
    <n v="5387736.728515625"/>
    <n v="11483466.312050667"/>
    <n v="150"/>
    <n v="2250"/>
    <n v="0.70421301635901934"/>
    <s v="DS"/>
    <s v="DS008s"/>
    <x v="2"/>
    <s v="Std"/>
    <s v="Std"/>
    <x v="1"/>
  </r>
  <r>
    <s v="DS009"/>
    <s v="Reliability focused distribution mains renewal"/>
    <s v="Program - Short Term Need"/>
    <n v="1298565.4425578902"/>
    <n v="1143448.7654351559"/>
    <n v="19752.369868749996"/>
    <n v="0"/>
    <n v="0"/>
    <n v="0"/>
    <n v="0"/>
    <n v="0"/>
    <n v="0"/>
    <n v="0"/>
    <n v="0"/>
    <n v="0"/>
    <n v="0"/>
    <n v="0"/>
    <n v="0"/>
    <n v="1176436.2"/>
    <n v="1061805.8499999999"/>
    <n v="18800.589999999997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DS"/>
    <s v="DS009s"/>
    <x v="2"/>
    <s v="Std"/>
    <s v="Std"/>
    <x v="1"/>
  </r>
  <r>
    <s v="DS011"/>
    <s v="HV distribution steel mains replacement"/>
    <s v="Program - Short Term Need"/>
    <n v="8201639.0657157023"/>
    <n v="7405988.7494310932"/>
    <n v="7539224.5365312295"/>
    <n v="3588956.2687499993"/>
    <n v="4367566"/>
    <n v="3696000"/>
    <n v="4312000"/>
    <n v="5236000"/>
    <n v="5390000"/>
    <n v="6006000"/>
    <n v="6006000"/>
    <n v="6006000"/>
    <n v="6006000"/>
    <n v="6006000"/>
    <n v="6006000"/>
    <n v="7430280.2000000011"/>
    <n v="6877196.790000001"/>
    <n v="7175942.4499999806"/>
    <n v="3501420.7499999995"/>
    <n v="4367566"/>
    <n v="3788399.9999999995"/>
    <n v="4530295"/>
    <n v="5638599.3124999991"/>
    <n v="5949551.4804687491"/>
    <n v="6795237.7266210914"/>
    <n v="6965118.6697866181"/>
    <n v="7139246.6365312841"/>
    <n v="7317727.802444566"/>
    <n v="7500670.9975056788"/>
    <n v="7688187.7724433206"/>
    <n v="24640000"/>
    <n v="54670000"/>
    <n v="26702083.519589841"/>
    <n v="63313035.398301318"/>
    <n v="280"/>
    <n v="4200"/>
    <n v="0.36071719304860189"/>
    <s v="DS"/>
    <s v="DS011s"/>
    <x v="2"/>
    <s v="Std"/>
    <s v="Std"/>
    <x v="1"/>
  </r>
  <r>
    <s v="DS012"/>
    <s v="HV porcelain expulsion drop-out fuse replacement program"/>
    <s v="Program - Short Term Need"/>
    <n v="208513.86450721481"/>
    <n v="791133.18548453122"/>
    <n v="892188.2390062518"/>
    <n v="559284.56699999981"/>
    <n v="3383.5299999999997"/>
    <n v="0"/>
    <n v="0"/>
    <n v="0"/>
    <n v="0"/>
    <n v="0"/>
    <n v="0"/>
    <n v="0"/>
    <n v="0"/>
    <n v="0"/>
    <n v="0"/>
    <n v="188903.27000000002"/>
    <n v="734645.81"/>
    <n v="849197.61000000173"/>
    <n v="545643.47999999986"/>
    <n v="3383.5299999999997"/>
    <n v="0"/>
    <n v="0"/>
    <n v="0"/>
    <n v="0"/>
    <n v="0"/>
    <n v="0"/>
    <n v="0"/>
    <n v="0"/>
    <n v="0"/>
    <n v="0"/>
    <n v="0"/>
    <n v="0"/>
    <n v="0"/>
    <n v="0"/>
    <s v=""/>
    <n v="4800"/>
    <n v="0.12479849538211955"/>
    <s v="DS"/>
    <s v="DS012s"/>
    <x v="2"/>
    <s v="Std"/>
    <s v="Std"/>
    <x v="1"/>
  </r>
  <r>
    <s v="DS014"/>
    <s v="LV cable network renewal"/>
    <s v="Program - Short Term Need"/>
    <n v="0"/>
    <n v="0"/>
    <n v="0"/>
    <n v="179634.89899999992"/>
    <n v="213.75"/>
    <n v="0"/>
    <n v="1300000"/>
    <n v="1300000"/>
    <n v="1300000"/>
    <n v="1300000"/>
    <n v="1300000"/>
    <n v="1300000"/>
    <n v="1300000"/>
    <n v="1300000"/>
    <n v="1300000"/>
    <n v="0"/>
    <n v="0"/>
    <n v="0"/>
    <n v="175253.55999999994"/>
    <n v="213.75"/>
    <n v="0"/>
    <n v="1365812.5"/>
    <n v="1399957.8124999998"/>
    <n v="1434956.7578124998"/>
    <n v="1470830.676757812"/>
    <n v="1507601.4436767572"/>
    <n v="1545291.4797686762"/>
    <n v="1583923.7667628929"/>
    <n v="1623521.8609319651"/>
    <n v="1664109.9074552641"/>
    <n v="5200000"/>
    <n v="11700000"/>
    <n v="5671557.7470703125"/>
    <n v="13596006.205665868"/>
    <n v="230"/>
    <n v="3450"/>
    <n v="0.50978789955113346"/>
    <s v="DS"/>
    <s v="DS014s"/>
    <x v="2"/>
    <s v="Std"/>
    <s v="Std"/>
    <x v="5"/>
  </r>
  <r>
    <s v="DS301"/>
    <s v="Ground substation refurbishment program"/>
    <s v="Program - Short Term Need"/>
    <n v="3149598.4757874873"/>
    <n v="1420775.2282475"/>
    <n v="591244.66098750022"/>
    <n v="1554908.8460000001"/>
    <n v="504882.99000000005"/>
    <n v="510000"/>
    <n v="510000"/>
    <n v="510000"/>
    <n v="510000"/>
    <n v="510000"/>
    <n v="510000"/>
    <n v="510000"/>
    <n v="510000"/>
    <n v="510000"/>
    <n v="510000"/>
    <n v="2853380.77"/>
    <n v="1319331.0400000003"/>
    <n v="562755.18000000017"/>
    <n v="1516984.2400000002"/>
    <n v="504882.99000000005"/>
    <n v="522749.99999999994"/>
    <n v="535818.75"/>
    <n v="549214.21874999988"/>
    <n v="562944.57421874988"/>
    <n v="577018.18857421854"/>
    <n v="591443.64328857395"/>
    <n v="606229.73437078833"/>
    <n v="621385.47773005802"/>
    <n v="636920.11467330938"/>
    <n v="652843.11754014215"/>
    <n v="2550000"/>
    <n v="5100000"/>
    <n v="2747745.7315429687"/>
    <n v="5856567.8191458406"/>
    <n v="240"/>
    <n v="3600"/>
    <n v="0.42422542822249787"/>
    <s v="DS"/>
    <s v="DS301s"/>
    <x v="2"/>
    <s v="Std"/>
    <s v="Std"/>
    <x v="0"/>
  </r>
  <r>
    <s v="DS301"/>
    <s v="Ground substation refurbishment program"/>
    <s v="Program - Medium Term Need"/>
    <n v="0"/>
    <n v="0"/>
    <n v="0"/>
    <n v="0"/>
    <n v="0"/>
    <n v="0"/>
    <n v="0"/>
    <n v="340000"/>
    <n v="340000"/>
    <n v="510000"/>
    <n v="510000"/>
    <n v="510000"/>
    <n v="510000"/>
    <n v="510000"/>
    <n v="510000"/>
    <n v="0"/>
    <n v="0"/>
    <n v="0"/>
    <n v="0"/>
    <n v="0"/>
    <n v="0"/>
    <n v="0"/>
    <n v="366142.81249999994"/>
    <n v="375296.38281249994"/>
    <n v="577018.18857421854"/>
    <n v="591443.64328857395"/>
    <n v="606229.73437078833"/>
    <n v="621385.47773005802"/>
    <n v="636920.11467330938"/>
    <n v="652843.11754014215"/>
    <n v="1190000"/>
    <n v="3740000"/>
    <n v="1318457.3838867184"/>
    <n v="4427279.4714895906"/>
    <n v="240"/>
    <n v="2400"/>
    <n v="0.69318625244447352"/>
    <s v="DS"/>
    <s v="DS301m"/>
    <x v="2"/>
    <s v="Std"/>
    <s v="Std"/>
    <x v="0"/>
  </r>
  <r>
    <s v="DS301"/>
    <s v="Ground substation refurbishment program"/>
    <s v="Program - Long Term Need"/>
    <n v="0"/>
    <n v="0"/>
    <n v="0"/>
    <n v="0"/>
    <n v="0"/>
    <n v="0"/>
    <n v="0"/>
    <n v="0"/>
    <n v="0"/>
    <n v="0"/>
    <n v="255000"/>
    <n v="255000"/>
    <n v="255000"/>
    <n v="255000"/>
    <n v="255000"/>
    <n v="0"/>
    <n v="0"/>
    <n v="0"/>
    <n v="0"/>
    <n v="0"/>
    <n v="0"/>
    <n v="0"/>
    <n v="0"/>
    <n v="0"/>
    <n v="0"/>
    <n v="295721.82164428697"/>
    <n v="303114.86718539416"/>
    <n v="310692.73886502901"/>
    <n v="318460.05733665469"/>
    <n v="326421.55877007107"/>
    <n v="0"/>
    <n v="1275000"/>
    <n v="0"/>
    <n v="1554411.043801436"/>
    <n v="240"/>
    <n v="1200"/>
    <n v="0.94510271986047978"/>
    <s v="DS"/>
    <s v="DS301l"/>
    <x v="2"/>
    <s v="Std"/>
    <s v="Std"/>
    <x v="0"/>
  </r>
  <r>
    <s v="DS302"/>
    <s v="Distribution transformer replacement program"/>
    <s v="Program - Short Term Need"/>
    <n v="2440045.5507028275"/>
    <n v="1714624.1546965619"/>
    <n v="1452056.5937312497"/>
    <n v="1871701.0450000002"/>
    <n v="1169485.6300000001"/>
    <n v="1125000"/>
    <n v="1125000"/>
    <n v="1125000"/>
    <n v="1437500"/>
    <n v="1437500"/>
    <n v="1437500"/>
    <n v="1437500"/>
    <n v="1437500"/>
    <n v="1437500"/>
    <n v="1437500"/>
    <n v="2210560.84"/>
    <n v="1592198.9799999997"/>
    <n v="1382088.3699999996"/>
    <n v="1826049.8000000003"/>
    <n v="1169485.6300000001"/>
    <n v="1153125"/>
    <n v="1181953.125"/>
    <n v="1211501.9531249998"/>
    <n v="1586731.0302734373"/>
    <n v="1626399.306030273"/>
    <n v="1667059.2886810296"/>
    <n v="1708735.7708980555"/>
    <n v="1751454.1651705068"/>
    <n v="1795240.5192997691"/>
    <n v="1840121.5322822633"/>
    <n v="6250000"/>
    <n v="13437500"/>
    <n v="6759710.4144287109"/>
    <n v="15522321.690760337"/>
    <n v="270"/>
    <n v="4050"/>
    <n v="0.36995694717493016"/>
    <s v="DS"/>
    <s v="DS302s"/>
    <x v="2"/>
    <s v="Std"/>
    <s v="Std"/>
    <x v="0"/>
  </r>
  <r>
    <s v="DS302"/>
    <s v="Distribution transformer replacement program"/>
    <s v="Program - Medium Term Need"/>
    <n v="0"/>
    <n v="0"/>
    <n v="0"/>
    <n v="0"/>
    <n v="0"/>
    <n v="125000"/>
    <n v="125000"/>
    <n v="125000"/>
    <n v="125000"/>
    <n v="125000"/>
    <n v="125000"/>
    <n v="125000"/>
    <n v="125000"/>
    <n v="125000"/>
    <n v="125000"/>
    <n v="0"/>
    <n v="0"/>
    <n v="0"/>
    <n v="0"/>
    <n v="0"/>
    <n v="128124.99999999999"/>
    <n v="131328.125"/>
    <n v="134611.32812499997"/>
    <n v="137976.61132812497"/>
    <n v="141426.0266113281"/>
    <n v="144961.67727661127"/>
    <n v="148585.71920852657"/>
    <n v="152300.3621887397"/>
    <n v="156107.87124345818"/>
    <n v="160010.56802454463"/>
    <n v="625000"/>
    <n v="1250000"/>
    <n v="673467.09106445312"/>
    <n v="1435433.2890063333"/>
    <n v="270"/>
    <n v="2700"/>
    <n v="0.66070548673632656"/>
    <s v="DS"/>
    <s v="DS302m"/>
    <x v="2"/>
    <s v="Std"/>
    <s v="Std"/>
    <x v="0"/>
  </r>
  <r>
    <s v="DS302"/>
    <s v="Distribution transformer replacement program"/>
    <s v="Program - Long Term Need"/>
    <n v="0"/>
    <n v="0"/>
    <n v="0"/>
    <n v="0"/>
    <n v="0"/>
    <n v="0"/>
    <n v="0"/>
    <n v="0"/>
    <n v="0"/>
    <n v="0"/>
    <n v="0"/>
    <n v="0"/>
    <n v="125000"/>
    <n v="125000"/>
    <n v="125000"/>
    <n v="0"/>
    <n v="0"/>
    <n v="0"/>
    <n v="0"/>
    <n v="0"/>
    <n v="0"/>
    <n v="0"/>
    <n v="0"/>
    <n v="0"/>
    <n v="0"/>
    <n v="0"/>
    <n v="0"/>
    <n v="152300.3621887397"/>
    <n v="156107.87124345818"/>
    <n v="160010.56802454463"/>
    <n v="0"/>
    <n v="375000"/>
    <n v="0"/>
    <n v="468418.80145674251"/>
    <n v="270"/>
    <n v="1350"/>
    <n v="0.92229427226873739"/>
    <s v="DS"/>
    <s v="DS302l"/>
    <x v="2"/>
    <s v="Std"/>
    <s v="Std"/>
    <x v="0"/>
  </r>
  <r>
    <s v="DS305"/>
    <s v="Compact LV switchgear replacement"/>
    <s v="Program - Short Term Need"/>
    <n v="107292.13623053902"/>
    <n v="89441.140090468733"/>
    <n v="88810.22428124999"/>
    <n v="152935.47349999996"/>
    <n v="387187.91"/>
    <n v="300000"/>
    <n v="300000"/>
    <n v="300000"/>
    <n v="300000"/>
    <n v="300000"/>
    <n v="300000"/>
    <n v="300000"/>
    <n v="300000"/>
    <n v="300000"/>
    <n v="300000"/>
    <n v="97201.37999999999"/>
    <n v="83054.989999999991"/>
    <n v="84530.849999999991"/>
    <n v="149205.33999999997"/>
    <n v="387187.91"/>
    <n v="30750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500000"/>
    <n v="3000000"/>
    <n v="1616321.0185546875"/>
    <n v="3445039.8936152006"/>
    <n v="240"/>
    <n v="3600"/>
    <n v="0.42422542822249787"/>
    <s v="DS"/>
    <s v="DS305s"/>
    <x v="2"/>
    <s v="Std"/>
    <s v="Std"/>
    <x v="0"/>
  </r>
  <r>
    <s v="DS305"/>
    <s v="Compact LV switchgear replacement"/>
    <s v="Program - Medium Term Need"/>
    <n v="0"/>
    <n v="0"/>
    <n v="0"/>
    <n v="0"/>
    <n v="0"/>
    <n v="200000"/>
    <n v="200000"/>
    <n v="200000"/>
    <n v="200000"/>
    <n v="200000"/>
    <n v="200000"/>
    <n v="200000"/>
    <n v="200000"/>
    <n v="200000"/>
    <n v="200000"/>
    <n v="0"/>
    <n v="0"/>
    <n v="0"/>
    <n v="0"/>
    <n v="0"/>
    <n v="204999.99999999997"/>
    <n v="210124.99999999997"/>
    <n v="215378.12499999997"/>
    <n v="220762.57812499994"/>
    <n v="226281.64257812494"/>
    <n v="231938.68364257805"/>
    <n v="237737.15073364251"/>
    <n v="243680.57950198354"/>
    <n v="249772.59398953308"/>
    <n v="256016.9088392714"/>
    <n v="1000000"/>
    <n v="2000000"/>
    <n v="1077547.3457031248"/>
    <n v="2296693.2624101331"/>
    <n v="240"/>
    <n v="2400"/>
    <n v="0.69318625244447352"/>
    <s v="DS"/>
    <s v="DS305m"/>
    <x v="2"/>
    <s v="Std"/>
    <s v="Std"/>
    <x v="0"/>
  </r>
  <r>
    <s v="DS307"/>
    <s v="Holec MD4 epoxy switchgear replacement"/>
    <s v="Program - Short Term Need"/>
    <n v="2207373.2398987534"/>
    <n v="596556.82901124982"/>
    <n v="384905.06286250014"/>
    <n v="6677361.5262500066"/>
    <n v="2360741.09"/>
    <n v="5950000"/>
    <n v="5600000"/>
    <n v="5950000"/>
    <n v="5950000"/>
    <n v="5950000"/>
    <n v="5950000"/>
    <n v="5950000"/>
    <n v="5950000"/>
    <n v="5950000"/>
    <n v="5950000"/>
    <n v="1999771.2100000002"/>
    <n v="553962.31999999995"/>
    <n v="366358.18000000017"/>
    <n v="6514499.0500000073"/>
    <n v="2360741.09"/>
    <n v="6098749.9999999991"/>
    <n v="5883500"/>
    <n v="6407499.2187499991"/>
    <n v="6567686.6992187481"/>
    <n v="6731878.8666992169"/>
    <n v="6900175.8383666966"/>
    <n v="7072680.2343258644"/>
    <n v="7249497.24018401"/>
    <n v="7430734.6711886097"/>
    <n v="7616503.0379683245"/>
    <n v="29400000"/>
    <n v="59150000"/>
    <n v="31689314.784667969"/>
    <n v="67958905.806701466"/>
    <n v="280"/>
    <n v="4200"/>
    <n v="0.36071719304860189"/>
    <s v="DS"/>
    <s v="DS307s"/>
    <x v="2"/>
    <s v="Std"/>
    <s v="Std"/>
    <x v="0"/>
  </r>
  <r>
    <s v="DS307"/>
    <s v="Holec MD4 epoxy switchgear replacement"/>
    <s v="Program - Medium Term Need"/>
    <n v="0"/>
    <n v="0"/>
    <n v="0"/>
    <n v="0"/>
    <n v="0"/>
    <n v="0"/>
    <n v="0"/>
    <n v="0"/>
    <n v="0"/>
    <n v="0"/>
    <n v="0"/>
    <n v="1750000"/>
    <n v="1750000"/>
    <n v="1750000"/>
    <n v="1750000"/>
    <n v="0"/>
    <n v="0"/>
    <n v="0"/>
    <n v="0"/>
    <n v="0"/>
    <n v="0"/>
    <n v="0"/>
    <n v="0"/>
    <n v="0"/>
    <n v="0"/>
    <n v="0"/>
    <n v="2080200.0689193718"/>
    <n v="2132205.0706423558"/>
    <n v="2185510.1974084144"/>
    <n v="2240147.952343625"/>
    <n v="0"/>
    <n v="7000000"/>
    <n v="0"/>
    <n v="8638063.2893137671"/>
    <n v="280"/>
    <n v="2800"/>
    <n v="0.65992314112952299"/>
    <s v="DS"/>
    <s v="DS307m"/>
    <x v="2"/>
    <s v="Std"/>
    <s v="Std"/>
    <x v="0"/>
  </r>
  <r>
    <s v="DS307"/>
    <s v="Holec MD4 epoxy switchgear replacement"/>
    <s v="Program - Long Term Need"/>
    <n v="0"/>
    <n v="0"/>
    <n v="0"/>
    <n v="0"/>
    <n v="0"/>
    <n v="0"/>
    <n v="0"/>
    <n v="0"/>
    <n v="0"/>
    <n v="0"/>
    <n v="0"/>
    <n v="0"/>
    <n v="0"/>
    <n v="1750000"/>
    <n v="1750000"/>
    <n v="0"/>
    <n v="0"/>
    <n v="0"/>
    <n v="0"/>
    <n v="0"/>
    <n v="0"/>
    <n v="0"/>
    <n v="0"/>
    <n v="0"/>
    <n v="0"/>
    <n v="0"/>
    <n v="0"/>
    <n v="0"/>
    <n v="2185510.1974084144"/>
    <n v="2240147.952343625"/>
    <n v="0"/>
    <n v="3500000"/>
    <n v="0"/>
    <n v="4425658.1497520395"/>
    <n v="280"/>
    <n v="1400"/>
    <n v="0.92229427226873739"/>
    <s v="DS"/>
    <s v="DS307l"/>
    <x v="2"/>
    <s v="Std"/>
    <s v="Std"/>
    <x v="0"/>
  </r>
  <r>
    <s v="DS308"/>
    <s v="HV RGB12 switchgear replacement"/>
    <s v="Program - Short Term Need"/>
    <n v="1320770.8133642068"/>
    <n v="788516.2874212499"/>
    <n v="100206.28011249997"/>
    <n v="432822.43474999978"/>
    <n v="454584"/>
    <n v="0"/>
    <n v="0"/>
    <n v="0"/>
    <n v="0"/>
    <n v="0"/>
    <n v="0"/>
    <n v="0"/>
    <n v="0"/>
    <n v="0"/>
    <n v="0"/>
    <n v="1196553.1700000002"/>
    <n v="732215.76"/>
    <n v="95377.77999999997"/>
    <n v="422265.7899999998"/>
    <n v="454584"/>
    <n v="0"/>
    <n v="0"/>
    <n v="0"/>
    <n v="0"/>
    <n v="0"/>
    <n v="0"/>
    <n v="0"/>
    <n v="0"/>
    <n v="0"/>
    <n v="0"/>
    <n v="0"/>
    <n v="0"/>
    <n v="0"/>
    <n v="0"/>
    <s v=""/>
    <n v="4200"/>
    <n v="0.36071719304860189"/>
    <s v="DS"/>
    <s v="DS308s"/>
    <x v="2"/>
    <s v="Std"/>
    <s v="Std"/>
    <x v="0"/>
  </r>
  <r>
    <s v="DS312"/>
    <s v="Miscellaneous substation renewal expenditure"/>
    <s v="Program - Short Term Need"/>
    <n v="355237.11125691002"/>
    <n v="415649.90830406244"/>
    <n v="582597.48141874967"/>
    <n v="1543728.31"/>
    <n v="877711.91999999993"/>
    <n v="1500000"/>
    <n v="1500000"/>
    <n v="1500000"/>
    <n v="1500000"/>
    <n v="1500000"/>
    <n v="1500000"/>
    <n v="1500000"/>
    <n v="1500000"/>
    <n v="1500000"/>
    <n v="1500000"/>
    <n v="321827.28999999998"/>
    <n v="385972.26"/>
    <n v="554524.66999999969"/>
    <n v="1506076.4000000001"/>
    <n v="877711.91999999993"/>
    <n v="1537499.9999999998"/>
    <n v="1575937.4999999998"/>
    <n v="1615335.9374999998"/>
    <n v="1655719.3359374995"/>
    <n v="1697112.319335937"/>
    <n v="1739540.1273193352"/>
    <n v="1783028.6305023187"/>
    <n v="1827604.3462648767"/>
    <n v="1873294.4549214982"/>
    <n v="1920126.8162945355"/>
    <n v="7500000"/>
    <n v="15000000"/>
    <n v="8081605.0927734356"/>
    <n v="17225199.468076002"/>
    <n v="230"/>
    <n v="3450"/>
    <n v="0.50978789955113346"/>
    <s v="DS"/>
    <s v="DS312s"/>
    <x v="2"/>
    <s v="Std"/>
    <s v="Std"/>
    <x v="0"/>
  </r>
  <r>
    <s v="DS312"/>
    <s v="Miscellaneous substation renewal expenditure"/>
    <s v="Program - Medium Term Need"/>
    <n v="0"/>
    <n v="0"/>
    <n v="0"/>
    <n v="0"/>
    <n v="0"/>
    <n v="0"/>
    <n v="0"/>
    <n v="0"/>
    <n v="0"/>
    <n v="0"/>
    <n v="0"/>
    <n v="500000"/>
    <n v="500000"/>
    <n v="500000"/>
    <n v="500000"/>
    <n v="0"/>
    <n v="0"/>
    <n v="0"/>
    <n v="0"/>
    <n v="0"/>
    <n v="0"/>
    <n v="0"/>
    <n v="0"/>
    <n v="0"/>
    <n v="0"/>
    <n v="0"/>
    <n v="594342.87683410628"/>
    <n v="609201.44875495881"/>
    <n v="624431.48497383273"/>
    <n v="640042.27209817851"/>
    <n v="0"/>
    <n v="2000000"/>
    <n v="0"/>
    <n v="2468018.0826610764"/>
    <n v="230"/>
    <n v="2300"/>
    <n v="0.69318625244447352"/>
    <s v="DS"/>
    <s v="DS312m"/>
    <x v="2"/>
    <s v="Std"/>
    <s v="Std"/>
    <x v="0"/>
  </r>
  <r>
    <s v="DS312"/>
    <s v="Miscellaneous substation renewal expenditure"/>
    <s v="Program - Long Term Need"/>
    <n v="0"/>
    <n v="0"/>
    <n v="0"/>
    <n v="0"/>
    <n v="0"/>
    <n v="0"/>
    <n v="0"/>
    <n v="0"/>
    <n v="0"/>
    <n v="0"/>
    <n v="0"/>
    <n v="0"/>
    <n v="0"/>
    <n v="500000"/>
    <n v="500000"/>
    <n v="0"/>
    <n v="0"/>
    <n v="0"/>
    <n v="0"/>
    <n v="0"/>
    <n v="0"/>
    <n v="0"/>
    <n v="0"/>
    <n v="0"/>
    <n v="0"/>
    <n v="0"/>
    <n v="0"/>
    <n v="0"/>
    <n v="624431.48497383273"/>
    <n v="640042.27209817851"/>
    <n v="0"/>
    <n v="1000000"/>
    <n v="0"/>
    <n v="1264473.7570720112"/>
    <n v="230"/>
    <n v="1150"/>
    <n v="0.94510271986047978"/>
    <s v="DS"/>
    <s v="DS312l"/>
    <x v="2"/>
    <s v="Std"/>
    <s v="Std"/>
    <x v="0"/>
  </r>
  <r>
    <s v="DS313"/>
    <s v="Padmount substation fire risk mitigation"/>
    <s v="Program - Short Term Need"/>
    <n v="506581.92323649197"/>
    <n v="374120.23517859366"/>
    <n v="207085.79402499998"/>
    <n v="-7073.9247500000001"/>
    <n v="61797.11"/>
    <n v="0"/>
    <n v="0"/>
    <n v="0"/>
    <n v="0"/>
    <n v="0"/>
    <n v="0"/>
    <n v="0"/>
    <n v="0"/>
    <n v="0"/>
    <n v="0"/>
    <n v="458938.21999999991"/>
    <n v="347407.82999999996"/>
    <n v="197107.24"/>
    <n v="-6901.39"/>
    <n v="61797.11"/>
    <n v="0"/>
    <n v="0"/>
    <n v="0"/>
    <n v="0"/>
    <n v="0"/>
    <n v="0"/>
    <n v="0"/>
    <n v="0"/>
    <n v="0"/>
    <n v="0"/>
    <n v="0"/>
    <n v="0"/>
    <n v="0"/>
    <n v="0"/>
    <s v=""/>
    <n v="3300"/>
    <n v="0.53992680800092707"/>
    <s v="DS"/>
    <s v="DS313s"/>
    <x v="2"/>
    <s v="Std"/>
    <s v="Std"/>
    <x v="0"/>
  </r>
  <r>
    <s v="DS315"/>
    <s v="Low voltage switchgear replacement"/>
    <s v="Program - Short Term Need"/>
    <n v="0"/>
    <n v="0"/>
    <n v="397729.63249374996"/>
    <n v="1011199.2565000013"/>
    <n v="263730.92"/>
    <n v="531000"/>
    <n v="531000"/>
    <n v="531000"/>
    <n v="531000"/>
    <n v="531000"/>
    <n v="531000"/>
    <n v="531000"/>
    <n v="531000"/>
    <n v="531000"/>
    <n v="531000"/>
    <n v="0"/>
    <n v="0"/>
    <n v="378564.79"/>
    <n v="986535.86000000138"/>
    <n v="263730.92"/>
    <n v="544275"/>
    <n v="557881.875"/>
    <n v="571828.92187499988"/>
    <n v="586124.64492187486"/>
    <n v="600777.7610449217"/>
    <n v="615797.20507104474"/>
    <n v="631192.13519782084"/>
    <n v="646971.9385777663"/>
    <n v="663146.2370422103"/>
    <n v="679724.89296826557"/>
    <n v="2655000"/>
    <n v="5310000"/>
    <n v="2860888.2028417964"/>
    <n v="6097720.6116989041"/>
    <n v="280"/>
    <n v="4200"/>
    <n v="0.36071719304860189"/>
    <s v="DS"/>
    <s v="DS315s"/>
    <x v="2"/>
    <s v="Std"/>
    <s v="Std"/>
    <x v="0"/>
  </r>
  <r>
    <s v="DS315"/>
    <s v="Low voltage switchgear replacement"/>
    <s v="Program - Medium Term Need"/>
    <n v="0"/>
    <n v="0"/>
    <n v="0"/>
    <n v="0"/>
    <n v="0"/>
    <n v="177000"/>
    <n v="177000"/>
    <n v="177000"/>
    <n v="177000"/>
    <n v="177000"/>
    <n v="177000"/>
    <n v="177000"/>
    <n v="177000"/>
    <n v="177000"/>
    <n v="177000"/>
    <n v="0"/>
    <n v="0"/>
    <n v="0"/>
    <n v="0"/>
    <n v="0"/>
    <n v="181424.99999999997"/>
    <n v="185960.625"/>
    <n v="190609.64062499997"/>
    <n v="195374.88164062495"/>
    <n v="200259.25368164058"/>
    <n v="205265.73502368157"/>
    <n v="210397.37839927361"/>
    <n v="215657.31285925544"/>
    <n v="221048.74568073679"/>
    <n v="226574.9643227552"/>
    <n v="885000"/>
    <n v="1770000"/>
    <n v="953629.40094726556"/>
    <n v="2032573.537232968"/>
    <n v="280"/>
    <n v="2800"/>
    <n v="0.65992314112952299"/>
    <s v="DS"/>
    <s v="DS315m"/>
    <x v="2"/>
    <s v="Std"/>
    <s v="Std"/>
    <x v="0"/>
  </r>
  <r>
    <s v="DS316"/>
    <s v="HV oil switchgear replacement program"/>
    <s v="Program - Short Term Need"/>
    <n v="0"/>
    <n v="0"/>
    <n v="440052.2010125001"/>
    <n v="1125263.7882500004"/>
    <n v="17102.96"/>
    <n v="0"/>
    <n v="0"/>
    <n v="0"/>
    <n v="0"/>
    <n v="0"/>
    <n v="0"/>
    <n v="0"/>
    <n v="0"/>
    <n v="0"/>
    <n v="0"/>
    <n v="0"/>
    <n v="0"/>
    <n v="418848.02000000008"/>
    <n v="1097818.3300000005"/>
    <n v="17102.96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DS"/>
    <s v="DS316s"/>
    <x v="2"/>
    <s v="Std"/>
    <s v="Std"/>
    <x v="0"/>
  </r>
  <r>
    <s v="DS317"/>
    <s v="Future distribution substation renewals"/>
    <s v="Program - Short Term Need"/>
    <n v="0"/>
    <n v="0"/>
    <n v="0"/>
    <n v="0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80"/>
    <n v="2700"/>
    <n v="0.66070548673632656"/>
    <s v="DS"/>
    <s v="DS317s"/>
    <x v="2"/>
    <s v="Std"/>
    <s v="Unallocated"/>
    <x v="2"/>
  </r>
  <r>
    <s v="DS317"/>
    <s v="Future distribution substation renewals"/>
    <s v="Program - Medium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1800"/>
    <n v="0.81856625251358184"/>
    <s v="DS"/>
    <s v="DS317m"/>
    <x v="2"/>
    <s v="Std"/>
    <s v="Unallocated"/>
    <x v="2"/>
  </r>
  <r>
    <s v="DS317"/>
    <s v="Future distribution substation renewals"/>
    <s v="Program - Long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900"/>
    <n v="0.97413197299614496"/>
    <s v="DS"/>
    <s v="DS317l"/>
    <x v="2"/>
    <s v="Std"/>
    <s v="Unallocated"/>
    <x v="2"/>
  </r>
  <r>
    <s v="DS318"/>
    <s v="Distribution substation earthing refurbishment"/>
    <s v="Program - Short Term Need"/>
    <n v="0"/>
    <n v="0"/>
    <n v="0"/>
    <n v="0"/>
    <n v="0"/>
    <n v="180000"/>
    <n v="180000"/>
    <n v="180000"/>
    <n v="180000"/>
    <n v="180000"/>
    <n v="180000"/>
    <n v="180000"/>
    <n v="180000"/>
    <n v="180000"/>
    <n v="180000"/>
    <n v="0"/>
    <n v="0"/>
    <n v="0"/>
    <n v="0"/>
    <n v="0"/>
    <n v="184499.99999999997"/>
    <n v="189112.5"/>
    <n v="193840.31249999997"/>
    <n v="198686.32031249997"/>
    <n v="203653.47832031242"/>
    <n v="208744.81527832022"/>
    <n v="213963.43566027825"/>
    <n v="219312.52155178518"/>
    <n v="224795.33459057979"/>
    <n v="230415.21795534427"/>
    <n v="900000"/>
    <n v="1800000"/>
    <n v="969792.61113281245"/>
    <n v="2067023.9361691205"/>
    <n v="340"/>
    <n v="5100"/>
    <n v="9.2277390047231442E-2"/>
    <s v="DS"/>
    <s v="DS318s"/>
    <x v="2"/>
    <s v="Std"/>
    <s v="Std"/>
    <x v="0"/>
  </r>
  <r>
    <s v="DS318"/>
    <s v="Distribution substation earthing refurbishment"/>
    <s v="Program - Medium Term Need"/>
    <n v="0"/>
    <n v="0"/>
    <n v="0"/>
    <n v="0"/>
    <n v="0"/>
    <n v="90000"/>
    <n v="90000"/>
    <n v="90000"/>
    <n v="90000"/>
    <n v="90000"/>
    <n v="90000"/>
    <n v="90000"/>
    <n v="90000"/>
    <n v="90000"/>
    <n v="90000"/>
    <n v="0"/>
    <n v="0"/>
    <n v="0"/>
    <n v="0"/>
    <n v="0"/>
    <n v="92249.999999999985"/>
    <n v="94556.25"/>
    <n v="96920.156249999985"/>
    <n v="99343.160156249985"/>
    <n v="101826.73916015621"/>
    <n v="104372.40763916011"/>
    <n v="106981.71783013912"/>
    <n v="109656.26077589259"/>
    <n v="112397.6672952899"/>
    <n v="115207.60897767213"/>
    <n v="450000"/>
    <n v="900000"/>
    <n v="484896.30556640623"/>
    <n v="1033511.9680845602"/>
    <n v="340"/>
    <n v="3400"/>
    <n v="0.51016202820655299"/>
    <s v="DS"/>
    <s v="DS318m"/>
    <x v="2"/>
    <s v="Std"/>
    <s v="Std"/>
    <x v="0"/>
  </r>
  <r>
    <s v="DS404"/>
    <s v="Cast iron UGOH replacement program"/>
    <s v="Program - Short Term Need"/>
    <n v="2322792.3972228393"/>
    <n v="1224070.257458125"/>
    <n v="362053.91658125003"/>
    <n v="1487.2955000000002"/>
    <n v="0"/>
    <n v="0"/>
    <n v="0"/>
    <n v="0"/>
    <n v="0"/>
    <n v="0"/>
    <n v="0"/>
    <n v="0"/>
    <n v="0"/>
    <n v="0"/>
    <n v="0"/>
    <n v="2104335.27"/>
    <n v="1136670.9200000002"/>
    <n v="344608.13000000006"/>
    <n v="1451.0200000000002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DS"/>
    <s v="DS404s"/>
    <x v="2"/>
    <s v="Std"/>
    <s v="Std"/>
    <x v="1"/>
  </r>
  <r>
    <s v="DS405"/>
    <s v="Air break switch replacement program"/>
    <s v="Program - Short Term Need"/>
    <n v="3767844.0206359061"/>
    <n v="4535954.2559132818"/>
    <n v="3250812.104100001"/>
    <n v="7898444.0672499817"/>
    <n v="7304354.4200000009"/>
    <n v="3640000"/>
    <n v="3640000"/>
    <n v="3640000"/>
    <n v="3640000"/>
    <n v="3640000"/>
    <n v="3640000"/>
    <n v="3640000"/>
    <n v="3640000"/>
    <n v="3640000"/>
    <n v="3640000"/>
    <n v="3413480.7200000007"/>
    <n v="4212084.4500000011"/>
    <n v="3094169.7600000012"/>
    <n v="7705799.0899999831"/>
    <n v="7304354.4200000009"/>
    <n v="3730999.9999999995"/>
    <n v="3824274.9999999995"/>
    <n v="3919881.8749999995"/>
    <n v="4017878.9218749991"/>
    <n v="4118325.8949218737"/>
    <n v="4221284.0422949204"/>
    <n v="4326816.1433522934"/>
    <n v="4434986.5469361003"/>
    <n v="4545861.2106095022"/>
    <n v="4659507.7408747394"/>
    <n v="18200000"/>
    <n v="36400000"/>
    <n v="19611361.691796869"/>
    <n v="41799817.375864424"/>
    <n v="280"/>
    <n v="4200"/>
    <n v="0.36071719304860189"/>
    <s v="DS"/>
    <s v="DS405s"/>
    <x v="2"/>
    <s v="Std"/>
    <s v="Std"/>
    <x v="1"/>
  </r>
  <r>
    <s v="DS409"/>
    <s v="Miscellaneous mains renewal expenditure"/>
    <s v="Program - Short Term Need"/>
    <n v="2025137.7716117457"/>
    <n v="933937.08826609363"/>
    <n v="938760.86931875127"/>
    <n v="10981870.038750008"/>
    <n v="2087412.32"/>
    <n v="1095000"/>
    <n v="1095000"/>
    <n v="1095000"/>
    <n v="1095000"/>
    <n v="1095000"/>
    <n v="1200000"/>
    <n v="1200000"/>
    <n v="1200000"/>
    <n v="1200000"/>
    <n v="1200000"/>
    <n v="1834674.87"/>
    <n v="867253.43"/>
    <n v="893526.11000000127"/>
    <n v="10714019.550000008"/>
    <n v="2087412.32"/>
    <n v="1122375"/>
    <n v="1150434.375"/>
    <n v="1179195.2343749998"/>
    <n v="1208675.1152343748"/>
    <n v="1238891.993115234"/>
    <n v="1391632.1018554682"/>
    <n v="1426422.9044018551"/>
    <n v="1462083.4770119013"/>
    <n v="1498635.5639371986"/>
    <n v="1536101.4530356284"/>
    <n v="5475000"/>
    <n v="11475000"/>
    <n v="5899571.7177246092"/>
    <n v="13214447.217966659"/>
    <n v="290"/>
    <n v="4350"/>
    <n v="0.29112893964849867"/>
    <s v="DS"/>
    <s v="DS409s"/>
    <x v="2"/>
    <s v="Std"/>
    <s v="Std"/>
    <x v="1"/>
  </r>
  <r>
    <s v="DS410"/>
    <s v="Capital works for compliance to NSW Maritime Waterways - crossing codes"/>
    <s v="Program - Short Term Need"/>
    <n v="796287.79353587481"/>
    <n v="0"/>
    <n v="0"/>
    <n v="0"/>
    <n v="0"/>
    <n v="0"/>
    <n v="0"/>
    <n v="0"/>
    <n v="0"/>
    <n v="0"/>
    <n v="0"/>
    <n v="0"/>
    <n v="0"/>
    <n v="0"/>
    <n v="0"/>
    <n v="721397.44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3992680800092707"/>
    <s v="DS"/>
    <s v="DS410s"/>
    <x v="2"/>
    <s v="Std"/>
    <s v="Std"/>
    <x v="1"/>
  </r>
  <r>
    <s v="DS411"/>
    <s v="Capital works for compliance to NSW Maritime Waterways - signage replacement and drawings update "/>
    <s v="Program - Short Term Need"/>
    <n v="331360.380085996"/>
    <n v="1290.0718931249999"/>
    <n v="42149.793237499995"/>
    <n v="0"/>
    <n v="0"/>
    <n v="0"/>
    <n v="0"/>
    <n v="0"/>
    <n v="0"/>
    <n v="0"/>
    <n v="0"/>
    <n v="0"/>
    <n v="0"/>
    <n v="0"/>
    <n v="0"/>
    <n v="300196.15000000002"/>
    <n v="1197.96"/>
    <n v="40118.78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3992680800092707"/>
    <s v="DS"/>
    <s v="DS411s"/>
    <x v="2"/>
    <s v="Std"/>
    <s v="Std"/>
    <x v="1"/>
  </r>
  <r>
    <s v="DS413"/>
    <s v="Low mains remediation"/>
    <s v="Program - Short Term Need"/>
    <n v="2745546.2659886745"/>
    <n v="5302978.9402112495"/>
    <n v="2864226.1463000034"/>
    <n v="2148731.8027499993"/>
    <n v="2293431.29"/>
    <n v="1625000"/>
    <n v="1625000"/>
    <n v="1625000"/>
    <n v="1625000"/>
    <n v="1625000"/>
    <n v="975000"/>
    <n v="975000"/>
    <n v="975000"/>
    <n v="975000"/>
    <n v="975000"/>
    <n v="2487329.4099999997"/>
    <n v="4924343.12"/>
    <n v="2726211.6800000034"/>
    <n v="2096323.7099999995"/>
    <n v="2293431.29"/>
    <n v="1665624.9999999998"/>
    <n v="1707265.6249999998"/>
    <n v="1749947.2656249998"/>
    <n v="1793695.9472656245"/>
    <n v="1838538.3459472652"/>
    <n v="1130701.082757568"/>
    <n v="1158968.6098265073"/>
    <n v="1187942.8250721698"/>
    <n v="1217641.3956989739"/>
    <n v="1248082.4305914482"/>
    <n v="8125000"/>
    <n v="13000000"/>
    <n v="8755072.1838378888"/>
    <n v="14698408.527784556"/>
    <n v="230"/>
    <n v="3450"/>
    <n v="0.50978789955113346"/>
    <s v="DS"/>
    <s v="DS413s"/>
    <x v="2"/>
    <s v="Std"/>
    <s v="Std"/>
    <x v="1"/>
  </r>
  <r>
    <s v="DS414"/>
    <s v="Copper distribution mains replacement"/>
    <s v="Program - Short Term Need"/>
    <n v="0"/>
    <n v="0"/>
    <n v="0"/>
    <n v="774684.44249999977"/>
    <n v="4779336"/>
    <n v="0"/>
    <n v="960000"/>
    <n v="960000"/>
    <n v="960000"/>
    <n v="960000"/>
    <n v="960000"/>
    <n v="960000"/>
    <n v="960000"/>
    <n v="960000"/>
    <n v="960000"/>
    <n v="0"/>
    <n v="0"/>
    <n v="0"/>
    <n v="755789.69999999984"/>
    <n v="4779336"/>
    <n v="0"/>
    <n v="1008599.9999999999"/>
    <n v="1033814.9999999999"/>
    <n v="1059660.3749999998"/>
    <n v="1086151.8843749997"/>
    <n v="1113305.6814843747"/>
    <n v="1141138.3235214839"/>
    <n v="1169666.781609521"/>
    <n v="1198908.4511497589"/>
    <n v="1228881.1624285027"/>
    <n v="3840000"/>
    <n v="8640000"/>
    <n v="4188227.2593749994"/>
    <n v="10040127.659568639"/>
    <n v="260"/>
    <n v="3900"/>
    <n v="0.38299694447210186"/>
    <s v="DS"/>
    <s v="DS414s"/>
    <x v="2"/>
    <s v="Std"/>
    <s v="Std"/>
    <x v="1"/>
  </r>
  <r>
    <s v="DS414"/>
    <s v="Copper distribution mains replacement"/>
    <s v="Program - Medium Term Need"/>
    <n v="0"/>
    <n v="0"/>
    <n v="0"/>
    <n v="0"/>
    <n v="0"/>
    <n v="0"/>
    <n v="0"/>
    <n v="0"/>
    <n v="0"/>
    <n v="0"/>
    <n v="0"/>
    <n v="240000"/>
    <n v="480000"/>
    <n v="480000"/>
    <n v="480000"/>
    <n v="0"/>
    <n v="0"/>
    <n v="0"/>
    <n v="0"/>
    <n v="0"/>
    <n v="0"/>
    <n v="0"/>
    <n v="0"/>
    <n v="0"/>
    <n v="0"/>
    <n v="0"/>
    <n v="285284.58088037098"/>
    <n v="584833.39080476051"/>
    <n v="599454.22557487944"/>
    <n v="614440.58121425135"/>
    <n v="0"/>
    <n v="1680000"/>
    <n v="0"/>
    <n v="2084012.7784742624"/>
    <n v="260"/>
    <n v="2600"/>
    <n v="0.66299283236258866"/>
    <s v="DS"/>
    <s v="DS414m"/>
    <x v="2"/>
    <s v="Std"/>
    <s v="Std"/>
    <x v="1"/>
  </r>
  <r>
    <s v="DS414"/>
    <s v="Copper distribution mains replacement"/>
    <s v="Program - Long Term Need"/>
    <n v="0"/>
    <n v="0"/>
    <n v="0"/>
    <n v="0"/>
    <n v="0"/>
    <n v="0"/>
    <n v="0"/>
    <n v="0"/>
    <n v="0"/>
    <n v="0"/>
    <n v="0"/>
    <n v="0"/>
    <n v="240000"/>
    <n v="480000"/>
    <n v="480000"/>
    <n v="0"/>
    <n v="0"/>
    <n v="0"/>
    <n v="0"/>
    <n v="0"/>
    <n v="0"/>
    <n v="0"/>
    <n v="0"/>
    <n v="0"/>
    <n v="0"/>
    <n v="0"/>
    <n v="0"/>
    <n v="292416.69540238025"/>
    <n v="599454.22557487944"/>
    <n v="614440.58121425135"/>
    <n v="0"/>
    <n v="1200000"/>
    <n v="0"/>
    <n v="1506311.502191511"/>
    <n v="260"/>
    <n v="1300"/>
    <n v="0.92229427226873739"/>
    <s v="DS"/>
    <s v="DS414l"/>
    <x v="2"/>
    <s v="Std"/>
    <s v="Std"/>
    <x v="1"/>
  </r>
  <r>
    <s v="DS415"/>
    <s v="LV mains replacement"/>
    <s v="Program - Short Term Need"/>
    <n v="0"/>
    <n v="85174.822501406234"/>
    <n v="249.27128749999997"/>
    <n v="0"/>
    <n v="0"/>
    <n v="966000"/>
    <n v="966000"/>
    <n v="966000"/>
    <n v="966000"/>
    <n v="966000"/>
    <n v="960000"/>
    <n v="960000"/>
    <n v="960000"/>
    <n v="960000"/>
    <n v="960000"/>
    <n v="0"/>
    <n v="79093.289999999994"/>
    <n v="237.26"/>
    <n v="0"/>
    <n v="0"/>
    <n v="990149.99999999988"/>
    <n v="1014903.7499999999"/>
    <n v="1040276.3437499999"/>
    <n v="1066283.2523437499"/>
    <n v="1092940.3336523434"/>
    <n v="1113305.6814843747"/>
    <n v="1141138.3235214839"/>
    <n v="1169666.781609521"/>
    <n v="1198908.4511497589"/>
    <n v="1228881.1624285027"/>
    <n v="4830000"/>
    <n v="9630000"/>
    <n v="5204553.6797460932"/>
    <n v="11056454.079939734"/>
    <n v="190"/>
    <n v="2850"/>
    <n v="0.65710886224375653"/>
    <s v="DS"/>
    <s v="DS415s"/>
    <x v="2"/>
    <s v="Std"/>
    <s v="Std"/>
    <x v="1"/>
  </r>
  <r>
    <s v="DS415"/>
    <s v="LV mains replacement"/>
    <s v="Program - Medium Term Need"/>
    <n v="0"/>
    <n v="0"/>
    <n v="0"/>
    <n v="0"/>
    <n v="0"/>
    <n v="134000"/>
    <n v="134000"/>
    <n v="134000"/>
    <n v="134000"/>
    <n v="134000"/>
    <n v="135000"/>
    <n v="135000"/>
    <n v="135000"/>
    <n v="135000"/>
    <n v="135000"/>
    <n v="0"/>
    <n v="0"/>
    <n v="0"/>
    <n v="0"/>
    <n v="0"/>
    <n v="137350"/>
    <n v="140783.75"/>
    <n v="144303.34374999997"/>
    <n v="147910.92734374997"/>
    <n v="151608.7005273437"/>
    <n v="156558.61145874017"/>
    <n v="160472.57674520867"/>
    <n v="164484.39116383888"/>
    <n v="168596.50094293483"/>
    <n v="172811.41346650821"/>
    <n v="670000"/>
    <n v="1345000"/>
    <n v="721956.72162109357"/>
    <n v="1544880.2153983244"/>
    <n v="190"/>
    <n v="1900"/>
    <n v="0.8019866693121368"/>
    <s v="DS"/>
    <s v="DS415m"/>
    <x v="2"/>
    <s v="Std"/>
    <s v="Std"/>
    <x v="1"/>
  </r>
  <r>
    <s v="DS416"/>
    <s v="Asbestos service fuse replacement"/>
    <s v="Program - Short Term Need"/>
    <n v="0"/>
    <n v="0"/>
    <n v="69685.235131250112"/>
    <n v="27594.957750000001"/>
    <n v="86000"/>
    <n v="261000"/>
    <n v="0"/>
    <n v="0"/>
    <n v="0"/>
    <n v="0"/>
    <n v="0"/>
    <n v="0"/>
    <n v="0"/>
    <n v="0"/>
    <n v="0"/>
    <n v="0"/>
    <n v="0"/>
    <n v="66327.410000000105"/>
    <n v="26921.910000000003"/>
    <n v="86000"/>
    <n v="267525"/>
    <n v="0"/>
    <n v="0"/>
    <n v="0"/>
    <n v="0"/>
    <n v="0"/>
    <n v="0"/>
    <n v="0"/>
    <n v="0"/>
    <n v="0"/>
    <n v="261000"/>
    <n v="261000"/>
    <n v="267525"/>
    <n v="267525"/>
    <n v="200"/>
    <n v="3000"/>
    <n v="0.5816581798129733"/>
    <s v="DS"/>
    <s v="DS416s"/>
    <x v="2"/>
    <s v="Std"/>
    <s v="Std"/>
    <x v="6"/>
  </r>
  <r>
    <s v="DS417"/>
    <s v="Distribution access track reconstruction"/>
    <s v="Program - Short Term Need"/>
    <n v="0"/>
    <n v="0"/>
    <n v="0"/>
    <n v="0"/>
    <n v="500000"/>
    <n v="440000"/>
    <n v="1408000"/>
    <n v="528000"/>
    <n v="528000"/>
    <n v="616000"/>
    <n v="616000"/>
    <n v="616000"/>
    <n v="616000"/>
    <n v="616000"/>
    <n v="616000"/>
    <n v="0"/>
    <n v="0"/>
    <n v="0"/>
    <n v="0"/>
    <n v="500000"/>
    <n v="450999.99999999994"/>
    <n v="1479280"/>
    <n v="568598.24999999988"/>
    <n v="582813.20624999993"/>
    <n v="696947.45914062473"/>
    <n v="714371.14561914036"/>
    <n v="732230.42425961886"/>
    <n v="750536.18486610928"/>
    <n v="769299.58948776196"/>
    <n v="788532.07922495599"/>
    <n v="3520000"/>
    <n v="6600000"/>
    <n v="3778638.9153906247"/>
    <n v="7533608.3388482109"/>
    <n v="290"/>
    <n v="4350"/>
    <n v="0.29112893964849867"/>
    <s v="DS"/>
    <s v="DS417s"/>
    <x v="2"/>
    <s v="Std"/>
    <s v="Std"/>
    <x v="1"/>
  </r>
  <r>
    <s v="DS417"/>
    <s v="Distribution access track reconstruction"/>
    <s v="Program - Medium Term Need"/>
    <n v="0"/>
    <n v="0"/>
    <n v="0"/>
    <n v="0"/>
    <n v="0"/>
    <n v="0"/>
    <n v="0"/>
    <n v="704000"/>
    <n v="704000"/>
    <n v="704000"/>
    <n v="704000"/>
    <n v="704000"/>
    <n v="704000"/>
    <n v="704000"/>
    <n v="704000"/>
    <n v="0"/>
    <n v="0"/>
    <n v="0"/>
    <n v="0"/>
    <n v="0"/>
    <n v="0"/>
    <n v="0"/>
    <n v="758130.99999999988"/>
    <n v="777084.27499999979"/>
    <n v="796511.38187499973"/>
    <n v="816424.16642187466"/>
    <n v="836834.77058242157"/>
    <n v="857755.63984698209"/>
    <n v="879199.53084315651"/>
    <n v="901179.51911423542"/>
    <n v="2112000"/>
    <n v="5632000"/>
    <n v="2331726.6568749994"/>
    <n v="6623120.2836836698"/>
    <n v="290"/>
    <n v="2900"/>
    <n v="0.59384754007178142"/>
    <s v="DS"/>
    <s v="DS417m"/>
    <x v="2"/>
    <s v="Std"/>
    <s v="Std"/>
    <x v="1"/>
  </r>
  <r>
    <s v="DS417"/>
    <s v="Distribution access track reconstruction"/>
    <s v="Program - Long Term Need"/>
    <n v="0"/>
    <n v="0"/>
    <n v="0"/>
    <n v="0"/>
    <n v="0"/>
    <n v="0"/>
    <n v="0"/>
    <n v="0"/>
    <n v="0"/>
    <n v="0"/>
    <n v="0"/>
    <n v="0"/>
    <n v="220000"/>
    <n v="220000"/>
    <n v="220000"/>
    <n v="0"/>
    <n v="0"/>
    <n v="0"/>
    <n v="0"/>
    <n v="0"/>
    <n v="0"/>
    <n v="0"/>
    <n v="0"/>
    <n v="0"/>
    <n v="0"/>
    <n v="0"/>
    <n v="0"/>
    <n v="268048.63745218189"/>
    <n v="274749.85338848637"/>
    <n v="281618.59972319857"/>
    <n v="0"/>
    <n v="660000"/>
    <n v="0"/>
    <n v="824417.09056386689"/>
    <n v="290"/>
    <n v="1450"/>
    <n v="0.92229427226873739"/>
    <s v="DS"/>
    <s v="DS417l"/>
    <x v="2"/>
    <s v="Std"/>
    <s v="Std"/>
    <x v="1"/>
  </r>
  <r>
    <s v="DS418"/>
    <s v="Pole top structure/hardware refurbishment (LV)"/>
    <s v="Program - Short Term Need"/>
    <n v="0"/>
    <n v="0"/>
    <n v="0"/>
    <n v="227313.88099999982"/>
    <n v="3923342.5"/>
    <n v="2609650"/>
    <n v="2609650"/>
    <n v="2609650"/>
    <n v="2609650"/>
    <n v="2609650"/>
    <n v="2609650"/>
    <n v="2609650"/>
    <n v="2609650"/>
    <n v="2609650"/>
    <n v="2609650"/>
    <n v="0"/>
    <n v="0"/>
    <n v="0"/>
    <n v="221769.63999999984"/>
    <n v="3923342.5"/>
    <n v="2674891.25"/>
    <n v="2741763.53125"/>
    <n v="2810307.6195312496"/>
    <n v="2880565.3100195308"/>
    <n v="2952579.4427700187"/>
    <n v="3026393.9288392691"/>
    <n v="3102053.7770602508"/>
    <n v="3179605.121486757"/>
    <n v="3259095.2495239251"/>
    <n v="3340572.6307620234"/>
    <n v="13048250"/>
    <n v="26096500"/>
    <n v="14060107.153570799"/>
    <n v="29967827.861243024"/>
    <n v="330"/>
    <n v="4950"/>
    <n v="0.12479849538211955"/>
    <s v="DS"/>
    <s v="DS418s"/>
    <x v="2"/>
    <s v="Std"/>
    <s v="Std"/>
    <x v="1"/>
  </r>
  <r>
    <s v="DS420"/>
    <s v="Future distribution feeder refurbishment works"/>
    <s v="Program - Short Term Need"/>
    <n v="0"/>
    <n v="0"/>
    <n v="0"/>
    <n v="0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80"/>
    <n v="2700"/>
    <n v="0.66070548673632656"/>
    <s v="DS"/>
    <s v="DS420s"/>
    <x v="2"/>
    <s v="Std"/>
    <s v="Unallocated"/>
    <x v="2"/>
  </r>
  <r>
    <s v="DS420"/>
    <s v="Future distribution feeder refurbishment works"/>
    <s v="Program - Medium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1800"/>
    <n v="0.81856625251358184"/>
    <s v="DS"/>
    <s v="DS420m"/>
    <x v="2"/>
    <s v="Std"/>
    <s v="Unallocated"/>
    <x v="2"/>
  </r>
  <r>
    <s v="DS420"/>
    <s v="Future distribution feeder refurbishment works"/>
    <s v="Program - Long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900"/>
    <n v="0.97413197299614496"/>
    <s v="DS"/>
    <s v="DS420l"/>
    <x v="2"/>
    <s v="Std"/>
    <s v="Unallocated"/>
    <x v="2"/>
  </r>
  <r>
    <s v="DS421"/>
    <s v="Pole top structure/hardware refurbishment (HV)"/>
    <s v="Program - Short Term Need"/>
    <n v="0"/>
    <n v="0"/>
    <n v="0"/>
    <n v="195642.63149999964"/>
    <n v="3793027.4690000005"/>
    <n v="3248430"/>
    <n v="3248430"/>
    <n v="3248430"/>
    <n v="3248430"/>
    <n v="3248430"/>
    <n v="3248430"/>
    <n v="3248430"/>
    <n v="3248430"/>
    <n v="3248430"/>
    <n v="3248430"/>
    <n v="0"/>
    <n v="0"/>
    <n v="0"/>
    <n v="190870.85999999967"/>
    <n v="3793027.4690000005"/>
    <n v="3329640.7499999995"/>
    <n v="3412881.7687499998"/>
    <n v="3498203.8129687496"/>
    <n v="3585658.9082929678"/>
    <n v="3675300.381000292"/>
    <n v="3767182.8905252987"/>
    <n v="3861362.4627884314"/>
    <n v="3957896.5243581422"/>
    <n v="4056843.937467095"/>
    <n v="4158265.0359037723"/>
    <n v="16242150"/>
    <n v="32484300"/>
    <n v="17501685.62101201"/>
    <n v="37303236.47205475"/>
    <n v="330"/>
    <n v="4950"/>
    <n v="0.12479849538211955"/>
    <s v="DS"/>
    <s v="DS421s"/>
    <x v="2"/>
    <s v="Std"/>
    <s v="Std"/>
    <x v="1"/>
  </r>
  <r>
    <s v="DU"/>
    <s v="Duct installation RMS road works"/>
    <s v="Program - Short Term Need"/>
    <n v="0"/>
    <n v="0"/>
    <n v="0"/>
    <n v="79748.023749999993"/>
    <n v="700000"/>
    <n v="2152731"/>
    <n v="2206549"/>
    <n v="2261713"/>
    <n v="2318255"/>
    <n v="2376212"/>
    <n v="2376212"/>
    <n v="2376212"/>
    <n v="2376212"/>
    <n v="2376212"/>
    <n v="2558920"/>
    <n v="0"/>
    <n v="0"/>
    <n v="0"/>
    <n v="77802.95"/>
    <n v="700000"/>
    <n v="2206549.2749999999"/>
    <n v="2318255.5431249999"/>
    <n v="2435617.5261406247"/>
    <n v="2558919.7527558589"/>
    <n v="2688465.7723692572"/>
    <n v="2755677.4166784883"/>
    <n v="2824569.3520954507"/>
    <n v="2895183.5858978364"/>
    <n v="2967563.1755452822"/>
    <n v="3275633.941834942"/>
    <n v="11315460"/>
    <n v="23379228"/>
    <n v="12207807.869390741"/>
    <n v="26926435.341442741"/>
    <n v="170"/>
    <n v="2550"/>
    <n v="0.682557746962834"/>
    <s v="DU"/>
    <s v="DUs"/>
    <x v="1"/>
    <s v="Std"/>
    <s v="Std"/>
    <x v="1"/>
  </r>
  <r>
    <s v="EF001"/>
    <s v="Distribution management system"/>
    <s v="Program - Short Term Need"/>
    <n v="71964.560513570294"/>
    <n v="120698.98890953124"/>
    <n v="857741.80687500001"/>
    <n v="3065208.0109999985"/>
    <n v="11928177.609999999"/>
    <n v="8585366"/>
    <n v="3616895"/>
    <n v="92860"/>
    <n v="0"/>
    <n v="0"/>
    <n v="0"/>
    <n v="0"/>
    <n v="0"/>
    <n v="0"/>
    <n v="0"/>
    <n v="65196.340000000004"/>
    <n v="112081.01000000001"/>
    <n v="816411"/>
    <n v="2990446.8399999989"/>
    <n v="11928177.609999999"/>
    <n v="8800000.1499999985"/>
    <n v="3800000.3093749997"/>
    <n v="100000.06343749999"/>
    <n v="0"/>
    <n v="0"/>
    <n v="0"/>
    <n v="0"/>
    <n v="0"/>
    <n v="0"/>
    <n v="0"/>
    <n v="12295121"/>
    <n v="12295121"/>
    <n v="12700000.522812497"/>
    <n v="12700000.522812497"/>
    <n v="260"/>
    <n v="3900"/>
    <n v="0.38299694447210186"/>
    <s v="EF"/>
    <s v="EF001s"/>
    <x v="3"/>
    <s v="Std"/>
    <s v="Std"/>
    <x v="3"/>
  </r>
  <r>
    <s v="EF002"/>
    <s v="Technology pilots"/>
    <s v="Program - Short Term Need"/>
    <n v="254503.37865917958"/>
    <n v="449660.51570765616"/>
    <n v="435221.40625"/>
    <n v="610515.9940000003"/>
    <n v="505504.11"/>
    <n v="500000"/>
    <n v="500000"/>
    <n v="2000000"/>
    <n v="2000000"/>
    <n v="2000000"/>
    <n v="2000000"/>
    <n v="2000000"/>
    <n v="2000000"/>
    <n v="2000000"/>
    <n v="2000000"/>
    <n v="230567.49999999997"/>
    <n v="417554.49"/>
    <n v="414250"/>
    <n v="595625.36000000034"/>
    <n v="505504.11"/>
    <n v="512499.99999999994"/>
    <n v="525312.5"/>
    <n v="2153781.2499999995"/>
    <n v="2207625.7812499995"/>
    <n v="2262816.4257812495"/>
    <n v="2319386.8364257803"/>
    <n v="2377371.5073364251"/>
    <n v="2436805.7950198352"/>
    <n v="2497725.9398953309"/>
    <n v="2560169.088392714"/>
    <n v="7000000"/>
    <n v="17000000"/>
    <n v="7662035.9570312481"/>
    <n v="19853495.124101333"/>
    <n v="230"/>
    <n v="3450"/>
    <n v="0.50978789955113346"/>
    <s v="EF"/>
    <s v="EF002s"/>
    <x v="3"/>
    <s v="Std"/>
    <s v="Std"/>
    <x v="1"/>
  </r>
  <r>
    <s v="EF003"/>
    <s v="Battery energy storage system pilot"/>
    <s v="Program - Short Term Need"/>
    <n v="0"/>
    <n v="1786.0877149999997"/>
    <n v="95258.067500000005"/>
    <n v="615452.88600000017"/>
    <n v="1639952.52"/>
    <n v="0"/>
    <n v="0"/>
    <n v="0"/>
    <n v="0"/>
    <n v="0"/>
    <n v="0"/>
    <n v="0"/>
    <n v="0"/>
    <n v="0"/>
    <n v="0"/>
    <n v="0"/>
    <n v="1658.56"/>
    <n v="90668"/>
    <n v="600441.8400000002"/>
    <n v="1639952.52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EF"/>
    <s v="EF003s"/>
    <x v="3"/>
    <s v="Std"/>
    <s v="Std"/>
    <x v="0"/>
  </r>
  <r>
    <s v="EH"/>
    <s v="Dist environmental enhancement program"/>
    <s v="Program - Short Term Need"/>
    <n v="210327.59465844528"/>
    <n v="829.44269718749911"/>
    <n v="0"/>
    <n v="0"/>
    <n v="0"/>
    <n v="0"/>
    <n v="0"/>
    <n v="0"/>
    <n v="0"/>
    <n v="0"/>
    <n v="0"/>
    <n v="0"/>
    <n v="0"/>
    <n v="0"/>
    <n v="0"/>
    <n v="190546.42"/>
    <n v="770.21999999999935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2850"/>
    <n v="0.65710886224375653"/>
    <s v="EH"/>
    <s v="EHs"/>
    <x v="3"/>
    <s v="Std"/>
    <s v="Std"/>
    <x v="1"/>
  </r>
  <r>
    <s v="HVW"/>
    <s v="HV development works"/>
    <s v="Program - Short Term Need"/>
    <n v="12168298.309933472"/>
    <n v="3394168.4357501557"/>
    <n v="4034648.1366125005"/>
    <n v="6380732.8812500043"/>
    <n v="8536573.1465000007"/>
    <n v="6800844"/>
    <n v="7103063"/>
    <n v="6647368"/>
    <n v="6275047"/>
    <n v="5947097"/>
    <n v="6000000"/>
    <n v="6000000"/>
    <n v="6000000"/>
    <n v="6000000"/>
    <n v="6000000"/>
    <n v="11023877.699999999"/>
    <n v="3151822.81"/>
    <n v="3840236.1800000006"/>
    <n v="6225105.2500000047"/>
    <n v="8536573.1465000007"/>
    <n v="6970865.0999999996"/>
    <n v="7462655.5643749991"/>
    <n v="7158488.2801249996"/>
    <n v="6926477.7678777333"/>
    <n v="6728594.3886571955"/>
    <n v="6958160.509277341"/>
    <n v="7132114.5220092749"/>
    <n v="7310417.3850595066"/>
    <n v="7493177.8196859928"/>
    <n v="7680507.2651781421"/>
    <n v="32773419"/>
    <n v="62773419"/>
    <n v="35247081.101034932"/>
    <n v="71821458.602245197"/>
    <n v="350"/>
    <n v="5250"/>
    <n v="4.6816054595620313E-2"/>
    <s v="HV"/>
    <s v="HVWs"/>
    <x v="0"/>
    <s v="Std"/>
    <s v="Std"/>
    <x v="1"/>
  </r>
  <r>
    <s v="IC"/>
    <s v="Industrial &amp; commercial"/>
    <s v="Program - Short Term Need"/>
    <n v="5775111.8121411996"/>
    <n v="5057027.5673003113"/>
    <n v="4060823.4919125014"/>
    <n v="7644284.4112499943"/>
    <n v="10000000"/>
    <n v="7501444"/>
    <n v="5332550"/>
    <n v="4584087"/>
    <n v="4321346"/>
    <n v="4245553"/>
    <n v="4245553"/>
    <n v="4245553"/>
    <n v="4245553"/>
    <n v="4245553"/>
    <n v="4245553"/>
    <n v="5231966.2700000014"/>
    <n v="4695952.8199999994"/>
    <n v="3865150.2600000016"/>
    <n v="7457838.4499999955"/>
    <n v="10000000"/>
    <n v="7688980.0999999996"/>
    <n v="5602510.34375"/>
    <n v="4936560.3144843746"/>
    <n v="4769957.41965078"/>
    <n v="4803453.5324624302"/>
    <n v="4923539.8707739906"/>
    <n v="5046628.3675433407"/>
    <n v="5172794.076731924"/>
    <n v="5302113.9286502209"/>
    <n v="5434666.7768664761"/>
    <n v="25984980"/>
    <n v="47212745"/>
    <n v="27801461.710347582"/>
    <n v="53681204.730913535"/>
    <n v="200"/>
    <n v="3000"/>
    <n v="0.5816581798129733"/>
    <s v="IC"/>
    <s v="ICs"/>
    <x v="1"/>
    <s v="Std"/>
    <s v="Std"/>
    <x v="1"/>
  </r>
  <r>
    <s v="LV001"/>
    <s v="Overloaded distribution sub uprates"/>
    <s v="Program - Short Term Need"/>
    <n v="14341.907116664057"/>
    <n v="1327.0092415624997"/>
    <n v="70682.005093749991"/>
    <n v="72865.722749999972"/>
    <n v="120000"/>
    <n v="80000"/>
    <n v="80000"/>
    <n v="80000"/>
    <n v="80000"/>
    <n v="80000"/>
    <n v="80000"/>
    <n v="80000"/>
    <n v="80000"/>
    <n v="80000"/>
    <n v="80000"/>
    <n v="12993.059999999998"/>
    <n v="1232.26"/>
    <n v="67276.149999999994"/>
    <n v="71088.50999999998"/>
    <n v="120000"/>
    <n v="82000"/>
    <n v="84050"/>
    <n v="86151.249999999985"/>
    <n v="88305.031249999985"/>
    <n v="90512.657031249968"/>
    <n v="92775.473457031214"/>
    <n v="95094.860293456994"/>
    <n v="97472.231800793423"/>
    <n v="99909.037595813235"/>
    <n v="102406.76353570857"/>
    <n v="400000"/>
    <n v="800000"/>
    <n v="431018.93828124995"/>
    <n v="918677.30496405344"/>
    <n v="330"/>
    <n v="4950"/>
    <n v="0.12479849538211955"/>
    <s v="LV"/>
    <s v="LV001s"/>
    <x v="0"/>
    <s v="Std"/>
    <s v="Std"/>
    <x v="5"/>
  </r>
  <r>
    <s v="LV002"/>
    <s v="Quality of supply reactive projects"/>
    <s v="Program - Short Term Need"/>
    <n v="576163.16407101159"/>
    <n v="409913.4950160936"/>
    <n v="399286.03887500003"/>
    <n v="347846.29599999962"/>
    <n v="499406.74"/>
    <n v="500000"/>
    <n v="500000"/>
    <n v="500000"/>
    <n v="500000"/>
    <n v="500000"/>
    <n v="500000"/>
    <n v="500000"/>
    <n v="500000"/>
    <n v="500000"/>
    <n v="500000"/>
    <n v="521975.39"/>
    <n v="380645.42999999993"/>
    <n v="380046.2"/>
    <n v="339362.23999999964"/>
    <n v="499406.74"/>
    <n v="512499.99999999994"/>
    <n v="525312.5"/>
    <n v="538445.31249999988"/>
    <n v="551906.44531249988"/>
    <n v="565704.10644531238"/>
    <n v="579846.70910644508"/>
    <n v="594342.87683410628"/>
    <n v="609201.44875495881"/>
    <n v="624431.48497383273"/>
    <n v="640042.27209817851"/>
    <n v="2500000"/>
    <n v="5000000"/>
    <n v="2693868.3642578125"/>
    <n v="5741733.1560253333"/>
    <n v="300"/>
    <n v="4500"/>
    <n v="0.25393883661449068"/>
    <s v="LV"/>
    <s v="LV002s"/>
    <x v="3"/>
    <s v="Std"/>
    <s v="Std"/>
    <x v="5"/>
  </r>
  <r>
    <s v="LV003"/>
    <s v="LV planning reactive projects"/>
    <s v="Program - Short Term Need"/>
    <n v="924859.70931142545"/>
    <n v="655911.22806843743"/>
    <n v="536572.92014375003"/>
    <n v="490499.76899999991"/>
    <n v="998030.36"/>
    <n v="850000"/>
    <n v="850000"/>
    <n v="850000"/>
    <n v="850000"/>
    <n v="850000"/>
    <n v="850000"/>
    <n v="850000"/>
    <n v="850000"/>
    <n v="850000"/>
    <n v="850000"/>
    <n v="837877.24999999988"/>
    <n v="609078.78"/>
    <n v="510717.83"/>
    <n v="478536.36"/>
    <n v="998030.36"/>
    <n v="871249.99999999988"/>
    <n v="893031.24999999988"/>
    <n v="915357.03124999988"/>
    <n v="938240.95703124977"/>
    <n v="961696.9809570309"/>
    <n v="985739.40548095666"/>
    <n v="1010382.8906179806"/>
    <n v="1035642.4628834301"/>
    <n v="1061533.5244555157"/>
    <n v="1088071.8625669035"/>
    <n v="4250000"/>
    <n v="8500000"/>
    <n v="4579576.2192382803"/>
    <n v="9760946.3652430661"/>
    <n v="300"/>
    <n v="4500"/>
    <n v="0.25393883661449068"/>
    <s v="LV"/>
    <s v="LV003s"/>
    <x v="3"/>
    <s v="Std"/>
    <s v="Std"/>
    <x v="5"/>
  </r>
  <r>
    <s v="LV003"/>
    <s v="LV planning reactive projects"/>
    <s v="Program - Medium Term Need"/>
    <n v="924859.70931142545"/>
    <n v="655911.22806843743"/>
    <n v="536572.92014375003"/>
    <n v="490499.76899999991"/>
    <n v="998030.36"/>
    <n v="150000"/>
    <n v="150000"/>
    <n v="150000"/>
    <n v="150000"/>
    <n v="150000"/>
    <n v="150000"/>
    <n v="150000"/>
    <n v="150000"/>
    <n v="150000"/>
    <n v="150000"/>
    <n v="837877.24999999988"/>
    <n v="609078.78"/>
    <n v="510717.83"/>
    <n v="478536.36"/>
    <n v="998030.36"/>
    <n v="153750"/>
    <n v="157593.75"/>
    <n v="161533.59374999997"/>
    <n v="165571.93359374997"/>
    <n v="169711.23193359369"/>
    <n v="173954.01273193353"/>
    <n v="178302.86305023188"/>
    <n v="182760.43462648767"/>
    <n v="187329.44549214983"/>
    <n v="192012.68162945355"/>
    <n v="750000"/>
    <n v="1500000"/>
    <n v="808160.50927734375"/>
    <n v="1722519.9468076003"/>
    <n v="300"/>
    <n v="3000"/>
    <n v="0.5816581798129733"/>
    <s v="LV"/>
    <s v="LV003m"/>
    <x v="3"/>
    <s v="Std"/>
    <s v="Std"/>
    <x v="5"/>
  </r>
  <r>
    <s v="LV004"/>
    <s v="Low voltage system augmentations"/>
    <s v="Program - Short Term Need"/>
    <n v="152582.47322132418"/>
    <n v="141871.19704234373"/>
    <n v="188004.87859374992"/>
    <n v="147599.12874999992"/>
    <n v="2498.0200000000004"/>
    <n v="0"/>
    <n v="0"/>
    <n v="0"/>
    <n v="0"/>
    <n v="0"/>
    <n v="0"/>
    <n v="0"/>
    <n v="0"/>
    <n v="0"/>
    <n v="0"/>
    <n v="138232.19"/>
    <n v="131741.51"/>
    <n v="178945.74999999994"/>
    <n v="143999.14999999994"/>
    <n v="2498.0200000000004"/>
    <n v="0"/>
    <n v="0"/>
    <n v="0"/>
    <n v="0"/>
    <n v="0"/>
    <n v="0"/>
    <n v="0"/>
    <n v="0"/>
    <n v="0"/>
    <n v="0"/>
    <n v="0"/>
    <n v="0"/>
    <n v="0"/>
    <n v="0"/>
    <s v=""/>
    <n v="1200"/>
    <n v="0.94510271986047978"/>
    <s v="LV"/>
    <s v="LV004s"/>
    <x v="3"/>
    <s v="Std"/>
    <s v="Std"/>
    <x v="5"/>
  </r>
  <r>
    <s v="LV005"/>
    <s v="Dsub monitoring &amp; LV feeder monitoring for solar PV"/>
    <s v="Program - Short Term Need"/>
    <n v="86854.102319660131"/>
    <n v="100479.71052187498"/>
    <n v="117966.95915625003"/>
    <n v="114432.69124999999"/>
    <n v="232429.44999999998"/>
    <n v="250000"/>
    <n v="250000"/>
    <n v="250000"/>
    <n v="250000"/>
    <n v="250000"/>
    <n v="250000"/>
    <n v="250000"/>
    <n v="250000"/>
    <n v="250000"/>
    <n v="250000"/>
    <n v="78685.53"/>
    <n v="93305.4"/>
    <n v="112282.65000000002"/>
    <n v="111641.65"/>
    <n v="232429.44999999998"/>
    <n v="256249.99999999997"/>
    <n v="262656.25"/>
    <n v="269222.65624999994"/>
    <n v="275953.22265624994"/>
    <n v="282852.05322265619"/>
    <n v="289923.35455322254"/>
    <n v="297171.43841705314"/>
    <n v="304600.7243774794"/>
    <n v="312215.74248691637"/>
    <n v="320021.13604908925"/>
    <n v="1250000"/>
    <n v="2500000"/>
    <n v="1346934.1821289063"/>
    <n v="2870866.5780126667"/>
    <n v="250"/>
    <n v="3750"/>
    <n v="0.384036190737156"/>
    <s v="LV"/>
    <s v="LV005s"/>
    <x v="3"/>
    <s v="Std"/>
    <s v="Std"/>
    <x v="5"/>
  </r>
  <r>
    <s v="MC101"/>
    <s v="Meters - Growth"/>
    <s v="Program - Short Term Need"/>
    <n v="1622994.3302540462"/>
    <n v="1432903.9242896873"/>
    <n v="1841402.5328999998"/>
    <n v="670296.50525000005"/>
    <n v="0"/>
    <n v="0"/>
    <n v="0"/>
    <n v="0"/>
    <n v="0"/>
    <n v="0"/>
    <n v="0"/>
    <n v="0"/>
    <n v="0"/>
    <n v="0"/>
    <n v="0"/>
    <n v="1470352.7599999998"/>
    <n v="1330593.74"/>
    <n v="1752673.4399999997"/>
    <n v="653947.81000000006"/>
    <n v="0"/>
    <n v="0"/>
    <n v="0"/>
    <n v="0"/>
    <n v="0"/>
    <n v="0"/>
    <n v="0"/>
    <n v="0"/>
    <n v="0"/>
    <n v="0"/>
    <n v="0"/>
    <n v="0"/>
    <n v="0"/>
    <n v="0"/>
    <n v="0"/>
    <s v=""/>
    <n v="1050"/>
    <n v="0.95953425382271162"/>
    <s v="MC"/>
    <s v="MC101s"/>
    <x v="3"/>
    <s v="Alt"/>
    <s v="Alt"/>
    <x v="7"/>
  </r>
  <r>
    <s v="MC102"/>
    <s v="Relays - growth"/>
    <s v="Program - Short Term Need"/>
    <n v="176447.50397559762"/>
    <n v="139050.06667203121"/>
    <n v="35066.426956250005"/>
    <n v="95056.10149999999"/>
    <n v="2847.56"/>
    <n v="0"/>
    <n v="0"/>
    <n v="0"/>
    <n v="0"/>
    <n v="0"/>
    <n v="0"/>
    <n v="0"/>
    <n v="0"/>
    <n v="0"/>
    <n v="0"/>
    <n v="159852.73000000001"/>
    <n v="129121.81"/>
    <n v="33376.730000000003"/>
    <n v="92737.66"/>
    <n v="2847.56"/>
    <n v="0"/>
    <n v="0"/>
    <n v="0"/>
    <n v="0"/>
    <n v="0"/>
    <n v="0"/>
    <n v="0"/>
    <n v="0"/>
    <n v="0"/>
    <n v="0"/>
    <n v="0"/>
    <n v="0"/>
    <n v="0"/>
    <n v="0"/>
    <s v=""/>
    <n v="1050"/>
    <n v="0.95953425382271162"/>
    <s v="MC"/>
    <s v="MC102s"/>
    <x v="3"/>
    <s v="Std"/>
    <s v="Std"/>
    <x v="6"/>
  </r>
  <r>
    <s v="MC104"/>
    <s v="Meters - renewal"/>
    <s v="Program - Short Term Need"/>
    <n v="726964.85595589038"/>
    <n v="711086.32229906239"/>
    <n v="185696.55040624997"/>
    <n v="189086.75199999998"/>
    <n v="25000"/>
    <n v="60000"/>
    <n v="60000"/>
    <n v="10000"/>
    <n v="10000"/>
    <n v="10000"/>
    <n v="10000"/>
    <n v="10000"/>
    <n v="10000"/>
    <n v="10000"/>
    <n v="10000"/>
    <n v="658594.27999999991"/>
    <n v="660314.34"/>
    <n v="176748.64999999997"/>
    <n v="184474.88"/>
    <n v="25000"/>
    <n v="61499.999999999993"/>
    <n v="63037.499999999993"/>
    <n v="10768.906249999998"/>
    <n v="11038.128906249998"/>
    <n v="11314.082128906246"/>
    <n v="11596.934182128902"/>
    <n v="11886.857536682124"/>
    <n v="12184.028975099178"/>
    <n v="12488.629699476654"/>
    <n v="12800.845441963571"/>
    <n v="150000"/>
    <n v="200000"/>
    <n v="157658.61728515622"/>
    <n v="218615.91312050665"/>
    <n v="50"/>
    <n v="750"/>
    <n v="0.99191803381762"/>
    <s v="MC"/>
    <s v="MC104s"/>
    <x v="3"/>
    <s v="Alt"/>
    <s v="Alt"/>
    <x v="7"/>
  </r>
  <r>
    <s v="MC105"/>
    <s v="Relays - renewal"/>
    <s v="Program - Short Term Need"/>
    <n v="121831.91284597652"/>
    <n v="204684.42879124996"/>
    <n v="194050.67914374999"/>
    <n v="259200.07299999997"/>
    <n v="100000"/>
    <n v="400000"/>
    <n v="400000"/>
    <n v="400000"/>
    <n v="400000"/>
    <n v="400000"/>
    <n v="400000"/>
    <n v="400000"/>
    <n v="400000"/>
    <n v="400000"/>
    <n v="400000"/>
    <n v="110373.7"/>
    <n v="190069.84"/>
    <n v="184700.23"/>
    <n v="252878.12"/>
    <n v="100000"/>
    <n v="409999.99999999994"/>
    <n v="420249.99999999994"/>
    <n v="430756.24999999994"/>
    <n v="441525.15624999988"/>
    <n v="452563.28515624988"/>
    <n v="463877.3672851561"/>
    <n v="475474.30146728503"/>
    <n v="487361.15900396707"/>
    <n v="499545.18797906616"/>
    <n v="512033.81767854281"/>
    <n v="2000000"/>
    <n v="4000000"/>
    <n v="2155094.6914062495"/>
    <n v="4593386.5248202663"/>
    <n v="100"/>
    <n v="1500"/>
    <n v="0.92229427226873739"/>
    <s v="MC"/>
    <s v="MC105s"/>
    <x v="3"/>
    <s v="Std"/>
    <s v="Std"/>
    <x v="6"/>
  </r>
  <r>
    <s v="MC105"/>
    <s v="Relays - renewal"/>
    <s v="Program - Medium Term Need"/>
    <n v="121831.91284597652"/>
    <n v="204684.42879124996"/>
    <n v="194050.67914374999"/>
    <n v="259200.07299999997"/>
    <n v="100000"/>
    <n v="557584"/>
    <n v="507185"/>
    <n v="456786"/>
    <n v="406386"/>
    <n v="355987"/>
    <n v="305588"/>
    <n v="255189"/>
    <n v="204790"/>
    <n v="154391"/>
    <n v="103992"/>
    <n v="110373.7"/>
    <n v="190069.84"/>
    <n v="184700.23"/>
    <n v="252878.12"/>
    <n v="100000"/>
    <n v="571523.6"/>
    <n v="532861.24062499998"/>
    <n v="491908.56103124993"/>
    <n v="448574.10536953114"/>
    <n v="402766.61548229482"/>
    <n v="354388.39228484069"/>
    <n v="303339.52879283746"/>
    <n v="249516.72938105604"/>
    <n v="192813.20279319002"/>
    <n v="133118.55192006758"/>
    <n v="2283928"/>
    <n v="3307878"/>
    <n v="2447634.122508076"/>
    <n v="3680810.5276800683"/>
    <n v="100"/>
    <n v="1000"/>
    <n v="0.97413197299614496"/>
    <s v="MC"/>
    <s v="MC105m"/>
    <x v="3"/>
    <s v="Std"/>
    <s v="Std"/>
    <x v="6"/>
  </r>
  <r>
    <s v="MC106"/>
    <s v="Labour (meter/relay renewal)"/>
    <s v="Program - Short Term Need"/>
    <n v="890291.61205385136"/>
    <n v="288277.34204015625"/>
    <n v="64185.024143750001"/>
    <n v="3437.2042499999998"/>
    <n v="0"/>
    <n v="0"/>
    <n v="0"/>
    <n v="0"/>
    <n v="0"/>
    <n v="0"/>
    <n v="0"/>
    <n v="0"/>
    <n v="0"/>
    <n v="0"/>
    <n v="0"/>
    <n v="806560.26"/>
    <n v="267694.17000000004"/>
    <n v="61092.23"/>
    <n v="3353.37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MC"/>
    <s v="MC106s"/>
    <x v="3"/>
    <s v="Alt"/>
    <s v="Alt"/>
    <x v="7"/>
  </r>
  <r>
    <s v="MC107"/>
    <s v="Test equipment"/>
    <s v="Program - Short Term Need"/>
    <n v="0"/>
    <n v="0"/>
    <n v="0"/>
    <n v="0"/>
    <n v="80000"/>
    <n v="120000"/>
    <n v="80000"/>
    <n v="120000"/>
    <n v="80000"/>
    <n v="120000"/>
    <n v="85000"/>
    <n v="120000"/>
    <n v="85000"/>
    <n v="120000"/>
    <n v="85000"/>
    <n v="0"/>
    <n v="0"/>
    <n v="0"/>
    <n v="0"/>
    <n v="80000"/>
    <n v="122999.99999999999"/>
    <n v="84050"/>
    <n v="129226.87499999999"/>
    <n v="88305.031249999985"/>
    <n v="135768.98554687496"/>
    <n v="98573.940548095663"/>
    <n v="142642.29044018549"/>
    <n v="103564.246288343"/>
    <n v="149863.55639371986"/>
    <n v="108807.18625669036"/>
    <n v="520000"/>
    <n v="1015000"/>
    <n v="560350.89179687493"/>
    <n v="1163802.1117239092"/>
    <n v="50"/>
    <n v="750"/>
    <n v="0.99191803381762"/>
    <s v="MC"/>
    <s v="MC107s"/>
    <x v="3"/>
    <s v="Alt"/>
    <s v="Alt"/>
    <x v="7"/>
  </r>
  <r>
    <s v="MC108"/>
    <s v="Smart metering pilot"/>
    <s v="Program - Short Term Need"/>
    <n v="17797.260913218746"/>
    <n v="0"/>
    <n v="0"/>
    <n v="0"/>
    <n v="0"/>
    <n v="0"/>
    <n v="0"/>
    <n v="0"/>
    <n v="0"/>
    <n v="0"/>
    <n v="0"/>
    <n v="0"/>
    <n v="0"/>
    <n v="0"/>
    <n v="0"/>
    <n v="16123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MC"/>
    <s v="MC108s"/>
    <x v="3"/>
    <s v="Alt"/>
    <s v="Unallocated"/>
    <x v="2"/>
  </r>
  <r>
    <s v="MC109"/>
    <s v="Demand management technology"/>
    <s v="Program - Short Term Need"/>
    <n v="0"/>
    <n v="0"/>
    <n v="0"/>
    <n v="13939.999999999998"/>
    <n v="508000"/>
    <n v="1400000"/>
    <n v="750000"/>
    <n v="750000"/>
    <n v="750000"/>
    <n v="750000"/>
    <n v="750000"/>
    <n v="750000"/>
    <n v="750000"/>
    <n v="750000"/>
    <n v="750000"/>
    <n v="0"/>
    <n v="0"/>
    <n v="0"/>
    <n v="13600"/>
    <n v="508000"/>
    <n v="1434999.9999999998"/>
    <n v="787968.74999999988"/>
    <n v="807667.96874999988"/>
    <n v="827859.66796874977"/>
    <n v="848556.15966796852"/>
    <n v="869770.06365966762"/>
    <n v="891514.31525115937"/>
    <n v="913802.17313243833"/>
    <n v="936647.2274607491"/>
    <n v="960063.40814726776"/>
    <n v="4400000"/>
    <n v="8150000"/>
    <n v="4707052.5463867178"/>
    <n v="9278849.7340380009"/>
    <n v="80"/>
    <n v="1200"/>
    <n v="0.94510271986047978"/>
    <s v="MC"/>
    <s v="MC109s"/>
    <x v="3"/>
    <s v="Std"/>
    <s v="Std"/>
    <x v="1"/>
  </r>
  <r>
    <s v="MC110"/>
    <s v="Labour meter renewal"/>
    <s v="Program - Short Term Need"/>
    <n v="0"/>
    <n v="721362.13110078103"/>
    <n v="115837.41582500003"/>
    <n v="150762.67850000004"/>
    <n v="0"/>
    <n v="0"/>
    <n v="0"/>
    <n v="0"/>
    <n v="0"/>
    <n v="0"/>
    <n v="0"/>
    <n v="0"/>
    <n v="0"/>
    <n v="0"/>
    <n v="0"/>
    <n v="0"/>
    <n v="669856.44999999995"/>
    <n v="110255.72000000003"/>
    <n v="147085.54000000004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MC"/>
    <s v="MC110s"/>
    <x v="3"/>
    <s v="Alt"/>
    <s v="Alt"/>
    <x v="7"/>
  </r>
  <r>
    <s v="MC111"/>
    <s v="Labour relay renewal"/>
    <s v="Program - Short Term Need"/>
    <n v="0"/>
    <n v="12755.640226249998"/>
    <n v="3192.9334249999997"/>
    <n v="0"/>
    <n v="0"/>
    <n v="0"/>
    <n v="0"/>
    <n v="0"/>
    <n v="0"/>
    <n v="0"/>
    <n v="0"/>
    <n v="0"/>
    <n v="0"/>
    <n v="0"/>
    <n v="0"/>
    <n v="0"/>
    <n v="11844.88"/>
    <n v="3039.08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MC"/>
    <s v="MC111s"/>
    <x v="3"/>
    <s v="Std"/>
    <s v="Unallocated"/>
    <x v="2"/>
  </r>
  <r>
    <s v="MC112"/>
    <s v="Neutral integrity monitoring"/>
    <s v="Program - Short Term Need"/>
    <n v="0"/>
    <n v="3834.2152257812495"/>
    <n v="853508.46052499861"/>
    <n v="90792.009249999915"/>
    <n v="0"/>
    <n v="0"/>
    <n v="0"/>
    <n v="0"/>
    <n v="0"/>
    <n v="0"/>
    <n v="0"/>
    <n v="0"/>
    <n v="0"/>
    <n v="0"/>
    <n v="0"/>
    <n v="0"/>
    <n v="3560.4500000000003"/>
    <n v="812381.63999999873"/>
    <n v="88577.56999999992"/>
    <n v="0"/>
    <n v="0"/>
    <n v="0"/>
    <n v="0"/>
    <n v="0"/>
    <n v="0"/>
    <n v="0"/>
    <n v="0"/>
    <n v="0"/>
    <n v="0"/>
    <n v="0"/>
    <n v="0"/>
    <n v="0"/>
    <n v="0"/>
    <n v="0"/>
    <s v=""/>
    <n v="3600"/>
    <n v="0.42422542822249787"/>
    <s v="MC"/>
    <s v="MC112s"/>
    <x v="3"/>
    <s v="Std"/>
    <s v="Std"/>
    <x v="6"/>
  </r>
  <r>
    <s v="NU"/>
    <s v="Non urban extension"/>
    <s v="Program - Short Term Need"/>
    <n v="920344.97109309339"/>
    <n v="677445.45452265616"/>
    <n v="675453.77814375027"/>
    <n v="1023878.3425000007"/>
    <n v="850000"/>
    <n v="1019340"/>
    <n v="743122"/>
    <n v="661806"/>
    <n v="631694"/>
    <n v="619417"/>
    <n v="619417"/>
    <n v="619417"/>
    <n v="619417"/>
    <n v="619417"/>
    <n v="619417"/>
    <n v="833787.11999999988"/>
    <n v="629075.45000000007"/>
    <n v="642906.63000000024"/>
    <n v="998905.70000000077"/>
    <n v="850000"/>
    <n v="1044823.4999999999"/>
    <n v="780742.5512499999"/>
    <n v="712692.67696874996"/>
    <n v="697271.98013046861"/>
    <n v="700813.481004072"/>
    <n v="718333.81802917377"/>
    <n v="736292.16347990313"/>
    <n v="754699.46756690065"/>
    <n v="773566.95425607311"/>
    <n v="792906.12811247492"/>
    <n v="3675379"/>
    <n v="6772464"/>
    <n v="3936344.18935329"/>
    <n v="7712142.7207978144"/>
    <n v="120"/>
    <n v="1800"/>
    <n v="0.81856625251358184"/>
    <s v="NU"/>
    <s v="NUs"/>
    <x v="1"/>
    <s v="Std"/>
    <s v="Std"/>
    <x v="1"/>
  </r>
  <r>
    <s v="OFP"/>
    <s v="Overloaded feeders (compliance)"/>
    <s v="Program - Short Term Need"/>
    <n v="1876478.5253569253"/>
    <n v="35310.575921562486"/>
    <n v="0"/>
    <n v="0"/>
    <n v="0"/>
    <n v="0"/>
    <n v="0"/>
    <n v="0"/>
    <n v="0"/>
    <n v="0"/>
    <n v="0"/>
    <n v="0"/>
    <n v="0"/>
    <n v="0"/>
    <n v="0"/>
    <n v="1699996.93"/>
    <n v="32789.3799999999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3992680800092707"/>
    <s v="OF"/>
    <s v="OFPs"/>
    <x v="0"/>
    <s v="Std"/>
    <s v="Std"/>
    <x v="1"/>
  </r>
  <r>
    <s v="PF"/>
    <s v="Power factor"/>
    <s v="Program - Short Term Need"/>
    <n v="3231.2687416289054"/>
    <n v="68.781004218749999"/>
    <n v="0"/>
    <n v="0"/>
    <n v="0"/>
    <n v="0"/>
    <n v="0"/>
    <n v="0"/>
    <n v="0"/>
    <n v="0"/>
    <n v="0"/>
    <n v="0"/>
    <n v="0"/>
    <n v="0"/>
    <n v="0"/>
    <n v="2927.37"/>
    <n v="63.87000000000000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F"/>
    <s v="PFs"/>
    <x v="3"/>
    <s v="Std"/>
    <s v="Unallocated"/>
    <x v="2"/>
  </r>
  <r>
    <s v="PQ001"/>
    <s v="Permanent power quality monitoring"/>
    <s v="Program - Short Term Need"/>
    <n v="423335.52296855062"/>
    <n v="238308.45399828121"/>
    <n v="321265.64929375"/>
    <n v="542551.34974999994"/>
    <n v="428055.67"/>
    <n v="100000"/>
    <n v="100000"/>
    <n v="100000"/>
    <n v="100000"/>
    <n v="100000"/>
    <n v="100000"/>
    <n v="100000"/>
    <n v="100000"/>
    <n v="100000"/>
    <n v="100000"/>
    <n v="383521.08999999997"/>
    <n v="221293.09"/>
    <n v="305785.27"/>
    <n v="529318.39"/>
    <n v="428055.67"/>
    <n v="102499.99999999999"/>
    <n v="105062.49999999999"/>
    <n v="107689.06249999999"/>
    <n v="110381.28906249997"/>
    <n v="113140.82128906247"/>
    <n v="115969.34182128902"/>
    <n v="118868.57536682126"/>
    <n v="121840.28975099177"/>
    <n v="124886.29699476654"/>
    <n v="128008.4544196357"/>
    <n v="500000"/>
    <n v="1000000"/>
    <n v="538773.67285156238"/>
    <n v="1148346.6312050666"/>
    <n v="300"/>
    <n v="4500"/>
    <n v="0.25393883661449068"/>
    <s v="PQ"/>
    <s v="PQ001s"/>
    <x v="3"/>
    <s v="Std"/>
    <s v="Std"/>
    <x v="0"/>
  </r>
  <r>
    <s v="PQ003"/>
    <s v="PQ surveying"/>
    <s v="Program - Short Term Need"/>
    <n v="66245.882537304671"/>
    <n v="0"/>
    <n v="0"/>
    <n v="0"/>
    <n v="0"/>
    <n v="0"/>
    <n v="0"/>
    <n v="0"/>
    <n v="0"/>
    <n v="0"/>
    <n v="0"/>
    <n v="0"/>
    <n v="0"/>
    <n v="0"/>
    <n v="0"/>
    <n v="600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00"/>
    <n v="0.42422542822249787"/>
    <s v="PQ"/>
    <s v="PQ003s"/>
    <x v="3"/>
    <s v="Std"/>
    <s v="Std"/>
    <x v="0"/>
  </r>
  <r>
    <s v="PQ004"/>
    <s v="Power quality monitoring replacement"/>
    <s v="Program - Short Term Need"/>
    <n v="0"/>
    <n v="0"/>
    <n v="0"/>
    <n v="14024.839249999999"/>
    <n v="363621.62"/>
    <n v="342400"/>
    <n v="617700"/>
    <n v="873300"/>
    <n v="947600"/>
    <n v="1364538"/>
    <n v="1299560"/>
    <n v="1429516"/>
    <n v="1429516"/>
    <n v="1169604"/>
    <n v="1169604"/>
    <n v="0"/>
    <n v="0"/>
    <n v="0"/>
    <n v="13682.77"/>
    <n v="363621.62"/>
    <n v="350959.99999999994"/>
    <n v="648971.0625"/>
    <n v="940448.58281249984"/>
    <n v="1045973.0951562498"/>
    <n v="1543849.5000013472"/>
    <n v="1507091.1785727437"/>
    <n v="1699245.3038407685"/>
    <n v="1741726.4364367875"/>
    <n v="1460675.1251026692"/>
    <n v="1497192.003230236"/>
    <n v="4145538"/>
    <n v="10643338"/>
    <n v="4530202.2404700965"/>
    <n v="12436132.287653303"/>
    <n v="200"/>
    <n v="3000"/>
    <n v="0.5816581798129733"/>
    <s v="PQ"/>
    <s v="PQ004s"/>
    <x v="3"/>
    <s v="Std"/>
    <s v="Std"/>
    <x v="0"/>
  </r>
  <r>
    <s v="PR017"/>
    <s v="Werrington ZS rebuild to 132kV"/>
    <s v="Major Project - Committed Project"/>
    <n v="0"/>
    <n v="36624.511710937491"/>
    <n v="0"/>
    <n v="0"/>
    <n v="0"/>
    <n v="0"/>
    <n v="0"/>
    <n v="0"/>
    <n v="0"/>
    <n v="0"/>
    <n v="0"/>
    <n v="0"/>
    <n v="0"/>
    <n v="0"/>
    <n v="0"/>
    <n v="0"/>
    <n v="34009.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17"/>
    <x v="0"/>
    <s v="Std"/>
    <s v="Unallocated"/>
    <x v="2"/>
  </r>
  <r>
    <s v="PR035"/>
    <s v="Baulkham Hills TS 11kV supply"/>
    <s v="Major Project - Committed Project"/>
    <n v="3253.7423720820302"/>
    <n v="0"/>
    <n v="0"/>
    <n v="0"/>
    <n v="0"/>
    <n v="0"/>
    <n v="0"/>
    <n v="0"/>
    <n v="0"/>
    <n v="0"/>
    <n v="0"/>
    <n v="0"/>
    <n v="0"/>
    <n v="0"/>
    <n v="0"/>
    <n v="294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35"/>
    <x v="0"/>
    <s v="Std"/>
    <s v="Unallocated"/>
    <x v="2"/>
  </r>
  <r>
    <s v="PR044"/>
    <s v="West Liverpool ZS (Hoxton Park ZS rebuild)"/>
    <s v="Major Project - Committed Project"/>
    <n v="29186.67827191015"/>
    <n v="0"/>
    <n v="0"/>
    <n v="0"/>
    <n v="0"/>
    <n v="0"/>
    <n v="0"/>
    <n v="0"/>
    <n v="0"/>
    <n v="0"/>
    <n v="0"/>
    <n v="0"/>
    <n v="0"/>
    <n v="0"/>
    <n v="0"/>
    <n v="26441.6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044"/>
    <x v="0"/>
    <s v="Std"/>
    <s v="Std"/>
    <x v="0"/>
  </r>
  <r>
    <s v="PR052"/>
    <s v="Penrith TS transformer and busbar augment"/>
    <s v="Major Project - Committed Project"/>
    <n v="1410939.2794599021"/>
    <n v="873709.50321453123"/>
    <n v="117052.98895"/>
    <n v="0"/>
    <n v="0"/>
    <n v="0"/>
    <n v="0"/>
    <n v="0"/>
    <n v="0"/>
    <n v="0"/>
    <n v="0"/>
    <n v="0"/>
    <n v="0"/>
    <n v="0"/>
    <n v="0"/>
    <n v="1278241.3500000001"/>
    <n v="811326.13000000012"/>
    <n v="111412.72"/>
    <n v="0"/>
    <n v="0"/>
    <n v="0"/>
    <n v="0"/>
    <n v="0"/>
    <n v="0"/>
    <n v="0"/>
    <n v="0"/>
    <n v="0"/>
    <n v="0"/>
    <n v="0"/>
    <n v="0"/>
    <n v="0"/>
    <n v="0"/>
    <n v="0"/>
    <n v="0"/>
    <s v=""/>
    <n v="6150"/>
    <n v="0"/>
    <s v="PR"/>
    <s v="PR052"/>
    <x v="0"/>
    <s v="Std"/>
    <s v="Std"/>
    <x v="0"/>
  </r>
  <r>
    <s v="PR054"/>
    <s v="Quakers Hill ZS augment (132kV bar + 1st 132/11kV tfr)"/>
    <s v="Major Project - Committed Project"/>
    <n v="17844.912515707027"/>
    <n v="0"/>
    <n v="0"/>
    <n v="0"/>
    <n v="0"/>
    <n v="0"/>
    <n v="0"/>
    <n v="0"/>
    <n v="0"/>
    <n v="0"/>
    <n v="0"/>
    <n v="0"/>
    <n v="0"/>
    <n v="0"/>
    <n v="0"/>
    <n v="16166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54"/>
    <x v="0"/>
    <s v="Std"/>
    <s v="Std"/>
    <x v="8"/>
  </r>
  <r>
    <s v="PR059"/>
    <s v="ELTS 132kV busbar &amp; substation works"/>
    <s v="Major Project - Committed Project"/>
    <n v="144285.78504835934"/>
    <n v="0"/>
    <n v="0"/>
    <n v="0"/>
    <n v="0"/>
    <n v="0"/>
    <n v="0"/>
    <n v="0"/>
    <n v="0"/>
    <n v="0"/>
    <n v="0"/>
    <n v="0"/>
    <n v="0"/>
    <n v="0"/>
    <n v="0"/>
    <n v="130715.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59"/>
    <x v="0"/>
    <s v="Std"/>
    <s v="Std"/>
    <x v="0"/>
  </r>
  <r>
    <s v="PR060"/>
    <s v="WLTS-ELTS first 132kV cable links"/>
    <s v="Major Project - Committed Project"/>
    <n v="621251.88963732379"/>
    <n v="59161.635635312487"/>
    <n v="0"/>
    <n v="0"/>
    <n v="0"/>
    <n v="0"/>
    <n v="0"/>
    <n v="0"/>
    <n v="0"/>
    <n v="0"/>
    <n v="0"/>
    <n v="0"/>
    <n v="0"/>
    <n v="0"/>
    <n v="0"/>
    <n v="562823.54999999981"/>
    <n v="54937.4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60"/>
    <x v="0"/>
    <s v="Std"/>
    <s v="Std"/>
    <x v="8"/>
  </r>
  <r>
    <s v="PR061"/>
    <s v="Russell Vale ZS augment"/>
    <s v="Major Project - Committed Project"/>
    <n v="673645.81448572641"/>
    <n v="226552.83594421868"/>
    <n v="0"/>
    <n v="0"/>
    <n v="0"/>
    <n v="0"/>
    <n v="0"/>
    <n v="0"/>
    <n v="0"/>
    <n v="0"/>
    <n v="0"/>
    <n v="0"/>
    <n v="0"/>
    <n v="0"/>
    <n v="0"/>
    <n v="610289.86"/>
    <n v="210376.8299999999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325"/>
    <n v="1.9620666822170198E-2"/>
    <s v="PR"/>
    <s v="PR061"/>
    <x v="0"/>
    <s v="Std"/>
    <s v="Std"/>
    <x v="0"/>
  </r>
  <r>
    <s v="PR070"/>
    <s v="Caddens ZS establishment and feeders"/>
    <s v="Major Project - Committed Project"/>
    <n v="251312.84061321474"/>
    <n v="121973.70434234374"/>
    <n v="0"/>
    <n v="0"/>
    <n v="0"/>
    <n v="0"/>
    <n v="0"/>
    <n v="0"/>
    <n v="0"/>
    <n v="0"/>
    <n v="0"/>
    <n v="0"/>
    <n v="0"/>
    <n v="0"/>
    <n v="0"/>
    <n v="227677.02999999997"/>
    <n v="113264.7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70"/>
    <x v="0"/>
    <s v="Std"/>
    <s v="Std"/>
    <x v="0"/>
  </r>
  <r>
    <s v="PR073"/>
    <s v="Campbelltown 66kV busbar &amp; line to Ambarvale"/>
    <s v="Major Project - Committed Project"/>
    <n v="475.21352567187483"/>
    <n v="0"/>
    <n v="0"/>
    <n v="0"/>
    <n v="0"/>
    <n v="0"/>
    <n v="0"/>
    <n v="0"/>
    <n v="0"/>
    <n v="0"/>
    <n v="0"/>
    <n v="0"/>
    <n v="0"/>
    <n v="0"/>
    <n v="0"/>
    <n v="43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73"/>
    <x v="0"/>
    <s v="Std"/>
    <s v="Unallocated"/>
    <x v="2"/>
  </r>
  <r>
    <s v="PR081"/>
    <s v="Collimore Park ZS establishment"/>
    <s v="Major Project - Future/Planning Stage"/>
    <n v="0"/>
    <n v="0"/>
    <n v="0"/>
    <n v="0"/>
    <n v="0"/>
    <n v="0"/>
    <n v="0"/>
    <n v="0"/>
    <n v="0"/>
    <n v="0"/>
    <n v="0"/>
    <n v="0"/>
    <n v="4195200"/>
    <n v="12585600"/>
    <n v="11187200"/>
    <n v="0"/>
    <n v="0"/>
    <n v="0"/>
    <n v="0"/>
    <n v="0"/>
    <n v="0"/>
    <n v="0"/>
    <n v="0"/>
    <n v="0"/>
    <n v="0"/>
    <n v="0"/>
    <n v="0"/>
    <n v="5111443.8356336066"/>
    <n v="15717689.794573339"/>
    <n v="14320561.812833486"/>
    <n v="0"/>
    <n v="27968000"/>
    <n v="0"/>
    <n v="35149695.443040431"/>
    <n v="210"/>
    <n v="1050"/>
    <n v="0.95953425382271162"/>
    <s v="PR"/>
    <s v="PR081"/>
    <x v="0"/>
    <s v="Std"/>
    <s v="Unallocated"/>
    <x v="2"/>
  </r>
  <r>
    <s v="PR090"/>
    <s v="Doonside 132kV/11kV ZS rebuild"/>
    <s v="Major Project - Committed Project"/>
    <n v="1327579.2085404841"/>
    <n v="1114596.151827031"/>
    <n v="149280.52209375001"/>
    <n v="724.17274999999995"/>
    <n v="51000"/>
    <n v="0"/>
    <n v="0"/>
    <n v="0"/>
    <n v="0"/>
    <n v="0"/>
    <n v="0"/>
    <n v="0"/>
    <n v="0"/>
    <n v="0"/>
    <n v="0"/>
    <n v="1202721.24"/>
    <n v="1035013.3300000001"/>
    <n v="142087.35"/>
    <n v="706.51"/>
    <n v="51000"/>
    <n v="0"/>
    <n v="0"/>
    <n v="0"/>
    <n v="0"/>
    <n v="0"/>
    <n v="0"/>
    <n v="0"/>
    <n v="0"/>
    <n v="0"/>
    <n v="0"/>
    <n v="0"/>
    <n v="0"/>
    <n v="0"/>
    <n v="0"/>
    <s v=""/>
    <n v="6750"/>
    <n v="0"/>
    <s v="PR"/>
    <s v="PR090"/>
    <x v="0"/>
    <s v="Std"/>
    <s v="Std"/>
    <x v="0"/>
  </r>
  <r>
    <s v="PR091"/>
    <s v="West Parramatta CBD 132kV/11kV ZS establishment"/>
    <s v="Major Project - Committed Project"/>
    <n v="4400455.4143025847"/>
    <n v="1014795.2054660936"/>
    <n v="88776.457193749986"/>
    <n v="0"/>
    <n v="0"/>
    <n v="0"/>
    <n v="0"/>
    <n v="0"/>
    <n v="0"/>
    <n v="0"/>
    <n v="0"/>
    <n v="0"/>
    <n v="0"/>
    <n v="0"/>
    <n v="0"/>
    <n v="3986595.42"/>
    <n v="942338.23"/>
    <n v="84498.709999999992"/>
    <n v="0"/>
    <n v="0"/>
    <n v="0"/>
    <n v="0"/>
    <n v="0"/>
    <n v="0"/>
    <n v="0"/>
    <n v="0"/>
    <n v="0"/>
    <n v="0"/>
    <n v="0"/>
    <n v="0"/>
    <n v="0"/>
    <n v="0"/>
    <n v="0"/>
    <n v="0"/>
    <s v=""/>
    <n v="5850"/>
    <n v="1.6627940240866043E-2"/>
    <s v="PR"/>
    <s v="PR091"/>
    <x v="0"/>
    <s v="Std"/>
    <s v="Std"/>
    <x v="0"/>
  </r>
  <r>
    <s v="PR096"/>
    <s v="Berry ZS LDC CT's"/>
    <s v="Major Project - Committed Project"/>
    <n v="4939.7944862539052"/>
    <n v="0"/>
    <n v="0"/>
    <n v="0"/>
    <n v="0"/>
    <n v="0"/>
    <n v="0"/>
    <n v="0"/>
    <n v="0"/>
    <n v="0"/>
    <n v="0"/>
    <n v="0"/>
    <n v="0"/>
    <n v="0"/>
    <n v="0"/>
    <n v="44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096"/>
    <x v="0"/>
    <s v="Std"/>
    <s v="Unallocated"/>
    <x v="2"/>
  </r>
  <r>
    <s v="PR102"/>
    <s v="Kemps Creek/Luddenham capacity uprate"/>
    <s v="Major Project - Committed Project"/>
    <n v="979194.9319668276"/>
    <n v="5375.1164832812492"/>
    <n v="0"/>
    <n v="0"/>
    <n v="0"/>
    <n v="0"/>
    <n v="0"/>
    <n v="0"/>
    <n v="0"/>
    <n v="0"/>
    <n v="0"/>
    <n v="0"/>
    <n v="0"/>
    <n v="0"/>
    <n v="0"/>
    <n v="887102.2799999998"/>
    <n v="4991.3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393883661449068"/>
    <s v="PR"/>
    <s v="PR102"/>
    <x v="0"/>
    <s v="Std"/>
    <s v="Std"/>
    <x v="8"/>
  </r>
  <r>
    <s v="PR110"/>
    <s v="Edmondson Park ZS establishment"/>
    <s v="Major Project - Committed Project"/>
    <n v="9511670.8172382433"/>
    <n v="3578837.4092423432"/>
    <n v="145433.99485625004"/>
    <n v="1620019.9312499997"/>
    <n v="3153918"/>
    <n v="1765854"/>
    <n v="5111"/>
    <n v="0"/>
    <n v="0"/>
    <n v="0"/>
    <n v="0"/>
    <n v="0"/>
    <n v="0"/>
    <n v="0"/>
    <n v="0"/>
    <n v="8617104.3100000005"/>
    <n v="3323306.31"/>
    <n v="138426.17000000004"/>
    <n v="1580507.2499999998"/>
    <n v="3153918"/>
    <n v="1810000.3499999999"/>
    <n v="5369.7443749999993"/>
    <n v="0"/>
    <n v="0"/>
    <n v="0"/>
    <n v="0"/>
    <n v="0"/>
    <n v="0"/>
    <n v="0"/>
    <n v="0"/>
    <n v="1770965"/>
    <n v="1770965"/>
    <n v="1815370.0943749999"/>
    <n v="1815370.0943749999"/>
    <n v="170"/>
    <n v="2550"/>
    <n v="0.682557746962834"/>
    <s v="PR"/>
    <s v="PR110"/>
    <x v="0"/>
    <s v="Std"/>
    <s v="Std"/>
    <x v="0"/>
  </r>
  <r>
    <s v="PR113"/>
    <s v="Augment feeder 308 Nepean to Douglas Park"/>
    <s v="Major Project - Committed Project"/>
    <n v="3197.922554203124"/>
    <n v="0"/>
    <n v="0"/>
    <n v="9178.3215"/>
    <n v="99996"/>
    <n v="1313250"/>
    <n v="3939750"/>
    <n v="3502000"/>
    <n v="0"/>
    <n v="0"/>
    <n v="0"/>
    <n v="0"/>
    <n v="0"/>
    <n v="0"/>
    <n v="0"/>
    <n v="2897.16"/>
    <n v="0"/>
    <n v="0"/>
    <n v="8954.4600000000009"/>
    <n v="99996"/>
    <n v="1346081.2499999998"/>
    <n v="4139199.8437499995"/>
    <n v="3771270.9687499995"/>
    <n v="0"/>
    <n v="0"/>
    <n v="0"/>
    <n v="0"/>
    <n v="0"/>
    <n v="0"/>
    <n v="0"/>
    <n v="8755000"/>
    <n v="8755000"/>
    <n v="9256552.0624999981"/>
    <n v="9256552.0624999981"/>
    <n v="340"/>
    <n v="5100"/>
    <n v="9.2277390047231442E-2"/>
    <s v="PR"/>
    <s v="PR113"/>
    <x v="0"/>
    <s v="Std"/>
    <s v="Std"/>
    <x v="8"/>
  </r>
  <r>
    <s v="PR123"/>
    <s v="Connection works associated with Tomerong/Bamarang BSP"/>
    <s v="Major Project - Committed Project"/>
    <n v="827423.43007624603"/>
    <n v="3168.8260464062496"/>
    <n v="0"/>
    <n v="0"/>
    <n v="0"/>
    <n v="0"/>
    <n v="0"/>
    <n v="0"/>
    <n v="0"/>
    <n v="0"/>
    <n v="0"/>
    <n v="0"/>
    <n v="0"/>
    <n v="0"/>
    <n v="0"/>
    <n v="749604.79000000015"/>
    <n v="2942.5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23"/>
    <x v="0"/>
    <s v="Std"/>
    <s v="Std"/>
    <x v="8"/>
  </r>
  <r>
    <s v="PR126"/>
    <s v="Chipping Norton 33/11kV ZS establishment"/>
    <s v="Major Project - Committed Project"/>
    <n v="1072924.839315996"/>
    <n v="167.15496281249997"/>
    <n v="0"/>
    <n v="0"/>
    <n v="0"/>
    <n v="0"/>
    <n v="0"/>
    <n v="0"/>
    <n v="0"/>
    <n v="0"/>
    <n v="0"/>
    <n v="0"/>
    <n v="0"/>
    <n v="0"/>
    <n v="0"/>
    <n v="972016.95000000019"/>
    <n v="155.2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26"/>
    <x v="0"/>
    <s v="Std"/>
    <s v="Std"/>
    <x v="0"/>
  </r>
  <r>
    <s v="PR128"/>
    <s v="Nepean ZS establishment"/>
    <s v="Major Project - Committed Project"/>
    <n v="355952.5255057108"/>
    <n v="259765.34893671868"/>
    <n v="16319.883437499999"/>
    <n v="7984.0324999999993"/>
    <n v="0"/>
    <n v="0"/>
    <n v="0"/>
    <n v="0"/>
    <n v="0"/>
    <n v="0"/>
    <n v="0"/>
    <n v="0"/>
    <n v="0"/>
    <n v="0"/>
    <n v="0"/>
    <n v="322475.42"/>
    <n v="241217.94999999998"/>
    <n v="15533.5"/>
    <n v="7789.3"/>
    <n v="0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PR"/>
    <s v="PR128"/>
    <x v="0"/>
    <s v="Std"/>
    <s v="Std"/>
    <x v="0"/>
  </r>
  <r>
    <s v="PR144"/>
    <s v="Sherwood ZS augment"/>
    <s v="Major Project - Committed Project"/>
    <n v="31865.058174753896"/>
    <n v="3165.8645971874998"/>
    <n v="0"/>
    <n v="0"/>
    <n v="0"/>
    <n v="0"/>
    <n v="0"/>
    <n v="0"/>
    <n v="0"/>
    <n v="0"/>
    <n v="0"/>
    <n v="0"/>
    <n v="0"/>
    <n v="0"/>
    <n v="0"/>
    <n v="28868.17"/>
    <n v="2939.8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44"/>
    <x v="0"/>
    <s v="Std"/>
    <s v="Std"/>
    <x v="0"/>
  </r>
  <r>
    <s v="PR148"/>
    <s v="Dapto ZS 3rd transformer &amp; 33kV bus section CB's "/>
    <s v="Major Project - Committed Project"/>
    <n v="17432.108570871089"/>
    <n v="-158.20600171874997"/>
    <n v="1670.1260312500001"/>
    <n v="0"/>
    <n v="0"/>
    <n v="0"/>
    <n v="0"/>
    <n v="0"/>
    <n v="0"/>
    <n v="0"/>
    <n v="0"/>
    <n v="0"/>
    <n v="0"/>
    <n v="0"/>
    <n v="0"/>
    <n v="15792.63"/>
    <n v="-146.91"/>
    <n v="1589.65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48"/>
    <x v="0"/>
    <s v="Std"/>
    <s v="Std"/>
    <x v="4"/>
  </r>
  <r>
    <s v="PR149"/>
    <s v="Gerringong ZS augment"/>
    <s v="Major Project - Committed Project"/>
    <n v="82887.495506554667"/>
    <n v="82461.779643124974"/>
    <n v="4419.1283687500008"/>
    <n v="0"/>
    <n v="0"/>
    <n v="0"/>
    <n v="0"/>
    <n v="0"/>
    <n v="0"/>
    <n v="0"/>
    <n v="0"/>
    <n v="0"/>
    <n v="0"/>
    <n v="0"/>
    <n v="0"/>
    <n v="75091.98"/>
    <n v="76573.959999999992"/>
    <n v="4206.1900000000005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49"/>
    <x v="0"/>
    <s v="Std"/>
    <s v="Std"/>
    <x v="0"/>
  </r>
  <r>
    <s v="PR157"/>
    <s v="Richmond ZS rebuild"/>
    <s v="Major Project - Committed Project"/>
    <n v="3237660.8116972256"/>
    <n v="1327392.6253939061"/>
    <n v="328164.75696250005"/>
    <n v="11571.788749999998"/>
    <n v="0"/>
    <n v="0"/>
    <n v="0"/>
    <n v="0"/>
    <n v="0"/>
    <n v="0"/>
    <n v="0"/>
    <n v="0"/>
    <n v="0"/>
    <n v="0"/>
    <n v="0"/>
    <n v="2933160.9"/>
    <n v="1232616.01"/>
    <n v="312351.94000000006"/>
    <n v="11289.55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157"/>
    <x v="0"/>
    <s v="Std"/>
    <s v="Std"/>
    <x v="0"/>
  </r>
  <r>
    <s v="PR170"/>
    <s v="Holsworthy 33/11kV ZS establishment"/>
    <s v="Major Project - Future/Planning Stage"/>
    <n v="0"/>
    <n v="0"/>
    <n v="0"/>
    <n v="0"/>
    <n v="0"/>
    <n v="0"/>
    <n v="0"/>
    <n v="0"/>
    <n v="0"/>
    <n v="0"/>
    <n v="0"/>
    <n v="0"/>
    <n v="4202400"/>
    <n v="8404800"/>
    <n v="8404800"/>
    <n v="0"/>
    <n v="0"/>
    <n v="0"/>
    <n v="0"/>
    <n v="0"/>
    <n v="0"/>
    <n v="0"/>
    <n v="0"/>
    <n v="0"/>
    <n v="0"/>
    <n v="0"/>
    <n v="0"/>
    <n v="5120216.3364956779"/>
    <n v="10496443.489816139"/>
    <n v="10758854.577061541"/>
    <n v="0"/>
    <n v="21012000"/>
    <n v="0"/>
    <n v="26375514.403373357"/>
    <n v="40"/>
    <n v="200"/>
    <n v="1"/>
    <s v="PR"/>
    <s v="PR170"/>
    <x v="0"/>
    <s v="Std"/>
    <s v="Std"/>
    <x v="0"/>
  </r>
  <r>
    <s v="PR172"/>
    <s v="Parklea ZS 3rd transformer"/>
    <s v="Major Project - Committed Project"/>
    <n v="98673.77490498824"/>
    <n v="0"/>
    <n v="0"/>
    <n v="0"/>
    <n v="0"/>
    <n v="0"/>
    <n v="0"/>
    <n v="0"/>
    <n v="0"/>
    <n v="0"/>
    <n v="0"/>
    <n v="0"/>
    <n v="0"/>
    <n v="0"/>
    <n v="0"/>
    <n v="89393.56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72"/>
    <x v="0"/>
    <s v="Std"/>
    <s v="Std"/>
    <x v="4"/>
  </r>
  <r>
    <s v="PR176"/>
    <s v="Cheriton Av 132/11kV ZS establishment"/>
    <s v="Major Project - Committed Project"/>
    <n v="10491.498686554685"/>
    <n v="5861.2249114062488"/>
    <n v="0"/>
    <n v="0"/>
    <n v="0"/>
    <n v="0"/>
    <n v="0"/>
    <n v="0"/>
    <n v="0"/>
    <n v="0"/>
    <n v="0"/>
    <n v="0"/>
    <n v="0"/>
    <n v="0"/>
    <n v="0"/>
    <n v="9504.7800000000007"/>
    <n v="5442.7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76"/>
    <x v="0"/>
    <s v="Std"/>
    <s v="Std"/>
    <x v="0"/>
  </r>
  <r>
    <s v="PR183"/>
    <s v="Schofields ZS establishment"/>
    <s v="Major Project - Committed Project"/>
    <n v="10155.961644062496"/>
    <n v="0"/>
    <n v="0"/>
    <n v="0"/>
    <n v="0"/>
    <n v="0"/>
    <n v="0"/>
    <n v="0"/>
    <n v="0"/>
    <n v="0"/>
    <n v="0"/>
    <n v="0"/>
    <n v="0"/>
    <n v="0"/>
    <n v="0"/>
    <n v="9200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83"/>
    <x v="0"/>
    <s v="Std"/>
    <s v="Unallocated"/>
    <x v="2"/>
  </r>
  <r>
    <s v="PR184"/>
    <s v="Box Hill 22kV conversion"/>
    <s v="Major Project - Committed Project"/>
    <n v="0"/>
    <n v="141890.79645171875"/>
    <n v="3822125.6628937488"/>
    <n v="49457.541499999992"/>
    <n v="195.82"/>
    <n v="0"/>
    <n v="0"/>
    <n v="0"/>
    <n v="0"/>
    <n v="0"/>
    <n v="0"/>
    <n v="0"/>
    <n v="0"/>
    <n v="0"/>
    <n v="0"/>
    <n v="0"/>
    <n v="131759.71000000002"/>
    <n v="3637954.2299999991"/>
    <n v="48251.259999999995"/>
    <n v="195.82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PR"/>
    <s v="PR184"/>
    <x v="0"/>
    <s v="Std"/>
    <s v="Std"/>
    <x v="0"/>
  </r>
  <r>
    <s v="PR186"/>
    <s v="Glenorie ZS establishment"/>
    <s v="Major Project - Committed Project"/>
    <n v="789961.64317338262"/>
    <n v="53119.514636718741"/>
    <n v="0"/>
    <n v="0"/>
    <n v="0"/>
    <n v="0"/>
    <n v="0"/>
    <n v="0"/>
    <n v="0"/>
    <n v="0"/>
    <n v="0"/>
    <n v="0"/>
    <n v="0"/>
    <n v="0"/>
    <n v="0"/>
    <n v="715666.26"/>
    <n v="49326.7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86"/>
    <x v="0"/>
    <s v="Std"/>
    <s v="Std"/>
    <x v="0"/>
  </r>
  <r>
    <s v="PR190"/>
    <s v="Eschol Park ZS establishment"/>
    <s v="Major Project - Future/Planning Stage"/>
    <n v="0"/>
    <n v="0"/>
    <n v="0"/>
    <n v="0"/>
    <n v="0"/>
    <n v="0"/>
    <n v="0"/>
    <n v="0"/>
    <n v="0"/>
    <n v="0"/>
    <n v="0"/>
    <n v="4429200"/>
    <n v="8858400"/>
    <n v="8858400"/>
    <n v="0"/>
    <n v="0"/>
    <n v="0"/>
    <n v="0"/>
    <n v="0"/>
    <n v="0"/>
    <n v="0"/>
    <n v="0"/>
    <n v="0"/>
    <n v="0"/>
    <n v="0"/>
    <n v="0"/>
    <n v="5264926.9401472472"/>
    <n v="10793100.227301855"/>
    <n v="11062927.732984399"/>
    <n v="0"/>
    <n v="0"/>
    <n v="22146000"/>
    <n v="0"/>
    <n v="27120954.900433503"/>
    <n v="80"/>
    <n v="400"/>
    <n v="0.99709188391561188"/>
    <s v="PR"/>
    <s v="PR190"/>
    <x v="0"/>
    <s v="Std"/>
    <s v="Std"/>
    <x v="1"/>
  </r>
  <r>
    <s v="PR192"/>
    <s v="Feeder 7158 augment from Albion Park to Warilla"/>
    <s v="Major Project - Committed Project"/>
    <n v="11640.86593517578"/>
    <n v="0"/>
    <n v="0"/>
    <n v="0"/>
    <n v="0"/>
    <n v="0"/>
    <n v="0"/>
    <n v="0"/>
    <n v="0"/>
    <n v="0"/>
    <n v="0"/>
    <n v="0"/>
    <n v="0"/>
    <n v="0"/>
    <n v="0"/>
    <n v="10546.0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192"/>
    <x v="0"/>
    <s v="Std"/>
    <s v="Unallocated"/>
    <x v="2"/>
  </r>
  <r>
    <s v="PR200"/>
    <s v="Cordeaux/Figtree 33/11kV ZS establishment"/>
    <s v="Major Project - Committed Project"/>
    <n v="37293.091178789051"/>
    <n v="0"/>
    <n v="0"/>
    <n v="0"/>
    <n v="0"/>
    <n v="0"/>
    <n v="0"/>
    <n v="0"/>
    <n v="0"/>
    <n v="0"/>
    <n v="0"/>
    <n v="0"/>
    <n v="0"/>
    <n v="0"/>
    <n v="0"/>
    <n v="33785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200"/>
    <x v="0"/>
    <s v="Std"/>
    <s v="Std"/>
    <x v="0"/>
  </r>
  <r>
    <s v="PR204"/>
    <s v="Canley Vale subtransmission network upgrade"/>
    <s v="Major Project - Committed Project"/>
    <n v="1113803.6004412069"/>
    <n v="0"/>
    <n v="0"/>
    <n v="0"/>
    <n v="0"/>
    <n v="0"/>
    <n v="0"/>
    <n v="0"/>
    <n v="0"/>
    <n v="0"/>
    <n v="0"/>
    <n v="0"/>
    <n v="0"/>
    <n v="0"/>
    <n v="0"/>
    <n v="1009051.0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400"/>
    <n v="1.9620666822170198E-2"/>
    <s v="PR"/>
    <s v="PR204"/>
    <x v="0"/>
    <s v="Std"/>
    <s v="Std"/>
    <x v="8"/>
  </r>
  <r>
    <s v="PR206"/>
    <s v="Cawdor 66/11kV ZS establishment"/>
    <s v="Major Project - Committed Project"/>
    <n v="49734.927899917951"/>
    <n v="4596.4276412499994"/>
    <n v="0"/>
    <n v="0"/>
    <n v="0"/>
    <n v="0"/>
    <n v="0"/>
    <n v="0"/>
    <n v="0"/>
    <n v="0"/>
    <n v="0"/>
    <n v="0"/>
    <n v="0"/>
    <n v="0"/>
    <n v="0"/>
    <n v="45057.39"/>
    <n v="4268.24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206"/>
    <x v="0"/>
    <s v="Std"/>
    <s v="Std"/>
    <x v="0"/>
  </r>
  <r>
    <s v="PR208"/>
    <s v="Abbotsbury 132/11kV ZS establishment"/>
    <s v="Major Project - Committed Project"/>
    <n v="2482470.6543446435"/>
    <n v="605390.23974093737"/>
    <n v="4097.4375"/>
    <n v="0"/>
    <n v="0"/>
    <n v="0"/>
    <n v="0"/>
    <n v="0"/>
    <n v="0"/>
    <n v="0"/>
    <n v="0"/>
    <n v="0"/>
    <n v="0"/>
    <n v="0"/>
    <n v="0"/>
    <n v="2248995.8899999997"/>
    <n v="562165.02"/>
    <n v="3900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627940240866043E-2"/>
    <s v="PR"/>
    <s v="PR208"/>
    <x v="0"/>
    <s v="Std"/>
    <s v="Std"/>
    <x v="0"/>
  </r>
  <r>
    <s v="PR244"/>
    <s v="Bellavista ZS establishment with two 132kV cable links"/>
    <s v="Major Project - Committed Project"/>
    <n v="9713.553437499997"/>
    <n v="0"/>
    <n v="0"/>
    <n v="0"/>
    <n v="0"/>
    <n v="0"/>
    <n v="0"/>
    <n v="0"/>
    <n v="0"/>
    <n v="0"/>
    <n v="0"/>
    <n v="0"/>
    <n v="0"/>
    <n v="0"/>
    <n v="0"/>
    <n v="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244"/>
    <x v="0"/>
    <s v="Std"/>
    <s v="Unallocated"/>
    <x v="2"/>
  </r>
  <r>
    <s v="PR248"/>
    <s v="Penrith Lakes ZS site acquisition"/>
    <s v="Major Project - Future/Planning Stage"/>
    <n v="0"/>
    <n v="39210.869156093744"/>
    <n v="80.288762500000004"/>
    <n v="0"/>
    <n v="0"/>
    <n v="0"/>
    <n v="0"/>
    <n v="0"/>
    <n v="0"/>
    <n v="0"/>
    <n v="300000"/>
    <n v="0"/>
    <n v="0"/>
    <n v="0"/>
    <n v="0"/>
    <n v="0"/>
    <n v="36411.19"/>
    <n v="76.42"/>
    <n v="0"/>
    <n v="0"/>
    <n v="0"/>
    <n v="0"/>
    <n v="0"/>
    <n v="0"/>
    <n v="0"/>
    <n v="347908.02546386706"/>
    <n v="0"/>
    <n v="0"/>
    <n v="0"/>
    <n v="0"/>
    <n v="0"/>
    <n v="300000"/>
    <n v="0"/>
    <n v="347908.02546386706"/>
    <n v="140"/>
    <n v="700"/>
    <n v="0.99191803381762"/>
    <s v="PRL"/>
    <s v="PR248"/>
    <x v="0"/>
    <s v="Std"/>
    <s v="Std"/>
    <x v="9"/>
  </r>
  <r>
    <s v="PR249"/>
    <s v="Establish Penrith Lakes 33/11kV Zone Substation"/>
    <s v="Major Project - Future/Planning Stage"/>
    <n v="0"/>
    <n v="0"/>
    <n v="0"/>
    <n v="0"/>
    <n v="0"/>
    <n v="0"/>
    <n v="0"/>
    <n v="0"/>
    <n v="0"/>
    <n v="0"/>
    <n v="1571001"/>
    <n v="6284004"/>
    <n v="0"/>
    <n v="0"/>
    <n v="0"/>
    <n v="0"/>
    <n v="0"/>
    <n v="0"/>
    <n v="0"/>
    <n v="0"/>
    <n v="0"/>
    <n v="0"/>
    <n v="0"/>
    <n v="0"/>
    <n v="0"/>
    <n v="1821879.5197058688"/>
    <n v="7469706.0307940617"/>
    <n v="0"/>
    <n v="0"/>
    <n v="0"/>
    <n v="0"/>
    <n v="7855005"/>
    <n v="0"/>
    <n v="9291585.550499931"/>
    <n v="140"/>
    <n v="700"/>
    <n v="0.99191803381762"/>
    <s v="PR"/>
    <s v="PR249"/>
    <x v="0"/>
    <s v="Std"/>
    <s v="Std"/>
    <x v="0"/>
  </r>
  <r>
    <s v="PR255"/>
    <s v="Line works associated with Oran Park"/>
    <s v="Major Project - Committed Project"/>
    <n v="3558454.5896675889"/>
    <n v="2634593.7561782817"/>
    <n v="464174.92923749989"/>
    <n v="56477.499999999993"/>
    <n v="0"/>
    <n v="0"/>
    <n v="0"/>
    <n v="0"/>
    <n v="0"/>
    <n v="0"/>
    <n v="0"/>
    <n v="0"/>
    <n v="0"/>
    <n v="0"/>
    <n v="0"/>
    <n v="3223784.23"/>
    <n v="2446482.2100000009"/>
    <n v="441808.37999999989"/>
    <n v="55100"/>
    <n v="0"/>
    <n v="0"/>
    <n v="0"/>
    <n v="0"/>
    <n v="0"/>
    <n v="0"/>
    <n v="0"/>
    <n v="0"/>
    <n v="0"/>
    <n v="0"/>
    <n v="0"/>
    <n v="0"/>
    <n v="0"/>
    <n v="0"/>
    <n v="0"/>
    <s v=""/>
    <n v="3300"/>
    <n v="0.53992680800092707"/>
    <s v="PR"/>
    <s v="PR255"/>
    <x v="0"/>
    <s v="Std"/>
    <s v="Std"/>
    <x v="8"/>
  </r>
  <r>
    <s v="PR257"/>
    <s v="Menangle Park 66/11kV ZS site purchase"/>
    <s v="Major Project - Committed Project"/>
    <n v="12083.439713671873"/>
    <n v="0"/>
    <n v="0"/>
    <n v="188281.348"/>
    <n v="4023"/>
    <n v="0"/>
    <n v="0"/>
    <n v="0"/>
    <n v="0"/>
    <n v="0"/>
    <n v="0"/>
    <n v="0"/>
    <n v="0"/>
    <n v="0"/>
    <n v="0"/>
    <n v="10947"/>
    <n v="0"/>
    <n v="0"/>
    <n v="183689.12000000002"/>
    <n v="4023"/>
    <n v="0"/>
    <n v="0"/>
    <n v="0"/>
    <n v="0"/>
    <n v="0"/>
    <n v="0"/>
    <n v="0"/>
    <n v="0"/>
    <n v="0"/>
    <n v="0"/>
    <n v="0"/>
    <n v="0"/>
    <n v="0"/>
    <n v="0"/>
    <s v=""/>
    <n v="3150"/>
    <n v="0.5453379805134515"/>
    <s v="PRL"/>
    <s v="PR257"/>
    <x v="0"/>
    <s v="Std"/>
    <s v="Std"/>
    <x v="9"/>
  </r>
  <r>
    <s v="PR258"/>
    <s v="Menangle Park 66/11kV ZS establishment"/>
    <s v="Major Project - Committed Project"/>
    <n v="0"/>
    <n v="0"/>
    <n v="0"/>
    <n v="94743.404749999987"/>
    <n v="295852.70999999996"/>
    <n v="4487188"/>
    <n v="8566"/>
    <n v="0"/>
    <n v="0"/>
    <n v="0"/>
    <n v="0"/>
    <n v="0"/>
    <n v="0"/>
    <n v="0"/>
    <n v="0"/>
    <n v="0"/>
    <n v="0"/>
    <n v="0"/>
    <n v="92432.59"/>
    <n v="295852.70999999996"/>
    <n v="4599367.6999999993"/>
    <n v="8999.6537499999995"/>
    <n v="0"/>
    <n v="0"/>
    <n v="0"/>
    <n v="0"/>
    <n v="0"/>
    <n v="0"/>
    <n v="0"/>
    <n v="0"/>
    <n v="4495754"/>
    <n v="4495754"/>
    <n v="4608367.3537499988"/>
    <n v="4608367.3537499988"/>
    <n v="170"/>
    <n v="2550"/>
    <n v="0.682557746962834"/>
    <s v="PR"/>
    <s v="PR258"/>
    <x v="0"/>
    <s v="Std"/>
    <s v="Std"/>
    <x v="0"/>
  </r>
  <r>
    <s v="PR261"/>
    <s v="Huntingwood ZS establishment"/>
    <s v="Major Project - Committed Project"/>
    <n v="273525.33101267571"/>
    <n v="641.18067812499362"/>
    <n v="0"/>
    <n v="61248.710999999988"/>
    <n v="0"/>
    <n v="0"/>
    <n v="0"/>
    <n v="0"/>
    <n v="0"/>
    <n v="0"/>
    <n v="0"/>
    <n v="0"/>
    <n v="0"/>
    <n v="0"/>
    <n v="0"/>
    <n v="247800.44999999998"/>
    <n v="595.39999999999418"/>
    <n v="0"/>
    <n v="59754.84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261"/>
    <x v="0"/>
    <s v="Std"/>
    <s v="Std"/>
    <x v="0"/>
  </r>
  <r>
    <s v="PR278"/>
    <s v="Kemps Creek new BSP associated works"/>
    <s v="Major Project - Future/Planning Stage"/>
    <n v="0"/>
    <n v="0"/>
    <n v="0"/>
    <n v="0"/>
    <n v="0"/>
    <n v="0"/>
    <n v="0"/>
    <n v="0"/>
    <n v="0"/>
    <n v="0"/>
    <n v="0"/>
    <n v="0"/>
    <n v="1278000"/>
    <n v="1278000"/>
    <n v="0"/>
    <n v="0"/>
    <n v="0"/>
    <n v="0"/>
    <n v="0"/>
    <n v="0"/>
    <n v="0"/>
    <n v="0"/>
    <n v="0"/>
    <n v="0"/>
    <n v="0"/>
    <n v="0"/>
    <n v="0"/>
    <n v="1557118.9030176748"/>
    <n v="1596046.8755931165"/>
    <n v="0"/>
    <n v="0"/>
    <n v="2556000"/>
    <n v="0"/>
    <n v="3153165.7786107911"/>
    <n v="20"/>
    <n v="100"/>
    <n v="1"/>
    <s v="PR"/>
    <s v="PR278"/>
    <x v="0"/>
    <s v="Std"/>
    <s v="Std"/>
    <x v="8"/>
  </r>
  <r>
    <s v="PR280"/>
    <s v="Wilton Park 66/11kV ZS establishment &amp; 66kV line works"/>
    <s v="Major Project - Committed Project"/>
    <n v="39802.54355685156"/>
    <n v="0"/>
    <n v="0"/>
    <n v="0"/>
    <n v="0"/>
    <n v="0"/>
    <n v="0"/>
    <n v="0"/>
    <n v="0"/>
    <n v="0"/>
    <n v="0"/>
    <n v="0"/>
    <n v="0"/>
    <n v="0"/>
    <n v="0"/>
    <n v="36059.14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280"/>
    <x v="0"/>
    <s v="Std"/>
    <s v="Std"/>
    <x v="0"/>
  </r>
  <r>
    <s v="PR288"/>
    <s v="Holroyd 330/132kV BSP associated works"/>
    <s v="Major Project - Committed Project"/>
    <n v="33452.065158249992"/>
    <n v="0"/>
    <n v="0"/>
    <n v="0"/>
    <n v="0"/>
    <n v="0"/>
    <n v="0"/>
    <n v="0"/>
    <n v="0"/>
    <n v="0"/>
    <n v="0"/>
    <n v="0"/>
    <n v="0"/>
    <n v="0"/>
    <n v="0"/>
    <n v="30305.92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288"/>
    <x v="0"/>
    <s v="Std"/>
    <s v="Std"/>
    <x v="8"/>
  </r>
  <r>
    <s v="PR291"/>
    <s v="Marsden Park Zone Substation site acquisition"/>
    <s v="Major Project - Committed Project"/>
    <n v="184736.33300078119"/>
    <n v="2762.3321421874994"/>
    <n v="0"/>
    <n v="0"/>
    <n v="0"/>
    <n v="0"/>
    <n v="0"/>
    <n v="0"/>
    <n v="0"/>
    <n v="0"/>
    <n v="0"/>
    <n v="0"/>
    <n v="0"/>
    <n v="0"/>
    <n v="0"/>
    <n v="167362"/>
    <n v="2565.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L"/>
    <s v="PR291"/>
    <x v="0"/>
    <s v="Std"/>
    <s v="Unallocated"/>
    <x v="2"/>
  </r>
  <r>
    <s v="PR292"/>
    <s v="South Marsden Park (industrial) 132/11kV ZS establishment"/>
    <s v="Major Project - Committed Project"/>
    <n v="0"/>
    <n v="1350.7223731249996"/>
    <n v="79607.904968750008"/>
    <n v="10040624.879749998"/>
    <n v="14082714.109999999"/>
    <n v="1215012"/>
    <n v="0"/>
    <n v="0"/>
    <n v="0"/>
    <n v="0"/>
    <n v="0"/>
    <n v="0"/>
    <n v="0"/>
    <n v="0"/>
    <n v="0"/>
    <n v="0"/>
    <n v="1254.28"/>
    <n v="75771.950000000012"/>
    <n v="9795731.5899999999"/>
    <n v="14082714.109999999"/>
    <n v="1245387.2999999998"/>
    <n v="0"/>
    <n v="0"/>
    <n v="0"/>
    <n v="0"/>
    <n v="0"/>
    <n v="0"/>
    <n v="0"/>
    <n v="0"/>
    <n v="0"/>
    <n v="1215012"/>
    <n v="1215012"/>
    <n v="1245387.2999999998"/>
    <n v="1245387.2999999998"/>
    <n v="210"/>
    <n v="3150"/>
    <n v="0.5453379805134515"/>
    <s v="PR"/>
    <s v="PR292"/>
    <x v="0"/>
    <s v="Std"/>
    <s v="Std"/>
    <x v="0"/>
  </r>
  <r>
    <s v="PR303"/>
    <s v="Mittagong ZS transformer augment"/>
    <s v="Major Project - Committed Project"/>
    <n v="321073.62765252334"/>
    <n v="9985.2314043749975"/>
    <n v="0"/>
    <n v="0"/>
    <n v="0"/>
    <n v="0"/>
    <n v="0"/>
    <n v="0"/>
    <n v="0"/>
    <n v="0"/>
    <n v="0"/>
    <n v="0"/>
    <n v="0"/>
    <n v="0"/>
    <n v="0"/>
    <n v="290876.86"/>
    <n v="9272.279999999998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303"/>
    <x v="0"/>
    <s v="Std"/>
    <s v="Std"/>
    <x v="4"/>
  </r>
  <r>
    <s v="PR308"/>
    <s v="Granville ZS &amp; Camellia TS rebuild"/>
    <s v="Major Project - Committed Project"/>
    <n v="2477296.7632205463"/>
    <n v="190336.83192296879"/>
    <n v="0"/>
    <n v="0"/>
    <n v="0"/>
    <n v="0"/>
    <n v="0"/>
    <n v="0"/>
    <n v="0"/>
    <n v="0"/>
    <n v="0"/>
    <n v="0"/>
    <n v="0"/>
    <n v="0"/>
    <n v="0"/>
    <n v="2244308.6"/>
    <n v="176746.6700000000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00"/>
    <n v="0.38299694447210186"/>
    <s v="PR"/>
    <s v="PR308"/>
    <x v="0"/>
    <s v="Std"/>
    <s v="Std"/>
    <x v="0"/>
  </r>
  <r>
    <s v="PR311"/>
    <s v="Quakers Hill ZS 2nd 132kV feeder"/>
    <s v="Major Project - Committed Project"/>
    <n v="6415.2722152812485"/>
    <n v="0"/>
    <n v="0"/>
    <n v="0"/>
    <n v="0"/>
    <n v="0"/>
    <n v="0"/>
    <n v="0"/>
    <n v="0"/>
    <n v="0"/>
    <n v="0"/>
    <n v="0"/>
    <n v="0"/>
    <n v="0"/>
    <n v="0"/>
    <n v="58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311"/>
    <x v="0"/>
    <s v="Std"/>
    <s v="Unallocated"/>
    <x v="2"/>
  </r>
  <r>
    <s v="PR326"/>
    <s v="Casula 33/11kV ZS establishment with link to LTS or WLTS"/>
    <s v="Major Project - Committed Project"/>
    <n v="497599.18223761703"/>
    <n v="48528.06223015624"/>
    <n v="0"/>
    <n v="0"/>
    <n v="0"/>
    <n v="0"/>
    <n v="0"/>
    <n v="0"/>
    <n v="0"/>
    <n v="0"/>
    <n v="0"/>
    <n v="0"/>
    <n v="0"/>
    <n v="0"/>
    <n v="0"/>
    <n v="450800.3"/>
    <n v="45063.1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326"/>
    <x v="0"/>
    <s v="Std"/>
    <s v="Std"/>
    <x v="0"/>
  </r>
  <r>
    <s v="PR329"/>
    <s v="Box Hill site purchase"/>
    <s v="Major Project - Committed Project"/>
    <n v="6155.8982622421863"/>
    <n v="60096.04286171875"/>
    <n v="50795.092187499999"/>
    <n v="0"/>
    <n v="350271"/>
    <n v="0"/>
    <n v="0"/>
    <n v="0"/>
    <n v="0"/>
    <n v="0"/>
    <n v="0"/>
    <n v="0"/>
    <n v="0"/>
    <n v="0"/>
    <n v="0"/>
    <n v="5576.9400000000005"/>
    <n v="55805.150000000009"/>
    <n v="48347.5"/>
    <n v="0"/>
    <n v="350271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PRL"/>
    <s v="PR329"/>
    <x v="0"/>
    <s v="Std"/>
    <s v="Std"/>
    <x v="9"/>
  </r>
  <r>
    <s v="PR339"/>
    <s v="North Eastern Creek ZS establishment"/>
    <s v="Major Project - Committed Project"/>
    <n v="117753.33525324606"/>
    <n v="852.28354734374977"/>
    <n v="0"/>
    <n v="0"/>
    <n v="0"/>
    <n v="0"/>
    <n v="0"/>
    <n v="0"/>
    <n v="0"/>
    <n v="0"/>
    <n v="0"/>
    <n v="0"/>
    <n v="0"/>
    <n v="0"/>
    <n v="0"/>
    <n v="106678.70999999999"/>
    <n v="791.4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339"/>
    <x v="0"/>
    <s v="Std"/>
    <s v="Std"/>
    <x v="0"/>
  </r>
  <r>
    <s v="PR342"/>
    <s v="Jordan Springs establishment"/>
    <s v="Major Project - Committed Project"/>
    <n v="3409131.8194079562"/>
    <n v="237485.20342218748"/>
    <n v="9983.8792499999981"/>
    <n v="0"/>
    <n v="0"/>
    <n v="0"/>
    <n v="0"/>
    <n v="0"/>
    <n v="0"/>
    <n v="0"/>
    <n v="0"/>
    <n v="0"/>
    <n v="0"/>
    <n v="0"/>
    <n v="0"/>
    <n v="3088505.17"/>
    <n v="220528.62000000002"/>
    <n v="9502.7999999999993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3992680800092707"/>
    <s v="PR"/>
    <s v="PR342"/>
    <x v="0"/>
    <s v="Std"/>
    <s v="Std"/>
    <x v="0"/>
  </r>
  <r>
    <s v="PR343"/>
    <s v="Wetherill Park ZS augmentation"/>
    <s v="Major Project - Committed Project"/>
    <n v="128.26305789062502"/>
    <n v="27245.332812499997"/>
    <n v="0"/>
    <n v="0"/>
    <n v="0"/>
    <n v="0"/>
    <n v="0"/>
    <n v="0"/>
    <n v="0"/>
    <n v="0"/>
    <n v="0"/>
    <n v="0"/>
    <n v="0"/>
    <n v="0"/>
    <n v="0"/>
    <n v="116.20000000000005"/>
    <n v="2530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343"/>
    <x v="0"/>
    <s v="Std"/>
    <s v="Unallocated"/>
    <x v="2"/>
  </r>
  <r>
    <s v="PR353"/>
    <s v="Shoalhaven Feeder 7510/7511 Augment"/>
    <s v="Major Project - Committed Project"/>
    <n v="-198518.24272364454"/>
    <n v="38018.77277203124"/>
    <n v="0"/>
    <n v="0"/>
    <n v="0"/>
    <n v="0"/>
    <n v="0"/>
    <n v="0"/>
    <n v="0"/>
    <n v="0"/>
    <n v="0"/>
    <n v="0"/>
    <n v="0"/>
    <n v="0"/>
    <n v="0"/>
    <n v="-179847.73000000004"/>
    <n v="35304.2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353"/>
    <x v="0"/>
    <s v="Std"/>
    <s v="Std"/>
    <x v="8"/>
  </r>
  <r>
    <s v="PR384"/>
    <s v="Glossodia ZS transformer augments"/>
    <s v="Major Project - Committed Project"/>
    <n v="2072.1658633124994"/>
    <n v="1360.6189979687499"/>
    <n v="0"/>
    <n v="0"/>
    <n v="0"/>
    <n v="0"/>
    <n v="0"/>
    <n v="0"/>
    <n v="0"/>
    <n v="0"/>
    <n v="0"/>
    <n v="0"/>
    <n v="0"/>
    <n v="0"/>
    <n v="0"/>
    <n v="1877.28"/>
    <n v="1263.4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384"/>
    <x v="0"/>
    <s v="Std"/>
    <s v="Std"/>
    <x v="0"/>
  </r>
  <r>
    <s v="PR406"/>
    <s v="Tomerong ZS establishment"/>
    <s v="Major Project - Committed Project"/>
    <n v="720806.44100025774"/>
    <n v="512300.49729281245"/>
    <n v="106051.45331250002"/>
    <n v="156461.56574999998"/>
    <n v="0"/>
    <n v="0"/>
    <n v="0"/>
    <n v="0"/>
    <n v="0"/>
    <n v="0"/>
    <n v="0"/>
    <n v="0"/>
    <n v="0"/>
    <n v="0"/>
    <n v="0"/>
    <n v="653015.06000000006"/>
    <n v="475721.94"/>
    <n v="100941.30000000002"/>
    <n v="152645.43"/>
    <n v="0"/>
    <n v="0"/>
    <n v="0"/>
    <n v="0"/>
    <n v="0"/>
    <n v="0"/>
    <n v="0"/>
    <n v="0"/>
    <n v="0"/>
    <n v="0"/>
    <n v="0"/>
    <n v="0"/>
    <n v="0"/>
    <n v="0"/>
    <n v="0"/>
    <s v=""/>
    <n v="4350"/>
    <n v="0.29112893964849867"/>
    <s v="PR"/>
    <s v="PR406"/>
    <x v="0"/>
    <s v="Std"/>
    <s v="Std"/>
    <x v="0"/>
  </r>
  <r>
    <s v="PR408"/>
    <s v="Oran Park (permanent) ZS establishment"/>
    <s v="Major Project - Committed Project"/>
    <n v="6335258.0661484087"/>
    <n v="2855407.238923125"/>
    <n v="1289990.0284249999"/>
    <n v="235711.88024999999"/>
    <n v="0"/>
    <n v="0"/>
    <n v="0"/>
    <n v="0"/>
    <n v="0"/>
    <n v="0"/>
    <n v="0"/>
    <n v="0"/>
    <n v="0"/>
    <n v="0"/>
    <n v="0"/>
    <n v="5739431.1299999999"/>
    <n v="2651529.4800000004"/>
    <n v="1227831.0799999998"/>
    <n v="229962.81"/>
    <n v="0"/>
    <n v="0"/>
    <n v="0"/>
    <n v="0"/>
    <n v="0"/>
    <n v="0"/>
    <n v="0"/>
    <n v="0"/>
    <n v="0"/>
    <n v="0"/>
    <n v="0"/>
    <n v="0"/>
    <n v="0"/>
    <n v="0"/>
    <n v="0"/>
    <s v=""/>
    <n v="3000"/>
    <n v="0.5816581798129733"/>
    <s v="PR"/>
    <s v="PR408"/>
    <x v="0"/>
    <s v="Std"/>
    <s v="Std"/>
    <x v="0"/>
  </r>
  <r>
    <s v="PR413"/>
    <s v="Windsor transformer"/>
    <s v="Major Project - Committed Project"/>
    <n v="1195819.8564331911"/>
    <n v="186773.87467671873"/>
    <n v="0"/>
    <n v="0"/>
    <n v="0"/>
    <n v="0"/>
    <n v="0"/>
    <n v="0"/>
    <n v="0"/>
    <n v="0"/>
    <n v="0"/>
    <n v="0"/>
    <n v="0"/>
    <n v="0"/>
    <n v="0"/>
    <n v="1083353.77"/>
    <n v="173438.1100000000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3992680800092707"/>
    <s v="PR"/>
    <s v="PR413"/>
    <x v="0"/>
    <s v="Std"/>
    <s v="Std"/>
    <x v="4"/>
  </r>
  <r>
    <s v="PR423"/>
    <s v="Maryland ZS establishment"/>
    <s v="Major Project - Prior to Approval"/>
    <n v="0"/>
    <n v="0"/>
    <n v="0"/>
    <n v="0"/>
    <n v="0"/>
    <n v="0"/>
    <n v="4126720"/>
    <n v="8253440"/>
    <n v="8253440"/>
    <n v="0"/>
    <n v="0"/>
    <n v="0"/>
    <n v="0"/>
    <n v="0"/>
    <n v="0"/>
    <n v="0"/>
    <n v="0"/>
    <n v="0"/>
    <n v="0"/>
    <n v="0"/>
    <n v="0"/>
    <n v="4335635.1999999993"/>
    <n v="8888052.1599999983"/>
    <n v="9110253.4639999978"/>
    <n v="0"/>
    <n v="0"/>
    <n v="0"/>
    <n v="0"/>
    <n v="0"/>
    <n v="0"/>
    <n v="20633600"/>
    <n v="20633600"/>
    <n v="22333940.823999994"/>
    <n v="22333940.823999994"/>
    <n v="80"/>
    <n v="800"/>
    <n v="0.99136404334764228"/>
    <s v="PR"/>
    <s v="PR423"/>
    <x v="0"/>
    <s v="Std"/>
    <s v="Std"/>
    <x v="0"/>
  </r>
  <r>
    <s v="PR424"/>
    <s v="Austral ZS site purchase"/>
    <s v="Major Project - Committed Project"/>
    <n v="0"/>
    <n v="8615.1249999999982"/>
    <n v="4727.8125"/>
    <n v="273310.51"/>
    <n v="1520855.6"/>
    <n v="0"/>
    <n v="0"/>
    <n v="0"/>
    <n v="0"/>
    <n v="0"/>
    <n v="0"/>
    <n v="0"/>
    <n v="0"/>
    <n v="0"/>
    <n v="0"/>
    <n v="0"/>
    <n v="8000"/>
    <n v="4500"/>
    <n v="266644.40000000002"/>
    <n v="1520855.6"/>
    <n v="0"/>
    <n v="0"/>
    <n v="0"/>
    <n v="0"/>
    <n v="0"/>
    <n v="0"/>
    <n v="0"/>
    <n v="0"/>
    <n v="0"/>
    <n v="0"/>
    <n v="0"/>
    <n v="0"/>
    <n v="0"/>
    <n v="0"/>
    <s v=""/>
    <n v="3200"/>
    <n v="0.53992680800092707"/>
    <s v="PRL"/>
    <s v="PR424"/>
    <x v="0"/>
    <s v="Std"/>
    <s v="Std"/>
    <x v="9"/>
  </r>
  <r>
    <s v="PR425"/>
    <s v="Austral ZS establishment (interim initially)"/>
    <s v="Major Project - Prior to Approval"/>
    <n v="0"/>
    <n v="0"/>
    <n v="0"/>
    <n v="0"/>
    <n v="0"/>
    <n v="0"/>
    <n v="3556000"/>
    <n v="0"/>
    <n v="0"/>
    <n v="0"/>
    <n v="0"/>
    <n v="0"/>
    <n v="0"/>
    <n v="0"/>
    <n v="0"/>
    <n v="0"/>
    <n v="0"/>
    <n v="0"/>
    <n v="0"/>
    <n v="0"/>
    <n v="0"/>
    <n v="3736022.4999999995"/>
    <n v="0"/>
    <n v="0"/>
    <n v="0"/>
    <n v="0"/>
    <n v="0"/>
    <n v="0"/>
    <n v="0"/>
    <n v="0"/>
    <n v="3556000"/>
    <n v="3556000"/>
    <n v="3736022.4999999995"/>
    <n v="3736022.4999999995"/>
    <n v="160"/>
    <n v="1600"/>
    <n v="0.91234691487877151"/>
    <s v="PR"/>
    <s v="PR425"/>
    <x v="0"/>
    <s v="Std"/>
    <s v="Std"/>
    <x v="0"/>
  </r>
  <r>
    <s v="PR426"/>
    <s v="Leppington North ZS site purchase (strategic)"/>
    <s v="Major Project - Committed Project"/>
    <n v="323960.25289531244"/>
    <n v="1849047.3607982809"/>
    <n v="10646.96020625"/>
    <n v="0"/>
    <n v="0"/>
    <n v="0"/>
    <n v="0"/>
    <n v="0"/>
    <n v="0"/>
    <n v="0"/>
    <n v="0"/>
    <n v="0"/>
    <n v="0"/>
    <n v="0"/>
    <n v="0"/>
    <n v="293492"/>
    <n v="1717024.29"/>
    <n v="10133.93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L"/>
    <s v="PR426"/>
    <x v="0"/>
    <s v="Std"/>
    <s v="Std"/>
    <x v="9"/>
  </r>
  <r>
    <s v="PR427"/>
    <s v="Leppington North ZS establishment"/>
    <s v="Major Project - Committed Project"/>
    <n v="722.92017645703095"/>
    <n v="89769.031747968707"/>
    <n v="585063.41386249999"/>
    <n v="8848381.3492500018"/>
    <n v="9689043"/>
    <n v="1755910"/>
    <n v="0"/>
    <n v="0"/>
    <n v="0"/>
    <n v="0"/>
    <n v="0"/>
    <n v="0"/>
    <n v="0"/>
    <n v="0"/>
    <n v="0"/>
    <n v="654.92999999999995"/>
    <n v="83359.469999999972"/>
    <n v="556871.78"/>
    <n v="8632567.1700000018"/>
    <n v="9689043"/>
    <n v="1799807.7499999998"/>
    <n v="0"/>
    <n v="0"/>
    <n v="0"/>
    <n v="0"/>
    <n v="0"/>
    <n v="0"/>
    <n v="0"/>
    <n v="0"/>
    <n v="0"/>
    <n v="1755910"/>
    <n v="1755910"/>
    <n v="1799807.7499999998"/>
    <n v="1799807.7499999998"/>
    <n v="210"/>
    <n v="3150"/>
    <n v="0.5453379805134515"/>
    <s v="PR"/>
    <s v="PR427"/>
    <x v="0"/>
    <s v="Std"/>
    <s v="Std"/>
    <x v="0"/>
  </r>
  <r>
    <s v="PR429"/>
    <s v="Leppington South ZS establishment (interim initially)"/>
    <s v="Major Project - Committed Project"/>
    <n v="2213712.7684734799"/>
    <n v="118926.10387359372"/>
    <n v="0"/>
    <n v="0"/>
    <n v="0"/>
    <n v="0"/>
    <n v="0"/>
    <n v="0"/>
    <n v="0"/>
    <n v="0"/>
    <n v="0"/>
    <n v="0"/>
    <n v="0"/>
    <n v="0"/>
    <n v="0"/>
    <n v="2005514.51"/>
    <n v="110434.7099999999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75"/>
    <n v="0.384036190737156"/>
    <s v="PR"/>
    <s v="PR429"/>
    <x v="0"/>
    <s v="Std"/>
    <s v="Std"/>
    <x v="0"/>
  </r>
  <r>
    <s v="PR430"/>
    <s v="North Rossmore ZS site purchase"/>
    <s v="Major Project - Prior to Approval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0"/>
    <n v="3311438.6718749991"/>
    <n v="0"/>
    <n v="0"/>
    <n v="0"/>
    <n v="0"/>
    <n v="0"/>
    <n v="0"/>
    <n v="3000000"/>
    <n v="3000000"/>
    <n v="3311438.6718749991"/>
    <n v="3311438.6718749991"/>
    <n v="40"/>
    <n v="400"/>
    <n v="0.99709188391561188"/>
    <s v="PRL"/>
    <s v="PR430"/>
    <x v="0"/>
    <s v="Std"/>
    <s v="Std"/>
    <x v="9"/>
  </r>
  <r>
    <s v="PR432"/>
    <s v="Rossmore ZS site purchase"/>
    <s v="Major Project - Prior to Approval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0"/>
    <n v="3394224.6386718741"/>
    <n v="0"/>
    <n v="0"/>
    <n v="0"/>
    <n v="0"/>
    <n v="0"/>
    <n v="3000000"/>
    <n v="3000000"/>
    <n v="3394224.6386718741"/>
    <n v="3394224.6386718741"/>
    <n v="40"/>
    <n v="400"/>
    <n v="0.99709188391561188"/>
    <s v="PRL"/>
    <s v="PR432"/>
    <x v="0"/>
    <s v="Std"/>
    <s v="Std"/>
    <x v="9"/>
  </r>
  <r>
    <s v="PR433"/>
    <s v="Rossmore ZS establishment"/>
    <s v="Major Project - Future/Planning Stage"/>
    <n v="0"/>
    <n v="0"/>
    <n v="0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0"/>
    <n v="12800845.44196357"/>
    <n v="0"/>
    <n v="10000000"/>
    <n v="0"/>
    <n v="12800845.44196357"/>
    <n v="160"/>
    <n v="800"/>
    <n v="0.99136404334764228"/>
    <s v="PR"/>
    <s v="PR433"/>
    <x v="0"/>
    <s v="Std"/>
    <s v="Unallocated"/>
    <x v="2"/>
  </r>
  <r>
    <s v="PR434"/>
    <s v="Catherine Fields North land purchase"/>
    <s v="Major Project - Committed Project"/>
    <n v="1024524.4101627147"/>
    <n v="44159.020044375007"/>
    <n v="0"/>
    <n v="0"/>
    <n v="0"/>
    <n v="0"/>
    <n v="0"/>
    <n v="0"/>
    <n v="0"/>
    <n v="0"/>
    <n v="0"/>
    <n v="0"/>
    <n v="0"/>
    <n v="0"/>
    <n v="0"/>
    <n v="928168.55"/>
    <n v="41006.04000000001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L"/>
    <s v="PR434"/>
    <x v="0"/>
    <s v="Std"/>
    <s v="Unallocated"/>
    <x v="2"/>
  </r>
  <r>
    <s v="PR435"/>
    <s v="Catherine Fields North ZS establishment (interim)"/>
    <s v="Major Project - Future/Planning Stage"/>
    <n v="0"/>
    <n v="0"/>
    <n v="0"/>
    <n v="0"/>
    <n v="0"/>
    <n v="0"/>
    <n v="0"/>
    <n v="0"/>
    <n v="0"/>
    <n v="0"/>
    <n v="0"/>
    <n v="0"/>
    <n v="4291200"/>
    <n v="8582400"/>
    <n v="8582400"/>
    <n v="0"/>
    <n v="0"/>
    <n v="0"/>
    <n v="0"/>
    <n v="0"/>
    <n v="0"/>
    <n v="0"/>
    <n v="0"/>
    <n v="0"/>
    <n v="0"/>
    <n v="0"/>
    <n v="0"/>
    <n v="5228410.5137945591"/>
    <n v="10718241.553278843"/>
    <n v="10986197.592110815"/>
    <n v="0"/>
    <n v="21456000"/>
    <n v="0"/>
    <n v="26932849.659184217"/>
    <n v="140"/>
    <n v="700"/>
    <n v="0.99191803381762"/>
    <s v="PR"/>
    <s v="PR435"/>
    <x v="0"/>
    <s v="Std"/>
    <s v="Std"/>
    <x v="0"/>
  </r>
  <r>
    <s v="PR436"/>
    <s v="Catherine Fields ZS site purchase"/>
    <s v="Major Project - Committed Project"/>
    <n v="5519.0644531249982"/>
    <n v="0"/>
    <n v="140723.5491875"/>
    <n v="0"/>
    <n v="0"/>
    <n v="653024"/>
    <n v="0"/>
    <n v="0"/>
    <n v="0"/>
    <n v="0"/>
    <n v="0"/>
    <n v="0"/>
    <n v="0"/>
    <n v="0"/>
    <n v="0"/>
    <n v="5000"/>
    <n v="0"/>
    <n v="133942.70000000001"/>
    <n v="0"/>
    <n v="0"/>
    <n v="669349.6"/>
    <n v="0"/>
    <n v="0"/>
    <n v="0"/>
    <n v="0"/>
    <n v="0"/>
    <n v="0"/>
    <n v="0"/>
    <n v="0"/>
    <n v="0"/>
    <n v="653024"/>
    <n v="653024"/>
    <n v="669349.6"/>
    <n v="669349.6"/>
    <n v="240"/>
    <n v="3600"/>
    <n v="0.42422542822249787"/>
    <s v="PRL"/>
    <s v="PR436"/>
    <x v="0"/>
    <s v="Std"/>
    <s v="Std"/>
    <x v="9"/>
  </r>
  <r>
    <s v="PR437"/>
    <s v="Catherine Fields 11kV feeder works"/>
    <s v="Major Project - Committed Project"/>
    <n v="0"/>
    <n v="321.69953640624999"/>
    <n v="60244.339893749995"/>
    <n v="3754127.1159999999"/>
    <n v="239162"/>
    <n v="0"/>
    <n v="0"/>
    <n v="0"/>
    <n v="0"/>
    <n v="0"/>
    <n v="0"/>
    <n v="0"/>
    <n v="0"/>
    <n v="0"/>
    <n v="0"/>
    <n v="0"/>
    <n v="298.73"/>
    <n v="57341.43"/>
    <n v="3662563.04"/>
    <n v="239162"/>
    <n v="0"/>
    <n v="0"/>
    <n v="0"/>
    <n v="0"/>
    <n v="0"/>
    <n v="0"/>
    <n v="0"/>
    <n v="0"/>
    <n v="0"/>
    <n v="0"/>
    <n v="0"/>
    <n v="0"/>
    <n v="0"/>
    <n v="0"/>
    <s v=""/>
    <n v="2400"/>
    <n v="0.69318625244447352"/>
    <s v="PR"/>
    <s v="PR437"/>
    <x v="0"/>
    <s v="Std"/>
    <s v="Std"/>
    <x v="0"/>
  </r>
  <r>
    <s v="PR438"/>
    <s v="North Bringelly ZS site purchase"/>
    <s v="Major Project - Prior to Approval"/>
    <n v="0"/>
    <n v="0"/>
    <n v="0"/>
    <n v="0"/>
    <n v="0"/>
    <n v="0"/>
    <n v="0"/>
    <n v="3500000"/>
    <n v="0"/>
    <n v="0"/>
    <n v="0"/>
    <n v="0"/>
    <n v="0"/>
    <n v="0"/>
    <n v="0"/>
    <n v="0"/>
    <n v="0"/>
    <n v="0"/>
    <n v="0"/>
    <n v="0"/>
    <n v="0"/>
    <n v="0"/>
    <n v="3769117.1874999995"/>
    <n v="0"/>
    <n v="0"/>
    <n v="0"/>
    <n v="0"/>
    <n v="0"/>
    <n v="0"/>
    <n v="0"/>
    <n v="3500000"/>
    <n v="3500000"/>
    <n v="3769117.1874999995"/>
    <n v="3769117.1874999995"/>
    <n v="20"/>
    <n v="200"/>
    <n v="1"/>
    <s v="PRL"/>
    <s v="PR438"/>
    <x v="0"/>
    <s v="Std"/>
    <s v="Std"/>
    <x v="9"/>
  </r>
  <r>
    <s v="PR439"/>
    <s v="North Bringelly ZS establishment"/>
    <s v="Major Project - Future/Planning Stage"/>
    <n v="0"/>
    <n v="0"/>
    <n v="0"/>
    <n v="0"/>
    <n v="0"/>
    <n v="0"/>
    <n v="0"/>
    <n v="0"/>
    <n v="0"/>
    <n v="0"/>
    <n v="0"/>
    <n v="4420000"/>
    <n v="8840000"/>
    <n v="8840000"/>
    <n v="0"/>
    <n v="0"/>
    <n v="0"/>
    <n v="0"/>
    <n v="0"/>
    <n v="0"/>
    <n v="0"/>
    <n v="0"/>
    <n v="0"/>
    <n v="0"/>
    <n v="0"/>
    <n v="0"/>
    <n v="5253991.0312134996"/>
    <n v="10770681.613987673"/>
    <n v="11039948.654337363"/>
    <n v="0"/>
    <n v="0"/>
    <n v="22100000"/>
    <n v="0"/>
    <n v="27064621.299538538"/>
    <n v="40"/>
    <n v="200"/>
    <n v="1"/>
    <s v="PR"/>
    <s v="PR439"/>
    <x v="0"/>
    <s v="Std"/>
    <s v="Unallocated"/>
    <x v="2"/>
  </r>
  <r>
    <s v="PR440"/>
    <s v="Feeder 443 and 458/1 augmentation and Cattai rebuild"/>
    <s v="Major Project - Committed Project"/>
    <n v="2238121.504343289"/>
    <n v="529613.21557687491"/>
    <n v="344112.75066874997"/>
    <n v="0"/>
    <n v="0"/>
    <n v="0"/>
    <n v="0"/>
    <n v="0"/>
    <n v="0"/>
    <n v="0"/>
    <n v="0"/>
    <n v="0"/>
    <n v="0"/>
    <n v="0"/>
    <n v="0"/>
    <n v="2027627.6200000003"/>
    <n v="491798.51999999996"/>
    <n v="327531.46999999997"/>
    <n v="0"/>
    <n v="0"/>
    <n v="0"/>
    <n v="0"/>
    <n v="0"/>
    <n v="0"/>
    <n v="0"/>
    <n v="0"/>
    <n v="0"/>
    <n v="0"/>
    <n v="0"/>
    <n v="0"/>
    <n v="0"/>
    <n v="0"/>
    <n v="0"/>
    <n v="0"/>
    <s v=""/>
    <n v="4800"/>
    <n v="0.12479849538211955"/>
    <s v="PR"/>
    <s v="PR440"/>
    <x v="0"/>
    <s v="Std"/>
    <s v="Std"/>
    <x v="8"/>
  </r>
  <r>
    <s v="PR444"/>
    <s v="Culburra Beach development (33kV fdr and single transformer ZS)"/>
    <s v="Major Project - Future/Planning Stage"/>
    <n v="0"/>
    <n v="0"/>
    <n v="0"/>
    <n v="0"/>
    <n v="0"/>
    <n v="0"/>
    <n v="0"/>
    <n v="0"/>
    <n v="0"/>
    <n v="0"/>
    <n v="0"/>
    <n v="3832500"/>
    <n v="1916250"/>
    <n v="0"/>
    <n v="0"/>
    <n v="0"/>
    <n v="0"/>
    <n v="0"/>
    <n v="0"/>
    <n v="0"/>
    <n v="0"/>
    <n v="0"/>
    <n v="0"/>
    <n v="0"/>
    <n v="0"/>
    <n v="0"/>
    <n v="4555638.150933424"/>
    <n v="2334764.5523533798"/>
    <n v="0"/>
    <n v="0"/>
    <n v="0"/>
    <n v="5748750"/>
    <n v="0"/>
    <n v="6890402.7032868043"/>
    <n v="110"/>
    <n v="550"/>
    <n v="0.99191803381762"/>
    <s v="PR"/>
    <s v="PR444"/>
    <x v="0"/>
    <s v="Std"/>
    <s v="Std"/>
    <x v="0"/>
  </r>
  <r>
    <s v="PR479"/>
    <s v="Far South Coast 132kV voltage constraints"/>
    <s v="Major Project - Committed Project"/>
    <n v="225077.27233316391"/>
    <n v="2952658.0329017178"/>
    <n v="1957660.5664437492"/>
    <n v="349581.45700000011"/>
    <n v="12266.55"/>
    <n v="0"/>
    <n v="0"/>
    <n v="0"/>
    <n v="0"/>
    <n v="0"/>
    <n v="0"/>
    <n v="0"/>
    <n v="0"/>
    <n v="0"/>
    <n v="0"/>
    <n v="203908.89999999991"/>
    <n v="2741836.51"/>
    <n v="1863329.5099999993"/>
    <n v="341055.08000000013"/>
    <n v="12266.55"/>
    <n v="0"/>
    <n v="0"/>
    <n v="0"/>
    <n v="0"/>
    <n v="0"/>
    <n v="0"/>
    <n v="0"/>
    <n v="0"/>
    <n v="0"/>
    <n v="0"/>
    <n v="0"/>
    <n v="0"/>
    <n v="0"/>
    <n v="0"/>
    <s v=""/>
    <n v="4800"/>
    <n v="0.12479849538211955"/>
    <s v="PR"/>
    <s v="PR479"/>
    <x v="0"/>
    <s v="Std"/>
    <s v="Std"/>
    <x v="4"/>
  </r>
  <r>
    <s v="PR487"/>
    <s v="Connection works associated with Macarthur BSP"/>
    <s v="Major Project - Committed Project"/>
    <n v="4361592.1603250103"/>
    <n v="1915730.1728610937"/>
    <n v="283330.36470000003"/>
    <n v="288152.99174999999"/>
    <n v="14791.17"/>
    <n v="0"/>
    <n v="0"/>
    <n v="0"/>
    <n v="0"/>
    <n v="0"/>
    <n v="0"/>
    <n v="0"/>
    <n v="0"/>
    <n v="0"/>
    <n v="0"/>
    <n v="3951387.23"/>
    <n v="1778945.9100000001"/>
    <n v="269677.92000000004"/>
    <n v="281124.87"/>
    <n v="14791.17"/>
    <n v="0"/>
    <n v="0"/>
    <n v="0"/>
    <n v="0"/>
    <n v="0"/>
    <n v="0"/>
    <n v="0"/>
    <n v="0"/>
    <n v="0"/>
    <n v="0"/>
    <n v="0"/>
    <n v="0"/>
    <n v="0"/>
    <n v="0"/>
    <s v=""/>
    <n v="4050"/>
    <n v="0.36995694717493016"/>
    <s v="PR"/>
    <s v="PR487"/>
    <x v="0"/>
    <s v="Std"/>
    <s v="Std"/>
    <x v="8"/>
  </r>
  <r>
    <s v="PR499"/>
    <s v="Southpipe (Oakdale Estate) ZS 132/11kV establishment"/>
    <s v="Major Project - Committed Project"/>
    <n v="0"/>
    <n v="0"/>
    <n v="0"/>
    <n v="0"/>
    <n v="50000"/>
    <n v="6347200"/>
    <n v="12694400"/>
    <n v="12694400"/>
    <n v="0"/>
    <n v="0"/>
    <n v="0"/>
    <n v="0"/>
    <n v="0"/>
    <n v="0"/>
    <n v="0"/>
    <n v="0"/>
    <n v="0"/>
    <n v="0"/>
    <n v="0"/>
    <n v="50000"/>
    <n v="6505879.9999999991"/>
    <n v="13337053.999999998"/>
    <n v="13670480.349999998"/>
    <n v="0"/>
    <n v="0"/>
    <n v="0"/>
    <n v="0"/>
    <n v="0"/>
    <n v="0"/>
    <n v="0"/>
    <n v="31736000"/>
    <n v="31736000"/>
    <n v="33513414.349999994"/>
    <n v="33513414.349999994"/>
    <n v="140"/>
    <n v="2100"/>
    <n v="0.77812514139210753"/>
    <s v="PR"/>
    <s v="PR499"/>
    <x v="0"/>
    <s v="Std"/>
    <s v="Std"/>
    <x v="0"/>
  </r>
  <r>
    <s v="PR517"/>
    <s v="Installation of OPGW on Feeders 98W and 98F"/>
    <s v="Major Project - Committed Project"/>
    <n v="650183.76374156238"/>
    <n v="9403.3766307812493"/>
    <n v="0"/>
    <n v="0"/>
    <n v="0"/>
    <n v="0"/>
    <n v="0"/>
    <n v="0"/>
    <n v="0"/>
    <n v="0"/>
    <n v="0"/>
    <n v="0"/>
    <n v="0"/>
    <n v="0"/>
    <n v="0"/>
    <n v="589034.4"/>
    <n v="8731.970000000001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825"/>
    <n v="0.38299694447210186"/>
    <s v="PR"/>
    <s v="PR517"/>
    <x v="0"/>
    <s v="Std"/>
    <s v="Std"/>
    <x v="8"/>
  </r>
  <r>
    <s v="PR521"/>
    <s v="Culburra ZS fdr duplication &amp; provision for rural ZS's"/>
    <s v="Major Project - Committed Project"/>
    <n v="2278980.7610947215"/>
    <n v="265278.75971406244"/>
    <n v="0"/>
    <n v="0"/>
    <n v="0"/>
    <n v="0"/>
    <n v="0"/>
    <n v="0"/>
    <n v="0"/>
    <n v="0"/>
    <n v="0"/>
    <n v="0"/>
    <n v="0"/>
    <n v="0"/>
    <n v="0"/>
    <n v="2064644.0899999996"/>
    <n v="246337.6999999999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150"/>
    <n v="0.5453379805134515"/>
    <s v="PR"/>
    <s v="PR521"/>
    <x v="0"/>
    <s v="Std"/>
    <s v="Std"/>
    <x v="8"/>
  </r>
  <r>
    <s v="PR559"/>
    <s v="Mamre ZS transformer augment and 11kV busbar extension"/>
    <s v="Major Project - Committed Project"/>
    <n v="115435.91320376558"/>
    <n v="126038.72953578123"/>
    <n v="0"/>
    <n v="0"/>
    <n v="0"/>
    <n v="0"/>
    <n v="0"/>
    <n v="0"/>
    <n v="0"/>
    <n v="0"/>
    <n v="0"/>
    <n v="0"/>
    <n v="0"/>
    <n v="0"/>
    <n v="0"/>
    <n v="104579.23999999999"/>
    <n v="117039.4899999999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PR"/>
    <s v="PR559"/>
    <x v="0"/>
    <s v="Std"/>
    <s v="Std"/>
    <x v="0"/>
  </r>
  <r>
    <s v="PR563"/>
    <s v="Shoalhaven TS 132kV capacitor install"/>
    <s v="Major Project - Committed Project"/>
    <n v="461.5262458281249"/>
    <n v="0"/>
    <n v="0"/>
    <n v="0"/>
    <n v="0"/>
    <n v="0"/>
    <n v="0"/>
    <n v="0"/>
    <n v="0"/>
    <n v="0"/>
    <n v="0"/>
    <n v="0"/>
    <n v="0"/>
    <n v="0"/>
    <n v="0"/>
    <n v="41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563"/>
    <x v="0"/>
    <s v="Std"/>
    <s v="Unallocated"/>
    <x v="2"/>
  </r>
  <r>
    <s v="PR595"/>
    <s v="The Oaks ZS establishment"/>
    <s v="Major Project - Committed Project"/>
    <n v="674.65043874999992"/>
    <n v="0"/>
    <n v="0"/>
    <n v="0"/>
    <n v="0"/>
    <n v="0"/>
    <n v="0"/>
    <n v="0"/>
    <n v="0"/>
    <n v="0"/>
    <n v="0"/>
    <n v="0"/>
    <n v="0"/>
    <n v="0"/>
    <n v="0"/>
    <n v="61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595"/>
    <x v="0"/>
    <s v="Std"/>
    <s v="Unallocated"/>
    <x v="2"/>
  </r>
  <r>
    <s v="PR596"/>
    <s v="Marsden Park (residential) 132/11kV ZS establishment - stage 1"/>
    <s v="Major Project - Committed Project"/>
    <n v="7139181.0327918958"/>
    <n v="5702680.8091068752"/>
    <n v="4918321.4277124973"/>
    <n v="281593.36074999988"/>
    <n v="179571.14"/>
    <n v="0"/>
    <n v="0"/>
    <n v="0"/>
    <n v="0"/>
    <n v="0"/>
    <n v="0"/>
    <n v="0"/>
    <n v="0"/>
    <n v="0"/>
    <n v="0"/>
    <n v="6467745.6599999992"/>
    <n v="5295506.040000001"/>
    <n v="4681329.1399999978"/>
    <n v="274725.22999999992"/>
    <n v="179571.14"/>
    <n v="0"/>
    <n v="0"/>
    <n v="0"/>
    <n v="0"/>
    <n v="0"/>
    <n v="0"/>
    <n v="0"/>
    <n v="0"/>
    <n v="0"/>
    <n v="0"/>
    <n v="0"/>
    <n v="0"/>
    <n v="0"/>
    <n v="0"/>
    <s v=""/>
    <n v="4050"/>
    <n v="0.36995694717493016"/>
    <s v="PR"/>
    <s v="PR596"/>
    <x v="0"/>
    <s v="Std"/>
    <s v="Std"/>
    <x v="0"/>
  </r>
  <r>
    <s v="PR599"/>
    <s v="Penrith CBD ZS site purchase"/>
    <s v="Major Project - Committed Project"/>
    <n v="0"/>
    <n v="0"/>
    <n v="0"/>
    <n v="29673.749999999996"/>
    <n v="3367600"/>
    <n v="0"/>
    <n v="0"/>
    <n v="0"/>
    <n v="0"/>
    <n v="0"/>
    <n v="0"/>
    <n v="0"/>
    <n v="0"/>
    <n v="0"/>
    <n v="0"/>
    <n v="0"/>
    <n v="0"/>
    <n v="0"/>
    <n v="28950"/>
    <n v="3367600"/>
    <n v="0"/>
    <n v="0"/>
    <n v="0"/>
    <n v="0"/>
    <n v="0"/>
    <n v="0"/>
    <n v="0"/>
    <n v="0"/>
    <n v="0"/>
    <n v="0"/>
    <n v="0"/>
    <n v="0"/>
    <n v="0"/>
    <n v="0"/>
    <s v=""/>
    <n v="2100"/>
    <n v="0.77812514139210753"/>
    <s v="PRL"/>
    <s v="PR599"/>
    <x v="0"/>
    <s v="Std"/>
    <s v="Std"/>
    <x v="9"/>
  </r>
  <r>
    <s v="PR602"/>
    <s v="Riverstone West site purchase"/>
    <s v="Major Project - Future/Planning Stage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0"/>
    <n v="6092014.4875495881"/>
    <n v="0"/>
    <n v="0"/>
    <n v="0"/>
    <n v="5000000"/>
    <n v="0"/>
    <n v="6092014.4875495881"/>
    <n v="70"/>
    <n v="350"/>
    <n v="0.99709188391561188"/>
    <s v="PRL"/>
    <s v="PR602"/>
    <x v="0"/>
    <s v="Std"/>
    <s v="Std"/>
    <x v="9"/>
  </r>
  <r>
    <s v="PR603"/>
    <s v="Eschol Park ZS site purchase"/>
    <s v="Major Project - Future/Planning Stage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0"/>
    <n v="6400422.7209817851"/>
    <n v="0"/>
    <n v="5000000"/>
    <n v="0"/>
    <n v="6400422.7209817851"/>
    <n v="100"/>
    <n v="500"/>
    <n v="0.99191803381762"/>
    <s v="PRL"/>
    <s v="PR603"/>
    <x v="0"/>
    <s v="Std"/>
    <s v="Std"/>
    <x v="9"/>
  </r>
  <r>
    <s v="PR620"/>
    <s v="West Dapto ZS establishment"/>
    <s v="Major Project - Prior to Approval"/>
    <n v="0"/>
    <n v="0"/>
    <n v="0"/>
    <n v="0"/>
    <n v="0"/>
    <n v="0"/>
    <n v="0"/>
    <n v="4085600"/>
    <n v="8171200"/>
    <n v="4671200"/>
    <n v="3500000"/>
    <n v="0"/>
    <n v="0"/>
    <n v="0"/>
    <n v="0"/>
    <n v="0"/>
    <n v="0"/>
    <n v="0"/>
    <n v="0"/>
    <n v="0"/>
    <n v="0"/>
    <n v="0"/>
    <n v="4399744.3374999994"/>
    <n v="9019475.8918749988"/>
    <n v="5285034.0440546861"/>
    <n v="4058926.9637451158"/>
    <n v="0"/>
    <n v="0"/>
    <n v="0"/>
    <n v="0"/>
    <n v="16928000"/>
    <n v="20428000"/>
    <n v="18704254.273429684"/>
    <n v="22763181.237174802"/>
    <n v="110"/>
    <n v="1100"/>
    <n v="0.95953425382271162"/>
    <s v="PR"/>
    <s v="PR620"/>
    <x v="0"/>
    <s v="Std"/>
    <s v="Std"/>
    <x v="0"/>
  </r>
  <r>
    <s v="PR632"/>
    <s v="Mt Druitt TS automation scheme"/>
    <s v="Major Project - Committed Project"/>
    <n v="2246.866329511718"/>
    <n v="0"/>
    <n v="0"/>
    <n v="0"/>
    <n v="0"/>
    <n v="0"/>
    <n v="0"/>
    <n v="0"/>
    <n v="0"/>
    <n v="0"/>
    <n v="0"/>
    <n v="0"/>
    <n v="0"/>
    <n v="0"/>
    <n v="0"/>
    <n v="203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632"/>
    <x v="0"/>
    <s v="Std"/>
    <s v="Unallocated"/>
    <x v="2"/>
  </r>
  <r>
    <s v="PR642"/>
    <s v="Auxiliary transformer at Shoalhaven TS"/>
    <s v="Major Project - Committed Project"/>
    <n v="91518.89286234371"/>
    <n v="0"/>
    <n v="0"/>
    <n v="0"/>
    <n v="0"/>
    <n v="0"/>
    <n v="0"/>
    <n v="0"/>
    <n v="0"/>
    <n v="0"/>
    <n v="0"/>
    <n v="0"/>
    <n v="0"/>
    <n v="0"/>
    <n v="0"/>
    <n v="82911.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642"/>
    <x v="0"/>
    <s v="Std"/>
    <s v="Unallocated"/>
    <x v="2"/>
  </r>
  <r>
    <s v="PR643"/>
    <s v="Fibre works at Carlingford TS for Ausgrid"/>
    <s v="Major Project - Committed Project"/>
    <n v="10078.62851294531"/>
    <n v="59328.35984187499"/>
    <n v="177027.30771250001"/>
    <n v="0"/>
    <n v="0"/>
    <n v="0"/>
    <n v="0"/>
    <n v="0"/>
    <n v="0"/>
    <n v="0"/>
    <n v="0"/>
    <n v="0"/>
    <n v="0"/>
    <n v="0"/>
    <n v="0"/>
    <n v="9130.74"/>
    <n v="55092.28"/>
    <n v="168497.14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643"/>
    <x v="0"/>
    <s v="Std"/>
    <s v="Std"/>
    <x v="0"/>
  </r>
  <r>
    <s v="PR652"/>
    <s v="Purchase of additional land Lawson TS"/>
    <s v="Major Project - Committed Project"/>
    <n v="66296.326786406236"/>
    <n v="0"/>
    <n v="0"/>
    <n v="0"/>
    <n v="0"/>
    <n v="0"/>
    <n v="0"/>
    <n v="0"/>
    <n v="0"/>
    <n v="0"/>
    <n v="0"/>
    <n v="0"/>
    <n v="0"/>
    <n v="0"/>
    <n v="0"/>
    <n v="600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L"/>
    <s v="PR652"/>
    <x v="0"/>
    <s v="Std"/>
    <s v="Unallocated"/>
    <x v="2"/>
  </r>
  <r>
    <s v="PR653"/>
    <s v="Avondale (South West Dapto) 132/11kV ZS establishment"/>
    <s v="Major Project - Future/Planning Stage"/>
    <n v="0"/>
    <n v="0"/>
    <n v="0"/>
    <n v="0"/>
    <n v="0"/>
    <n v="0"/>
    <n v="0"/>
    <n v="0"/>
    <n v="0"/>
    <n v="0"/>
    <n v="0"/>
    <n v="5000000"/>
    <n v="5000000"/>
    <n v="5000000"/>
    <n v="0"/>
    <n v="0"/>
    <n v="0"/>
    <n v="0"/>
    <n v="0"/>
    <n v="0"/>
    <n v="0"/>
    <n v="0"/>
    <n v="0"/>
    <n v="0"/>
    <n v="0"/>
    <n v="0"/>
    <n v="5943428.7683410626"/>
    <n v="6092014.4875495881"/>
    <n v="6244314.8497383269"/>
    <n v="0"/>
    <n v="0"/>
    <n v="15000000"/>
    <n v="0"/>
    <n v="18279758.105628978"/>
    <n v="110"/>
    <n v="550"/>
    <n v="0.99191803381762"/>
    <s v="PR"/>
    <s v="PR653"/>
    <x v="0"/>
    <s v="Std"/>
    <s v="Unallocated"/>
    <x v="2"/>
  </r>
  <r>
    <s v="PR656"/>
    <s v="Leppington South ZS establishment (permanent)"/>
    <s v="Major Project - Committed Project"/>
    <n v="0"/>
    <n v="0"/>
    <n v="0"/>
    <n v="300160.15950000001"/>
    <n v="7152455"/>
    <n v="13566645"/>
    <n v="3526693"/>
    <n v="0"/>
    <n v="0"/>
    <n v="0"/>
    <n v="0"/>
    <n v="0"/>
    <n v="0"/>
    <n v="0"/>
    <n v="0"/>
    <n v="0"/>
    <n v="0"/>
    <n v="0"/>
    <n v="292839.18000000005"/>
    <n v="7152455"/>
    <n v="13905811.124999998"/>
    <n v="3705231.8331249999"/>
    <n v="0"/>
    <n v="0"/>
    <n v="0"/>
    <n v="0"/>
    <n v="0"/>
    <n v="0"/>
    <n v="0"/>
    <n v="0"/>
    <n v="17093338"/>
    <n v="17093338"/>
    <n v="17611042.958124999"/>
    <n v="17611042.958124999"/>
    <n v="230"/>
    <n v="3450"/>
    <n v="0.50978789955113346"/>
    <s v="PR"/>
    <s v="PR656"/>
    <x v="0"/>
    <s v="Std"/>
    <s v="Std"/>
    <x v="0"/>
  </r>
  <r>
    <s v="PR657"/>
    <s v="Calderwood ZS establishment (interim initially)"/>
    <s v="Major Project - Committed Project"/>
    <n v="0"/>
    <n v="0"/>
    <n v="0"/>
    <n v="0"/>
    <n v="46912.520000000004"/>
    <n v="1476500"/>
    <n v="1476500"/>
    <n v="0"/>
    <n v="0"/>
    <n v="0"/>
    <n v="0"/>
    <n v="0"/>
    <n v="0"/>
    <n v="0"/>
    <n v="0"/>
    <n v="0"/>
    <n v="0"/>
    <n v="0"/>
    <n v="0"/>
    <n v="46912.520000000004"/>
    <n v="1513412.4999999998"/>
    <n v="1551247.8124999998"/>
    <n v="0"/>
    <n v="0"/>
    <n v="0"/>
    <n v="0"/>
    <n v="0"/>
    <n v="0"/>
    <n v="0"/>
    <n v="0"/>
    <n v="2953000"/>
    <n v="2953000"/>
    <n v="3064660.3124999995"/>
    <n v="3064660.3124999995"/>
    <n v="170"/>
    <n v="2550"/>
    <n v="0.682557746962834"/>
    <s v="PR"/>
    <s v="PR657"/>
    <x v="0"/>
    <s v="Std"/>
    <s v="Std"/>
    <x v="0"/>
  </r>
  <r>
    <s v="PR659"/>
    <s v="Avondale (South West Dapto) 132/11kV Zone Substation establishment site purchase"/>
    <s v="Major Project - Future/Planning Stage"/>
    <n v="0"/>
    <n v="0"/>
    <n v="0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0"/>
    <n v="0"/>
    <n v="0"/>
    <n v="0"/>
    <n v="2899233.5455322256"/>
    <n v="0"/>
    <n v="0"/>
    <n v="0"/>
    <n v="0"/>
    <n v="0"/>
    <n v="2500000"/>
    <n v="0"/>
    <n v="2899233.5455322256"/>
    <n v="60"/>
    <n v="300"/>
    <n v="0.99709188391561188"/>
    <s v="PRL"/>
    <s v="PR659"/>
    <x v="0"/>
    <s v="Std"/>
    <s v="Std"/>
    <x v="9"/>
  </r>
  <r>
    <s v="PR660"/>
    <s v="Install 66kV iso Douglas Pk/Appin/Wcliff"/>
    <s v="Major Project - Committed Project"/>
    <n v="666.27249891015606"/>
    <n v="0"/>
    <n v="0"/>
    <n v="0"/>
    <n v="0"/>
    <n v="0"/>
    <n v="0"/>
    <n v="0"/>
    <n v="0"/>
    <n v="0"/>
    <n v="0"/>
    <n v="0"/>
    <n v="0"/>
    <n v="0"/>
    <n v="0"/>
    <n v="60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660"/>
    <x v="0"/>
    <s v="Std"/>
    <s v="Unallocated"/>
    <x v="2"/>
  </r>
  <r>
    <s v="PR673"/>
    <s v="Liverpool ZS 11kV switchboard extension &amp; distribution works"/>
    <s v="Major Project - Committed Project"/>
    <n v="107758.19914734761"/>
    <n v="1888010.7712576559"/>
    <n v="3089775.9287562487"/>
    <n v="643581.97125000018"/>
    <n v="1625842"/>
    <n v="292683"/>
    <n v="0"/>
    <n v="0"/>
    <n v="0"/>
    <n v="0"/>
    <n v="0"/>
    <n v="0"/>
    <n v="0"/>
    <n v="0"/>
    <n v="0"/>
    <n v="97623.609999999986"/>
    <n v="1753205.69"/>
    <n v="2940893.209999999"/>
    <n v="627884.85000000021"/>
    <n v="1625842"/>
    <n v="300000.07499999995"/>
    <n v="0"/>
    <n v="0"/>
    <n v="0"/>
    <n v="0"/>
    <n v="0"/>
    <n v="0"/>
    <n v="0"/>
    <n v="0"/>
    <n v="0"/>
    <n v="292683"/>
    <n v="292683"/>
    <n v="300000.07499999995"/>
    <n v="300000.07499999995"/>
    <n v="360"/>
    <n v="5400"/>
    <n v="1.9620666822170198E-2"/>
    <s v="PR"/>
    <s v="PR673"/>
    <x v="0"/>
    <s v="Std"/>
    <s v="Std"/>
    <x v="0"/>
  </r>
  <r>
    <s v="PR674"/>
    <s v="South Marsden Park (stage 1)"/>
    <s v="Major Project - Committed Project"/>
    <n v="2210208.5157658705"/>
    <n v="12696510.132741094"/>
    <n v="3107001.6925874995"/>
    <n v="205040.99999999997"/>
    <n v="0"/>
    <n v="0"/>
    <n v="0"/>
    <n v="0"/>
    <n v="0"/>
    <n v="0"/>
    <n v="0"/>
    <n v="0"/>
    <n v="0"/>
    <n v="0"/>
    <n v="0"/>
    <n v="2002339.83"/>
    <n v="11789971.830000002"/>
    <n v="2957288.9399999995"/>
    <n v="200040"/>
    <n v="0"/>
    <n v="0"/>
    <n v="0"/>
    <n v="0"/>
    <n v="0"/>
    <n v="0"/>
    <n v="0"/>
    <n v="0"/>
    <n v="0"/>
    <n v="0"/>
    <n v="0"/>
    <n v="0"/>
    <n v="0"/>
    <n v="0"/>
    <n v="0"/>
    <s v=""/>
    <n v="5100"/>
    <n v="9.2277390047231442E-2"/>
    <s v="PR"/>
    <s v="PR674"/>
    <x v="0"/>
    <s v="Std"/>
    <s v="Std"/>
    <x v="0"/>
  </r>
  <r>
    <s v="PR677"/>
    <s v="South Penrith Zone Substation"/>
    <s v="Major Project - Prior to Approval"/>
    <n v="0"/>
    <n v="0"/>
    <n v="1477.6830500000001"/>
    <n v="0"/>
    <n v="0"/>
    <n v="0"/>
    <n v="0"/>
    <n v="0"/>
    <n v="5826000"/>
    <n v="11652000"/>
    <n v="11652000"/>
    <n v="0"/>
    <n v="0"/>
    <n v="0"/>
    <n v="0"/>
    <n v="0"/>
    <n v="0"/>
    <n v="1406.48"/>
    <n v="0"/>
    <n v="0"/>
    <n v="0"/>
    <n v="0"/>
    <n v="0"/>
    <n v="6430813.9007812487"/>
    <n v="13183168.496601559"/>
    <n v="13512747.709016597"/>
    <n v="0"/>
    <n v="0"/>
    <n v="0"/>
    <n v="0"/>
    <n v="17478000"/>
    <n v="29130000"/>
    <n v="19613982.397382807"/>
    <n v="33126730.106399402"/>
    <n v="210"/>
    <n v="2100"/>
    <n v="0.77812514139210753"/>
    <s v="PR"/>
    <s v="PR677"/>
    <x v="0"/>
    <s v="Std"/>
    <s v="Std"/>
    <x v="0"/>
  </r>
  <r>
    <s v="PR698"/>
    <s v="Marsden Park (residential) 132/11kV ZS - stage 2"/>
    <s v="Major Project - Prior to Approval"/>
    <n v="0"/>
    <n v="0"/>
    <n v="0"/>
    <n v="0"/>
    <n v="0"/>
    <n v="3064000"/>
    <n v="3064000"/>
    <n v="0"/>
    <n v="0"/>
    <n v="0"/>
    <n v="0"/>
    <n v="0"/>
    <n v="0"/>
    <n v="0"/>
    <n v="0"/>
    <n v="0"/>
    <n v="0"/>
    <n v="0"/>
    <n v="0"/>
    <n v="0"/>
    <n v="3140599.9999999995"/>
    <n v="3219114.9999999995"/>
    <n v="0"/>
    <n v="0"/>
    <n v="0"/>
    <n v="0"/>
    <n v="0"/>
    <n v="0"/>
    <n v="0"/>
    <n v="0"/>
    <n v="6128000"/>
    <n v="6128000"/>
    <n v="6359714.9999999991"/>
    <n v="6359714.9999999991"/>
    <n v="200"/>
    <n v="2000"/>
    <n v="0.80123827338602005"/>
    <s v="PR"/>
    <s v="PR698"/>
    <x v="0"/>
    <s v="Std"/>
    <s v="Std"/>
    <x v="0"/>
  </r>
  <r>
    <s v="PR700"/>
    <s v="Riverstone east ZS establishment"/>
    <s v="Major Project - Prior to Approval"/>
    <n v="0"/>
    <n v="0"/>
    <n v="0"/>
    <n v="0"/>
    <n v="0"/>
    <n v="0"/>
    <n v="0"/>
    <n v="4085600"/>
    <n v="8171200"/>
    <n v="4671200"/>
    <n v="3500000"/>
    <n v="0"/>
    <n v="0"/>
    <n v="0"/>
    <n v="0"/>
    <n v="0"/>
    <n v="0"/>
    <n v="0"/>
    <n v="0"/>
    <n v="0"/>
    <n v="0"/>
    <n v="0"/>
    <n v="4399744.3374999994"/>
    <n v="9019475.8918749988"/>
    <n v="5285034.0440546861"/>
    <n v="4058926.9637451158"/>
    <n v="0"/>
    <n v="0"/>
    <n v="0"/>
    <n v="0"/>
    <n v="16928000"/>
    <n v="20428000"/>
    <n v="18704254.273429684"/>
    <n v="22763181.237174802"/>
    <n v="120"/>
    <n v="1200"/>
    <n v="0.94510271986047978"/>
    <s v="PR"/>
    <s v="PR700"/>
    <x v="0"/>
    <s v="Std"/>
    <s v="Std"/>
    <x v="0"/>
  </r>
  <r>
    <s v="PR701"/>
    <s v="Dapto 33kV feeder constraints"/>
    <s v="Major Project - Committed Project"/>
    <n v="1364.2575421679685"/>
    <n v="0"/>
    <n v="0"/>
    <n v="0"/>
    <n v="0"/>
    <n v="0"/>
    <n v="0"/>
    <n v="0"/>
    <n v="0"/>
    <n v="0"/>
    <n v="0"/>
    <n v="0"/>
    <n v="0"/>
    <n v="0"/>
    <n v="0"/>
    <n v="123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400"/>
    <n v="0.69318625244447352"/>
    <s v="PR"/>
    <s v="PR701"/>
    <x v="0"/>
    <s v="Std"/>
    <s v="Std"/>
    <x v="8"/>
  </r>
  <r>
    <s v="PR702"/>
    <s v="Penrith ZS 11kV transformer cable constraints"/>
    <s v="Major Project - Committed Project"/>
    <n v="0"/>
    <n v="5901.2529359374985"/>
    <n v="452715.20553124999"/>
    <n v="1316070.7362499998"/>
    <n v="7722"/>
    <n v="0"/>
    <n v="0"/>
    <n v="0"/>
    <n v="0"/>
    <n v="0"/>
    <n v="0"/>
    <n v="0"/>
    <n v="0"/>
    <n v="0"/>
    <n v="0"/>
    <n v="0"/>
    <n v="5479.9"/>
    <n v="430900.85"/>
    <n v="1283971.45"/>
    <n v="7722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PR"/>
    <s v="PR702"/>
    <x v="0"/>
    <s v="Std"/>
    <s v="Std"/>
    <x v="4"/>
  </r>
  <r>
    <s v="PR703"/>
    <s v="Riverstone East site purchase"/>
    <s v="Major Project - Prior to Approval"/>
    <n v="0"/>
    <n v="0"/>
    <n v="0"/>
    <n v="0"/>
    <n v="0"/>
    <n v="6000000"/>
    <n v="0"/>
    <n v="0"/>
    <n v="0"/>
    <n v="0"/>
    <n v="0"/>
    <n v="0"/>
    <n v="0"/>
    <n v="0"/>
    <n v="0"/>
    <n v="0"/>
    <n v="0"/>
    <n v="0"/>
    <n v="0"/>
    <n v="0"/>
    <n v="6149999.9999999991"/>
    <n v="0"/>
    <n v="0"/>
    <n v="0"/>
    <n v="0"/>
    <n v="0"/>
    <n v="0"/>
    <n v="0"/>
    <n v="0"/>
    <n v="0"/>
    <n v="6000000"/>
    <n v="6000000"/>
    <n v="6149999.9999999991"/>
    <n v="6149999.9999999991"/>
    <n v="120"/>
    <n v="1200"/>
    <n v="0.94510271986047978"/>
    <s v="PRL"/>
    <s v="PR703"/>
    <x v="0"/>
    <s v="Std"/>
    <s v="Std"/>
    <x v="9"/>
  </r>
  <r>
    <s v="PR704"/>
    <s v="Oakdale (Southpipe) site purchase"/>
    <s v="Major Project - Committed Project"/>
    <n v="0"/>
    <n v="0"/>
    <n v="0"/>
    <n v="3664.3544999999995"/>
    <n v="128559"/>
    <n v="195122"/>
    <n v="0"/>
    <n v="0"/>
    <n v="0"/>
    <n v="0"/>
    <n v="0"/>
    <n v="0"/>
    <n v="0"/>
    <n v="0"/>
    <n v="0"/>
    <n v="0"/>
    <n v="0"/>
    <n v="0"/>
    <n v="3574.98"/>
    <n v="128559"/>
    <n v="200000.05"/>
    <n v="0"/>
    <n v="0"/>
    <n v="0"/>
    <n v="0"/>
    <n v="0"/>
    <n v="0"/>
    <n v="0"/>
    <n v="0"/>
    <n v="0"/>
    <n v="195122"/>
    <n v="195122"/>
    <n v="200000.05"/>
    <n v="200000.05"/>
    <n v="160"/>
    <n v="2400"/>
    <n v="0.69318625244447352"/>
    <s v="PRL"/>
    <s v="PR704"/>
    <x v="0"/>
    <s v="Std"/>
    <s v="Std"/>
    <x v="9"/>
  </r>
  <r>
    <s v="PR707"/>
    <s v="132kV ducts Bringelly Rd"/>
    <s v="Major Project - Committed Project"/>
    <n v="4074.6480188398432"/>
    <n v="19851.423319062498"/>
    <n v="345107.03065000003"/>
    <n v="266459.95325000002"/>
    <n v="850291.17999999993"/>
    <n v="0"/>
    <n v="0"/>
    <n v="0"/>
    <n v="0"/>
    <n v="0"/>
    <n v="0"/>
    <n v="0"/>
    <n v="0"/>
    <n v="0"/>
    <n v="0"/>
    <n v="3691.4300000000003"/>
    <n v="18434.02"/>
    <n v="328477.84000000003"/>
    <n v="259960.93000000002"/>
    <n v="850291.17999999993"/>
    <n v="0"/>
    <n v="0"/>
    <n v="0"/>
    <n v="0"/>
    <n v="0"/>
    <n v="0"/>
    <n v="0"/>
    <n v="0"/>
    <n v="0"/>
    <n v="0"/>
    <n v="0"/>
    <n v="0"/>
    <n v="0"/>
    <n v="0"/>
    <s v=""/>
    <n v="2850"/>
    <n v="0.65710886224375653"/>
    <s v="PR"/>
    <s v="PR707"/>
    <x v="0"/>
    <s v="Std"/>
    <s v="Std"/>
    <x v="8"/>
  </r>
  <r>
    <s v="PR709"/>
    <s v="Feeder 230 undergrounding"/>
    <s v="Major Project - Committed Project"/>
    <n v="0"/>
    <n v="48312.781025312492"/>
    <n v="2813121.8972"/>
    <n v="2881.2954999999888"/>
    <n v="0"/>
    <n v="0"/>
    <n v="0"/>
    <n v="0"/>
    <n v="0"/>
    <n v="0"/>
    <n v="0"/>
    <n v="0"/>
    <n v="0"/>
    <n v="0"/>
    <n v="0"/>
    <n v="0"/>
    <n v="44863.22"/>
    <n v="2677569.92"/>
    <n v="2811.0199999999895"/>
    <n v="0"/>
    <n v="0"/>
    <n v="0"/>
    <n v="0"/>
    <n v="0"/>
    <n v="0"/>
    <n v="0"/>
    <n v="0"/>
    <n v="0"/>
    <n v="0"/>
    <n v="0"/>
    <n v="0"/>
    <n v="0"/>
    <n v="0"/>
    <n v="0"/>
    <s v=""/>
    <n v="3300"/>
    <n v="0.53992680800092707"/>
    <s v="PR"/>
    <s v="PR709"/>
    <x v="0"/>
    <s v="Std"/>
    <s v="Std"/>
    <x v="8"/>
  </r>
  <r>
    <s v="PR710"/>
    <s v="Feeder 868 rebuild &amp; rearrangement South32"/>
    <s v="Major Project - Committed Project"/>
    <n v="0"/>
    <n v="0"/>
    <n v="124728.63456875003"/>
    <n v="1481294.3812500006"/>
    <n v="25008"/>
    <n v="0"/>
    <n v="0"/>
    <n v="0"/>
    <n v="0"/>
    <n v="0"/>
    <n v="0"/>
    <n v="0"/>
    <n v="0"/>
    <n v="0"/>
    <n v="0"/>
    <n v="0"/>
    <n v="0"/>
    <n v="118718.51000000002"/>
    <n v="1445165.2500000007"/>
    <n v="25008"/>
    <n v="0"/>
    <n v="0"/>
    <n v="0"/>
    <n v="0"/>
    <n v="0"/>
    <n v="0"/>
    <n v="0"/>
    <n v="0"/>
    <n v="0"/>
    <n v="0"/>
    <n v="0"/>
    <n v="0"/>
    <n v="0"/>
    <n v="0"/>
    <s v=""/>
    <n v="1050"/>
    <n v="0.95953425382271162"/>
    <s v="PR"/>
    <s v="PR710"/>
    <x v="0"/>
    <s v="Std"/>
    <s v="Std"/>
    <x v="8"/>
  </r>
  <r>
    <s v="PR713"/>
    <s v="Box Hill 132/22kV ZS establishment"/>
    <s v="Major Project - Prior to Approval"/>
    <n v="0"/>
    <n v="0"/>
    <n v="0"/>
    <n v="0"/>
    <n v="0"/>
    <n v="7169600"/>
    <n v="14339200"/>
    <n v="14339200"/>
    <n v="0"/>
    <n v="0"/>
    <n v="0"/>
    <n v="0"/>
    <n v="0"/>
    <n v="0"/>
    <n v="0"/>
    <n v="0"/>
    <n v="0"/>
    <n v="0"/>
    <n v="0"/>
    <n v="0"/>
    <n v="7348839.9999999991"/>
    <n v="15065121.999999998"/>
    <n v="15441750.049999999"/>
    <n v="0"/>
    <n v="0"/>
    <n v="0"/>
    <n v="0"/>
    <n v="0"/>
    <n v="0"/>
    <n v="0"/>
    <n v="35848000"/>
    <n v="35848000"/>
    <n v="37855712.049999997"/>
    <n v="37855712.049999997"/>
    <n v="170"/>
    <n v="1700"/>
    <n v="0.88984002572674981"/>
    <s v="PR"/>
    <s v="PR713"/>
    <x v="0"/>
    <s v="Std"/>
    <s v="Std"/>
    <x v="0"/>
  </r>
  <r>
    <s v="PR715"/>
    <s v="Nepean TS constraints"/>
    <s v="Major Project - Committed Project"/>
    <n v="0"/>
    <n v="14991.943604843747"/>
    <n v="297168.29366250004"/>
    <n v="109886.0885"/>
    <n v="0"/>
    <n v="0"/>
    <n v="0"/>
    <n v="0"/>
    <n v="0"/>
    <n v="0"/>
    <n v="0"/>
    <n v="0"/>
    <n v="0"/>
    <n v="0"/>
    <n v="0"/>
    <n v="0"/>
    <n v="13921.51"/>
    <n v="282849.06000000006"/>
    <n v="107205.94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715"/>
    <x v="0"/>
    <s v="Std"/>
    <s v="Std"/>
    <x v="0"/>
  </r>
  <r>
    <s v="PR716"/>
    <s v="Box Hill ZS - 132kV ducts Old Pitt Town"/>
    <s v="Major Project - Committed Project"/>
    <n v="0"/>
    <n v="3806.9698929687493"/>
    <n v="342851.10763749992"/>
    <n v="0"/>
    <n v="0"/>
    <n v="0"/>
    <n v="0"/>
    <n v="0"/>
    <n v="0"/>
    <n v="0"/>
    <n v="0"/>
    <n v="0"/>
    <n v="0"/>
    <n v="0"/>
    <n v="0"/>
    <n v="0"/>
    <n v="3535.15"/>
    <n v="326330.61999999994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716"/>
    <x v="0"/>
    <s v="Std"/>
    <s v="Std"/>
    <x v="8"/>
  </r>
  <r>
    <s v="PR717"/>
    <s v="Acquire improved site for West Dapto ZS"/>
    <s v="Major Project - Committed Project"/>
    <n v="0"/>
    <n v="0"/>
    <n v="0"/>
    <n v="0"/>
    <n v="1250000"/>
    <n v="2000000"/>
    <n v="0"/>
    <n v="0"/>
    <n v="0"/>
    <n v="0"/>
    <n v="0"/>
    <n v="0"/>
    <n v="0"/>
    <n v="0"/>
    <n v="0"/>
    <n v="0"/>
    <n v="0"/>
    <n v="0"/>
    <n v="0"/>
    <n v="1250000"/>
    <n v="2049999.9999999998"/>
    <n v="0"/>
    <n v="0"/>
    <n v="0"/>
    <n v="0"/>
    <n v="0"/>
    <n v="0"/>
    <n v="0"/>
    <n v="0"/>
    <n v="0"/>
    <n v="2000000"/>
    <n v="2000000"/>
    <n v="2049999.9999999998"/>
    <n v="2049999.9999999998"/>
    <n v="140"/>
    <n v="2100"/>
    <n v="0.77812514139210753"/>
    <s v="PRL"/>
    <s v="PR717"/>
    <x v="0"/>
    <s v="Std"/>
    <s v="Std"/>
    <x v="9"/>
  </r>
  <r>
    <s v="PR722"/>
    <s v="Camellia TS connection works for Ausgrid"/>
    <s v="Major Project - Committed Project"/>
    <n v="0"/>
    <n v="0"/>
    <n v="14099.482056249999"/>
    <n v="88734.701000000001"/>
    <n v="1247859"/>
    <n v="274973"/>
    <n v="104989"/>
    <n v="0"/>
    <n v="0"/>
    <n v="0"/>
    <n v="0"/>
    <n v="0"/>
    <n v="0"/>
    <n v="0"/>
    <n v="0"/>
    <n v="0"/>
    <n v="0"/>
    <n v="13420.09"/>
    <n v="86570.44"/>
    <n v="1247859"/>
    <n v="281847.32499999995"/>
    <n v="110304.06812499999"/>
    <n v="0"/>
    <n v="0"/>
    <n v="0"/>
    <n v="0"/>
    <n v="0"/>
    <n v="0"/>
    <n v="0"/>
    <n v="0"/>
    <n v="379962"/>
    <n v="379962"/>
    <n v="392151.39312499994"/>
    <n v="392151.39312499994"/>
    <n v="170"/>
    <n v="2550"/>
    <n v="0.682557746962834"/>
    <s v="PR"/>
    <s v="PR722"/>
    <x v="0"/>
    <s v="Std"/>
    <s v="Std"/>
    <x v="0"/>
  </r>
  <r>
    <s v="PR723"/>
    <s v="Supply to Luddenham Science Park"/>
    <s v="Major Project - Prior to Approval"/>
    <n v="0"/>
    <n v="4375.8696723437488"/>
    <n v="7870.2633937500004"/>
    <n v="0"/>
    <n v="0"/>
    <n v="0"/>
    <n v="0"/>
    <n v="0"/>
    <n v="8617000"/>
    <n v="17234000"/>
    <n v="17234000"/>
    <n v="0"/>
    <n v="0"/>
    <n v="0"/>
    <n v="0"/>
    <n v="0"/>
    <n v="4063.43"/>
    <n v="7491.0300000000007"/>
    <n v="0"/>
    <n v="0"/>
    <n v="0"/>
    <n v="0"/>
    <n v="0"/>
    <n v="9511555.6785156224"/>
    <n v="19498689.140957024"/>
    <n v="19986156.369480949"/>
    <n v="0"/>
    <n v="0"/>
    <n v="0"/>
    <n v="0"/>
    <n v="25851000"/>
    <n v="43085000"/>
    <n v="29010244.819472648"/>
    <n v="48996401.188953593"/>
    <n v="210"/>
    <n v="2100"/>
    <n v="0.77812514139210753"/>
    <s v="PR"/>
    <s v="PR723"/>
    <x v="0"/>
    <s v="Std"/>
    <s v="Std"/>
    <x v="0"/>
  </r>
  <r>
    <s v="PR724"/>
    <s v="Establish Mt Gilead ZS"/>
    <s v="Major Project - Prior to Approval"/>
    <n v="0"/>
    <n v="0"/>
    <n v="0"/>
    <n v="0"/>
    <n v="0"/>
    <n v="0"/>
    <n v="0"/>
    <n v="4044600"/>
    <n v="8089200"/>
    <n v="4589200"/>
    <n v="3500000"/>
    <n v="0"/>
    <n v="0"/>
    <n v="0"/>
    <n v="0"/>
    <n v="0"/>
    <n v="0"/>
    <n v="0"/>
    <n v="0"/>
    <n v="0"/>
    <n v="0"/>
    <n v="0"/>
    <n v="4355591.8218749994"/>
    <n v="8928963.2348437477"/>
    <n v="5192258.5705976542"/>
    <n v="4058926.9637451158"/>
    <n v="0"/>
    <n v="0"/>
    <n v="0"/>
    <n v="0"/>
    <n v="16723000"/>
    <n v="20223000"/>
    <n v="18476813.6273164"/>
    <n v="22535740.591061518"/>
    <n v="200"/>
    <n v="2000"/>
    <n v="0.80123827338602005"/>
    <s v="PR"/>
    <s v="PR724"/>
    <x v="0"/>
    <s v="Std"/>
    <s v="Std"/>
    <x v="0"/>
  </r>
  <r>
    <s v="PR727"/>
    <s v="Luddenham ZS site purchase"/>
    <s v="Major Project - Committed Project"/>
    <n v="0"/>
    <n v="0"/>
    <n v="10703.7675"/>
    <n v="0"/>
    <n v="0"/>
    <n v="0"/>
    <n v="0"/>
    <n v="0"/>
    <n v="0"/>
    <n v="0"/>
    <n v="0"/>
    <n v="0"/>
    <n v="0"/>
    <n v="0"/>
    <n v="0"/>
    <n v="0"/>
    <n v="0"/>
    <n v="10188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L"/>
    <s v="PR727"/>
    <x v="0"/>
    <s v="Std"/>
    <s v="Std"/>
    <x v="9"/>
  </r>
  <r>
    <s v="PR728"/>
    <s v="Western Sydney Employment Lands ZS"/>
    <s v="Major Project - Prior to Approval"/>
    <n v="0"/>
    <n v="0"/>
    <n v="0"/>
    <n v="0"/>
    <n v="0"/>
    <n v="0"/>
    <n v="0"/>
    <n v="4517000"/>
    <n v="9034000"/>
    <n v="9034000"/>
    <n v="0"/>
    <n v="0"/>
    <n v="0"/>
    <n v="0"/>
    <n v="0"/>
    <n v="0"/>
    <n v="0"/>
    <n v="0"/>
    <n v="0"/>
    <n v="0"/>
    <n v="0"/>
    <n v="0"/>
    <n v="4864314.9531249991"/>
    <n v="9971845.6539062485"/>
    <n v="10221141.795253903"/>
    <n v="0"/>
    <n v="0"/>
    <n v="0"/>
    <n v="0"/>
    <n v="0"/>
    <n v="22585000"/>
    <n v="22585000"/>
    <n v="25057302.402285151"/>
    <n v="25057302.402285151"/>
    <n v="160"/>
    <n v="1600"/>
    <n v="0.91234691487877151"/>
    <s v="PR"/>
    <s v="PR728"/>
    <x v="0"/>
    <s v="Std"/>
    <s v="Std"/>
    <x v="0"/>
  </r>
  <r>
    <s v="PR729"/>
    <s v="Cheriton Avenue 3rd transformer"/>
    <s v="Major Project - Future/Planning Stage"/>
    <n v="0"/>
    <n v="0"/>
    <n v="0"/>
    <n v="0"/>
    <n v="0"/>
    <n v="0"/>
    <n v="0"/>
    <n v="0"/>
    <n v="0"/>
    <n v="0"/>
    <n v="0"/>
    <n v="0"/>
    <n v="0"/>
    <n v="0"/>
    <n v="5520000"/>
    <n v="0"/>
    <n v="0"/>
    <n v="0"/>
    <n v="0"/>
    <n v="0"/>
    <n v="0"/>
    <n v="0"/>
    <n v="0"/>
    <n v="0"/>
    <n v="0"/>
    <n v="0"/>
    <n v="0"/>
    <n v="0"/>
    <n v="0"/>
    <n v="7066066.6839638911"/>
    <n v="0"/>
    <n v="5520000"/>
    <n v="0"/>
    <n v="7066066.6839638911"/>
    <n v="210"/>
    <n v="1050"/>
    <n v="0.95953425382271162"/>
    <s v="PR"/>
    <s v="PR729"/>
    <x v="0"/>
    <s v="Std"/>
    <s v="Unallocated"/>
    <x v="2"/>
  </r>
  <r>
    <s v="PR732"/>
    <s v="Feeder 214/215 contraints"/>
    <s v="Major Project - Committed Project"/>
    <n v="0"/>
    <n v="0"/>
    <n v="0"/>
    <n v="2946.4547499999999"/>
    <n v="0"/>
    <n v="5140000"/>
    <n v="5140000"/>
    <n v="0"/>
    <n v="0"/>
    <n v="0"/>
    <n v="0"/>
    <n v="0"/>
    <n v="0"/>
    <n v="0"/>
    <n v="0"/>
    <n v="0"/>
    <n v="0"/>
    <n v="0"/>
    <n v="2874.59"/>
    <n v="0"/>
    <n v="5268500"/>
    <n v="5400212.5"/>
    <n v="0"/>
    <n v="0"/>
    <n v="0"/>
    <n v="0"/>
    <n v="0"/>
    <n v="0"/>
    <n v="0"/>
    <n v="0"/>
    <n v="10280000"/>
    <n v="10280000"/>
    <n v="10668712.5"/>
    <n v="10668712.5"/>
    <n v="220"/>
    <n v="3300"/>
    <n v="0.53992680800092707"/>
    <s v="PR"/>
    <s v="PR732"/>
    <x v="0"/>
    <s v="Std"/>
    <s v="Std"/>
    <x v="8"/>
  </r>
  <r>
    <s v="PR733"/>
    <s v="Bringelly ZS augmentation"/>
    <s v="Major Project - Future/Planning Stage"/>
    <n v="0"/>
    <n v="0"/>
    <n v="0"/>
    <n v="0"/>
    <n v="0"/>
    <n v="0"/>
    <n v="0"/>
    <n v="0"/>
    <n v="0"/>
    <n v="0"/>
    <n v="4264000"/>
    <n v="8528000"/>
    <n v="8528000"/>
    <n v="0"/>
    <n v="0"/>
    <n v="0"/>
    <n v="0"/>
    <n v="0"/>
    <n v="0"/>
    <n v="0"/>
    <n v="0"/>
    <n v="0"/>
    <n v="0"/>
    <n v="0"/>
    <n v="0"/>
    <n v="4944932.7352597639"/>
    <n v="10137112.107282516"/>
    <n v="10390539.909964578"/>
    <n v="0"/>
    <n v="0"/>
    <n v="0"/>
    <n v="21320000"/>
    <n v="0"/>
    <n v="25472584.75250686"/>
    <n v="140"/>
    <n v="700"/>
    <n v="0.99191803381762"/>
    <s v="PR"/>
    <s v="PR733"/>
    <x v="0"/>
    <s v="Std"/>
    <s v="Unallocated"/>
    <x v="2"/>
  </r>
  <r>
    <s v="PR735"/>
    <s v="Termeil area distribution works"/>
    <s v="Major Project - Committed Project"/>
    <n v="0"/>
    <n v="0"/>
    <n v="1795.5076187499999"/>
    <n v="786359.3667499997"/>
    <n v="1131110.1400000001"/>
    <n v="0"/>
    <n v="0"/>
    <n v="0"/>
    <n v="0"/>
    <n v="0"/>
    <n v="0"/>
    <n v="0"/>
    <n v="0"/>
    <n v="0"/>
    <n v="0"/>
    <n v="0"/>
    <n v="0"/>
    <n v="1708.99"/>
    <n v="767179.86999999976"/>
    <n v="1131110.1400000001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R"/>
    <s v="PR735"/>
    <x v="0"/>
    <s v="Std"/>
    <s v="Std"/>
    <x v="1"/>
  </r>
  <r>
    <s v="PR739"/>
    <s v="South Gilead (South Campbelltown)"/>
    <s v="Major Project - Future/Planning Stage"/>
    <n v="0"/>
    <n v="0"/>
    <n v="0"/>
    <n v="0"/>
    <n v="0"/>
    <n v="0"/>
    <n v="0"/>
    <n v="0"/>
    <n v="0"/>
    <n v="0"/>
    <n v="4044600"/>
    <n v="8089200"/>
    <n v="8089200"/>
    <n v="0"/>
    <n v="0"/>
    <n v="0"/>
    <n v="0"/>
    <n v="0"/>
    <n v="0"/>
    <n v="0"/>
    <n v="0"/>
    <n v="0"/>
    <n v="0"/>
    <n v="0"/>
    <n v="0"/>
    <n v="4690495.9993038559"/>
    <n v="9615516.7985729054"/>
    <n v="9855904.7185372263"/>
    <n v="0"/>
    <n v="0"/>
    <n v="0"/>
    <n v="20223000"/>
    <n v="0"/>
    <n v="24161917.516413987"/>
    <n v="110"/>
    <n v="550"/>
    <n v="0.99191803381762"/>
    <s v="PR"/>
    <s v="PR739"/>
    <x v="0"/>
    <s v="Std"/>
    <s v="Std"/>
    <x v="0"/>
  </r>
  <r>
    <s v="PR740"/>
    <s v="AFIC upgrade Minto, Prospect, Kingswood"/>
    <s v="Major Project - Committed Project"/>
    <n v="0"/>
    <n v="0"/>
    <n v="0"/>
    <n v="39173.644749999999"/>
    <n v="2242841"/>
    <n v="311163"/>
    <n v="0"/>
    <n v="0"/>
    <n v="0"/>
    <n v="0"/>
    <n v="0"/>
    <n v="0"/>
    <n v="0"/>
    <n v="0"/>
    <n v="0"/>
    <n v="0"/>
    <n v="0"/>
    <n v="0"/>
    <n v="38218.19"/>
    <n v="2242841"/>
    <n v="318942.07499999995"/>
    <n v="0"/>
    <n v="0"/>
    <n v="0"/>
    <n v="0"/>
    <n v="0"/>
    <n v="0"/>
    <n v="0"/>
    <n v="0"/>
    <n v="0"/>
    <n v="311163"/>
    <n v="311163"/>
    <n v="318942.07499999995"/>
    <n v="318942.07499999995"/>
    <n v="150"/>
    <n v="2250"/>
    <n v="0.70421301635901934"/>
    <s v="PR"/>
    <s v="PR740"/>
    <x v="0"/>
    <s v="Std"/>
    <s v="Std"/>
    <x v="0"/>
  </r>
  <r>
    <s v="PR741"/>
    <s v="Western Sydney Airport 132kV supply"/>
    <s v="Major Project - Prior to Approval"/>
    <n v="0"/>
    <n v="0"/>
    <n v="0"/>
    <n v="0"/>
    <n v="0"/>
    <n v="0"/>
    <n v="0"/>
    <n v="15509167"/>
    <n v="15509167"/>
    <n v="15509167"/>
    <n v="0"/>
    <n v="0"/>
    <n v="0"/>
    <n v="0"/>
    <n v="0"/>
    <n v="0"/>
    <n v="0"/>
    <n v="0"/>
    <n v="0"/>
    <n v="0"/>
    <n v="0"/>
    <n v="0"/>
    <n v="16701676.543859374"/>
    <n v="17119218.457455855"/>
    <n v="17547198.918892249"/>
    <n v="0"/>
    <n v="0"/>
    <n v="0"/>
    <n v="0"/>
    <n v="0"/>
    <n v="46527501"/>
    <n v="46527501"/>
    <n v="51368093.920207478"/>
    <n v="51368093.920207478"/>
    <n v="170"/>
    <n v="1700"/>
    <n v="0.88984002572674981"/>
    <s v="PR"/>
    <s v="PR741"/>
    <x v="0"/>
    <s v="Cont"/>
    <s v="Std"/>
    <x v="8"/>
  </r>
  <r>
    <s v="PR742"/>
    <s v="North Bomaderry ZS establishment"/>
    <s v="Major Project - Prior to Approval"/>
    <n v="0"/>
    <n v="0"/>
    <n v="0"/>
    <n v="0"/>
    <n v="0"/>
    <n v="0"/>
    <n v="0"/>
    <n v="3683200"/>
    <n v="7366400"/>
    <n v="3866400"/>
    <n v="3500000"/>
    <n v="0"/>
    <n v="0"/>
    <n v="0"/>
    <n v="0"/>
    <n v="0"/>
    <n v="0"/>
    <n v="0"/>
    <n v="0"/>
    <n v="0"/>
    <n v="0"/>
    <n v="0"/>
    <n v="3966403.5499999993"/>
    <n v="8131127.277499998"/>
    <n v="4374476.7143203113"/>
    <n v="4058926.9637451158"/>
    <n v="0"/>
    <n v="0"/>
    <n v="0"/>
    <n v="0"/>
    <n v="14916000"/>
    <n v="18416000"/>
    <n v="16472007.541820308"/>
    <n v="20530934.505565424"/>
    <n v="100"/>
    <n v="1000"/>
    <n v="0.97413197299614496"/>
    <s v="PR"/>
    <s v="PR742"/>
    <x v="0"/>
    <s v="Std"/>
    <s v="Std"/>
    <x v="0"/>
  </r>
  <r>
    <s v="PR744"/>
    <s v="Termeil ZS establishment"/>
    <s v="Major Project - Future/Planning Stage"/>
    <n v="0"/>
    <n v="0"/>
    <n v="0"/>
    <n v="0"/>
    <n v="0"/>
    <n v="0"/>
    <n v="0"/>
    <n v="0"/>
    <n v="0"/>
    <n v="0"/>
    <n v="3980750"/>
    <n v="3980750"/>
    <n v="0"/>
    <n v="0"/>
    <n v="0"/>
    <n v="0"/>
    <n v="0"/>
    <n v="0"/>
    <n v="0"/>
    <n v="0"/>
    <n v="0"/>
    <n v="0"/>
    <n v="0"/>
    <n v="0"/>
    <n v="0"/>
    <n v="4616449.574550963"/>
    <n v="4731860.8139147367"/>
    <n v="0"/>
    <n v="0"/>
    <n v="0"/>
    <n v="0"/>
    <n v="7961500"/>
    <n v="0"/>
    <n v="9348310.3884656988"/>
    <n v="270"/>
    <n v="1350"/>
    <n v="0.92229427226873739"/>
    <s v="PR"/>
    <s v="PR744"/>
    <x v="0"/>
    <s v="Std"/>
    <s v="Std"/>
    <x v="0"/>
  </r>
  <r>
    <s v="PR745"/>
    <s v="Austral Permanent ZS establishment"/>
    <s v="Major Project - Future/Planning Stage"/>
    <n v="0"/>
    <n v="0"/>
    <n v="0"/>
    <n v="0"/>
    <n v="0"/>
    <n v="0"/>
    <n v="0"/>
    <n v="0"/>
    <n v="0"/>
    <n v="0"/>
    <n v="10518500"/>
    <n v="10518500"/>
    <n v="0"/>
    <n v="0"/>
    <n v="0"/>
    <n v="0"/>
    <n v="0"/>
    <n v="0"/>
    <n v="0"/>
    <n v="0"/>
    <n v="0"/>
    <n v="0"/>
    <n v="0"/>
    <n v="0"/>
    <n v="0"/>
    <n v="12198235.219472285"/>
    <n v="12503191.099959094"/>
    <n v="0"/>
    <n v="0"/>
    <n v="0"/>
    <n v="0"/>
    <n v="21037000"/>
    <n v="0"/>
    <n v="24701426.319431379"/>
    <n v="160"/>
    <n v="800"/>
    <n v="0.99136404334764228"/>
    <s v="PR"/>
    <s v="PR745"/>
    <x v="0"/>
    <s v="Std"/>
    <s v="Unallocated"/>
    <x v="2"/>
  </r>
  <r>
    <s v="PR746"/>
    <s v="Sydney University - Western Sydney Employment Lands ZS establishment"/>
    <s v="Major Project - Future/Planning Stage"/>
    <n v="0"/>
    <n v="0"/>
    <n v="0"/>
    <n v="0"/>
    <n v="0"/>
    <n v="0"/>
    <n v="0"/>
    <n v="0"/>
    <n v="0"/>
    <n v="0"/>
    <n v="0"/>
    <n v="0"/>
    <n v="12256000"/>
    <n v="12256000"/>
    <n v="0"/>
    <n v="0"/>
    <n v="0"/>
    <n v="0"/>
    <n v="0"/>
    <n v="0"/>
    <n v="0"/>
    <n v="0"/>
    <n v="0"/>
    <n v="0"/>
    <n v="0"/>
    <n v="0"/>
    <n v="0"/>
    <n v="14932745.911881551"/>
    <n v="15306064.559678588"/>
    <n v="0"/>
    <n v="0"/>
    <n v="24512000"/>
    <n v="0"/>
    <n v="30238810.471560139"/>
    <n v="80"/>
    <n v="400"/>
    <n v="0.99709188391561188"/>
    <s v="PR"/>
    <s v="PR746"/>
    <x v="0"/>
    <s v="Std"/>
    <s v="Unallocated"/>
    <x v="2"/>
  </r>
  <r>
    <s v="PR748"/>
    <s v="Establish permanent Catherine Park ZS"/>
    <s v="Major Project - Prior to Approval"/>
    <n v="0"/>
    <n v="0"/>
    <n v="0"/>
    <n v="0"/>
    <n v="0"/>
    <n v="0"/>
    <n v="0"/>
    <n v="0"/>
    <n v="0"/>
    <n v="1900000"/>
    <n v="3800000"/>
    <n v="3800000"/>
    <n v="0"/>
    <n v="0"/>
    <n v="0"/>
    <n v="0"/>
    <n v="0"/>
    <n v="0"/>
    <n v="0"/>
    <n v="0"/>
    <n v="0"/>
    <n v="0"/>
    <n v="0"/>
    <n v="0"/>
    <n v="2149675.604492187"/>
    <n v="4406834.9892089823"/>
    <n v="4517005.863939207"/>
    <n v="0"/>
    <n v="0"/>
    <n v="0"/>
    <n v="1900000"/>
    <n v="9500000"/>
    <n v="2149675.604492187"/>
    <n v="11073516.457640376"/>
    <n v="240"/>
    <n v="2400"/>
    <n v="0.69318625244447352"/>
    <s v="PR"/>
    <s v="PR748"/>
    <x v="0"/>
    <s v="Std"/>
    <s v="Std"/>
    <x v="0"/>
  </r>
  <r>
    <s v="PR749"/>
    <s v="Nepean ZS augmentation"/>
    <s v="Major Project - Future/Planning Stage"/>
    <n v="0"/>
    <n v="0"/>
    <n v="0"/>
    <n v="0"/>
    <n v="0"/>
    <n v="0"/>
    <n v="0"/>
    <n v="0"/>
    <n v="0"/>
    <n v="0"/>
    <n v="0"/>
    <n v="3600000"/>
    <n v="0"/>
    <n v="0"/>
    <n v="0"/>
    <n v="0"/>
    <n v="0"/>
    <n v="0"/>
    <n v="0"/>
    <n v="0"/>
    <n v="0"/>
    <n v="0"/>
    <n v="0"/>
    <n v="0"/>
    <n v="0"/>
    <n v="0"/>
    <n v="4279268.7132055648"/>
    <n v="0"/>
    <n v="0"/>
    <n v="0"/>
    <n v="0"/>
    <n v="3600000"/>
    <n v="0"/>
    <n v="4279268.7132055648"/>
    <n v="250"/>
    <n v="1250"/>
    <n v="0.92229427226873739"/>
    <s v="PR"/>
    <s v="PR749"/>
    <x v="0"/>
    <s v="Std"/>
    <s v="Unallocated"/>
    <x v="2"/>
  </r>
  <r>
    <s v="PR750"/>
    <s v="Feeder 512 augmentation"/>
    <s v="Major Project - Committed Project"/>
    <n v="0"/>
    <n v="0"/>
    <n v="0"/>
    <n v="1213361.5132499996"/>
    <n v="2000"/>
    <n v="0"/>
    <n v="0"/>
    <n v="0"/>
    <n v="0"/>
    <n v="0"/>
    <n v="0"/>
    <n v="0"/>
    <n v="0"/>
    <n v="0"/>
    <n v="0"/>
    <n v="0"/>
    <n v="0"/>
    <n v="0"/>
    <n v="1183767.3299999998"/>
    <n v="2000"/>
    <n v="0"/>
    <n v="0"/>
    <n v="0"/>
    <n v="0"/>
    <n v="0"/>
    <n v="0"/>
    <n v="0"/>
    <n v="0"/>
    <n v="0"/>
    <n v="0"/>
    <n v="0"/>
    <n v="0"/>
    <n v="0"/>
    <n v="0"/>
    <s v=""/>
    <n v="2300"/>
    <n v="0.69318625244447352"/>
    <s v="PR"/>
    <s v="PR750"/>
    <x v="0"/>
    <s v="Std"/>
    <s v="Std"/>
    <x v="8"/>
  </r>
  <r>
    <s v="PR751"/>
    <s v="Parklea ZS to Bella Vista ZS load transfer"/>
    <s v="Major Project - Prior to Approval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0"/>
    <n v="1050625"/>
    <n v="0"/>
    <n v="0"/>
    <n v="0"/>
    <n v="0"/>
    <n v="0"/>
    <n v="0"/>
    <n v="0"/>
    <n v="0"/>
    <n v="1000000"/>
    <n v="1000000"/>
    <n v="1050625"/>
    <n v="1050625"/>
    <n v="360"/>
    <n v="3600"/>
    <n v="0.42422542822249787"/>
    <s v="PR"/>
    <s v="PR751"/>
    <x v="0"/>
    <s v="Std"/>
    <s v="Std"/>
    <x v="0"/>
  </r>
  <r>
    <s v="PR752"/>
    <s v="Kemps Creek 132kV conversion"/>
    <s v="Major Project - Future/Planning Stage"/>
    <n v="0"/>
    <n v="0"/>
    <n v="0"/>
    <n v="0"/>
    <n v="0"/>
    <n v="0"/>
    <n v="0"/>
    <n v="0"/>
    <n v="0"/>
    <n v="0"/>
    <n v="0"/>
    <n v="0"/>
    <n v="0"/>
    <n v="0"/>
    <n v="8898000"/>
    <n v="0"/>
    <n v="0"/>
    <n v="0"/>
    <n v="0"/>
    <n v="0"/>
    <n v="0"/>
    <n v="0"/>
    <n v="0"/>
    <n v="0"/>
    <n v="0"/>
    <n v="0"/>
    <n v="0"/>
    <n v="0"/>
    <n v="0"/>
    <n v="11390192.274259185"/>
    <n v="0"/>
    <n v="8898000"/>
    <n v="0"/>
    <n v="11390192.274259185"/>
    <n v="340"/>
    <n v="1700"/>
    <n v="0.88984002572674981"/>
    <s v="PR"/>
    <s v="PR752"/>
    <x v="0"/>
    <s v="Std"/>
    <s v="Unallocated"/>
    <x v="2"/>
  </r>
  <r>
    <s v="PR754"/>
    <s v="Augment Westmead Zone Substation"/>
    <s v="Major Project - Prior to Approval"/>
    <n v="0"/>
    <n v="0"/>
    <n v="0"/>
    <n v="0"/>
    <n v="0"/>
    <n v="0"/>
    <n v="0"/>
    <n v="0"/>
    <n v="5126500"/>
    <n v="5126500"/>
    <n v="0"/>
    <n v="0"/>
    <n v="0"/>
    <n v="0"/>
    <n v="0"/>
    <n v="0"/>
    <n v="0"/>
    <n v="0"/>
    <n v="0"/>
    <n v="0"/>
    <n v="0"/>
    <n v="0"/>
    <n v="0"/>
    <n v="5658696.783789061"/>
    <n v="5800164.2033837875"/>
    <n v="0"/>
    <n v="0"/>
    <n v="0"/>
    <n v="0"/>
    <n v="0"/>
    <n v="10253000"/>
    <n v="10253000"/>
    <n v="11458860.987172849"/>
    <n v="11458860.987172849"/>
    <n v="360"/>
    <n v="3600"/>
    <n v="0.42422542822249787"/>
    <s v="PR"/>
    <s v="PR754"/>
    <x v="0"/>
    <s v="Std"/>
    <s v="Std"/>
    <x v="0"/>
  </r>
  <r>
    <s v="PR755"/>
    <s v="Narellan ZS busbar augmentation"/>
    <s v="Major Project - Future/Planning Stage"/>
    <n v="0"/>
    <n v="0"/>
    <n v="0"/>
    <n v="0"/>
    <n v="0"/>
    <n v="0"/>
    <n v="0"/>
    <n v="0"/>
    <n v="0"/>
    <n v="0"/>
    <n v="0"/>
    <n v="7280000"/>
    <n v="0"/>
    <n v="0"/>
    <n v="0"/>
    <n v="0"/>
    <n v="0"/>
    <n v="0"/>
    <n v="0"/>
    <n v="0"/>
    <n v="0"/>
    <n v="0"/>
    <n v="0"/>
    <n v="0"/>
    <n v="0"/>
    <n v="0"/>
    <n v="8653632.2867045868"/>
    <n v="0"/>
    <n v="0"/>
    <n v="0"/>
    <n v="0"/>
    <n v="7280000"/>
    <n v="0"/>
    <n v="8653632.2867045868"/>
    <n v="360"/>
    <n v="1800"/>
    <n v="0.81856625251358184"/>
    <s v="PR"/>
    <s v="PR755"/>
    <x v="0"/>
    <s v="Std"/>
    <s v="Unallocated"/>
    <x v="2"/>
  </r>
  <r>
    <s v="PR761"/>
    <s v="Glenfield Zone Substation site acquisition"/>
    <s v="Major Project - Prior to Approval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0"/>
    <n v="3151874.9999999995"/>
    <n v="0"/>
    <n v="0"/>
    <n v="0"/>
    <n v="0"/>
    <n v="0"/>
    <n v="0"/>
    <n v="0"/>
    <n v="0"/>
    <n v="3000000"/>
    <n v="3000000"/>
    <n v="3151874.9999999995"/>
    <n v="3151874.9999999995"/>
    <n v="170"/>
    <n v="1700"/>
    <n v="0.88984002572674981"/>
    <s v="PRL"/>
    <s v="PR761"/>
    <x v="0"/>
    <s v="Std"/>
    <s v="Std"/>
    <x v="0"/>
  </r>
  <r>
    <s v="PR765"/>
    <s v="Minto 66kV Reconfiguration"/>
    <s v="Major Project - Prior to Approval"/>
    <n v="0"/>
    <n v="0"/>
    <n v="0"/>
    <n v="0"/>
    <n v="0"/>
    <n v="300000"/>
    <n v="400000"/>
    <n v="0"/>
    <n v="0"/>
    <n v="0"/>
    <n v="0"/>
    <n v="0"/>
    <n v="0"/>
    <n v="0"/>
    <n v="0"/>
    <n v="0"/>
    <n v="0"/>
    <n v="0"/>
    <n v="0"/>
    <n v="0"/>
    <n v="307500"/>
    <n v="420249.99999999994"/>
    <n v="0"/>
    <n v="0"/>
    <n v="0"/>
    <n v="0"/>
    <n v="0"/>
    <n v="0"/>
    <n v="0"/>
    <n v="0"/>
    <n v="700000"/>
    <n v="700000"/>
    <n v="727750"/>
    <n v="727750"/>
    <n v="180"/>
    <n v="1800"/>
    <n v="0.81856625251358184"/>
    <s v="PR"/>
    <s v="PR765"/>
    <x v="0"/>
    <s v="Std"/>
    <s v="Std"/>
    <x v="0"/>
  </r>
  <r>
    <s v="PR766"/>
    <s v="Baulkham Hills 132kV bus section CB"/>
    <s v="Major Project - Prior to Approval"/>
    <n v="0"/>
    <n v="0"/>
    <n v="0"/>
    <n v="0"/>
    <n v="0"/>
    <n v="0"/>
    <n v="350000"/>
    <n v="0"/>
    <n v="0"/>
    <n v="0"/>
    <n v="0"/>
    <n v="0"/>
    <n v="0"/>
    <n v="0"/>
    <n v="0"/>
    <n v="0"/>
    <n v="0"/>
    <n v="0"/>
    <n v="0"/>
    <n v="0"/>
    <n v="0"/>
    <n v="367718.75"/>
    <n v="0"/>
    <n v="0"/>
    <n v="0"/>
    <n v="0"/>
    <n v="0"/>
    <n v="0"/>
    <n v="0"/>
    <n v="0"/>
    <n v="350000"/>
    <n v="350000"/>
    <n v="367718.75"/>
    <n v="367718.75"/>
    <n v="180"/>
    <n v="1800"/>
    <n v="0.81856625251358184"/>
    <s v="PR"/>
    <s v="PR766"/>
    <x v="0"/>
    <s v="Std"/>
    <s v="Std"/>
    <x v="0"/>
  </r>
  <r>
    <s v="PR767"/>
    <s v="Mt Terry 132kV bus section CB"/>
    <s v="Major Project - Prior to Approval"/>
    <n v="0"/>
    <n v="0"/>
    <n v="0"/>
    <n v="0"/>
    <n v="0"/>
    <n v="0"/>
    <n v="0"/>
    <n v="400000"/>
    <n v="0"/>
    <n v="0"/>
    <n v="0"/>
    <n v="0"/>
    <n v="0"/>
    <n v="0"/>
    <n v="0"/>
    <n v="0"/>
    <n v="0"/>
    <n v="0"/>
    <n v="0"/>
    <n v="0"/>
    <n v="0"/>
    <n v="0"/>
    <n v="430756.24999999994"/>
    <n v="0"/>
    <n v="0"/>
    <n v="0"/>
    <n v="0"/>
    <n v="0"/>
    <n v="0"/>
    <n v="0"/>
    <n v="400000"/>
    <n v="400000"/>
    <n v="430756.24999999994"/>
    <n v="430756.24999999994"/>
    <n v="180"/>
    <n v="1800"/>
    <n v="0.81856625251358184"/>
    <s v="PR"/>
    <s v="PR767"/>
    <x v="0"/>
    <s v="Std"/>
    <s v="Std"/>
    <x v="0"/>
  </r>
  <r>
    <s v="PR768"/>
    <s v="Establish Glenfield 66/11kV Zone Substation"/>
    <s v="Major Project - Future/Planning Stage"/>
    <n v="0"/>
    <n v="0"/>
    <n v="0"/>
    <n v="0"/>
    <n v="0"/>
    <n v="0"/>
    <n v="0"/>
    <n v="0"/>
    <n v="0"/>
    <n v="0"/>
    <n v="0"/>
    <n v="0"/>
    <n v="6220000"/>
    <n v="12440000"/>
    <n v="12440000"/>
    <n v="0"/>
    <n v="0"/>
    <n v="0"/>
    <n v="0"/>
    <n v="0"/>
    <n v="0"/>
    <n v="0"/>
    <n v="0"/>
    <n v="0"/>
    <n v="0"/>
    <n v="0"/>
    <n v="0"/>
    <n v="7578466.0225116881"/>
    <n v="15535855.346148958"/>
    <n v="15924251.729802683"/>
    <n v="0"/>
    <n v="31100000"/>
    <n v="0"/>
    <n v="39038573.098463327"/>
    <n v="170"/>
    <n v="850"/>
    <n v="0.97413197299614496"/>
    <s v="PR"/>
    <s v="PR768"/>
    <x v="0"/>
    <s v="Std"/>
    <s v="Unallocated"/>
    <x v="2"/>
  </r>
  <r>
    <s v="PR769"/>
    <s v="Nepean TS 132kV bus section CB"/>
    <s v="Major Project - Prior to Approval"/>
    <n v="0"/>
    <n v="0"/>
    <n v="0"/>
    <n v="0"/>
    <n v="0"/>
    <n v="300000"/>
    <n v="300000"/>
    <n v="0"/>
    <n v="0"/>
    <n v="0"/>
    <n v="0"/>
    <n v="0"/>
    <n v="0"/>
    <n v="0"/>
    <n v="0"/>
    <n v="0"/>
    <n v="0"/>
    <n v="0"/>
    <n v="0"/>
    <n v="0"/>
    <n v="307500"/>
    <n v="315187.5"/>
    <n v="0"/>
    <n v="0"/>
    <n v="0"/>
    <n v="0"/>
    <n v="0"/>
    <n v="0"/>
    <n v="0"/>
    <n v="0"/>
    <n v="600000"/>
    <n v="600000"/>
    <n v="622687.5"/>
    <n v="622687.5"/>
    <n v="180"/>
    <n v="1800"/>
    <n v="0.81856625251358184"/>
    <s v="PR"/>
    <s v="PR769"/>
    <x v="0"/>
    <s v="Std"/>
    <s v="Std"/>
    <x v="0"/>
  </r>
  <r>
    <s v="PS002"/>
    <s v="Replacement of ASEA RI O/C relays"/>
    <s v="Program - Short Term Need"/>
    <n v="0"/>
    <n v="0"/>
    <n v="230.88534999999999"/>
    <n v="219160.32374999992"/>
    <n v="8296.02"/>
    <n v="0"/>
    <n v="0"/>
    <n v="0"/>
    <n v="0"/>
    <n v="0"/>
    <n v="0"/>
    <n v="0"/>
    <n v="0"/>
    <n v="0"/>
    <n v="0"/>
    <n v="0"/>
    <n v="0"/>
    <n v="219.76"/>
    <n v="213814.94999999995"/>
    <n v="8296.02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S"/>
    <s v="PS002s"/>
    <x v="2"/>
    <s v="Std"/>
    <s v="Std"/>
    <x v="0"/>
  </r>
  <r>
    <s v="PS004"/>
    <s v="Underfrequency load shed program"/>
    <s v="Program - Short Term Need"/>
    <n v="172.52595480468747"/>
    <n v="0"/>
    <n v="0"/>
    <n v="0"/>
    <n v="0"/>
    <n v="0"/>
    <n v="0"/>
    <n v="0"/>
    <n v="0"/>
    <n v="0"/>
    <n v="0"/>
    <n v="0"/>
    <n v="0"/>
    <n v="0"/>
    <n v="0"/>
    <n v="156.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PS"/>
    <s v="PS004s"/>
    <x v="2"/>
    <s v="Std"/>
    <s v="Unallocated"/>
    <x v="2"/>
  </r>
  <r>
    <s v="PS008"/>
    <s v="Substation protection relay refurbishment"/>
    <s v="Program - Short Term Need"/>
    <n v="3355003.760355866"/>
    <n v="2255634.3406737498"/>
    <n v="1196036.0597125015"/>
    <n v="5533394.2555"/>
    <n v="4598385"/>
    <n v="4375000"/>
    <n v="4500000"/>
    <n v="4500000"/>
    <n v="4500000"/>
    <n v="4500000"/>
    <n v="4750000"/>
    <n v="4750000"/>
    <n v="4750000"/>
    <n v="4750000"/>
    <n v="4750000"/>
    <n v="3039467.82"/>
    <n v="2094580.72"/>
    <n v="1138404.3400000015"/>
    <n v="5398433.4200000009"/>
    <n v="4598385"/>
    <n v="4484375"/>
    <n v="4727812.5"/>
    <n v="4846007.8124999991"/>
    <n v="4967158.0078124991"/>
    <n v="5091336.9580078106"/>
    <n v="5508543.7365112286"/>
    <n v="5646257.3299240097"/>
    <n v="5787413.7631721087"/>
    <n v="5932099.1072514104"/>
    <n v="6080401.5849326961"/>
    <n v="22375000"/>
    <n v="46125000"/>
    <n v="24116690.278320312"/>
    <n v="53071405.800111771"/>
    <n v="240"/>
    <n v="3600"/>
    <n v="0.42422542822249787"/>
    <s v="PS"/>
    <s v="PS008s"/>
    <x v="2"/>
    <s v="Std"/>
    <s v="Std"/>
    <x v="0"/>
  </r>
  <r>
    <s v="PS009"/>
    <s v="Installation of SEF relays"/>
    <s v="Program - Short Term Need"/>
    <n v="683558.57303559757"/>
    <n v="1220098.3079214059"/>
    <n v="205824.4871937501"/>
    <n v="0"/>
    <n v="0"/>
    <n v="0"/>
    <n v="0"/>
    <n v="0"/>
    <n v="0"/>
    <n v="0"/>
    <n v="0"/>
    <n v="0"/>
    <n v="0"/>
    <n v="0"/>
    <n v="0"/>
    <n v="619270.33000000007"/>
    <n v="1132982.5699999998"/>
    <n v="195906.71000000011"/>
    <n v="0"/>
    <n v="0"/>
    <n v="0"/>
    <n v="0"/>
    <n v="0"/>
    <n v="0"/>
    <n v="0"/>
    <n v="0"/>
    <n v="0"/>
    <n v="0"/>
    <n v="0"/>
    <n v="0"/>
    <n v="0"/>
    <n v="0"/>
    <n v="0"/>
    <n v="0"/>
    <s v=""/>
    <n v="2850"/>
    <n v="0.65710886224375653"/>
    <s v="PS"/>
    <s v="PS009s"/>
    <x v="2"/>
    <s v="Std"/>
    <s v="Std"/>
    <x v="0"/>
  </r>
  <r>
    <s v="PS010"/>
    <s v="Protection refurbishment (interfacing feeders)"/>
    <s v="Program - Short Term Need"/>
    <n v="1255085.270402699"/>
    <n v="599963.89557062485"/>
    <n v="100702.19612499999"/>
    <n v="185269.49825000003"/>
    <n v="0"/>
    <n v="0"/>
    <n v="0"/>
    <n v="0"/>
    <n v="0"/>
    <n v="0"/>
    <n v="0"/>
    <n v="0"/>
    <n v="0"/>
    <n v="0"/>
    <n v="0"/>
    <n v="1137045.31"/>
    <n v="557126.12"/>
    <n v="95849.799999999988"/>
    <n v="180750.73000000004"/>
    <n v="0"/>
    <n v="0"/>
    <n v="0"/>
    <n v="0"/>
    <n v="0"/>
    <n v="0"/>
    <n v="0"/>
    <n v="0"/>
    <n v="0"/>
    <n v="0"/>
    <n v="0"/>
    <n v="0"/>
    <n v="0"/>
    <n v="0"/>
    <n v="0"/>
    <s v=""/>
    <n v="2550"/>
    <n v="0.682557746962834"/>
    <s v="PS"/>
    <s v="PS010s"/>
    <x v="2"/>
    <s v="Std"/>
    <s v="Std"/>
    <x v="0"/>
  </r>
  <r>
    <s v="PS011"/>
    <s v="Protection refurbishment (miscellaneous)"/>
    <s v="Program - Short Term Need"/>
    <n v="347959.606640246"/>
    <n v="188032.87827531248"/>
    <n v="16674.721525000001"/>
    <n v="703542.01125000021"/>
    <n v="1259449.92"/>
    <n v="700000"/>
    <n v="700000"/>
    <n v="700000"/>
    <n v="700000"/>
    <n v="700000"/>
    <n v="700000"/>
    <n v="700000"/>
    <n v="700000"/>
    <n v="700000"/>
    <n v="700000"/>
    <n v="315234.23"/>
    <n v="174607.22"/>
    <n v="15871.24"/>
    <n v="686382.4500000003"/>
    <n v="1259449.92"/>
    <n v="717499.99999999988"/>
    <n v="735437.5"/>
    <n v="753823.43749999988"/>
    <n v="772669.02343749988"/>
    <n v="791985.74902343727"/>
    <n v="811785.39274902316"/>
    <n v="832080.0275677488"/>
    <n v="852882.0282569424"/>
    <n v="874204.07896336576"/>
    <n v="896059.18093744991"/>
    <n v="3500000"/>
    <n v="7000000"/>
    <n v="3771415.7099609375"/>
    <n v="8038426.4184354674"/>
    <n v="150"/>
    <n v="2250"/>
    <n v="0.70421301635901934"/>
    <s v="PS"/>
    <s v="PS011s"/>
    <x v="2"/>
    <s v="Std"/>
    <s v="Std"/>
    <x v="0"/>
  </r>
  <r>
    <s v="PS012"/>
    <s v="Distribution feeder safety improvement"/>
    <s v="Program - Short Term Need"/>
    <n v="17979.103048820307"/>
    <n v="703156.35819031252"/>
    <n v="3532415.8821812491"/>
    <n v="7009037.740000003"/>
    <n v="2633018.75"/>
    <n v="3100000"/>
    <n v="0"/>
    <n v="0"/>
    <n v="0"/>
    <n v="0"/>
    <n v="0"/>
    <n v="0"/>
    <n v="0"/>
    <n v="0"/>
    <n v="0"/>
    <n v="16288.18"/>
    <n v="652950.58000000007"/>
    <n v="3362204.2899999991"/>
    <n v="6838085.6000000034"/>
    <n v="2633018.75"/>
    <n v="3177499.9999999995"/>
    <n v="0"/>
    <n v="0"/>
    <n v="0"/>
    <n v="0"/>
    <n v="0"/>
    <n v="0"/>
    <n v="0"/>
    <n v="0"/>
    <n v="0"/>
    <n v="3100000"/>
    <n v="3100000"/>
    <n v="3177499.9999999995"/>
    <n v="3177499.9999999995"/>
    <n v="310"/>
    <n v="4650"/>
    <n v="0.2087661061020025"/>
    <s v="PS"/>
    <s v="PS012s"/>
    <x v="2"/>
    <s v="Std"/>
    <s v="Std"/>
    <x v="0"/>
  </r>
  <r>
    <s v="PS013"/>
    <s v="Feeder differential relay replacement"/>
    <s v="Program - Short Term Need"/>
    <n v="0"/>
    <n v="0"/>
    <n v="0"/>
    <n v="0"/>
    <n v="0"/>
    <n v="0"/>
    <n v="330000"/>
    <n v="330000"/>
    <n v="330000"/>
    <n v="330000"/>
    <n v="330000"/>
    <n v="330000"/>
    <n v="330000"/>
    <n v="330000"/>
    <n v="330000"/>
    <n v="0"/>
    <n v="0"/>
    <n v="0"/>
    <n v="0"/>
    <n v="0"/>
    <n v="0"/>
    <n v="346706.25"/>
    <n v="355373.90624999994"/>
    <n v="364258.25390624994"/>
    <n v="373364.71025390615"/>
    <n v="382698.82801025378"/>
    <n v="392266.29871051013"/>
    <n v="402072.95617827284"/>
    <n v="412124.78008272959"/>
    <n v="422427.89958479785"/>
    <n v="1320000"/>
    <n v="2970000"/>
    <n v="1439703.1204101562"/>
    <n v="3451293.8829767206"/>
    <n v="240"/>
    <n v="3600"/>
    <n v="0.42422542822249787"/>
    <s v="PS"/>
    <s v="PS013s"/>
    <x v="2"/>
    <s v="Std"/>
    <s v="Std"/>
    <x v="0"/>
  </r>
  <r>
    <s v="PS014"/>
    <s v="Under frequency load shedding"/>
    <s v="Program - Short Term Need"/>
    <n v="0"/>
    <n v="0"/>
    <n v="0"/>
    <n v="82613.565000000017"/>
    <n v="313232.73"/>
    <n v="550000"/>
    <n v="550000"/>
    <n v="0"/>
    <n v="0"/>
    <n v="0"/>
    <n v="0"/>
    <n v="0"/>
    <n v="0"/>
    <n v="0"/>
    <n v="0"/>
    <n v="0"/>
    <n v="0"/>
    <n v="0"/>
    <n v="80598.60000000002"/>
    <n v="313232.73"/>
    <n v="563750"/>
    <n v="577843.75"/>
    <n v="0"/>
    <n v="0"/>
    <n v="0"/>
    <n v="0"/>
    <n v="0"/>
    <n v="0"/>
    <n v="0"/>
    <n v="0"/>
    <n v="1100000"/>
    <n v="1100000"/>
    <n v="1141593.75"/>
    <n v="1141593.75"/>
    <n v="170"/>
    <n v="2550"/>
    <n v="0.682557746962834"/>
    <s v="PS"/>
    <s v="PS014s"/>
    <x v="2"/>
    <s v="Std"/>
    <s v="Std"/>
    <x v="0"/>
  </r>
  <r>
    <s v="RC"/>
    <s v="Reliability compliance"/>
    <s v="Program - Short Term Need"/>
    <n v="0"/>
    <n v="0"/>
    <n v="0"/>
    <n v="0"/>
    <n v="3685231.26"/>
    <n v="4000000"/>
    <n v="4000000"/>
    <n v="4000000"/>
    <n v="4000000"/>
    <n v="4000000"/>
    <n v="4000000"/>
    <n v="4000000"/>
    <n v="4000000"/>
    <n v="4000000"/>
    <n v="4000000"/>
    <n v="0"/>
    <n v="0"/>
    <n v="0"/>
    <n v="0"/>
    <n v="3685231.26"/>
    <n v="4099999.9999999995"/>
    <n v="4202500"/>
    <n v="4307562.4999999991"/>
    <n v="4415251.5624999991"/>
    <n v="4525632.8515624991"/>
    <n v="4638773.6728515606"/>
    <n v="4754743.0146728503"/>
    <n v="4873611.5900396705"/>
    <n v="4995451.8797906619"/>
    <n v="5120338.1767854281"/>
    <n v="20000000"/>
    <n v="40000000"/>
    <n v="21550946.9140625"/>
    <n v="45933865.248202667"/>
    <n v="400"/>
    <n v="6000"/>
    <n v="1.6627940240866043E-2"/>
    <s v="RC"/>
    <s v="RCs"/>
    <x v="4"/>
    <s v="Std"/>
    <s v="Std"/>
    <x v="1"/>
  </r>
  <r>
    <s v="RI"/>
    <s v="Reliability enhancement"/>
    <s v="Program - Short Term Need"/>
    <n v="6307384.04216603"/>
    <n v="4721125.3511971869"/>
    <n v="2665383.5560250008"/>
    <n v="3560136.8562499988"/>
    <n v="359985.37"/>
    <n v="0"/>
    <n v="0"/>
    <n v="0"/>
    <n v="0"/>
    <n v="0"/>
    <n v="0"/>
    <n v="0"/>
    <n v="0"/>
    <n v="0"/>
    <n v="0"/>
    <n v="5714178.6400000006"/>
    <n v="4384034.22"/>
    <n v="2536950.4400000009"/>
    <n v="3473304.2499999991"/>
    <n v="359985.37"/>
    <n v="0"/>
    <n v="0"/>
    <n v="0"/>
    <n v="0"/>
    <n v="0"/>
    <n v="0"/>
    <n v="0"/>
    <n v="0"/>
    <n v="0"/>
    <n v="0"/>
    <n v="0"/>
    <n v="0"/>
    <n v="0"/>
    <n v="0"/>
    <s v=""/>
    <n v="6000"/>
    <n v="1.6627940240866043E-2"/>
    <s v="RI"/>
    <s v="RIs"/>
    <x v="4"/>
    <s v="Std"/>
    <s v="Std"/>
    <x v="1"/>
  </r>
  <r>
    <s v="SG001"/>
    <s v="Smart grid fibre rollout &amp; trial"/>
    <s v="Program - Short Term Need"/>
    <n v="15629.262014742184"/>
    <n v="0"/>
    <n v="0"/>
    <n v="0"/>
    <n v="0"/>
    <n v="0"/>
    <n v="0"/>
    <n v="0"/>
    <n v="0"/>
    <n v="0"/>
    <n v="0"/>
    <n v="0"/>
    <n v="0"/>
    <n v="0"/>
    <n v="0"/>
    <n v="1415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SG"/>
    <s v="SG001s"/>
    <x v="3"/>
    <s v="Std"/>
    <s v="Unallocated"/>
    <x v="2"/>
  </r>
  <r>
    <s v="SG002"/>
    <s v="Smart meter rollout"/>
    <s v="Program - Short Term Need"/>
    <n v="5494.2286630859362"/>
    <n v="0"/>
    <n v="0"/>
    <n v="0"/>
    <n v="0"/>
    <n v="0"/>
    <n v="0"/>
    <n v="0"/>
    <n v="0"/>
    <n v="0"/>
    <n v="0"/>
    <n v="0"/>
    <n v="0"/>
    <n v="0"/>
    <n v="0"/>
    <n v="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SG"/>
    <s v="SG002s"/>
    <x v="3"/>
    <s v="Std"/>
    <s v="Unallocated"/>
    <x v="2"/>
  </r>
  <r>
    <s v="SL001"/>
    <s v="Streetlighting growth"/>
    <s v="Program - Short Term Need"/>
    <n v="962081.75909257389"/>
    <n v="1054541.6230989064"/>
    <n v="1377529.3956937483"/>
    <n v="983564.67225000157"/>
    <n v="1100000"/>
    <n v="1750000"/>
    <n v="1750000"/>
    <n v="1750000"/>
    <n v="1750000"/>
    <n v="1750000"/>
    <n v="1750000"/>
    <n v="1750000"/>
    <n v="1750000"/>
    <n v="1750000"/>
    <n v="1750000"/>
    <n v="871598.59"/>
    <n v="979246.73000000021"/>
    <n v="1311152.3099999984"/>
    <n v="959575.29000000167"/>
    <n v="1100000"/>
    <n v="1793749.9999999998"/>
    <n v="1838593.7499999998"/>
    <n v="1884558.5937499998"/>
    <n v="1931672.5585937495"/>
    <n v="1979964.3725585931"/>
    <n v="2029463.4818725579"/>
    <n v="2080200.0689193718"/>
    <n v="2132205.0706423558"/>
    <n v="2185510.1974084144"/>
    <n v="2240147.952343625"/>
    <n v="8750000"/>
    <n v="17500000"/>
    <n v="9428539.2749023419"/>
    <n v="20096066.046088666"/>
    <n v="100"/>
    <n v="1500"/>
    <n v="0.92229427226873739"/>
    <s v="SL"/>
    <s v="SL001s"/>
    <x v="3"/>
    <s v="Alt"/>
    <s v="Alt"/>
    <x v="10"/>
  </r>
  <r>
    <s v="SL002"/>
    <s v="Streetlighting refurbishment"/>
    <s v="Program - Short Term Need"/>
    <n v="5434956.2619808316"/>
    <n v="7073916.1609996874"/>
    <n v="2519818.4746875041"/>
    <n v="3787356.713999995"/>
    <n v="1900000"/>
    <n v="3000000"/>
    <n v="3000000"/>
    <n v="3000000"/>
    <n v="3000000"/>
    <n v="3000000"/>
    <n v="3000000"/>
    <n v="3000000"/>
    <n v="3000000"/>
    <n v="3000000"/>
    <n v="3000000"/>
    <n v="4923802.1300000008"/>
    <n v="6568834.3800000008"/>
    <n v="2398399.5000000042"/>
    <n v="3694982.1599999955"/>
    <n v="1900000"/>
    <n v="3074999.9999999995"/>
    <n v="3151874.9999999995"/>
    <n v="3230671.8749999995"/>
    <n v="3311438.6718749991"/>
    <n v="3394224.6386718741"/>
    <n v="3479080.2546386705"/>
    <n v="3566057.2610046375"/>
    <n v="3655208.6925297533"/>
    <n v="3746588.9098429964"/>
    <n v="3840253.6325890711"/>
    <n v="15000000"/>
    <n v="30000000"/>
    <n v="16163210.185546871"/>
    <n v="34450398.936152004"/>
    <n v="220"/>
    <n v="3300"/>
    <n v="0.53992680800092707"/>
    <s v="SL"/>
    <s v="SL002s"/>
    <x v="3"/>
    <s v="Alt"/>
    <s v="Alt"/>
    <x v="10"/>
  </r>
  <r>
    <s v="SP"/>
    <s v="Essential spares"/>
    <s v="Program - Short Term Need"/>
    <n v="2793314.7291476871"/>
    <n v="-338398.34088281239"/>
    <n v="493862.32429374999"/>
    <n v="863285.36049999972"/>
    <n v="1423626.78"/>
    <n v="1000000"/>
    <n v="1000000"/>
    <n v="1000000"/>
    <n v="1000000"/>
    <n v="1000000"/>
    <n v="1000000"/>
    <n v="1000000"/>
    <n v="1000000"/>
    <n v="1000000"/>
    <n v="1000000"/>
    <n v="2530605.2800000003"/>
    <n v="-314236.49999999994"/>
    <n v="470065.27"/>
    <n v="842229.61999999976"/>
    <n v="1423626.78"/>
    <n v="1024999.9999999999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5000000"/>
    <n v="10000000"/>
    <n v="5387736.728515625"/>
    <n v="11483466.312050667"/>
    <n v="160"/>
    <n v="2400"/>
    <n v="0.69318625244447352"/>
    <s v="SP"/>
    <s v="SPs"/>
    <x v="2"/>
    <s v="Std"/>
    <s v="Std"/>
    <x v="11"/>
  </r>
  <r>
    <s v="TM004"/>
    <s v="66 &amp; 33kV line refurbishment"/>
    <s v="Program - Short Term Need"/>
    <n v="1528294.7343185935"/>
    <n v="-39544.737556562453"/>
    <n v="0"/>
    <n v="0"/>
    <n v="0"/>
    <n v="0"/>
    <n v="0"/>
    <n v="0"/>
    <n v="0"/>
    <n v="0"/>
    <n v="0"/>
    <n v="0"/>
    <n v="0"/>
    <n v="0"/>
    <n v="0"/>
    <n v="1384559.6"/>
    <n v="-36721.21999999996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M"/>
    <s v="TM004s"/>
    <x v="2"/>
    <s v="Std"/>
    <s v="Unallocated"/>
    <x v="2"/>
  </r>
  <r>
    <s v="TM008"/>
    <s v="132kV tower refurb/safety upgrade"/>
    <s v="Program - Short Term Need"/>
    <n v="6962.2666932304664"/>
    <n v="134846.10105015623"/>
    <n v="247563.37048749998"/>
    <n v="120412.92049999998"/>
    <n v="0"/>
    <n v="0"/>
    <n v="0"/>
    <n v="0"/>
    <n v="0"/>
    <n v="0"/>
    <n v="0"/>
    <n v="0"/>
    <n v="0"/>
    <n v="0"/>
    <n v="0"/>
    <n v="6307.4699999999993"/>
    <n v="125218.01"/>
    <n v="235634.37999999998"/>
    <n v="117476.01999999999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M"/>
    <s v="TM008s"/>
    <x v="2"/>
    <s v="Std"/>
    <s v="Std"/>
    <x v="8"/>
  </r>
  <r>
    <s v="TM012"/>
    <s v="Sub-transmission pole replacement"/>
    <s v="Program - Short Term Need"/>
    <n v="2179178.8894155151"/>
    <n v="3724333.7216578121"/>
    <n v="3064270.8827125067"/>
    <n v="3208186.234749997"/>
    <n v="2499999.9900000002"/>
    <n v="2760000"/>
    <n v="2760000"/>
    <n v="2760000"/>
    <n v="2760000"/>
    <n v="3960000"/>
    <n v="4270000"/>
    <n v="4270000"/>
    <n v="4270000"/>
    <n v="4270000"/>
    <n v="4270000"/>
    <n v="1974228.52"/>
    <n v="3458414.1"/>
    <n v="2916617.1400000066"/>
    <n v="3129937.7899999972"/>
    <n v="2499999.9900000002"/>
    <n v="2828999.9999999995"/>
    <n v="2899725"/>
    <n v="2972218.1249999995"/>
    <n v="3046523.5781249995"/>
    <n v="4480376.5230468735"/>
    <n v="4951890.895769041"/>
    <n v="5075688.168163267"/>
    <n v="5202580.3723673485"/>
    <n v="5332644.8816765314"/>
    <n v="5465961.0037184451"/>
    <n v="15000000"/>
    <n v="36350000"/>
    <n v="16227843.226171874"/>
    <n v="42256608.547866501"/>
    <n v="310"/>
    <n v="4650"/>
    <n v="0.2087661061020025"/>
    <s v="TM"/>
    <s v="TM012s"/>
    <x v="2"/>
    <s v="Std"/>
    <s v="Std"/>
    <x v="8"/>
  </r>
  <r>
    <s v="TM012"/>
    <s v="Sub-transmission pole replacement"/>
    <s v="Program - Medium Term Need"/>
    <n v="0"/>
    <n v="0"/>
    <n v="0"/>
    <n v="0"/>
    <n v="0"/>
    <n v="960000"/>
    <n v="960000"/>
    <n v="960000"/>
    <n v="960000"/>
    <n v="960000"/>
    <n v="1270000"/>
    <n v="1270000"/>
    <n v="1270000"/>
    <n v="1270000"/>
    <n v="1270000"/>
    <n v="0"/>
    <n v="0"/>
    <n v="0"/>
    <n v="0"/>
    <n v="0"/>
    <n v="983999.99999999988"/>
    <n v="1008599.9999999999"/>
    <n v="1033814.9999999999"/>
    <n v="1059660.3749999998"/>
    <n v="1086151.8843749997"/>
    <n v="1472810.6411303706"/>
    <n v="1509630.90715863"/>
    <n v="1547371.6798375954"/>
    <n v="1586055.971833535"/>
    <n v="1625707.3711293736"/>
    <n v="4800000"/>
    <n v="11150000"/>
    <n v="5172227.2593749985"/>
    <n v="12913803.830464503"/>
    <n v="310"/>
    <n v="3100"/>
    <n v="0.54932868617125941"/>
    <s v="TM"/>
    <s v="TM012m"/>
    <x v="2"/>
    <s v="Std"/>
    <s v="Std"/>
    <x v="8"/>
  </r>
  <r>
    <s v="TM013"/>
    <s v="Underground pilots"/>
    <s v="Program - Short Term Need"/>
    <n v="-23689.546580921782"/>
    <n v="0"/>
    <n v="0"/>
    <n v="0"/>
    <n v="0"/>
    <n v="0"/>
    <n v="0"/>
    <n v="0"/>
    <n v="0"/>
    <n v="0"/>
    <n v="0"/>
    <n v="0"/>
    <n v="0"/>
    <n v="0"/>
    <n v="0"/>
    <n v="-21461.559999999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M"/>
    <s v="TM013s"/>
    <x v="2"/>
    <s v="Std"/>
    <s v="Unallocated"/>
    <x v="2"/>
  </r>
  <r>
    <s v="TM014"/>
    <s v="Renewal of 33kV and 66kV gas and oil filled cables"/>
    <s v="Program - Short Term Need"/>
    <n v="1167626.1351233004"/>
    <n v="3154901.4306376562"/>
    <n v="2904864.4999062489"/>
    <n v="15631.998249999999"/>
    <n v="0"/>
    <n v="0"/>
    <n v="0"/>
    <n v="0"/>
    <n v="0"/>
    <n v="0"/>
    <n v="0"/>
    <n v="0"/>
    <n v="0"/>
    <n v="0"/>
    <n v="0"/>
    <n v="1057811.6499999999"/>
    <n v="2929639.6100000003"/>
    <n v="2764891.8499999992"/>
    <n v="15250.73"/>
    <n v="0"/>
    <n v="0"/>
    <n v="0"/>
    <n v="0"/>
    <n v="0"/>
    <n v="0"/>
    <n v="0"/>
    <n v="0"/>
    <n v="0"/>
    <n v="0"/>
    <n v="0"/>
    <n v="0"/>
    <n v="0"/>
    <n v="0"/>
    <n v="0"/>
    <s v=""/>
    <n v="2700"/>
    <n v="0.66070548673632656"/>
    <s v="TM"/>
    <s v="TM014s"/>
    <x v="2"/>
    <s v="Std"/>
    <s v="Std"/>
    <x v="8"/>
  </r>
  <r>
    <s v="TM014"/>
    <s v="Renewal of 33kV and 66kV gas and oil filled cables"/>
    <s v="Program - Medium Term Need"/>
    <n v="0"/>
    <n v="0"/>
    <n v="0"/>
    <n v="0"/>
    <n v="0"/>
    <n v="0"/>
    <n v="0"/>
    <n v="0"/>
    <n v="0"/>
    <n v="0"/>
    <n v="0"/>
    <n v="2250000"/>
    <n v="2250000"/>
    <n v="2250000"/>
    <n v="2250000"/>
    <n v="0"/>
    <n v="0"/>
    <n v="0"/>
    <n v="0"/>
    <n v="0"/>
    <n v="0"/>
    <n v="0"/>
    <n v="0"/>
    <n v="0"/>
    <n v="0"/>
    <n v="0"/>
    <n v="2674542.945753478"/>
    <n v="2741406.5193973146"/>
    <n v="2809941.6823822474"/>
    <n v="2880190.2244418035"/>
    <n v="0"/>
    <n v="9000000"/>
    <n v="0"/>
    <n v="11106081.371974843"/>
    <n v="180"/>
    <n v="1800"/>
    <n v="0.81856625251358184"/>
    <s v="TM"/>
    <s v="TM014m"/>
    <x v="2"/>
    <s v="Std"/>
    <s v="Std"/>
    <x v="8"/>
  </r>
  <r>
    <s v="TM015"/>
    <s v="Subtransmission tower replacement"/>
    <s v="Program - Short Term Need"/>
    <n v="0"/>
    <n v="0"/>
    <n v="0"/>
    <n v="0"/>
    <n v="0"/>
    <n v="960000"/>
    <n v="960000"/>
    <n v="960000"/>
    <n v="960000"/>
    <n v="960000"/>
    <n v="1920000"/>
    <n v="1920000"/>
    <n v="1920000"/>
    <n v="1920000"/>
    <n v="1920000"/>
    <n v="0"/>
    <n v="0"/>
    <n v="0"/>
    <n v="0"/>
    <n v="0"/>
    <n v="983999.99999999988"/>
    <n v="1008599.9999999999"/>
    <n v="1033814.9999999999"/>
    <n v="1059660.3749999998"/>
    <n v="1086151.8843749997"/>
    <n v="2226611.3629687494"/>
    <n v="2282276.6470429678"/>
    <n v="2339333.563219042"/>
    <n v="2397816.9022995178"/>
    <n v="2457762.3248570054"/>
    <n v="4800000"/>
    <n v="14400000"/>
    <n v="5172227.2593749985"/>
    <n v="16876028.05976228"/>
    <n v="310"/>
    <n v="4650"/>
    <n v="0.2087661061020025"/>
    <s v="TM"/>
    <s v="TM015s"/>
    <x v="2"/>
    <s v="Std"/>
    <s v="Std"/>
    <x v="8"/>
  </r>
  <r>
    <s v="TM016"/>
    <s v="Cast iron UGOH  replacement within zone substations"/>
    <s v="Program - Short Term Need"/>
    <n v="619.63640428124984"/>
    <n v="8503.5268245312491"/>
    <n v="0"/>
    <n v="0"/>
    <n v="0"/>
    <n v="0"/>
    <n v="0"/>
    <n v="0"/>
    <n v="0"/>
    <n v="0"/>
    <n v="0"/>
    <n v="0"/>
    <n v="0"/>
    <n v="0"/>
    <n v="0"/>
    <n v="561.36"/>
    <n v="7896.370000000000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TM"/>
    <s v="TM016s"/>
    <x v="2"/>
    <s v="Std"/>
    <s v="Std"/>
    <x v="8"/>
  </r>
  <r>
    <s v="TM017"/>
    <s v="Installation of overhead earthwire"/>
    <s v="Program - Short Term Need"/>
    <n v="206.5565062226562"/>
    <n v="0"/>
    <n v="0"/>
    <n v="0"/>
    <n v="0"/>
    <n v="0"/>
    <n v="0"/>
    <n v="0"/>
    <n v="0"/>
    <n v="0"/>
    <n v="0"/>
    <n v="0"/>
    <n v="0"/>
    <n v="0"/>
    <n v="0"/>
    <n v="18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M"/>
    <s v="TM017s"/>
    <x v="2"/>
    <s v="Std"/>
    <s v="Unallocated"/>
    <x v="2"/>
  </r>
  <r>
    <s v="TM019"/>
    <s v="Access track reconstruction"/>
    <s v="Program - Short Term Need"/>
    <n v="1348163.221706148"/>
    <n v="1435837.3851210936"/>
    <n v="504222.72653124999"/>
    <n v="174435.19699999999"/>
    <n v="0"/>
    <n v="0"/>
    <n v="0"/>
    <n v="0"/>
    <n v="0"/>
    <n v="0"/>
    <n v="0"/>
    <n v="0"/>
    <n v="0"/>
    <n v="0"/>
    <n v="0"/>
    <n v="1221369.3399999999"/>
    <n v="1333317.75"/>
    <n v="479926.45"/>
    <n v="170180.68"/>
    <n v="0"/>
    <n v="0"/>
    <n v="0"/>
    <n v="0"/>
    <n v="0"/>
    <n v="0"/>
    <n v="0"/>
    <n v="0"/>
    <n v="0"/>
    <n v="0"/>
    <n v="0"/>
    <n v="0"/>
    <n v="0"/>
    <n v="0"/>
    <n v="0"/>
    <s v=""/>
    <n v="4500"/>
    <n v="0.25393883661449068"/>
    <s v="TM"/>
    <s v="TM019s"/>
    <x v="2"/>
    <s v="Std"/>
    <s v="Std"/>
    <x v="8"/>
  </r>
  <r>
    <s v="TM020"/>
    <s v="Traffic blackspot remediation - transmission"/>
    <s v="Major Project - Committed Project"/>
    <n v="854.19664353906228"/>
    <n v="0"/>
    <n v="0"/>
    <n v="0"/>
    <n v="0"/>
    <n v="0"/>
    <n v="0"/>
    <n v="0"/>
    <n v="0"/>
    <n v="0"/>
    <n v="0"/>
    <n v="0"/>
    <n v="0"/>
    <n v="0"/>
    <n v="0"/>
    <n v="77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M"/>
    <s v="TM020"/>
    <x v="2"/>
    <s v="Std"/>
    <s v="Unallocated"/>
    <x v="2"/>
  </r>
  <r>
    <s v="TM021"/>
    <s v="Capital works for compliance to NSW Maritime Waterways"/>
    <s v="Major Project - Committed Project"/>
    <n v="111362.74429419918"/>
    <n v="0"/>
    <n v="0"/>
    <n v="0"/>
    <n v="0"/>
    <n v="0"/>
    <n v="0"/>
    <n v="0"/>
    <n v="0"/>
    <n v="0"/>
    <n v="0"/>
    <n v="0"/>
    <n v="0"/>
    <n v="0"/>
    <n v="0"/>
    <n v="10088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M"/>
    <s v="TM021"/>
    <x v="2"/>
    <s v="Std"/>
    <s v="Std"/>
    <x v="8"/>
  </r>
  <r>
    <s v="TM023"/>
    <s v="Renewal of 132kV cable 233"/>
    <s v="Major Project - Committed Project"/>
    <n v="116444.8754526992"/>
    <n v="250.76475093749997"/>
    <n v="0"/>
    <n v="0"/>
    <n v="0"/>
    <n v="0"/>
    <n v="0"/>
    <n v="0"/>
    <n v="0"/>
    <n v="0"/>
    <n v="0"/>
    <n v="0"/>
    <n v="0"/>
    <n v="0"/>
    <n v="0"/>
    <n v="105493.31000000001"/>
    <n v="232.8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TM"/>
    <s v="TM023"/>
    <x v="2"/>
    <s v="Std"/>
    <s v="Std"/>
    <x v="8"/>
  </r>
  <r>
    <s v="TM027"/>
    <s v="Steel tower asbestos removal"/>
    <s v="Major Project - Committed Project"/>
    <n v="0"/>
    <n v="30875.864945468744"/>
    <n v="75110.126812500006"/>
    <n v="809.29899999999986"/>
    <n v="0"/>
    <n v="0"/>
    <n v="0"/>
    <n v="0"/>
    <n v="0"/>
    <n v="0"/>
    <n v="0"/>
    <n v="0"/>
    <n v="0"/>
    <n v="0"/>
    <n v="0"/>
    <n v="0"/>
    <n v="28671.309999999998"/>
    <n v="71490.900000000009"/>
    <n v="789.56"/>
    <n v="0"/>
    <n v="0"/>
    <n v="0"/>
    <n v="0"/>
    <n v="0"/>
    <n v="0"/>
    <n v="0"/>
    <n v="0"/>
    <n v="0"/>
    <n v="0"/>
    <n v="0"/>
    <n v="0"/>
    <n v="0"/>
    <n v="0"/>
    <n v="0"/>
    <s v=""/>
    <n v="3900"/>
    <n v="0.38299694447210186"/>
    <s v="TM"/>
    <s v="TM027"/>
    <x v="2"/>
    <s v="Std"/>
    <s v="Std"/>
    <x v="8"/>
  </r>
  <r>
    <s v="TM028"/>
    <s v="132kV oil cable replacement"/>
    <s v="Program - Long Term Need"/>
    <n v="0"/>
    <n v="0"/>
    <n v="0"/>
    <n v="0"/>
    <n v="0"/>
    <n v="0"/>
    <n v="0"/>
    <n v="0"/>
    <n v="0"/>
    <n v="0"/>
    <n v="10200000"/>
    <n v="9900000"/>
    <n v="9900000"/>
    <n v="10200000"/>
    <n v="10200000"/>
    <n v="0"/>
    <n v="0"/>
    <n v="0"/>
    <n v="0"/>
    <n v="0"/>
    <n v="0"/>
    <n v="0"/>
    <n v="0"/>
    <n v="0"/>
    <n v="0"/>
    <n v="11828872.86577148"/>
    <n v="11767988.961315304"/>
    <n v="12062188.685348185"/>
    <n v="12738402.293466188"/>
    <n v="13056862.350802843"/>
    <n v="0"/>
    <n v="50400000"/>
    <n v="0"/>
    <n v="61454315.156703994"/>
    <n v="260"/>
    <n v="1300"/>
    <n v="0.92229427226873739"/>
    <s v="TM"/>
    <s v="TM028l"/>
    <x v="2"/>
    <s v="Std"/>
    <s v="Std"/>
    <x v="8"/>
  </r>
  <r>
    <s v="TM029"/>
    <s v="Installation of aerial marker malls on high spans"/>
    <s v="Program - Short Term Need"/>
    <n v="0"/>
    <n v="0"/>
    <n v="0"/>
    <n v="6447.3525"/>
    <n v="122585.18"/>
    <n v="0"/>
    <n v="0"/>
    <n v="0"/>
    <n v="0"/>
    <n v="0"/>
    <n v="0"/>
    <n v="0"/>
    <n v="0"/>
    <n v="0"/>
    <n v="0"/>
    <n v="0"/>
    <n v="0"/>
    <n v="0"/>
    <n v="6290.1"/>
    <n v="122585.18"/>
    <n v="0"/>
    <n v="0"/>
    <n v="0"/>
    <n v="0"/>
    <n v="0"/>
    <n v="0"/>
    <n v="0"/>
    <n v="0"/>
    <n v="0"/>
    <n v="0"/>
    <n v="0"/>
    <n v="0"/>
    <n v="0"/>
    <n v="0"/>
    <s v=""/>
    <n v="2100"/>
    <n v="0.77812514139210753"/>
    <s v="TM"/>
    <s v="TM029s"/>
    <x v="2"/>
    <s v="Std"/>
    <s v="Std"/>
    <x v="8"/>
  </r>
  <r>
    <s v="TM030"/>
    <s v="Feeder 7028 replacement"/>
    <s v="Major Project - Prior to Approval"/>
    <n v="0"/>
    <n v="0"/>
    <n v="0"/>
    <n v="0"/>
    <n v="0"/>
    <n v="1600000"/>
    <n v="1600000"/>
    <n v="1600000"/>
    <n v="0"/>
    <n v="0"/>
    <n v="0"/>
    <n v="0"/>
    <n v="0"/>
    <n v="0"/>
    <n v="0"/>
    <n v="0"/>
    <n v="0"/>
    <n v="0"/>
    <n v="0"/>
    <n v="0"/>
    <n v="1639999.9999999998"/>
    <n v="1680999.9999999998"/>
    <n v="1723024.9999999998"/>
    <n v="0"/>
    <n v="0"/>
    <n v="0"/>
    <n v="0"/>
    <n v="0"/>
    <n v="0"/>
    <n v="0"/>
    <n v="4800000"/>
    <n v="4800000"/>
    <n v="5044024.9999999991"/>
    <n v="5044024.9999999991"/>
    <n v="200"/>
    <n v="2000"/>
    <n v="0.80123827338602005"/>
    <s v="TM"/>
    <s v="TM030"/>
    <x v="2"/>
    <s v="Std"/>
    <s v="Std"/>
    <x v="8"/>
  </r>
  <r>
    <s v="TM031"/>
    <s v="Steel tower asbestos removal"/>
    <s v="Program - Short Term Need"/>
    <n v="0"/>
    <n v="0"/>
    <n v="0"/>
    <n v="0"/>
    <n v="112125"/>
    <n v="12195"/>
    <n v="0"/>
    <n v="0"/>
    <n v="0"/>
    <n v="0"/>
    <n v="0"/>
    <n v="0"/>
    <n v="0"/>
    <n v="0"/>
    <n v="0"/>
    <n v="0"/>
    <n v="0"/>
    <n v="0"/>
    <n v="0"/>
    <n v="112125"/>
    <n v="12499.874999999998"/>
    <n v="0"/>
    <n v="0"/>
    <n v="0"/>
    <n v="0"/>
    <n v="0"/>
    <n v="0"/>
    <n v="0"/>
    <n v="0"/>
    <n v="0"/>
    <n v="12195"/>
    <n v="12195"/>
    <n v="12499.874999999998"/>
    <n v="12499.874999999998"/>
    <n v="260"/>
    <n v="3900"/>
    <n v="0.38299694447210186"/>
    <s v="TM"/>
    <s v="TM031s"/>
    <x v="2"/>
    <s v="Std"/>
    <s v="Std"/>
    <x v="8"/>
  </r>
  <r>
    <s v="TM031"/>
    <s v="Steel tower asbestos removal"/>
    <s v="Program - Medium Term Need"/>
    <n v="0"/>
    <n v="0"/>
    <n v="0"/>
    <n v="0"/>
    <n v="0"/>
    <n v="2800000"/>
    <n v="0"/>
    <n v="0"/>
    <n v="0"/>
    <n v="0"/>
    <n v="0"/>
    <n v="0"/>
    <n v="0"/>
    <n v="0"/>
    <n v="0"/>
    <n v="0"/>
    <n v="0"/>
    <n v="0"/>
    <n v="0"/>
    <n v="0"/>
    <n v="2869999.9999999995"/>
    <n v="0"/>
    <n v="0"/>
    <n v="0"/>
    <n v="0"/>
    <n v="0"/>
    <n v="0"/>
    <n v="0"/>
    <n v="0"/>
    <n v="0"/>
    <n v="2800000"/>
    <n v="2800000"/>
    <n v="2869999.9999999995"/>
    <n v="2869999.9999999995"/>
    <n v="260"/>
    <n v="2600"/>
    <n v="0.66299283236258866"/>
    <s v="TM"/>
    <s v="TM031m"/>
    <x v="2"/>
    <s v="Std"/>
    <s v="Std"/>
    <x v="8"/>
  </r>
  <r>
    <s v="TM033"/>
    <s v="Pole top structure/hardware refurbishment (TR)"/>
    <s v="Program - Short Term Need"/>
    <n v="0"/>
    <n v="0"/>
    <n v="0"/>
    <n v="97158.561000000016"/>
    <n v="734759.36"/>
    <n v="1347670"/>
    <n v="1347670"/>
    <n v="1347670"/>
    <n v="1347670"/>
    <n v="1347670"/>
    <n v="1347670"/>
    <n v="1347670"/>
    <n v="1347670"/>
    <n v="1347670"/>
    <n v="1347670"/>
    <n v="0"/>
    <n v="0"/>
    <n v="0"/>
    <n v="94788.840000000026"/>
    <n v="734759.36"/>
    <n v="1381361.7499999998"/>
    <n v="1415895.79375"/>
    <n v="1451293.1885937499"/>
    <n v="1487575.5183085934"/>
    <n v="1524764.9062663082"/>
    <n v="1562884.0289229658"/>
    <n v="1601956.12964604"/>
    <n v="1642005.0328871908"/>
    <n v="1683055.1587093703"/>
    <n v="1725131.5376771046"/>
    <n v="6738350"/>
    <n v="13476700"/>
    <n v="7260891.1569186514"/>
    <n v="15475923.044761322"/>
    <n v="330"/>
    <n v="4950"/>
    <n v="0.12479849538211955"/>
    <s v="TM"/>
    <s v="TM033s"/>
    <x v="2"/>
    <s v="Std"/>
    <s v="Std"/>
    <x v="8"/>
  </r>
  <r>
    <s v="TM131"/>
    <s v="Underground pilots replacement"/>
    <s v="Program - Short Term Need"/>
    <n v="723130.48592708178"/>
    <n v="9838.6450524999982"/>
    <n v="0"/>
    <n v="0"/>
    <n v="0"/>
    <n v="0"/>
    <n v="0"/>
    <n v="0"/>
    <n v="0"/>
    <n v="0"/>
    <n v="0"/>
    <n v="0"/>
    <n v="0"/>
    <n v="0"/>
    <n v="0"/>
    <n v="655120.52999999991"/>
    <n v="9136.1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950"/>
    <n v="0.80123827338602005"/>
    <s v="TM"/>
    <s v="TM131s"/>
    <x v="2"/>
    <s v="Std"/>
    <s v="Std"/>
    <x v="8"/>
  </r>
  <r>
    <s v="TM132"/>
    <s v="Sub-transmission pilot cable renewal program"/>
    <s v="Program - Short Term Need"/>
    <n v="5002226.1323095262"/>
    <n v="533412.55031531246"/>
    <n v="45031.25837499999"/>
    <n v="3803.9594999999999"/>
    <n v="0"/>
    <n v="0"/>
    <n v="0"/>
    <n v="0"/>
    <n v="0"/>
    <n v="0"/>
    <n v="0"/>
    <n v="1115000"/>
    <n v="1115000"/>
    <n v="1115000"/>
    <n v="1115000"/>
    <n v="4531769.99"/>
    <n v="495326.58000000007"/>
    <n v="42861.399999999994"/>
    <n v="3711.1800000000003"/>
    <n v="0"/>
    <n v="0"/>
    <n v="0"/>
    <n v="0"/>
    <n v="0"/>
    <n v="0"/>
    <n v="0"/>
    <n v="1325384.6153400568"/>
    <n v="1358519.2307235582"/>
    <n v="1392482.2114916469"/>
    <n v="1427294.2667789382"/>
    <n v="0"/>
    <n v="4460000"/>
    <n v="0"/>
    <n v="5503680.3243342005"/>
    <n v="160"/>
    <n v="2400"/>
    <n v="0.69318625244447352"/>
    <s v="TM"/>
    <s v="TM132s"/>
    <x v="2"/>
    <s v="Std"/>
    <s v="Std"/>
    <x v="8"/>
  </r>
  <r>
    <s v="TM133"/>
    <s v="Hardex pilot cable renewal"/>
    <s v="Program - Short Term Need"/>
    <n v="9595140.4747014437"/>
    <n v="1005249.6685039059"/>
    <n v="0"/>
    <n v="0"/>
    <n v="0"/>
    <n v="0"/>
    <n v="0"/>
    <n v="0"/>
    <n v="0"/>
    <n v="0"/>
    <n v="0"/>
    <n v="0"/>
    <n v="0"/>
    <n v="0"/>
    <n v="0"/>
    <n v="8692723.7000000011"/>
    <n v="933474.2499999997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3992680800092707"/>
    <s v="TM"/>
    <s v="TM133s"/>
    <x v="2"/>
    <s v="Std"/>
    <s v="Std"/>
    <x v="8"/>
  </r>
  <r>
    <s v="TM134"/>
    <s v="Wollongong - Port Kembla pilot cable replacement"/>
    <s v="Program - Short Term Need"/>
    <n v="0"/>
    <n v="0"/>
    <n v="0"/>
    <n v="0"/>
    <n v="0"/>
    <n v="0"/>
    <n v="0"/>
    <n v="0"/>
    <n v="0"/>
    <n v="0"/>
    <n v="0"/>
    <n v="1665000"/>
    <n v="1665000"/>
    <n v="1665000"/>
    <n v="1665000"/>
    <n v="0"/>
    <n v="0"/>
    <n v="0"/>
    <n v="0"/>
    <n v="0"/>
    <n v="0"/>
    <n v="0"/>
    <n v="0"/>
    <n v="0"/>
    <n v="0"/>
    <n v="0"/>
    <n v="1979161.7798575738"/>
    <n v="2028640.824354013"/>
    <n v="2079356.844962863"/>
    <n v="2131340.7660869346"/>
    <n v="0"/>
    <n v="6660000"/>
    <n v="0"/>
    <n v="8218500.2152613848"/>
    <n v="110"/>
    <n v="1650"/>
    <n v="0.89013101468096512"/>
    <s v="TM"/>
    <s v="TM134s"/>
    <x v="2"/>
    <s v="Std"/>
    <s v="Std"/>
    <x v="8"/>
  </r>
  <r>
    <s v="TM135"/>
    <s v="Optical fibre protection and communication upgrades in the Blue Mountains"/>
    <s v="Program - Short Term Need"/>
    <n v="0"/>
    <n v="0"/>
    <n v="0"/>
    <n v="0"/>
    <n v="0"/>
    <n v="0"/>
    <n v="0"/>
    <n v="0"/>
    <n v="0"/>
    <n v="0"/>
    <n v="0"/>
    <n v="928000"/>
    <n v="928000"/>
    <n v="928000"/>
    <n v="928000"/>
    <n v="0"/>
    <n v="0"/>
    <n v="0"/>
    <n v="0"/>
    <n v="0"/>
    <n v="0"/>
    <n v="0"/>
    <n v="0"/>
    <n v="0"/>
    <n v="0"/>
    <n v="0"/>
    <n v="1103100.3794041013"/>
    <n v="1130677.8888892035"/>
    <n v="1158944.8361114336"/>
    <n v="1187918.4570142194"/>
    <n v="0"/>
    <n v="3712000"/>
    <n v="0"/>
    <n v="4580641.561418958"/>
    <n v="110"/>
    <n v="1650"/>
    <n v="0.89013101468096512"/>
    <s v="TM"/>
    <s v="TM135s"/>
    <x v="2"/>
    <s v="Std"/>
    <s v="Std"/>
    <x v="8"/>
  </r>
  <r>
    <s v="TM137"/>
    <s v="Optical fibre protection and communication upgrades in the Macarthur area"/>
    <s v="Program - Short Term Need"/>
    <n v="0"/>
    <n v="0"/>
    <n v="0"/>
    <n v="0"/>
    <n v="0"/>
    <n v="0"/>
    <n v="0"/>
    <n v="0"/>
    <n v="0"/>
    <n v="0"/>
    <n v="0"/>
    <n v="908000"/>
    <n v="908000"/>
    <n v="908000"/>
    <n v="908000"/>
    <n v="0"/>
    <n v="0"/>
    <n v="0"/>
    <n v="0"/>
    <n v="0"/>
    <n v="0"/>
    <n v="0"/>
    <n v="0"/>
    <n v="0"/>
    <n v="0"/>
    <n v="0"/>
    <n v="1079326.664330737"/>
    <n v="1106309.8309390054"/>
    <n v="1133967.5767124803"/>
    <n v="1162316.7661302923"/>
    <n v="0"/>
    <n v="3632000"/>
    <n v="0"/>
    <n v="4481920.8381125145"/>
    <n v="110"/>
    <n v="1650"/>
    <n v="0.89013101468096512"/>
    <s v="TM"/>
    <s v="TM137s"/>
    <x v="2"/>
    <s v="Std"/>
    <s v="Std"/>
    <x v="8"/>
  </r>
  <r>
    <s v="TM138"/>
    <s v="132kV optical fibre ring completion"/>
    <s v="Major Project - Committed Project"/>
    <n v="0"/>
    <n v="11357.976190781248"/>
    <n v="180308.28351249994"/>
    <n v="401610.36475000001"/>
    <n v="5000"/>
    <n v="0"/>
    <n v="0"/>
    <n v="0"/>
    <n v="0"/>
    <n v="0"/>
    <n v="0"/>
    <n v="0"/>
    <n v="0"/>
    <n v="0"/>
    <n v="0"/>
    <n v="0"/>
    <n v="10547.01"/>
    <n v="171620.01999999996"/>
    <n v="391814.99000000005"/>
    <n v="5000"/>
    <n v="0"/>
    <n v="0"/>
    <n v="0"/>
    <n v="0"/>
    <n v="0"/>
    <n v="0"/>
    <n v="0"/>
    <n v="0"/>
    <n v="0"/>
    <n v="0"/>
    <n v="0"/>
    <n v="0"/>
    <n v="0"/>
    <n v="0"/>
    <s v=""/>
    <n v="1650"/>
    <n v="0.89013101468096512"/>
    <s v="TM"/>
    <s v="TM138"/>
    <x v="2"/>
    <s v="Std"/>
    <s v="Std"/>
    <x v="8"/>
  </r>
  <r>
    <s v="TM171"/>
    <s v="Replacement of corroded earthwires"/>
    <s v="Program - Short Term Need"/>
    <n v="155323.08609494139"/>
    <n v="2059242.5512159371"/>
    <n v="2371342.1745124995"/>
    <n v="1611617.34"/>
    <n v="3545011.83"/>
    <n v="0"/>
    <n v="0"/>
    <n v="0"/>
    <n v="0"/>
    <n v="138000"/>
    <n v="897000"/>
    <n v="897000"/>
    <n v="897000"/>
    <n v="897000"/>
    <n v="897000"/>
    <n v="140715.05000000002"/>
    <n v="1912211.42"/>
    <n v="2257077.6199999996"/>
    <n v="1572309.6000000003"/>
    <n v="3545011.83"/>
    <n v="0"/>
    <n v="0"/>
    <n v="0"/>
    <n v="0"/>
    <n v="156134.33337890622"/>
    <n v="1040244.9961369624"/>
    <n v="1066251.1210403866"/>
    <n v="1092907.3990663963"/>
    <n v="1120230.084043056"/>
    <n v="1148235.8361441323"/>
    <n v="138000"/>
    <n v="4623000"/>
    <n v="156134.33337890622"/>
    <n v="5624003.7698098393"/>
    <n v="270"/>
    <n v="4050"/>
    <n v="0.36995694717493016"/>
    <s v="TM"/>
    <s v="TM171s"/>
    <x v="2"/>
    <s v="Std"/>
    <s v="Std"/>
    <x v="8"/>
  </r>
  <r>
    <s v="TM172"/>
    <s v="Earthwire replacement due to fault rating"/>
    <s v="Program - Short Term Need"/>
    <n v="0"/>
    <n v="0"/>
    <n v="0"/>
    <n v="0"/>
    <n v="0"/>
    <n v="0"/>
    <n v="1000000"/>
    <n v="1000000"/>
    <n v="0"/>
    <n v="0"/>
    <n v="0"/>
    <n v="0"/>
    <n v="0"/>
    <n v="0"/>
    <n v="0"/>
    <n v="0"/>
    <n v="0"/>
    <n v="0"/>
    <n v="0"/>
    <n v="0"/>
    <n v="0"/>
    <n v="1050625"/>
    <n v="1076890.6249999998"/>
    <n v="0"/>
    <n v="0"/>
    <n v="0"/>
    <n v="0"/>
    <n v="0"/>
    <n v="0"/>
    <n v="0"/>
    <n v="2000000"/>
    <n v="2000000"/>
    <n v="2127515.625"/>
    <n v="2127515.625"/>
    <n v="170"/>
    <n v="2550"/>
    <n v="0.682557746962834"/>
    <s v="TM"/>
    <s v="TM172s"/>
    <x v="2"/>
    <s v="Std"/>
    <s v="Std"/>
    <x v="8"/>
  </r>
  <r>
    <s v="TM174"/>
    <s v="Hardex earthwire replacement"/>
    <s v="Program - Short Term Need"/>
    <n v="0"/>
    <n v="39983.096654374989"/>
    <n v="3575.8862374999999"/>
    <n v="0"/>
    <n v="0"/>
    <n v="0"/>
    <n v="1000000"/>
    <n v="1000000"/>
    <n v="1000000"/>
    <n v="1000000"/>
    <n v="1000000"/>
    <n v="1000000"/>
    <n v="1000000"/>
    <n v="1000000"/>
    <n v="1000000"/>
    <n v="0"/>
    <n v="37128.28"/>
    <n v="3403.58"/>
    <n v="0"/>
    <n v="0"/>
    <n v="0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4000000"/>
    <n v="9000000"/>
    <n v="4362736.728515625"/>
    <n v="10458466.312050667"/>
    <n v="240"/>
    <n v="3600"/>
    <n v="0.42422542822249787"/>
    <s v="TM"/>
    <s v="TM174s"/>
    <x v="2"/>
    <s v="Std"/>
    <s v="Std"/>
    <x v="8"/>
  </r>
  <r>
    <s v="TM302"/>
    <s v="Oil filled cable auxiliary equipment refurbishment"/>
    <s v="Program - Short Term Need"/>
    <n v="516.36367023437492"/>
    <n v="9073.6757970312483"/>
    <n v="42897.081787500007"/>
    <n v="174604.51674999998"/>
    <n v="321511"/>
    <n v="0"/>
    <n v="0"/>
    <n v="0"/>
    <n v="0"/>
    <n v="0"/>
    <n v="0"/>
    <n v="0"/>
    <n v="0"/>
    <n v="0"/>
    <n v="0"/>
    <n v="467.8"/>
    <n v="8425.81"/>
    <n v="40830.060000000005"/>
    <n v="170345.87"/>
    <n v="321511"/>
    <n v="0"/>
    <n v="0"/>
    <n v="0"/>
    <n v="0"/>
    <n v="0"/>
    <n v="0"/>
    <n v="0"/>
    <n v="0"/>
    <n v="0"/>
    <n v="0"/>
    <n v="0"/>
    <n v="0"/>
    <n v="0"/>
    <n v="0"/>
    <s v=""/>
    <n v="3000"/>
    <n v="0.5816581798129733"/>
    <s v="TM"/>
    <s v="TM302s"/>
    <x v="2"/>
    <s v="Std"/>
    <s v="Std"/>
    <x v="8"/>
  </r>
  <r>
    <s v="TM302"/>
    <s v="Oil filled cable auxiliary equipment refurbishment"/>
    <s v="Program - Medium Term Need"/>
    <n v="0"/>
    <n v="0"/>
    <n v="0"/>
    <n v="0"/>
    <n v="0"/>
    <n v="0"/>
    <n v="72000"/>
    <n v="0"/>
    <n v="0"/>
    <n v="0"/>
    <n v="0"/>
    <n v="72000"/>
    <n v="0"/>
    <n v="0"/>
    <n v="0"/>
    <n v="0"/>
    <n v="0"/>
    <n v="0"/>
    <n v="0"/>
    <n v="0"/>
    <n v="0"/>
    <n v="75645"/>
    <n v="0"/>
    <n v="0"/>
    <n v="0"/>
    <n v="0"/>
    <n v="85585.374264111306"/>
    <n v="0"/>
    <n v="0"/>
    <n v="0"/>
    <n v="72000"/>
    <n v="144000"/>
    <n v="75645"/>
    <n v="161230.37426411131"/>
    <n v="200"/>
    <n v="2000"/>
    <n v="0.80123827338602005"/>
    <s v="TM"/>
    <s v="TM302m"/>
    <x v="2"/>
    <s v="Std"/>
    <s v="Std"/>
    <x v="8"/>
  </r>
  <r>
    <s v="TM303"/>
    <s v="Guilford and Camellia 132kV cables oil testing and flushing"/>
    <s v="Program - Short Term Need"/>
    <n v="516.36367023437492"/>
    <n v="15315.280015"/>
    <n v="40622.247524999984"/>
    <n v="278030.07124999998"/>
    <n v="168040"/>
    <n v="0"/>
    <n v="0"/>
    <n v="0"/>
    <n v="0"/>
    <n v="0"/>
    <n v="0"/>
    <n v="0"/>
    <n v="0"/>
    <n v="0"/>
    <n v="0"/>
    <n v="467.8"/>
    <n v="14221.760000000002"/>
    <n v="38664.839999999989"/>
    <n v="271248.84999999998"/>
    <n v="168040"/>
    <n v="0"/>
    <n v="0"/>
    <n v="0"/>
    <n v="0"/>
    <n v="0"/>
    <n v="0"/>
    <n v="0"/>
    <n v="0"/>
    <n v="0"/>
    <n v="0"/>
    <n v="0"/>
    <n v="0"/>
    <n v="0"/>
    <n v="0"/>
    <s v=""/>
    <n v="3900"/>
    <n v="0.38299694447210186"/>
    <s v="TM"/>
    <s v="TM303s"/>
    <x v="2"/>
    <s v="Std"/>
    <s v="Std"/>
    <x v="8"/>
  </r>
  <r>
    <s v="TM303"/>
    <s v="Guilford and Camellia 132kV cables oil testing and flushing"/>
    <s v="Program - Medium Term Need"/>
    <n v="0"/>
    <n v="0"/>
    <n v="0"/>
    <n v="0"/>
    <n v="0"/>
    <n v="0"/>
    <n v="90000"/>
    <n v="0"/>
    <n v="0"/>
    <n v="0"/>
    <n v="0"/>
    <n v="90000"/>
    <n v="0"/>
    <n v="0"/>
    <n v="0"/>
    <n v="0"/>
    <n v="0"/>
    <n v="0"/>
    <n v="0"/>
    <n v="0"/>
    <n v="0"/>
    <n v="94556.25"/>
    <n v="0"/>
    <n v="0"/>
    <n v="0"/>
    <n v="0"/>
    <n v="106981.71783013912"/>
    <n v="0"/>
    <n v="0"/>
    <n v="0"/>
    <n v="90000"/>
    <n v="180000"/>
    <n v="94556.25"/>
    <n v="201537.96783013912"/>
    <n v="260"/>
    <n v="2600"/>
    <n v="0.66299283236258866"/>
    <s v="TM"/>
    <s v="TM303m"/>
    <x v="2"/>
    <s v="Std"/>
    <s v="Std"/>
    <x v="8"/>
  </r>
  <r>
    <s v="TM401"/>
    <s v="South Coast 33kV overhead line refurbishment"/>
    <s v="Program - Short Term Need"/>
    <n v="493765.94913608581"/>
    <n v="644240.37207546877"/>
    <n v="646087.74826249899"/>
    <n v="792822.59649999964"/>
    <n v="932355.84"/>
    <n v="0"/>
    <n v="0"/>
    <n v="0"/>
    <n v="0"/>
    <n v="0"/>
    <n v="0"/>
    <n v="0"/>
    <n v="0"/>
    <n v="0"/>
    <n v="0"/>
    <n v="447327.58"/>
    <n v="598241.2300000001"/>
    <n v="614955.61999999906"/>
    <n v="773485.45999999973"/>
    <n v="932355.84"/>
    <n v="0"/>
    <n v="0"/>
    <n v="0"/>
    <n v="0"/>
    <n v="0"/>
    <n v="0"/>
    <n v="0"/>
    <n v="0"/>
    <n v="0"/>
    <n v="0"/>
    <n v="0"/>
    <n v="0"/>
    <n v="0"/>
    <n v="0"/>
    <s v=""/>
    <n v="3600"/>
    <n v="0.42422542822249787"/>
    <s v="TM"/>
    <s v="TM401s"/>
    <x v="2"/>
    <s v="Std"/>
    <s v="Std"/>
    <x v="8"/>
  </r>
  <r>
    <s v="TM404"/>
    <s v="Avon/Nepean Dam feeder refurbishment"/>
    <s v="Major Project - Committed Project"/>
    <n v="640420.78156282019"/>
    <n v="3701741.1701729684"/>
    <n v="1774014.6994562498"/>
    <n v="36180.378249999994"/>
    <n v="0"/>
    <n v="0"/>
    <n v="0"/>
    <n v="0"/>
    <n v="0"/>
    <n v="0"/>
    <n v="0"/>
    <n v="0"/>
    <n v="0"/>
    <n v="0"/>
    <n v="0"/>
    <n v="580189.62"/>
    <n v="3437434.6700000004"/>
    <n v="1688532.73"/>
    <n v="35297.93"/>
    <n v="0"/>
    <n v="0"/>
    <n v="0"/>
    <n v="0"/>
    <n v="0"/>
    <n v="0"/>
    <n v="0"/>
    <n v="0"/>
    <n v="0"/>
    <n v="0"/>
    <n v="0"/>
    <n v="0"/>
    <n v="0"/>
    <n v="0"/>
    <n v="0"/>
    <s v=""/>
    <n v="5250"/>
    <n v="4.6816054595620313E-2"/>
    <s v="TM"/>
    <s v="TM404"/>
    <x v="2"/>
    <s v="Std"/>
    <s v="Std"/>
    <x v="8"/>
  </r>
  <r>
    <s v="TM408"/>
    <s v="Ringwood Feeder 7906 Refurbishment"/>
    <s v="Major Project - Committed Project"/>
    <n v="0"/>
    <n v="0"/>
    <n v="14108.034143750001"/>
    <n v="0"/>
    <n v="0"/>
    <n v="0"/>
    <n v="0"/>
    <n v="0"/>
    <n v="0"/>
    <n v="0"/>
    <n v="0"/>
    <n v="0"/>
    <n v="0"/>
    <n v="0"/>
    <n v="0"/>
    <n v="0"/>
    <n v="0"/>
    <n v="13428.230000000001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3992680800092707"/>
    <s v="TM"/>
    <s v="TM408"/>
    <x v="2"/>
    <s v="Std"/>
    <s v="Std"/>
    <x v="8"/>
  </r>
  <r>
    <s v="TM410"/>
    <s v="Hazelbook ZS to Springwood ZS Feeder 808 refurbishment"/>
    <s v="Major Project - Committed Project"/>
    <n v="1280699.3809871988"/>
    <n v="263593.23204562493"/>
    <n v="61665.457293750005"/>
    <n v="0"/>
    <n v="13970"/>
    <n v="0"/>
    <n v="0"/>
    <n v="0"/>
    <n v="0"/>
    <n v="0"/>
    <n v="0"/>
    <n v="0"/>
    <n v="0"/>
    <n v="0"/>
    <n v="0"/>
    <n v="1160250.43"/>
    <n v="244772.52"/>
    <n v="58694.070000000007"/>
    <n v="0"/>
    <n v="13970"/>
    <n v="0"/>
    <n v="0"/>
    <n v="0"/>
    <n v="0"/>
    <n v="0"/>
    <n v="0"/>
    <n v="0"/>
    <n v="0"/>
    <n v="0"/>
    <n v="0"/>
    <n v="0"/>
    <n v="0"/>
    <n v="0"/>
    <n v="0"/>
    <s v=""/>
    <n v="4350"/>
    <n v="0.29112893964849867"/>
    <s v="TM"/>
    <s v="TM410"/>
    <x v="2"/>
    <s v="Std"/>
    <s v="Std"/>
    <x v="8"/>
  </r>
  <r>
    <s v="TM419"/>
    <s v="Future sub-transmission feeder refurbishment works"/>
    <s v="Program - Short Term Need"/>
    <n v="0"/>
    <n v="0"/>
    <n v="0"/>
    <n v="0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50"/>
    <n v="2250"/>
    <n v="0.70421301635901934"/>
    <s v="TM"/>
    <s v="TM419s"/>
    <x v="2"/>
    <s v="Std"/>
    <s v="Std"/>
    <x v="8"/>
  </r>
  <r>
    <s v="TM419"/>
    <s v="Future sub-transmission feeder refurbishment works"/>
    <s v="Program - Medium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50"/>
    <n v="1500"/>
    <n v="0.92229427226873739"/>
    <s v="TM"/>
    <s v="TM419m"/>
    <x v="2"/>
    <s v="Std"/>
    <s v="Std"/>
    <x v="8"/>
  </r>
  <r>
    <s v="TM419"/>
    <s v="Future sub-transmission feeder refurbishment works"/>
    <s v="Program - Long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50"/>
    <n v="750"/>
    <n v="0.99191803381762"/>
    <s v="TM"/>
    <s v="TM419l"/>
    <x v="2"/>
    <s v="Std"/>
    <s v="Std"/>
    <x v="8"/>
  </r>
  <r>
    <s v="TM801"/>
    <s v="Steel tower painting program"/>
    <s v="Program - Short Term Need"/>
    <n v="491596.73604342958"/>
    <n v="206474.53330828124"/>
    <n v="90771.373437499991"/>
    <n v="0"/>
    <n v="0"/>
    <n v="0"/>
    <n v="0"/>
    <n v="0"/>
    <n v="0"/>
    <n v="0"/>
    <n v="800000"/>
    <n v="800000"/>
    <n v="800000"/>
    <n v="800000"/>
    <n v="800000"/>
    <n v="445362.38"/>
    <n v="191732.13000000003"/>
    <n v="86397.5"/>
    <n v="0"/>
    <n v="0"/>
    <n v="0"/>
    <n v="0"/>
    <n v="0"/>
    <n v="0"/>
    <n v="0"/>
    <n v="927754.7345703122"/>
    <n v="950948.60293457005"/>
    <n v="974722.31800793414"/>
    <n v="999090.37595813232"/>
    <n v="1024067.6353570856"/>
    <n v="0"/>
    <n v="4000000"/>
    <n v="0"/>
    <n v="4876583.6668280344"/>
    <n v="170"/>
    <n v="2550"/>
    <n v="0.682557746962834"/>
    <s v="TM"/>
    <s v="TM801s"/>
    <x v="2"/>
    <s v="Std"/>
    <s v="Std"/>
    <x v="8"/>
  </r>
  <r>
    <s v="TM803"/>
    <s v="Steel tower below ground rectification work"/>
    <s v="Program - Short Term Need"/>
    <n v="34762.412478839833"/>
    <n v="225013.11926640617"/>
    <n v="269076.16760624998"/>
    <n v="197408.44000000003"/>
    <n v="4408559.1199999992"/>
    <n v="0"/>
    <n v="1500000"/>
    <n v="1500000"/>
    <n v="1500000"/>
    <n v="1500000"/>
    <n v="1500000"/>
    <n v="1500000"/>
    <n v="1200000"/>
    <n v="750000"/>
    <n v="750000"/>
    <n v="31493.03"/>
    <n v="208947.04999999996"/>
    <n v="256110.57"/>
    <n v="192593.60000000003"/>
    <n v="4408559.1199999992"/>
    <n v="0"/>
    <n v="1575937.4999999998"/>
    <n v="1615335.9374999998"/>
    <n v="1655719.3359374995"/>
    <n v="1697112.319335937"/>
    <n v="1739540.1273193352"/>
    <n v="1783028.6305023187"/>
    <n v="1462083.4770119013"/>
    <n v="936647.2274607491"/>
    <n v="960063.40814726776"/>
    <n v="6000000"/>
    <n v="11700000"/>
    <n v="6544105.0927734356"/>
    <n v="13425467.963215008"/>
    <n v="310"/>
    <n v="4650"/>
    <n v="0.2087661061020025"/>
    <s v="TM"/>
    <s v="TM803s"/>
    <x v="2"/>
    <s v="Std"/>
    <s v="Std"/>
    <x v="8"/>
  </r>
  <r>
    <s v="TM805"/>
    <s v="Earthing refurbishment of lines 940/941"/>
    <s v="Program - Short Term Need"/>
    <n v="0"/>
    <n v="0"/>
    <n v="3862.19205625"/>
    <n v="778244.69799999997"/>
    <n v="46970"/>
    <n v="200000"/>
    <n v="200000"/>
    <n v="200000"/>
    <n v="200000"/>
    <n v="20000"/>
    <n v="20000"/>
    <n v="20000"/>
    <n v="20000"/>
    <n v="20000"/>
    <n v="20000"/>
    <n v="0"/>
    <n v="0"/>
    <n v="3676.09"/>
    <n v="759263.12"/>
    <n v="46970"/>
    <n v="204999.99999999997"/>
    <n v="210124.99999999997"/>
    <n v="215378.12499999997"/>
    <n v="220762.57812499994"/>
    <n v="22628.164257812492"/>
    <n v="23193.868364257803"/>
    <n v="23773.715073364248"/>
    <n v="24368.057950198356"/>
    <n v="24977.259398953309"/>
    <n v="25601.690883927142"/>
    <n v="820000"/>
    <n v="920000"/>
    <n v="873893.86738281231"/>
    <n v="995808.45905351313"/>
    <n v="270"/>
    <n v="4050"/>
    <n v="0.36995694717493016"/>
    <s v="TM"/>
    <s v="TM805s"/>
    <x v="2"/>
    <s v="Std"/>
    <s v="Std"/>
    <x v="8"/>
  </r>
  <r>
    <s v="TM805"/>
    <s v="Earthing refurbishment of lines 940/941"/>
    <s v="Program - Medium Term Need"/>
    <n v="0"/>
    <n v="0"/>
    <n v="0"/>
    <n v="0"/>
    <n v="0"/>
    <n v="80000"/>
    <n v="80000"/>
    <n v="80000"/>
    <n v="80000"/>
    <n v="0"/>
    <n v="0"/>
    <n v="0"/>
    <n v="0"/>
    <n v="0"/>
    <n v="0"/>
    <n v="0"/>
    <n v="0"/>
    <n v="0"/>
    <n v="0"/>
    <n v="0"/>
    <n v="82000"/>
    <n v="84050"/>
    <n v="86151.249999999985"/>
    <n v="88305.031249999985"/>
    <n v="0"/>
    <n v="0"/>
    <n v="0"/>
    <n v="0"/>
    <n v="0"/>
    <n v="0"/>
    <n v="320000"/>
    <n v="320000"/>
    <n v="340506.28125"/>
    <n v="340506.28125"/>
    <n v="270"/>
    <n v="2700"/>
    <n v="0.66070548673632656"/>
    <s v="TM"/>
    <s v="TM805m"/>
    <x v="2"/>
    <s v="Std"/>
    <s v="Std"/>
    <x v="8"/>
  </r>
  <r>
    <s v="TM809"/>
    <s v="Subtransmission line earthing refurbishment"/>
    <s v="Program - Short Term Need"/>
    <n v="0"/>
    <n v="0"/>
    <n v="0"/>
    <n v="0"/>
    <n v="0"/>
    <n v="0"/>
    <n v="300000"/>
    <n v="300000"/>
    <n v="300000"/>
    <n v="300000"/>
    <n v="300000"/>
    <n v="300000"/>
    <n v="300000"/>
    <n v="300000"/>
    <n v="300000"/>
    <n v="0"/>
    <n v="0"/>
    <n v="0"/>
    <n v="0"/>
    <n v="0"/>
    <n v="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200000"/>
    <n v="2700000"/>
    <n v="1308821.0185546875"/>
    <n v="3137539.8936152006"/>
    <n v="150"/>
    <n v="2250"/>
    <n v="0.70421301635901934"/>
    <s v="TM"/>
    <s v="TM809s"/>
    <x v="2"/>
    <s v="Std"/>
    <s v="Std"/>
    <x v="8"/>
  </r>
  <r>
    <s v="TM809"/>
    <s v="Subtransmission line earthing refurbishment"/>
    <s v="Program - Medium Term Need"/>
    <n v="0"/>
    <n v="0"/>
    <n v="0"/>
    <n v="0"/>
    <n v="0"/>
    <n v="0"/>
    <n v="300000"/>
    <n v="300000"/>
    <n v="300000"/>
    <n v="300000"/>
    <n v="300000"/>
    <n v="300000"/>
    <n v="300000"/>
    <n v="300000"/>
    <n v="300000"/>
    <n v="0"/>
    <n v="0"/>
    <n v="0"/>
    <n v="0"/>
    <n v="0"/>
    <n v="0"/>
    <n v="315187.5"/>
    <n v="323067.18749999994"/>
    <n v="331143.86718749994"/>
    <n v="339422.46386718738"/>
    <n v="347908.02546386706"/>
    <n v="356605.72610046377"/>
    <n v="365520.86925297533"/>
    <n v="374658.89098429965"/>
    <n v="384025.36325890711"/>
    <n v="1200000"/>
    <n v="2700000"/>
    <n v="1308821.0185546875"/>
    <n v="3137539.8936152006"/>
    <n v="150"/>
    <n v="1500"/>
    <n v="0.92229427226873739"/>
    <s v="TM"/>
    <s v="TM809m"/>
    <x v="2"/>
    <s v="Std"/>
    <s v="Std"/>
    <x v="8"/>
  </r>
  <r>
    <s v="TS001"/>
    <s v="Power transformer replacement"/>
    <s v="Program - Short Term Need"/>
    <n v="183374.86810522649"/>
    <n v="12136.708108437495"/>
    <n v="0"/>
    <n v="0"/>
    <n v="0"/>
    <n v="0"/>
    <n v="0"/>
    <n v="0"/>
    <n v="0"/>
    <n v="0"/>
    <n v="0"/>
    <n v="0"/>
    <n v="0"/>
    <n v="0"/>
    <n v="0"/>
    <n v="166128.57999999999"/>
    <n v="11270.13999999999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001s"/>
    <x v="2"/>
    <s v="Std"/>
    <s v="Unallocated"/>
    <x v="2"/>
  </r>
  <r>
    <s v="TS004"/>
    <s v="132kV circuit breaker replacement"/>
    <s v="Program - Short Term Need"/>
    <n v="6412.7334456328108"/>
    <n v="142114.67124375"/>
    <n v="0"/>
    <n v="5539.2434999999996"/>
    <n v="100000"/>
    <n v="0"/>
    <n v="0"/>
    <n v="0"/>
    <n v="362000"/>
    <n v="362000"/>
    <n v="362000"/>
    <n v="362000"/>
    <n v="362000"/>
    <n v="362000"/>
    <n v="362000"/>
    <n v="5809.62"/>
    <n v="131967.6"/>
    <n v="0"/>
    <n v="5404.14"/>
    <n v="100000"/>
    <n v="0"/>
    <n v="0"/>
    <n v="0"/>
    <n v="399580.2664062499"/>
    <n v="409569.77306640614"/>
    <n v="419809.01739306626"/>
    <n v="430304.24282789294"/>
    <n v="441061.84889859019"/>
    <n v="452088.3951210549"/>
    <n v="463390.60499908129"/>
    <n v="724000"/>
    <n v="2534000"/>
    <n v="809150.03947265609"/>
    <n v="3015804.1487123417"/>
    <n v="240"/>
    <n v="3600"/>
    <n v="0.42422542822249787"/>
    <s v="TS"/>
    <s v="TS004s"/>
    <x v="2"/>
    <s v="Std"/>
    <s v="Std"/>
    <x v="0"/>
  </r>
  <r>
    <s v="TS005"/>
    <s v="33kV circuit breaker replacement"/>
    <s v="Program - Short Term Need"/>
    <n v="1061307.0099558476"/>
    <n v="834040.35248406231"/>
    <n v="103727.65992500003"/>
    <n v="3365934.77"/>
    <n v="1522311.5100000002"/>
    <n v="0"/>
    <n v="0"/>
    <n v="0"/>
    <n v="770000"/>
    <n v="770000"/>
    <n v="1184000"/>
    <n v="1184000"/>
    <n v="1184000"/>
    <n v="1184000"/>
    <n v="1184000"/>
    <n v="961491.77000000025"/>
    <n v="774489.38"/>
    <n v="98729.480000000025"/>
    <n v="3283838.8000000003"/>
    <n v="1522311.5100000002"/>
    <n v="0"/>
    <n v="0"/>
    <n v="0"/>
    <n v="849935.92578124977"/>
    <n v="871184.32392578095"/>
    <n v="1373077.007164062"/>
    <n v="1407403.9323431635"/>
    <n v="1442589.0306517426"/>
    <n v="1478653.7564180358"/>
    <n v="1515620.1003284869"/>
    <n v="1540000"/>
    <n v="7460000"/>
    <n v="1721120.2497070306"/>
    <n v="8938464.076612521"/>
    <n v="240"/>
    <n v="3600"/>
    <n v="0.42422542822249787"/>
    <s v="TS"/>
    <s v="TS005s"/>
    <x v="2"/>
    <s v="Std"/>
    <s v="Std"/>
    <x v="0"/>
  </r>
  <r>
    <s v="TS007"/>
    <s v="11kV circuit breaker replacement"/>
    <s v="Program - Short Term Need"/>
    <n v="0"/>
    <n v="0"/>
    <n v="0"/>
    <n v="27910.514249999993"/>
    <n v="33.590000000000003"/>
    <n v="0"/>
    <n v="350000"/>
    <n v="350000"/>
    <n v="0"/>
    <n v="0"/>
    <n v="0"/>
    <n v="0"/>
    <n v="0"/>
    <n v="0"/>
    <n v="0"/>
    <n v="0"/>
    <n v="0"/>
    <n v="0"/>
    <n v="27229.769999999997"/>
    <n v="33.590000000000003"/>
    <n v="0"/>
    <n v="367718.75"/>
    <n v="376911.71874999994"/>
    <n v="0"/>
    <n v="0"/>
    <n v="0"/>
    <n v="0"/>
    <n v="0"/>
    <n v="0"/>
    <n v="0"/>
    <n v="700000"/>
    <n v="700000"/>
    <n v="744630.46875"/>
    <n v="744630.46875"/>
    <n v="230"/>
    <n v="3450"/>
    <n v="0.50978789955113346"/>
    <s v="TS"/>
    <s v="TS007s"/>
    <x v="2"/>
    <s v="Std"/>
    <s v="Std"/>
    <x v="0"/>
  </r>
  <r>
    <s v="TS008"/>
    <s v="Battery replacement"/>
    <s v="Program - Short Term Need"/>
    <n v="359859.07385943743"/>
    <n v="161080.90123796876"/>
    <n v="261411.0282375"/>
    <n v="689744.88599999994"/>
    <n v="1300326.8399999999"/>
    <n v="520000"/>
    <n v="520000"/>
    <n v="520000"/>
    <n v="520000"/>
    <n v="520000"/>
    <n v="520000"/>
    <n v="520000"/>
    <n v="520000"/>
    <n v="520000"/>
    <n v="520000"/>
    <n v="326014.56"/>
    <n v="149579.63000000003"/>
    <n v="248814.78"/>
    <n v="672921.84"/>
    <n v="1300326.8399999999"/>
    <n v="533000"/>
    <n v="546325"/>
    <n v="559983.12499999988"/>
    <n v="573982.70312499988"/>
    <n v="588332.27070312481"/>
    <n v="603040.57747070293"/>
    <n v="618116.59190747049"/>
    <n v="633569.50670515723"/>
    <n v="649408.74437278602"/>
    <n v="665643.96298210567"/>
    <n v="2600000"/>
    <n v="5200000"/>
    <n v="2801623.0988281248"/>
    <n v="5971402.4822663479"/>
    <n v="370"/>
    <n v="5550"/>
    <n v="1.9389197488630137E-2"/>
    <s v="TS"/>
    <s v="TS008s"/>
    <x v="2"/>
    <s v="Std"/>
    <s v="Std"/>
    <x v="0"/>
  </r>
  <r>
    <s v="TS008"/>
    <s v="Battery replacement"/>
    <s v="Program - Medium Term Need"/>
    <n v="0"/>
    <n v="0"/>
    <n v="0"/>
    <n v="0"/>
    <n v="0"/>
    <n v="0"/>
    <n v="0"/>
    <n v="0"/>
    <n v="0"/>
    <n v="0"/>
    <n v="520000"/>
    <n v="520000"/>
    <n v="520000"/>
    <n v="520000"/>
    <n v="520000"/>
    <n v="0"/>
    <n v="0"/>
    <n v="0"/>
    <n v="0"/>
    <n v="0"/>
    <n v="0"/>
    <n v="0"/>
    <n v="0"/>
    <n v="0"/>
    <n v="0"/>
    <n v="603040.57747070293"/>
    <n v="618116.59190747049"/>
    <n v="633569.50670515723"/>
    <n v="649408.74437278602"/>
    <n v="665643.96298210567"/>
    <n v="0"/>
    <n v="2600000"/>
    <n v="0"/>
    <n v="3169779.3834382226"/>
    <n v="370"/>
    <n v="3700"/>
    <n v="0.384036190737156"/>
    <s v="TS"/>
    <s v="TS008m"/>
    <x v="2"/>
    <s v="Std"/>
    <s v="Std"/>
    <x v="0"/>
  </r>
  <r>
    <s v="TS009"/>
    <s v="Auxiliary switchgear replacement"/>
    <s v="Program - Short Term Need"/>
    <n v="79042.959361023415"/>
    <n v="570495.79589468741"/>
    <n v="1138445.188825001"/>
    <n v="1545833.1782500008"/>
    <n v="647392"/>
    <n v="0"/>
    <n v="0"/>
    <n v="0"/>
    <n v="282000"/>
    <n v="0"/>
    <n v="282000"/>
    <n v="0"/>
    <n v="0"/>
    <n v="0"/>
    <n v="0"/>
    <n v="71609.02"/>
    <n v="529762.06000000006"/>
    <n v="1083588.5200000009"/>
    <n v="1508129.9300000009"/>
    <n v="647392"/>
    <n v="0"/>
    <n v="0"/>
    <n v="0"/>
    <n v="311275.23515624995"/>
    <n v="0"/>
    <n v="327033.54393603501"/>
    <n v="0"/>
    <n v="0"/>
    <n v="0"/>
    <n v="0"/>
    <n v="282000"/>
    <n v="564000"/>
    <n v="311275.23515624995"/>
    <n v="638308.77909228497"/>
    <n v="190"/>
    <n v="2850"/>
    <n v="0.65710886224375653"/>
    <s v="TS"/>
    <s v="TS009s"/>
    <x v="2"/>
    <s v="Std"/>
    <s v="Std"/>
    <x v="0"/>
  </r>
  <r>
    <s v="TS011"/>
    <s v="Freq injection replacement/augmentation"/>
    <s v="Program - Short Term Need"/>
    <n v="566.3663941796874"/>
    <n v="0"/>
    <n v="0"/>
    <n v="0"/>
    <n v="0"/>
    <n v="0"/>
    <n v="0"/>
    <n v="0"/>
    <n v="0"/>
    <n v="0"/>
    <n v="0"/>
    <n v="0"/>
    <n v="0"/>
    <n v="0"/>
    <n v="0"/>
    <n v="51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011s"/>
    <x v="2"/>
    <s v="Std"/>
    <s v="Unallocated"/>
    <x v="2"/>
  </r>
  <r>
    <s v="TS015"/>
    <s v="Replacement of surge arrester in zone and sub-transmission substations"/>
    <s v="Program - Short Term Need"/>
    <n v="54916.567790507797"/>
    <n v="22110.502934374999"/>
    <n v="22485.392199999995"/>
    <n v="73212.510999999999"/>
    <n v="57400"/>
    <n v="37000"/>
    <n v="50000"/>
    <n v="50000"/>
    <n v="50000"/>
    <n v="25000"/>
    <n v="50000"/>
    <n v="50000"/>
    <n v="50000"/>
    <n v="50000"/>
    <n v="50000"/>
    <n v="49751.7"/>
    <n v="20531.800000000003"/>
    <n v="21401.919999999995"/>
    <n v="71426.840000000011"/>
    <n v="57400"/>
    <n v="37925"/>
    <n v="52531.249999999993"/>
    <n v="53844.531249999993"/>
    <n v="55190.644531249985"/>
    <n v="28285.205322265618"/>
    <n v="57984.670910644512"/>
    <n v="59434.287683410628"/>
    <n v="60920.144875495884"/>
    <n v="62443.14849738327"/>
    <n v="64004.227209817851"/>
    <n v="212000"/>
    <n v="462000"/>
    <n v="227776.63110351563"/>
    <n v="532563.11028026778"/>
    <n v="190"/>
    <n v="2850"/>
    <n v="0.65710886224375653"/>
    <s v="TS"/>
    <s v="TS015s"/>
    <x v="2"/>
    <s v="Std"/>
    <s v="Std"/>
    <x v="0"/>
  </r>
  <r>
    <s v="TS015"/>
    <s v="Replacement of surge arrester in zone and sub-transmission substations"/>
    <s v="Program - Medium Term Need"/>
    <n v="0"/>
    <n v="0"/>
    <n v="0"/>
    <n v="0"/>
    <n v="0"/>
    <n v="0"/>
    <n v="68000"/>
    <n v="68000"/>
    <n v="68000"/>
    <n v="25000"/>
    <n v="0"/>
    <n v="0"/>
    <n v="0"/>
    <n v="0"/>
    <n v="0"/>
    <n v="0"/>
    <n v="0"/>
    <n v="0"/>
    <n v="0"/>
    <n v="0"/>
    <n v="0"/>
    <n v="71442.5"/>
    <n v="73228.562499999985"/>
    <n v="75059.276562499988"/>
    <n v="28285.205322265618"/>
    <n v="0"/>
    <n v="0"/>
    <n v="0"/>
    <n v="0"/>
    <n v="0"/>
    <n v="229000"/>
    <n v="229000"/>
    <n v="248015.54438476561"/>
    <n v="248015.54438476561"/>
    <n v="190"/>
    <n v="1900"/>
    <n v="0.8019866693121368"/>
    <s v="TS"/>
    <s v="TS015m"/>
    <x v="2"/>
    <s v="Std"/>
    <s v="Std"/>
    <x v="0"/>
  </r>
  <r>
    <s v="TS016"/>
    <s v="VT and CT replacement"/>
    <s v="Program - Short Term Need"/>
    <n v="1647852.3290084684"/>
    <n v="664754.33081375004"/>
    <n v="229164.01650624999"/>
    <n v="116662.85549999996"/>
    <n v="1131559.1599999999"/>
    <n v="0"/>
    <n v="0"/>
    <n v="0"/>
    <n v="698000"/>
    <n v="698000"/>
    <n v="698000"/>
    <n v="698000"/>
    <n v="698000"/>
    <n v="698000"/>
    <n v="698000"/>
    <n v="1492872.8800000001"/>
    <n v="617290.4800000001"/>
    <n v="218121.61"/>
    <n v="113817.41999999997"/>
    <n v="1131559.1599999999"/>
    <n v="0"/>
    <n v="0"/>
    <n v="0"/>
    <n v="770461.39765624981"/>
    <n v="789722.93259765604"/>
    <n v="809466.00591259729"/>
    <n v="829702.65606041229"/>
    <n v="850445.22246192256"/>
    <n v="871706.3530234705"/>
    <n v="893499.01184905728"/>
    <n v="1396000"/>
    <n v="4886000"/>
    <n v="1560184.3302539058"/>
    <n v="5815003.5795613658"/>
    <n v="240"/>
    <n v="3600"/>
    <n v="0.42422542822249787"/>
    <s v="TS"/>
    <s v="TS016s"/>
    <x v="2"/>
    <s v="Std"/>
    <s v="Std"/>
    <x v="0"/>
  </r>
  <r>
    <s v="TS017"/>
    <s v="Power transformer refurbishment"/>
    <s v="Program - Short Term Need"/>
    <n v="660037.24753920687"/>
    <n v="0"/>
    <n v="0"/>
    <n v="20569.197749999999"/>
    <n v="0"/>
    <n v="0"/>
    <n v="0"/>
    <n v="0"/>
    <n v="0"/>
    <n v="0"/>
    <n v="0"/>
    <n v="0"/>
    <n v="0"/>
    <n v="0"/>
    <n v="0"/>
    <n v="597961.17000000004"/>
    <n v="0"/>
    <n v="0"/>
    <n v="20067.510000000002"/>
    <n v="0"/>
    <n v="0"/>
    <n v="0"/>
    <n v="0"/>
    <n v="0"/>
    <n v="0"/>
    <n v="0"/>
    <n v="0"/>
    <n v="0"/>
    <n v="0"/>
    <n v="0"/>
    <n v="0"/>
    <n v="0"/>
    <n v="0"/>
    <n v="0"/>
    <s v=""/>
    <n v="2100"/>
    <n v="0.77812514139210753"/>
    <s v="TS"/>
    <s v="TS017s"/>
    <x v="2"/>
    <s v="Std"/>
    <s v="Std"/>
    <x v="4"/>
  </r>
  <r>
    <s v="TS020"/>
    <s v="Portable earthing set cabinets"/>
    <s v="Program - Short Term Need"/>
    <n v="28841.527019140616"/>
    <n v="0"/>
    <n v="0"/>
    <n v="0"/>
    <n v="0"/>
    <n v="0"/>
    <n v="0"/>
    <n v="0"/>
    <n v="0"/>
    <n v="0"/>
    <n v="0"/>
    <n v="0"/>
    <n v="0"/>
    <n v="0"/>
    <n v="0"/>
    <n v="26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229427226873739"/>
    <s v="TS"/>
    <s v="TS020s"/>
    <x v="2"/>
    <s v="Std"/>
    <s v="Std"/>
    <x v="0"/>
  </r>
  <r>
    <s v="TS024"/>
    <s v="Building and amenities refurbishment"/>
    <s v="Program - Short Term Need"/>
    <n v="1956897.122571019"/>
    <n v="224420.66788906246"/>
    <n v="238963.65815625002"/>
    <n v="1690201.0457499998"/>
    <n v="740909.15"/>
    <n v="1500000"/>
    <n v="1500000"/>
    <n v="1500000"/>
    <n v="1500000"/>
    <n v="1500000"/>
    <n v="1000000"/>
    <n v="1000000"/>
    <n v="1000000"/>
    <n v="1000000"/>
    <n v="1000000"/>
    <n v="1772852.21"/>
    <n v="208396.9"/>
    <n v="227449.05000000002"/>
    <n v="1648976.63"/>
    <n v="740909.15"/>
    <n v="1537499.9999999998"/>
    <n v="1575937.4999999998"/>
    <n v="1615335.9374999998"/>
    <n v="1655719.3359374995"/>
    <n v="1697112.319335937"/>
    <n v="1159693.4182128902"/>
    <n v="1188685.7536682126"/>
    <n v="1218402.8975099176"/>
    <n v="1248862.9699476655"/>
    <n v="1280084.544196357"/>
    <n v="7500000"/>
    <n v="12500000"/>
    <n v="8081605.0927734356"/>
    <n v="14177334.676308479"/>
    <n v="200"/>
    <n v="3000"/>
    <n v="0.5816581798129733"/>
    <s v="TS"/>
    <s v="TS024s"/>
    <x v="2"/>
    <s v="Std"/>
    <s v="Std"/>
    <x v="0"/>
  </r>
  <r>
    <s v="TS024"/>
    <s v="Building and amenities refurbishment"/>
    <s v="Program - Medium Term Need"/>
    <n v="0"/>
    <n v="0"/>
    <n v="0"/>
    <n v="0"/>
    <n v="0"/>
    <n v="0"/>
    <n v="0"/>
    <n v="0"/>
    <n v="0"/>
    <n v="0"/>
    <n v="1000000"/>
    <n v="1000000"/>
    <n v="1000000"/>
    <n v="1000000"/>
    <n v="1000000"/>
    <n v="0"/>
    <n v="0"/>
    <n v="0"/>
    <n v="0"/>
    <n v="0"/>
    <n v="0"/>
    <n v="0"/>
    <n v="0"/>
    <n v="0"/>
    <n v="0"/>
    <n v="1159693.4182128902"/>
    <n v="1188685.7536682126"/>
    <n v="1218402.8975099176"/>
    <n v="1248862.9699476655"/>
    <n v="1280084.544196357"/>
    <n v="0"/>
    <n v="5000000"/>
    <n v="0"/>
    <n v="6095729.5835350426"/>
    <n v="200"/>
    <n v="2000"/>
    <n v="0.80123827338602005"/>
    <s v="TS"/>
    <s v="TS024m"/>
    <x v="2"/>
    <s v="Std"/>
    <s v="Std"/>
    <x v="0"/>
  </r>
  <r>
    <s v="TS025"/>
    <s v="Asbestos and other hazardous material reporting, management and removal"/>
    <s v="Program - Short Term Need"/>
    <n v="1510953.9110737769"/>
    <n v="380046.50428374991"/>
    <n v="140462.7840625"/>
    <n v="333384.36599999998"/>
    <n v="641743.65"/>
    <n v="89000"/>
    <n v="450000"/>
    <n v="450000"/>
    <n v="518000"/>
    <n v="520000"/>
    <n v="539000"/>
    <n v="450000"/>
    <n v="450000"/>
    <n v="518000"/>
    <n v="520000"/>
    <n v="1368849.67"/>
    <n v="352910.95999999996"/>
    <n v="133694.5"/>
    <n v="325253.04000000004"/>
    <n v="641743.65"/>
    <n v="91224.999999999985"/>
    <n v="472781.24999999994"/>
    <n v="484600.78124999994"/>
    <n v="571775.07734374993"/>
    <n v="588332.27070312481"/>
    <n v="625074.75241674786"/>
    <n v="534908.5891506956"/>
    <n v="548281.303879463"/>
    <n v="646911.01843289065"/>
    <n v="665643.96298210567"/>
    <n v="2027000"/>
    <n v="4504000"/>
    <n v="2208714.3792968746"/>
    <n v="5229534.0061587775"/>
    <n v="160"/>
    <n v="2400"/>
    <n v="0.69318625244447352"/>
    <s v="TS"/>
    <s v="TS025s"/>
    <x v="2"/>
    <s v="Std"/>
    <s v="Std"/>
    <x v="0"/>
  </r>
  <r>
    <s v="TS026"/>
    <s v="Noise attenuation in ZS and TS"/>
    <s v="Program - Short Term Need"/>
    <n v="2537007.510500777"/>
    <n v="60574.343832812483"/>
    <n v="255672.14676875001"/>
    <n v="2112.4327499999995"/>
    <n v="0"/>
    <n v="0"/>
    <n v="0"/>
    <n v="1000000"/>
    <n v="0"/>
    <n v="1000000"/>
    <n v="0"/>
    <n v="1000000"/>
    <n v="0"/>
    <n v="1000000"/>
    <n v="0"/>
    <n v="2298403.5900000003"/>
    <n v="56249.299999999996"/>
    <n v="243352.43000000002"/>
    <n v="2060.91"/>
    <n v="0"/>
    <n v="0"/>
    <n v="0"/>
    <n v="1076890.6249999998"/>
    <n v="0"/>
    <n v="1131408.2128906248"/>
    <n v="0"/>
    <n v="1188685.7536682126"/>
    <n v="0"/>
    <n v="1248862.9699476655"/>
    <n v="0"/>
    <n v="2000000"/>
    <n v="4000000"/>
    <n v="2208298.8378906245"/>
    <n v="4645847.5615065023"/>
    <n v="210"/>
    <n v="3150"/>
    <n v="0.5453379805134515"/>
    <s v="TS"/>
    <s v="TS026s"/>
    <x v="2"/>
    <s v="Std"/>
    <s v="Std"/>
    <x v="0"/>
  </r>
  <r>
    <s v="TS027"/>
    <s v="Substation switchyard lighting improvement"/>
    <s v="Program - Short Term Need"/>
    <n v="531359.24430673814"/>
    <n v="414573.16844374995"/>
    <n v="286525.75658750004"/>
    <n v="28716.000249999994"/>
    <n v="0"/>
    <n v="110000"/>
    <n v="110000"/>
    <n v="110000"/>
    <n v="110000"/>
    <n v="110000"/>
    <n v="110000"/>
    <n v="110000"/>
    <n v="110000"/>
    <n v="110000"/>
    <n v="110000"/>
    <n v="481385.25"/>
    <n v="384972.4"/>
    <n v="272719.34000000003"/>
    <n v="28015.609999999997"/>
    <n v="0"/>
    <n v="112749.99999999999"/>
    <n v="115568.74999999999"/>
    <n v="118457.96874999999"/>
    <n v="121419.41796874997"/>
    <n v="124454.90341796872"/>
    <n v="127566.27600341792"/>
    <n v="130755.43290350337"/>
    <n v="134024.31872609095"/>
    <n v="137374.92669424319"/>
    <n v="140809.29986159928"/>
    <n v="550000"/>
    <n v="1100000"/>
    <n v="592651.04013671866"/>
    <n v="1263181.2943255734"/>
    <n v="140"/>
    <n v="2100"/>
    <n v="0.77812514139210753"/>
    <s v="TS"/>
    <s v="TS027s"/>
    <x v="2"/>
    <s v="Std"/>
    <s v="Std"/>
    <x v="0"/>
  </r>
  <r>
    <s v="TS028"/>
    <s v="Control cable trench and cover refurbishment"/>
    <s v="Program - Short Term Need"/>
    <n v="13597.164559359371"/>
    <n v="0"/>
    <n v="0"/>
    <n v="0"/>
    <n v="0"/>
    <n v="0"/>
    <n v="0"/>
    <n v="0"/>
    <n v="0"/>
    <n v="0"/>
    <n v="0"/>
    <n v="0"/>
    <n v="0"/>
    <n v="0"/>
    <n v="0"/>
    <n v="1231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00"/>
    <n v="0.99191803381762"/>
    <s v="TS"/>
    <s v="TS028s"/>
    <x v="2"/>
    <s v="Std"/>
    <s v="Std"/>
    <x v="0"/>
  </r>
  <r>
    <s v="TS029"/>
    <s v="Substation control room temperature reduction initiatives"/>
    <s v="Program - Short Term Need"/>
    <n v="95883.115154910149"/>
    <n v="15956.202239374998"/>
    <n v="421.00645000000003"/>
    <n v="1153.33"/>
    <n v="0"/>
    <n v="0"/>
    <n v="0"/>
    <n v="0"/>
    <n v="0"/>
    <n v="0"/>
    <n v="0"/>
    <n v="0"/>
    <n v="0"/>
    <n v="0"/>
    <n v="0"/>
    <n v="86865.37000000001"/>
    <n v="14816.92"/>
    <n v="400.72"/>
    <n v="1125.2"/>
    <n v="0"/>
    <n v="0"/>
    <n v="0"/>
    <n v="0"/>
    <n v="0"/>
    <n v="0"/>
    <n v="0"/>
    <n v="0"/>
    <n v="0"/>
    <n v="0"/>
    <n v="0"/>
    <n v="0"/>
    <n v="0"/>
    <n v="0"/>
    <n v="0"/>
    <s v=""/>
    <n v="1500"/>
    <n v="0.92229427226873739"/>
    <s v="TS"/>
    <s v="TS029s"/>
    <x v="2"/>
    <s v="Std"/>
    <s v="Std"/>
    <x v="0"/>
  </r>
  <r>
    <s v="TS031"/>
    <s v="Substation safety fence upgrade program"/>
    <s v="Program - Short Term Need"/>
    <n v="149721.7765433359"/>
    <n v="241168.4601201562"/>
    <n v="3615.9150499999996"/>
    <n v="3991.5754999999995"/>
    <n v="646105.78"/>
    <n v="100000"/>
    <n v="100000"/>
    <n v="100000"/>
    <n v="100000"/>
    <n v="100000"/>
    <n v="100000"/>
    <n v="100000"/>
    <n v="100000"/>
    <n v="100000"/>
    <n v="100000"/>
    <n v="135640.54"/>
    <n v="223948.88999999998"/>
    <n v="3441.68"/>
    <n v="3894.22"/>
    <n v="646105.78"/>
    <n v="102499.99999999999"/>
    <n v="105062.49999999999"/>
    <n v="107689.06249999999"/>
    <n v="110381.28906249997"/>
    <n v="113140.82128906247"/>
    <n v="115969.34182128902"/>
    <n v="118868.57536682126"/>
    <n v="121840.28975099177"/>
    <n v="124886.29699476654"/>
    <n v="128008.4544196357"/>
    <n v="500000"/>
    <n v="1000000"/>
    <n v="538773.67285156238"/>
    <n v="1148346.6312050666"/>
    <n v="230"/>
    <n v="3450"/>
    <n v="0.50978789955113346"/>
    <s v="TS"/>
    <s v="TS031s"/>
    <x v="2"/>
    <s v="Std"/>
    <s v="Std"/>
    <x v="0"/>
  </r>
  <r>
    <s v="TS032"/>
    <s v="Substation security systems"/>
    <s v="Program - Short Term Need"/>
    <n v="2584854.3885275382"/>
    <n v="46442.125089531241"/>
    <n v="269107.06648749992"/>
    <n v="3819.2012499999996"/>
    <n v="0"/>
    <n v="150000"/>
    <n v="150000"/>
    <n v="150000"/>
    <n v="0"/>
    <n v="0"/>
    <n v="0"/>
    <n v="0"/>
    <n v="0"/>
    <n v="0"/>
    <n v="0"/>
    <n v="2341750.5"/>
    <n v="43126.13"/>
    <n v="256139.97999999995"/>
    <n v="3726.05"/>
    <n v="0"/>
    <n v="153750"/>
    <n v="157593.75"/>
    <n v="161533.59374999997"/>
    <n v="0"/>
    <n v="0"/>
    <n v="0"/>
    <n v="0"/>
    <n v="0"/>
    <n v="0"/>
    <n v="0"/>
    <n v="450000"/>
    <n v="450000"/>
    <n v="472877.34375"/>
    <n v="472877.34375"/>
    <n v="150"/>
    <n v="2250"/>
    <n v="0.70421301635901934"/>
    <s v="TS"/>
    <s v="TS032s"/>
    <x v="2"/>
    <s v="Std"/>
    <s v="Std"/>
    <x v="0"/>
  </r>
  <r>
    <s v="TS033"/>
    <s v="Substation fire hydrant installations"/>
    <s v="Program - Short Term Need"/>
    <n v="770042.40132109751"/>
    <n v="693600.23539328121"/>
    <n v="318122.23182500002"/>
    <n v="584229.8997500001"/>
    <n v="191793"/>
    <n v="200000"/>
    <n v="200000"/>
    <n v="200000"/>
    <n v="200000"/>
    <n v="200000"/>
    <n v="200000"/>
    <n v="200000"/>
    <n v="200000"/>
    <n v="200000"/>
    <n v="200000"/>
    <n v="697620.41"/>
    <n v="644076.77"/>
    <n v="302793.32"/>
    <n v="569980.39000000013"/>
    <n v="191793"/>
    <n v="204999.99999999997"/>
    <n v="210124.99999999997"/>
    <n v="215378.12499999997"/>
    <n v="220762.57812499994"/>
    <n v="226281.64257812494"/>
    <n v="231938.68364257805"/>
    <n v="237737.15073364251"/>
    <n v="243680.57950198354"/>
    <n v="249772.59398953308"/>
    <n v="256016.9088392714"/>
    <n v="1000000"/>
    <n v="2000000"/>
    <n v="1077547.3457031248"/>
    <n v="2296693.2624101331"/>
    <n v="160"/>
    <n v="2400"/>
    <n v="0.69318625244447352"/>
    <s v="TS"/>
    <s v="TS033s"/>
    <x v="2"/>
    <s v="Std"/>
    <s v="Std"/>
    <x v="0"/>
  </r>
  <r>
    <s v="TS034"/>
    <s v="Substation deluge showers and fire blankets"/>
    <s v="Program - Short Term Need"/>
    <n v="447990.35392232414"/>
    <n v="358580.22962796869"/>
    <n v="148722.92388749996"/>
    <n v="8132.2679999999991"/>
    <n v="152066.07999999999"/>
    <n v="160000"/>
    <n v="160000"/>
    <n v="160000"/>
    <n v="160000"/>
    <n v="160000"/>
    <n v="160000"/>
    <n v="160000"/>
    <n v="160000"/>
    <n v="160000"/>
    <n v="160000"/>
    <n v="405857.15"/>
    <n v="332977.39"/>
    <n v="141556.61999999997"/>
    <n v="7933.92"/>
    <n v="152066.07999999999"/>
    <n v="164000"/>
    <n v="168100"/>
    <n v="172302.49999999997"/>
    <n v="176610.06249999997"/>
    <n v="181025.31406249994"/>
    <n v="185550.94691406243"/>
    <n v="190189.72058691399"/>
    <n v="194944.46360158685"/>
    <n v="199818.07519162647"/>
    <n v="204813.52707141713"/>
    <n v="800000"/>
    <n v="1600000"/>
    <n v="862037.87656249991"/>
    <n v="1837354.6099281069"/>
    <n v="120"/>
    <n v="1800"/>
    <n v="0.81856625251358184"/>
    <s v="TS"/>
    <s v="TS034s"/>
    <x v="2"/>
    <s v="Std"/>
    <s v="Std"/>
    <x v="0"/>
  </r>
  <r>
    <s v="TS035"/>
    <s v="Substation oil containment program - bund walls"/>
    <s v="Program - Short Term Need"/>
    <n v="589858.33617692953"/>
    <n v="564481.18945156236"/>
    <n v="19831.229781249978"/>
    <n v="11680.694999999998"/>
    <n v="198616"/>
    <n v="70000"/>
    <n v="70000"/>
    <n v="70000"/>
    <n v="70000"/>
    <n v="70000"/>
    <n v="70000"/>
    <n v="70000"/>
    <n v="70000"/>
    <n v="70000"/>
    <n v="70000"/>
    <n v="534382.54"/>
    <n v="524176.89999999997"/>
    <n v="18875.64999999998"/>
    <n v="11395.8"/>
    <n v="198616"/>
    <n v="71750"/>
    <n v="73543.75"/>
    <n v="75382.343749999985"/>
    <n v="77266.902343749985"/>
    <n v="79198.574902343724"/>
    <n v="81178.539274902316"/>
    <n v="83208.002756774877"/>
    <n v="85288.202825694243"/>
    <n v="87420.407896336576"/>
    <n v="89605.918093745"/>
    <n v="350000"/>
    <n v="700000"/>
    <n v="377141.57099609374"/>
    <n v="803842.64184354676"/>
    <n v="110"/>
    <n v="1650"/>
    <n v="0.89013101468096512"/>
    <s v="TS"/>
    <s v="TS035s"/>
    <x v="2"/>
    <s v="Std"/>
    <s v="Std"/>
    <x v="0"/>
  </r>
  <r>
    <s v="TS036"/>
    <s v="Substation earthing"/>
    <s v="Program - Short Term Need"/>
    <n v="1919878.9470307692"/>
    <n v="1501035.940373281"/>
    <n v="2046544.9123187489"/>
    <n v="2481136.2585000037"/>
    <n v="755210"/>
    <n v="340000"/>
    <n v="408000"/>
    <n v="0"/>
    <n v="0"/>
    <n v="0"/>
    <n v="0"/>
    <n v="0"/>
    <n v="0"/>
    <n v="0"/>
    <n v="0"/>
    <n v="1739315.57"/>
    <n v="1393861.09"/>
    <n v="1947930.909999999"/>
    <n v="2420620.7400000039"/>
    <n v="755210"/>
    <n v="348499.99999999994"/>
    <n v="428654.99999999994"/>
    <n v="0"/>
    <n v="0"/>
    <n v="0"/>
    <n v="0"/>
    <n v="0"/>
    <n v="0"/>
    <n v="0"/>
    <n v="0"/>
    <n v="748000"/>
    <n v="748000"/>
    <n v="777154.99999999988"/>
    <n v="777154.99999999988"/>
    <n v="370"/>
    <n v="5550"/>
    <n v="1.9389197488630137E-2"/>
    <s v="TS"/>
    <s v="TS036s"/>
    <x v="2"/>
    <s v="Std"/>
    <s v="Std"/>
    <x v="0"/>
  </r>
  <r>
    <s v="TS047"/>
    <s v="Equipment labelling in TS &amp; ZS"/>
    <s v="Program - Short Term Need"/>
    <n v="-60.709708984374984"/>
    <n v="0"/>
    <n v="0"/>
    <n v="0"/>
    <n v="0"/>
    <n v="0"/>
    <n v="0"/>
    <n v="0"/>
    <n v="0"/>
    <n v="0"/>
    <n v="0"/>
    <n v="0"/>
    <n v="0"/>
    <n v="0"/>
    <n v="0"/>
    <n v="-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047s"/>
    <x v="2"/>
    <s v="Std"/>
    <s v="Unallocated"/>
    <x v="2"/>
  </r>
  <r>
    <s v="TS048"/>
    <s v="Substation oil containment program - separators"/>
    <s v="Program - Short Term Need"/>
    <n v="34064.250825519521"/>
    <n v="309.11068499999999"/>
    <n v="0"/>
    <n v="0"/>
    <n v="0"/>
    <n v="0"/>
    <n v="0"/>
    <n v="0"/>
    <n v="0"/>
    <n v="0"/>
    <n v="0"/>
    <n v="0"/>
    <n v="0"/>
    <n v="0"/>
    <n v="0"/>
    <n v="30860.53"/>
    <n v="287.0400000000000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000"/>
    <n v="0.97413197299614496"/>
    <s v="TS"/>
    <s v="TS048s"/>
    <x v="2"/>
    <s v="Std"/>
    <s v="Std"/>
    <x v="0"/>
  </r>
  <r>
    <s v="TS049"/>
    <s v="Tunnelboard refurbishment"/>
    <s v="Program - Short Term Need"/>
    <n v="10046.72832040625"/>
    <n v="33076.350941874989"/>
    <n v="0"/>
    <n v="0"/>
    <n v="0"/>
    <n v="0"/>
    <n v="0"/>
    <n v="0"/>
    <n v="45000"/>
    <n v="45000"/>
    <n v="0"/>
    <n v="0"/>
    <n v="0"/>
    <n v="45000"/>
    <n v="45000"/>
    <n v="9101.840000000002"/>
    <n v="30714.679999999993"/>
    <n v="0"/>
    <n v="0"/>
    <n v="0"/>
    <n v="0"/>
    <n v="0"/>
    <n v="0"/>
    <n v="49671.580078124993"/>
    <n v="50913.369580078106"/>
    <n v="0"/>
    <n v="0"/>
    <n v="0"/>
    <n v="56198.833647644948"/>
    <n v="57603.804488836067"/>
    <n v="90000"/>
    <n v="180000"/>
    <n v="100584.9496582031"/>
    <n v="214387.58779468411"/>
    <n v="150"/>
    <n v="2250"/>
    <n v="0.70421301635901934"/>
    <s v="TS"/>
    <s v="TS049s"/>
    <x v="2"/>
    <s v="Std"/>
    <s v="Std"/>
    <x v="0"/>
  </r>
  <r>
    <s v="TS050"/>
    <s v="POW switching for capacitors"/>
    <s v="Program - Short Term Need"/>
    <n v="160500.08997139055"/>
    <n v="60521.091591406235"/>
    <n v="0"/>
    <n v="0"/>
    <n v="0"/>
    <n v="0"/>
    <n v="0"/>
    <n v="0"/>
    <n v="0"/>
    <n v="0"/>
    <n v="0"/>
    <n v="0"/>
    <n v="0"/>
    <n v="0"/>
    <n v="0"/>
    <n v="145405.15999999997"/>
    <n v="56199.8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421301635901934"/>
    <s v="TS"/>
    <s v="TS050s"/>
    <x v="2"/>
    <s v="Std"/>
    <s v="Std"/>
    <x v="0"/>
  </r>
  <r>
    <s v="TS055"/>
    <s v="66kV circuit breaker replacement"/>
    <s v="Program - Short Term Need"/>
    <n v="528802.39420315216"/>
    <n v="31569.307125624997"/>
    <n v="0"/>
    <n v="0"/>
    <n v="0"/>
    <n v="258000"/>
    <n v="258000"/>
    <n v="0"/>
    <n v="0"/>
    <n v="0"/>
    <n v="258000"/>
    <n v="258000"/>
    <n v="258000"/>
    <n v="258000"/>
    <n v="258000"/>
    <n v="479068.87"/>
    <n v="29315.24"/>
    <n v="0"/>
    <n v="0"/>
    <n v="0"/>
    <n v="264450"/>
    <n v="271061.25"/>
    <n v="0"/>
    <n v="0"/>
    <n v="0"/>
    <n v="299200.90189892566"/>
    <n v="306680.9244463988"/>
    <n v="314347.94755755877"/>
    <n v="322206.64624649769"/>
    <n v="330261.81240266014"/>
    <n v="516000"/>
    <n v="1806000"/>
    <n v="535511.25"/>
    <n v="2108209.4825520413"/>
    <n v="240"/>
    <n v="3600"/>
    <n v="0.42422542822249787"/>
    <s v="TS"/>
    <s v="TS055s"/>
    <x v="2"/>
    <s v="Std"/>
    <s v="Std"/>
    <x v="0"/>
  </r>
  <r>
    <s v="TS057"/>
    <s v="Substation insulation co-ordination"/>
    <s v="Program - Short Term Need"/>
    <n v="79919.717940046845"/>
    <n v="0"/>
    <n v="0"/>
    <n v="1494.4499999999998"/>
    <n v="135353"/>
    <n v="0"/>
    <n v="0"/>
    <n v="0"/>
    <n v="0"/>
    <n v="0"/>
    <n v="0"/>
    <n v="0"/>
    <n v="0"/>
    <n v="0"/>
    <n v="0"/>
    <n v="72403.319999999992"/>
    <n v="0"/>
    <n v="0"/>
    <n v="1458"/>
    <n v="135353"/>
    <n v="0"/>
    <n v="0"/>
    <n v="0"/>
    <n v="0"/>
    <n v="0"/>
    <n v="0"/>
    <n v="0"/>
    <n v="0"/>
    <n v="0"/>
    <n v="0"/>
    <n v="0"/>
    <n v="0"/>
    <n v="0"/>
    <n v="0"/>
    <s v=""/>
    <n v="2400"/>
    <n v="0.69318625244447352"/>
    <s v="TS"/>
    <s v="TS057s"/>
    <x v="2"/>
    <s v="Std"/>
    <s v="Std"/>
    <x v="0"/>
  </r>
  <r>
    <s v="TS060"/>
    <s v="Lawson TS rebuild"/>
    <s v="Major Project - Committed Project"/>
    <n v="2379.5446389648432"/>
    <n v="36.743508124999998"/>
    <n v="0"/>
    <n v="0"/>
    <n v="0"/>
    <n v="0"/>
    <n v="0"/>
    <n v="0"/>
    <n v="0"/>
    <n v="0"/>
    <n v="0"/>
    <n v="0"/>
    <n v="0"/>
    <n v="0"/>
    <n v="0"/>
    <n v="2155.75"/>
    <n v="34.12000000000000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060"/>
    <x v="2"/>
    <s v="Std"/>
    <s v="Unallocated"/>
    <x v="2"/>
  </r>
  <r>
    <s v="TS067"/>
    <s v="Rosehill ZS renewal"/>
    <s v="Major Project - Committed Project"/>
    <n v="16789.104447695307"/>
    <n v="0"/>
    <n v="0"/>
    <n v="0"/>
    <n v="0"/>
    <n v="0"/>
    <n v="0"/>
    <n v="0"/>
    <n v="0"/>
    <n v="0"/>
    <n v="0"/>
    <n v="0"/>
    <n v="0"/>
    <n v="0"/>
    <n v="0"/>
    <n v="15210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067"/>
    <x v="2"/>
    <s v="Std"/>
    <s v="Std"/>
    <x v="0"/>
  </r>
  <r>
    <s v="TS072"/>
    <s v="Holroyd ZS renewal"/>
    <s v="Major Project - Committed Project"/>
    <n v="349485.09813134756"/>
    <n v="1897.0505249999997"/>
    <n v="-1097.903125"/>
    <n v="0"/>
    <n v="0"/>
    <n v="0"/>
    <n v="0"/>
    <n v="0"/>
    <n v="0"/>
    <n v="0"/>
    <n v="0"/>
    <n v="0"/>
    <n v="0"/>
    <n v="0"/>
    <n v="0"/>
    <n v="316616.25"/>
    <n v="1761.6"/>
    <n v="-1045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072"/>
    <x v="2"/>
    <s v="Std"/>
    <s v="Std"/>
    <x v="0"/>
  </r>
  <r>
    <s v="TS086"/>
    <s v="Busbar support and isolator replacement"/>
    <s v="Program - Short Term Need"/>
    <n v="0"/>
    <n v="0"/>
    <n v="13011.076581250003"/>
    <n v="598284.31024999998"/>
    <n v="197917"/>
    <n v="0"/>
    <n v="94500"/>
    <n v="94500"/>
    <n v="94500"/>
    <n v="94500"/>
    <n v="94500"/>
    <n v="94500"/>
    <n v="94500"/>
    <n v="94500"/>
    <n v="94500"/>
    <n v="0"/>
    <n v="0"/>
    <n v="12384.130000000003"/>
    <n v="583692.01"/>
    <n v="197917"/>
    <n v="0"/>
    <n v="99284.062499999985"/>
    <n v="101766.16406249999"/>
    <n v="104310.31816406248"/>
    <n v="106918.07611816403"/>
    <n v="109591.02802111812"/>
    <n v="112330.80372164608"/>
    <n v="115139.07381468722"/>
    <n v="118017.55066005439"/>
    <n v="120967.98942655574"/>
    <n v="378000"/>
    <n v="850500"/>
    <n v="412278.62084472645"/>
    <n v="988325.066488788"/>
    <n v="200"/>
    <n v="3000"/>
    <n v="0.5816581798129733"/>
    <s v="TS"/>
    <s v="TS086s"/>
    <x v="2"/>
    <s v="Std"/>
    <s v="Std"/>
    <x v="0"/>
  </r>
  <r>
    <s v="TS092"/>
    <s v="Jasper Rd 11kV CB renewal"/>
    <s v="Major Project - Committed Project"/>
    <n v="8807.5769312617158"/>
    <n v="0"/>
    <n v="0"/>
    <n v="0"/>
    <n v="0"/>
    <n v="0"/>
    <n v="0"/>
    <n v="0"/>
    <n v="0"/>
    <n v="0"/>
    <n v="0"/>
    <n v="0"/>
    <n v="0"/>
    <n v="0"/>
    <n v="0"/>
    <n v="79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092"/>
    <x v="2"/>
    <s v="Std"/>
    <s v="Std"/>
    <x v="0"/>
  </r>
  <r>
    <s v="TS099"/>
    <s v="Substation power outlet installation"/>
    <s v="Program - Short Term Need"/>
    <n v="85533.942102472633"/>
    <n v="61810.054287187493"/>
    <n v="64802.003675"/>
    <n v="14349.999999999998"/>
    <n v="0"/>
    <n v="0"/>
    <n v="0"/>
    <n v="0"/>
    <n v="0"/>
    <n v="0"/>
    <n v="0"/>
    <n v="0"/>
    <n v="0"/>
    <n v="0"/>
    <n v="0"/>
    <n v="77489.53"/>
    <n v="57396.780000000006"/>
    <n v="61679.48"/>
    <n v="14000"/>
    <n v="0"/>
    <n v="0"/>
    <n v="0"/>
    <n v="0"/>
    <n v="0"/>
    <n v="0"/>
    <n v="0"/>
    <n v="0"/>
    <n v="0"/>
    <n v="0"/>
    <n v="0"/>
    <n v="0"/>
    <n v="0"/>
    <n v="0"/>
    <n v="0"/>
    <s v=""/>
    <n v="750"/>
    <n v="0.99191803381762"/>
    <s v="TS"/>
    <s v="TS099s"/>
    <x v="2"/>
    <s v="Std"/>
    <s v="Std"/>
    <x v="0"/>
  </r>
  <r>
    <s v="TS100"/>
    <s v="Substation internal fence replacement"/>
    <s v="Program - Short Term Need"/>
    <n v="77447.099798144511"/>
    <n v="0"/>
    <n v="0"/>
    <n v="0"/>
    <n v="0"/>
    <n v="0"/>
    <n v="0"/>
    <n v="0"/>
    <n v="0"/>
    <n v="0"/>
    <n v="0"/>
    <n v="0"/>
    <n v="0"/>
    <n v="0"/>
    <n v="0"/>
    <n v="7016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229427226873739"/>
    <s v="TS"/>
    <s v="TS100s"/>
    <x v="2"/>
    <s v="Std"/>
    <s v="Std"/>
    <x v="0"/>
  </r>
  <r>
    <s v="TS102"/>
    <s v="Rydalmere Zone Substation renewal"/>
    <s v="Major Project - Committed Project"/>
    <n v="3399238.6535368939"/>
    <n v="1787716.9535954683"/>
    <n v="1986003.2245374995"/>
    <n v="59785.451749999978"/>
    <n v="0"/>
    <n v="0"/>
    <n v="0"/>
    <n v="0"/>
    <n v="0"/>
    <n v="0"/>
    <n v="0"/>
    <n v="0"/>
    <n v="0"/>
    <n v="0"/>
    <n v="0"/>
    <n v="3079542.45"/>
    <n v="1660072.91"/>
    <n v="1890306.4599999995"/>
    <n v="58327.269999999982"/>
    <n v="0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TS"/>
    <s v="TS102"/>
    <x v="2"/>
    <s v="Std"/>
    <s v="Std"/>
    <x v="0"/>
  </r>
  <r>
    <s v="TS111"/>
    <s v="Blackheath ZS 11kV switchyard renewal"/>
    <s v="Major Project - Committed Project"/>
    <n v="64047.396326789043"/>
    <n v="0"/>
    <n v="0"/>
    <n v="0"/>
    <n v="0"/>
    <n v="0"/>
    <n v="0"/>
    <n v="0"/>
    <n v="0"/>
    <n v="0"/>
    <n v="0"/>
    <n v="0"/>
    <n v="0"/>
    <n v="0"/>
    <n v="0"/>
    <n v="5802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11"/>
    <x v="2"/>
    <s v="Std"/>
    <s v="Std"/>
    <x v="0"/>
  </r>
  <r>
    <s v="TS116"/>
    <s v="Roof refurbishment for control and switch rooms"/>
    <s v="Program - Short Term Need"/>
    <n v="1325763.9440893359"/>
    <n v="798588.28390328097"/>
    <n v="188394.07211875002"/>
    <n v="1148046.5145"/>
    <n v="556587.41999999993"/>
    <n v="1000000"/>
    <n v="1000000"/>
    <n v="1000000"/>
    <n v="1000000"/>
    <n v="1000000"/>
    <n v="1000000"/>
    <n v="1000000"/>
    <n v="1000000"/>
    <n v="1000000"/>
    <n v="1000000"/>
    <n v="1201076.7000000002"/>
    <n v="741568.60999999987"/>
    <n v="179316.19000000003"/>
    <n v="1120045.3800000001"/>
    <n v="556587.41999999993"/>
    <n v="1024999.9999999999"/>
    <n v="1050625"/>
    <n v="1076890.6249999998"/>
    <n v="1103812.8906249998"/>
    <n v="1131408.2128906248"/>
    <n v="1159693.4182128902"/>
    <n v="1188685.7536682126"/>
    <n v="1218402.8975099176"/>
    <n v="1248862.9699476655"/>
    <n v="1280084.544196357"/>
    <n v="5000000"/>
    <n v="10000000"/>
    <n v="5387736.728515625"/>
    <n v="11483466.312050667"/>
    <n v="280"/>
    <n v="4200"/>
    <n v="0.36071719304860189"/>
    <s v="TS"/>
    <s v="TS116s"/>
    <x v="2"/>
    <s v="Std"/>
    <s v="Std"/>
    <x v="0"/>
  </r>
  <r>
    <s v="TS116"/>
    <s v="Roof refurbishment for control and switch rooms"/>
    <s v="Program - Medium Term Need"/>
    <n v="0"/>
    <n v="0"/>
    <n v="0"/>
    <n v="0"/>
    <n v="0"/>
    <n v="500000"/>
    <n v="500000"/>
    <n v="500000"/>
    <n v="500000"/>
    <n v="500000"/>
    <n v="500000"/>
    <n v="500000"/>
    <n v="500000"/>
    <n v="500000"/>
    <n v="500000"/>
    <n v="0"/>
    <n v="0"/>
    <n v="0"/>
    <n v="0"/>
    <n v="0"/>
    <n v="512499.99999999994"/>
    <n v="525312.5"/>
    <n v="538445.31249999988"/>
    <n v="551906.44531249988"/>
    <n v="565704.10644531238"/>
    <n v="579846.70910644508"/>
    <n v="594342.87683410628"/>
    <n v="609201.44875495881"/>
    <n v="624431.48497383273"/>
    <n v="640042.27209817851"/>
    <n v="2500000"/>
    <n v="5000000"/>
    <n v="2693868.3642578125"/>
    <n v="5741733.1560253333"/>
    <n v="280"/>
    <n v="2800"/>
    <n v="0.65992314112952299"/>
    <s v="TS"/>
    <s v="TS116m"/>
    <x v="2"/>
    <s v="Std"/>
    <s v="Std"/>
    <x v="0"/>
  </r>
  <r>
    <s v="TS118"/>
    <s v="Smithfield Zone Substation rebuilding"/>
    <s v="Major Project - Committed Project"/>
    <n v="10327.273404687498"/>
    <n v="0"/>
    <n v="0"/>
    <n v="0"/>
    <n v="0"/>
    <n v="0"/>
    <n v="0"/>
    <n v="0"/>
    <n v="0"/>
    <n v="0"/>
    <n v="0"/>
    <n v="0"/>
    <n v="0"/>
    <n v="0"/>
    <n v="0"/>
    <n v="9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18"/>
    <x v="2"/>
    <s v="Std"/>
    <s v="Unallocated"/>
    <x v="2"/>
  </r>
  <r>
    <s v="TS119"/>
    <s v="Bomaderry ZS redevelopment (fmr PR403)"/>
    <s v="Major Project - Committed Project"/>
    <n v="4033.0453109921868"/>
    <n v="0"/>
    <n v="0"/>
    <n v="0"/>
    <n v="0"/>
    <n v="0"/>
    <n v="0"/>
    <n v="0"/>
    <n v="0"/>
    <n v="0"/>
    <n v="0"/>
    <n v="0"/>
    <n v="0"/>
    <n v="0"/>
    <n v="0"/>
    <n v="3653.74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19"/>
    <x v="2"/>
    <s v="Std"/>
    <s v="Std"/>
    <x v="0"/>
  </r>
  <r>
    <s v="TS120"/>
    <s v="Canley Vale ZS redevelopment"/>
    <s v="Major Project - Committed Project"/>
    <n v="971846.79436329252"/>
    <n v="99740.489721249978"/>
    <n v="0"/>
    <n v="0"/>
    <n v="0"/>
    <n v="0"/>
    <n v="0"/>
    <n v="0"/>
    <n v="0"/>
    <n v="0"/>
    <n v="0"/>
    <n v="0"/>
    <n v="0"/>
    <n v="0"/>
    <n v="0"/>
    <n v="880445.22999999986"/>
    <n v="92618.95999999999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20"/>
    <x v="2"/>
    <s v="Std"/>
    <s v="Std"/>
    <x v="0"/>
  </r>
  <r>
    <s v="TS121"/>
    <s v="Port Kembla ZS"/>
    <s v="Major Project - Committed Project"/>
    <n v="1879541.2749845423"/>
    <n v="523682.41276218742"/>
    <n v="0"/>
    <n v="0"/>
    <n v="0"/>
    <n v="0"/>
    <n v="0"/>
    <n v="0"/>
    <n v="0"/>
    <n v="0"/>
    <n v="0"/>
    <n v="0"/>
    <n v="0"/>
    <n v="0"/>
    <n v="0"/>
    <n v="1702771.63"/>
    <n v="486291.1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200"/>
    <n v="0.36071719304860189"/>
    <s v="TS"/>
    <s v="TS121"/>
    <x v="2"/>
    <s v="Std"/>
    <s v="Std"/>
    <x v="0"/>
  </r>
  <r>
    <s v="TS122"/>
    <s v="Leabons Lane Zone Substation renewal"/>
    <s v="Major Project - Committed Project"/>
    <n v="3040645.8296730658"/>
    <n v="1639394.6971085935"/>
    <n v="2573137.3362250002"/>
    <n v="2578508.1732500009"/>
    <n v="217104"/>
    <n v="0"/>
    <n v="0"/>
    <n v="0"/>
    <n v="0"/>
    <n v="0"/>
    <n v="0"/>
    <n v="0"/>
    <n v="0"/>
    <n v="0"/>
    <n v="0"/>
    <n v="2754675.0500000003"/>
    <n v="1522340.95"/>
    <n v="2449149.16"/>
    <n v="2515617.7300000009"/>
    <n v="217104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TS"/>
    <s v="TS122"/>
    <x v="2"/>
    <s v="Std"/>
    <s v="Std"/>
    <x v="0"/>
  </r>
  <r>
    <s v="TS123"/>
    <s v="St Marys Zone Substation renewal"/>
    <s v="Major Project - Committed Project"/>
    <n v="5427859.9703264199"/>
    <n v="3835902.8641553116"/>
    <n v="210400.71551874999"/>
    <n v="0"/>
    <n v="0"/>
    <n v="0"/>
    <n v="0"/>
    <n v="0"/>
    <n v="0"/>
    <n v="0"/>
    <n v="0"/>
    <n v="0"/>
    <n v="0"/>
    <n v="0"/>
    <n v="0"/>
    <n v="4917373.2399999993"/>
    <n v="3562017.1399999997"/>
    <n v="200262.43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TS"/>
    <s v="TS123"/>
    <x v="2"/>
    <s v="Std"/>
    <s v="Std"/>
    <x v="0"/>
  </r>
  <r>
    <s v="TS124"/>
    <s v="Substation control building fire alarm systems"/>
    <s v="Program - Short Term Need"/>
    <n v="3548.7915577460926"/>
    <n v="0"/>
    <n v="0"/>
    <n v="0"/>
    <n v="0"/>
    <n v="0"/>
    <n v="0"/>
    <n v="0"/>
    <n v="0"/>
    <n v="0"/>
    <n v="0"/>
    <n v="0"/>
    <n v="0"/>
    <n v="0"/>
    <n v="0"/>
    <n v="3215.02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16581798129733"/>
    <s v="TS"/>
    <s v="TS124s"/>
    <x v="2"/>
    <s v="Std"/>
    <s v="Std"/>
    <x v="0"/>
  </r>
  <r>
    <s v="TS125"/>
    <s v="Guildford Transmission Substation renewal"/>
    <s v="Major Project - Committed Project"/>
    <n v="4509601.3490922842"/>
    <n v="2363590.2889773436"/>
    <n v="456076.44908125"/>
    <n v="1251.402"/>
    <n v="0"/>
    <n v="0"/>
    <n v="0"/>
    <n v="0"/>
    <n v="0"/>
    <n v="0"/>
    <n v="0"/>
    <n v="0"/>
    <n v="0"/>
    <n v="0"/>
    <n v="0"/>
    <n v="4085476.2500000005"/>
    <n v="2194828.5500000003"/>
    <n v="434100.13"/>
    <n v="1220.8800000000001"/>
    <n v="0"/>
    <n v="0"/>
    <n v="0"/>
    <n v="0"/>
    <n v="0"/>
    <n v="0"/>
    <n v="0"/>
    <n v="0"/>
    <n v="0"/>
    <n v="0"/>
    <n v="0"/>
    <n v="0"/>
    <n v="0"/>
    <n v="0"/>
    <n v="0"/>
    <s v=""/>
    <n v="6300"/>
    <n v="0"/>
    <s v="TS"/>
    <s v="TS125"/>
    <x v="2"/>
    <s v="Std"/>
    <s v="Std"/>
    <x v="0"/>
  </r>
  <r>
    <s v="TS126"/>
    <s v="Comalco HVC renewal"/>
    <s v="Major Project - Committed Project"/>
    <n v="10783.170204773434"/>
    <n v="0"/>
    <n v="0"/>
    <n v="0"/>
    <n v="0"/>
    <n v="0"/>
    <n v="0"/>
    <n v="0"/>
    <n v="0"/>
    <n v="0"/>
    <n v="0"/>
    <n v="0"/>
    <n v="0"/>
    <n v="0"/>
    <n v="0"/>
    <n v="976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26"/>
    <x v="2"/>
    <s v="Std"/>
    <s v="Std"/>
    <x v="0"/>
  </r>
  <r>
    <s v="TS127"/>
    <s v="Castle Hill Zone Substation renewal"/>
    <s v="Major Project - Committed Project"/>
    <n v="-1529272.5469677539"/>
    <n v="406444.15187187493"/>
    <n v="811916.12891249999"/>
    <n v="933226.65575000003"/>
    <n v="367933"/>
    <n v="0"/>
    <n v="0"/>
    <n v="0"/>
    <n v="0"/>
    <n v="0"/>
    <n v="0"/>
    <n v="0"/>
    <n v="0"/>
    <n v="0"/>
    <n v="0"/>
    <n v="-1385445.4500000004"/>
    <n v="377423.8"/>
    <n v="772793.46"/>
    <n v="910465.03000000014"/>
    <n v="367933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TS"/>
    <s v="TS127"/>
    <x v="2"/>
    <s v="Std"/>
    <s v="Std"/>
    <x v="0"/>
  </r>
  <r>
    <s v="TS128"/>
    <s v="Capacitor bank refurbishment"/>
    <s v="Program - Short Term Need"/>
    <n v="0"/>
    <n v="0"/>
    <n v="0"/>
    <n v="345973.58"/>
    <n v="1372467"/>
    <n v="0"/>
    <n v="0"/>
    <n v="0"/>
    <n v="0"/>
    <n v="0"/>
    <n v="0"/>
    <n v="0"/>
    <n v="0"/>
    <n v="0"/>
    <n v="0"/>
    <n v="0"/>
    <n v="0"/>
    <n v="0"/>
    <n v="337535.20000000007"/>
    <n v="1372467"/>
    <n v="0"/>
    <n v="0"/>
    <n v="0"/>
    <n v="0"/>
    <n v="0"/>
    <n v="0"/>
    <n v="0"/>
    <n v="0"/>
    <n v="0"/>
    <n v="0"/>
    <n v="0"/>
    <n v="0"/>
    <n v="0"/>
    <n v="0"/>
    <s v=""/>
    <n v="4200"/>
    <n v="0.36071719304860189"/>
    <s v="TS"/>
    <s v="TS128s"/>
    <x v="2"/>
    <s v="Std"/>
    <s v="Std"/>
    <x v="0"/>
  </r>
  <r>
    <s v="TS130"/>
    <s v="Northmead Zone Substation renewal"/>
    <s v="Major Project - Committed Project"/>
    <n v="4115108.7439471167"/>
    <n v="1433481.3422739061"/>
    <n v="457693.7601937498"/>
    <n v="0"/>
    <n v="0"/>
    <n v="0"/>
    <n v="0"/>
    <n v="0"/>
    <n v="0"/>
    <n v="0"/>
    <n v="0"/>
    <n v="0"/>
    <n v="0"/>
    <n v="0"/>
    <n v="0"/>
    <n v="3728085.4200000004"/>
    <n v="1331129.9300000002"/>
    <n v="435639.50999999983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393883661449068"/>
    <s v="TS"/>
    <s v="TS130"/>
    <x v="2"/>
    <s v="Std"/>
    <s v="Std"/>
    <x v="0"/>
  </r>
  <r>
    <s v="TS131"/>
    <s v="Bulli Zone Substation renewal"/>
    <s v="Major Project - Committed Project"/>
    <n v="1077772.5978834294"/>
    <n v="264627.81163796876"/>
    <n v="0"/>
    <n v="0"/>
    <n v="0"/>
    <n v="0"/>
    <n v="0"/>
    <n v="0"/>
    <n v="0"/>
    <n v="0"/>
    <n v="0"/>
    <n v="0"/>
    <n v="0"/>
    <n v="0"/>
    <n v="0"/>
    <n v="976408.77999999991"/>
    <n v="245733.2300000000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125"/>
    <n v="0.36071719304860189"/>
    <s v="TS"/>
    <s v="TS131"/>
    <x v="2"/>
    <s v="Std"/>
    <s v="Std"/>
    <x v="0"/>
  </r>
  <r>
    <s v="TS133"/>
    <s v="Corrimal ZS redevelopment"/>
    <s v="Major Project - Committed Project"/>
    <n v="1360727.4271243315"/>
    <n v="0"/>
    <n v="0"/>
    <n v="0"/>
    <n v="0"/>
    <n v="0"/>
    <n v="0"/>
    <n v="0"/>
    <n v="0"/>
    <n v="0"/>
    <n v="0"/>
    <n v="0"/>
    <n v="0"/>
    <n v="0"/>
    <n v="0"/>
    <n v="1232751.8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75"/>
    <n v="0.2087661061020025"/>
    <s v="TS"/>
    <s v="TS133"/>
    <x v="2"/>
    <s v="Std"/>
    <s v="Std"/>
    <x v="0"/>
  </r>
  <r>
    <s v="TS134"/>
    <s v="South Granville Zone Substation renewal"/>
    <s v="Major Project - Committed Project"/>
    <n v="2726290.0735016596"/>
    <n v="233342.97593984375"/>
    <n v="43955.681031250002"/>
    <n v="0"/>
    <n v="0"/>
    <n v="0"/>
    <n v="0"/>
    <n v="0"/>
    <n v="0"/>
    <n v="0"/>
    <n v="0"/>
    <n v="0"/>
    <n v="0"/>
    <n v="0"/>
    <n v="0"/>
    <n v="2469884.25"/>
    <n v="216682.15000000002"/>
    <n v="41837.65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TS"/>
    <s v="TS134"/>
    <x v="2"/>
    <s v="Std"/>
    <s v="Std"/>
    <x v="0"/>
  </r>
  <r>
    <s v="TS135"/>
    <s v="Ringwood ZS redevelopment"/>
    <s v="Major Project - Committed Project"/>
    <n v="7573.8783777968729"/>
    <n v="7327.2391948437489"/>
    <n v="0"/>
    <n v="0"/>
    <n v="0"/>
    <n v="0"/>
    <n v="0"/>
    <n v="0"/>
    <n v="0"/>
    <n v="0"/>
    <n v="0"/>
    <n v="0"/>
    <n v="0"/>
    <n v="0"/>
    <n v="0"/>
    <n v="6861.5599999999995"/>
    <n v="6804.0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35"/>
    <x v="2"/>
    <s v="Std"/>
    <s v="Std"/>
    <x v="0"/>
  </r>
  <r>
    <s v="TS136"/>
    <s v="Kandos ZS redevelopment"/>
    <s v="Major Project - Committed Project"/>
    <n v="48899.959676933577"/>
    <n v="107.22599953124998"/>
    <n v="0"/>
    <n v="0"/>
    <n v="0"/>
    <n v="0"/>
    <n v="0"/>
    <n v="0"/>
    <n v="0"/>
    <n v="0"/>
    <n v="0"/>
    <n v="0"/>
    <n v="0"/>
    <n v="0"/>
    <n v="0"/>
    <n v="44300.95"/>
    <n v="99.5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36"/>
    <x v="2"/>
    <s v="Std"/>
    <s v="Std"/>
    <x v="0"/>
  </r>
  <r>
    <s v="TS137"/>
    <s v="Power transformer oil temperature indicator"/>
    <s v="Program - Short Term Need"/>
    <n v="3583.4071299960933"/>
    <n v="0"/>
    <n v="0"/>
    <n v="0"/>
    <n v="0"/>
    <n v="0"/>
    <n v="0"/>
    <n v="0"/>
    <n v="0"/>
    <n v="0"/>
    <n v="0"/>
    <n v="0"/>
    <n v="0"/>
    <n v="0"/>
    <n v="0"/>
    <n v="3246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37s"/>
    <x v="2"/>
    <s v="Std"/>
    <s v="Unallocated"/>
    <x v="2"/>
  </r>
  <r>
    <s v="TS138"/>
    <s v="Baulkham Hills switchgear rearrangement"/>
    <s v="Major Project - Committed Project"/>
    <n v="20041.864426304681"/>
    <n v="0"/>
    <n v="0"/>
    <n v="0"/>
    <n v="0"/>
    <n v="0"/>
    <n v="0"/>
    <n v="0"/>
    <n v="0"/>
    <n v="0"/>
    <n v="0"/>
    <n v="0"/>
    <n v="0"/>
    <n v="0"/>
    <n v="0"/>
    <n v="18156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38"/>
    <x v="2"/>
    <s v="Std"/>
    <s v="Std"/>
    <x v="0"/>
  </r>
  <r>
    <s v="TS139"/>
    <s v="Oakdale ZS swgr rearrangement"/>
    <s v="Major Project - Committed Project"/>
    <n v="42471.287173160141"/>
    <n v="14742.632656249998"/>
    <n v="0"/>
    <n v="0"/>
    <n v="0"/>
    <n v="0"/>
    <n v="0"/>
    <n v="0"/>
    <n v="0"/>
    <n v="0"/>
    <n v="0"/>
    <n v="0"/>
    <n v="0"/>
    <n v="0"/>
    <n v="0"/>
    <n v="38476.89"/>
    <n v="1369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39"/>
    <x v="2"/>
    <s v="Std"/>
    <s v="Std"/>
    <x v="0"/>
  </r>
  <r>
    <s v="TS143"/>
    <s v="Westmead Zone Substation renewal and augmentation"/>
    <s v="Major Project - Committed Project"/>
    <n v="2432949.4687728668"/>
    <n v="731617.10206890618"/>
    <n v="2317.7312812499999"/>
    <n v="0"/>
    <n v="0"/>
    <n v="0"/>
    <n v="0"/>
    <n v="0"/>
    <n v="0"/>
    <n v="0"/>
    <n v="0"/>
    <n v="0"/>
    <n v="0"/>
    <n v="0"/>
    <n v="0"/>
    <n v="2204132.14"/>
    <n v="679379.21000000008"/>
    <n v="2206.0500000000002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627940240866043E-2"/>
    <s v="TS"/>
    <s v="TS143"/>
    <x v="2"/>
    <s v="Std"/>
    <s v="Std"/>
    <x v="0"/>
  </r>
  <r>
    <s v="TS144"/>
    <s v="Substation fire stopping measures"/>
    <s v="Program - Short Term Need"/>
    <n v="146786.57249523044"/>
    <n v="112904.17457421875"/>
    <n v="52660.970668749993"/>
    <n v="11606.515749999999"/>
    <n v="186676"/>
    <n v="66000"/>
    <n v="66000"/>
    <n v="66000"/>
    <n v="66000"/>
    <n v="66000"/>
    <n v="66000"/>
    <n v="66000"/>
    <n v="66000"/>
    <n v="66000"/>
    <n v="66000"/>
    <n v="132981.39000000001"/>
    <n v="104842.75000000001"/>
    <n v="50123.469999999994"/>
    <n v="11323.43"/>
    <n v="186676"/>
    <n v="67650"/>
    <n v="69341.25"/>
    <n v="71074.781249999985"/>
    <n v="72851.650781249991"/>
    <n v="74672.942050781232"/>
    <n v="76539.765602050757"/>
    <n v="78453.259742102018"/>
    <n v="80414.591235654574"/>
    <n v="82424.956016545912"/>
    <n v="84485.57991695957"/>
    <n v="330000"/>
    <n v="660000"/>
    <n v="355590.62408203119"/>
    <n v="757908.77659534407"/>
    <n v="160"/>
    <n v="2400"/>
    <n v="0.69318625244447352"/>
    <s v="TS"/>
    <s v="TS144s"/>
    <x v="2"/>
    <s v="Std"/>
    <s v="Std"/>
    <x v="0"/>
  </r>
  <r>
    <s v="TS146"/>
    <s v="Marayong Zone Substation renewal"/>
    <s v="Major Project - Committed Project"/>
    <n v="0"/>
    <n v="0"/>
    <n v="28322.223437500001"/>
    <n v="2381634.6499999994"/>
    <n v="2558031"/>
    <n v="8204878"/>
    <n v="1829077"/>
    <n v="0"/>
    <n v="0"/>
    <n v="0"/>
    <n v="0"/>
    <n v="0"/>
    <n v="0"/>
    <n v="0"/>
    <n v="0"/>
    <n v="0"/>
    <n v="0"/>
    <n v="26957.5"/>
    <n v="2323545.9999999995"/>
    <n v="2558031"/>
    <n v="8409999.9499999993"/>
    <n v="1921674.0231249998"/>
    <n v="0"/>
    <n v="0"/>
    <n v="0"/>
    <n v="0"/>
    <n v="0"/>
    <n v="0"/>
    <n v="0"/>
    <n v="0"/>
    <n v="10033955"/>
    <n v="10033955"/>
    <n v="10331673.973125"/>
    <n v="10331673.973125"/>
    <n v="230"/>
    <n v="3450"/>
    <n v="0.50978789955113346"/>
    <s v="TS"/>
    <s v="TS146"/>
    <x v="2"/>
    <s v="Std"/>
    <s v="Std"/>
    <x v="0"/>
  </r>
  <r>
    <s v="TS149"/>
    <s v="South Windsor ZS refurbishment"/>
    <s v="Major Project - Committed Project"/>
    <n v="9279.7770477421855"/>
    <n v="0"/>
    <n v="0"/>
    <n v="0"/>
    <n v="0"/>
    <n v="0"/>
    <n v="0"/>
    <n v="0"/>
    <n v="0"/>
    <n v="0"/>
    <n v="0"/>
    <n v="0"/>
    <n v="0"/>
    <n v="0"/>
    <n v="0"/>
    <n v="84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49"/>
    <x v="2"/>
    <s v="Std"/>
    <s v="Std"/>
    <x v="0"/>
  </r>
  <r>
    <s v="TS155"/>
    <s v="Sussex Inlet Zone Substation - stage 2 renewal"/>
    <s v="Major Project - Committed Project"/>
    <n v="0"/>
    <n v="0"/>
    <n v="0"/>
    <n v="275065.54574999993"/>
    <n v="3841000.34"/>
    <n v="1678556"/>
    <n v="37345"/>
    <n v="0"/>
    <n v="0"/>
    <n v="0"/>
    <n v="0"/>
    <n v="0"/>
    <n v="0"/>
    <n v="0"/>
    <n v="0"/>
    <n v="0"/>
    <n v="0"/>
    <n v="0"/>
    <n v="268356.62999999995"/>
    <n v="3841000.34"/>
    <n v="1720519.9"/>
    <n v="39235.590624999997"/>
    <n v="0"/>
    <n v="0"/>
    <n v="0"/>
    <n v="0"/>
    <n v="0"/>
    <n v="0"/>
    <n v="0"/>
    <n v="0"/>
    <n v="1715901"/>
    <n v="1715901"/>
    <n v="1759755.4906249999"/>
    <n v="1759755.4906249999"/>
    <n v="210"/>
    <n v="3150"/>
    <n v="0.5453379805134515"/>
    <s v="TS"/>
    <s v="TS155"/>
    <x v="2"/>
    <s v="Std"/>
    <s v="Std"/>
    <x v="0"/>
  </r>
  <r>
    <s v="TS156"/>
    <s v="Lawson TS - RailCorp connections works"/>
    <s v="Major Project - Committed Project"/>
    <n v="264448.12570662098"/>
    <n v="0"/>
    <n v="0"/>
    <n v="0"/>
    <n v="0"/>
    <n v="0"/>
    <n v="0"/>
    <n v="0"/>
    <n v="0"/>
    <n v="0"/>
    <n v="0"/>
    <n v="0"/>
    <n v="0"/>
    <n v="0"/>
    <n v="0"/>
    <n v="239576.9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75"/>
    <n v="0.36995694717493016"/>
    <s v="TS"/>
    <s v="TS156"/>
    <x v="2"/>
    <s v="Std"/>
    <s v="Std"/>
    <x v="0"/>
  </r>
  <r>
    <s v="TS167"/>
    <s v="Carlingford Transmission Substation control building replacement"/>
    <s v="Major Project - Prior to Approval"/>
    <n v="0"/>
    <n v="0"/>
    <n v="0"/>
    <n v="0"/>
    <n v="0"/>
    <n v="0"/>
    <n v="4500000"/>
    <n v="4500000"/>
    <n v="4500000"/>
    <n v="0"/>
    <n v="0"/>
    <n v="0"/>
    <n v="0"/>
    <n v="0"/>
    <n v="0"/>
    <n v="0"/>
    <n v="0"/>
    <n v="0"/>
    <n v="0"/>
    <n v="0"/>
    <n v="0"/>
    <n v="4727812.5"/>
    <n v="4846007.8124999991"/>
    <n v="4967158.0078124991"/>
    <n v="0"/>
    <n v="0"/>
    <n v="0"/>
    <n v="0"/>
    <n v="0"/>
    <n v="0"/>
    <n v="13500000"/>
    <n v="13500000"/>
    <n v="14540978.3203125"/>
    <n v="14540978.3203125"/>
    <n v="180"/>
    <n v="1800"/>
    <n v="0.81856625251358184"/>
    <s v="TS"/>
    <s v="TS167"/>
    <x v="2"/>
    <s v="Std"/>
    <s v="Std"/>
    <x v="0"/>
  </r>
  <r>
    <s v="TS168"/>
    <s v="Carramar Zone Substation switchgear replacement"/>
    <s v="Major Project - Committed Project"/>
    <n v="42401.073635187495"/>
    <n v="342189.84662640619"/>
    <n v="993229.28270624985"/>
    <n v="80616.823999999993"/>
    <n v="9370"/>
    <n v="0"/>
    <n v="0"/>
    <n v="0"/>
    <n v="0"/>
    <n v="0"/>
    <n v="0"/>
    <n v="0"/>
    <n v="0"/>
    <n v="0"/>
    <n v="0"/>
    <n v="38413.280000000006"/>
    <n v="317757.28999999998"/>
    <n v="945369.92999999993"/>
    <n v="78650.559999999998"/>
    <n v="9370"/>
    <n v="0"/>
    <n v="0"/>
    <n v="0"/>
    <n v="0"/>
    <n v="0"/>
    <n v="0"/>
    <n v="0"/>
    <n v="0"/>
    <n v="0"/>
    <n v="0"/>
    <n v="0"/>
    <n v="0"/>
    <n v="0"/>
    <n v="0"/>
    <s v=""/>
    <n v="3750"/>
    <n v="0.384036190737156"/>
    <s v="TS"/>
    <s v="TS168"/>
    <x v="2"/>
    <s v="Std"/>
    <s v="Std"/>
    <x v="0"/>
  </r>
  <r>
    <s v="TS173"/>
    <s v="11kV switchboard truck replacement program"/>
    <s v="Program - Short Term Need"/>
    <n v="0"/>
    <n v="19319.353199062494"/>
    <n v="50784.144674999989"/>
    <n v="541075.91350000002"/>
    <n v="1841138"/>
    <n v="3648000"/>
    <n v="3648000"/>
    <n v="3648000"/>
    <n v="2928000"/>
    <n v="2928000"/>
    <n v="2928000"/>
    <n v="2928000"/>
    <n v="2928000"/>
    <n v="0"/>
    <n v="0"/>
    <n v="0"/>
    <n v="17939.939999999999"/>
    <n v="48337.079999999987"/>
    <n v="527878.94000000006"/>
    <n v="1841138"/>
    <n v="3739199.9999999995"/>
    <n v="3832679.9999999995"/>
    <n v="3928496.9999999995"/>
    <n v="3231964.1437499993"/>
    <n v="3312763.2473437488"/>
    <n v="3395582.3285273425"/>
    <n v="3480471.8867405262"/>
    <n v="3567483.683909039"/>
    <n v="0"/>
    <n v="0"/>
    <n v="16800000"/>
    <n v="25584000"/>
    <n v="18045104.391093746"/>
    <n v="28488642.290270653"/>
    <n v="290"/>
    <n v="4350"/>
    <n v="0.29112893964849867"/>
    <s v="TS"/>
    <s v="TS173s"/>
    <x v="2"/>
    <s v="Std"/>
    <s v="Std"/>
    <x v="0"/>
  </r>
  <r>
    <s v="TS175"/>
    <s v="Defective CT replacement program"/>
    <s v="Program - Short Term Need"/>
    <n v="10974.692779425779"/>
    <n v="1277290.0306120312"/>
    <n v="134878.01877500012"/>
    <n v="0"/>
    <n v="0"/>
    <n v="0"/>
    <n v="0"/>
    <n v="0"/>
    <n v="0"/>
    <n v="0"/>
    <n v="0"/>
    <n v="0"/>
    <n v="0"/>
    <n v="0"/>
    <n v="0"/>
    <n v="9942.5300000000007"/>
    <n v="1186090.7700000003"/>
    <n v="128378.84000000011"/>
    <n v="0"/>
    <n v="0"/>
    <n v="0"/>
    <n v="0"/>
    <n v="0"/>
    <n v="0"/>
    <n v="0"/>
    <n v="0"/>
    <n v="0"/>
    <n v="0"/>
    <n v="0"/>
    <n v="0"/>
    <n v="0"/>
    <n v="0"/>
    <n v="0"/>
    <n v="0"/>
    <s v=""/>
    <n v="2100"/>
    <n v="0.77812514139210753"/>
    <s v="TS"/>
    <s v="TS175s"/>
    <x v="2"/>
    <s v="Std"/>
    <s v="Std"/>
    <x v="0"/>
  </r>
  <r>
    <s v="TS177"/>
    <s v="Substation battery duplication"/>
    <s v="Program - Short Term Need"/>
    <n v="0"/>
    <n v="4042.6366373437495"/>
    <n v="300347.73706250009"/>
    <n v="1639041.3072500003"/>
    <n v="2245214.7999999998"/>
    <n v="0"/>
    <n v="918000"/>
    <n v="765000"/>
    <n v="0"/>
    <n v="0"/>
    <n v="0"/>
    <n v="0"/>
    <n v="0"/>
    <n v="0"/>
    <n v="0"/>
    <n v="0"/>
    <n v="3753.9900000000002"/>
    <n v="285875.3000000001"/>
    <n v="1599064.6900000004"/>
    <n v="2245214.7999999998"/>
    <n v="0"/>
    <n v="964473.74999999988"/>
    <n v="823821.32812499988"/>
    <n v="0"/>
    <n v="0"/>
    <n v="0"/>
    <n v="0"/>
    <n v="0"/>
    <n v="0"/>
    <n v="0"/>
    <n v="1683000"/>
    <n v="1683000"/>
    <n v="1788295.0781249998"/>
    <n v="1788295.0781249998"/>
    <n v="330"/>
    <n v="4950"/>
    <n v="0.12479849538211955"/>
    <s v="TS"/>
    <s v="TS177s"/>
    <x v="2"/>
    <s v="Std"/>
    <s v="Std"/>
    <x v="0"/>
  </r>
  <r>
    <s v="TS178"/>
    <s v="Jerrara SS steel support structures"/>
    <s v="Major Project - Committed Project"/>
    <n v="0"/>
    <n v="6499.5625982812489"/>
    <n v="285176.49143125006"/>
    <n v="109516.80149999999"/>
    <n v="0"/>
    <n v="0"/>
    <n v="0"/>
    <n v="0"/>
    <n v="0"/>
    <n v="0"/>
    <n v="0"/>
    <n v="0"/>
    <n v="0"/>
    <n v="0"/>
    <n v="0"/>
    <n v="0"/>
    <n v="6035.49"/>
    <n v="271435.09000000008"/>
    <n v="106845.66"/>
    <n v="0"/>
    <n v="0"/>
    <n v="0"/>
    <n v="0"/>
    <n v="0"/>
    <n v="0"/>
    <n v="0"/>
    <n v="0"/>
    <n v="0"/>
    <n v="0"/>
    <n v="0"/>
    <n v="0"/>
    <n v="0"/>
    <n v="0"/>
    <n v="0"/>
    <s v=""/>
    <n v="3000"/>
    <n v="0.5816581798129733"/>
    <s v="TS"/>
    <s v="TS178"/>
    <x v="2"/>
    <s v="Std"/>
    <s v="Std"/>
    <x v="0"/>
  </r>
  <r>
    <s v="TS179"/>
    <s v="33kV wall bushing replacement"/>
    <s v="Program - Short Term Need"/>
    <n v="0"/>
    <n v="0"/>
    <n v="0"/>
    <n v="307198.71150000009"/>
    <n v="237836.91"/>
    <n v="0"/>
    <n v="0"/>
    <n v="0"/>
    <n v="0"/>
    <n v="0"/>
    <n v="0"/>
    <n v="0"/>
    <n v="0"/>
    <n v="0"/>
    <n v="0"/>
    <n v="0"/>
    <n v="0"/>
    <n v="0"/>
    <n v="299706.06000000011"/>
    <n v="237836.91"/>
    <n v="0"/>
    <n v="0"/>
    <n v="0"/>
    <n v="0"/>
    <n v="0"/>
    <n v="0"/>
    <n v="0"/>
    <n v="0"/>
    <n v="0"/>
    <n v="0"/>
    <n v="0"/>
    <n v="0"/>
    <n v="0"/>
    <n v="0"/>
    <s v=""/>
    <n v="3150"/>
    <n v="0.5453379805134515"/>
    <s v="TS"/>
    <s v="TS179s"/>
    <x v="2"/>
    <s v="Std"/>
    <s v="Std"/>
    <x v="0"/>
  </r>
  <r>
    <s v="TS180"/>
    <s v="Transformer fire wall installation"/>
    <s v="Program - Short Term Need"/>
    <n v="0"/>
    <n v="0"/>
    <n v="0"/>
    <n v="0"/>
    <n v="0"/>
    <n v="0"/>
    <n v="600000"/>
    <n v="600000"/>
    <n v="600000"/>
    <n v="600000"/>
    <n v="600000"/>
    <n v="600000"/>
    <n v="600000"/>
    <n v="600000"/>
    <n v="600000"/>
    <n v="0"/>
    <n v="0"/>
    <n v="0"/>
    <n v="0"/>
    <n v="0"/>
    <n v="0"/>
    <n v="630375"/>
    <n v="646134.37499999988"/>
    <n v="662287.73437499988"/>
    <n v="678844.92773437477"/>
    <n v="695816.05092773412"/>
    <n v="713211.45220092754"/>
    <n v="731041.73850595066"/>
    <n v="749317.7819685993"/>
    <n v="768050.72651781421"/>
    <n v="2400000"/>
    <n v="5400000"/>
    <n v="2617642.037109375"/>
    <n v="6275079.7872304013"/>
    <n v="140"/>
    <n v="2100"/>
    <n v="0.77812514139210753"/>
    <s v="TS"/>
    <s v="TS180s"/>
    <x v="2"/>
    <s v="Std"/>
    <s v="Std"/>
    <x v="0"/>
  </r>
  <r>
    <s v="TS181"/>
    <s v="11kV capacitor bank refurbishment"/>
    <s v="Program - Short Term Need"/>
    <n v="0"/>
    <n v="0"/>
    <n v="3893.9419437500001"/>
    <n v="2406895.5802499973"/>
    <n v="377909"/>
    <n v="0"/>
    <n v="0"/>
    <n v="0"/>
    <n v="0"/>
    <n v="0"/>
    <n v="0"/>
    <n v="0"/>
    <n v="0"/>
    <n v="0"/>
    <n v="0"/>
    <n v="0"/>
    <n v="0"/>
    <n v="3706.31"/>
    <n v="2348190.8099999977"/>
    <n v="377909"/>
    <n v="0"/>
    <n v="0"/>
    <n v="0"/>
    <n v="0"/>
    <n v="0"/>
    <n v="0"/>
    <n v="0"/>
    <n v="0"/>
    <n v="0"/>
    <n v="0"/>
    <n v="0"/>
    <n v="0"/>
    <n v="0"/>
    <n v="0"/>
    <s v=""/>
    <n v="4050"/>
    <n v="0.36995694717493016"/>
    <s v="TS"/>
    <s v="TS181s"/>
    <x v="2"/>
    <s v="Std"/>
    <s v="Std"/>
    <x v="0"/>
  </r>
  <r>
    <s v="TS182"/>
    <s v="Substation civil capital works scoping"/>
    <s v="Program - Short Term Need"/>
    <n v="0"/>
    <n v="0"/>
    <n v="0"/>
    <n v="212316.15274999998"/>
    <n v="0"/>
    <n v="0"/>
    <n v="0"/>
    <n v="0"/>
    <n v="0"/>
    <n v="0"/>
    <n v="0"/>
    <n v="0"/>
    <n v="0"/>
    <n v="0"/>
    <n v="0"/>
    <n v="0"/>
    <n v="0"/>
    <n v="0"/>
    <n v="207137.71"/>
    <n v="0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TS"/>
    <s v="TS182s"/>
    <x v="2"/>
    <s v="Std"/>
    <s v="Std"/>
    <x v="0"/>
  </r>
  <r>
    <s v="TS183"/>
    <s v="Carlingford TS/Dundas ZS Redevelopment"/>
    <s v="Major Project - Committed Project"/>
    <n v="0"/>
    <n v="0"/>
    <n v="0"/>
    <n v="50391.234499999999"/>
    <n v="0"/>
    <n v="0"/>
    <n v="0"/>
    <n v="0"/>
    <n v="0"/>
    <n v="0"/>
    <n v="0"/>
    <n v="0"/>
    <n v="0"/>
    <n v="0"/>
    <n v="0"/>
    <n v="0"/>
    <n v="0"/>
    <n v="0"/>
    <n v="49162.18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183"/>
    <x v="2"/>
    <s v="Std"/>
    <s v="Std"/>
    <x v="0"/>
  </r>
  <r>
    <s v="TS184"/>
    <s v="Blaxland Zone Substation reinstatement"/>
    <s v="Major Project - Committed Project"/>
    <n v="0"/>
    <n v="0"/>
    <n v="0"/>
    <n v="1182549.6544999999"/>
    <n v="946244"/>
    <n v="0"/>
    <n v="0"/>
    <n v="0"/>
    <n v="0"/>
    <n v="0"/>
    <n v="0"/>
    <n v="0"/>
    <n v="0"/>
    <n v="0"/>
    <n v="0"/>
    <n v="0"/>
    <n v="0"/>
    <n v="0"/>
    <n v="1153706.98"/>
    <n v="946244"/>
    <n v="0"/>
    <n v="0"/>
    <n v="0"/>
    <n v="0"/>
    <n v="0"/>
    <n v="0"/>
    <n v="0"/>
    <n v="0"/>
    <n v="0"/>
    <n v="0"/>
    <n v="0"/>
    <n v="0"/>
    <n v="0"/>
    <n v="0"/>
    <s v=""/>
    <n v="4500"/>
    <n v="0.25393883661449068"/>
    <s v="TS"/>
    <s v="TS184"/>
    <x v="2"/>
    <s v="Std"/>
    <s v="Std"/>
    <x v="0"/>
  </r>
  <r>
    <s v="TS185"/>
    <s v="Penrith TS civil development"/>
    <s v="Major Project - Committed Project"/>
    <n v="0"/>
    <n v="0"/>
    <n v="0"/>
    <n v="1479735.1307500002"/>
    <n v="2086556.6199999999"/>
    <n v="0"/>
    <n v="0"/>
    <n v="0"/>
    <n v="0"/>
    <n v="0"/>
    <n v="0"/>
    <n v="0"/>
    <n v="0"/>
    <n v="0"/>
    <n v="0"/>
    <n v="0"/>
    <n v="0"/>
    <n v="0"/>
    <n v="1443644.0300000003"/>
    <n v="2086556.6199999999"/>
    <n v="0"/>
    <n v="0"/>
    <n v="0"/>
    <n v="0"/>
    <n v="0"/>
    <n v="0"/>
    <n v="0"/>
    <n v="0"/>
    <n v="0"/>
    <n v="0"/>
    <n v="0"/>
    <n v="0"/>
    <n v="0"/>
    <n v="0"/>
    <s v=""/>
    <n v="3450"/>
    <n v="0.50978789955113346"/>
    <s v="TS"/>
    <s v="TS185"/>
    <x v="2"/>
    <s v="Std"/>
    <s v="Std"/>
    <x v="0"/>
  </r>
  <r>
    <s v="TS187"/>
    <s v="Mobile substation No 2 refurbishment"/>
    <s v="Program - Short Term Need"/>
    <n v="0"/>
    <n v="0"/>
    <n v="0"/>
    <n v="60193.996250000004"/>
    <n v="481274"/>
    <n v="0"/>
    <n v="0"/>
    <n v="0"/>
    <n v="0"/>
    <n v="0"/>
    <n v="0"/>
    <n v="0"/>
    <n v="0"/>
    <n v="0"/>
    <n v="0"/>
    <n v="0"/>
    <n v="0"/>
    <n v="0"/>
    <n v="58725.850000000006"/>
    <n v="481274"/>
    <n v="0"/>
    <n v="0"/>
    <n v="0"/>
    <n v="0"/>
    <n v="0"/>
    <n v="0"/>
    <n v="0"/>
    <n v="0"/>
    <n v="0"/>
    <n v="0"/>
    <n v="0"/>
    <n v="0"/>
    <n v="0"/>
    <n v="0"/>
    <s v=""/>
    <n v="2850"/>
    <n v="0.65710886224375653"/>
    <s v="TS"/>
    <s v="TS187s"/>
    <x v="2"/>
    <s v="Std"/>
    <s v="Std"/>
    <x v="0"/>
  </r>
  <r>
    <s v="TS188"/>
    <s v="Bossley Park ZS civil refurbishment"/>
    <s v="Major Project - Committed Project"/>
    <n v="0"/>
    <n v="0"/>
    <n v="0"/>
    <n v="8463.9580000000005"/>
    <n v="271743"/>
    <n v="0"/>
    <n v="0"/>
    <n v="0"/>
    <n v="0"/>
    <n v="0"/>
    <n v="0"/>
    <n v="0"/>
    <n v="0"/>
    <n v="0"/>
    <n v="0"/>
    <n v="0"/>
    <n v="0"/>
    <n v="0"/>
    <n v="8257.52"/>
    <n v="271743"/>
    <n v="0"/>
    <n v="0"/>
    <n v="0"/>
    <n v="0"/>
    <n v="0"/>
    <n v="0"/>
    <n v="0"/>
    <n v="0"/>
    <n v="0"/>
    <n v="0"/>
    <n v="0"/>
    <n v="0"/>
    <n v="0"/>
    <n v="0"/>
    <s v=""/>
    <n v="3000"/>
    <n v="0.5816581798129733"/>
    <s v="TS"/>
    <s v="TS188"/>
    <x v="2"/>
    <s v="Std"/>
    <s v="Std"/>
    <x v="0"/>
  </r>
  <r>
    <s v="TS199"/>
    <s v="Future sub-transmission substation renewal programs"/>
    <s v="Program - Short Term Need"/>
    <n v="0"/>
    <n v="0"/>
    <n v="0"/>
    <n v="0"/>
    <n v="0"/>
    <n v="0"/>
    <n v="0"/>
    <n v="0"/>
    <n v="0"/>
    <n v="0"/>
    <n v="0"/>
    <n v="0"/>
    <n v="3500000"/>
    <n v="7500000"/>
    <n v="12000000"/>
    <n v="0"/>
    <n v="0"/>
    <n v="0"/>
    <n v="0"/>
    <n v="0"/>
    <n v="0"/>
    <n v="0"/>
    <n v="0"/>
    <n v="0"/>
    <n v="0"/>
    <n v="0"/>
    <n v="0"/>
    <n v="4264410.1412847117"/>
    <n v="9366472.2746074907"/>
    <n v="15361014.530356284"/>
    <n v="0"/>
    <n v="23000000"/>
    <n v="0"/>
    <n v="28991896.946248487"/>
    <n v="180"/>
    <n v="2700"/>
    <n v="0.66070548673632656"/>
    <s v="TS"/>
    <s v="TS199s"/>
    <x v="2"/>
    <s v="Std"/>
    <s v="Std"/>
    <x v="0"/>
  </r>
  <r>
    <s v="TS199"/>
    <s v="Future sub-transmission substation renewal programs"/>
    <s v="Program - Medium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1800"/>
    <n v="0.81856625251358184"/>
    <s v="TS"/>
    <s v="TS199m"/>
    <x v="2"/>
    <s v="Std"/>
    <s v="Std"/>
    <x v="0"/>
  </r>
  <r>
    <s v="TS199"/>
    <s v="Future sub-transmission substation renewal programs"/>
    <s v="Program - Long Term Need"/>
    <n v="0"/>
    <n v="0"/>
    <n v="0"/>
    <n v="0"/>
    <n v="0"/>
    <n v="0"/>
    <n v="0"/>
    <n v="0"/>
    <n v="0"/>
    <n v="0"/>
    <n v="0"/>
    <n v="0"/>
    <n v="500000"/>
    <n v="900000"/>
    <n v="1500000"/>
    <n v="0"/>
    <n v="0"/>
    <n v="0"/>
    <n v="0"/>
    <n v="0"/>
    <n v="0"/>
    <n v="0"/>
    <n v="0"/>
    <n v="0"/>
    <n v="0"/>
    <n v="0"/>
    <n v="0"/>
    <n v="609201.44875495881"/>
    <n v="1123976.6729528988"/>
    <n v="1920126.8162945355"/>
    <n v="0"/>
    <n v="2900000"/>
    <n v="0"/>
    <n v="3653304.9380023931"/>
    <n v="180"/>
    <n v="900"/>
    <n v="0.97413197299614496"/>
    <s v="TS"/>
    <s v="TS199l"/>
    <x v="2"/>
    <s v="Std"/>
    <s v="Std"/>
    <x v="0"/>
  </r>
  <r>
    <s v="TS600"/>
    <s v="Power transformer replacement"/>
    <s v="Program - Short Term Need"/>
    <n v="0"/>
    <n v="0"/>
    <n v="0"/>
    <n v="0"/>
    <n v="0"/>
    <n v="1700000"/>
    <n v="11600000"/>
    <n v="7500000"/>
    <n v="11000000"/>
    <n v="11100000"/>
    <n v="12700000"/>
    <n v="12700000"/>
    <n v="12700000"/>
    <n v="12700000"/>
    <n v="12700000"/>
    <n v="0"/>
    <n v="0"/>
    <n v="0"/>
    <n v="0"/>
    <n v="0"/>
    <n v="1742499.9999999998"/>
    <n v="12187250"/>
    <n v="8076679.6874999991"/>
    <n v="12141941.796874998"/>
    <n v="12558631.163085934"/>
    <n v="14728106.411303705"/>
    <n v="15096309.071586298"/>
    <n v="15473716.798375955"/>
    <n v="15860559.718335351"/>
    <n v="16257073.711293735"/>
    <n v="42900000"/>
    <n v="106400000"/>
    <n v="46707002.647460937"/>
    <n v="124122768.35835597"/>
    <n v="340"/>
    <n v="5100"/>
    <n v="9.2277390047231442E-2"/>
    <s v="TS"/>
    <s v="TS600s"/>
    <x v="2"/>
    <s v="Std"/>
    <s v="Std"/>
    <x v="4"/>
  </r>
  <r>
    <s v="TS601"/>
    <s v="Cranebrook ZS 33kV No 3 - transformer replacement"/>
    <s v="Major Project - Committed Project"/>
    <n v="99498.99646014841"/>
    <n v="3041.2145073437491"/>
    <n v="-12.985724999999999"/>
    <n v="0"/>
    <n v="0"/>
    <n v="0"/>
    <n v="0"/>
    <n v="0"/>
    <n v="0"/>
    <n v="0"/>
    <n v="0"/>
    <n v="0"/>
    <n v="0"/>
    <n v="0"/>
    <n v="0"/>
    <n v="90141.18"/>
    <n v="2824.0699999999997"/>
    <n v="-12.36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601"/>
    <x v="2"/>
    <s v="Std"/>
    <s v="Std"/>
    <x v="4"/>
  </r>
  <r>
    <s v="TS602"/>
    <s v="Prospect ZS 33kV No3 transformer"/>
    <s v="Major Project - Committed Project"/>
    <n v="721251.98403542954"/>
    <n v="47568.218847187491"/>
    <n v="0"/>
    <n v="0"/>
    <n v="0"/>
    <n v="0"/>
    <n v="0"/>
    <n v="0"/>
    <n v="0"/>
    <n v="0"/>
    <n v="0"/>
    <n v="0"/>
    <n v="0"/>
    <n v="0"/>
    <n v="0"/>
    <n v="653418.70000000007"/>
    <n v="44171.8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602"/>
    <x v="2"/>
    <s v="Std"/>
    <s v="Std"/>
    <x v="4"/>
  </r>
  <r>
    <s v="TS603"/>
    <s v="Kingwood ZS 33kV No 3 - transformer replacement"/>
    <s v="Major Project - Committed Project"/>
    <n v="66467.693737675756"/>
    <n v="0"/>
    <n v="0"/>
    <n v="0"/>
    <n v="0"/>
    <n v="0"/>
    <n v="0"/>
    <n v="0"/>
    <n v="0"/>
    <n v="0"/>
    <n v="0"/>
    <n v="0"/>
    <n v="0"/>
    <n v="0"/>
    <n v="0"/>
    <n v="6021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603"/>
    <x v="2"/>
    <s v="Std"/>
    <s v="Unallocated"/>
    <x v="2"/>
  </r>
  <r>
    <s v="TS604"/>
    <s v="Liverpool TS 132kV No 3 - transformer replacement"/>
    <s v="Major Project - Committed Project"/>
    <n v="566975.38982770289"/>
    <n v="73639.719340624986"/>
    <n v="0"/>
    <n v="0"/>
    <n v="0"/>
    <n v="0"/>
    <n v="0"/>
    <n v="0"/>
    <n v="0"/>
    <n v="0"/>
    <n v="0"/>
    <n v="0"/>
    <n v="0"/>
    <n v="0"/>
    <n v="0"/>
    <n v="513651.72"/>
    <n v="68381.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604"/>
    <x v="2"/>
    <s v="Std"/>
    <s v="Std"/>
    <x v="4"/>
  </r>
  <r>
    <s v="TS605"/>
    <s v="West Liverpool 132 kV No 3 transformer"/>
    <s v="Major Project - Committed Project"/>
    <n v="872832.62563909357"/>
    <n v="67977.751501562481"/>
    <n v="0"/>
    <n v="0"/>
    <n v="0"/>
    <n v="0"/>
    <n v="0"/>
    <n v="0"/>
    <n v="0"/>
    <n v="0"/>
    <n v="0"/>
    <n v="0"/>
    <n v="0"/>
    <n v="0"/>
    <n v="0"/>
    <n v="790743.28"/>
    <n v="63124.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79849538211955"/>
    <s v="TS"/>
    <s v="TS605"/>
    <x v="2"/>
    <s v="Std"/>
    <s v="Std"/>
    <x v="0"/>
  </r>
  <r>
    <s v="TS615"/>
    <s v="Gerringong ZS 33kV No 2 transformer replacement"/>
    <s v="Major Project - Committed Project"/>
    <n v="0"/>
    <n v="0"/>
    <n v="110597.12946250002"/>
    <n v="373474.47349999991"/>
    <n v="15251.65"/>
    <n v="0"/>
    <n v="0"/>
    <n v="0"/>
    <n v="0"/>
    <n v="0"/>
    <n v="0"/>
    <n v="0"/>
    <n v="0"/>
    <n v="0"/>
    <n v="0"/>
    <n v="0"/>
    <n v="0"/>
    <n v="105267.94000000002"/>
    <n v="364365.33999999997"/>
    <n v="15251.65"/>
    <n v="0"/>
    <n v="0"/>
    <n v="0"/>
    <n v="0"/>
    <n v="0"/>
    <n v="0"/>
    <n v="0"/>
    <n v="0"/>
    <n v="0"/>
    <n v="0"/>
    <n v="0"/>
    <n v="0"/>
    <n v="0"/>
    <n v="0"/>
    <s v=""/>
    <n v="5100"/>
    <n v="9.2277390047231442E-2"/>
    <s v="TS"/>
    <s v="TS615"/>
    <x v="2"/>
    <s v="Std"/>
    <s v="Std"/>
    <x v="4"/>
  </r>
  <r>
    <s v="TS616"/>
    <s v="Camellia TS transformer replacement and 33kV busbar rearrangement"/>
    <s v="Major Project - Committed Project"/>
    <n v="0"/>
    <n v="0"/>
    <n v="0"/>
    <n v="1330940.0832499997"/>
    <n v="2660563"/>
    <n v="332642"/>
    <n v="0"/>
    <n v="0"/>
    <n v="0"/>
    <n v="0"/>
    <n v="0"/>
    <n v="0"/>
    <n v="0"/>
    <n v="0"/>
    <n v="0"/>
    <n v="0"/>
    <n v="0"/>
    <n v="0"/>
    <n v="1298478.1299999999"/>
    <n v="2660563"/>
    <n v="340958.05"/>
    <n v="0"/>
    <n v="0"/>
    <n v="0"/>
    <n v="0"/>
    <n v="0"/>
    <n v="0"/>
    <n v="0"/>
    <n v="0"/>
    <n v="0"/>
    <n v="332642"/>
    <n v="332642"/>
    <n v="340958.05"/>
    <n v="340958.05"/>
    <n v="340"/>
    <n v="5100"/>
    <n v="9.2277390047231442E-2"/>
    <s v="TS"/>
    <s v="TS616"/>
    <x v="2"/>
    <s v="Std"/>
    <s v="Std"/>
    <x v="4"/>
  </r>
  <r>
    <s v="TS617"/>
    <s v="Prospect ZS transformer replacement"/>
    <s v="Major Project - Committed Project"/>
    <n v="0"/>
    <n v="0"/>
    <n v="0"/>
    <n v="292312.288"/>
    <n v="2449406"/>
    <n v="29268"/>
    <n v="0"/>
    <n v="0"/>
    <n v="0"/>
    <n v="0"/>
    <n v="0"/>
    <n v="0"/>
    <n v="0"/>
    <n v="0"/>
    <n v="0"/>
    <n v="0"/>
    <n v="0"/>
    <n v="0"/>
    <n v="285182.72000000003"/>
    <n v="2449406"/>
    <n v="29999.699999999997"/>
    <n v="0"/>
    <n v="0"/>
    <n v="0"/>
    <n v="0"/>
    <n v="0"/>
    <n v="0"/>
    <n v="0"/>
    <n v="0"/>
    <n v="0"/>
    <n v="29268"/>
    <n v="29268"/>
    <n v="29999.699999999997"/>
    <n v="29999.699999999997"/>
    <n v="340"/>
    <n v="5100"/>
    <n v="9.2277390047231442E-2"/>
    <s v="TS"/>
    <s v="TS617"/>
    <x v="2"/>
    <s v="Std"/>
    <s v="Std"/>
    <x v="4"/>
  </r>
  <r>
    <s v="TS618"/>
    <s v="Albion Park ZS transformer replacement"/>
    <s v="Major Project - Committed Project"/>
    <n v="0"/>
    <n v="0"/>
    <n v="0"/>
    <n v="400093.15974999993"/>
    <n v="1248155.45"/>
    <n v="1577261"/>
    <n v="0"/>
    <n v="0"/>
    <n v="0"/>
    <n v="0"/>
    <n v="0"/>
    <n v="0"/>
    <n v="0"/>
    <n v="0"/>
    <n v="0"/>
    <n v="0"/>
    <n v="0"/>
    <n v="0"/>
    <n v="390334.79"/>
    <n v="1248155.45"/>
    <n v="1616692.5249999999"/>
    <n v="0"/>
    <n v="0"/>
    <n v="0"/>
    <n v="0"/>
    <n v="0"/>
    <n v="0"/>
    <n v="0"/>
    <n v="0"/>
    <n v="0"/>
    <n v="1577261"/>
    <n v="1577261"/>
    <n v="1616692.5249999999"/>
    <n v="1616692.5249999999"/>
    <n v="340"/>
    <n v="5100"/>
    <n v="9.2277390047231442E-2"/>
    <s v="TS"/>
    <s v="TS618"/>
    <x v="2"/>
    <s v="Std"/>
    <s v="Std"/>
    <x v="4"/>
  </r>
  <r>
    <s v="TS619"/>
    <s v="Dundas ZS 66kV No 2 transformer"/>
    <s v="Major Project - Committed Project"/>
    <n v="0"/>
    <n v="0"/>
    <n v="0"/>
    <n v="26522.602750000002"/>
    <n v="375000"/>
    <n v="0"/>
    <n v="0"/>
    <n v="0"/>
    <n v="0"/>
    <n v="0"/>
    <n v="0"/>
    <n v="0"/>
    <n v="0"/>
    <n v="0"/>
    <n v="0"/>
    <n v="0"/>
    <n v="0"/>
    <n v="0"/>
    <n v="25875.710000000003"/>
    <n v="375000"/>
    <n v="0"/>
    <n v="0"/>
    <n v="0"/>
    <n v="0"/>
    <n v="0"/>
    <n v="0"/>
    <n v="0"/>
    <n v="0"/>
    <n v="0"/>
    <n v="0"/>
    <n v="0"/>
    <n v="0"/>
    <n v="0"/>
    <n v="0"/>
    <s v=""/>
    <n v="5100"/>
    <n v="9.2277390047231442E-2"/>
    <s v="TS"/>
    <s v="TS619"/>
    <x v="2"/>
    <s v="Std"/>
    <s v="Std"/>
    <x v="4"/>
  </r>
  <r>
    <s v="TS620"/>
    <s v="Minto 66/11kV No 1 transformer replacement"/>
    <s v="Major Project - Committed Project"/>
    <n v="0"/>
    <n v="0"/>
    <n v="0"/>
    <n v="4993.1439999999993"/>
    <n v="662422.99999999988"/>
    <n v="1080563"/>
    <n v="0"/>
    <n v="0"/>
    <n v="0"/>
    <n v="0"/>
    <n v="0"/>
    <n v="0"/>
    <n v="0"/>
    <n v="0"/>
    <n v="0"/>
    <n v="0"/>
    <n v="0"/>
    <n v="0"/>
    <n v="4871.3599999999997"/>
    <n v="662422.99999999988"/>
    <n v="1107577.075"/>
    <n v="0"/>
    <n v="0"/>
    <n v="0"/>
    <n v="0"/>
    <n v="0"/>
    <n v="0"/>
    <n v="0"/>
    <n v="0"/>
    <n v="0"/>
    <n v="1080563"/>
    <n v="1080563"/>
    <n v="1107577.075"/>
    <n v="1107577.075"/>
    <n v="340"/>
    <n v="4950"/>
    <n v="0.12479849538211955"/>
    <s v="TS"/>
    <s v="TS620"/>
    <x v="2"/>
    <s v="Std"/>
    <s v="Std"/>
    <x v="4"/>
  </r>
  <r>
    <s v="TS700"/>
    <s v="11kV zone substation switchboard replacement"/>
    <s v="Program - Short Term Need"/>
    <n v="0"/>
    <n v="0"/>
    <n v="0"/>
    <n v="0"/>
    <n v="0"/>
    <n v="0"/>
    <n v="4000000"/>
    <n v="4000000"/>
    <n v="4000000"/>
    <n v="4000000"/>
    <n v="4000000"/>
    <n v="4000000"/>
    <n v="4000000"/>
    <n v="4000000"/>
    <n v="4000000"/>
    <n v="0"/>
    <n v="0"/>
    <n v="0"/>
    <n v="0"/>
    <n v="0"/>
    <n v="0"/>
    <n v="4202500"/>
    <n v="4307562.4999999991"/>
    <n v="4415251.5624999991"/>
    <n v="4525632.8515624991"/>
    <n v="4638773.6728515606"/>
    <n v="4754743.0146728503"/>
    <n v="4873611.5900396705"/>
    <n v="4995451.8797906619"/>
    <n v="5120338.1767854281"/>
    <n v="16000000"/>
    <n v="36000000"/>
    <n v="17450946.9140625"/>
    <n v="41833865.248202667"/>
    <n v="290"/>
    <n v="4350"/>
    <n v="0.29112893964849867"/>
    <s v="TS"/>
    <s v="TS700s"/>
    <x v="2"/>
    <s v="Std"/>
    <s v="Std"/>
    <x v="0"/>
  </r>
  <r>
    <s v="TS700"/>
    <s v="11kV zone substation switchboard replacement"/>
    <s v="Program - Medium Term Need"/>
    <n v="0"/>
    <n v="0"/>
    <n v="0"/>
    <n v="0"/>
    <n v="0"/>
    <n v="0"/>
    <n v="0"/>
    <n v="0"/>
    <n v="4000000"/>
    <n v="8000000"/>
    <n v="0"/>
    <n v="0"/>
    <n v="0"/>
    <n v="0"/>
    <n v="0"/>
    <n v="0"/>
    <n v="0"/>
    <n v="0"/>
    <n v="0"/>
    <n v="0"/>
    <n v="0"/>
    <n v="0"/>
    <n v="0"/>
    <n v="4415251.5624999991"/>
    <n v="9051265.7031249981"/>
    <n v="0"/>
    <n v="0"/>
    <n v="0"/>
    <n v="0"/>
    <n v="0"/>
    <n v="12000000"/>
    <n v="12000000"/>
    <n v="13466517.265624996"/>
    <n v="13466517.265624996"/>
    <n v="290"/>
    <n v="2900"/>
    <n v="0.59384754007178142"/>
    <s v="TS"/>
    <s v="TS700m"/>
    <x v="2"/>
    <s v="Std"/>
    <s v="Std"/>
    <x v="0"/>
  </r>
  <r>
    <s v="TS701"/>
    <s v="North Rocks ZS 11kV switchboard replacement"/>
    <s v="Major Project - Committed Project"/>
    <n v="0"/>
    <n v="0"/>
    <n v="0"/>
    <n v="940590.40949999995"/>
    <n v="1453893"/>
    <n v="777546"/>
    <n v="36169"/>
    <n v="0"/>
    <n v="0"/>
    <n v="0"/>
    <n v="0"/>
    <n v="0"/>
    <n v="0"/>
    <n v="0"/>
    <n v="0"/>
    <n v="0"/>
    <n v="0"/>
    <n v="0"/>
    <n v="917649.18"/>
    <n v="1453893"/>
    <n v="796984.64999999991"/>
    <n v="38000.055624999994"/>
    <n v="0"/>
    <n v="0"/>
    <n v="0"/>
    <n v="0"/>
    <n v="0"/>
    <n v="0"/>
    <n v="0"/>
    <n v="0"/>
    <n v="813715"/>
    <n v="813715"/>
    <n v="834984.70562499994"/>
    <n v="834984.70562499994"/>
    <n v="290"/>
    <n v="4350"/>
    <n v="0.29112893964849867"/>
    <s v="TS"/>
    <s v="TS701"/>
    <x v="2"/>
    <s v="Std"/>
    <s v="Std"/>
    <x v="0"/>
  </r>
  <r>
    <s v="TS702"/>
    <s v="Kellyville ZS 11kV switchboard replacement"/>
    <s v="Major Project - Committed Project"/>
    <n v="0"/>
    <n v="0"/>
    <n v="0"/>
    <n v="788605.68499999994"/>
    <n v="573638"/>
    <n v="953171"/>
    <n v="265366"/>
    <n v="0"/>
    <n v="0"/>
    <n v="0"/>
    <n v="0"/>
    <n v="0"/>
    <n v="0"/>
    <n v="0"/>
    <n v="0"/>
    <n v="0"/>
    <n v="0"/>
    <n v="0"/>
    <n v="769371.4"/>
    <n v="573638"/>
    <n v="977000.27499999991"/>
    <n v="278800.15375"/>
    <n v="0"/>
    <n v="0"/>
    <n v="0"/>
    <n v="0"/>
    <n v="0"/>
    <n v="0"/>
    <n v="0"/>
    <n v="0"/>
    <n v="1218537"/>
    <n v="1218537"/>
    <n v="1255800.42875"/>
    <n v="1255800.42875"/>
    <n v="290"/>
    <n v="4350"/>
    <n v="0.29112893964849867"/>
    <s v="TS"/>
    <s v="TS702"/>
    <x v="2"/>
    <s v="Std"/>
    <s v="Std"/>
    <x v="0"/>
  </r>
  <r>
    <s v="TS703"/>
    <s v="Horsley Park ZS 11kV switchboard replacement"/>
    <s v="Major Project - Committed Project"/>
    <n v="0"/>
    <n v="0"/>
    <n v="0"/>
    <n v="342639.99300000002"/>
    <n v="1941242"/>
    <n v="424390"/>
    <n v="0"/>
    <n v="0"/>
    <n v="0"/>
    <n v="0"/>
    <n v="0"/>
    <n v="0"/>
    <n v="0"/>
    <n v="0"/>
    <n v="0"/>
    <n v="0"/>
    <n v="0"/>
    <n v="0"/>
    <n v="334282.92000000004"/>
    <n v="1941242"/>
    <n v="434999.74999999994"/>
    <n v="0"/>
    <n v="0"/>
    <n v="0"/>
    <n v="0"/>
    <n v="0"/>
    <n v="0"/>
    <n v="0"/>
    <n v="0"/>
    <n v="0"/>
    <n v="424390"/>
    <n v="424390"/>
    <n v="434999.74999999994"/>
    <n v="434999.74999999994"/>
    <n v="290"/>
    <n v="4350"/>
    <n v="0.29112893964849867"/>
    <s v="TS"/>
    <s v="TS703"/>
    <x v="2"/>
    <s v="Std"/>
    <s v="Std"/>
    <x v="0"/>
  </r>
  <r>
    <s v="TS704"/>
    <s v="Port Central ZS 11kV switchboard replacement"/>
    <s v="Major Project - Committed Project"/>
    <n v="0"/>
    <n v="0"/>
    <n v="0"/>
    <n v="289959.63624999998"/>
    <n v="1583396.0299999998"/>
    <n v="488652"/>
    <n v="0"/>
    <n v="0"/>
    <n v="0"/>
    <n v="0"/>
    <n v="0"/>
    <n v="0"/>
    <n v="0"/>
    <n v="0"/>
    <n v="0"/>
    <n v="0"/>
    <n v="0"/>
    <n v="0"/>
    <n v="282887.45"/>
    <n v="1583396.0299999998"/>
    <n v="500868.29999999993"/>
    <n v="0"/>
    <n v="0"/>
    <n v="0"/>
    <n v="0"/>
    <n v="0"/>
    <n v="0"/>
    <n v="0"/>
    <n v="0"/>
    <n v="0"/>
    <n v="488652"/>
    <n v="488652"/>
    <n v="500868.29999999993"/>
    <n v="500868.29999999993"/>
    <n v="290"/>
    <n v="4350"/>
    <n v="0.29112893964849867"/>
    <s v="TS"/>
    <s v="TS704"/>
    <x v="2"/>
    <s v="Std"/>
    <s v="Std"/>
    <x v="0"/>
  </r>
  <r>
    <s v="UR"/>
    <s v="Underground residential"/>
    <s v="Program - Short Term Need"/>
    <n v="7817292.9294237355"/>
    <n v="10255821.388651559"/>
    <n v="9476480.8202937394"/>
    <n v="14222289.950749999"/>
    <n v="27120000.008000001"/>
    <n v="21659051"/>
    <n v="14600685"/>
    <n v="11758786"/>
    <n v="11056595"/>
    <n v="10803669"/>
    <n v="10803669"/>
    <n v="10803669"/>
    <n v="10803669"/>
    <n v="10803669"/>
    <n v="10803669"/>
    <n v="7082081.5699999994"/>
    <n v="9523549.6999999993"/>
    <n v="9019850.8699999899"/>
    <n v="13875404.83"/>
    <n v="27120000.008000001"/>
    <n v="22200527.274999999"/>
    <n v="15339844.678125"/>
    <n v="12662926.404781248"/>
    <n v="12204412.08741992"/>
    <n v="12223359.835951842"/>
    <n v="12528943.831850637"/>
    <n v="12842167.427646903"/>
    <n v="13163221.613338076"/>
    <n v="13492302.153671525"/>
    <n v="13829609.707513314"/>
    <n v="69878786"/>
    <n v="123897131"/>
    <n v="74631070.281278014"/>
    <n v="140487315.01529846"/>
    <n v="190"/>
    <n v="2850"/>
    <n v="0.65710886224375653"/>
    <s v="UR"/>
    <s v="URs"/>
    <x v="1"/>
    <s v="Std"/>
    <s v="Std"/>
    <x v="1"/>
  </r>
  <r>
    <s v="SW"/>
    <s v="Network Switching"/>
    <s v="Overheads"/>
    <n v="6762274.7609546771"/>
    <n v="4467538.1453139065"/>
    <n v="3442736.0766000012"/>
    <n v="4703599.0172499986"/>
    <n v="3277485.7600000002"/>
    <n v="6283900.8864677213"/>
    <n v="6382175.5445077857"/>
    <n v="6686467.7531523397"/>
    <n v="6495126.3572923364"/>
    <n v="6714861.539615334"/>
    <n v="7423719.2766590593"/>
    <n v="7683873.5145178428"/>
    <n v="7944102.7058396908"/>
    <n v="8085985.7683156794"/>
    <n v="8183178.697874113"/>
    <n v="6126287.1799999997"/>
    <n v="4148553.2900000005"/>
    <n v="3276845.7600000012"/>
    <n v="4588877.0899999989"/>
    <n v="3277485.7600000002"/>
    <n v="6440998.4086294137"/>
    <n v="6705273.1814484922"/>
    <n v="7200594.4377345685"/>
    <n v="7169404.1994174784"/>
    <n v="7597249.494344173"/>
    <n v="8609238.3838016689"/>
    <n v="9133710.9796958584"/>
    <n v="9679117.7549114563"/>
    <n v="10098288.201573275"/>
    <n v="10475160.573545523"/>
    <m/>
    <m/>
    <m/>
    <m/>
    <m/>
    <m/>
    <m/>
    <m/>
    <m/>
    <x v="5"/>
    <m/>
    <s v="Std"/>
    <x v="12"/>
  </r>
  <r>
    <s v="OH"/>
    <s v="Capitalised Overheads"/>
    <s v="Overheads"/>
    <n v="82318236.313021928"/>
    <n v="67117356.587884203"/>
    <n v="52931914.994693771"/>
    <n v="70569224.026000008"/>
    <n v="66922514.260000013"/>
    <n v="73106139.081208169"/>
    <n v="73273110.103678629"/>
    <n v="73775204.556416273"/>
    <n v="73462071.757048041"/>
    <n v="73820942.420613334"/>
    <n v="76860996.09989132"/>
    <n v="77233408.487903669"/>
    <n v="77593252.762439117"/>
    <n v="77784338.942599237"/>
    <n v="78058962.86008814"/>
    <n v="74576259.266560823"/>
    <n v="62325137.789999999"/>
    <n v="50381358.710000023"/>
    <n v="68848023.440000013"/>
    <n v="66922514.260000013"/>
    <n v="74933792.558238372"/>
    <n v="76982561.302677348"/>
    <n v="79447826.144261956"/>
    <n v="81088381.777448356"/>
    <n v="83521620.538007841"/>
    <n v="89135191.294330582"/>
    <n v="91806252.376808688"/>
    <n v="94539843.99297525"/>
    <n v="97141980.547270328"/>
    <n v="99922071.893196285"/>
    <m/>
    <m/>
    <m/>
    <m/>
    <m/>
    <m/>
    <m/>
    <m/>
    <m/>
    <x v="5"/>
    <m/>
    <s v="Std"/>
    <x v="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9">
  <r>
    <s v="AG"/>
    <s v="Automation - operational/capacity risk "/>
    <s v="Program - Short Term Need"/>
    <n v="0"/>
    <n v="0"/>
    <n v="0"/>
    <n v="0"/>
    <n v="0"/>
    <n v="299697.56914432056"/>
    <n v="299196.13790250174"/>
    <n v="298408.28986450832"/>
    <n v="297494.60992538283"/>
    <n v="296687.59842001059"/>
    <n v="296687.59842001059"/>
    <n v="296687.59842001059"/>
    <n v="296687.59842001059"/>
    <n v="296687.59842001059"/>
    <n v="300000"/>
    <n v="0"/>
    <n v="0"/>
    <n v="0"/>
    <n v="0"/>
    <n v="0"/>
    <n v="307190.00837292854"/>
    <n v="314342.94238381588"/>
    <n v="321353.0897773715"/>
    <n v="328378.38532709359"/>
    <n v="335674.78551519552"/>
    <n v="344066.65515307535"/>
    <n v="352668.32153190224"/>
    <n v="361485.02957019978"/>
    <n v="370522.15530945471"/>
    <n v="384025.36325890711"/>
    <n v="1491484.205256724"/>
    <n v="2978234.5989367664"/>
    <n v="1606939.2113764051"/>
    <n v="3419706.7361999438"/>
    <n v="190"/>
    <n v="2850"/>
    <n v="0.65728805041321381"/>
    <s v="AG"/>
    <s v="AGs"/>
    <x v="0"/>
    <s v="Std"/>
    <s v="Std"/>
    <x v="0"/>
  </r>
  <r>
    <s v="AR"/>
    <s v="Asset relocation"/>
    <s v="Program - Short Term Need"/>
    <n v="2733942.8634630069"/>
    <n v="1668163.1086387497"/>
    <n v="1595295.1290437502"/>
    <n v="1944069.7657500005"/>
    <n v="1670000"/>
    <n v="1622013.1938039202"/>
    <n v="1559660.5981832175"/>
    <n v="1534301.0366388536"/>
    <n v="1522181.7457669086"/>
    <n v="1516141.8660738908"/>
    <n v="1516141.8660738908"/>
    <n v="1516141.8660738908"/>
    <n v="1516141.8660738908"/>
    <n v="1516141.8660738908"/>
    <n v="1533069"/>
    <n v="2476817.2999999998"/>
    <n v="1549055.28"/>
    <n v="1518424.8700000003"/>
    <n v="1896653.4300000006"/>
    <n v="1670000"/>
    <n v="1662563.523649018"/>
    <n v="1638618.4159662428"/>
    <n v="1652274.4022841628"/>
    <n v="1680203.8328515799"/>
    <n v="1715375.3591833175"/>
    <n v="1758259.7431629004"/>
    <n v="1802216.2367419731"/>
    <n v="1847271.6426605221"/>
    <n v="1893453.4337270348"/>
    <n v="1962457.9320865651"/>
    <n v="7754298.4404667914"/>
    <n v="15351934.904762357"/>
    <n v="8349035.5339343213"/>
    <n v="17612694.522313319"/>
    <n v="140"/>
    <n v="2100"/>
    <n v="0.77826492135129255"/>
    <s v="AR"/>
    <s v="ARs"/>
    <x v="1"/>
    <s v="Std"/>
    <s v="Std"/>
    <x v="1"/>
  </r>
  <r>
    <s v="AU002"/>
    <s v="Transmission substation SCADA upgrade"/>
    <s v="Program - Short Term Need"/>
    <n v="305769.37230529677"/>
    <n v="886.22713984374991"/>
    <n v="0"/>
    <n v="0"/>
    <n v="0"/>
    <n v="0"/>
    <n v="0"/>
    <n v="0"/>
    <n v="0"/>
    <n v="0"/>
    <n v="0"/>
    <n v="0"/>
    <n v="0"/>
    <n v="0"/>
    <n v="0"/>
    <n v="277011.95999999996"/>
    <n v="822.9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AU"/>
    <s v="AU002s"/>
    <x v="2"/>
    <s v="Std"/>
    <s v="Unallocated"/>
    <x v="2"/>
  </r>
  <r>
    <s v="AU004"/>
    <s v="Substation SCADA RTU replacement"/>
    <s v="Program - Short Term Need"/>
    <n v="116685.52873911326"/>
    <n v="1122999.6893570309"/>
    <n v="1111472.3986437514"/>
    <n v="2960666.2417499996"/>
    <n v="714162"/>
    <n v="2177802.3357820627"/>
    <n v="2174158.6020915126"/>
    <n v="2168433.5730154272"/>
    <n v="2161794.1654577819"/>
    <n v="2155929.8818520769"/>
    <n v="2155929.8818520769"/>
    <n v="2155929.8818520769"/>
    <n v="2155929.8818520769"/>
    <n v="2155929.8818520769"/>
    <n v="2180000"/>
    <n v="105711.33"/>
    <n v="1042816.8499999997"/>
    <n v="1057915.4300000013"/>
    <n v="2888454.8699999996"/>
    <n v="714162"/>
    <n v="2232247.394176614"/>
    <n v="2284225.3813223955"/>
    <n v="2335165.7857155665"/>
    <n v="2386216.2667102134"/>
    <n v="2439236.774743754"/>
    <n v="2500217.6941123474"/>
    <n v="2562723.1364651565"/>
    <n v="2626791.2148767849"/>
    <n v="2692460.9952487042"/>
    <n v="2790584.3063480584"/>
    <n v="10838118.558198862"/>
    <n v="21641838.085607167"/>
    <n v="11677091.602668542"/>
    <n v="24849868.949719597"/>
    <n v="220"/>
    <n v="3300"/>
    <n v="0.54006397789077143"/>
    <s v="AU"/>
    <s v="AU004s"/>
    <x v="2"/>
    <s v="Std"/>
    <s v="Std"/>
    <x v="0"/>
  </r>
  <r>
    <s v="AU008"/>
    <s v="Western Sydney Ramtel SCADA upgrades"/>
    <s v="Program - Short Term Need"/>
    <n v="0"/>
    <n v="24273.965431093748"/>
    <n v="0"/>
    <n v="0"/>
    <n v="0"/>
    <n v="0"/>
    <n v="0"/>
    <n v="0"/>
    <n v="0"/>
    <n v="0"/>
    <n v="0"/>
    <n v="0"/>
    <n v="0"/>
    <n v="0"/>
    <n v="0"/>
    <n v="0"/>
    <n v="22540.7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AU"/>
    <s v="AU008s"/>
    <x v="2"/>
    <s v="Std"/>
    <s v="Unallocated"/>
    <x v="2"/>
  </r>
  <r>
    <s v="AU013"/>
    <s v="SCADA master station development software"/>
    <s v="Program - Short Term Need"/>
    <n v="1686876.220876015"/>
    <n v="557786.49427203112"/>
    <n v="812095.67021874979"/>
    <n v="1213077.5882500003"/>
    <n v="978004"/>
    <n v="1108881.005833986"/>
    <n v="1107025.7102392563"/>
    <n v="2098804.9720470416"/>
    <n v="2092378.7564751927"/>
    <n v="1097744.1141540392"/>
    <n v="1097744.1141540392"/>
    <n v="1097744.1141540392"/>
    <n v="2086702.7755540744"/>
    <n v="2086702.7755540744"/>
    <n v="1110000"/>
    <n v="1528226.5999999999"/>
    <n v="517960.20999999996"/>
    <n v="772964.34999999986"/>
    <n v="1183490.3300000003"/>
    <n v="978004"/>
    <n v="1136603.0309798354"/>
    <n v="1163068.8868201186"/>
    <n v="2260183.398100846"/>
    <n v="2309594.6434672251"/>
    <n v="1241996.7064062234"/>
    <n v="1273046.6240663789"/>
    <n v="1304872.7896680383"/>
    <n v="2542444.7079770719"/>
    <n v="2606005.825676498"/>
    <n v="1420893.8440579565"/>
    <n v="7504834.5587495146"/>
    <n v="14983728.338165741"/>
    <n v="8111446.6657742495"/>
    <n v="17258710.457220189"/>
    <n v="310"/>
    <n v="4650"/>
    <n v="0.20878312712509098"/>
    <s v="AU"/>
    <s v="AU013s"/>
    <x v="2"/>
    <s v="Std"/>
    <s v="Std"/>
    <x v="0"/>
  </r>
  <r>
    <s v="AU014"/>
    <s v="SCADA substation refurbishments"/>
    <s v="Program - Short Term Need"/>
    <n v="822.37371790234351"/>
    <n v="0"/>
    <n v="0"/>
    <n v="0"/>
    <n v="0"/>
    <n v="0"/>
    <n v="0"/>
    <n v="0"/>
    <n v="0"/>
    <n v="0"/>
    <n v="0"/>
    <n v="0"/>
    <n v="0"/>
    <n v="0"/>
    <n v="0"/>
    <n v="745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AU"/>
    <s v="AU014s"/>
    <x v="2"/>
    <s v="Std"/>
    <s v="Unallocated"/>
    <x v="2"/>
  </r>
  <r>
    <s v="AU016"/>
    <s v="PM121 (MD1000) MD3 to DNP3 conversion"/>
    <s v="Program - Short Term Need"/>
    <n v="19982.137110792966"/>
    <n v="0"/>
    <n v="0"/>
    <n v="0"/>
    <n v="0"/>
    <n v="0"/>
    <n v="0"/>
    <n v="0"/>
    <n v="0"/>
    <n v="0"/>
    <n v="0"/>
    <n v="0"/>
    <n v="0"/>
    <n v="0"/>
    <n v="0"/>
    <n v="18102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443864267626011"/>
    <s v="AU"/>
    <s v="AU016s"/>
    <x v="2"/>
    <s v="Std"/>
    <s v="Std"/>
    <x v="0"/>
  </r>
  <r>
    <s v="AU017"/>
    <s v="AFIC availability and SCADA control"/>
    <s v="Program - Short Term Need"/>
    <n v="41352.937066765619"/>
    <n v="44085.263805468741"/>
    <n v="0"/>
    <n v="0"/>
    <n v="0"/>
    <n v="0"/>
    <n v="0"/>
    <n v="0"/>
    <n v="0"/>
    <n v="0"/>
    <n v="0"/>
    <n v="0"/>
    <n v="0"/>
    <n v="0"/>
    <n v="0"/>
    <n v="37463.72"/>
    <n v="40937.54999999999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AU"/>
    <s v="AU017s"/>
    <x v="2"/>
    <s v="Std"/>
    <s v="Unallocated"/>
    <x v="2"/>
  </r>
  <r>
    <s v="CC002"/>
    <s v="Communications development SCADA"/>
    <s v="Program - Short Term Need"/>
    <n v="793146.58488799189"/>
    <n v="621496.93744515604"/>
    <n v="877149.21453124995"/>
    <n v="1503248.6922499996"/>
    <n v="515765.25000000006"/>
    <n v="624369.93571733439"/>
    <n v="523593.24132937798"/>
    <n v="522214.50726288953"/>
    <n v="520615.56736941996"/>
    <n v="519203.29723501857"/>
    <n v="445031.39763001591"/>
    <n v="445031.39763001591"/>
    <n v="445031.39763001591"/>
    <n v="445031.39763001591"/>
    <n v="450000"/>
    <n v="718551.65999999992"/>
    <n v="577121.68999999994"/>
    <n v="834883.25"/>
    <n v="1466584.0899999999"/>
    <n v="515765.25000000006"/>
    <n v="639979.18411026767"/>
    <n v="550100.14917167765"/>
    <n v="562367.90711040003"/>
    <n v="574662.17432241375"/>
    <n v="587430.87465159211"/>
    <n v="516099.98272961308"/>
    <n v="529002.48229785345"/>
    <n v="542227.54435529967"/>
    <n v="555783.23296418216"/>
    <n v="576038.04488836066"/>
    <n v="2709996.5489140404"/>
    <n v="4940122.1394341039"/>
    <n v="2914540.2893663514"/>
    <n v="5633691.5766016599"/>
    <n v="150"/>
    <n v="2250"/>
    <n v="0.70443864267626011"/>
    <s v="CC"/>
    <s v="CC002s"/>
    <x v="2"/>
    <s v="Std"/>
    <s v="Std"/>
    <x v="3"/>
  </r>
  <r>
    <s v="CC007"/>
    <s v="SCADA radio repeaters"/>
    <s v="Program - Short Term Need"/>
    <n v="461807.15517066"/>
    <n v="572788.32373281231"/>
    <n v="645775.22935000004"/>
    <n v="1193470.2094999999"/>
    <n v="692279.50999999989"/>
    <n v="879112.86949000694"/>
    <n v="837749.1861270048"/>
    <n v="845490.15461610688"/>
    <n v="684237.60282838054"/>
    <n v="632933.54329602257"/>
    <n v="731829.40943602612"/>
    <n v="613154.37006802193"/>
    <n v="603264.78345402156"/>
    <n v="583485.6102260208"/>
    <n v="490000"/>
    <n v="418374.49"/>
    <n v="531890.89999999991"/>
    <n v="614658.16"/>
    <n v="1164361.18"/>
    <n v="692279.50999999989"/>
    <n v="901090.69122725702"/>
    <n v="880160.23867468431"/>
    <n v="910500.42103588593"/>
    <n v="755270.28625231527"/>
    <n v="716106.20909908367"/>
    <n v="848697.74937758583"/>
    <n v="728847.86449926475"/>
    <n v="735019.56012607296"/>
    <n v="728693.57210859424"/>
    <n v="627241.42665621499"/>
    <n v="3879523.3563575214"/>
    <n v="6901257.5295416117"/>
    <n v="4163127.8462892259"/>
    <n v="7831628.0190569572"/>
    <n v="270"/>
    <n v="4050"/>
    <n v="0.36998259076140289"/>
    <s v="CC"/>
    <s v="CC007s"/>
    <x v="2"/>
    <s v="Std"/>
    <s v="Std"/>
    <x v="3"/>
  </r>
  <r>
    <s v="CC020"/>
    <s v="Microwave refurbishment and extension"/>
    <s v="Program - Short Term Need"/>
    <n v="732876.62392111309"/>
    <n v="569554.23811453115"/>
    <n v="1222197.7673937501"/>
    <n v="1155336.7450000001"/>
    <n v="418230.73"/>
    <n v="669324.57108898251"/>
    <n v="668204.70798225387"/>
    <n v="487400.20677869691"/>
    <n v="426408.94089304877"/>
    <n v="276908.42519200989"/>
    <n v="929621.14171603322"/>
    <n v="1532885.9251700547"/>
    <n v="1216419.1535220435"/>
    <n v="1503217.1653280538"/>
    <n v="930000"/>
    <n v="663950.05000000005"/>
    <n v="528887.73"/>
    <n v="1163305.4300000002"/>
    <n v="1127157.8000000003"/>
    <n v="418230.73"/>
    <n v="686057.68536620704"/>
    <n v="702032.57132385543"/>
    <n v="524876.71330304013"/>
    <n v="470675.68563550082"/>
    <n v="313296.46648084914"/>
    <n v="1078075.5194796361"/>
    <n v="1822119.6612481617"/>
    <n v="1482088.6212378193"/>
    <n v="1877312.253567904"/>
    <n v="1190478.6261026121"/>
    <n v="2528246.8519349918"/>
    <n v="8640390.2376711778"/>
    <n v="2696939.1221094532"/>
    <n v="10147013.803745585"/>
    <n v="230"/>
    <n v="3450"/>
    <n v="0.50988791794492228"/>
    <s v="CC"/>
    <s v="CC020s"/>
    <x v="2"/>
    <s v="Std"/>
    <s v="Std"/>
    <x v="3"/>
  </r>
  <r>
    <s v="DS002"/>
    <s v="Pole substation refurbishment"/>
    <s v="Program - Short Term Need"/>
    <n v="1318579.3584418038"/>
    <n v="1181006.9090112497"/>
    <n v="447305.27474999987"/>
    <n v="349933.93399999948"/>
    <n v="740000"/>
    <n v="699294.32800341456"/>
    <n v="698124.32177250402"/>
    <n v="696286.00968385267"/>
    <n v="743736.52481345716"/>
    <n v="791166.92912002828"/>
    <n v="791166.92912002828"/>
    <n v="791166.92912002828"/>
    <n v="791166.92912002828"/>
    <n v="791166.92912002828"/>
    <n v="800000"/>
    <n v="1194567.8199999996"/>
    <n v="1096682.3199999998"/>
    <n v="425751.59999999986"/>
    <n v="341398.95999999956"/>
    <n v="740000"/>
    <n v="716776.68620349991"/>
    <n v="733466.86556223698"/>
    <n v="749823.87614720012"/>
    <n v="820945.96331773396"/>
    <n v="895132.76137385471"/>
    <n v="917511.08040820097"/>
    <n v="940448.85741840606"/>
    <n v="963960.07885386609"/>
    <n v="988059.08082521264"/>
    <n v="1024067.6353570856"/>
    <n v="3628608.1133932564"/>
    <n v="7593275.82987337"/>
    <n v="3916146.1526045254"/>
    <n v="8750192.8854672965"/>
    <n v="280"/>
    <n v="4200"/>
    <n v="0.36074199755226066"/>
    <s v="DS"/>
    <s v="DS002s"/>
    <x v="2"/>
    <s v="Std"/>
    <s v="Std"/>
    <x v="4"/>
  </r>
  <r>
    <s v="DS003"/>
    <s v="Distribution substation refurbishment"/>
    <s v="Program - Short Term Need"/>
    <n v="0"/>
    <n v="0"/>
    <n v="2661.2436312500004"/>
    <n v="35397.975249999996"/>
    <n v="0"/>
    <n v="0"/>
    <n v="0"/>
    <n v="0"/>
    <n v="0"/>
    <n v="0"/>
    <n v="0"/>
    <n v="0"/>
    <n v="0"/>
    <n v="0"/>
    <n v="0"/>
    <n v="0"/>
    <n v="0"/>
    <n v="2533.0100000000002"/>
    <n v="34534.61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DS"/>
    <s v="DS003s"/>
    <x v="2"/>
    <s v="Std"/>
    <s v="Std"/>
    <x v="0"/>
  </r>
  <r>
    <s v="DS004"/>
    <s v="Distribution mains refurbishment"/>
    <s v="Program - Short Term Need"/>
    <n v="0"/>
    <n v="0"/>
    <n v="246286.13618124995"/>
    <n v="24466.073499999999"/>
    <n v="0"/>
    <n v="0"/>
    <n v="0"/>
    <n v="0"/>
    <n v="0"/>
    <n v="0"/>
    <n v="0"/>
    <n v="0"/>
    <n v="0"/>
    <n v="0"/>
    <n v="0"/>
    <n v="0"/>
    <n v="0"/>
    <n v="234418.68999999997"/>
    <n v="23869.34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DS"/>
    <s v="DS004s"/>
    <x v="2"/>
    <s v="Std"/>
    <s v="Std"/>
    <x v="1"/>
  </r>
  <r>
    <s v="DS005"/>
    <s v="Distribution pole replacement"/>
    <s v="Program - Short Term Need"/>
    <n v="13908946.566051837"/>
    <n v="9461723.0063689053"/>
    <n v="10401856.706100026"/>
    <n v="19777878.736249972"/>
    <n v="10800000"/>
    <n v="11318578.194683839"/>
    <n v="12067577.56206757"/>
    <n v="12801715.635187406"/>
    <n v="13526088.264607407"/>
    <n v="14250894.310774509"/>
    <n v="15012392.480052536"/>
    <n v="16535388.818608591"/>
    <n v="17296886.987886619"/>
    <n v="17296886.987886619"/>
    <n v="17490000"/>
    <n v="12600819.110000001"/>
    <n v="8786150.4100000001"/>
    <n v="9900636.9600000251"/>
    <n v="19295491.449999973"/>
    <n v="10800000"/>
    <n v="11601542.649550933"/>
    <n v="12678498.676147239"/>
    <n v="13786047.551449236"/>
    <n v="14930270.586205188"/>
    <n v="16123578.864246557"/>
    <n v="17409772.750745613"/>
    <n v="19655381.120044686"/>
    <n v="21074577.223942649"/>
    <n v="21601441.654541213"/>
    <n v="22388678.677994285"/>
    <n v="63964853.96732074"/>
    <n v="147596409.24175513"/>
    <n v="69119938.327599153"/>
    <n v="171249789.75486758"/>
    <n v="310"/>
    <n v="4650"/>
    <n v="0.20878312712509098"/>
    <s v="DS"/>
    <s v="DS005s"/>
    <x v="2"/>
    <s v="Std"/>
    <s v="Std"/>
    <x v="1"/>
  </r>
  <r>
    <s v="DS006"/>
    <s v="LV CONSAC cable replacement"/>
    <s v="Program - Short Term Need"/>
    <n v="8248472.0253736498"/>
    <n v="5793141.8076948421"/>
    <n v="1645048.1062937495"/>
    <n v="7980857.1934999982"/>
    <n v="6053654"/>
    <n v="6743195.3057472119"/>
    <n v="7479903.4475625427"/>
    <n v="9698269.4205965195"/>
    <n v="9668574.8225749433"/>
    <n v="11125784.940750398"/>
    <n v="11125784.940750398"/>
    <n v="11125784.940750398"/>
    <n v="11125784.940750398"/>
    <n v="11125784.940750398"/>
    <n v="11250000"/>
    <n v="7472708.5499999998"/>
    <n v="5379508.0699999994"/>
    <n v="1565780.4699999995"/>
    <n v="7786202.1399999987"/>
    <n v="6053654"/>
    <n v="6911775.188390892"/>
    <n v="7858573.5595953958"/>
    <n v="10443975.417764572"/>
    <n v="10672297.523130542"/>
    <n v="12587804.456819832"/>
    <n v="12902499.568240326"/>
    <n v="13225062.057446336"/>
    <n v="13555688.608882492"/>
    <n v="13894580.824104553"/>
    <n v="14400951.122209018"/>
    <n v="44715727.937231615"/>
    <n v="100468867.70023319"/>
    <n v="48474426.145701237"/>
    <n v="116453208.32658394"/>
    <n v="230"/>
    <n v="3450"/>
    <n v="0.50988791794492228"/>
    <s v="DS"/>
    <s v="DS006s"/>
    <x v="2"/>
    <s v="Std"/>
    <s v="Std"/>
    <x v="1"/>
  </r>
  <r>
    <s v="DS006"/>
    <s v="LV CONSAC cable replacement"/>
    <s v="Program - Medium Term Need"/>
    <n v="0"/>
    <n v="0"/>
    <n v="0"/>
    <n v="0"/>
    <n v="0"/>
    <n v="0"/>
    <n v="0"/>
    <n v="0"/>
    <n v="0"/>
    <n v="0"/>
    <n v="0"/>
    <n v="741718.9960500265"/>
    <n v="741718.9960500265"/>
    <n v="741718.9960500265"/>
    <n v="750000"/>
    <n v="0"/>
    <n v="0"/>
    <n v="0"/>
    <n v="0"/>
    <n v="0"/>
    <n v="0"/>
    <n v="0"/>
    <n v="0"/>
    <n v="0"/>
    <n v="0"/>
    <n v="0"/>
    <n v="881670.80382975563"/>
    <n v="903712.57392549946"/>
    <n v="926305.38827363681"/>
    <n v="960063.40814726776"/>
    <n v="0"/>
    <n v="2975156.9881500797"/>
    <n v="0"/>
    <n v="3671752.1741761593"/>
    <n v="230"/>
    <n v="2300"/>
    <n v="0.69340911823626294"/>
    <s v="DS"/>
    <s v="DS006m"/>
    <x v="2"/>
    <s v="Std"/>
    <s v="Std"/>
    <x v="1"/>
  </r>
  <r>
    <s v="DS006"/>
    <s v="LV CONSAC cable replacement"/>
    <s v="Program - Long Term Need"/>
    <n v="0"/>
    <n v="0"/>
    <n v="0"/>
    <n v="0"/>
    <n v="0"/>
    <n v="0"/>
    <n v="0"/>
    <n v="0"/>
    <n v="0"/>
    <n v="0"/>
    <n v="0"/>
    <n v="0"/>
    <n v="0"/>
    <n v="741718.9960500265"/>
    <n v="750000"/>
    <n v="0"/>
    <n v="0"/>
    <n v="0"/>
    <n v="0"/>
    <n v="0"/>
    <n v="0"/>
    <n v="0"/>
    <n v="0"/>
    <n v="0"/>
    <n v="0"/>
    <n v="0"/>
    <n v="0"/>
    <n v="0"/>
    <n v="926305.38827363681"/>
    <n v="960063.40814726776"/>
    <n v="0"/>
    <n v="1491718.9960500265"/>
    <n v="0"/>
    <n v="1886368.7964209046"/>
    <n v="230"/>
    <n v="1150"/>
    <n v="0.94518610956129101"/>
    <s v="DS"/>
    <s v="DS006l"/>
    <x v="2"/>
    <s v="Std"/>
    <s v="Std"/>
    <x v="1"/>
  </r>
  <r>
    <s v="DS007"/>
    <s v="Service wire replacement program"/>
    <s v="Program - Short Term Need"/>
    <n v="12405507.898815088"/>
    <n v="11672784.704078125"/>
    <n v="15089577.492681386"/>
    <n v="14430746.92724989"/>
    <n v="4489678.5"/>
    <n v="9190725.4537591636"/>
    <n v="9275080.2749775536"/>
    <n v="9250656.9857997578"/>
    <n v="9371080.2126495596"/>
    <n v="9691794.8817203455"/>
    <n v="9691794.8817203455"/>
    <n v="9691794.8817203455"/>
    <n v="9691794.8817203455"/>
    <n v="9691794.8817203455"/>
    <n v="9800000"/>
    <n v="11238777.879999984"/>
    <n v="10839341.000000002"/>
    <n v="14362477.09000013"/>
    <n v="14078777.489999894"/>
    <n v="4489678.5"/>
    <n v="9420493.590103142"/>
    <n v="9744631.2138982918"/>
    <n v="9961945.783098517"/>
    <n v="10343919.137803448"/>
    <n v="10965376.326829718"/>
    <n v="11239510.735000461"/>
    <n v="11520498.503375473"/>
    <n v="11808510.965959858"/>
    <n v="12103723.740108853"/>
    <n v="12544828.5331243"/>
    <n v="46779337.808906376"/>
    <n v="95346517.335787773"/>
    <n v="50436366.051733121"/>
    <n v="109653438.52930206"/>
    <n v="300"/>
    <n v="4500"/>
    <n v="0.25395950357025276"/>
    <s v="DS"/>
    <s v="DS007s"/>
    <x v="2"/>
    <s v="Std"/>
    <s v="Std"/>
    <x v="5"/>
  </r>
  <r>
    <s v="DS007"/>
    <s v="Service wire replacement program"/>
    <s v="Program - Medium Term Need"/>
    <n v="0"/>
    <n v="0"/>
    <n v="0"/>
    <n v="0"/>
    <n v="0"/>
    <n v="0"/>
    <n v="0"/>
    <n v="0"/>
    <n v="0"/>
    <n v="0"/>
    <n v="0"/>
    <n v="494479.33070001769"/>
    <n v="494479.33070001769"/>
    <n v="494479.33070001769"/>
    <n v="500000"/>
    <n v="0"/>
    <n v="0"/>
    <n v="0"/>
    <n v="0"/>
    <n v="0"/>
    <n v="0"/>
    <n v="0"/>
    <n v="0"/>
    <n v="0"/>
    <n v="0"/>
    <n v="0"/>
    <n v="587780.53588650376"/>
    <n v="602475.0492836663"/>
    <n v="617536.92551575787"/>
    <n v="640042.27209817851"/>
    <n v="0"/>
    <n v="1983437.992100053"/>
    <n v="0"/>
    <n v="2447834.7827841062"/>
    <n v="300"/>
    <n v="3000"/>
    <n v="0.58182585871674408"/>
    <s v="DS"/>
    <s v="DS007m"/>
    <x v="2"/>
    <s v="Std"/>
    <s v="Std"/>
    <x v="5"/>
  </r>
  <r>
    <s v="DS007"/>
    <s v="Service wire replacement program"/>
    <s v="Program - Long Term Need"/>
    <n v="0"/>
    <n v="0"/>
    <n v="0"/>
    <n v="0"/>
    <n v="0"/>
    <n v="0"/>
    <n v="0"/>
    <n v="0"/>
    <n v="0"/>
    <n v="0"/>
    <n v="0"/>
    <n v="0"/>
    <n v="0"/>
    <n v="494479.33070001769"/>
    <n v="500000"/>
    <n v="0"/>
    <n v="0"/>
    <n v="0"/>
    <n v="0"/>
    <n v="0"/>
    <n v="0"/>
    <n v="0"/>
    <n v="0"/>
    <n v="0"/>
    <n v="0"/>
    <n v="0"/>
    <n v="0"/>
    <n v="0"/>
    <n v="617536.92551575787"/>
    <n v="640042.27209817851"/>
    <n v="0"/>
    <n v="994479.33070001774"/>
    <n v="0"/>
    <n v="1257579.1976139364"/>
    <n v="300"/>
    <n v="1500"/>
    <n v="0.92238653603944176"/>
    <s v="DS"/>
    <s v="DS007l"/>
    <x v="2"/>
    <s v="Std"/>
    <s v="Std"/>
    <x v="5"/>
  </r>
  <r>
    <s v="DS008"/>
    <s v="Traffic black spot remediation"/>
    <s v="Program - Short Term Need"/>
    <n v="1296459.3896388356"/>
    <n v="640607.97692171857"/>
    <n v="973021.96069374995"/>
    <n v="855722.18274999992"/>
    <n v="917955.5"/>
    <n v="998991.89714773512"/>
    <n v="997320.45967500575"/>
    <n v="994694.29954836098"/>
    <n v="991648.69975127617"/>
    <n v="988958.66140003537"/>
    <n v="988958.66140003537"/>
    <n v="988958.66140003537"/>
    <n v="988958.66140003537"/>
    <n v="988958.66140003537"/>
    <n v="1000000"/>
    <n v="1174528.22"/>
    <n v="594868.18999999994"/>
    <n v="926136.30999999994"/>
    <n v="834850.91"/>
    <n v="917955.5"/>
    <n v="1023966.6945764284"/>
    <n v="1047809.8079460529"/>
    <n v="1071176.9659245715"/>
    <n v="1094594.6177569786"/>
    <n v="1118915.9517173185"/>
    <n v="1146888.8505102512"/>
    <n v="1175561.0717730075"/>
    <n v="1204950.0985673326"/>
    <n v="1235073.8510315157"/>
    <n v="1280084.544196357"/>
    <n v="4971614.0175224133"/>
    <n v="9927448.6631225534"/>
    <n v="5356464.0379213504"/>
    <n v="11399022.453999814"/>
    <n v="150"/>
    <n v="2250"/>
    <n v="0.70443864267626011"/>
    <s v="DS"/>
    <s v="DS008s"/>
    <x v="2"/>
    <s v="Std"/>
    <s v="Std"/>
    <x v="1"/>
  </r>
  <r>
    <s v="DS009"/>
    <s v="Reliability focused distribution mains renewal"/>
    <s v="Program - Short Term Need"/>
    <n v="1298565.4425578902"/>
    <n v="1143448.7654351559"/>
    <n v="19752.369868749996"/>
    <n v="0"/>
    <n v="0"/>
    <n v="0"/>
    <n v="0"/>
    <n v="0"/>
    <n v="0"/>
    <n v="0"/>
    <n v="0"/>
    <n v="0"/>
    <n v="0"/>
    <n v="0"/>
    <n v="0"/>
    <n v="1176436.2"/>
    <n v="1061805.8499999999"/>
    <n v="18800.589999999997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DS"/>
    <s v="DS009s"/>
    <x v="2"/>
    <s v="Std"/>
    <s v="Std"/>
    <x v="1"/>
  </r>
  <r>
    <s v="DS011"/>
    <s v="HV distribution steel mains replacement"/>
    <s v="Program - Short Term Need"/>
    <n v="8201639.0657157023"/>
    <n v="7405988.7494310932"/>
    <n v="7539224.5365312295"/>
    <n v="3588956.2687499993"/>
    <n v="4367566"/>
    <n v="3692274.0518580289"/>
    <n v="4300445.822118625"/>
    <n v="5208219.3524352182"/>
    <n v="5344986.4916593786"/>
    <n v="5939685.7203686126"/>
    <n v="5939685.7203686126"/>
    <n v="5939685.7203686126"/>
    <n v="5939685.7203686126"/>
    <n v="5939685.7203686126"/>
    <n v="6006000"/>
    <n v="7430280.2000000011"/>
    <n v="6877196.790000001"/>
    <n v="7175942.4499999806"/>
    <n v="3501420.7499999995"/>
    <n v="4367566"/>
    <n v="3784580.9031544793"/>
    <n v="4518155.8918633806"/>
    <n v="5608682.5935810572"/>
    <n v="5899864.9897101149"/>
    <n v="6720209.2060142141"/>
    <n v="6888214.4361645691"/>
    <n v="7060419.7970686834"/>
    <n v="7236930.2919954006"/>
    <n v="7417853.5492952839"/>
    <n v="7688187.7724433206"/>
    <n v="24485611.438439865"/>
    <n v="54250354.319914311"/>
    <n v="26531493.58432325"/>
    <n v="62823099.431290507"/>
    <n v="280"/>
    <n v="4200"/>
    <n v="0.36074199755226066"/>
    <s v="DS"/>
    <s v="DS011s"/>
    <x v="2"/>
    <s v="Std"/>
    <s v="Std"/>
    <x v="1"/>
  </r>
  <r>
    <s v="DS012"/>
    <s v="HV porcelain expulsion drop-out fuse replacement program"/>
    <s v="Program - Short Term Need"/>
    <n v="208513.86450721481"/>
    <n v="791133.18548453122"/>
    <n v="892188.2390062518"/>
    <n v="559284.56699999981"/>
    <n v="3383.5299999999997"/>
    <n v="0"/>
    <n v="0"/>
    <n v="0"/>
    <n v="0"/>
    <n v="0"/>
    <n v="0"/>
    <n v="0"/>
    <n v="0"/>
    <n v="0"/>
    <n v="0"/>
    <n v="188903.27000000002"/>
    <n v="734645.81"/>
    <n v="849197.61000000173"/>
    <n v="545643.47999999986"/>
    <n v="3383.5299999999997"/>
    <n v="0"/>
    <n v="0"/>
    <n v="0"/>
    <n v="0"/>
    <n v="0"/>
    <n v="0"/>
    <n v="0"/>
    <n v="0"/>
    <n v="0"/>
    <n v="0"/>
    <n v="0"/>
    <n v="0"/>
    <n v="0"/>
    <n v="0"/>
    <s v=""/>
    <n v="4800"/>
    <n v="0.12482092704578877"/>
    <s v="DS"/>
    <s v="DS012s"/>
    <x v="2"/>
    <s v="Std"/>
    <s v="Std"/>
    <x v="1"/>
  </r>
  <r>
    <s v="DS014"/>
    <s v="LV cable network renewal"/>
    <s v="Program - Short Term Need"/>
    <n v="0"/>
    <n v="0"/>
    <n v="0"/>
    <n v="179634.89899999992"/>
    <n v="213.75"/>
    <n v="0"/>
    <n v="1296516.5975775074"/>
    <n v="1293102.5894128694"/>
    <n v="1289143.3096766591"/>
    <n v="1285646.2598200459"/>
    <n v="1285646.2598200459"/>
    <n v="1285646.2598200459"/>
    <n v="1285646.2598200459"/>
    <n v="1285646.2598200459"/>
    <n v="1300000"/>
    <n v="0"/>
    <n v="0"/>
    <n v="0"/>
    <n v="175253.55999999994"/>
    <n v="213.75"/>
    <n v="0"/>
    <n v="1362152.7503298686"/>
    <n v="1392530.0557019431"/>
    <n v="1422973.0030840724"/>
    <n v="1454590.7372325137"/>
    <n v="1490955.5056633265"/>
    <n v="1528229.3933049098"/>
    <n v="1566435.1281375324"/>
    <n v="1605596.0063409705"/>
    <n v="1664109.9074552641"/>
    <n v="5164408.7564870818"/>
    <n v="11606993.795767264"/>
    <n v="5632246.5463483986"/>
    <n v="13487572.487250403"/>
    <n v="230"/>
    <n v="3450"/>
    <n v="0.50988791794492228"/>
    <s v="DS"/>
    <s v="DS014s"/>
    <x v="2"/>
    <s v="Std"/>
    <s v="Std"/>
    <x v="5"/>
  </r>
  <r>
    <s v="DS301"/>
    <s v="Ground substation refurbishment program"/>
    <s v="Program - Short Term Need"/>
    <n v="3149598.4757874873"/>
    <n v="1420775.2282475"/>
    <n v="591244.66098750022"/>
    <n v="1554908.8460000001"/>
    <n v="504882.99000000005"/>
    <n v="509485.86754534493"/>
    <n v="508633.43443425291"/>
    <n v="507294.09276966413"/>
    <n v="505740.83687315084"/>
    <n v="504368.91731401801"/>
    <n v="504368.91731401801"/>
    <n v="504368.91731401801"/>
    <n v="504368.91731401801"/>
    <n v="504368.91731401801"/>
    <n v="510000"/>
    <n v="2853380.77"/>
    <n v="1319331.0400000003"/>
    <n v="562755.18000000017"/>
    <n v="1516984.2400000002"/>
    <n v="504882.99000000005"/>
    <n v="522223.01423397852"/>
    <n v="534383.00205248687"/>
    <n v="546300.25262153149"/>
    <n v="558243.2550560591"/>
    <n v="570647.13537583232"/>
    <n v="584913.31376022811"/>
    <n v="599536.14660423389"/>
    <n v="614524.55026933958"/>
    <n v="629887.66402607306"/>
    <n v="652843.11754014215"/>
    <n v="2535523.1489364309"/>
    <n v="5062998.8181925034"/>
    <n v="2731796.659339888"/>
    <n v="5813501.4515399048"/>
    <n v="240"/>
    <n v="3600"/>
    <n v="0.42425142341397026"/>
    <s v="DS"/>
    <s v="DS301s"/>
    <x v="2"/>
    <s v="Std"/>
    <s v="Std"/>
    <x v="0"/>
  </r>
  <r>
    <s v="DS301"/>
    <s v="Ground substation refurbishment program"/>
    <s v="Program - Medium Term Need"/>
    <n v="0"/>
    <n v="0"/>
    <n v="0"/>
    <n v="0"/>
    <n v="0"/>
    <n v="0"/>
    <n v="0"/>
    <n v="338196.06184644275"/>
    <n v="337160.55791543389"/>
    <n v="504368.91731401801"/>
    <n v="504368.91731401801"/>
    <n v="504368.91731401801"/>
    <n v="504368.91731401801"/>
    <n v="504368.91731401801"/>
    <n v="510000"/>
    <n v="0"/>
    <n v="0"/>
    <n v="0"/>
    <n v="0"/>
    <n v="0"/>
    <n v="0"/>
    <n v="0"/>
    <n v="364200.16841435432"/>
    <n v="372162.17003737274"/>
    <n v="570647.13537583232"/>
    <n v="584913.31376022811"/>
    <n v="599536.14660423389"/>
    <n v="614524.55026933958"/>
    <n v="629887.66402607306"/>
    <n v="652843.11754014215"/>
    <n v="1179725.5370758947"/>
    <n v="3707201.2063319669"/>
    <n v="1307009.4738275595"/>
    <n v="4388714.2660275763"/>
    <n v="240"/>
    <n v="2400"/>
    <n v="0.69340911823626294"/>
    <s v="DS"/>
    <s v="DS301m"/>
    <x v="2"/>
    <s v="Std"/>
    <s v="Std"/>
    <x v="0"/>
  </r>
  <r>
    <s v="DS301"/>
    <s v="Ground substation refurbishment program"/>
    <s v="Program - Long Term Need"/>
    <n v="0"/>
    <n v="0"/>
    <n v="0"/>
    <n v="0"/>
    <n v="0"/>
    <n v="0"/>
    <n v="0"/>
    <n v="0"/>
    <n v="0"/>
    <n v="0"/>
    <n v="252184.458657009"/>
    <n v="252184.458657009"/>
    <n v="252184.458657009"/>
    <n v="252184.458657009"/>
    <n v="255000"/>
    <n v="0"/>
    <n v="0"/>
    <n v="0"/>
    <n v="0"/>
    <n v="0"/>
    <n v="0"/>
    <n v="0"/>
    <n v="0"/>
    <n v="0"/>
    <n v="0"/>
    <n v="292456.65688011405"/>
    <n v="299768.07330211694"/>
    <n v="307262.27513466979"/>
    <n v="314943.83201303653"/>
    <n v="326421.55877007107"/>
    <n v="0"/>
    <n v="1263737.834628036"/>
    <n v="0"/>
    <n v="1540852.3961000084"/>
    <n v="240"/>
    <n v="1200"/>
    <n v="0.94518610956129101"/>
    <s v="DS"/>
    <s v="DS301l"/>
    <x v="2"/>
    <s v="Std"/>
    <s v="Std"/>
    <x v="0"/>
  </r>
  <r>
    <s v="DS302"/>
    <s v="Distribution transformer replacement program"/>
    <s v="Program - Short Term Need"/>
    <n v="2440045.5507028275"/>
    <n v="1714624.1546965619"/>
    <n v="1452056.5937312497"/>
    <n v="1871701.0450000002"/>
    <n v="1169485.6300000001"/>
    <n v="1123865.8842912021"/>
    <n v="1121985.5171343815"/>
    <n v="1119031.0869919062"/>
    <n v="1425495.0058924595"/>
    <n v="1421628.0757625508"/>
    <n v="1421628.0757625508"/>
    <n v="1421628.0757625508"/>
    <n v="1421628.0757625508"/>
    <n v="1421628.0757625508"/>
    <n v="1437500"/>
    <n v="2210560.84"/>
    <n v="1592198.9799999997"/>
    <n v="1382088.3699999996"/>
    <n v="1826049.8000000003"/>
    <n v="1169485.6300000001"/>
    <n v="1151962.5313984819"/>
    <n v="1178786.0339393094"/>
    <n v="1205074.086665143"/>
    <n v="1573479.7630256568"/>
    <n v="1608441.6805936452"/>
    <n v="1648652.7226084862"/>
    <n v="1689869.0406736983"/>
    <n v="1732115.7666905408"/>
    <n v="1775418.6608578039"/>
    <n v="1840121.5322822633"/>
    <n v="6212005.5700725"/>
    <n v="13336017.873122705"/>
    <n v="6717744.0956222359"/>
    <n v="15403921.81873503"/>
    <n v="270"/>
    <n v="4050"/>
    <n v="0.36998259076140289"/>
    <s v="DS"/>
    <s v="DS302s"/>
    <x v="2"/>
    <s v="Std"/>
    <s v="Std"/>
    <x v="0"/>
  </r>
  <r>
    <s v="DS302"/>
    <s v="Distribution transformer replacement program"/>
    <s v="Program - Medium Term Need"/>
    <n v="0"/>
    <n v="0"/>
    <n v="0"/>
    <n v="0"/>
    <n v="0"/>
    <n v="124873.98714346689"/>
    <n v="124665.05745937572"/>
    <n v="124336.78744354512"/>
    <n v="123956.08746890952"/>
    <n v="123619.83267500442"/>
    <n v="123619.83267500442"/>
    <n v="123619.83267500442"/>
    <n v="123619.83267500442"/>
    <n v="123619.83267500442"/>
    <n v="125000"/>
    <n v="0"/>
    <n v="0"/>
    <n v="0"/>
    <n v="0"/>
    <n v="0"/>
    <n v="127995.83682205355"/>
    <n v="130976.22599325661"/>
    <n v="133897.12074057144"/>
    <n v="136824.32721962233"/>
    <n v="139864.49396466481"/>
    <n v="143361.10631378141"/>
    <n v="146945.13397162594"/>
    <n v="150618.76232091658"/>
    <n v="154384.23137893947"/>
    <n v="160010.56802454463"/>
    <n v="621451.75219030166"/>
    <n v="1240931.0828903192"/>
    <n v="669558.00474016881"/>
    <n v="1424877.8067499767"/>
    <n v="270"/>
    <n v="2700"/>
    <n v="0.66088557263434988"/>
    <s v="DS"/>
    <s v="DS302m"/>
    <x v="2"/>
    <s v="Std"/>
    <s v="Std"/>
    <x v="0"/>
  </r>
  <r>
    <s v="DS302"/>
    <s v="Distribution transformer replacement program"/>
    <s v="Program - Long Term Need"/>
    <n v="0"/>
    <n v="0"/>
    <n v="0"/>
    <n v="0"/>
    <n v="0"/>
    <n v="0"/>
    <n v="0"/>
    <n v="0"/>
    <n v="0"/>
    <n v="0"/>
    <n v="0"/>
    <n v="0"/>
    <n v="123619.83267500442"/>
    <n v="123619.83267500442"/>
    <n v="125000"/>
    <n v="0"/>
    <n v="0"/>
    <n v="0"/>
    <n v="0"/>
    <n v="0"/>
    <n v="0"/>
    <n v="0"/>
    <n v="0"/>
    <n v="0"/>
    <n v="0"/>
    <n v="0"/>
    <n v="0"/>
    <n v="150618.76232091658"/>
    <n v="154384.23137893947"/>
    <n v="160010.56802454463"/>
    <n v="0"/>
    <n v="372239.66535000887"/>
    <n v="0"/>
    <n v="465013.56172440067"/>
    <n v="270"/>
    <n v="1350"/>
    <n v="0.92238653603944176"/>
    <s v="DS"/>
    <s v="DS302l"/>
    <x v="2"/>
    <s v="Std"/>
    <s v="Std"/>
    <x v="0"/>
  </r>
  <r>
    <s v="DS305"/>
    <s v="Compact LV switchgear replacement"/>
    <s v="Program - Short Term Need"/>
    <n v="107292.13623053902"/>
    <n v="89441.140090468733"/>
    <n v="88810.22428124999"/>
    <n v="152935.47349999996"/>
    <n v="387187.91"/>
    <n v="299697.56914432056"/>
    <n v="299196.13790250174"/>
    <n v="298408.28986450832"/>
    <n v="297494.60992538283"/>
    <n v="296687.59842001059"/>
    <n v="296687.59842001059"/>
    <n v="296687.59842001059"/>
    <n v="296687.59842001059"/>
    <n v="296687.59842001059"/>
    <n v="300000"/>
    <n v="97201.37999999999"/>
    <n v="83054.989999999991"/>
    <n v="84530.849999999991"/>
    <n v="149205.33999999997"/>
    <n v="387187.91"/>
    <n v="307190.00837292854"/>
    <n v="314342.94238381588"/>
    <n v="321353.0897773715"/>
    <n v="328378.38532709359"/>
    <n v="335674.78551519552"/>
    <n v="344066.65515307535"/>
    <n v="352668.32153190224"/>
    <n v="361485.02957019978"/>
    <n v="370522.15530945471"/>
    <n v="384025.36325890711"/>
    <n v="1491484.205256724"/>
    <n v="2978234.5989367664"/>
    <n v="1606939.2113764051"/>
    <n v="3419706.7361999438"/>
    <n v="240"/>
    <n v="3600"/>
    <n v="0.42425142341397026"/>
    <s v="DS"/>
    <s v="DS305s"/>
    <x v="2"/>
    <s v="Std"/>
    <s v="Std"/>
    <x v="0"/>
  </r>
  <r>
    <s v="DS305"/>
    <s v="Compact LV switchgear replacement"/>
    <s v="Program - Medium Term Need"/>
    <n v="0"/>
    <n v="0"/>
    <n v="0"/>
    <n v="0"/>
    <n v="0"/>
    <n v="199798.37942954703"/>
    <n v="199464.09193500114"/>
    <n v="198938.8599096722"/>
    <n v="198329.73995025523"/>
    <n v="197791.73228000707"/>
    <n v="197791.73228000707"/>
    <n v="197791.73228000707"/>
    <n v="197791.73228000707"/>
    <n v="197791.73228000707"/>
    <n v="200000"/>
    <n v="0"/>
    <n v="0"/>
    <n v="0"/>
    <n v="0"/>
    <n v="0"/>
    <n v="204793.33891528568"/>
    <n v="209561.96158921055"/>
    <n v="214235.39318491431"/>
    <n v="218918.92355139571"/>
    <n v="223783.19034346368"/>
    <n v="229377.77010205024"/>
    <n v="235112.21435460151"/>
    <n v="240990.01971346652"/>
    <n v="247014.77020630316"/>
    <n v="256016.9088392714"/>
    <n v="994322.80350448273"/>
    <n v="1985489.732624511"/>
    <n v="1071292.8075842699"/>
    <n v="2279804.4907999625"/>
    <n v="240"/>
    <n v="2400"/>
    <n v="0.69340911823626294"/>
    <s v="DS"/>
    <s v="DS305m"/>
    <x v="2"/>
    <s v="Std"/>
    <s v="Std"/>
    <x v="0"/>
  </r>
  <r>
    <s v="DS307"/>
    <s v="Holec MD4 epoxy switchgear replacement"/>
    <s v="Program - Short Term Need"/>
    <n v="2207373.2398987534"/>
    <n v="596556.82901124982"/>
    <n v="384905.06286250014"/>
    <n v="6677361.5262500066"/>
    <n v="2360741.09"/>
    <n v="5944001.7880290234"/>
    <n v="5584994.5741800321"/>
    <n v="5918431.0823127478"/>
    <n v="5900309.7635200927"/>
    <n v="5884304.0353302099"/>
    <n v="5884304.0353302099"/>
    <n v="5884304.0353302099"/>
    <n v="5884304.0353302099"/>
    <n v="5884304.0353302099"/>
    <n v="5950000"/>
    <n v="1999771.2100000002"/>
    <n v="553962.31999999995"/>
    <n v="366358.18000000017"/>
    <n v="6514499.0500000073"/>
    <n v="2360741.09"/>
    <n v="6092601.8327297485"/>
    <n v="5867734.9244978959"/>
    <n v="6373502.9472512007"/>
    <n v="6512837.9756540228"/>
    <n v="6657549.9127180437"/>
    <n v="6823988.660535994"/>
    <n v="6994588.3770493949"/>
    <n v="7169453.0864756284"/>
    <n v="7348689.413637518"/>
    <n v="7616503.0379683245"/>
    <n v="29232041.243372105"/>
    <n v="58719257.384692937"/>
    <n v="31504227.592850909"/>
    <n v="67457450.168517768"/>
    <n v="280"/>
    <n v="4200"/>
    <n v="0.36074199755226066"/>
    <s v="DS"/>
    <s v="DS307s"/>
    <x v="2"/>
    <s v="Std"/>
    <s v="Std"/>
    <x v="0"/>
  </r>
  <r>
    <s v="DS307"/>
    <s v="Holec MD4 epoxy switchgear replacement"/>
    <s v="Program - Medium Term Need"/>
    <n v="0"/>
    <n v="0"/>
    <n v="0"/>
    <n v="0"/>
    <n v="0"/>
    <n v="0"/>
    <n v="0"/>
    <n v="0"/>
    <n v="0"/>
    <n v="0"/>
    <n v="0"/>
    <n v="1730677.6574500618"/>
    <n v="1730677.6574500618"/>
    <n v="1730677.6574500618"/>
    <n v="1750000"/>
    <n v="0"/>
    <n v="0"/>
    <n v="0"/>
    <n v="0"/>
    <n v="0"/>
    <n v="0"/>
    <n v="0"/>
    <n v="0"/>
    <n v="0"/>
    <n v="0"/>
    <n v="0"/>
    <n v="2057231.8756027631"/>
    <n v="2108662.6724928319"/>
    <n v="2161379.2393051526"/>
    <n v="2240147.952343625"/>
    <n v="0"/>
    <n v="6942032.9723501857"/>
    <n v="0"/>
    <n v="8567421.7397443727"/>
    <n v="280"/>
    <n v="2800"/>
    <n v="0.66010274386513346"/>
    <s v="DS"/>
    <s v="DS307m"/>
    <x v="2"/>
    <s v="Std"/>
    <s v="Std"/>
    <x v="0"/>
  </r>
  <r>
    <s v="DS307"/>
    <s v="Holec MD4 epoxy switchgear replacement"/>
    <s v="Program - Long Term Need"/>
    <n v="0"/>
    <n v="0"/>
    <n v="0"/>
    <n v="0"/>
    <n v="0"/>
    <n v="0"/>
    <n v="0"/>
    <n v="0"/>
    <n v="0"/>
    <n v="0"/>
    <n v="0"/>
    <n v="0"/>
    <n v="0"/>
    <n v="1730677.6574500618"/>
    <n v="1750000"/>
    <n v="0"/>
    <n v="0"/>
    <n v="0"/>
    <n v="0"/>
    <n v="0"/>
    <n v="0"/>
    <n v="0"/>
    <n v="0"/>
    <n v="0"/>
    <n v="0"/>
    <n v="0"/>
    <n v="0"/>
    <n v="0"/>
    <n v="2161379.2393051526"/>
    <n v="2240147.952343625"/>
    <n v="0"/>
    <n v="3480677.6574500618"/>
    <n v="0"/>
    <n v="4401527.1916487776"/>
    <n v="280"/>
    <n v="1400"/>
    <n v="0.92238653603944176"/>
    <s v="DS"/>
    <s v="DS307l"/>
    <x v="2"/>
    <s v="Std"/>
    <s v="Std"/>
    <x v="0"/>
  </r>
  <r>
    <s v="DS308"/>
    <s v="HV RGB12 switchgear replacement"/>
    <s v="Program - Short Term Need"/>
    <n v="1320770.8133642068"/>
    <n v="788516.2874212499"/>
    <n v="100206.28011249997"/>
    <n v="432822.43474999978"/>
    <n v="454584"/>
    <n v="0"/>
    <n v="0"/>
    <n v="0"/>
    <n v="0"/>
    <n v="0"/>
    <n v="0"/>
    <n v="0"/>
    <n v="0"/>
    <n v="0"/>
    <n v="0"/>
    <n v="1196553.1700000002"/>
    <n v="732215.76"/>
    <n v="95377.77999999997"/>
    <n v="422265.7899999998"/>
    <n v="454584"/>
    <n v="0"/>
    <n v="0"/>
    <n v="0"/>
    <n v="0"/>
    <n v="0"/>
    <n v="0"/>
    <n v="0"/>
    <n v="0"/>
    <n v="0"/>
    <n v="0"/>
    <n v="0"/>
    <n v="0"/>
    <n v="0"/>
    <n v="0"/>
    <s v=""/>
    <n v="4200"/>
    <n v="0.36074199755226066"/>
    <s v="DS"/>
    <s v="DS308s"/>
    <x v="2"/>
    <s v="Std"/>
    <s v="Std"/>
    <x v="0"/>
  </r>
  <r>
    <s v="DS312"/>
    <s v="Miscellaneous substation renewal expenditure"/>
    <s v="Program - Short Term Need"/>
    <n v="355237.11125691002"/>
    <n v="415649.90830406244"/>
    <n v="582597.48141874967"/>
    <n v="1543728.31"/>
    <n v="877711.91999999993"/>
    <n v="1498487.8457216027"/>
    <n v="1495980.6895125087"/>
    <n v="1492041.4493225415"/>
    <n v="1487473.0496269143"/>
    <n v="1483437.992100053"/>
    <n v="1483437.992100053"/>
    <n v="1483437.992100053"/>
    <n v="1483437.992100053"/>
    <n v="1483437.992100053"/>
    <n v="1500000"/>
    <n v="321827.28999999998"/>
    <n v="385972.26"/>
    <n v="554524.66999999969"/>
    <n v="1506076.4000000001"/>
    <n v="877711.91999999993"/>
    <n v="1535950.0418646426"/>
    <n v="1571714.7119190793"/>
    <n v="1606765.4488868574"/>
    <n v="1641891.9266354679"/>
    <n v="1678373.9275759775"/>
    <n v="1720333.2757653769"/>
    <n v="1763341.6076595113"/>
    <n v="1807425.1478509989"/>
    <n v="1852610.7765472736"/>
    <n v="1920126.8162945355"/>
    <n v="7457421.0262836199"/>
    <n v="14891172.99468383"/>
    <n v="8034696.0568820257"/>
    <n v="17098533.680999722"/>
    <n v="230"/>
    <n v="3450"/>
    <n v="0.50988791794492228"/>
    <s v="DS"/>
    <s v="DS312s"/>
    <x v="2"/>
    <s v="Std"/>
    <s v="Std"/>
    <x v="0"/>
  </r>
  <r>
    <s v="DS312"/>
    <s v="Miscellaneous substation renewal expenditure"/>
    <s v="Program - Medium Term Need"/>
    <n v="0"/>
    <n v="0"/>
    <n v="0"/>
    <n v="0"/>
    <n v="0"/>
    <n v="0"/>
    <n v="0"/>
    <n v="0"/>
    <n v="0"/>
    <n v="0"/>
    <n v="0"/>
    <n v="494479.33070001769"/>
    <n v="494479.33070001769"/>
    <n v="494479.33070001769"/>
    <n v="500000"/>
    <n v="0"/>
    <n v="0"/>
    <n v="0"/>
    <n v="0"/>
    <n v="0"/>
    <n v="0"/>
    <n v="0"/>
    <n v="0"/>
    <n v="0"/>
    <n v="0"/>
    <n v="0"/>
    <n v="587780.53588650376"/>
    <n v="602475.0492836663"/>
    <n v="617536.92551575787"/>
    <n v="640042.27209817851"/>
    <n v="0"/>
    <n v="1983437.992100053"/>
    <n v="0"/>
    <n v="2447834.7827841062"/>
    <n v="230"/>
    <n v="2300"/>
    <n v="0.69340911823626294"/>
    <s v="DS"/>
    <s v="DS312m"/>
    <x v="2"/>
    <s v="Std"/>
    <s v="Std"/>
    <x v="0"/>
  </r>
  <r>
    <s v="DS312"/>
    <s v="Miscellaneous substation renewal expenditure"/>
    <s v="Program - Long Term Need"/>
    <n v="0"/>
    <n v="0"/>
    <n v="0"/>
    <n v="0"/>
    <n v="0"/>
    <n v="0"/>
    <n v="0"/>
    <n v="0"/>
    <n v="0"/>
    <n v="0"/>
    <n v="0"/>
    <n v="0"/>
    <n v="0"/>
    <n v="494479.33070001769"/>
    <n v="500000"/>
    <n v="0"/>
    <n v="0"/>
    <n v="0"/>
    <n v="0"/>
    <n v="0"/>
    <n v="0"/>
    <n v="0"/>
    <n v="0"/>
    <n v="0"/>
    <n v="0"/>
    <n v="0"/>
    <n v="0"/>
    <n v="0"/>
    <n v="617536.92551575787"/>
    <n v="640042.27209817851"/>
    <n v="0"/>
    <n v="994479.33070001774"/>
    <n v="0"/>
    <n v="1257579.1976139364"/>
    <n v="230"/>
    <n v="1150"/>
    <n v="0.94518610956129101"/>
    <s v="DS"/>
    <s v="DS312l"/>
    <x v="2"/>
    <s v="Std"/>
    <s v="Std"/>
    <x v="0"/>
  </r>
  <r>
    <s v="DS313"/>
    <s v="Padmount substation fire risk mitigation"/>
    <s v="Program - Short Term Need"/>
    <n v="506581.92323649197"/>
    <n v="374120.23517859366"/>
    <n v="207085.79402499998"/>
    <n v="-7073.9247500000001"/>
    <n v="61797.11"/>
    <n v="0"/>
    <n v="0"/>
    <n v="0"/>
    <n v="0"/>
    <n v="0"/>
    <n v="0"/>
    <n v="0"/>
    <n v="0"/>
    <n v="0"/>
    <n v="0"/>
    <n v="458938.21999999991"/>
    <n v="347407.82999999996"/>
    <n v="197107.24"/>
    <n v="-6901.39"/>
    <n v="61797.11"/>
    <n v="0"/>
    <n v="0"/>
    <n v="0"/>
    <n v="0"/>
    <n v="0"/>
    <n v="0"/>
    <n v="0"/>
    <n v="0"/>
    <n v="0"/>
    <n v="0"/>
    <n v="0"/>
    <n v="0"/>
    <n v="0"/>
    <n v="0"/>
    <s v=""/>
    <n v="3300"/>
    <n v="0.54006397789077143"/>
    <s v="DS"/>
    <s v="DS313s"/>
    <x v="2"/>
    <s v="Std"/>
    <s v="Std"/>
    <x v="0"/>
  </r>
  <r>
    <s v="DS315"/>
    <s v="Low voltage switchgear replacement"/>
    <s v="Program - Short Term Need"/>
    <n v="0"/>
    <n v="0"/>
    <n v="397729.63249374996"/>
    <n v="1011199.2565000013"/>
    <n v="263730.92"/>
    <n v="530464.69738544733"/>
    <n v="529577.16408742801"/>
    <n v="528182.67306017969"/>
    <n v="526565.45956792764"/>
    <n v="525137.04920341878"/>
    <n v="525137.04920341878"/>
    <n v="525137.04920341878"/>
    <n v="525137.04920341878"/>
    <n v="525137.04920341878"/>
    <n v="531000"/>
    <n v="0"/>
    <n v="0"/>
    <n v="378564.79"/>
    <n v="986535.86000000138"/>
    <n v="263730.92"/>
    <n v="543726.31482008344"/>
    <n v="556387.00801935396"/>
    <n v="568794.96890594752"/>
    <n v="581229.7420289556"/>
    <n v="594144.37036189612"/>
    <n v="608997.97962094343"/>
    <n v="624222.92911146709"/>
    <n v="639828.50233925367"/>
    <n v="655824.21489773493"/>
    <n v="679724.89296826557"/>
    <n v="2639927.0433044014"/>
    <n v="5271475.240118077"/>
    <n v="2844282.4041362368"/>
    <n v="6052880.9230739009"/>
    <n v="280"/>
    <n v="4200"/>
    <n v="0.36074199755226066"/>
    <s v="DS"/>
    <s v="DS315s"/>
    <x v="2"/>
    <s v="Std"/>
    <s v="Std"/>
    <x v="0"/>
  </r>
  <r>
    <s v="DS315"/>
    <s v="Low voltage switchgear replacement"/>
    <s v="Program - Medium Term Need"/>
    <n v="0"/>
    <n v="0"/>
    <n v="0"/>
    <n v="0"/>
    <n v="0"/>
    <n v="176821.5657951491"/>
    <n v="176525.721362476"/>
    <n v="176060.89102005991"/>
    <n v="175521.81985597589"/>
    <n v="175045.68306780624"/>
    <n v="175045.68306780624"/>
    <n v="175045.68306780624"/>
    <n v="175045.68306780624"/>
    <n v="175045.68306780624"/>
    <n v="177000"/>
    <n v="0"/>
    <n v="0"/>
    <n v="0"/>
    <n v="0"/>
    <n v="0"/>
    <n v="181242.10494002781"/>
    <n v="185462.33600645134"/>
    <n v="189598.32296864918"/>
    <n v="193743.24734298524"/>
    <n v="198048.12345396532"/>
    <n v="202999.32654031445"/>
    <n v="208074.30970382233"/>
    <n v="213276.16744641785"/>
    <n v="218608.07163257827"/>
    <n v="226574.9643227552"/>
    <n v="879975.68110146723"/>
    <n v="1757158.4133726924"/>
    <n v="948094.13471207884"/>
    <n v="2017626.9743579666"/>
    <n v="280"/>
    <n v="2800"/>
    <n v="0.66010274386513346"/>
    <s v="DS"/>
    <s v="DS315m"/>
    <x v="2"/>
    <s v="Std"/>
    <s v="Std"/>
    <x v="0"/>
  </r>
  <r>
    <s v="DS316"/>
    <s v="HV oil switchgear replacement program"/>
    <s v="Program - Short Term Need"/>
    <n v="0"/>
    <n v="0"/>
    <n v="440052.2010125001"/>
    <n v="1125263.7882500004"/>
    <n v="17102.96"/>
    <n v="0"/>
    <n v="0"/>
    <n v="0"/>
    <n v="0"/>
    <n v="0"/>
    <n v="0"/>
    <n v="0"/>
    <n v="0"/>
    <n v="0"/>
    <n v="0"/>
    <n v="0"/>
    <n v="0"/>
    <n v="418848.02000000008"/>
    <n v="1097818.3300000005"/>
    <n v="17102.96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DS"/>
    <s v="DS316s"/>
    <x v="2"/>
    <s v="Std"/>
    <s v="Std"/>
    <x v="0"/>
  </r>
  <r>
    <s v="DS317"/>
    <s v="Future distribution substation renewals"/>
    <s v="Program - Short Term Need"/>
    <n v="0"/>
    <n v="0"/>
    <n v="0"/>
    <n v="0"/>
    <n v="0"/>
    <n v="0"/>
    <n v="0"/>
    <n v="0"/>
    <n v="0"/>
    <n v="0"/>
    <n v="0"/>
    <n v="0"/>
    <n v="3461355.3149001235"/>
    <n v="7417189.9605002645"/>
    <n v="12000000"/>
    <n v="0"/>
    <n v="0"/>
    <n v="0"/>
    <n v="0"/>
    <n v="0"/>
    <n v="0"/>
    <n v="0"/>
    <n v="0"/>
    <n v="0"/>
    <n v="0"/>
    <n v="0"/>
    <n v="0"/>
    <n v="4217325.3449856639"/>
    <n v="9263053.8827363681"/>
    <n v="15361014.530356284"/>
    <n v="0"/>
    <n v="22878545.275400389"/>
    <n v="0"/>
    <n v="28841393.758078314"/>
    <n v="180"/>
    <n v="2700"/>
    <n v="0.66088557263434988"/>
    <s v="DS"/>
    <s v="DS317s"/>
    <x v="2"/>
    <s v="Std"/>
    <s v="Unallocated"/>
    <x v="2"/>
  </r>
  <r>
    <s v="DS317"/>
    <s v="Future distribution substation renewals"/>
    <s v="Program - Medium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80"/>
    <n v="1800"/>
    <n v="0.81871587822121761"/>
    <s v="DS"/>
    <s v="DS317m"/>
    <x v="2"/>
    <s v="Std"/>
    <s v="Unallocated"/>
    <x v="2"/>
  </r>
  <r>
    <s v="DS317"/>
    <s v="Future distribution substation renewals"/>
    <s v="Program - Long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80"/>
    <n v="900"/>
    <n v="0.97415079593413267"/>
    <s v="DS"/>
    <s v="DS317l"/>
    <x v="2"/>
    <s v="Std"/>
    <s v="Unallocated"/>
    <x v="2"/>
  </r>
  <r>
    <s v="DS318"/>
    <s v="Distribution substation earthing refurbishment"/>
    <s v="Program - Short Term Need"/>
    <n v="0"/>
    <n v="0"/>
    <n v="0"/>
    <n v="0"/>
    <n v="0"/>
    <n v="179818.54148659232"/>
    <n v="179517.68274150102"/>
    <n v="179044.97391870499"/>
    <n v="178496.7659552297"/>
    <n v="178012.55905200637"/>
    <n v="178012.55905200637"/>
    <n v="178012.55905200637"/>
    <n v="178012.55905200637"/>
    <n v="178012.55905200637"/>
    <n v="180000"/>
    <n v="0"/>
    <n v="0"/>
    <n v="0"/>
    <n v="0"/>
    <n v="0"/>
    <n v="184314.00502375711"/>
    <n v="188605.7654302895"/>
    <n v="192811.8538664229"/>
    <n v="197027.03119625614"/>
    <n v="201404.87130911733"/>
    <n v="206439.99309184524"/>
    <n v="211600.99291914137"/>
    <n v="216891.0177421199"/>
    <n v="222313.29318567284"/>
    <n v="230415.21795534427"/>
    <n v="894890.52315403428"/>
    <n v="1786940.7593620596"/>
    <n v="964163.52682584303"/>
    <n v="2051824.041719967"/>
    <n v="340"/>
    <n v="5100"/>
    <n v="9.2288249564898867E-2"/>
    <s v="DS"/>
    <s v="DS318s"/>
    <x v="2"/>
    <s v="Std"/>
    <s v="Std"/>
    <x v="0"/>
  </r>
  <r>
    <s v="DS318"/>
    <s v="Distribution substation earthing refurbishment"/>
    <s v="Program - Medium Term Need"/>
    <n v="0"/>
    <n v="0"/>
    <n v="0"/>
    <n v="0"/>
    <n v="0"/>
    <n v="89909.270743296162"/>
    <n v="89758.84137075051"/>
    <n v="89522.486959352493"/>
    <n v="89248.382977614849"/>
    <n v="89006.279526003185"/>
    <n v="89006.279526003185"/>
    <n v="89006.279526003185"/>
    <n v="89006.279526003185"/>
    <n v="89006.279526003185"/>
    <n v="90000"/>
    <n v="0"/>
    <n v="0"/>
    <n v="0"/>
    <n v="0"/>
    <n v="0"/>
    <n v="92157.002511878556"/>
    <n v="94302.882715144748"/>
    <n v="96405.926933211449"/>
    <n v="98513.51559812807"/>
    <n v="100702.43565455866"/>
    <n v="103219.99654592262"/>
    <n v="105800.49645957068"/>
    <n v="108445.50887105995"/>
    <n v="111156.64659283642"/>
    <n v="115207.60897767213"/>
    <n v="447445.26157701714"/>
    <n v="893470.37968102982"/>
    <n v="482081.76341292151"/>
    <n v="1025912.0208599835"/>
    <n v="340"/>
    <n v="3400"/>
    <n v="0.5102621017125335"/>
    <s v="DS"/>
    <s v="DS318m"/>
    <x v="2"/>
    <s v="Std"/>
    <s v="Std"/>
    <x v="0"/>
  </r>
  <r>
    <s v="DS404"/>
    <s v="Cast iron UGOH replacement program"/>
    <s v="Program - Short Term Need"/>
    <n v="2322792.3972228393"/>
    <n v="1224070.257458125"/>
    <n v="362053.91658125003"/>
    <n v="1487.2955000000002"/>
    <n v="0"/>
    <n v="0"/>
    <n v="0"/>
    <n v="0"/>
    <n v="0"/>
    <n v="0"/>
    <n v="0"/>
    <n v="0"/>
    <n v="0"/>
    <n v="0"/>
    <n v="0"/>
    <n v="2104335.27"/>
    <n v="1136670.9200000002"/>
    <n v="344608.13000000006"/>
    <n v="1451.0200000000002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DS"/>
    <s v="DS404s"/>
    <x v="2"/>
    <s v="Std"/>
    <s v="Std"/>
    <x v="1"/>
  </r>
  <r>
    <s v="DS405"/>
    <s v="Air break switch replacement program"/>
    <s v="Program - Short Term Need"/>
    <n v="3767844.0206359061"/>
    <n v="4535954.2559132818"/>
    <n v="3250812.104100001"/>
    <n v="7898444.0672499817"/>
    <n v="7304354.4200000009"/>
    <n v="3636330.5056177559"/>
    <n v="3630246.4732170207"/>
    <n v="3620687.2503560339"/>
    <n v="3609601.2670946452"/>
    <n v="3599809.5274961288"/>
    <n v="3599809.5274961288"/>
    <n v="3599809.5274961288"/>
    <n v="3599809.5274961288"/>
    <n v="3599809.5274961288"/>
    <n v="3640000"/>
    <n v="3413480.7200000007"/>
    <n v="4212084.4500000011"/>
    <n v="3094169.7600000012"/>
    <n v="7705799.0899999831"/>
    <n v="7304354.4200000009"/>
    <n v="3727238.7682581996"/>
    <n v="3814027.7009236319"/>
    <n v="3899084.1559654404"/>
    <n v="3984324.4086354021"/>
    <n v="4072854.0642510392"/>
    <n v="4174675.4158573146"/>
    <n v="4279042.3012537481"/>
    <n v="4386018.358785091"/>
    <n v="4495668.8177547175"/>
    <n v="4659507.7408747394"/>
    <n v="18096675.023781583"/>
    <n v="36135913.1337661"/>
    <n v="19497529.098033711"/>
    <n v="41492441.732559316"/>
    <n v="280"/>
    <n v="4200"/>
    <n v="0.36074199755226066"/>
    <s v="DS"/>
    <s v="DS405s"/>
    <x v="2"/>
    <s v="Std"/>
    <s v="Std"/>
    <x v="1"/>
  </r>
  <r>
    <s v="DS409"/>
    <s v="Miscellaneous mains renewal expenditure"/>
    <s v="Program - Short Term Need"/>
    <n v="2025137.7716117457"/>
    <n v="933937.08826609363"/>
    <n v="938760.86931875127"/>
    <n v="10981870.038750008"/>
    <n v="2087412.32"/>
    <n v="1093896.1273767699"/>
    <n v="1092065.9033441313"/>
    <n v="1089190.2580054554"/>
    <n v="1085855.3262276475"/>
    <n v="1082909.7342330387"/>
    <n v="1186750.3936800424"/>
    <n v="1186750.3936800424"/>
    <n v="1186750.3936800424"/>
    <n v="1186750.3936800424"/>
    <n v="1200000"/>
    <n v="1834674.87"/>
    <n v="867253.43"/>
    <n v="893526.11000000127"/>
    <n v="10714019.550000008"/>
    <n v="2087412.32"/>
    <n v="1121243.5305611892"/>
    <n v="1147351.7397009279"/>
    <n v="1172938.7776874059"/>
    <n v="1198581.1064438918"/>
    <n v="1225212.9671304636"/>
    <n v="1376266.6206123014"/>
    <n v="1410673.286127609"/>
    <n v="1445940.1182807991"/>
    <n v="1482088.6212378189"/>
    <n v="1536101.4530356284"/>
    <n v="5443917.3491870426"/>
    <n v="11390918.923907211"/>
    <n v="5865328.1215238776"/>
    <n v="13116398.220818033"/>
    <n v="290"/>
    <n v="4350"/>
    <n v="0.29115706243992562"/>
    <s v="DS"/>
    <s v="DS409s"/>
    <x v="2"/>
    <s v="Std"/>
    <s v="Std"/>
    <x v="1"/>
  </r>
  <r>
    <s v="DS410"/>
    <s v="Capital works for compliance to NSW Maritime Waterways - crossing codes"/>
    <s v="Program - Short Term Need"/>
    <n v="796287.79353587481"/>
    <n v="0"/>
    <n v="0"/>
    <n v="0"/>
    <n v="0"/>
    <n v="0"/>
    <n v="0"/>
    <n v="0"/>
    <n v="0"/>
    <n v="0"/>
    <n v="0"/>
    <n v="0"/>
    <n v="0"/>
    <n v="0"/>
    <n v="0"/>
    <n v="721397.44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006397789077143"/>
    <s v="DS"/>
    <s v="DS410s"/>
    <x v="2"/>
    <s v="Std"/>
    <s v="Std"/>
    <x v="1"/>
  </r>
  <r>
    <s v="DS411"/>
    <s v="Capital works for compliance to NSW Maritime Waterways - signage replacement and drawings update "/>
    <s v="Program - Short Term Need"/>
    <n v="331360.380085996"/>
    <n v="1290.0718931249999"/>
    <n v="42149.793237499995"/>
    <n v="0"/>
    <n v="0"/>
    <n v="0"/>
    <n v="0"/>
    <n v="0"/>
    <n v="0"/>
    <n v="0"/>
    <n v="0"/>
    <n v="0"/>
    <n v="0"/>
    <n v="0"/>
    <n v="0"/>
    <n v="300196.15000000002"/>
    <n v="1197.96"/>
    <n v="40118.78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006397789077143"/>
    <s v="DS"/>
    <s v="DS411s"/>
    <x v="2"/>
    <s v="Std"/>
    <s v="Std"/>
    <x v="1"/>
  </r>
  <r>
    <s v="DS413"/>
    <s v="Low mains remediation"/>
    <s v="Program - Short Term Need"/>
    <n v="2745546.2659886745"/>
    <n v="5302978.9402112495"/>
    <n v="2864226.1463000034"/>
    <n v="2148731.8027499993"/>
    <n v="2293431.29"/>
    <n v="1623361.8328650696"/>
    <n v="1620645.7469718843"/>
    <n v="1616378.2367660867"/>
    <n v="1611429.1370958237"/>
    <n v="1607057.8247750574"/>
    <n v="964234.69486503443"/>
    <n v="964234.69486503443"/>
    <n v="964234.69486503443"/>
    <n v="964234.69486503443"/>
    <n v="975000"/>
    <n v="2487329.4099999997"/>
    <n v="4924343.12"/>
    <n v="2726211.6800000034"/>
    <n v="2096323.7099999995"/>
    <n v="2293431.29"/>
    <n v="1663945.8786866963"/>
    <n v="1702690.9379123359"/>
    <n v="1740662.5696274289"/>
    <n v="1778716.2538550901"/>
    <n v="1818238.4215406424"/>
    <n v="1118216.629247495"/>
    <n v="1146172.0449786824"/>
    <n v="1174826.3461031492"/>
    <n v="1204197.0047557279"/>
    <n v="1248082.4305914482"/>
    <n v="8078872.7784739211"/>
    <n v="12910811.557934061"/>
    <n v="8704254.0616221931"/>
    <n v="14595748.517298695"/>
    <n v="230"/>
    <n v="3450"/>
    <n v="0.50988791794492228"/>
    <s v="DS"/>
    <s v="DS413s"/>
    <x v="2"/>
    <s v="Std"/>
    <s v="Std"/>
    <x v="1"/>
  </r>
  <r>
    <s v="DS414"/>
    <s v="Copper distribution mains replacement"/>
    <s v="Program - Short Term Need"/>
    <n v="0"/>
    <n v="0"/>
    <n v="0"/>
    <n v="774684.44249999977"/>
    <n v="4779336"/>
    <n v="0"/>
    <n v="957427.64128800551"/>
    <n v="954906.52756642655"/>
    <n v="951982.75176122505"/>
    <n v="949400.31494403386"/>
    <n v="949400.31494403386"/>
    <n v="949400.31494403386"/>
    <n v="949400.31494403386"/>
    <n v="949400.31494403386"/>
    <n v="960000"/>
    <n v="0"/>
    <n v="0"/>
    <n v="0"/>
    <n v="755789.69999999984"/>
    <n v="4779336"/>
    <n v="0"/>
    <n v="1005897.4156282108"/>
    <n v="1028329.8872875887"/>
    <n v="1050810.8330466994"/>
    <n v="1074159.3136486255"/>
    <n v="1101013.2964898411"/>
    <n v="1128538.6289020872"/>
    <n v="1156752.0946246393"/>
    <n v="1185670.896990255"/>
    <n v="1228881.1624285027"/>
    <n v="3813717.2355596912"/>
    <n v="8571318.4953358248"/>
    <n v="4159197.4496111246"/>
    <n v="9960053.5290464498"/>
    <n v="260"/>
    <n v="3900"/>
    <n v="0.38306290859653414"/>
    <s v="DS"/>
    <s v="DS414s"/>
    <x v="2"/>
    <s v="Std"/>
    <s v="Std"/>
    <x v="1"/>
  </r>
  <r>
    <s v="DS414"/>
    <s v="Copper distribution mains replacement"/>
    <s v="Program - Medium Term Need"/>
    <n v="0"/>
    <n v="0"/>
    <n v="0"/>
    <n v="0"/>
    <n v="0"/>
    <n v="0"/>
    <n v="0"/>
    <n v="0"/>
    <n v="0"/>
    <n v="0"/>
    <n v="0"/>
    <n v="237350.07873600847"/>
    <n v="474700.15747201693"/>
    <n v="474700.15747201693"/>
    <n v="480000"/>
    <n v="0"/>
    <n v="0"/>
    <n v="0"/>
    <n v="0"/>
    <n v="0"/>
    <n v="0"/>
    <n v="0"/>
    <n v="0"/>
    <n v="0"/>
    <n v="0"/>
    <n v="0"/>
    <n v="282134.65722552181"/>
    <n v="578376.04731231963"/>
    <n v="592835.44849512749"/>
    <n v="614440.58121425135"/>
    <n v="0"/>
    <n v="1666750.3936800424"/>
    <n v="0"/>
    <n v="2067786.7342472202"/>
    <n v="260"/>
    <n v="2600"/>
    <n v="0.66318416904675914"/>
    <s v="DS"/>
    <s v="DS414m"/>
    <x v="2"/>
    <s v="Std"/>
    <s v="Std"/>
    <x v="1"/>
  </r>
  <r>
    <s v="DS414"/>
    <s v="Copper distribution mains replacement"/>
    <s v="Program - Long Term Need"/>
    <n v="0"/>
    <n v="0"/>
    <n v="0"/>
    <n v="0"/>
    <n v="0"/>
    <n v="0"/>
    <n v="0"/>
    <n v="0"/>
    <n v="0"/>
    <n v="0"/>
    <n v="0"/>
    <n v="0"/>
    <n v="237350.07873600847"/>
    <n v="474700.15747201693"/>
    <n v="480000"/>
    <n v="0"/>
    <n v="0"/>
    <n v="0"/>
    <n v="0"/>
    <n v="0"/>
    <n v="0"/>
    <n v="0"/>
    <n v="0"/>
    <n v="0"/>
    <n v="0"/>
    <n v="0"/>
    <n v="0"/>
    <n v="289188.02365615981"/>
    <n v="592835.44849512749"/>
    <n v="614440.58121425135"/>
    <n v="0"/>
    <n v="1192050.2362080254"/>
    <n v="0"/>
    <n v="1496464.0533655388"/>
    <n v="260"/>
    <n v="1300"/>
    <n v="0.92238653603944176"/>
    <s v="DS"/>
    <s v="DS414l"/>
    <x v="2"/>
    <s v="Std"/>
    <s v="Std"/>
    <x v="1"/>
  </r>
  <r>
    <s v="DS415"/>
    <s v="LV mains replacement"/>
    <s v="Program - Short Term Need"/>
    <n v="0"/>
    <n v="85174.822501406234"/>
    <n v="249.27128749999997"/>
    <n v="0"/>
    <n v="0"/>
    <n v="965026.17264471215"/>
    <n v="963411.56404605554"/>
    <n v="960874.69336371671"/>
    <n v="957932.64395973273"/>
    <n v="955334.06691243418"/>
    <n v="949400.31494403386"/>
    <n v="949400.31494403386"/>
    <n v="949400.31494403386"/>
    <n v="949400.31494403386"/>
    <n v="960000"/>
    <n v="0"/>
    <n v="79093.289999999994"/>
    <n v="237.26"/>
    <n v="0"/>
    <n v="0"/>
    <n v="989151.8269608299"/>
    <n v="1012184.2744758871"/>
    <n v="1034756.9490831362"/>
    <n v="1057378.4007532413"/>
    <n v="1080872.8093589295"/>
    <n v="1101013.2964898411"/>
    <n v="1128538.6289020872"/>
    <n v="1156752.0946246393"/>
    <n v="1185670.896990255"/>
    <n v="1228881.1624285027"/>
    <n v="4802579.1409266517"/>
    <n v="9560180.4007027857"/>
    <n v="5174344.2606320232"/>
    <n v="10975200.340067348"/>
    <n v="190"/>
    <n v="2850"/>
    <n v="0.65728805041321381"/>
    <s v="DS"/>
    <s v="DS415s"/>
    <x v="2"/>
    <s v="Std"/>
    <s v="Std"/>
    <x v="1"/>
  </r>
  <r>
    <s v="DS415"/>
    <s v="LV mains replacement"/>
    <s v="Program - Medium Term Need"/>
    <n v="0"/>
    <n v="0"/>
    <n v="0"/>
    <n v="0"/>
    <n v="0"/>
    <n v="133864.9142177965"/>
    <n v="133640.94159645078"/>
    <n v="133289.03613948039"/>
    <n v="132880.92576667102"/>
    <n v="132520.46062760474"/>
    <n v="133509.41928900476"/>
    <n v="133509.41928900476"/>
    <n v="133509.41928900476"/>
    <n v="133509.41928900476"/>
    <n v="135000"/>
    <n v="0"/>
    <n v="0"/>
    <n v="0"/>
    <n v="0"/>
    <n v="0"/>
    <n v="137211.5370732414"/>
    <n v="140406.51426477107"/>
    <n v="143537.71343389261"/>
    <n v="146675.67877943514"/>
    <n v="149934.73753012068"/>
    <n v="154829.99481888389"/>
    <n v="158700.74468935601"/>
    <n v="162668.26330658988"/>
    <n v="166734.9698892546"/>
    <n v="172811.41346650821"/>
    <n v="666196.27834800351"/>
    <n v="1335233.9555040225"/>
    <n v="717766.18108146079"/>
    <n v="1533511.5672520534"/>
    <n v="190"/>
    <n v="1900"/>
    <n v="0.8021233647792223"/>
    <s v="DS"/>
    <s v="DS415m"/>
    <x v="2"/>
    <s v="Std"/>
    <s v="Std"/>
    <x v="1"/>
  </r>
  <r>
    <s v="DS416"/>
    <s v="Asbestos service fuse replacement"/>
    <s v="Program - Short Term Need"/>
    <n v="0"/>
    <n v="0"/>
    <n v="69685.235131250112"/>
    <n v="27594.957750000001"/>
    <n v="86000"/>
    <n v="260736.88515555888"/>
    <n v="0"/>
    <n v="0"/>
    <n v="0"/>
    <n v="0"/>
    <n v="0"/>
    <n v="0"/>
    <n v="0"/>
    <n v="0"/>
    <n v="0"/>
    <n v="0"/>
    <n v="0"/>
    <n v="66327.410000000105"/>
    <n v="26921.910000000003"/>
    <n v="86000"/>
    <n v="267255.30728444783"/>
    <n v="0"/>
    <n v="0"/>
    <n v="0"/>
    <n v="0"/>
    <n v="0"/>
    <n v="0"/>
    <n v="0"/>
    <n v="0"/>
    <n v="0"/>
    <n v="260736.88515555888"/>
    <n v="260736.88515555888"/>
    <n v="267255.30728444783"/>
    <n v="267255.30728444783"/>
    <n v="200"/>
    <n v="3000"/>
    <n v="0.58182585871674408"/>
    <s v="DS"/>
    <s v="DS416s"/>
    <x v="2"/>
    <s v="Std"/>
    <s v="Std"/>
    <x v="6"/>
  </r>
  <r>
    <s v="DS417"/>
    <s v="Distribution access track reconstruction"/>
    <s v="Program - Short Term Need"/>
    <n v="0"/>
    <n v="0"/>
    <n v="0"/>
    <n v="0"/>
    <n v="500000"/>
    <n v="439556.43474500347"/>
    <n v="1404227.2072224081"/>
    <n v="525198.59016153461"/>
    <n v="523590.5134686738"/>
    <n v="609198.53542242176"/>
    <n v="609198.53542242176"/>
    <n v="609198.53542242176"/>
    <n v="609198.53542242176"/>
    <n v="609198.53542242176"/>
    <n v="616000"/>
    <n v="0"/>
    <n v="0"/>
    <n v="0"/>
    <n v="0"/>
    <n v="500000"/>
    <n v="450545.34561362851"/>
    <n v="1475316.2095880425"/>
    <n v="565581.43800817383"/>
    <n v="577945.95817568467"/>
    <n v="689252.22625786811"/>
    <n v="706483.53191431472"/>
    <n v="724145.62021217262"/>
    <n v="742249.26071747695"/>
    <n v="760805.49223541375"/>
    <n v="788532.07922495599"/>
    <n v="3501771.2810200416"/>
    <n v="6554565.4227097295"/>
    <n v="3758641.1776433978"/>
    <n v="7480857.1619477319"/>
    <n v="290"/>
    <n v="4350"/>
    <n v="0.29115706243992562"/>
    <s v="DS"/>
    <s v="DS417s"/>
    <x v="2"/>
    <s v="Std"/>
    <s v="Std"/>
    <x v="1"/>
  </r>
  <r>
    <s v="DS417"/>
    <s v="Distribution access track reconstruction"/>
    <s v="Program - Medium Term Need"/>
    <n v="0"/>
    <n v="0"/>
    <n v="0"/>
    <n v="0"/>
    <n v="0"/>
    <n v="0"/>
    <n v="0"/>
    <n v="700264.78688204614"/>
    <n v="698120.68462489836"/>
    <n v="696226.8976256249"/>
    <n v="696226.8976256249"/>
    <n v="696226.8976256249"/>
    <n v="696226.8976256249"/>
    <n v="696226.8976256249"/>
    <n v="704000"/>
    <n v="0"/>
    <n v="0"/>
    <n v="0"/>
    <n v="0"/>
    <n v="0"/>
    <n v="0"/>
    <n v="0"/>
    <n v="754108.58401089837"/>
    <n v="770594.6109009129"/>
    <n v="787716.83000899211"/>
    <n v="807409.75075921684"/>
    <n v="827594.99452819733"/>
    <n v="848284.86939140223"/>
    <n v="869491.99112618715"/>
    <n v="901179.51911423542"/>
    <n v="2094612.3691325693"/>
    <n v="5583519.9596350696"/>
    <n v="2312420.0249208035"/>
    <n v="6566381.149840042"/>
    <n v="290"/>
    <n v="2900"/>
    <n v="0.59396701427453824"/>
    <s v="DS"/>
    <s v="DS417m"/>
    <x v="2"/>
    <s v="Std"/>
    <s v="Std"/>
    <x v="1"/>
  </r>
  <r>
    <s v="DS417"/>
    <s v="Distribution access track reconstruction"/>
    <s v="Program - Long Term Need"/>
    <n v="0"/>
    <n v="0"/>
    <n v="0"/>
    <n v="0"/>
    <n v="0"/>
    <n v="0"/>
    <n v="0"/>
    <n v="0"/>
    <n v="0"/>
    <n v="0"/>
    <n v="0"/>
    <n v="0"/>
    <n v="217570.90550800777"/>
    <n v="217570.90550800777"/>
    <n v="220000"/>
    <n v="0"/>
    <n v="0"/>
    <n v="0"/>
    <n v="0"/>
    <n v="0"/>
    <n v="0"/>
    <n v="0"/>
    <n v="0"/>
    <n v="0"/>
    <n v="0"/>
    <n v="0"/>
    <n v="0"/>
    <n v="265089.0216848132"/>
    <n v="271716.24722693348"/>
    <n v="281618.59972319857"/>
    <n v="0"/>
    <n v="655141.81101601548"/>
    <n v="0"/>
    <n v="818423.86863494525"/>
    <n v="290"/>
    <n v="1450"/>
    <n v="0.92238653603944176"/>
    <s v="DS"/>
    <s v="DS417l"/>
    <x v="2"/>
    <s v="Std"/>
    <s v="Std"/>
    <x v="1"/>
  </r>
  <r>
    <s v="DS418"/>
    <s v="Pole top structure/hardware refurbishment (LV)"/>
    <s v="Program - Short Term Need"/>
    <n v="0"/>
    <n v="0"/>
    <n v="0"/>
    <n v="227313.88099999982"/>
    <n v="3923342.5"/>
    <n v="2607019.2043915871"/>
    <n v="2602657.3375908788"/>
    <n v="2595803.9788163803"/>
    <n v="2587856.0293059177"/>
    <n v="2580835.9707226022"/>
    <n v="2580835.9707226022"/>
    <n v="2580835.9707226022"/>
    <n v="2580835.9707226022"/>
    <n v="2580835.9707226022"/>
    <n v="2609650"/>
    <n v="0"/>
    <n v="0"/>
    <n v="0"/>
    <n v="221769.63999999984"/>
    <n v="3923342.5"/>
    <n v="2672194.6845013765"/>
    <n v="2734416.865306417"/>
    <n v="2795396.969125058"/>
    <n v="2856508.8442294989"/>
    <n v="2919979.0133990999"/>
    <n v="2992978.4887340772"/>
    <n v="3067802.9509524293"/>
    <n v="3144498.0247262395"/>
    <n v="3223110.4753443953"/>
    <n v="3340572.6307620234"/>
    <n v="12974172.520827368"/>
    <n v="25907166.403717775"/>
    <n v="13978496.37656145"/>
    <n v="29747458.947080608"/>
    <n v="330"/>
    <n v="4950"/>
    <n v="0.12482092704578877"/>
    <s v="DS"/>
    <s v="DS418s"/>
    <x v="2"/>
    <s v="Std"/>
    <s v="Std"/>
    <x v="1"/>
  </r>
  <r>
    <s v="DS420"/>
    <s v="Future distribution feeder refurbishment works"/>
    <s v="Program - Short Term Need"/>
    <n v="0"/>
    <n v="0"/>
    <n v="0"/>
    <n v="0"/>
    <n v="0"/>
    <n v="0"/>
    <n v="0"/>
    <n v="0"/>
    <n v="0"/>
    <n v="0"/>
    <n v="0"/>
    <n v="0"/>
    <n v="3461355.3149001235"/>
    <n v="7417189.9605002645"/>
    <n v="12000000"/>
    <n v="0"/>
    <n v="0"/>
    <n v="0"/>
    <n v="0"/>
    <n v="0"/>
    <n v="0"/>
    <n v="0"/>
    <n v="0"/>
    <n v="0"/>
    <n v="0"/>
    <n v="0"/>
    <n v="0"/>
    <n v="4217325.3449856639"/>
    <n v="9263053.8827363681"/>
    <n v="15361014.530356284"/>
    <n v="0"/>
    <n v="22878545.275400389"/>
    <n v="0"/>
    <n v="28841393.758078314"/>
    <n v="180"/>
    <n v="2700"/>
    <n v="0.66088557263434988"/>
    <s v="DS"/>
    <s v="DS420s"/>
    <x v="2"/>
    <s v="Std"/>
    <s v="Unallocated"/>
    <x v="2"/>
  </r>
  <r>
    <s v="DS420"/>
    <s v="Future distribution feeder refurbishment works"/>
    <s v="Program - Medium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80"/>
    <n v="1800"/>
    <n v="0.81871587822121761"/>
    <s v="DS"/>
    <s v="DS420m"/>
    <x v="2"/>
    <s v="Std"/>
    <s v="Unallocated"/>
    <x v="2"/>
  </r>
  <r>
    <s v="DS420"/>
    <s v="Future distribution feeder refurbishment works"/>
    <s v="Program - Long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80"/>
    <n v="900"/>
    <n v="0.97415079593413267"/>
    <s v="DS"/>
    <s v="DS420l"/>
    <x v="2"/>
    <s v="Std"/>
    <s v="Unallocated"/>
    <x v="2"/>
  </r>
  <r>
    <s v="DS421"/>
    <s v="Pole top structure/hardware refurbishment (HV)"/>
    <s v="Program - Short Term Need"/>
    <n v="0"/>
    <n v="0"/>
    <n v="0"/>
    <n v="195642.63149999964"/>
    <n v="3793027.4690000005"/>
    <n v="3245155.2484516171"/>
    <n v="3239725.7008220791"/>
    <n v="3231194.8034818824"/>
    <n v="3221301.3857330382"/>
    <n v="3212562.9844517168"/>
    <n v="3212562.9844517168"/>
    <n v="3212562.9844517168"/>
    <n v="3212562.9844517168"/>
    <n v="3212562.9844517168"/>
    <n v="3248430"/>
    <n v="0"/>
    <n v="0"/>
    <n v="0"/>
    <n v="190870.85999999967"/>
    <n v="3793027.4690000005"/>
    <n v="3326284.1296629072"/>
    <n v="3403736.8144261967"/>
    <n v="3479643.391418356"/>
    <n v="3555713.9941603024"/>
    <n v="3634720.1450370885"/>
    <n v="3725588.1486630156"/>
    <n v="3818727.8523795907"/>
    <n v="3914196.0486890804"/>
    <n v="4012050.9499063068"/>
    <n v="4158265.0359037723"/>
    <n v="16149940.122940334"/>
    <n v="32248622.060747206"/>
    <n v="17400098.47470485"/>
    <n v="37028926.510246612"/>
    <n v="330"/>
    <n v="4950"/>
    <n v="0.12482092704578877"/>
    <s v="DS"/>
    <s v="DS421s"/>
    <x v="2"/>
    <s v="Std"/>
    <s v="Std"/>
    <x v="1"/>
  </r>
  <r>
    <s v="DU"/>
    <s v="Duct installation RMS road works"/>
    <s v="Program - Short Term Need"/>
    <n v="0"/>
    <n v="0"/>
    <n v="0"/>
    <n v="79748.023749999993"/>
    <n v="700000"/>
    <n v="2150560.8257387411"/>
    <n v="2200636.4629754242"/>
    <n v="2249713.0283144224"/>
    <n v="2298894.5564418947"/>
    <n v="2349975.4387227008"/>
    <n v="2349975.4387227008"/>
    <n v="2349975.4387227008"/>
    <n v="2349975.4387227008"/>
    <n v="2349975.4387227008"/>
    <n v="2558920"/>
    <n v="0"/>
    <n v="0"/>
    <n v="0"/>
    <n v="77802.95"/>
    <n v="700000"/>
    <n v="2204324.8463822096"/>
    <n v="2312043.683913555"/>
    <n v="2422694.8691321607"/>
    <n v="2537549.4455882045"/>
    <n v="2658781.5114621124"/>
    <n v="2725251.0492486651"/>
    <n v="2793382.3254798818"/>
    <n v="2863216.8836168787"/>
    <n v="2934797.3057073001"/>
    <n v="3275633.941834942"/>
    <n v="11249780.312193181"/>
    <n v="23208602.067083981"/>
    <n v="12135394.356478244"/>
    <n v="26727675.862365909"/>
    <n v="170"/>
    <n v="2550"/>
    <n v="0.68279183402497479"/>
    <s v="DU"/>
    <s v="DUs"/>
    <x v="1"/>
    <s v="Std"/>
    <s v="Std"/>
    <x v="1"/>
  </r>
  <r>
    <s v="EF001"/>
    <s v="Distribution management system"/>
    <s v="Program - Short Term Need"/>
    <n v="71964.560513570294"/>
    <n v="120698.98890953124"/>
    <n v="857741.80687500001"/>
    <n v="3065208.0109999985"/>
    <n v="11928177.609999999"/>
    <n v="8576711.0680476613"/>
    <n v="3607203.3839962296"/>
    <n v="92367.312656060807"/>
    <n v="0"/>
    <n v="0"/>
    <n v="0"/>
    <n v="0"/>
    <n v="0"/>
    <n v="0"/>
    <n v="0"/>
    <n v="65196.340000000004"/>
    <n v="112081.01000000001"/>
    <n v="816411"/>
    <n v="2990446.8399999989"/>
    <n v="11928177.609999999"/>
    <n v="8791128.8447488528"/>
    <n v="3789818.0553110386"/>
    <n v="99469.493055755724"/>
    <n v="0"/>
    <n v="0"/>
    <n v="0"/>
    <n v="0"/>
    <n v="0"/>
    <n v="0"/>
    <n v="0"/>
    <n v="12276281.764699953"/>
    <n v="12276281.764699953"/>
    <n v="12680416.393115647"/>
    <n v="12680416.393115647"/>
    <n v="260"/>
    <n v="3900"/>
    <n v="0.38306290859653414"/>
    <s v="EF"/>
    <s v="EF001s"/>
    <x v="3"/>
    <s v="Std"/>
    <s v="Std"/>
    <x v="3"/>
  </r>
  <r>
    <s v="EF002"/>
    <s v="Technology pilots"/>
    <s v="Program - Short Term Need"/>
    <n v="254503.37865917958"/>
    <n v="449660.51570765616"/>
    <n v="435221.40625"/>
    <n v="610515.9940000003"/>
    <n v="505504.11"/>
    <n v="499495.94857386756"/>
    <n v="498660.22983750288"/>
    <n v="1989388.599096722"/>
    <n v="1983297.3995025523"/>
    <n v="1977917.3228000707"/>
    <n v="1977917.3228000707"/>
    <n v="1977917.3228000707"/>
    <n v="1977917.3228000707"/>
    <n v="1977917.3228000707"/>
    <n v="2000000"/>
    <n v="230567.49999999997"/>
    <n v="417554.49"/>
    <n v="414250"/>
    <n v="595625.36000000034"/>
    <n v="505504.11"/>
    <n v="511983.34728821419"/>
    <n v="523904.90397302643"/>
    <n v="2142353.931849143"/>
    <n v="2189189.2355139572"/>
    <n v="2237831.903434637"/>
    <n v="2293777.7010205025"/>
    <n v="2351122.143546015"/>
    <n v="2409900.1971346652"/>
    <n v="2470147.7020630315"/>
    <n v="2560169.088392714"/>
    <n v="6948759.4998107152"/>
    <n v="16860428.791010998"/>
    <n v="7605263.3220589776"/>
    <n v="19690380.15421591"/>
    <n v="230"/>
    <n v="3450"/>
    <n v="0.50988791794492228"/>
    <s v="EF"/>
    <s v="EF002s"/>
    <x v="3"/>
    <s v="Std"/>
    <s v="Std"/>
    <x v="1"/>
  </r>
  <r>
    <s v="EF003"/>
    <s v="Battery energy storage system pilot"/>
    <s v="Program - Short Term Need"/>
    <n v="0"/>
    <n v="1786.0877149999997"/>
    <n v="95258.067500000005"/>
    <n v="615452.88600000017"/>
    <n v="1639952.52"/>
    <n v="0"/>
    <n v="0"/>
    <n v="0"/>
    <n v="0"/>
    <n v="0"/>
    <n v="0"/>
    <n v="0"/>
    <n v="0"/>
    <n v="0"/>
    <n v="0"/>
    <n v="0"/>
    <n v="1658.56"/>
    <n v="90668"/>
    <n v="600441.8400000002"/>
    <n v="1639952.52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EF"/>
    <s v="EF003s"/>
    <x v="3"/>
    <s v="Std"/>
    <s v="Std"/>
    <x v="0"/>
  </r>
  <r>
    <s v="EH"/>
    <s v="Dist environmental enhancement program"/>
    <s v="Program - Short Term Need"/>
    <n v="210327.59465844528"/>
    <n v="829.44269718749911"/>
    <n v="0"/>
    <n v="0"/>
    <n v="0"/>
    <n v="0"/>
    <n v="0"/>
    <n v="0"/>
    <n v="0"/>
    <n v="0"/>
    <n v="0"/>
    <n v="0"/>
    <n v="0"/>
    <n v="0"/>
    <n v="0"/>
    <n v="190546.42"/>
    <n v="770.21999999999935"/>
    <n v="0"/>
    <n v="0"/>
    <n v="0"/>
    <n v="0"/>
    <n v="0"/>
    <n v="0"/>
    <n v="0"/>
    <n v="0"/>
    <n v="0"/>
    <n v="0"/>
    <n v="0"/>
    <n v="0"/>
    <n v="0"/>
    <n v="0"/>
    <n v="0"/>
    <n v="0"/>
    <n v="0"/>
    <n v="190"/>
    <n v="2850"/>
    <n v="0.65728805041321381"/>
    <s v="EH"/>
    <s v="EHs"/>
    <x v="3"/>
    <s v="Std"/>
    <s v="Std"/>
    <x v="1"/>
  </r>
  <r>
    <s v="HVW"/>
    <s v="HV development works"/>
    <s v="Program - Short Term Need"/>
    <n v="12168298.309933472"/>
    <n v="3394168.4357501557"/>
    <n v="4034648.1366125005"/>
    <n v="6380732.8812500043"/>
    <n v="8536573.1465000007"/>
    <n v="6793988.0497657917"/>
    <n v="7084030.0562605252"/>
    <n v="6612099.0566001898"/>
    <n v="6222642.1984281465"/>
    <n v="5881433.088336166"/>
    <n v="5933751.968400212"/>
    <n v="5933751.968400212"/>
    <n v="5933751.968400212"/>
    <n v="5933751.968400212"/>
    <n v="6000000"/>
    <n v="11023877.699999999"/>
    <n v="3151822.81"/>
    <n v="3840236.1800000006"/>
    <n v="6225105.2500000047"/>
    <n v="8536573.1465000007"/>
    <n v="6963837.7510099355"/>
    <n v="7442659.0778587135"/>
    <n v="7120507.485624088"/>
    <n v="6868632.6723720757"/>
    <n v="6654301.6997102089"/>
    <n v="6881333.1030615075"/>
    <n v="7053366.4306380451"/>
    <n v="7229700.5914039956"/>
    <n v="7410443.1061890945"/>
    <n v="7680507.2651781421"/>
    <n v="32594192.449390821"/>
    <n v="62329200.322991662"/>
    <n v="35049938.686575025"/>
    <n v="71305289.183045805"/>
    <n v="350"/>
    <n v="5250"/>
    <n v="4.6832184751913898E-2"/>
    <s v="HV"/>
    <s v="HVWs"/>
    <x v="0"/>
    <s v="Std"/>
    <s v="Std"/>
    <x v="1"/>
  </r>
  <r>
    <s v="IC"/>
    <s v="Industrial &amp; commercial"/>
    <s v="Program - Short Term Need"/>
    <n v="5775111.8121411996"/>
    <n v="5057027.5673003113"/>
    <n v="4060823.4919125014"/>
    <n v="7644284.4112499943"/>
    <n v="10000000"/>
    <n v="7493881.7729074946"/>
    <n v="5318261.2172399517"/>
    <n v="4559765.2075337479"/>
    <n v="4285257.1420753784"/>
    <n v="4198676.4117829045"/>
    <n v="4198676.4117829045"/>
    <n v="4198676.4117829045"/>
    <n v="4198676.4117829045"/>
    <n v="4198676.4117829045"/>
    <n v="4245553"/>
    <n v="5231966.2700000014"/>
    <n v="4695952.8199999994"/>
    <n v="3865150.2600000016"/>
    <n v="7457838.4499999955"/>
    <n v="10000000"/>
    <n v="7681228.8172301808"/>
    <n v="5587498.1913627237"/>
    <n v="4910368.4041942721"/>
    <n v="4730122.0730656488"/>
    <n v="4750416.9755613161"/>
    <n v="4869177.3999503488"/>
    <n v="4990906.8349491078"/>
    <n v="5115679.5058228355"/>
    <n v="5243571.4934684057"/>
    <n v="5434666.7768664761"/>
    <n v="25855841.751539476"/>
    <n v="46896100.398671098"/>
    <n v="27659634.461414143"/>
    <n v="53313636.472471312"/>
    <n v="200"/>
    <n v="3000"/>
    <n v="0.58182585871674408"/>
    <s v="IC"/>
    <s v="ICs"/>
    <x v="1"/>
    <s v="Std"/>
    <s v="Std"/>
    <x v="1"/>
  </r>
  <r>
    <s v="LV001"/>
    <s v="Overloaded distribution sub uprates"/>
    <s v="Program - Short Term Need"/>
    <n v="14341.907116664057"/>
    <n v="1327.0092415624997"/>
    <n v="70682.005093749991"/>
    <n v="72865.722749999972"/>
    <n v="120000"/>
    <n v="79919.351771818809"/>
    <n v="79785.636774000464"/>
    <n v="79575.543963868884"/>
    <n v="79331.895980102097"/>
    <n v="79116.692912002822"/>
    <n v="79116.692912002822"/>
    <n v="79116.692912002822"/>
    <n v="79116.692912002822"/>
    <n v="79116.692912002822"/>
    <n v="80000"/>
    <n v="12993.059999999998"/>
    <n v="1232.26"/>
    <n v="67276.149999999994"/>
    <n v="71088.50999999998"/>
    <n v="120000"/>
    <n v="81917.33556611427"/>
    <n v="83824.784635684235"/>
    <n v="85694.157273965728"/>
    <n v="87567.569420558299"/>
    <n v="89513.276137385459"/>
    <n v="91751.108040820094"/>
    <n v="94044.885741840597"/>
    <n v="96396.0078853866"/>
    <n v="98805.908082521259"/>
    <n v="102406.76353570857"/>
    <n v="397729.12140179309"/>
    <n v="794195.89304980426"/>
    <n v="428517.12303370796"/>
    <n v="911921.79631998506"/>
    <n v="330"/>
    <n v="4950"/>
    <n v="0.12482092704578877"/>
    <s v="LV"/>
    <s v="LV001s"/>
    <x v="0"/>
    <s v="Std"/>
    <s v="Std"/>
    <x v="5"/>
  </r>
  <r>
    <s v="LV002"/>
    <s v="Quality of supply reactive projects"/>
    <s v="Program - Short Term Need"/>
    <n v="576163.16407101159"/>
    <n v="409913.4950160936"/>
    <n v="399286.03887500003"/>
    <n v="347846.29599999962"/>
    <n v="499406.74"/>
    <n v="499495.94857386756"/>
    <n v="498660.22983750288"/>
    <n v="497347.14977418049"/>
    <n v="495824.34987563809"/>
    <n v="494479.33070001769"/>
    <n v="494479.33070001769"/>
    <n v="494479.33070001769"/>
    <n v="494479.33070001769"/>
    <n v="494479.33070001769"/>
    <n v="500000"/>
    <n v="521975.39"/>
    <n v="380645.42999999993"/>
    <n v="380046.2"/>
    <n v="339362.23999999964"/>
    <n v="499406.74"/>
    <n v="511983.34728821419"/>
    <n v="523904.90397302643"/>
    <n v="535588.48296228575"/>
    <n v="547297.3088784893"/>
    <n v="559457.97585865925"/>
    <n v="573444.42525512562"/>
    <n v="587780.53588650376"/>
    <n v="602475.0492836663"/>
    <n v="617536.92551575787"/>
    <n v="640042.27209817851"/>
    <n v="2485807.0087612066"/>
    <n v="4963724.3315612767"/>
    <n v="2678232.0189606752"/>
    <n v="5699511.2269999068"/>
    <n v="300"/>
    <n v="4500"/>
    <n v="0.25395950357025276"/>
    <s v="LV"/>
    <s v="LV002s"/>
    <x v="3"/>
    <s v="Std"/>
    <s v="Std"/>
    <x v="5"/>
  </r>
  <r>
    <s v="LV003"/>
    <s v="LV planning reactive projects"/>
    <s v="Program - Short Term Need"/>
    <n v="924859.70931142545"/>
    <n v="655911.22806843743"/>
    <n v="536572.92014375003"/>
    <n v="490499.76899999991"/>
    <n v="998030.36"/>
    <n v="849143.11257557489"/>
    <n v="847722.39072375488"/>
    <n v="845490.15461610688"/>
    <n v="842901.39478858467"/>
    <n v="840614.86219003005"/>
    <n v="840614.86219003005"/>
    <n v="840614.86219003005"/>
    <n v="840614.86219003005"/>
    <n v="840614.86219003005"/>
    <n v="850000"/>
    <n v="837877.24999999988"/>
    <n v="609078.78"/>
    <n v="510717.83"/>
    <n v="478536.36"/>
    <n v="998030.36"/>
    <n v="870371.69038996415"/>
    <n v="890638.33675414487"/>
    <n v="910500.42103588593"/>
    <n v="930405.42509343172"/>
    <n v="951078.55895972066"/>
    <n v="974855.52293371351"/>
    <n v="999226.91100705648"/>
    <n v="1024207.5837822328"/>
    <n v="1049812.7733767885"/>
    <n v="1088071.8625669035"/>
    <n v="4225871.9148940518"/>
    <n v="8438331.3636541739"/>
    <n v="4552994.4322331473"/>
    <n v="9689169.0858998429"/>
    <n v="300"/>
    <n v="4500"/>
    <n v="0.25395950357025276"/>
    <s v="LV"/>
    <s v="LV003s"/>
    <x v="3"/>
    <s v="Std"/>
    <s v="Std"/>
    <x v="5"/>
  </r>
  <r>
    <s v="LV003"/>
    <s v="LV planning reactive projects"/>
    <s v="Program - Medium Term Need"/>
    <n v="924859.70931142545"/>
    <n v="655911.22806843743"/>
    <n v="536572.92014375003"/>
    <n v="490499.76899999991"/>
    <n v="998030.36"/>
    <n v="149848.78457216028"/>
    <n v="149598.06895125087"/>
    <n v="149204.14493225416"/>
    <n v="148747.30496269141"/>
    <n v="148343.79921000529"/>
    <n v="148343.79921000529"/>
    <n v="148343.79921000529"/>
    <n v="148343.79921000529"/>
    <n v="148343.79921000529"/>
    <n v="150000"/>
    <n v="837877.24999999988"/>
    <n v="609078.78"/>
    <n v="510717.83"/>
    <n v="478536.36"/>
    <n v="998030.36"/>
    <n v="153595.00418646427"/>
    <n v="157171.47119190794"/>
    <n v="160676.54488868575"/>
    <n v="164189.1926635468"/>
    <n v="167837.39275759776"/>
    <n v="172033.32757653767"/>
    <n v="176334.16076595112"/>
    <n v="180742.51478509989"/>
    <n v="185261.07765472736"/>
    <n v="192012.68162945355"/>
    <n v="745742.10262836202"/>
    <n v="1489117.2994683832"/>
    <n v="803469.60568820254"/>
    <n v="1709853.3680999719"/>
    <n v="300"/>
    <n v="3000"/>
    <n v="0.58182585871674408"/>
    <s v="LV"/>
    <s v="LV003m"/>
    <x v="3"/>
    <s v="Std"/>
    <s v="Std"/>
    <x v="5"/>
  </r>
  <r>
    <s v="LV004"/>
    <s v="Low voltage system augmentations"/>
    <s v="Program - Short Term Need"/>
    <n v="152582.47322132418"/>
    <n v="141871.19704234373"/>
    <n v="188004.87859374992"/>
    <n v="147599.12874999992"/>
    <n v="2498.0200000000004"/>
    <n v="0"/>
    <n v="0"/>
    <n v="0"/>
    <n v="0"/>
    <n v="0"/>
    <n v="0"/>
    <n v="0"/>
    <n v="0"/>
    <n v="0"/>
    <n v="0"/>
    <n v="138232.19"/>
    <n v="131741.51"/>
    <n v="178945.74999999994"/>
    <n v="143999.14999999994"/>
    <n v="2498.0200000000004"/>
    <n v="0"/>
    <n v="0"/>
    <n v="0"/>
    <n v="0"/>
    <n v="0"/>
    <n v="0"/>
    <n v="0"/>
    <n v="0"/>
    <n v="0"/>
    <n v="0"/>
    <n v="0"/>
    <n v="0"/>
    <n v="0"/>
    <n v="0"/>
    <s v=""/>
    <n v="1200"/>
    <n v="0.94518610956129101"/>
    <s v="LV"/>
    <s v="LV004s"/>
    <x v="3"/>
    <s v="Std"/>
    <s v="Std"/>
    <x v="5"/>
  </r>
  <r>
    <s v="LV005"/>
    <s v="Dsub monitoring &amp; LV feeder monitoring for solar PV"/>
    <s v="Program - Short Term Need"/>
    <n v="86854.102319660131"/>
    <n v="100479.71052187498"/>
    <n v="117966.95915625003"/>
    <n v="114432.69124999999"/>
    <n v="232429.44999999998"/>
    <n v="249747.97428693378"/>
    <n v="249330.11491875144"/>
    <n v="248673.57488709025"/>
    <n v="247912.17493781904"/>
    <n v="247239.66535000884"/>
    <n v="247239.66535000884"/>
    <n v="247239.66535000884"/>
    <n v="247239.66535000884"/>
    <n v="247239.66535000884"/>
    <n v="250000"/>
    <n v="78685.53"/>
    <n v="93305.4"/>
    <n v="112282.65000000002"/>
    <n v="111641.65"/>
    <n v="232429.44999999998"/>
    <n v="255991.6736441071"/>
    <n v="261952.45198651322"/>
    <n v="267794.24148114288"/>
    <n v="273648.65443924465"/>
    <n v="279728.98792932963"/>
    <n v="286722.21262756281"/>
    <n v="293890.26794325188"/>
    <n v="301237.52464183315"/>
    <n v="308768.46275787894"/>
    <n v="320021.13604908925"/>
    <n v="1242903.5043806033"/>
    <n v="2481862.1657806383"/>
    <n v="1339116.0094803376"/>
    <n v="2849755.6134999534"/>
    <n v="250"/>
    <n v="3750"/>
    <n v="0.38410230795100964"/>
    <s v="LV"/>
    <s v="LV005s"/>
    <x v="3"/>
    <s v="Std"/>
    <s v="Std"/>
    <x v="5"/>
  </r>
  <r>
    <s v="MC101"/>
    <s v="Meters - Growth"/>
    <s v="Program - Short Term Need"/>
    <n v="1622994.3302540462"/>
    <n v="1432903.9242896873"/>
    <n v="1841402.5328999998"/>
    <n v="670296.50525000005"/>
    <n v="0"/>
    <n v="0"/>
    <n v="0"/>
    <n v="0"/>
    <n v="0"/>
    <n v="0"/>
    <n v="0"/>
    <n v="0"/>
    <n v="0"/>
    <n v="0"/>
    <n v="0"/>
    <n v="1470352.7599999998"/>
    <n v="1330593.74"/>
    <n v="1752673.4399999997"/>
    <n v="653947.81000000006"/>
    <n v="0"/>
    <n v="0"/>
    <n v="0"/>
    <n v="0"/>
    <n v="0"/>
    <n v="0"/>
    <n v="0"/>
    <n v="0"/>
    <n v="0"/>
    <n v="0"/>
    <n v="0"/>
    <n v="0"/>
    <n v="0"/>
    <n v="0"/>
    <n v="0"/>
    <s v=""/>
    <n v="1050"/>
    <n v="0.95958215978511741"/>
    <s v="MC"/>
    <s v="MC101s"/>
    <x v="3"/>
    <s v="Alt"/>
    <s v="Alt"/>
    <x v="7"/>
  </r>
  <r>
    <s v="MC102"/>
    <s v="Relays - growth"/>
    <s v="Program - Short Term Need"/>
    <n v="176447.50397559762"/>
    <n v="139050.06667203121"/>
    <n v="35066.426956250005"/>
    <n v="95056.10149999999"/>
    <n v="2847.56"/>
    <n v="0"/>
    <n v="0"/>
    <n v="0"/>
    <n v="0"/>
    <n v="0"/>
    <n v="0"/>
    <n v="0"/>
    <n v="0"/>
    <n v="0"/>
    <n v="0"/>
    <n v="159852.73000000001"/>
    <n v="129121.81"/>
    <n v="33376.730000000003"/>
    <n v="92737.66"/>
    <n v="2847.56"/>
    <n v="0"/>
    <n v="0"/>
    <n v="0"/>
    <n v="0"/>
    <n v="0"/>
    <n v="0"/>
    <n v="0"/>
    <n v="0"/>
    <n v="0"/>
    <n v="0"/>
    <n v="0"/>
    <n v="0"/>
    <n v="0"/>
    <n v="0"/>
    <s v=""/>
    <n v="1050"/>
    <n v="0.95958215978511741"/>
    <s v="MC"/>
    <s v="MC102s"/>
    <x v="3"/>
    <s v="Std"/>
    <s v="Std"/>
    <x v="6"/>
  </r>
  <r>
    <s v="MC104"/>
    <s v="Meters - renewal"/>
    <s v="Program - Short Term Need"/>
    <n v="726964.85595589038"/>
    <n v="711086.32229906239"/>
    <n v="185696.55040624997"/>
    <n v="189086.75199999998"/>
    <n v="25000"/>
    <n v="59939.51382886411"/>
    <n v="59839.227580500345"/>
    <n v="9946.9429954836105"/>
    <n v="9916.4869975127622"/>
    <n v="9889.5866140003527"/>
    <n v="9889.5866140003527"/>
    <n v="9889.5866140003527"/>
    <n v="9889.5866140003527"/>
    <n v="9889.5866140003527"/>
    <n v="10000"/>
    <n v="658594.27999999991"/>
    <n v="660314.34"/>
    <n v="176748.64999999997"/>
    <n v="184474.88"/>
    <n v="25000"/>
    <n v="61438.001674585706"/>
    <n v="62868.588476763172"/>
    <n v="10711.769659245716"/>
    <n v="10945.946177569787"/>
    <n v="11189.159517173182"/>
    <n v="11468.888505102512"/>
    <n v="11755.610717730075"/>
    <n v="12049.500985673325"/>
    <n v="12350.738510315157"/>
    <n v="12800.845441963571"/>
    <n v="149531.75801636116"/>
    <n v="199090.10447236255"/>
    <n v="157153.46550533758"/>
    <n v="217579.04966612224"/>
    <n v="50"/>
    <n v="750"/>
    <n v="0.99193572733142954"/>
    <s v="MC"/>
    <s v="MC104s"/>
    <x v="3"/>
    <s v="Alt"/>
    <s v="Alt"/>
    <x v="7"/>
  </r>
  <r>
    <s v="MC105"/>
    <s v="Relays - renewal"/>
    <s v="Program - Short Term Need"/>
    <n v="121831.91284597652"/>
    <n v="204684.42879124996"/>
    <n v="194050.67914374999"/>
    <n v="259200.07299999997"/>
    <n v="100000"/>
    <n v="399596.75885909406"/>
    <n v="398928.18387000228"/>
    <n v="397877.71981934441"/>
    <n v="396659.47990051046"/>
    <n v="395583.46456001414"/>
    <n v="395583.46456001414"/>
    <n v="395583.46456001414"/>
    <n v="395583.46456001414"/>
    <n v="395583.46456001414"/>
    <n v="400000"/>
    <n v="110373.7"/>
    <n v="190069.84"/>
    <n v="184700.23"/>
    <n v="252878.12"/>
    <n v="100000"/>
    <n v="409586.67783057137"/>
    <n v="419123.9231784211"/>
    <n v="428470.78636982862"/>
    <n v="437837.84710279142"/>
    <n v="447566.38068692735"/>
    <n v="458755.54020410049"/>
    <n v="470224.42870920303"/>
    <n v="481980.03942693304"/>
    <n v="494029.54041260632"/>
    <n v="512033.81767854281"/>
    <n v="1988645.6070089655"/>
    <n v="3970979.465249022"/>
    <n v="2142585.6151685398"/>
    <n v="4559608.9815999251"/>
    <n v="100"/>
    <n v="1500"/>
    <n v="0.92238653603944176"/>
    <s v="MC"/>
    <s v="MC105s"/>
    <x v="3"/>
    <s v="Std"/>
    <s v="Std"/>
    <x v="6"/>
  </r>
  <r>
    <s v="MC105"/>
    <s v="Relays - renewal"/>
    <s v="Program - Medium Term Need"/>
    <n v="121831.91284597652"/>
    <n v="204684.42879124996"/>
    <n v="194050.67914374999"/>
    <n v="259200.07299999997"/>
    <n v="100000"/>
    <n v="557021.8979792227"/>
    <n v="505825.9773402678"/>
    <n v="454362.43031349767"/>
    <n v="402992.14849712211"/>
    <n v="352056.42699581437"/>
    <n v="302213.899419914"/>
    <n v="252371.3718440136"/>
    <n v="202528.84426811323"/>
    <n v="152686.31669221286"/>
    <n v="103992"/>
    <n v="110373.7"/>
    <n v="190069.84"/>
    <n v="184700.23"/>
    <n v="252878.12"/>
    <n v="100000"/>
    <n v="570947.44542870321"/>
    <n v="531433.41744311876"/>
    <n v="489298.64155682141"/>
    <n v="444827.92833178752"/>
    <n v="398319.53290399298"/>
    <n v="350475.47004972666"/>
    <n v="299990.25434468203"/>
    <n v="246761.73068560404"/>
    <n v="190684.28693460676"/>
    <n v="133118.55192006758"/>
    <n v="2272258.8811259246"/>
    <n v="3286051.3133501788"/>
    <n v="2434826.9656644235"/>
    <n v="3655857.259599111"/>
    <n v="100"/>
    <n v="1000"/>
    <n v="0.97415079593413267"/>
    <s v="MC"/>
    <s v="MC105m"/>
    <x v="3"/>
    <s v="Std"/>
    <s v="Std"/>
    <x v="6"/>
  </r>
  <r>
    <s v="MC106"/>
    <s v="Labour (meter/relay renewal)"/>
    <s v="Program - Short Term Need"/>
    <n v="890291.61205385136"/>
    <n v="288277.34204015625"/>
    <n v="64185.024143750001"/>
    <n v="3437.2042499999998"/>
    <n v="0"/>
    <n v="0"/>
    <n v="0"/>
    <n v="0"/>
    <n v="0"/>
    <n v="0"/>
    <n v="0"/>
    <n v="0"/>
    <n v="0"/>
    <n v="0"/>
    <n v="0"/>
    <n v="806560.26"/>
    <n v="267694.17000000004"/>
    <n v="61092.23"/>
    <n v="3353.37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MC"/>
    <s v="MC106s"/>
    <x v="3"/>
    <s v="Alt"/>
    <s v="Alt"/>
    <x v="7"/>
  </r>
  <r>
    <s v="MC107"/>
    <s v="Test equipment"/>
    <s v="Program - Short Term Need"/>
    <n v="0"/>
    <n v="0"/>
    <n v="0"/>
    <n v="0"/>
    <n v="80000"/>
    <n v="119879.02765772822"/>
    <n v="79785.636774000464"/>
    <n v="119363.31594580332"/>
    <n v="79331.895980102097"/>
    <n v="118675.03936800423"/>
    <n v="84061.486219002996"/>
    <n v="118675.03936800423"/>
    <n v="84061.486219002996"/>
    <n v="118675.03936800423"/>
    <n v="85000"/>
    <n v="0"/>
    <n v="0"/>
    <n v="0"/>
    <n v="0"/>
    <n v="80000"/>
    <n v="122876.00334917141"/>
    <n v="83824.784635684235"/>
    <n v="128541.23591094858"/>
    <n v="87567.569420558299"/>
    <n v="134269.91420607819"/>
    <n v="97485.552293371351"/>
    <n v="141067.3286127609"/>
    <n v="102420.75837822327"/>
    <n v="148208.86212378187"/>
    <n v="108807.18625669036"/>
    <n v="517034.91572563833"/>
    <n v="1007507.9668996527"/>
    <n v="557079.50752244075"/>
    <n v="1155069.1951872685"/>
    <n v="50"/>
    <n v="750"/>
    <n v="0.99193572733142954"/>
    <s v="MC"/>
    <s v="MC107s"/>
    <x v="3"/>
    <s v="Alt"/>
    <s v="Alt"/>
    <x v="7"/>
  </r>
  <r>
    <s v="MC108"/>
    <s v="Smart metering pilot"/>
    <s v="Program - Short Term Need"/>
    <n v="17797.260913218746"/>
    <n v="0"/>
    <n v="0"/>
    <n v="0"/>
    <n v="0"/>
    <n v="0"/>
    <n v="0"/>
    <n v="0"/>
    <n v="0"/>
    <n v="0"/>
    <n v="0"/>
    <n v="0"/>
    <n v="0"/>
    <n v="0"/>
    <n v="0"/>
    <n v="16123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MC"/>
    <s v="MC108s"/>
    <x v="3"/>
    <s v="Alt"/>
    <s v="Unallocated"/>
    <x v="2"/>
  </r>
  <r>
    <s v="MC109"/>
    <s v="Demand management technology"/>
    <s v="Program - Short Term Need"/>
    <n v="0"/>
    <n v="0"/>
    <n v="0"/>
    <n v="13939.999999999998"/>
    <n v="508000"/>
    <n v="1398588.6560068291"/>
    <n v="747990.34475625434"/>
    <n v="746020.72466127074"/>
    <n v="743736.52481345716"/>
    <n v="741718.9960500265"/>
    <n v="741718.9960500265"/>
    <n v="741718.9960500265"/>
    <n v="741718.9960500265"/>
    <n v="741718.9960500265"/>
    <n v="750000"/>
    <n v="0"/>
    <n v="0"/>
    <n v="0"/>
    <n v="13600"/>
    <n v="508000"/>
    <n v="1433553.3724069998"/>
    <n v="785857.35595953965"/>
    <n v="803382.72444342868"/>
    <n v="820945.96331773396"/>
    <n v="839186.96378798876"/>
    <n v="860166.63788268843"/>
    <n v="881670.80382975563"/>
    <n v="903712.57392549946"/>
    <n v="926305.38827363681"/>
    <n v="960063.40814726776"/>
    <n v="4378055.2462878376"/>
    <n v="8094931.2304879427"/>
    <n v="4682926.379915691"/>
    <n v="9214845.1919745393"/>
    <n v="80"/>
    <n v="1200"/>
    <n v="0.94518610956129101"/>
    <s v="MC"/>
    <s v="MC109s"/>
    <x v="3"/>
    <s v="Std"/>
    <s v="Std"/>
    <x v="1"/>
  </r>
  <r>
    <s v="MC110"/>
    <s v="Labour meter renewal"/>
    <s v="Program - Short Term Need"/>
    <n v="0"/>
    <n v="721362.13110078103"/>
    <n v="115837.41582500003"/>
    <n v="150762.67850000004"/>
    <n v="0"/>
    <n v="0"/>
    <n v="0"/>
    <n v="0"/>
    <n v="0"/>
    <n v="0"/>
    <n v="0"/>
    <n v="0"/>
    <n v="0"/>
    <n v="0"/>
    <n v="0"/>
    <n v="0"/>
    <n v="669856.44999999995"/>
    <n v="110255.72000000003"/>
    <n v="147085.54000000004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MC"/>
    <s v="MC110s"/>
    <x v="3"/>
    <s v="Alt"/>
    <s v="Alt"/>
    <x v="7"/>
  </r>
  <r>
    <s v="MC111"/>
    <s v="Labour relay renewal"/>
    <s v="Program - Short Term Need"/>
    <n v="0"/>
    <n v="12755.640226249998"/>
    <n v="3192.9334249999997"/>
    <n v="0"/>
    <n v="0"/>
    <n v="0"/>
    <n v="0"/>
    <n v="0"/>
    <n v="0"/>
    <n v="0"/>
    <n v="0"/>
    <n v="0"/>
    <n v="0"/>
    <n v="0"/>
    <n v="0"/>
    <n v="0"/>
    <n v="11844.88"/>
    <n v="3039.08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MC"/>
    <s v="MC111s"/>
    <x v="3"/>
    <s v="Std"/>
    <s v="Unallocated"/>
    <x v="2"/>
  </r>
  <r>
    <s v="MC112"/>
    <s v="Neutral integrity monitoring"/>
    <s v="Program - Short Term Need"/>
    <n v="0"/>
    <n v="3834.2152257812495"/>
    <n v="853508.46052499861"/>
    <n v="90792.009249999915"/>
    <n v="0"/>
    <n v="0"/>
    <n v="0"/>
    <n v="0"/>
    <n v="0"/>
    <n v="0"/>
    <n v="0"/>
    <n v="0"/>
    <n v="0"/>
    <n v="0"/>
    <n v="0"/>
    <n v="0"/>
    <n v="3560.4500000000003"/>
    <n v="812381.63999999873"/>
    <n v="88577.56999999992"/>
    <n v="0"/>
    <n v="0"/>
    <n v="0"/>
    <n v="0"/>
    <n v="0"/>
    <n v="0"/>
    <n v="0"/>
    <n v="0"/>
    <n v="0"/>
    <n v="0"/>
    <n v="0"/>
    <n v="0"/>
    <n v="0"/>
    <n v="0"/>
    <n v="0"/>
    <s v=""/>
    <n v="3600"/>
    <n v="0.42425142341397026"/>
    <s v="MC"/>
    <s v="MC112s"/>
    <x v="3"/>
    <s v="Std"/>
    <s v="Std"/>
    <x v="6"/>
  </r>
  <r>
    <s v="NU"/>
    <s v="Non urban extension"/>
    <s v="Program - Short Term Need"/>
    <n v="920344.97109309339"/>
    <n v="677445.45452265616"/>
    <n v="675453.77814375027"/>
    <n v="1023878.3425000007"/>
    <n v="850000"/>
    <n v="1018312.4004385723"/>
    <n v="741130.77463460958"/>
    <n v="658294.65560690267"/>
    <n v="626418.53374068264"/>
    <n v="612577.80716842564"/>
    <n v="612577.80716842564"/>
    <n v="612577.80716842564"/>
    <n v="612577.80716842564"/>
    <n v="612577.80716842564"/>
    <n v="619417"/>
    <n v="833787.11999999988"/>
    <n v="629075.45000000007"/>
    <n v="642906.63000000024"/>
    <n v="998905.70000000077"/>
    <n v="850000"/>
    <n v="1043770.2104495364"/>
    <n v="778650.52010048658"/>
    <n v="708911.34311067709"/>
    <n v="691448.85246937687"/>
    <n v="693075.56206488609"/>
    <n v="710402.45111650822"/>
    <n v="728162.51239442104"/>
    <n v="746366.57520428149"/>
    <n v="765025.73958438833"/>
    <n v="792906.12811247492"/>
    <n v="3656734.1715891925"/>
    <n v="6726462.400262896"/>
    <n v="3915856.488194963"/>
    <n v="7658719.8946070354"/>
    <n v="120"/>
    <n v="1800"/>
    <n v="0.81871587822121761"/>
    <s v="NU"/>
    <s v="NUs"/>
    <x v="1"/>
    <s v="Std"/>
    <s v="Std"/>
    <x v="1"/>
  </r>
  <r>
    <s v="OFP"/>
    <s v="Overloaded feeders (compliance)"/>
    <s v="Program - Short Term Need"/>
    <n v="1876478.5253569253"/>
    <n v="35310.575921562486"/>
    <n v="0"/>
    <n v="0"/>
    <n v="0"/>
    <n v="0"/>
    <n v="0"/>
    <n v="0"/>
    <n v="0"/>
    <n v="0"/>
    <n v="0"/>
    <n v="0"/>
    <n v="0"/>
    <n v="0"/>
    <n v="0"/>
    <n v="1699996.93"/>
    <n v="32789.3799999999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006397789077143"/>
    <s v="OF"/>
    <s v="OFPs"/>
    <x v="0"/>
    <s v="Std"/>
    <s v="Std"/>
    <x v="1"/>
  </r>
  <r>
    <s v="PF"/>
    <s v="Power factor"/>
    <s v="Program - Short Term Need"/>
    <n v="3231.2687416289054"/>
    <n v="68.781004218749999"/>
    <n v="0"/>
    <n v="0"/>
    <n v="0"/>
    <n v="0"/>
    <n v="0"/>
    <n v="0"/>
    <n v="0"/>
    <n v="0"/>
    <n v="0"/>
    <n v="0"/>
    <n v="0"/>
    <n v="0"/>
    <n v="0"/>
    <n v="2927.37"/>
    <n v="63.87000000000000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F"/>
    <s v="PFs"/>
    <x v="3"/>
    <s v="Std"/>
    <s v="Unallocated"/>
    <x v="2"/>
  </r>
  <r>
    <s v="PQ001"/>
    <s v="Permanent power quality monitoring"/>
    <s v="Program - Short Term Need"/>
    <n v="423335.52296855062"/>
    <n v="238308.45399828121"/>
    <n v="321265.64929375"/>
    <n v="542551.34974999994"/>
    <n v="428055.67"/>
    <n v="99899.189714773514"/>
    <n v="99732.04596750057"/>
    <n v="99469.429954836101"/>
    <n v="99164.869975127614"/>
    <n v="98895.866140003534"/>
    <n v="98895.866140003534"/>
    <n v="98895.866140003534"/>
    <n v="98895.866140003534"/>
    <n v="98895.866140003534"/>
    <n v="100000"/>
    <n v="383521.08999999997"/>
    <n v="221293.09"/>
    <n v="305785.27"/>
    <n v="529318.39"/>
    <n v="428055.67"/>
    <n v="102396.66945764284"/>
    <n v="104780.98079460528"/>
    <n v="107117.69659245716"/>
    <n v="109459.46177569786"/>
    <n v="111891.59517173184"/>
    <n v="114688.88505102512"/>
    <n v="117556.10717730076"/>
    <n v="120495.00985673326"/>
    <n v="123507.38510315158"/>
    <n v="128008.4544196357"/>
    <n v="497161.40175224136"/>
    <n v="992744.8663122555"/>
    <n v="535646.40379213495"/>
    <n v="1139902.2453999813"/>
    <n v="300"/>
    <n v="4500"/>
    <n v="0.25395950357025276"/>
    <s v="PQ"/>
    <s v="PQ001s"/>
    <x v="3"/>
    <s v="Std"/>
    <s v="Std"/>
    <x v="0"/>
  </r>
  <r>
    <s v="PQ003"/>
    <s v="PQ surveying"/>
    <s v="Program - Short Term Need"/>
    <n v="66245.882537304671"/>
    <n v="0"/>
    <n v="0"/>
    <n v="0"/>
    <n v="0"/>
    <n v="0"/>
    <n v="0"/>
    <n v="0"/>
    <n v="0"/>
    <n v="0"/>
    <n v="0"/>
    <n v="0"/>
    <n v="0"/>
    <n v="0"/>
    <n v="0"/>
    <n v="60015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00"/>
    <n v="0.42425142341397026"/>
    <s v="PQ"/>
    <s v="PQ003s"/>
    <x v="3"/>
    <s v="Std"/>
    <s v="Std"/>
    <x v="0"/>
  </r>
  <r>
    <s v="PQ004"/>
    <s v="Power quality monitoring replacement"/>
    <s v="Program - Short Term Need"/>
    <n v="0"/>
    <n v="0"/>
    <n v="0"/>
    <n v="14024.839249999999"/>
    <n v="363621.62"/>
    <n v="342054.82558338449"/>
    <n v="616044.84794125101"/>
    <n v="868666.53179558367"/>
    <n v="939686.30788430932"/>
    <n v="1349471.6739094814"/>
    <n v="1285211.1180090299"/>
    <n v="1413732.2298099329"/>
    <n v="1413732.2298099329"/>
    <n v="1156690.0062081269"/>
    <n v="1169604"/>
    <n v="0"/>
    <n v="0"/>
    <n v="0"/>
    <n v="13682.77"/>
    <n v="363621.62"/>
    <n v="350606.1962229691"/>
    <n v="647232.11836827674"/>
    <n v="935458.84434192837"/>
    <n v="1037237.859786513"/>
    <n v="1526803.3349244462"/>
    <n v="1490450.874569102"/>
    <n v="1680483.3610766625"/>
    <n v="1722495.445103579"/>
    <n v="1444547.3164618649"/>
    <n v="1497192.003230236"/>
    <n v="4115924.1871140096"/>
    <n v="10554893.770951033"/>
    <n v="4497338.3536441335"/>
    <n v="12332507.354085578"/>
    <n v="200"/>
    <n v="3000"/>
    <n v="0.58182585871674408"/>
    <s v="PQ"/>
    <s v="PQ004s"/>
    <x v="3"/>
    <s v="Std"/>
    <s v="Std"/>
    <x v="0"/>
  </r>
  <r>
    <s v="PR017"/>
    <s v="Werrington ZS rebuild to 132kV"/>
    <s v="Major Project - Committed Project"/>
    <n v="0"/>
    <n v="36624.511710937491"/>
    <n v="0"/>
    <n v="0"/>
    <n v="0"/>
    <n v="0"/>
    <n v="0"/>
    <n v="0"/>
    <n v="0"/>
    <n v="0"/>
    <n v="0"/>
    <n v="0"/>
    <n v="0"/>
    <n v="0"/>
    <n v="0"/>
    <n v="0"/>
    <n v="34009.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17"/>
    <x v="0"/>
    <s v="Std"/>
    <s v="Unallocated"/>
    <x v="2"/>
  </r>
  <r>
    <s v="PR035"/>
    <s v="Baulkham Hills TS 11kV supply"/>
    <s v="Major Project - Committed Project"/>
    <n v="3253.7423720820302"/>
    <n v="0"/>
    <n v="0"/>
    <n v="0"/>
    <n v="0"/>
    <n v="0"/>
    <n v="0"/>
    <n v="0"/>
    <n v="0"/>
    <n v="0"/>
    <n v="0"/>
    <n v="0"/>
    <n v="0"/>
    <n v="0"/>
    <n v="0"/>
    <n v="294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35"/>
    <x v="0"/>
    <s v="Std"/>
    <s v="Unallocated"/>
    <x v="2"/>
  </r>
  <r>
    <s v="PR044"/>
    <s v="West Liverpool ZS (Hoxton Park ZS rebuild)"/>
    <s v="Major Project - Committed Project"/>
    <n v="29186.67827191015"/>
    <n v="0"/>
    <n v="0"/>
    <n v="0"/>
    <n v="0"/>
    <n v="0"/>
    <n v="0"/>
    <n v="0"/>
    <n v="0"/>
    <n v="0"/>
    <n v="0"/>
    <n v="0"/>
    <n v="0"/>
    <n v="0"/>
    <n v="0"/>
    <n v="26441.6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044"/>
    <x v="0"/>
    <s v="Std"/>
    <s v="Std"/>
    <x v="0"/>
  </r>
  <r>
    <s v="PR052"/>
    <s v="Penrith TS transformer and busbar augment"/>
    <s v="Major Project - Committed Project"/>
    <n v="1410939.2794599021"/>
    <n v="873709.50321453123"/>
    <n v="117052.98895"/>
    <n v="0"/>
    <n v="0"/>
    <n v="0"/>
    <n v="0"/>
    <n v="0"/>
    <n v="0"/>
    <n v="0"/>
    <n v="0"/>
    <n v="0"/>
    <n v="0"/>
    <n v="0"/>
    <n v="0"/>
    <n v="1278241.3500000001"/>
    <n v="811326.13000000012"/>
    <n v="111412.72"/>
    <n v="0"/>
    <n v="0"/>
    <n v="0"/>
    <n v="0"/>
    <n v="0"/>
    <n v="0"/>
    <n v="0"/>
    <n v="0"/>
    <n v="0"/>
    <n v="0"/>
    <n v="0"/>
    <n v="0"/>
    <n v="0"/>
    <n v="0"/>
    <n v="0"/>
    <n v="0"/>
    <s v=""/>
    <n v="6150"/>
    <n v="0"/>
    <s v="PR"/>
    <s v="PR052"/>
    <x v="0"/>
    <s v="Std"/>
    <s v="Std"/>
    <x v="0"/>
  </r>
  <r>
    <s v="PR054"/>
    <s v="Quakers Hill ZS augment (132kV bar + 1st 132/11kV tfr)"/>
    <s v="Major Project - Committed Project"/>
    <n v="17844.912515707027"/>
    <n v="0"/>
    <n v="0"/>
    <n v="0"/>
    <n v="0"/>
    <n v="0"/>
    <n v="0"/>
    <n v="0"/>
    <n v="0"/>
    <n v="0"/>
    <n v="0"/>
    <n v="0"/>
    <n v="0"/>
    <n v="0"/>
    <n v="0"/>
    <n v="16166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54"/>
    <x v="0"/>
    <s v="Std"/>
    <s v="Std"/>
    <x v="8"/>
  </r>
  <r>
    <s v="PR059"/>
    <s v="ELTS 132kV busbar &amp; substation works"/>
    <s v="Major Project - Committed Project"/>
    <n v="144285.78504835934"/>
    <n v="0"/>
    <n v="0"/>
    <n v="0"/>
    <n v="0"/>
    <n v="0"/>
    <n v="0"/>
    <n v="0"/>
    <n v="0"/>
    <n v="0"/>
    <n v="0"/>
    <n v="0"/>
    <n v="0"/>
    <n v="0"/>
    <n v="0"/>
    <n v="130715.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59"/>
    <x v="0"/>
    <s v="Std"/>
    <s v="Std"/>
    <x v="0"/>
  </r>
  <r>
    <s v="PR060"/>
    <s v="WLTS-ELTS first 132kV cable links"/>
    <s v="Major Project - Committed Project"/>
    <n v="621251.88963732379"/>
    <n v="59161.635635312487"/>
    <n v="0"/>
    <n v="0"/>
    <n v="0"/>
    <n v="0"/>
    <n v="0"/>
    <n v="0"/>
    <n v="0"/>
    <n v="0"/>
    <n v="0"/>
    <n v="0"/>
    <n v="0"/>
    <n v="0"/>
    <n v="0"/>
    <n v="562823.54999999981"/>
    <n v="54937.4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60"/>
    <x v="0"/>
    <s v="Std"/>
    <s v="Std"/>
    <x v="8"/>
  </r>
  <r>
    <s v="PR061"/>
    <s v="Russell Vale ZS augment"/>
    <s v="Major Project - Committed Project"/>
    <n v="673645.81448572641"/>
    <n v="226552.83594421868"/>
    <n v="0"/>
    <n v="0"/>
    <n v="0"/>
    <n v="0"/>
    <n v="0"/>
    <n v="0"/>
    <n v="0"/>
    <n v="0"/>
    <n v="0"/>
    <n v="0"/>
    <n v="0"/>
    <n v="0"/>
    <n v="0"/>
    <n v="610289.86"/>
    <n v="210376.8299999999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325"/>
    <n v="1.9627011049772072E-2"/>
    <s v="PR"/>
    <s v="PR061"/>
    <x v="0"/>
    <s v="Std"/>
    <s v="Std"/>
    <x v="0"/>
  </r>
  <r>
    <s v="PR070"/>
    <s v="Caddens ZS establishment and feeders"/>
    <s v="Major Project - Committed Project"/>
    <n v="251312.84061321474"/>
    <n v="121973.70434234374"/>
    <n v="0"/>
    <n v="0"/>
    <n v="0"/>
    <n v="0"/>
    <n v="0"/>
    <n v="0"/>
    <n v="0"/>
    <n v="0"/>
    <n v="0"/>
    <n v="0"/>
    <n v="0"/>
    <n v="0"/>
    <n v="0"/>
    <n v="227677.02999999997"/>
    <n v="113264.7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70"/>
    <x v="0"/>
    <s v="Std"/>
    <s v="Std"/>
    <x v="0"/>
  </r>
  <r>
    <s v="PR073"/>
    <s v="Campbelltown 66kV busbar &amp; line to Ambarvale"/>
    <s v="Major Project - Committed Project"/>
    <n v="475.21352567187483"/>
    <n v="0"/>
    <n v="0"/>
    <n v="0"/>
    <n v="0"/>
    <n v="0"/>
    <n v="0"/>
    <n v="0"/>
    <n v="0"/>
    <n v="0"/>
    <n v="0"/>
    <n v="0"/>
    <n v="0"/>
    <n v="0"/>
    <n v="0"/>
    <n v="43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73"/>
    <x v="0"/>
    <s v="Std"/>
    <s v="Unallocated"/>
    <x v="2"/>
  </r>
  <r>
    <s v="PR081"/>
    <s v="Collimore Park ZS establishment"/>
    <s v="Major Project - Future/Planning Stage"/>
    <n v="0"/>
    <n v="0"/>
    <n v="0"/>
    <n v="0"/>
    <n v="0"/>
    <n v="0"/>
    <n v="0"/>
    <n v="0"/>
    <n v="0"/>
    <n v="0"/>
    <n v="0"/>
    <n v="0"/>
    <n v="4148879.3763054283"/>
    <n v="12446638.128916284"/>
    <n v="11187200"/>
    <n v="0"/>
    <n v="0"/>
    <n v="0"/>
    <n v="0"/>
    <n v="0"/>
    <n v="0"/>
    <n v="0"/>
    <n v="0"/>
    <n v="0"/>
    <n v="0"/>
    <n v="0"/>
    <n v="0"/>
    <n v="5055006.6535096737"/>
    <n v="15544145.459542245"/>
    <n v="14320561.812833486"/>
    <n v="0"/>
    <n v="27782717.505221713"/>
    <n v="0"/>
    <n v="34919713.925885402"/>
    <n v="210"/>
    <n v="1050"/>
    <n v="0.95958215978511741"/>
    <s v="PR"/>
    <s v="PR081"/>
    <x v="0"/>
    <s v="Std"/>
    <s v="Unallocated"/>
    <x v="2"/>
  </r>
  <r>
    <s v="PR090"/>
    <s v="Doonside 132kV/11kV ZS rebuild"/>
    <s v="Major Project - Committed Project"/>
    <n v="1327579.2085404841"/>
    <n v="1114596.151827031"/>
    <n v="149280.52209375001"/>
    <n v="724.17274999999995"/>
    <n v="51000"/>
    <n v="0"/>
    <n v="0"/>
    <n v="0"/>
    <n v="0"/>
    <n v="0"/>
    <n v="0"/>
    <n v="0"/>
    <n v="0"/>
    <n v="0"/>
    <n v="0"/>
    <n v="1202721.24"/>
    <n v="1035013.3300000001"/>
    <n v="142087.35"/>
    <n v="706.51"/>
    <n v="51000"/>
    <n v="0"/>
    <n v="0"/>
    <n v="0"/>
    <n v="0"/>
    <n v="0"/>
    <n v="0"/>
    <n v="0"/>
    <n v="0"/>
    <n v="0"/>
    <n v="0"/>
    <n v="0"/>
    <n v="0"/>
    <n v="0"/>
    <n v="0"/>
    <s v=""/>
    <n v="6750"/>
    <n v="0"/>
    <s v="PR"/>
    <s v="PR090"/>
    <x v="0"/>
    <s v="Std"/>
    <s v="Std"/>
    <x v="0"/>
  </r>
  <r>
    <s v="PR091"/>
    <s v="West Parramatta CBD 132kV/11kV ZS establishment"/>
    <s v="Major Project - Committed Project"/>
    <n v="4400455.4143025847"/>
    <n v="1014795.2054660936"/>
    <n v="88776.457193749986"/>
    <n v="0"/>
    <n v="0"/>
    <n v="0"/>
    <n v="0"/>
    <n v="0"/>
    <n v="0"/>
    <n v="0"/>
    <n v="0"/>
    <n v="0"/>
    <n v="0"/>
    <n v="0"/>
    <n v="0"/>
    <n v="3986595.42"/>
    <n v="942338.23"/>
    <n v="84498.709999999992"/>
    <n v="0"/>
    <n v="0"/>
    <n v="0"/>
    <n v="0"/>
    <n v="0"/>
    <n v="0"/>
    <n v="0"/>
    <n v="0"/>
    <n v="0"/>
    <n v="0"/>
    <n v="0"/>
    <n v="0"/>
    <n v="0"/>
    <n v="0"/>
    <n v="0"/>
    <n v="0"/>
    <s v=""/>
    <n v="5850"/>
    <n v="1.6630389671607845E-2"/>
    <s v="PR"/>
    <s v="PR091"/>
    <x v="0"/>
    <s v="Std"/>
    <s v="Std"/>
    <x v="0"/>
  </r>
  <r>
    <s v="PR096"/>
    <s v="Berry ZS LDC CT's"/>
    <s v="Major Project - Committed Project"/>
    <n v="4939.7944862539052"/>
    <n v="0"/>
    <n v="0"/>
    <n v="0"/>
    <n v="0"/>
    <n v="0"/>
    <n v="0"/>
    <n v="0"/>
    <n v="0"/>
    <n v="0"/>
    <n v="0"/>
    <n v="0"/>
    <n v="0"/>
    <n v="0"/>
    <n v="0"/>
    <n v="4475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096"/>
    <x v="0"/>
    <s v="Std"/>
    <s v="Unallocated"/>
    <x v="2"/>
  </r>
  <r>
    <s v="PR102"/>
    <s v="Kemps Creek/Luddenham capacity uprate"/>
    <s v="Major Project - Committed Project"/>
    <n v="979194.9319668276"/>
    <n v="5375.1164832812492"/>
    <n v="0"/>
    <n v="0"/>
    <n v="0"/>
    <n v="0"/>
    <n v="0"/>
    <n v="0"/>
    <n v="0"/>
    <n v="0"/>
    <n v="0"/>
    <n v="0"/>
    <n v="0"/>
    <n v="0"/>
    <n v="0"/>
    <n v="887102.2799999998"/>
    <n v="4991.3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395950357025276"/>
    <s v="PR"/>
    <s v="PR102"/>
    <x v="0"/>
    <s v="Std"/>
    <s v="Std"/>
    <x v="8"/>
  </r>
  <r>
    <s v="PR110"/>
    <s v="Edmondson Park ZS establishment"/>
    <s v="Major Project - Committed Project"/>
    <n v="9511670.8172382433"/>
    <n v="3578837.4092423432"/>
    <n v="145433.99485625004"/>
    <n v="1620019.9312499997"/>
    <n v="3153918"/>
    <n v="1764073.8375459167"/>
    <n v="5097.304869398954"/>
    <n v="0"/>
    <n v="0"/>
    <n v="0"/>
    <n v="0"/>
    <n v="0"/>
    <n v="0"/>
    <n v="0"/>
    <n v="0"/>
    <n v="8617104.3100000005"/>
    <n v="3323306.31"/>
    <n v="138426.17000000004"/>
    <n v="1580507.2499999998"/>
    <n v="3153918"/>
    <n v="1808175.6834845645"/>
    <n v="5355.3559284122757"/>
    <n v="0"/>
    <n v="0"/>
    <n v="0"/>
    <n v="0"/>
    <n v="0"/>
    <n v="0"/>
    <n v="0"/>
    <n v="0"/>
    <n v="1769171.1424153156"/>
    <n v="1769171.1424153156"/>
    <n v="1813531.0394129767"/>
    <n v="1813531.0394129767"/>
    <n v="170"/>
    <n v="2550"/>
    <n v="0.68279183402497479"/>
    <s v="PR"/>
    <s v="PR110"/>
    <x v="0"/>
    <s v="Std"/>
    <s v="Std"/>
    <x v="0"/>
  </r>
  <r>
    <s v="PR113"/>
    <s v="Augment feeder 308 Nepean to Douglas Park"/>
    <s v="Major Project - Committed Project"/>
    <n v="3197.922554203124"/>
    <n v="0"/>
    <n v="0"/>
    <n v="9178.3215"/>
    <n v="99996"/>
    <n v="1311926.1089292632"/>
    <n v="3929193.281004604"/>
    <n v="3483419.4370183605"/>
    <n v="0"/>
    <n v="0"/>
    <n v="0"/>
    <n v="0"/>
    <n v="0"/>
    <n v="0"/>
    <n v="0"/>
    <n v="2897.16"/>
    <n v="0"/>
    <n v="0"/>
    <n v="8954.4600000000009"/>
    <n v="99996"/>
    <n v="1344724.2616524945"/>
    <n v="4128108.6908554616"/>
    <n v="3751261.7346678497"/>
    <n v="0"/>
    <n v="0"/>
    <n v="0"/>
    <n v="0"/>
    <n v="0"/>
    <n v="0"/>
    <n v="0"/>
    <n v="8724538.8269522283"/>
    <n v="8724538.8269522283"/>
    <n v="9224094.6871758066"/>
    <n v="9224094.6871758066"/>
    <n v="340"/>
    <n v="5100"/>
    <n v="9.2288249564898867E-2"/>
    <s v="PR"/>
    <s v="PR113"/>
    <x v="0"/>
    <s v="Std"/>
    <s v="Std"/>
    <x v="8"/>
  </r>
  <r>
    <s v="PR123"/>
    <s v="Connection works associated with Tomerong/Bamarang BSP"/>
    <s v="Major Project - Committed Project"/>
    <n v="827423.43007624603"/>
    <n v="3168.8260464062496"/>
    <n v="0"/>
    <n v="0"/>
    <n v="0"/>
    <n v="0"/>
    <n v="0"/>
    <n v="0"/>
    <n v="0"/>
    <n v="0"/>
    <n v="0"/>
    <n v="0"/>
    <n v="0"/>
    <n v="0"/>
    <n v="0"/>
    <n v="749604.79000000015"/>
    <n v="2942.5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23"/>
    <x v="0"/>
    <s v="Std"/>
    <s v="Std"/>
    <x v="8"/>
  </r>
  <r>
    <s v="PR126"/>
    <s v="Chipping Norton 33/11kV ZS establishment"/>
    <s v="Major Project - Committed Project"/>
    <n v="1072924.839315996"/>
    <n v="167.15496281249997"/>
    <n v="0"/>
    <n v="0"/>
    <n v="0"/>
    <n v="0"/>
    <n v="0"/>
    <n v="0"/>
    <n v="0"/>
    <n v="0"/>
    <n v="0"/>
    <n v="0"/>
    <n v="0"/>
    <n v="0"/>
    <n v="0"/>
    <n v="972016.95000000019"/>
    <n v="155.2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26"/>
    <x v="0"/>
    <s v="Std"/>
    <s v="Std"/>
    <x v="0"/>
  </r>
  <r>
    <s v="PR128"/>
    <s v="Nepean ZS establishment"/>
    <s v="Major Project - Committed Project"/>
    <n v="355952.5255057108"/>
    <n v="259765.34893671868"/>
    <n v="16319.883437499999"/>
    <n v="7984.0324999999993"/>
    <n v="0"/>
    <n v="0"/>
    <n v="0"/>
    <n v="0"/>
    <n v="0"/>
    <n v="0"/>
    <n v="0"/>
    <n v="0"/>
    <n v="0"/>
    <n v="0"/>
    <n v="0"/>
    <n v="322475.42"/>
    <n v="241217.94999999998"/>
    <n v="15533.5"/>
    <n v="7789.3"/>
    <n v="0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PR"/>
    <s v="PR128"/>
    <x v="0"/>
    <s v="Std"/>
    <s v="Std"/>
    <x v="0"/>
  </r>
  <r>
    <s v="PR144"/>
    <s v="Sherwood ZS augment"/>
    <s v="Major Project - Committed Project"/>
    <n v="31865.058174753896"/>
    <n v="3165.8645971874998"/>
    <n v="0"/>
    <n v="0"/>
    <n v="0"/>
    <n v="0"/>
    <n v="0"/>
    <n v="0"/>
    <n v="0"/>
    <n v="0"/>
    <n v="0"/>
    <n v="0"/>
    <n v="0"/>
    <n v="0"/>
    <n v="0"/>
    <n v="28868.17"/>
    <n v="2939.8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44"/>
    <x v="0"/>
    <s v="Std"/>
    <s v="Std"/>
    <x v="0"/>
  </r>
  <r>
    <s v="PR148"/>
    <s v="Dapto ZS 3rd transformer &amp; 33kV bus section CB's "/>
    <s v="Major Project - Committed Project"/>
    <n v="17432.108570871089"/>
    <n v="-158.20600171874997"/>
    <n v="1670.1260312500001"/>
    <n v="0"/>
    <n v="0"/>
    <n v="0"/>
    <n v="0"/>
    <n v="0"/>
    <n v="0"/>
    <n v="0"/>
    <n v="0"/>
    <n v="0"/>
    <n v="0"/>
    <n v="0"/>
    <n v="0"/>
    <n v="15792.63"/>
    <n v="-146.91"/>
    <n v="1589.65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48"/>
    <x v="0"/>
    <s v="Std"/>
    <s v="Std"/>
    <x v="4"/>
  </r>
  <r>
    <s v="PR149"/>
    <s v="Gerringong ZS augment"/>
    <s v="Major Project - Committed Project"/>
    <n v="82887.495506554667"/>
    <n v="82461.779643124974"/>
    <n v="4419.1283687500008"/>
    <n v="0"/>
    <n v="0"/>
    <n v="0"/>
    <n v="0"/>
    <n v="0"/>
    <n v="0"/>
    <n v="0"/>
    <n v="0"/>
    <n v="0"/>
    <n v="0"/>
    <n v="0"/>
    <n v="0"/>
    <n v="75091.98"/>
    <n v="76573.959999999992"/>
    <n v="4206.1900000000005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49"/>
    <x v="0"/>
    <s v="Std"/>
    <s v="Std"/>
    <x v="0"/>
  </r>
  <r>
    <s v="PR157"/>
    <s v="Richmond ZS rebuild"/>
    <s v="Major Project - Committed Project"/>
    <n v="3237660.8116972256"/>
    <n v="1327392.6253939061"/>
    <n v="328164.75696250005"/>
    <n v="11571.788749999998"/>
    <n v="0"/>
    <n v="0"/>
    <n v="0"/>
    <n v="0"/>
    <n v="0"/>
    <n v="0"/>
    <n v="0"/>
    <n v="0"/>
    <n v="0"/>
    <n v="0"/>
    <n v="0"/>
    <n v="2933160.9"/>
    <n v="1232616.01"/>
    <n v="312351.94000000006"/>
    <n v="11289.55"/>
    <n v="0"/>
    <n v="0"/>
    <n v="0"/>
    <n v="0"/>
    <n v="0"/>
    <n v="0"/>
    <n v="0"/>
    <n v="0"/>
    <n v="0"/>
    <n v="0"/>
    <n v="0"/>
    <n v="0"/>
    <n v="0"/>
    <n v="0"/>
    <n v="0"/>
    <s v=""/>
    <n v="6450"/>
    <n v="0"/>
    <s v="PR"/>
    <s v="PR157"/>
    <x v="0"/>
    <s v="Std"/>
    <s v="Std"/>
    <x v="0"/>
  </r>
  <r>
    <s v="PR170"/>
    <s v="Holsworthy 33/11kV ZS establishment"/>
    <s v="Major Project - Future/Planning Stage"/>
    <n v="0"/>
    <n v="0"/>
    <n v="0"/>
    <n v="0"/>
    <n v="0"/>
    <n v="0"/>
    <n v="0"/>
    <n v="0"/>
    <n v="0"/>
    <n v="0"/>
    <n v="0"/>
    <n v="0"/>
    <n v="4155999.8786675083"/>
    <n v="8311999.7573350165"/>
    <n v="8404800"/>
    <n v="0"/>
    <n v="0"/>
    <n v="0"/>
    <n v="0"/>
    <n v="0"/>
    <n v="0"/>
    <n v="0"/>
    <n v="0"/>
    <n v="0"/>
    <n v="0"/>
    <n v="0"/>
    <n v="0"/>
    <n v="5063682.2942193588"/>
    <n v="10380548.703149684"/>
    <n v="10758854.577061541"/>
    <n v="0"/>
    <n v="20872799.636002526"/>
    <n v="0"/>
    <n v="26203085.574430585"/>
    <n v="40"/>
    <n v="200"/>
    <n v="1"/>
    <s v="PR"/>
    <s v="PR170"/>
    <x v="0"/>
    <s v="Std"/>
    <s v="Std"/>
    <x v="0"/>
  </r>
  <r>
    <s v="PR172"/>
    <s v="Parklea ZS 3rd transformer"/>
    <s v="Major Project - Committed Project"/>
    <n v="98673.77490498824"/>
    <n v="0"/>
    <n v="0"/>
    <n v="0"/>
    <n v="0"/>
    <n v="0"/>
    <n v="0"/>
    <n v="0"/>
    <n v="0"/>
    <n v="0"/>
    <n v="0"/>
    <n v="0"/>
    <n v="0"/>
    <n v="0"/>
    <n v="0"/>
    <n v="89393.56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72"/>
    <x v="0"/>
    <s v="Std"/>
    <s v="Std"/>
    <x v="4"/>
  </r>
  <r>
    <s v="PR176"/>
    <s v="Cheriton Av 132/11kV ZS establishment"/>
    <s v="Major Project - Committed Project"/>
    <n v="10491.498686554685"/>
    <n v="5861.2249114062488"/>
    <n v="0"/>
    <n v="0"/>
    <n v="0"/>
    <n v="0"/>
    <n v="0"/>
    <n v="0"/>
    <n v="0"/>
    <n v="0"/>
    <n v="0"/>
    <n v="0"/>
    <n v="0"/>
    <n v="0"/>
    <n v="0"/>
    <n v="9504.7800000000007"/>
    <n v="5442.7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76"/>
    <x v="0"/>
    <s v="Std"/>
    <s v="Std"/>
    <x v="0"/>
  </r>
  <r>
    <s v="PR183"/>
    <s v="Schofields ZS establishment"/>
    <s v="Major Project - Committed Project"/>
    <n v="10155.961644062496"/>
    <n v="0"/>
    <n v="0"/>
    <n v="0"/>
    <n v="0"/>
    <n v="0"/>
    <n v="0"/>
    <n v="0"/>
    <n v="0"/>
    <n v="0"/>
    <n v="0"/>
    <n v="0"/>
    <n v="0"/>
    <n v="0"/>
    <n v="0"/>
    <n v="9200.7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83"/>
    <x v="0"/>
    <s v="Std"/>
    <s v="Unallocated"/>
    <x v="2"/>
  </r>
  <r>
    <s v="PR184"/>
    <s v="Box Hill 22kV conversion"/>
    <s v="Major Project - Committed Project"/>
    <n v="0"/>
    <n v="141890.79645171875"/>
    <n v="3822125.6628937488"/>
    <n v="49457.541499999992"/>
    <n v="195.82"/>
    <n v="0"/>
    <n v="0"/>
    <n v="0"/>
    <n v="0"/>
    <n v="0"/>
    <n v="0"/>
    <n v="0"/>
    <n v="0"/>
    <n v="0"/>
    <n v="0"/>
    <n v="0"/>
    <n v="131759.71000000002"/>
    <n v="3637954.2299999991"/>
    <n v="48251.259999999995"/>
    <n v="195.82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PR"/>
    <s v="PR184"/>
    <x v="0"/>
    <s v="Std"/>
    <s v="Std"/>
    <x v="0"/>
  </r>
  <r>
    <s v="PR186"/>
    <s v="Glenorie ZS establishment"/>
    <s v="Major Project - Committed Project"/>
    <n v="789961.64317338262"/>
    <n v="53119.514636718741"/>
    <n v="0"/>
    <n v="0"/>
    <n v="0"/>
    <n v="0"/>
    <n v="0"/>
    <n v="0"/>
    <n v="0"/>
    <n v="0"/>
    <n v="0"/>
    <n v="0"/>
    <n v="0"/>
    <n v="0"/>
    <n v="0"/>
    <n v="715666.26"/>
    <n v="49326.7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86"/>
    <x v="0"/>
    <s v="Std"/>
    <s v="Std"/>
    <x v="0"/>
  </r>
  <r>
    <s v="PR190"/>
    <s v="Eschol Park ZS establishment"/>
    <s v="Major Project - Future/Planning Stage"/>
    <n v="0"/>
    <n v="0"/>
    <n v="0"/>
    <n v="0"/>
    <n v="0"/>
    <n v="0"/>
    <n v="0"/>
    <n v="0"/>
    <n v="0"/>
    <n v="0"/>
    <n v="0"/>
    <n v="4380295.7030730369"/>
    <n v="8760591.4061460737"/>
    <n v="8760591.4061460737"/>
    <n v="0"/>
    <n v="0"/>
    <n v="0"/>
    <n v="0"/>
    <n v="0"/>
    <n v="0"/>
    <n v="0"/>
    <n v="0"/>
    <n v="0"/>
    <n v="0"/>
    <n v="0"/>
    <n v="0"/>
    <n v="5206795.099097006"/>
    <n v="10673929.95314886"/>
    <n v="10940778.201977581"/>
    <n v="0"/>
    <n v="0"/>
    <n v="21901478.515365183"/>
    <n v="0"/>
    <n v="26821503.254223447"/>
    <n v="80"/>
    <n v="400"/>
    <n v="0.9970899965076957"/>
    <s v="PR"/>
    <s v="PR190"/>
    <x v="0"/>
    <s v="Std"/>
    <s v="Std"/>
    <x v="1"/>
  </r>
  <r>
    <s v="PR192"/>
    <s v="Feeder 7158 augment from Albion Park to Warilla"/>
    <s v="Major Project - Committed Project"/>
    <n v="11640.86593517578"/>
    <n v="0"/>
    <n v="0"/>
    <n v="0"/>
    <n v="0"/>
    <n v="0"/>
    <n v="0"/>
    <n v="0"/>
    <n v="0"/>
    <n v="0"/>
    <n v="0"/>
    <n v="0"/>
    <n v="0"/>
    <n v="0"/>
    <n v="0"/>
    <n v="10546.0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192"/>
    <x v="0"/>
    <s v="Std"/>
    <s v="Unallocated"/>
    <x v="2"/>
  </r>
  <r>
    <s v="PR200"/>
    <s v="Cordeaux/Figtree 33/11kV ZS establishment"/>
    <s v="Major Project - Committed Project"/>
    <n v="37293.091178789051"/>
    <n v="0"/>
    <n v="0"/>
    <n v="0"/>
    <n v="0"/>
    <n v="0"/>
    <n v="0"/>
    <n v="0"/>
    <n v="0"/>
    <n v="0"/>
    <n v="0"/>
    <n v="0"/>
    <n v="0"/>
    <n v="0"/>
    <n v="0"/>
    <n v="33785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200"/>
    <x v="0"/>
    <s v="Std"/>
    <s v="Std"/>
    <x v="0"/>
  </r>
  <r>
    <s v="PR204"/>
    <s v="Canley Vale subtransmission network upgrade"/>
    <s v="Major Project - Committed Project"/>
    <n v="1113803.6004412069"/>
    <n v="0"/>
    <n v="0"/>
    <n v="0"/>
    <n v="0"/>
    <n v="0"/>
    <n v="0"/>
    <n v="0"/>
    <n v="0"/>
    <n v="0"/>
    <n v="0"/>
    <n v="0"/>
    <n v="0"/>
    <n v="0"/>
    <n v="0"/>
    <n v="1009051.0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5400"/>
    <n v="1.9627011049772072E-2"/>
    <s v="PR"/>
    <s v="PR204"/>
    <x v="0"/>
    <s v="Std"/>
    <s v="Std"/>
    <x v="8"/>
  </r>
  <r>
    <s v="PR206"/>
    <s v="Cawdor 66/11kV ZS establishment"/>
    <s v="Major Project - Committed Project"/>
    <n v="49734.927899917951"/>
    <n v="4596.4276412499994"/>
    <n v="0"/>
    <n v="0"/>
    <n v="0"/>
    <n v="0"/>
    <n v="0"/>
    <n v="0"/>
    <n v="0"/>
    <n v="0"/>
    <n v="0"/>
    <n v="0"/>
    <n v="0"/>
    <n v="0"/>
    <n v="0"/>
    <n v="45057.39"/>
    <n v="4268.24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206"/>
    <x v="0"/>
    <s v="Std"/>
    <s v="Std"/>
    <x v="0"/>
  </r>
  <r>
    <s v="PR208"/>
    <s v="Abbotsbury 132/11kV ZS establishment"/>
    <s v="Major Project - Committed Project"/>
    <n v="2482470.6543446435"/>
    <n v="605390.23974093737"/>
    <n v="4097.4375"/>
    <n v="0"/>
    <n v="0"/>
    <n v="0"/>
    <n v="0"/>
    <n v="0"/>
    <n v="0"/>
    <n v="0"/>
    <n v="0"/>
    <n v="0"/>
    <n v="0"/>
    <n v="0"/>
    <n v="0"/>
    <n v="2248995.8899999997"/>
    <n v="562165.02"/>
    <n v="3900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630389671607845E-2"/>
    <s v="PR"/>
    <s v="PR208"/>
    <x v="0"/>
    <s v="Std"/>
    <s v="Std"/>
    <x v="0"/>
  </r>
  <r>
    <s v="PR244"/>
    <s v="Bellavista ZS establishment with two 132kV cable links"/>
    <s v="Major Project - Committed Project"/>
    <n v="9713.553437499997"/>
    <n v="0"/>
    <n v="0"/>
    <n v="0"/>
    <n v="0"/>
    <n v="0"/>
    <n v="0"/>
    <n v="0"/>
    <n v="0"/>
    <n v="0"/>
    <n v="0"/>
    <n v="0"/>
    <n v="0"/>
    <n v="0"/>
    <n v="0"/>
    <n v="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244"/>
    <x v="0"/>
    <s v="Std"/>
    <s v="Unallocated"/>
    <x v="2"/>
  </r>
  <r>
    <s v="PR248"/>
    <s v="Penrith Lakes ZS site acquisition"/>
    <s v="Major Project - Future/Planning Stage"/>
    <n v="0"/>
    <n v="39210.869156093744"/>
    <n v="80.288762500000004"/>
    <n v="0"/>
    <n v="0"/>
    <n v="0"/>
    <n v="0"/>
    <n v="0"/>
    <n v="0"/>
    <n v="0"/>
    <n v="296687.59842001059"/>
    <n v="0"/>
    <n v="0"/>
    <n v="0"/>
    <n v="0"/>
    <n v="0"/>
    <n v="36411.19"/>
    <n v="76.42"/>
    <n v="0"/>
    <n v="0"/>
    <n v="0"/>
    <n v="0"/>
    <n v="0"/>
    <n v="0"/>
    <n v="0"/>
    <n v="344066.65515307535"/>
    <n v="0"/>
    <n v="0"/>
    <n v="0"/>
    <n v="0"/>
    <n v="0"/>
    <n v="296687.59842001059"/>
    <n v="0"/>
    <n v="344066.65515307535"/>
    <n v="140"/>
    <n v="700"/>
    <n v="0.99193572733142954"/>
    <s v="PRL"/>
    <s v="PR248"/>
    <x v="0"/>
    <s v="Std"/>
    <s v="Std"/>
    <x v="9"/>
  </r>
  <r>
    <s v="PR249"/>
    <s v="Establish Penrith Lakes 33/11kV Zone Substation"/>
    <s v="Major Project - Future/Planning Stage"/>
    <n v="0"/>
    <n v="0"/>
    <n v="0"/>
    <n v="0"/>
    <n v="0"/>
    <n v="0"/>
    <n v="0"/>
    <n v="0"/>
    <n v="0"/>
    <n v="0"/>
    <n v="1553655.0460181169"/>
    <n v="6214620.1840724675"/>
    <n v="0"/>
    <n v="0"/>
    <n v="0"/>
    <n v="0"/>
    <n v="0"/>
    <n v="0"/>
    <n v="0"/>
    <n v="0"/>
    <n v="0"/>
    <n v="0"/>
    <n v="0"/>
    <n v="0"/>
    <n v="0"/>
    <n v="1801763.5310404552"/>
    <n v="7387230.4772658665"/>
    <n v="0"/>
    <n v="0"/>
    <n v="0"/>
    <n v="0"/>
    <n v="7768275.2300905846"/>
    <n v="0"/>
    <n v="9188994.0083063208"/>
    <n v="140"/>
    <n v="700"/>
    <n v="0.99193572733142954"/>
    <s v="PR"/>
    <s v="PR249"/>
    <x v="0"/>
    <s v="Std"/>
    <s v="Std"/>
    <x v="0"/>
  </r>
  <r>
    <s v="PR255"/>
    <s v="Line works associated with Oran Park"/>
    <s v="Major Project - Committed Project"/>
    <n v="3558454.5896675889"/>
    <n v="2634593.7561782817"/>
    <n v="464174.92923749989"/>
    <n v="56477.499999999993"/>
    <n v="0"/>
    <n v="0"/>
    <n v="0"/>
    <n v="0"/>
    <n v="0"/>
    <n v="0"/>
    <n v="0"/>
    <n v="0"/>
    <n v="0"/>
    <n v="0"/>
    <n v="0"/>
    <n v="3223784.23"/>
    <n v="2446482.2100000009"/>
    <n v="441808.37999999989"/>
    <n v="55100"/>
    <n v="0"/>
    <n v="0"/>
    <n v="0"/>
    <n v="0"/>
    <n v="0"/>
    <n v="0"/>
    <n v="0"/>
    <n v="0"/>
    <n v="0"/>
    <n v="0"/>
    <n v="0"/>
    <n v="0"/>
    <n v="0"/>
    <n v="0"/>
    <n v="0"/>
    <s v=""/>
    <n v="3300"/>
    <n v="0.54006397789077143"/>
    <s v="PR"/>
    <s v="PR255"/>
    <x v="0"/>
    <s v="Std"/>
    <s v="Std"/>
    <x v="8"/>
  </r>
  <r>
    <s v="PR257"/>
    <s v="Menangle Park 66/11kV ZS site purchase"/>
    <s v="Major Project - Committed Project"/>
    <n v="12083.439713671873"/>
    <n v="0"/>
    <n v="0"/>
    <n v="188281.348"/>
    <n v="4023"/>
    <n v="0"/>
    <n v="0"/>
    <n v="0"/>
    <n v="0"/>
    <n v="0"/>
    <n v="0"/>
    <n v="0"/>
    <n v="0"/>
    <n v="0"/>
    <n v="0"/>
    <n v="10947"/>
    <n v="0"/>
    <n v="0"/>
    <n v="183689.12000000002"/>
    <n v="4023"/>
    <n v="0"/>
    <n v="0"/>
    <n v="0"/>
    <n v="0"/>
    <n v="0"/>
    <n v="0"/>
    <n v="0"/>
    <n v="0"/>
    <n v="0"/>
    <n v="0"/>
    <n v="0"/>
    <n v="0"/>
    <n v="0"/>
    <n v="0"/>
    <s v=""/>
    <n v="3150"/>
    <n v="0.54548960248917278"/>
    <s v="PRL"/>
    <s v="PR257"/>
    <x v="0"/>
    <s v="Std"/>
    <s v="Std"/>
    <x v="9"/>
  </r>
  <r>
    <s v="PR258"/>
    <s v="Menangle Park 66/11kV ZS establishment"/>
    <s v="Major Project - Committed Project"/>
    <n v="0"/>
    <n v="0"/>
    <n v="0"/>
    <n v="94743.404749999987"/>
    <n v="295852.70999999996"/>
    <n v="4482664.4529785514"/>
    <n v="8543.0470575760992"/>
    <n v="0"/>
    <n v="0"/>
    <n v="0"/>
    <n v="0"/>
    <n v="0"/>
    <n v="0"/>
    <n v="0"/>
    <n v="0"/>
    <n v="0"/>
    <n v="0"/>
    <n v="0"/>
    <n v="92432.59"/>
    <n v="295852.70999999996"/>
    <n v="4594731.0643030144"/>
    <n v="8975.5388148658876"/>
    <n v="0"/>
    <n v="0"/>
    <n v="0"/>
    <n v="0"/>
    <n v="0"/>
    <n v="0"/>
    <n v="0"/>
    <n v="0"/>
    <n v="4491207.5000361279"/>
    <n v="4491207.5000361279"/>
    <n v="4603706.6031178804"/>
    <n v="4603706.6031178804"/>
    <n v="170"/>
    <n v="2550"/>
    <n v="0.68279183402497479"/>
    <s v="PR"/>
    <s v="PR258"/>
    <x v="0"/>
    <s v="Std"/>
    <s v="Std"/>
    <x v="0"/>
  </r>
  <r>
    <s v="PR261"/>
    <s v="Huntingwood ZS establishment"/>
    <s v="Major Project - Committed Project"/>
    <n v="273525.33101267571"/>
    <n v="641.18067812499362"/>
    <n v="0"/>
    <n v="61248.710999999988"/>
    <n v="0"/>
    <n v="0"/>
    <n v="0"/>
    <n v="0"/>
    <n v="0"/>
    <n v="0"/>
    <n v="0"/>
    <n v="0"/>
    <n v="0"/>
    <n v="0"/>
    <n v="0"/>
    <n v="247800.44999999998"/>
    <n v="595.39999999999418"/>
    <n v="0"/>
    <n v="59754.84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261"/>
    <x v="0"/>
    <s v="Std"/>
    <s v="Std"/>
    <x v="0"/>
  </r>
  <r>
    <s v="PR278"/>
    <s v="Kemps Creek new BSP associated works"/>
    <s v="Major Project - Future/Planning Stage"/>
    <n v="0"/>
    <n v="0"/>
    <n v="0"/>
    <n v="0"/>
    <n v="0"/>
    <n v="0"/>
    <n v="0"/>
    <n v="0"/>
    <n v="0"/>
    <n v="0"/>
    <n v="0"/>
    <n v="0"/>
    <n v="1263889.1692692451"/>
    <n v="1263889.1692692451"/>
    <n v="0"/>
    <n v="0"/>
    <n v="0"/>
    <n v="0"/>
    <n v="0"/>
    <n v="0"/>
    <n v="0"/>
    <n v="0"/>
    <n v="0"/>
    <n v="0"/>
    <n v="0"/>
    <n v="0"/>
    <n v="0"/>
    <n v="1539926.225969051"/>
    <n v="1578424.3816182772"/>
    <n v="0"/>
    <n v="0"/>
    <n v="2527778.3385384902"/>
    <n v="0"/>
    <n v="3118350.6075873282"/>
    <n v="20"/>
    <n v="100"/>
    <n v="1"/>
    <s v="PR"/>
    <s v="PR278"/>
    <x v="0"/>
    <s v="Std"/>
    <s v="Std"/>
    <x v="8"/>
  </r>
  <r>
    <s v="PR280"/>
    <s v="Wilton Park 66/11kV ZS establishment &amp; 66kV line works"/>
    <s v="Major Project - Committed Project"/>
    <n v="39802.54355685156"/>
    <n v="0"/>
    <n v="0"/>
    <n v="0"/>
    <n v="0"/>
    <n v="0"/>
    <n v="0"/>
    <n v="0"/>
    <n v="0"/>
    <n v="0"/>
    <n v="0"/>
    <n v="0"/>
    <n v="0"/>
    <n v="0"/>
    <n v="0"/>
    <n v="36059.14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280"/>
    <x v="0"/>
    <s v="Std"/>
    <s v="Std"/>
    <x v="0"/>
  </r>
  <r>
    <s v="PR288"/>
    <s v="Holroyd 330/132kV BSP associated works"/>
    <s v="Major Project - Committed Project"/>
    <n v="33452.065158249992"/>
    <n v="0"/>
    <n v="0"/>
    <n v="0"/>
    <n v="0"/>
    <n v="0"/>
    <n v="0"/>
    <n v="0"/>
    <n v="0"/>
    <n v="0"/>
    <n v="0"/>
    <n v="0"/>
    <n v="0"/>
    <n v="0"/>
    <n v="0"/>
    <n v="30305.92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288"/>
    <x v="0"/>
    <s v="Std"/>
    <s v="Std"/>
    <x v="8"/>
  </r>
  <r>
    <s v="PR291"/>
    <s v="Marsden Park Zone Substation site acquisition"/>
    <s v="Major Project - Committed Project"/>
    <n v="184736.33300078119"/>
    <n v="2762.3321421874994"/>
    <n v="0"/>
    <n v="0"/>
    <n v="0"/>
    <n v="0"/>
    <n v="0"/>
    <n v="0"/>
    <n v="0"/>
    <n v="0"/>
    <n v="0"/>
    <n v="0"/>
    <n v="0"/>
    <n v="0"/>
    <n v="0"/>
    <n v="167362"/>
    <n v="2565.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L"/>
    <s v="PR291"/>
    <x v="0"/>
    <s v="Std"/>
    <s v="Unallocated"/>
    <x v="2"/>
  </r>
  <r>
    <s v="PR292"/>
    <s v="South Marsden Park (industrial) 132/11kV ZS establishment"/>
    <s v="Major Project - Committed Project"/>
    <n v="0"/>
    <n v="1350.7223731249996"/>
    <n v="79607.904968750008"/>
    <n v="10040624.879749998"/>
    <n v="14082714.109999999"/>
    <n v="1213787.1429372639"/>
    <n v="0"/>
    <n v="0"/>
    <n v="0"/>
    <n v="0"/>
    <n v="0"/>
    <n v="0"/>
    <n v="0"/>
    <n v="0"/>
    <n v="0"/>
    <n v="0"/>
    <n v="1254.28"/>
    <n v="75771.950000000012"/>
    <n v="9795731.5899999999"/>
    <n v="14082714.109999999"/>
    <n v="1244131.8215106954"/>
    <n v="0"/>
    <n v="0"/>
    <n v="0"/>
    <n v="0"/>
    <n v="0"/>
    <n v="0"/>
    <n v="0"/>
    <n v="0"/>
    <n v="0"/>
    <n v="1213787.1429372639"/>
    <n v="1213787.1429372639"/>
    <n v="1244131.8215106954"/>
    <n v="1244131.8215106954"/>
    <n v="210"/>
    <n v="3150"/>
    <n v="0.54548960248917278"/>
    <s v="PR"/>
    <s v="PR292"/>
    <x v="0"/>
    <s v="Std"/>
    <s v="Std"/>
    <x v="0"/>
  </r>
  <r>
    <s v="PR303"/>
    <s v="Mittagong ZS transformer augment"/>
    <s v="Major Project - Committed Project"/>
    <n v="321073.62765252334"/>
    <n v="9985.2314043749975"/>
    <n v="0"/>
    <n v="0"/>
    <n v="0"/>
    <n v="0"/>
    <n v="0"/>
    <n v="0"/>
    <n v="0"/>
    <n v="0"/>
    <n v="0"/>
    <n v="0"/>
    <n v="0"/>
    <n v="0"/>
    <n v="0"/>
    <n v="290876.86"/>
    <n v="9272.279999999998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303"/>
    <x v="0"/>
    <s v="Std"/>
    <s v="Std"/>
    <x v="4"/>
  </r>
  <r>
    <s v="PR308"/>
    <s v="Granville ZS &amp; Camellia TS rebuild"/>
    <s v="Major Project - Committed Project"/>
    <n v="2477296.7632205463"/>
    <n v="190336.83192296879"/>
    <n v="0"/>
    <n v="0"/>
    <n v="0"/>
    <n v="0"/>
    <n v="0"/>
    <n v="0"/>
    <n v="0"/>
    <n v="0"/>
    <n v="0"/>
    <n v="0"/>
    <n v="0"/>
    <n v="0"/>
    <n v="0"/>
    <n v="2244308.6"/>
    <n v="176746.6700000000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00"/>
    <n v="0.38306290859653414"/>
    <s v="PR"/>
    <s v="PR308"/>
    <x v="0"/>
    <s v="Std"/>
    <s v="Std"/>
    <x v="0"/>
  </r>
  <r>
    <s v="PR311"/>
    <s v="Quakers Hill ZS 2nd 132kV feeder"/>
    <s v="Major Project - Committed Project"/>
    <n v="6415.2722152812485"/>
    <n v="0"/>
    <n v="0"/>
    <n v="0"/>
    <n v="0"/>
    <n v="0"/>
    <n v="0"/>
    <n v="0"/>
    <n v="0"/>
    <n v="0"/>
    <n v="0"/>
    <n v="0"/>
    <n v="0"/>
    <n v="0"/>
    <n v="0"/>
    <n v="581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311"/>
    <x v="0"/>
    <s v="Std"/>
    <s v="Unallocated"/>
    <x v="2"/>
  </r>
  <r>
    <s v="PR326"/>
    <s v="Casula 33/11kV ZS establishment with link to LTS or WLTS"/>
    <s v="Major Project - Committed Project"/>
    <n v="497599.18223761703"/>
    <n v="48528.06223015624"/>
    <n v="0"/>
    <n v="0"/>
    <n v="0"/>
    <n v="0"/>
    <n v="0"/>
    <n v="0"/>
    <n v="0"/>
    <n v="0"/>
    <n v="0"/>
    <n v="0"/>
    <n v="0"/>
    <n v="0"/>
    <n v="0"/>
    <n v="450800.3"/>
    <n v="45063.1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326"/>
    <x v="0"/>
    <s v="Std"/>
    <s v="Std"/>
    <x v="0"/>
  </r>
  <r>
    <s v="PR329"/>
    <s v="Box Hill site purchase"/>
    <s v="Major Project - Committed Project"/>
    <n v="6155.8982622421863"/>
    <n v="60096.04286171875"/>
    <n v="50795.092187499999"/>
    <n v="0"/>
    <n v="350271"/>
    <n v="0"/>
    <n v="0"/>
    <n v="0"/>
    <n v="0"/>
    <n v="0"/>
    <n v="0"/>
    <n v="0"/>
    <n v="0"/>
    <n v="0"/>
    <n v="0"/>
    <n v="5576.9400000000005"/>
    <n v="55805.150000000009"/>
    <n v="48347.5"/>
    <n v="0"/>
    <n v="350271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PRL"/>
    <s v="PR329"/>
    <x v="0"/>
    <s v="Std"/>
    <s v="Std"/>
    <x v="9"/>
  </r>
  <r>
    <s v="PR339"/>
    <s v="North Eastern Creek ZS establishment"/>
    <s v="Major Project - Committed Project"/>
    <n v="117753.33525324606"/>
    <n v="852.28354734374977"/>
    <n v="0"/>
    <n v="0"/>
    <n v="0"/>
    <n v="0"/>
    <n v="0"/>
    <n v="0"/>
    <n v="0"/>
    <n v="0"/>
    <n v="0"/>
    <n v="0"/>
    <n v="0"/>
    <n v="0"/>
    <n v="0"/>
    <n v="106678.70999999999"/>
    <n v="791.43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339"/>
    <x v="0"/>
    <s v="Std"/>
    <s v="Std"/>
    <x v="0"/>
  </r>
  <r>
    <s v="PR342"/>
    <s v="Jordan Springs establishment"/>
    <s v="Major Project - Committed Project"/>
    <n v="3409131.8194079562"/>
    <n v="237485.20342218748"/>
    <n v="9983.8792499999981"/>
    <n v="0"/>
    <n v="0"/>
    <n v="0"/>
    <n v="0"/>
    <n v="0"/>
    <n v="0"/>
    <n v="0"/>
    <n v="0"/>
    <n v="0"/>
    <n v="0"/>
    <n v="0"/>
    <n v="0"/>
    <n v="3088505.17"/>
    <n v="220528.62000000002"/>
    <n v="9502.7999999999993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006397789077143"/>
    <s v="PR"/>
    <s v="PR342"/>
    <x v="0"/>
    <s v="Std"/>
    <s v="Std"/>
    <x v="0"/>
  </r>
  <r>
    <s v="PR343"/>
    <s v="Wetherill Park ZS augmentation"/>
    <s v="Major Project - Committed Project"/>
    <n v="128.26305789062502"/>
    <n v="27245.332812499997"/>
    <n v="0"/>
    <n v="0"/>
    <n v="0"/>
    <n v="0"/>
    <n v="0"/>
    <n v="0"/>
    <n v="0"/>
    <n v="0"/>
    <n v="0"/>
    <n v="0"/>
    <n v="0"/>
    <n v="0"/>
    <n v="0"/>
    <n v="116.20000000000005"/>
    <n v="2530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343"/>
    <x v="0"/>
    <s v="Std"/>
    <s v="Unallocated"/>
    <x v="2"/>
  </r>
  <r>
    <s v="PR353"/>
    <s v="Shoalhaven Feeder 7510/7511 Augment"/>
    <s v="Major Project - Committed Project"/>
    <n v="-198518.24272364454"/>
    <n v="38018.77277203124"/>
    <n v="0"/>
    <n v="0"/>
    <n v="0"/>
    <n v="0"/>
    <n v="0"/>
    <n v="0"/>
    <n v="0"/>
    <n v="0"/>
    <n v="0"/>
    <n v="0"/>
    <n v="0"/>
    <n v="0"/>
    <n v="0"/>
    <n v="-179847.73000000004"/>
    <n v="35304.2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353"/>
    <x v="0"/>
    <s v="Std"/>
    <s v="Std"/>
    <x v="8"/>
  </r>
  <r>
    <s v="PR384"/>
    <s v="Glossodia ZS transformer augments"/>
    <s v="Major Project - Committed Project"/>
    <n v="2072.1658633124994"/>
    <n v="1360.6189979687499"/>
    <n v="0"/>
    <n v="0"/>
    <n v="0"/>
    <n v="0"/>
    <n v="0"/>
    <n v="0"/>
    <n v="0"/>
    <n v="0"/>
    <n v="0"/>
    <n v="0"/>
    <n v="0"/>
    <n v="0"/>
    <n v="0"/>
    <n v="1877.28"/>
    <n v="1263.4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384"/>
    <x v="0"/>
    <s v="Std"/>
    <s v="Std"/>
    <x v="0"/>
  </r>
  <r>
    <s v="PR406"/>
    <s v="Tomerong ZS establishment"/>
    <s v="Major Project - Committed Project"/>
    <n v="720806.44100025774"/>
    <n v="512300.49729281245"/>
    <n v="106051.45331250002"/>
    <n v="156461.56574999998"/>
    <n v="0"/>
    <n v="0"/>
    <n v="0"/>
    <n v="0"/>
    <n v="0"/>
    <n v="0"/>
    <n v="0"/>
    <n v="0"/>
    <n v="0"/>
    <n v="0"/>
    <n v="0"/>
    <n v="653015.06000000006"/>
    <n v="475721.94"/>
    <n v="100941.30000000002"/>
    <n v="152645.43"/>
    <n v="0"/>
    <n v="0"/>
    <n v="0"/>
    <n v="0"/>
    <n v="0"/>
    <n v="0"/>
    <n v="0"/>
    <n v="0"/>
    <n v="0"/>
    <n v="0"/>
    <n v="0"/>
    <n v="0"/>
    <n v="0"/>
    <n v="0"/>
    <n v="0"/>
    <s v=""/>
    <n v="4350"/>
    <n v="0.29115706243992562"/>
    <s v="PR"/>
    <s v="PR406"/>
    <x v="0"/>
    <s v="Std"/>
    <s v="Std"/>
    <x v="0"/>
  </r>
  <r>
    <s v="PR408"/>
    <s v="Oran Park (permanent) ZS establishment"/>
    <s v="Major Project - Committed Project"/>
    <n v="6335258.0661484087"/>
    <n v="2855407.238923125"/>
    <n v="1289990.0284249999"/>
    <n v="235711.88024999999"/>
    <n v="0"/>
    <n v="0"/>
    <n v="0"/>
    <n v="0"/>
    <n v="0"/>
    <n v="0"/>
    <n v="0"/>
    <n v="0"/>
    <n v="0"/>
    <n v="0"/>
    <n v="0"/>
    <n v="5739431.1299999999"/>
    <n v="2651529.4800000004"/>
    <n v="1227831.0799999998"/>
    <n v="229962.81"/>
    <n v="0"/>
    <n v="0"/>
    <n v="0"/>
    <n v="0"/>
    <n v="0"/>
    <n v="0"/>
    <n v="0"/>
    <n v="0"/>
    <n v="0"/>
    <n v="0"/>
    <n v="0"/>
    <n v="0"/>
    <n v="0"/>
    <n v="0"/>
    <n v="0"/>
    <s v=""/>
    <n v="3000"/>
    <n v="0.58182585871674408"/>
    <s v="PR"/>
    <s v="PR408"/>
    <x v="0"/>
    <s v="Std"/>
    <s v="Std"/>
    <x v="0"/>
  </r>
  <r>
    <s v="PR413"/>
    <s v="Windsor transformer"/>
    <s v="Major Project - Committed Project"/>
    <n v="1195819.8564331911"/>
    <n v="186773.87467671873"/>
    <n v="0"/>
    <n v="0"/>
    <n v="0"/>
    <n v="0"/>
    <n v="0"/>
    <n v="0"/>
    <n v="0"/>
    <n v="0"/>
    <n v="0"/>
    <n v="0"/>
    <n v="0"/>
    <n v="0"/>
    <n v="0"/>
    <n v="1083353.77"/>
    <n v="173438.1100000000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006397789077143"/>
    <s v="PR"/>
    <s v="PR413"/>
    <x v="0"/>
    <s v="Std"/>
    <s v="Std"/>
    <x v="4"/>
  </r>
  <r>
    <s v="PR423"/>
    <s v="Maryland ZS establishment"/>
    <s v="Major Project - Prior to Approval"/>
    <n v="0"/>
    <n v="0"/>
    <n v="0"/>
    <n v="0"/>
    <n v="0"/>
    <n v="0"/>
    <n v="4115662.2873500395"/>
    <n v="8209649.7196644247"/>
    <n v="8184513.0444751726"/>
    <n v="0"/>
    <n v="0"/>
    <n v="0"/>
    <n v="0"/>
    <n v="0"/>
    <n v="0"/>
    <n v="0"/>
    <n v="0"/>
    <n v="0"/>
    <n v="0"/>
    <n v="0"/>
    <n v="0"/>
    <n v="4324017.6906471346"/>
    <n v="8840894.8176404964"/>
    <n v="9034171.0019801576"/>
    <n v="0"/>
    <n v="0"/>
    <n v="0"/>
    <n v="0"/>
    <n v="0"/>
    <n v="0"/>
    <n v="20509825.051489636"/>
    <n v="20509825.051489636"/>
    <n v="22199083.510267787"/>
    <n v="22199083.510267787"/>
    <n v="80"/>
    <n v="800"/>
    <n v="0.9913813516941774"/>
    <s v="PR"/>
    <s v="PR423"/>
    <x v="0"/>
    <s v="Std"/>
    <s v="Std"/>
    <x v="0"/>
  </r>
  <r>
    <s v="PR424"/>
    <s v="Austral ZS site purchase"/>
    <s v="Major Project - Committed Project"/>
    <n v="0"/>
    <n v="8615.1249999999982"/>
    <n v="4727.8125"/>
    <n v="273310.51"/>
    <n v="1520855.6"/>
    <n v="0"/>
    <n v="0"/>
    <n v="0"/>
    <n v="0"/>
    <n v="0"/>
    <n v="0"/>
    <n v="0"/>
    <n v="0"/>
    <n v="0"/>
    <n v="0"/>
    <n v="0"/>
    <n v="8000"/>
    <n v="4500"/>
    <n v="266644.40000000002"/>
    <n v="1520855.6"/>
    <n v="0"/>
    <n v="0"/>
    <n v="0"/>
    <n v="0"/>
    <n v="0"/>
    <n v="0"/>
    <n v="0"/>
    <n v="0"/>
    <n v="0"/>
    <n v="0"/>
    <n v="0"/>
    <n v="0"/>
    <n v="0"/>
    <n v="0"/>
    <s v=""/>
    <n v="3200"/>
    <n v="0.54006397789077143"/>
    <s v="PRL"/>
    <s v="PR424"/>
    <x v="0"/>
    <s v="Std"/>
    <s v="Std"/>
    <x v="9"/>
  </r>
  <r>
    <s v="PR425"/>
    <s v="Austral ZS establishment (interim initially)"/>
    <s v="Major Project - Prior to Approval"/>
    <n v="0"/>
    <n v="0"/>
    <n v="0"/>
    <n v="0"/>
    <n v="0"/>
    <n v="0"/>
    <n v="3546471.5546043203"/>
    <n v="0"/>
    <n v="0"/>
    <n v="0"/>
    <n v="0"/>
    <n v="0"/>
    <n v="0"/>
    <n v="0"/>
    <n v="0"/>
    <n v="0"/>
    <n v="0"/>
    <n v="0"/>
    <n v="0"/>
    <n v="0"/>
    <n v="0"/>
    <n v="3726011.6770561635"/>
    <n v="0"/>
    <n v="0"/>
    <n v="0"/>
    <n v="0"/>
    <n v="0"/>
    <n v="0"/>
    <n v="0"/>
    <n v="0"/>
    <n v="3546471.5546043203"/>
    <n v="3546471.5546043203"/>
    <n v="3726011.6770561635"/>
    <n v="3726011.6770561635"/>
    <n v="160"/>
    <n v="1600"/>
    <n v="0.91243885809045122"/>
    <s v="PR"/>
    <s v="PR425"/>
    <x v="0"/>
    <s v="Std"/>
    <s v="Std"/>
    <x v="0"/>
  </r>
  <r>
    <s v="PR426"/>
    <s v="Leppington North ZS site purchase (strategic)"/>
    <s v="Major Project - Committed Project"/>
    <n v="323960.25289531244"/>
    <n v="1849047.3607982809"/>
    <n v="10646.96020625"/>
    <n v="0"/>
    <n v="0"/>
    <n v="0"/>
    <n v="0"/>
    <n v="0"/>
    <n v="0"/>
    <n v="0"/>
    <n v="0"/>
    <n v="0"/>
    <n v="0"/>
    <n v="0"/>
    <n v="0"/>
    <n v="293492"/>
    <n v="1717024.29"/>
    <n v="10133.93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L"/>
    <s v="PR426"/>
    <x v="0"/>
    <s v="Std"/>
    <s v="Std"/>
    <x v="9"/>
  </r>
  <r>
    <s v="PR427"/>
    <s v="Leppington North ZS establishment"/>
    <s v="Major Project - Committed Project"/>
    <n v="722.92017645703095"/>
    <n v="89769.031747968707"/>
    <n v="585063.41386249999"/>
    <n v="8848381.3492500018"/>
    <n v="9689043"/>
    <n v="1754139.8621206796"/>
    <n v="0"/>
    <n v="0"/>
    <n v="0"/>
    <n v="0"/>
    <n v="0"/>
    <n v="0"/>
    <n v="0"/>
    <n v="0"/>
    <n v="0"/>
    <n v="654.92999999999995"/>
    <n v="83359.469999999972"/>
    <n v="556871.78"/>
    <n v="8632567.1700000018"/>
    <n v="9689043"/>
    <n v="1797993.3586736964"/>
    <n v="0"/>
    <n v="0"/>
    <n v="0"/>
    <n v="0"/>
    <n v="0"/>
    <n v="0"/>
    <n v="0"/>
    <n v="0"/>
    <n v="0"/>
    <n v="1754139.8621206796"/>
    <n v="1754139.8621206796"/>
    <n v="1797993.3586736964"/>
    <n v="1797993.3586736964"/>
    <n v="210"/>
    <n v="3150"/>
    <n v="0.54548960248917278"/>
    <s v="PR"/>
    <s v="PR427"/>
    <x v="0"/>
    <s v="Std"/>
    <s v="Std"/>
    <x v="0"/>
  </r>
  <r>
    <s v="PR429"/>
    <s v="Leppington South ZS establishment (interim initially)"/>
    <s v="Major Project - Committed Project"/>
    <n v="2213712.7684734799"/>
    <n v="118926.10387359372"/>
    <n v="0"/>
    <n v="0"/>
    <n v="0"/>
    <n v="0"/>
    <n v="0"/>
    <n v="0"/>
    <n v="0"/>
    <n v="0"/>
    <n v="0"/>
    <n v="0"/>
    <n v="0"/>
    <n v="0"/>
    <n v="0"/>
    <n v="2005514.51"/>
    <n v="110434.7099999999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675"/>
    <n v="0.38410230795100964"/>
    <s v="PR"/>
    <s v="PR429"/>
    <x v="0"/>
    <s v="Std"/>
    <s v="Std"/>
    <x v="0"/>
  </r>
  <r>
    <s v="PR430"/>
    <s v="North Rossmore ZS site purchase"/>
    <s v="Major Project - Prior to Approval"/>
    <n v="0"/>
    <n v="0"/>
    <n v="0"/>
    <n v="0"/>
    <n v="0"/>
    <n v="0"/>
    <n v="0"/>
    <n v="0"/>
    <n v="2974946.0992538286"/>
    <n v="0"/>
    <n v="0"/>
    <n v="0"/>
    <n v="0"/>
    <n v="0"/>
    <n v="0"/>
    <n v="0"/>
    <n v="0"/>
    <n v="0"/>
    <n v="0"/>
    <n v="0"/>
    <n v="0"/>
    <n v="0"/>
    <n v="0"/>
    <n v="3283783.8532709358"/>
    <n v="0"/>
    <n v="0"/>
    <n v="0"/>
    <n v="0"/>
    <n v="0"/>
    <n v="0"/>
    <n v="2974946.0992538286"/>
    <n v="2974946.0992538286"/>
    <n v="3283783.8532709358"/>
    <n v="3283783.8532709358"/>
    <n v="40"/>
    <n v="400"/>
    <n v="0.9970899965076957"/>
    <s v="PRL"/>
    <s v="PR430"/>
    <x v="0"/>
    <s v="Std"/>
    <s v="Std"/>
    <x v="9"/>
  </r>
  <r>
    <s v="PR432"/>
    <s v="Rossmore ZS site purchase"/>
    <s v="Major Project - Prior to Approval"/>
    <n v="0"/>
    <n v="0"/>
    <n v="0"/>
    <n v="0"/>
    <n v="0"/>
    <n v="0"/>
    <n v="0"/>
    <n v="0"/>
    <n v="0"/>
    <n v="2966875.984200106"/>
    <n v="0"/>
    <n v="0"/>
    <n v="0"/>
    <n v="0"/>
    <n v="0"/>
    <n v="0"/>
    <n v="0"/>
    <n v="0"/>
    <n v="0"/>
    <n v="0"/>
    <n v="0"/>
    <n v="0"/>
    <n v="0"/>
    <n v="0"/>
    <n v="3356747.855151955"/>
    <n v="0"/>
    <n v="0"/>
    <n v="0"/>
    <n v="0"/>
    <n v="0"/>
    <n v="2966875.984200106"/>
    <n v="2966875.984200106"/>
    <n v="3356747.855151955"/>
    <n v="3356747.855151955"/>
    <n v="40"/>
    <n v="400"/>
    <n v="0.9970899965076957"/>
    <s v="PRL"/>
    <s v="PR432"/>
    <x v="0"/>
    <s v="Std"/>
    <s v="Std"/>
    <x v="9"/>
  </r>
  <r>
    <s v="PR433"/>
    <s v="Rossmore ZS establishment"/>
    <s v="Major Project - Future/Planning Stage"/>
    <n v="0"/>
    <n v="0"/>
    <n v="0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0"/>
    <n v="12800845.44196357"/>
    <n v="0"/>
    <n v="10000000"/>
    <n v="0"/>
    <n v="12800845.44196357"/>
    <n v="160"/>
    <n v="800"/>
    <n v="0.9913813516941774"/>
    <s v="PR"/>
    <s v="PR433"/>
    <x v="0"/>
    <s v="Std"/>
    <s v="Unallocated"/>
    <x v="2"/>
  </r>
  <r>
    <s v="PR434"/>
    <s v="Catherine Fields North land purchase"/>
    <s v="Major Project - Committed Project"/>
    <n v="1024524.4101627147"/>
    <n v="44159.020044375007"/>
    <n v="0"/>
    <n v="0"/>
    <n v="0"/>
    <n v="0"/>
    <n v="0"/>
    <n v="0"/>
    <n v="0"/>
    <n v="0"/>
    <n v="0"/>
    <n v="0"/>
    <n v="0"/>
    <n v="0"/>
    <n v="0"/>
    <n v="928168.55"/>
    <n v="41006.04000000001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L"/>
    <s v="PR434"/>
    <x v="0"/>
    <s v="Std"/>
    <s v="Unallocated"/>
    <x v="2"/>
  </r>
  <r>
    <s v="PR435"/>
    <s v="Catherine Fields North ZS establishment (interim)"/>
    <s v="Major Project - Future/Planning Stage"/>
    <n v="0"/>
    <n v="0"/>
    <n v="0"/>
    <n v="0"/>
    <n v="0"/>
    <n v="0"/>
    <n v="0"/>
    <n v="0"/>
    <n v="0"/>
    <n v="0"/>
    <n v="0"/>
    <n v="0"/>
    <n v="4243819.4077998316"/>
    <n v="8487638.8155996632"/>
    <n v="8582400"/>
    <n v="0"/>
    <n v="0"/>
    <n v="0"/>
    <n v="0"/>
    <n v="0"/>
    <n v="0"/>
    <n v="0"/>
    <n v="0"/>
    <n v="0"/>
    <n v="0"/>
    <n v="0"/>
    <n v="0"/>
    <n v="5170681.8629721375"/>
    <n v="10599897.819092881"/>
    <n v="10986197.592110815"/>
    <n v="0"/>
    <n v="21313858.223399494"/>
    <n v="0"/>
    <n v="26756777.27417583"/>
    <n v="140"/>
    <n v="700"/>
    <n v="0.99193572733142954"/>
    <s v="PR"/>
    <s v="PR435"/>
    <x v="0"/>
    <s v="Std"/>
    <s v="Std"/>
    <x v="0"/>
  </r>
  <r>
    <s v="PR436"/>
    <s v="Catherine Fields ZS site purchase"/>
    <s v="Major Project - Committed Project"/>
    <n v="5519.0644531249982"/>
    <n v="0"/>
    <n v="140723.5491875"/>
    <n v="0"/>
    <n v="0"/>
    <n v="652365.68464300258"/>
    <n v="0"/>
    <n v="0"/>
    <n v="0"/>
    <n v="0"/>
    <n v="0"/>
    <n v="0"/>
    <n v="0"/>
    <n v="0"/>
    <n v="0"/>
    <n v="5000"/>
    <n v="0"/>
    <n v="133942.70000000001"/>
    <n v="0"/>
    <n v="0"/>
    <n v="668674.82675907761"/>
    <n v="0"/>
    <n v="0"/>
    <n v="0"/>
    <n v="0"/>
    <n v="0"/>
    <n v="0"/>
    <n v="0"/>
    <n v="0"/>
    <n v="0"/>
    <n v="652365.68464300258"/>
    <n v="652365.68464300258"/>
    <n v="668674.82675907761"/>
    <n v="668674.82675907761"/>
    <n v="240"/>
    <n v="3600"/>
    <n v="0.42425142341397026"/>
    <s v="PRL"/>
    <s v="PR436"/>
    <x v="0"/>
    <s v="Std"/>
    <s v="Std"/>
    <x v="9"/>
  </r>
  <r>
    <s v="PR437"/>
    <s v="Catherine Fields 11kV feeder works"/>
    <s v="Major Project - Committed Project"/>
    <n v="0"/>
    <n v="321.69953640624999"/>
    <n v="60244.339893749995"/>
    <n v="3754127.1159999999"/>
    <n v="239162"/>
    <n v="0"/>
    <n v="0"/>
    <n v="0"/>
    <n v="0"/>
    <n v="0"/>
    <n v="0"/>
    <n v="0"/>
    <n v="0"/>
    <n v="0"/>
    <n v="0"/>
    <n v="0"/>
    <n v="298.73"/>
    <n v="57341.43"/>
    <n v="3662563.04"/>
    <n v="239162"/>
    <n v="0"/>
    <n v="0"/>
    <n v="0"/>
    <n v="0"/>
    <n v="0"/>
    <n v="0"/>
    <n v="0"/>
    <n v="0"/>
    <n v="0"/>
    <n v="0"/>
    <n v="0"/>
    <n v="0"/>
    <n v="0"/>
    <n v="0"/>
    <s v=""/>
    <n v="2400"/>
    <n v="0.69340911823626294"/>
    <s v="PR"/>
    <s v="PR437"/>
    <x v="0"/>
    <s v="Std"/>
    <s v="Std"/>
    <x v="0"/>
  </r>
  <r>
    <s v="PR438"/>
    <s v="North Bringelly ZS site purchase"/>
    <s v="Major Project - Prior to Approval"/>
    <n v="0"/>
    <n v="0"/>
    <n v="0"/>
    <n v="0"/>
    <n v="0"/>
    <n v="0"/>
    <n v="0"/>
    <n v="3481430.0484192637"/>
    <n v="0"/>
    <n v="0"/>
    <n v="0"/>
    <n v="0"/>
    <n v="0"/>
    <n v="0"/>
    <n v="0"/>
    <n v="0"/>
    <n v="0"/>
    <n v="0"/>
    <n v="0"/>
    <n v="0"/>
    <n v="0"/>
    <n v="0"/>
    <n v="3749119.3807360008"/>
    <n v="0"/>
    <n v="0"/>
    <n v="0"/>
    <n v="0"/>
    <n v="0"/>
    <n v="0"/>
    <n v="0"/>
    <n v="3481430.0484192637"/>
    <n v="3481430.0484192637"/>
    <n v="3749119.3807360008"/>
    <n v="3749119.3807360008"/>
    <n v="20"/>
    <n v="200"/>
    <n v="1"/>
    <s v="PRL"/>
    <s v="PR438"/>
    <x v="0"/>
    <s v="Std"/>
    <s v="Std"/>
    <x v="9"/>
  </r>
  <r>
    <s v="PR439"/>
    <s v="North Bringelly ZS establishment"/>
    <s v="Major Project - Future/Planning Stage"/>
    <n v="0"/>
    <n v="0"/>
    <n v="0"/>
    <n v="0"/>
    <n v="0"/>
    <n v="0"/>
    <n v="0"/>
    <n v="0"/>
    <n v="0"/>
    <n v="0"/>
    <n v="0"/>
    <n v="4371197.2833881564"/>
    <n v="8742394.5667763129"/>
    <n v="8742394.5667763129"/>
    <n v="0"/>
    <n v="0"/>
    <n v="0"/>
    <n v="0"/>
    <n v="0"/>
    <n v="0"/>
    <n v="0"/>
    <n v="0"/>
    <n v="0"/>
    <n v="0"/>
    <n v="0"/>
    <n v="0"/>
    <n v="5195979.9372366937"/>
    <n v="10651758.871335221"/>
    <n v="10918052.843118601"/>
    <n v="0"/>
    <n v="0"/>
    <n v="21855986.416940782"/>
    <n v="0"/>
    <n v="26765791.651690517"/>
    <n v="40"/>
    <n v="200"/>
    <n v="1"/>
    <s v="PR"/>
    <s v="PR439"/>
    <x v="0"/>
    <s v="Std"/>
    <s v="Unallocated"/>
    <x v="2"/>
  </r>
  <r>
    <s v="PR440"/>
    <s v="Feeder 443 and 458/1 augmentation and Cattai rebuild"/>
    <s v="Major Project - Committed Project"/>
    <n v="2238121.504343289"/>
    <n v="529613.21557687491"/>
    <n v="344112.75066874997"/>
    <n v="0"/>
    <n v="0"/>
    <n v="0"/>
    <n v="0"/>
    <n v="0"/>
    <n v="0"/>
    <n v="0"/>
    <n v="0"/>
    <n v="0"/>
    <n v="0"/>
    <n v="0"/>
    <n v="0"/>
    <n v="2027627.6200000003"/>
    <n v="491798.51999999996"/>
    <n v="327531.46999999997"/>
    <n v="0"/>
    <n v="0"/>
    <n v="0"/>
    <n v="0"/>
    <n v="0"/>
    <n v="0"/>
    <n v="0"/>
    <n v="0"/>
    <n v="0"/>
    <n v="0"/>
    <n v="0"/>
    <n v="0"/>
    <n v="0"/>
    <n v="0"/>
    <n v="0"/>
    <n v="0"/>
    <s v=""/>
    <n v="4800"/>
    <n v="0.12482092704578877"/>
    <s v="PR"/>
    <s v="PR440"/>
    <x v="0"/>
    <s v="Std"/>
    <s v="Std"/>
    <x v="8"/>
  </r>
  <r>
    <s v="PR444"/>
    <s v="Culburra Beach development (33kV fdr and single transformer ZS)"/>
    <s v="Major Project - Future/Planning Stage"/>
    <n v="0"/>
    <n v="0"/>
    <n v="0"/>
    <n v="0"/>
    <n v="0"/>
    <n v="0"/>
    <n v="0"/>
    <n v="0"/>
    <n v="0"/>
    <n v="0"/>
    <n v="0"/>
    <n v="3790184.0698156352"/>
    <n v="1895092.0349078176"/>
    <n v="0"/>
    <n v="0"/>
    <n v="0"/>
    <n v="0"/>
    <n v="0"/>
    <n v="0"/>
    <n v="0"/>
    <n v="0"/>
    <n v="0"/>
    <n v="0"/>
    <n v="0"/>
    <n v="0"/>
    <n v="0"/>
    <n v="4505337.8075700514"/>
    <n v="2308985.626379651"/>
    <n v="0"/>
    <n v="0"/>
    <n v="0"/>
    <n v="5685276.1047234526"/>
    <n v="0"/>
    <n v="6814323.4339497024"/>
    <n v="110"/>
    <n v="550"/>
    <n v="0.99193572733142954"/>
    <s v="PR"/>
    <s v="PR444"/>
    <x v="0"/>
    <s v="Std"/>
    <s v="Std"/>
    <x v="0"/>
  </r>
  <r>
    <s v="PR479"/>
    <s v="Far South Coast 132kV voltage constraints"/>
    <s v="Major Project - Committed Project"/>
    <n v="225077.27233316391"/>
    <n v="2952658.0329017178"/>
    <n v="1957660.5664437492"/>
    <n v="349581.45700000011"/>
    <n v="12266.55"/>
    <n v="0"/>
    <n v="0"/>
    <n v="0"/>
    <n v="0"/>
    <n v="0"/>
    <n v="0"/>
    <n v="0"/>
    <n v="0"/>
    <n v="0"/>
    <n v="0"/>
    <n v="203908.89999999991"/>
    <n v="2741836.51"/>
    <n v="1863329.5099999993"/>
    <n v="341055.08000000013"/>
    <n v="12266.55"/>
    <n v="0"/>
    <n v="0"/>
    <n v="0"/>
    <n v="0"/>
    <n v="0"/>
    <n v="0"/>
    <n v="0"/>
    <n v="0"/>
    <n v="0"/>
    <n v="0"/>
    <n v="0"/>
    <n v="0"/>
    <n v="0"/>
    <n v="0"/>
    <s v=""/>
    <n v="4800"/>
    <n v="0.12482092704578877"/>
    <s v="PR"/>
    <s v="PR479"/>
    <x v="0"/>
    <s v="Std"/>
    <s v="Std"/>
    <x v="4"/>
  </r>
  <r>
    <s v="PR487"/>
    <s v="Connection works associated with Macarthur BSP"/>
    <s v="Major Project - Committed Project"/>
    <n v="4361592.1603250103"/>
    <n v="1915730.1728610937"/>
    <n v="283330.36470000003"/>
    <n v="288152.99174999999"/>
    <n v="14791.17"/>
    <n v="0"/>
    <n v="0"/>
    <n v="0"/>
    <n v="0"/>
    <n v="0"/>
    <n v="0"/>
    <n v="0"/>
    <n v="0"/>
    <n v="0"/>
    <n v="0"/>
    <n v="3951387.23"/>
    <n v="1778945.9100000001"/>
    <n v="269677.92000000004"/>
    <n v="281124.87"/>
    <n v="14791.17"/>
    <n v="0"/>
    <n v="0"/>
    <n v="0"/>
    <n v="0"/>
    <n v="0"/>
    <n v="0"/>
    <n v="0"/>
    <n v="0"/>
    <n v="0"/>
    <n v="0"/>
    <n v="0"/>
    <n v="0"/>
    <n v="0"/>
    <n v="0"/>
    <s v=""/>
    <n v="4050"/>
    <n v="0.36998259076140289"/>
    <s v="PR"/>
    <s v="PR487"/>
    <x v="0"/>
    <s v="Std"/>
    <s v="Std"/>
    <x v="8"/>
  </r>
  <r>
    <s v="PR499"/>
    <s v="Southpipe (Oakdale Estate) ZS 132/11kV establishment"/>
    <s v="Major Project - Committed Project"/>
    <n v="0"/>
    <n v="0"/>
    <n v="0"/>
    <n v="0"/>
    <n v="50000"/>
    <n v="6340801.369576104"/>
    <n v="12660384.843298392"/>
    <n v="12627047.316186715"/>
    <n v="0"/>
    <n v="0"/>
    <n v="0"/>
    <n v="0"/>
    <n v="0"/>
    <n v="0"/>
    <n v="0"/>
    <n v="0"/>
    <n v="0"/>
    <n v="0"/>
    <n v="0"/>
    <n v="50000"/>
    <n v="6499321.403815506"/>
    <n v="13301316.825990373"/>
    <n v="13597948.876232883"/>
    <n v="0"/>
    <n v="0"/>
    <n v="0"/>
    <n v="0"/>
    <n v="0"/>
    <n v="0"/>
    <n v="0"/>
    <n v="31628233.529061209"/>
    <n v="31628233.529061209"/>
    <n v="33398587.106038764"/>
    <n v="33398587.106038764"/>
    <n v="140"/>
    <n v="2100"/>
    <n v="0.77826492135129255"/>
    <s v="PR"/>
    <s v="PR499"/>
    <x v="0"/>
    <s v="Std"/>
    <s v="Std"/>
    <x v="0"/>
  </r>
  <r>
    <s v="PR517"/>
    <s v="Installation of OPGW on Feeders 98W and 98F"/>
    <s v="Major Project - Committed Project"/>
    <n v="650183.76374156238"/>
    <n v="9403.3766307812493"/>
    <n v="0"/>
    <n v="0"/>
    <n v="0"/>
    <n v="0"/>
    <n v="0"/>
    <n v="0"/>
    <n v="0"/>
    <n v="0"/>
    <n v="0"/>
    <n v="0"/>
    <n v="0"/>
    <n v="0"/>
    <n v="0"/>
    <n v="589034.4"/>
    <n v="8731.970000000001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825"/>
    <n v="0.38306290859653414"/>
    <s v="PR"/>
    <s v="PR517"/>
    <x v="0"/>
    <s v="Std"/>
    <s v="Std"/>
    <x v="8"/>
  </r>
  <r>
    <s v="PR521"/>
    <s v="Culburra ZS fdr duplication &amp; provision for rural ZS's"/>
    <s v="Major Project - Committed Project"/>
    <n v="2278980.7610947215"/>
    <n v="265278.75971406244"/>
    <n v="0"/>
    <n v="0"/>
    <n v="0"/>
    <n v="0"/>
    <n v="0"/>
    <n v="0"/>
    <n v="0"/>
    <n v="0"/>
    <n v="0"/>
    <n v="0"/>
    <n v="0"/>
    <n v="0"/>
    <n v="0"/>
    <n v="2064644.0899999996"/>
    <n v="246337.6999999999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150"/>
    <n v="0.54548960248917278"/>
    <s v="PR"/>
    <s v="PR521"/>
    <x v="0"/>
    <s v="Std"/>
    <s v="Std"/>
    <x v="8"/>
  </r>
  <r>
    <s v="PR559"/>
    <s v="Mamre ZS transformer augment and 11kV busbar extension"/>
    <s v="Major Project - Committed Project"/>
    <n v="115435.91320376558"/>
    <n v="126038.72953578123"/>
    <n v="0"/>
    <n v="0"/>
    <n v="0"/>
    <n v="0"/>
    <n v="0"/>
    <n v="0"/>
    <n v="0"/>
    <n v="0"/>
    <n v="0"/>
    <n v="0"/>
    <n v="0"/>
    <n v="0"/>
    <n v="0"/>
    <n v="104579.23999999999"/>
    <n v="117039.48999999999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PR"/>
    <s v="PR559"/>
    <x v="0"/>
    <s v="Std"/>
    <s v="Std"/>
    <x v="0"/>
  </r>
  <r>
    <s v="PR563"/>
    <s v="Shoalhaven TS 132kV capacitor install"/>
    <s v="Major Project - Committed Project"/>
    <n v="461.5262458281249"/>
    <n v="0"/>
    <n v="0"/>
    <n v="0"/>
    <n v="0"/>
    <n v="0"/>
    <n v="0"/>
    <n v="0"/>
    <n v="0"/>
    <n v="0"/>
    <n v="0"/>
    <n v="0"/>
    <n v="0"/>
    <n v="0"/>
    <n v="0"/>
    <n v="418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563"/>
    <x v="0"/>
    <s v="Std"/>
    <s v="Unallocated"/>
    <x v="2"/>
  </r>
  <r>
    <s v="PR595"/>
    <s v="The Oaks ZS establishment"/>
    <s v="Major Project - Committed Project"/>
    <n v="674.65043874999992"/>
    <n v="0"/>
    <n v="0"/>
    <n v="0"/>
    <n v="0"/>
    <n v="0"/>
    <n v="0"/>
    <n v="0"/>
    <n v="0"/>
    <n v="0"/>
    <n v="0"/>
    <n v="0"/>
    <n v="0"/>
    <n v="0"/>
    <n v="0"/>
    <n v="611.2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595"/>
    <x v="0"/>
    <s v="Std"/>
    <s v="Unallocated"/>
    <x v="2"/>
  </r>
  <r>
    <s v="PR596"/>
    <s v="Marsden Park (residential) 132/11kV ZS establishment - stage 1"/>
    <s v="Major Project - Committed Project"/>
    <n v="7139181.0327918958"/>
    <n v="5702680.8091068752"/>
    <n v="4918321.4277124973"/>
    <n v="281593.36074999988"/>
    <n v="179571.14"/>
    <n v="0"/>
    <n v="0"/>
    <n v="0"/>
    <n v="0"/>
    <n v="0"/>
    <n v="0"/>
    <n v="0"/>
    <n v="0"/>
    <n v="0"/>
    <n v="0"/>
    <n v="6467745.6599999992"/>
    <n v="5295506.040000001"/>
    <n v="4681329.1399999978"/>
    <n v="274725.22999999992"/>
    <n v="179571.14"/>
    <n v="0"/>
    <n v="0"/>
    <n v="0"/>
    <n v="0"/>
    <n v="0"/>
    <n v="0"/>
    <n v="0"/>
    <n v="0"/>
    <n v="0"/>
    <n v="0"/>
    <n v="0"/>
    <n v="0"/>
    <n v="0"/>
    <n v="0"/>
    <s v=""/>
    <n v="4050"/>
    <n v="0.36998259076140289"/>
    <s v="PR"/>
    <s v="PR596"/>
    <x v="0"/>
    <s v="Std"/>
    <s v="Std"/>
    <x v="0"/>
  </r>
  <r>
    <s v="PR599"/>
    <s v="Penrith CBD ZS site purchase"/>
    <s v="Major Project - Committed Project"/>
    <n v="0"/>
    <n v="0"/>
    <n v="0"/>
    <n v="29673.749999999996"/>
    <n v="3367600"/>
    <n v="0"/>
    <n v="0"/>
    <n v="0"/>
    <n v="0"/>
    <n v="0"/>
    <n v="0"/>
    <n v="0"/>
    <n v="0"/>
    <n v="0"/>
    <n v="0"/>
    <n v="0"/>
    <n v="0"/>
    <n v="0"/>
    <n v="28950"/>
    <n v="3367600"/>
    <n v="0"/>
    <n v="0"/>
    <n v="0"/>
    <n v="0"/>
    <n v="0"/>
    <n v="0"/>
    <n v="0"/>
    <n v="0"/>
    <n v="0"/>
    <n v="0"/>
    <n v="0"/>
    <n v="0"/>
    <n v="0"/>
    <n v="0"/>
    <s v=""/>
    <n v="2100"/>
    <n v="0.77826492135129255"/>
    <s v="PRL"/>
    <s v="PR599"/>
    <x v="0"/>
    <s v="Std"/>
    <s v="Std"/>
    <x v="9"/>
  </r>
  <r>
    <s v="PR602"/>
    <s v="Riverstone West site purchase"/>
    <s v="Major Project - Future/Planning Stage"/>
    <n v="0"/>
    <n v="0"/>
    <n v="0"/>
    <n v="0"/>
    <n v="0"/>
    <n v="0"/>
    <n v="0"/>
    <n v="0"/>
    <n v="0"/>
    <n v="0"/>
    <n v="0"/>
    <n v="0"/>
    <n v="4944793.307000177"/>
    <n v="0"/>
    <n v="0"/>
    <n v="0"/>
    <n v="0"/>
    <n v="0"/>
    <n v="0"/>
    <n v="0"/>
    <n v="0"/>
    <n v="0"/>
    <n v="0"/>
    <n v="0"/>
    <n v="0"/>
    <n v="0"/>
    <n v="0"/>
    <n v="6024750.4928366635"/>
    <n v="0"/>
    <n v="0"/>
    <n v="0"/>
    <n v="4944793.307000177"/>
    <n v="0"/>
    <n v="6024750.4928366635"/>
    <n v="70"/>
    <n v="350"/>
    <n v="0.9970899965076957"/>
    <s v="PRL"/>
    <s v="PR602"/>
    <x v="0"/>
    <s v="Std"/>
    <s v="Std"/>
    <x v="9"/>
  </r>
  <r>
    <s v="PR603"/>
    <s v="Eschol Park ZS site purchase"/>
    <s v="Major Project - Future/Planning Stage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0"/>
    <n v="6400422.7209817851"/>
    <n v="0"/>
    <n v="5000000"/>
    <n v="0"/>
    <n v="6400422.7209817851"/>
    <n v="100"/>
    <n v="500"/>
    <n v="0.99193572733142954"/>
    <s v="PRL"/>
    <s v="PR603"/>
    <x v="0"/>
    <s v="Std"/>
    <s v="Std"/>
    <x v="9"/>
  </r>
  <r>
    <s v="PR620"/>
    <s v="West Dapto ZS establishment"/>
    <s v="Major Project - Prior to Approval"/>
    <n v="0"/>
    <n v="0"/>
    <n v="0"/>
    <n v="0"/>
    <n v="0"/>
    <n v="0"/>
    <n v="0"/>
    <n v="4063923.0302347839"/>
    <n v="8102959.8554076273"/>
    <n v="4619623.6991318446"/>
    <n v="3461355.3149001235"/>
    <n v="0"/>
    <n v="0"/>
    <n v="0"/>
    <n v="0"/>
    <n v="0"/>
    <n v="0"/>
    <n v="0"/>
    <n v="0"/>
    <n v="0"/>
    <n v="0"/>
    <n v="0"/>
    <n v="4376400.6119814301"/>
    <n v="8944151.5406158231"/>
    <n v="5226680.1936619366"/>
    <n v="4014110.9767858791"/>
    <n v="0"/>
    <n v="0"/>
    <n v="0"/>
    <n v="0"/>
    <n v="16786506.584774256"/>
    <n v="20247861.899674378"/>
    <n v="18547232.346259188"/>
    <n v="22561343.323045067"/>
    <n v="110"/>
    <n v="1100"/>
    <n v="0.95958215978511741"/>
    <s v="PR"/>
    <s v="PR620"/>
    <x v="0"/>
    <s v="Std"/>
    <s v="Std"/>
    <x v="0"/>
  </r>
  <r>
    <s v="PR632"/>
    <s v="Mt Druitt TS automation scheme"/>
    <s v="Major Project - Committed Project"/>
    <n v="2246.866329511718"/>
    <n v="0"/>
    <n v="0"/>
    <n v="0"/>
    <n v="0"/>
    <n v="0"/>
    <n v="0"/>
    <n v="0"/>
    <n v="0"/>
    <n v="0"/>
    <n v="0"/>
    <n v="0"/>
    <n v="0"/>
    <n v="0"/>
    <n v="0"/>
    <n v="2035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632"/>
    <x v="0"/>
    <s v="Std"/>
    <s v="Unallocated"/>
    <x v="2"/>
  </r>
  <r>
    <s v="PR642"/>
    <s v="Auxiliary transformer at Shoalhaven TS"/>
    <s v="Major Project - Committed Project"/>
    <n v="91518.89286234371"/>
    <n v="0"/>
    <n v="0"/>
    <n v="0"/>
    <n v="0"/>
    <n v="0"/>
    <n v="0"/>
    <n v="0"/>
    <n v="0"/>
    <n v="0"/>
    <n v="0"/>
    <n v="0"/>
    <n v="0"/>
    <n v="0"/>
    <n v="0"/>
    <n v="82911.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642"/>
    <x v="0"/>
    <s v="Std"/>
    <s v="Unallocated"/>
    <x v="2"/>
  </r>
  <r>
    <s v="PR643"/>
    <s v="Fibre works at Carlingford TS for Ausgrid"/>
    <s v="Major Project - Committed Project"/>
    <n v="10078.62851294531"/>
    <n v="59328.35984187499"/>
    <n v="177027.30771250001"/>
    <n v="0"/>
    <n v="0"/>
    <n v="0"/>
    <n v="0"/>
    <n v="0"/>
    <n v="0"/>
    <n v="0"/>
    <n v="0"/>
    <n v="0"/>
    <n v="0"/>
    <n v="0"/>
    <n v="0"/>
    <n v="9130.74"/>
    <n v="55092.28"/>
    <n v="168497.14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643"/>
    <x v="0"/>
    <s v="Std"/>
    <s v="Std"/>
    <x v="0"/>
  </r>
  <r>
    <s v="PR652"/>
    <s v="Purchase of additional land Lawson TS"/>
    <s v="Major Project - Committed Project"/>
    <n v="66296.326786406236"/>
    <n v="0"/>
    <n v="0"/>
    <n v="0"/>
    <n v="0"/>
    <n v="0"/>
    <n v="0"/>
    <n v="0"/>
    <n v="0"/>
    <n v="0"/>
    <n v="0"/>
    <n v="0"/>
    <n v="0"/>
    <n v="0"/>
    <n v="0"/>
    <n v="600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L"/>
    <s v="PR652"/>
    <x v="0"/>
    <s v="Std"/>
    <s v="Unallocated"/>
    <x v="2"/>
  </r>
  <r>
    <s v="PR653"/>
    <s v="Avondale (South West Dapto) 132/11kV ZS establishment"/>
    <s v="Major Project - Future/Planning Stage"/>
    <n v="0"/>
    <n v="0"/>
    <n v="0"/>
    <n v="0"/>
    <n v="0"/>
    <n v="0"/>
    <n v="0"/>
    <n v="0"/>
    <n v="0"/>
    <n v="0"/>
    <n v="0"/>
    <n v="4944793.307000177"/>
    <n v="4944793.307000177"/>
    <n v="4944793.307000177"/>
    <n v="0"/>
    <n v="0"/>
    <n v="0"/>
    <n v="0"/>
    <n v="0"/>
    <n v="0"/>
    <n v="0"/>
    <n v="0"/>
    <n v="0"/>
    <n v="0"/>
    <n v="0"/>
    <n v="0"/>
    <n v="5877805.3588650385"/>
    <n v="6024750.4928366635"/>
    <n v="6175369.2551575797"/>
    <n v="0"/>
    <n v="0"/>
    <n v="14834379.921000531"/>
    <n v="0"/>
    <n v="18077925.106859282"/>
    <n v="110"/>
    <n v="550"/>
    <n v="0.99193572733142954"/>
    <s v="PR"/>
    <s v="PR653"/>
    <x v="0"/>
    <s v="Std"/>
    <s v="Unallocated"/>
    <x v="2"/>
  </r>
  <r>
    <s v="PR656"/>
    <s v="Leppington South ZS establishment (permanent)"/>
    <s v="Major Project - Committed Project"/>
    <n v="0"/>
    <n v="0"/>
    <n v="0"/>
    <n v="300160.15950000001"/>
    <n v="7152455"/>
    <n v="13552968.426479835"/>
    <n v="3517243.0838926248"/>
    <n v="0"/>
    <n v="0"/>
    <n v="0"/>
    <n v="0"/>
    <n v="0"/>
    <n v="0"/>
    <n v="0"/>
    <n v="0"/>
    <n v="0"/>
    <n v="0"/>
    <n v="0"/>
    <n v="292839.18000000005"/>
    <n v="7152455"/>
    <n v="13891792.637141829"/>
    <n v="3695303.5150146885"/>
    <n v="0"/>
    <n v="0"/>
    <n v="0"/>
    <n v="0"/>
    <n v="0"/>
    <n v="0"/>
    <n v="0"/>
    <n v="0"/>
    <n v="17070211.51037246"/>
    <n v="17070211.51037246"/>
    <n v="17587096.152156517"/>
    <n v="17587096.152156517"/>
    <n v="230"/>
    <n v="3450"/>
    <n v="0.50988791794492228"/>
    <s v="PR"/>
    <s v="PR656"/>
    <x v="0"/>
    <s v="Std"/>
    <s v="Std"/>
    <x v="0"/>
  </r>
  <r>
    <s v="PR657"/>
    <s v="Calderwood ZS establishment (interim initially)"/>
    <s v="Major Project - Committed Project"/>
    <n v="0"/>
    <n v="0"/>
    <n v="0"/>
    <n v="0"/>
    <n v="46912.520000000004"/>
    <n v="1475011.5361386309"/>
    <n v="1472543.6587101459"/>
    <n v="0"/>
    <n v="0"/>
    <n v="0"/>
    <n v="0"/>
    <n v="0"/>
    <n v="0"/>
    <n v="0"/>
    <n v="0"/>
    <n v="0"/>
    <n v="0"/>
    <n v="0"/>
    <n v="0"/>
    <n v="46912.520000000004"/>
    <n v="1511886.8245420966"/>
    <n v="1547091.1814323468"/>
    <n v="0"/>
    <n v="0"/>
    <n v="0"/>
    <n v="0"/>
    <n v="0"/>
    <n v="0"/>
    <n v="0"/>
    <n v="0"/>
    <n v="2947555.1948487768"/>
    <n v="2947555.1948487768"/>
    <n v="3058978.0059744436"/>
    <n v="3058978.0059744436"/>
    <n v="170"/>
    <n v="2550"/>
    <n v="0.68279183402497479"/>
    <s v="PR"/>
    <s v="PR657"/>
    <x v="0"/>
    <s v="Std"/>
    <s v="Std"/>
    <x v="0"/>
  </r>
  <r>
    <s v="PR659"/>
    <s v="Avondale (South West Dapto) 132/11kV Zone Substation establishment site purchase"/>
    <s v="Major Project - Future/Planning Stage"/>
    <n v="0"/>
    <n v="0"/>
    <n v="0"/>
    <n v="0"/>
    <n v="0"/>
    <n v="0"/>
    <n v="0"/>
    <n v="0"/>
    <n v="0"/>
    <n v="0"/>
    <n v="2472396.6535000885"/>
    <n v="0"/>
    <n v="0"/>
    <n v="0"/>
    <n v="0"/>
    <n v="0"/>
    <n v="0"/>
    <n v="0"/>
    <n v="0"/>
    <n v="0"/>
    <n v="0"/>
    <n v="0"/>
    <n v="0"/>
    <n v="0"/>
    <n v="0"/>
    <n v="2867222.1262756283"/>
    <n v="0"/>
    <n v="0"/>
    <n v="0"/>
    <n v="0"/>
    <n v="0"/>
    <n v="2472396.6535000885"/>
    <n v="0"/>
    <n v="2867222.1262756283"/>
    <n v="60"/>
    <n v="300"/>
    <n v="0.9970899965076957"/>
    <s v="PRL"/>
    <s v="PR659"/>
    <x v="0"/>
    <s v="Std"/>
    <s v="Std"/>
    <x v="9"/>
  </r>
  <r>
    <s v="PR660"/>
    <s v="Install 66kV iso Douglas Pk/Appin/Wcliff"/>
    <s v="Major Project - Committed Project"/>
    <n v="666.27249891015606"/>
    <n v="0"/>
    <n v="0"/>
    <n v="0"/>
    <n v="0"/>
    <n v="0"/>
    <n v="0"/>
    <n v="0"/>
    <n v="0"/>
    <n v="0"/>
    <n v="0"/>
    <n v="0"/>
    <n v="0"/>
    <n v="0"/>
    <n v="0"/>
    <n v="60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660"/>
    <x v="0"/>
    <s v="Std"/>
    <s v="Unallocated"/>
    <x v="2"/>
  </r>
  <r>
    <s v="PR673"/>
    <s v="Liverpool ZS 11kV switchboard extension &amp; distribution works"/>
    <s v="Major Project - Committed Project"/>
    <n v="107758.19914734761"/>
    <n v="1888010.7712576559"/>
    <n v="3089775.9287562487"/>
    <n v="643581.97125000018"/>
    <n v="1625842"/>
    <n v="292387.94543289056"/>
    <n v="0"/>
    <n v="0"/>
    <n v="0"/>
    <n v="0"/>
    <n v="0"/>
    <n v="0"/>
    <n v="0"/>
    <n v="0"/>
    <n v="0"/>
    <n v="97623.609999999986"/>
    <n v="1753205.69"/>
    <n v="2940893.209999999"/>
    <n v="627884.85000000021"/>
    <n v="1625842"/>
    <n v="299697.64406871278"/>
    <n v="0"/>
    <n v="0"/>
    <n v="0"/>
    <n v="0"/>
    <n v="0"/>
    <n v="0"/>
    <n v="0"/>
    <n v="0"/>
    <n v="0"/>
    <n v="292387.94543289056"/>
    <n v="292387.94543289056"/>
    <n v="299697.64406871278"/>
    <n v="299697.64406871278"/>
    <n v="360"/>
    <n v="5400"/>
    <n v="1.9627011049772072E-2"/>
    <s v="PR"/>
    <s v="PR673"/>
    <x v="0"/>
    <s v="Std"/>
    <s v="Std"/>
    <x v="0"/>
  </r>
  <r>
    <s v="PR674"/>
    <s v="South Marsden Park (stage 1)"/>
    <s v="Major Project - Committed Project"/>
    <n v="2210208.5157658705"/>
    <n v="12696510.132741094"/>
    <n v="3107001.6925874995"/>
    <n v="205040.99999999997"/>
    <n v="0"/>
    <n v="0"/>
    <n v="0"/>
    <n v="0"/>
    <n v="0"/>
    <n v="0"/>
    <n v="0"/>
    <n v="0"/>
    <n v="0"/>
    <n v="0"/>
    <n v="0"/>
    <n v="2002339.83"/>
    <n v="11789971.830000002"/>
    <n v="2957288.9399999995"/>
    <n v="200040"/>
    <n v="0"/>
    <n v="0"/>
    <n v="0"/>
    <n v="0"/>
    <n v="0"/>
    <n v="0"/>
    <n v="0"/>
    <n v="0"/>
    <n v="0"/>
    <n v="0"/>
    <n v="0"/>
    <n v="0"/>
    <n v="0"/>
    <n v="0"/>
    <n v="0"/>
    <s v=""/>
    <n v="5100"/>
    <n v="9.2288249564898867E-2"/>
    <s v="PR"/>
    <s v="PR674"/>
    <x v="0"/>
    <s v="Std"/>
    <s v="Std"/>
    <x v="0"/>
  </r>
  <r>
    <s v="PR677"/>
    <s v="South Penrith Zone Substation"/>
    <s v="Major Project - Prior to Approval"/>
    <n v="0"/>
    <n v="0"/>
    <n v="1477.6830500000001"/>
    <n v="0"/>
    <n v="0"/>
    <n v="0"/>
    <n v="0"/>
    <n v="0"/>
    <n v="5777345.3247509347"/>
    <n v="11523346.322633212"/>
    <n v="11523346.322633212"/>
    <n v="0"/>
    <n v="0"/>
    <n v="0"/>
    <n v="0"/>
    <n v="0"/>
    <n v="0"/>
    <n v="1406.48"/>
    <n v="0"/>
    <n v="0"/>
    <n v="0"/>
    <n v="0"/>
    <n v="0"/>
    <n v="6377108.2430521576"/>
    <n v="13037608.669410195"/>
    <n v="13363548.886145448"/>
    <n v="0"/>
    <n v="0"/>
    <n v="0"/>
    <n v="0"/>
    <n v="17300691.647384148"/>
    <n v="28824037.970017359"/>
    <n v="19414716.912462354"/>
    <n v="32778265.798607804"/>
    <n v="210"/>
    <n v="2100"/>
    <n v="0.77826492135129255"/>
    <s v="PR"/>
    <s v="PR677"/>
    <x v="0"/>
    <s v="Std"/>
    <s v="Std"/>
    <x v="0"/>
  </r>
  <r>
    <s v="PR698"/>
    <s v="Marsden Park (residential) 132/11kV ZS - stage 2"/>
    <s v="Major Project - Prior to Approval"/>
    <n v="0"/>
    <n v="0"/>
    <n v="0"/>
    <n v="0"/>
    <n v="0"/>
    <n v="3060911.1728606606"/>
    <n v="3055789.8884442174"/>
    <n v="0"/>
    <n v="0"/>
    <n v="0"/>
    <n v="0"/>
    <n v="0"/>
    <n v="0"/>
    <n v="0"/>
    <n v="0"/>
    <n v="0"/>
    <n v="0"/>
    <n v="0"/>
    <n v="0"/>
    <n v="0"/>
    <n v="3137433.952182177"/>
    <n v="3210489.2515467056"/>
    <n v="0"/>
    <n v="0"/>
    <n v="0"/>
    <n v="0"/>
    <n v="0"/>
    <n v="0"/>
    <n v="0"/>
    <n v="0"/>
    <n v="6116701.0613048784"/>
    <n v="6116701.0613048784"/>
    <n v="6347923.2037288826"/>
    <n v="6347923.2037288826"/>
    <n v="200"/>
    <n v="2000"/>
    <n v="0.80137492033380764"/>
    <s v="PR"/>
    <s v="PR698"/>
    <x v="0"/>
    <s v="Std"/>
    <s v="Std"/>
    <x v="0"/>
  </r>
  <r>
    <s v="PR700"/>
    <s v="Riverstone east ZS establishment"/>
    <s v="Major Project - Prior to Approval"/>
    <n v="0"/>
    <n v="0"/>
    <n v="0"/>
    <n v="0"/>
    <n v="0"/>
    <n v="0"/>
    <n v="0"/>
    <n v="4063923.0302347839"/>
    <n v="8102959.8554076273"/>
    <n v="4619623.6991318446"/>
    <n v="3461355.3149001235"/>
    <n v="0"/>
    <n v="0"/>
    <n v="0"/>
    <n v="0"/>
    <n v="0"/>
    <n v="0"/>
    <n v="0"/>
    <n v="0"/>
    <n v="0"/>
    <n v="0"/>
    <n v="0"/>
    <n v="4376400.6119814301"/>
    <n v="8944151.5406158231"/>
    <n v="5226680.1936619366"/>
    <n v="4014110.9767858791"/>
    <n v="0"/>
    <n v="0"/>
    <n v="0"/>
    <n v="0"/>
    <n v="16786506.584774256"/>
    <n v="20247861.899674378"/>
    <n v="18547232.346259188"/>
    <n v="22561343.323045067"/>
    <n v="120"/>
    <n v="1200"/>
    <n v="0.94518610956129101"/>
    <s v="PR"/>
    <s v="PR700"/>
    <x v="0"/>
    <s v="Std"/>
    <s v="Std"/>
    <x v="0"/>
  </r>
  <r>
    <s v="PR701"/>
    <s v="Dapto 33kV feeder constraints"/>
    <s v="Major Project - Committed Project"/>
    <n v="1364.2575421679685"/>
    <n v="0"/>
    <n v="0"/>
    <n v="0"/>
    <n v="0"/>
    <n v="0"/>
    <n v="0"/>
    <n v="0"/>
    <n v="0"/>
    <n v="0"/>
    <n v="0"/>
    <n v="0"/>
    <n v="0"/>
    <n v="0"/>
    <n v="0"/>
    <n v="123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400"/>
    <n v="0.69340911823626294"/>
    <s v="PR"/>
    <s v="PR701"/>
    <x v="0"/>
    <s v="Std"/>
    <s v="Std"/>
    <x v="8"/>
  </r>
  <r>
    <s v="PR702"/>
    <s v="Penrith ZS 11kV transformer cable constraints"/>
    <s v="Major Project - Committed Project"/>
    <n v="0"/>
    <n v="5901.2529359374985"/>
    <n v="452715.20553124999"/>
    <n v="1316070.7362499998"/>
    <n v="7722"/>
    <n v="0"/>
    <n v="0"/>
    <n v="0"/>
    <n v="0"/>
    <n v="0"/>
    <n v="0"/>
    <n v="0"/>
    <n v="0"/>
    <n v="0"/>
    <n v="0"/>
    <n v="0"/>
    <n v="5479.9"/>
    <n v="430900.85"/>
    <n v="1283971.45"/>
    <n v="7722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PR"/>
    <s v="PR702"/>
    <x v="0"/>
    <s v="Std"/>
    <s v="Std"/>
    <x v="4"/>
  </r>
  <r>
    <s v="PR703"/>
    <s v="Riverstone East site purchase"/>
    <s v="Major Project - Prior to Approval"/>
    <n v="0"/>
    <n v="0"/>
    <n v="0"/>
    <n v="0"/>
    <n v="0"/>
    <n v="5993951.3828864107"/>
    <n v="0"/>
    <n v="0"/>
    <n v="0"/>
    <n v="0"/>
    <n v="0"/>
    <n v="0"/>
    <n v="0"/>
    <n v="0"/>
    <n v="0"/>
    <n v="0"/>
    <n v="0"/>
    <n v="0"/>
    <n v="0"/>
    <n v="0"/>
    <n v="6143800.1674585706"/>
    <n v="0"/>
    <n v="0"/>
    <n v="0"/>
    <n v="0"/>
    <n v="0"/>
    <n v="0"/>
    <n v="0"/>
    <n v="0"/>
    <n v="0"/>
    <n v="5993951.3828864107"/>
    <n v="5993951.3828864107"/>
    <n v="6143800.1674585706"/>
    <n v="6143800.1674585706"/>
    <n v="120"/>
    <n v="1200"/>
    <n v="0.94518610956129101"/>
    <s v="PRL"/>
    <s v="PR703"/>
    <x v="0"/>
    <s v="Std"/>
    <s v="Std"/>
    <x v="9"/>
  </r>
  <r>
    <s v="PR704"/>
    <s v="Oakdale (Southpipe) site purchase"/>
    <s v="Major Project - Committed Project"/>
    <n v="0"/>
    <n v="0"/>
    <n v="0"/>
    <n v="3664.3544999999995"/>
    <n v="128559"/>
    <n v="194925.29695526036"/>
    <n v="0"/>
    <n v="0"/>
    <n v="0"/>
    <n v="0"/>
    <n v="0"/>
    <n v="0"/>
    <n v="0"/>
    <n v="0"/>
    <n v="0"/>
    <n v="0"/>
    <n v="0"/>
    <n v="0"/>
    <n v="3574.98"/>
    <n v="128559"/>
    <n v="199798.42937914186"/>
    <n v="0"/>
    <n v="0"/>
    <n v="0"/>
    <n v="0"/>
    <n v="0"/>
    <n v="0"/>
    <n v="0"/>
    <n v="0"/>
    <n v="0"/>
    <n v="194925.29695526036"/>
    <n v="194925.29695526036"/>
    <n v="199798.42937914186"/>
    <n v="199798.42937914186"/>
    <n v="160"/>
    <n v="2400"/>
    <n v="0.69340911823626294"/>
    <s v="PRL"/>
    <s v="PR704"/>
    <x v="0"/>
    <s v="Std"/>
    <s v="Std"/>
    <x v="9"/>
  </r>
  <r>
    <s v="PR707"/>
    <s v="132kV ducts Bringelly Rd"/>
    <s v="Major Project - Committed Project"/>
    <n v="4074.6480188398432"/>
    <n v="19851.423319062498"/>
    <n v="345107.03065000003"/>
    <n v="266459.95325000002"/>
    <n v="850291.17999999993"/>
    <n v="0"/>
    <n v="0"/>
    <n v="0"/>
    <n v="0"/>
    <n v="0"/>
    <n v="0"/>
    <n v="0"/>
    <n v="0"/>
    <n v="0"/>
    <n v="0"/>
    <n v="3691.4300000000003"/>
    <n v="18434.02"/>
    <n v="328477.84000000003"/>
    <n v="259960.93000000002"/>
    <n v="850291.17999999993"/>
    <n v="0"/>
    <n v="0"/>
    <n v="0"/>
    <n v="0"/>
    <n v="0"/>
    <n v="0"/>
    <n v="0"/>
    <n v="0"/>
    <n v="0"/>
    <n v="0"/>
    <n v="0"/>
    <n v="0"/>
    <n v="0"/>
    <n v="0"/>
    <s v=""/>
    <n v="2850"/>
    <n v="0.65728805041321381"/>
    <s v="PR"/>
    <s v="PR707"/>
    <x v="0"/>
    <s v="Std"/>
    <s v="Std"/>
    <x v="8"/>
  </r>
  <r>
    <s v="PR709"/>
    <s v="Feeder 230 undergrounding"/>
    <s v="Major Project - Committed Project"/>
    <n v="0"/>
    <n v="48312.781025312492"/>
    <n v="2813121.8972"/>
    <n v="2881.2954999999888"/>
    <n v="0"/>
    <n v="0"/>
    <n v="0"/>
    <n v="0"/>
    <n v="0"/>
    <n v="0"/>
    <n v="0"/>
    <n v="0"/>
    <n v="0"/>
    <n v="0"/>
    <n v="0"/>
    <n v="0"/>
    <n v="44863.22"/>
    <n v="2677569.92"/>
    <n v="2811.0199999999895"/>
    <n v="0"/>
    <n v="0"/>
    <n v="0"/>
    <n v="0"/>
    <n v="0"/>
    <n v="0"/>
    <n v="0"/>
    <n v="0"/>
    <n v="0"/>
    <n v="0"/>
    <n v="0"/>
    <n v="0"/>
    <n v="0"/>
    <n v="0"/>
    <n v="0"/>
    <s v=""/>
    <n v="3300"/>
    <n v="0.54006397789077143"/>
    <s v="PR"/>
    <s v="PR709"/>
    <x v="0"/>
    <s v="Std"/>
    <s v="Std"/>
    <x v="8"/>
  </r>
  <r>
    <s v="PR710"/>
    <s v="Feeder 868 rebuild &amp; rearrangement South32"/>
    <s v="Major Project - Committed Project"/>
    <n v="0"/>
    <n v="0"/>
    <n v="124728.63456875003"/>
    <n v="1481294.3812500006"/>
    <n v="25008"/>
    <n v="0"/>
    <n v="0"/>
    <n v="0"/>
    <n v="0"/>
    <n v="0"/>
    <n v="0"/>
    <n v="0"/>
    <n v="0"/>
    <n v="0"/>
    <n v="0"/>
    <n v="0"/>
    <n v="0"/>
    <n v="118718.51000000002"/>
    <n v="1445165.2500000007"/>
    <n v="25008"/>
    <n v="0"/>
    <n v="0"/>
    <n v="0"/>
    <n v="0"/>
    <n v="0"/>
    <n v="0"/>
    <n v="0"/>
    <n v="0"/>
    <n v="0"/>
    <n v="0"/>
    <n v="0"/>
    <n v="0"/>
    <n v="0"/>
    <n v="0"/>
    <s v=""/>
    <n v="1050"/>
    <n v="0.95958215978511741"/>
    <s v="PR"/>
    <s v="PR710"/>
    <x v="0"/>
    <s v="Std"/>
    <s v="Std"/>
    <x v="8"/>
  </r>
  <r>
    <s v="PR713"/>
    <s v="Box Hill 132/22kV ZS establishment"/>
    <s v="Major Project - Prior to Approval"/>
    <n v="0"/>
    <n v="0"/>
    <n v="0"/>
    <n v="0"/>
    <n v="0"/>
    <n v="7162372.305790402"/>
    <n v="14300777.535371842"/>
    <n v="14263120.500083858"/>
    <n v="0"/>
    <n v="0"/>
    <n v="0"/>
    <n v="0"/>
    <n v="0"/>
    <n v="0"/>
    <n v="0"/>
    <n v="0"/>
    <n v="0"/>
    <n v="0"/>
    <n v="0"/>
    <n v="0"/>
    <n v="7341431.6134351613"/>
    <n v="15024754.398100041"/>
    <n v="15359820.749785617"/>
    <n v="0"/>
    <n v="0"/>
    <n v="0"/>
    <n v="0"/>
    <n v="0"/>
    <n v="0"/>
    <n v="0"/>
    <n v="35726270.341246098"/>
    <n v="35726270.341246098"/>
    <n v="37726006.761320814"/>
    <n v="37726006.761320814"/>
    <n v="170"/>
    <n v="1700"/>
    <n v="0.88997896864669446"/>
    <s v="PR"/>
    <s v="PR713"/>
    <x v="0"/>
    <s v="Std"/>
    <s v="Std"/>
    <x v="0"/>
  </r>
  <r>
    <s v="PR715"/>
    <s v="Nepean TS constraints"/>
    <s v="Major Project - Committed Project"/>
    <n v="0"/>
    <n v="14991.943604843747"/>
    <n v="297168.29366250004"/>
    <n v="109886.0885"/>
    <n v="0"/>
    <n v="0"/>
    <n v="0"/>
    <n v="0"/>
    <n v="0"/>
    <n v="0"/>
    <n v="0"/>
    <n v="0"/>
    <n v="0"/>
    <n v="0"/>
    <n v="0"/>
    <n v="0"/>
    <n v="13921.51"/>
    <n v="282849.06000000006"/>
    <n v="107205.94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715"/>
    <x v="0"/>
    <s v="Std"/>
    <s v="Std"/>
    <x v="0"/>
  </r>
  <r>
    <s v="PR716"/>
    <s v="Box Hill ZS - 132kV ducts Old Pitt Town"/>
    <s v="Major Project - Committed Project"/>
    <n v="0"/>
    <n v="3806.9698929687493"/>
    <n v="342851.10763749992"/>
    <n v="0"/>
    <n v="0"/>
    <n v="0"/>
    <n v="0"/>
    <n v="0"/>
    <n v="0"/>
    <n v="0"/>
    <n v="0"/>
    <n v="0"/>
    <n v="0"/>
    <n v="0"/>
    <n v="0"/>
    <n v="0"/>
    <n v="3535.15"/>
    <n v="326330.61999999994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716"/>
    <x v="0"/>
    <s v="Std"/>
    <s v="Std"/>
    <x v="8"/>
  </r>
  <r>
    <s v="PR717"/>
    <s v="Acquire improved site for West Dapto ZS"/>
    <s v="Major Project - Committed Project"/>
    <n v="0"/>
    <n v="0"/>
    <n v="0"/>
    <n v="0"/>
    <n v="1250000"/>
    <n v="1997983.7942954702"/>
    <n v="0"/>
    <n v="0"/>
    <n v="0"/>
    <n v="0"/>
    <n v="0"/>
    <n v="0"/>
    <n v="0"/>
    <n v="0"/>
    <n v="0"/>
    <n v="0"/>
    <n v="0"/>
    <n v="0"/>
    <n v="0"/>
    <n v="1250000"/>
    <n v="2047933.3891528568"/>
    <n v="0"/>
    <n v="0"/>
    <n v="0"/>
    <n v="0"/>
    <n v="0"/>
    <n v="0"/>
    <n v="0"/>
    <n v="0"/>
    <n v="0"/>
    <n v="1997983.7942954702"/>
    <n v="1997983.7942954702"/>
    <n v="2047933.3891528568"/>
    <n v="2047933.3891528568"/>
    <n v="140"/>
    <n v="2100"/>
    <n v="0.77826492135129255"/>
    <s v="PRL"/>
    <s v="PR717"/>
    <x v="0"/>
    <s v="Std"/>
    <s v="Std"/>
    <x v="9"/>
  </r>
  <r>
    <s v="PR722"/>
    <s v="Camellia TS connection works for Ausgrid"/>
    <s v="Major Project - Committed Project"/>
    <n v="0"/>
    <n v="0"/>
    <n v="14099.482056249999"/>
    <n v="88734.701000000001"/>
    <n v="1247859"/>
    <n v="274695.79893440416"/>
    <n v="104707.67774081917"/>
    <n v="0"/>
    <n v="0"/>
    <n v="0"/>
    <n v="0"/>
    <n v="0"/>
    <n v="0"/>
    <n v="0"/>
    <n v="0"/>
    <n v="0"/>
    <n v="0"/>
    <n v="13420.09"/>
    <n v="86570.44"/>
    <n v="1247859"/>
    <n v="281563.19390776422"/>
    <n v="110008.50392644813"/>
    <n v="0"/>
    <n v="0"/>
    <n v="0"/>
    <n v="0"/>
    <n v="0"/>
    <n v="0"/>
    <n v="0"/>
    <n v="0"/>
    <n v="379403.47667522333"/>
    <n v="379403.47667522333"/>
    <n v="391571.69783421233"/>
    <n v="391571.69783421233"/>
    <n v="170"/>
    <n v="2550"/>
    <n v="0.68279183402497479"/>
    <s v="PR"/>
    <s v="PR722"/>
    <x v="0"/>
    <s v="Std"/>
    <s v="Std"/>
    <x v="0"/>
  </r>
  <r>
    <s v="PR723"/>
    <s v="Supply to Luddenham Science Park"/>
    <s v="Major Project - Prior to Approval"/>
    <n v="0"/>
    <n v="4375.8696723437488"/>
    <n v="7870.2633937500004"/>
    <n v="0"/>
    <n v="0"/>
    <n v="0"/>
    <n v="0"/>
    <n v="0"/>
    <n v="8545036.8457567468"/>
    <n v="17043713.570568208"/>
    <n v="17043713.570568208"/>
    <n v="0"/>
    <n v="0"/>
    <n v="0"/>
    <n v="0"/>
    <n v="0"/>
    <n v="4063.43"/>
    <n v="7491.0300000000007"/>
    <n v="0"/>
    <n v="0"/>
    <n v="0"/>
    <n v="0"/>
    <n v="0"/>
    <n v="9432121.8212118857"/>
    <n v="19283397.511896264"/>
    <n v="19765482.449693669"/>
    <n v="0"/>
    <n v="0"/>
    <n v="0"/>
    <n v="0"/>
    <n v="25588750.416324954"/>
    <n v="42632463.986893162"/>
    <n v="28715519.333108149"/>
    <n v="48481001.782801822"/>
    <n v="210"/>
    <n v="2100"/>
    <n v="0.77826492135129255"/>
    <s v="PR"/>
    <s v="PR723"/>
    <x v="0"/>
    <s v="Std"/>
    <s v="Std"/>
    <x v="0"/>
  </r>
  <r>
    <s v="PR724"/>
    <s v="Establish Mt Gilead ZS"/>
    <s v="Major Project - Prior to Approval"/>
    <n v="0"/>
    <n v="0"/>
    <n v="0"/>
    <n v="0"/>
    <n v="0"/>
    <n v="0"/>
    <n v="0"/>
    <n v="4023140.5639533009"/>
    <n v="8021644.662028023"/>
    <n v="4538529.088897042"/>
    <n v="3461355.3149001235"/>
    <n v="0"/>
    <n v="0"/>
    <n v="0"/>
    <n v="0"/>
    <n v="0"/>
    <n v="0"/>
    <n v="0"/>
    <n v="0"/>
    <n v="0"/>
    <n v="0"/>
    <n v="0"/>
    <n v="4332482.3563785218"/>
    <n v="8854394.7819597516"/>
    <n v="5134929.0856211176"/>
    <n v="4014110.9767858791"/>
    <n v="0"/>
    <n v="0"/>
    <n v="0"/>
    <n v="0"/>
    <n v="16583314.314878367"/>
    <n v="20044669.629778489"/>
    <n v="18321806.22395939"/>
    <n v="22335917.20074527"/>
    <n v="200"/>
    <n v="2000"/>
    <n v="0.80137492033380764"/>
    <s v="PR"/>
    <s v="PR724"/>
    <x v="0"/>
    <s v="Std"/>
    <s v="Std"/>
    <x v="0"/>
  </r>
  <r>
    <s v="PR727"/>
    <s v="Luddenham ZS site purchase"/>
    <s v="Major Project - Committed Project"/>
    <n v="0"/>
    <n v="0"/>
    <n v="10703.7675"/>
    <n v="0"/>
    <n v="0"/>
    <n v="0"/>
    <n v="0"/>
    <n v="0"/>
    <n v="0"/>
    <n v="0"/>
    <n v="0"/>
    <n v="0"/>
    <n v="0"/>
    <n v="0"/>
    <n v="0"/>
    <n v="0"/>
    <n v="0"/>
    <n v="10188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L"/>
    <s v="PR727"/>
    <x v="0"/>
    <s v="Std"/>
    <s v="Std"/>
    <x v="9"/>
  </r>
  <r>
    <s v="PR728"/>
    <s v="Western Sydney Employment Lands ZS"/>
    <s v="Major Project - Prior to Approval"/>
    <n v="0"/>
    <n v="0"/>
    <n v="0"/>
    <n v="0"/>
    <n v="0"/>
    <n v="0"/>
    <n v="0"/>
    <n v="4493034.151059947"/>
    <n v="8958554.3535530288"/>
    <n v="8934252.547087919"/>
    <n v="0"/>
    <n v="0"/>
    <n v="0"/>
    <n v="0"/>
    <n v="0"/>
    <n v="0"/>
    <n v="0"/>
    <n v="0"/>
    <n v="0"/>
    <n v="0"/>
    <n v="0"/>
    <n v="0"/>
    <n v="4838506.35508129"/>
    <n v="9888567.7768165451"/>
    <n v="10108286.707814254"/>
    <n v="0"/>
    <n v="0"/>
    <n v="0"/>
    <n v="0"/>
    <n v="0"/>
    <n v="22385841.051700894"/>
    <n v="22385841.051700894"/>
    <n v="24835360.839712091"/>
    <n v="24835360.839712091"/>
    <n v="160"/>
    <n v="1600"/>
    <n v="0.91243885809045122"/>
    <s v="PR"/>
    <s v="PR728"/>
    <x v="0"/>
    <s v="Std"/>
    <s v="Std"/>
    <x v="0"/>
  </r>
  <r>
    <s v="PR729"/>
    <s v="Cheriton Avenue 3rd transformer"/>
    <s v="Major Project - Future/Planning Stage"/>
    <n v="0"/>
    <n v="0"/>
    <n v="0"/>
    <n v="0"/>
    <n v="0"/>
    <n v="0"/>
    <n v="0"/>
    <n v="0"/>
    <n v="0"/>
    <n v="0"/>
    <n v="0"/>
    <n v="0"/>
    <n v="0"/>
    <n v="0"/>
    <n v="5520000"/>
    <n v="0"/>
    <n v="0"/>
    <n v="0"/>
    <n v="0"/>
    <n v="0"/>
    <n v="0"/>
    <n v="0"/>
    <n v="0"/>
    <n v="0"/>
    <n v="0"/>
    <n v="0"/>
    <n v="0"/>
    <n v="0"/>
    <n v="0"/>
    <n v="7066066.6839638911"/>
    <n v="0"/>
    <n v="5520000"/>
    <n v="0"/>
    <n v="7066066.6839638911"/>
    <n v="210"/>
    <n v="1050"/>
    <n v="0.95958215978511741"/>
    <s v="PR"/>
    <s v="PR729"/>
    <x v="0"/>
    <s v="Std"/>
    <s v="Unallocated"/>
    <x v="2"/>
  </r>
  <r>
    <s v="PR732"/>
    <s v="Feeder 214/215 contraints"/>
    <s v="Major Project - Committed Project"/>
    <n v="0"/>
    <n v="0"/>
    <n v="0"/>
    <n v="2946.4547499999999"/>
    <n v="0"/>
    <n v="5134818.3513393588"/>
    <n v="5126227.1627295297"/>
    <n v="0"/>
    <n v="0"/>
    <n v="0"/>
    <n v="0"/>
    <n v="0"/>
    <n v="0"/>
    <n v="0"/>
    <n v="0"/>
    <n v="0"/>
    <n v="0"/>
    <n v="0"/>
    <n v="2874.59"/>
    <n v="0"/>
    <n v="5263188.810122842"/>
    <n v="5385742.4128427114"/>
    <n v="0"/>
    <n v="0"/>
    <n v="0"/>
    <n v="0"/>
    <n v="0"/>
    <n v="0"/>
    <n v="0"/>
    <n v="0"/>
    <n v="10261045.514068889"/>
    <n v="10261045.514068889"/>
    <n v="10648931.222965553"/>
    <n v="10648931.222965553"/>
    <n v="220"/>
    <n v="3300"/>
    <n v="0.54006397789077143"/>
    <s v="PR"/>
    <s v="PR732"/>
    <x v="0"/>
    <s v="Std"/>
    <s v="Std"/>
    <x v="8"/>
  </r>
  <r>
    <s v="PR733"/>
    <s v="Bringelly ZS augmentation"/>
    <s v="Major Project - Future/Planning Stage"/>
    <n v="0"/>
    <n v="0"/>
    <n v="0"/>
    <n v="0"/>
    <n v="0"/>
    <n v="0"/>
    <n v="0"/>
    <n v="0"/>
    <n v="0"/>
    <n v="0"/>
    <n v="4216919.7322097505"/>
    <n v="8433839.4644195009"/>
    <n v="8433839.4644195009"/>
    <n v="0"/>
    <n v="0"/>
    <n v="0"/>
    <n v="0"/>
    <n v="0"/>
    <n v="0"/>
    <n v="0"/>
    <n v="0"/>
    <n v="0"/>
    <n v="0"/>
    <n v="0"/>
    <n v="0"/>
    <n v="4890334.0585757112"/>
    <n v="10025184.820080208"/>
    <n v="10275814.440582212"/>
    <n v="0"/>
    <n v="0"/>
    <n v="0"/>
    <n v="21084598.661048755"/>
    <n v="0"/>
    <n v="25191333.31923813"/>
    <n v="140"/>
    <n v="700"/>
    <n v="0.99193572733142954"/>
    <s v="PR"/>
    <s v="PR733"/>
    <x v="0"/>
    <s v="Std"/>
    <s v="Unallocated"/>
    <x v="2"/>
  </r>
  <r>
    <s v="PR735"/>
    <s v="Termeil area distribution works"/>
    <s v="Major Project - Committed Project"/>
    <n v="0"/>
    <n v="0"/>
    <n v="1795.5076187499999"/>
    <n v="786359.3667499997"/>
    <n v="1131110.1400000001"/>
    <n v="0"/>
    <n v="0"/>
    <n v="0"/>
    <n v="0"/>
    <n v="0"/>
    <n v="0"/>
    <n v="0"/>
    <n v="0"/>
    <n v="0"/>
    <n v="0"/>
    <n v="0"/>
    <n v="0"/>
    <n v="1708.99"/>
    <n v="767179.86999999976"/>
    <n v="1131110.1400000001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R"/>
    <s v="PR735"/>
    <x v="0"/>
    <s v="Std"/>
    <s v="Std"/>
    <x v="1"/>
  </r>
  <r>
    <s v="PR739"/>
    <s v="South Gilead (South Campbelltown)"/>
    <s v="Major Project - Future/Planning Stage"/>
    <n v="0"/>
    <n v="0"/>
    <n v="0"/>
    <n v="0"/>
    <n v="0"/>
    <n v="0"/>
    <n v="0"/>
    <n v="0"/>
    <n v="0"/>
    <n v="0"/>
    <n v="3999942.2018985827"/>
    <n v="7999884.4037971655"/>
    <n v="7999884.4037971655"/>
    <n v="0"/>
    <n v="0"/>
    <n v="0"/>
    <n v="0"/>
    <n v="0"/>
    <n v="0"/>
    <n v="0"/>
    <n v="0"/>
    <n v="0"/>
    <n v="0"/>
    <n v="0"/>
    <n v="0"/>
    <n v="4638706.6447737617"/>
    <n v="9509348.6217862125"/>
    <n v="9747082.3373308666"/>
    <n v="0"/>
    <n v="0"/>
    <n v="0"/>
    <n v="19999711.009492915"/>
    <n v="0"/>
    <n v="23895137.60389084"/>
    <n v="110"/>
    <n v="550"/>
    <n v="0.99193572733142954"/>
    <s v="PR"/>
    <s v="PR739"/>
    <x v="0"/>
    <s v="Std"/>
    <s v="Std"/>
    <x v="0"/>
  </r>
  <r>
    <s v="PR740"/>
    <s v="AFIC upgrade Minto, Prospect, Kingswood"/>
    <s v="Major Project - Committed Project"/>
    <n v="0"/>
    <n v="0"/>
    <n v="0"/>
    <n v="39173.644749999999"/>
    <n v="2242841"/>
    <n v="310849.31569218071"/>
    <n v="0"/>
    <n v="0"/>
    <n v="0"/>
    <n v="0"/>
    <n v="0"/>
    <n v="0"/>
    <n v="0"/>
    <n v="0"/>
    <n v="0"/>
    <n v="0"/>
    <n v="0"/>
    <n v="0"/>
    <n v="38218.19"/>
    <n v="2242841"/>
    <n v="318620.54858448519"/>
    <n v="0"/>
    <n v="0"/>
    <n v="0"/>
    <n v="0"/>
    <n v="0"/>
    <n v="0"/>
    <n v="0"/>
    <n v="0"/>
    <n v="0"/>
    <n v="310849.31569218071"/>
    <n v="310849.31569218071"/>
    <n v="318620.54858448519"/>
    <n v="318620.54858448519"/>
    <n v="150"/>
    <n v="2250"/>
    <n v="0.70443864267626011"/>
    <s v="PR"/>
    <s v="PR740"/>
    <x v="0"/>
    <s v="Std"/>
    <s v="Std"/>
    <x v="0"/>
  </r>
  <r>
    <s v="PR741"/>
    <s v="Western Sydney Airport 132kV supply"/>
    <s v="Major Project - Prior to Approval"/>
    <n v="0"/>
    <n v="0"/>
    <n v="0"/>
    <n v="0"/>
    <n v="0"/>
    <n v="0"/>
    <n v="0"/>
    <n v="15426880.005643556"/>
    <n v="15379645.289775399"/>
    <n v="15337925.035749601"/>
    <n v="0"/>
    <n v="0"/>
    <n v="0"/>
    <n v="0"/>
    <n v="0"/>
    <n v="0"/>
    <n v="0"/>
    <n v="0"/>
    <n v="0"/>
    <n v="0"/>
    <n v="0"/>
    <n v="0"/>
    <n v="16613062.451077491"/>
    <n v="16976250.724094145"/>
    <n v="17353454.354147825"/>
    <n v="0"/>
    <n v="0"/>
    <n v="0"/>
    <n v="0"/>
    <n v="0"/>
    <n v="46144450.331168555"/>
    <n v="46144450.331168555"/>
    <n v="50942767.529319465"/>
    <n v="50942767.529319465"/>
    <n v="170"/>
    <n v="1700"/>
    <n v="0.88997896864669446"/>
    <s v="PR"/>
    <s v="PR741"/>
    <x v="0"/>
    <s v="Cont"/>
    <s v="Std"/>
    <x v="8"/>
  </r>
  <r>
    <s v="PR742"/>
    <s v="North Bomaderry ZS establishment"/>
    <s v="Major Project - Prior to Approval"/>
    <n v="0"/>
    <n v="0"/>
    <n v="0"/>
    <n v="0"/>
    <n v="0"/>
    <n v="0"/>
    <n v="0"/>
    <n v="3663658.0440965234"/>
    <n v="7304880.9818478003"/>
    <n v="3823709.7684370964"/>
    <n v="3461355.3149001235"/>
    <n v="0"/>
    <n v="0"/>
    <n v="0"/>
    <n v="0"/>
    <n v="0"/>
    <n v="0"/>
    <n v="0"/>
    <n v="0"/>
    <n v="0"/>
    <n v="0"/>
    <n v="0"/>
    <n v="3945359.0008933824"/>
    <n v="8063221.7922450071"/>
    <n v="4326176.6357198395"/>
    <n v="4014110.9767858791"/>
    <n v="0"/>
    <n v="0"/>
    <n v="0"/>
    <n v="0"/>
    <n v="14792248.794381421"/>
    <n v="18253604.109281544"/>
    <n v="16334757.428858228"/>
    <n v="20348868.405644108"/>
    <n v="100"/>
    <n v="1000"/>
    <n v="0.97415079593413267"/>
    <s v="PR"/>
    <s v="PR742"/>
    <x v="0"/>
    <s v="Std"/>
    <s v="Std"/>
    <x v="0"/>
  </r>
  <r>
    <s v="PR744"/>
    <s v="Termeil ZS establishment"/>
    <s v="Major Project - Future/Planning Stage"/>
    <n v="0"/>
    <n v="0"/>
    <n v="0"/>
    <n v="0"/>
    <n v="0"/>
    <n v="0"/>
    <n v="0"/>
    <n v="0"/>
    <n v="0"/>
    <n v="0"/>
    <n v="3936797.1913681906"/>
    <n v="3936797.1913681906"/>
    <n v="0"/>
    <n v="0"/>
    <n v="0"/>
    <n v="0"/>
    <n v="0"/>
    <n v="0"/>
    <n v="0"/>
    <n v="0"/>
    <n v="0"/>
    <n v="0"/>
    <n v="0"/>
    <n v="0"/>
    <n v="0"/>
    <n v="4565477.7916686824"/>
    <n v="4679614.7364603998"/>
    <n v="0"/>
    <n v="0"/>
    <n v="0"/>
    <n v="0"/>
    <n v="7873594.3827363811"/>
    <n v="0"/>
    <n v="9245092.5281290822"/>
    <n v="270"/>
    <n v="1350"/>
    <n v="0.92238653603944176"/>
    <s v="PR"/>
    <s v="PR744"/>
    <x v="0"/>
    <s v="Std"/>
    <s v="Std"/>
    <x v="0"/>
  </r>
  <r>
    <s v="PR745"/>
    <s v="Austral Permanent ZS establishment"/>
    <s v="Major Project - Future/Planning Stage"/>
    <n v="0"/>
    <n v="0"/>
    <n v="0"/>
    <n v="0"/>
    <n v="0"/>
    <n v="0"/>
    <n v="0"/>
    <n v="0"/>
    <n v="0"/>
    <n v="0"/>
    <n v="10402361.679936271"/>
    <n v="10402361.679936271"/>
    <n v="0"/>
    <n v="0"/>
    <n v="0"/>
    <n v="0"/>
    <n v="0"/>
    <n v="0"/>
    <n v="0"/>
    <n v="0"/>
    <n v="0"/>
    <n v="0"/>
    <n v="0"/>
    <n v="0"/>
    <n v="0"/>
    <n v="12063550.374092078"/>
    <n v="12365139.13344438"/>
    <n v="0"/>
    <n v="0"/>
    <n v="0"/>
    <n v="0"/>
    <n v="20804723.359872542"/>
    <n v="0"/>
    <n v="24428689.507536456"/>
    <n v="160"/>
    <n v="800"/>
    <n v="0.9913813516941774"/>
    <s v="PR"/>
    <s v="PR745"/>
    <x v="0"/>
    <s v="Std"/>
    <s v="Unallocated"/>
    <x v="2"/>
  </r>
  <r>
    <s v="PR746"/>
    <s v="Sydney University - Western Sydney Employment Lands ZS establishment"/>
    <s v="Major Project - Future/Planning Stage"/>
    <n v="0"/>
    <n v="0"/>
    <n v="0"/>
    <n v="0"/>
    <n v="0"/>
    <n v="0"/>
    <n v="0"/>
    <n v="0"/>
    <n v="0"/>
    <n v="0"/>
    <n v="0"/>
    <n v="0"/>
    <n v="12120677.354118833"/>
    <n v="12120677.354118833"/>
    <n v="0"/>
    <n v="0"/>
    <n v="0"/>
    <n v="0"/>
    <n v="0"/>
    <n v="0"/>
    <n v="0"/>
    <n v="0"/>
    <n v="0"/>
    <n v="0"/>
    <n v="0"/>
    <n v="0"/>
    <n v="0"/>
    <n v="14767868.408041229"/>
    <n v="15137065.118242258"/>
    <n v="0"/>
    <n v="0"/>
    <n v="24241354.708237667"/>
    <n v="0"/>
    <n v="29904933.526283488"/>
    <n v="80"/>
    <n v="400"/>
    <n v="0.9970899965076957"/>
    <s v="PR"/>
    <s v="PR746"/>
    <x v="0"/>
    <s v="Std"/>
    <s v="Unallocated"/>
    <x v="2"/>
  </r>
  <r>
    <s v="PR748"/>
    <s v="Establish permanent Catherine Park ZS"/>
    <s v="Major Project - Prior to Approval"/>
    <n v="0"/>
    <n v="0"/>
    <n v="0"/>
    <n v="0"/>
    <n v="0"/>
    <n v="0"/>
    <n v="0"/>
    <n v="0"/>
    <n v="0"/>
    <n v="1879021.4566600672"/>
    <n v="3758042.9133201344"/>
    <n v="3758042.9133201344"/>
    <n v="0"/>
    <n v="0"/>
    <n v="0"/>
    <n v="0"/>
    <n v="0"/>
    <n v="0"/>
    <n v="0"/>
    <n v="0"/>
    <n v="0"/>
    <n v="0"/>
    <n v="0"/>
    <n v="0"/>
    <n v="2125940.3082629051"/>
    <n v="4358177.6319389548"/>
    <n v="4467132.0727374293"/>
    <n v="0"/>
    <n v="0"/>
    <n v="0"/>
    <n v="1879021.4566600672"/>
    <n v="9395107.2833003365"/>
    <n v="2125940.3082629051"/>
    <n v="10951250.012939289"/>
    <n v="240"/>
    <n v="2400"/>
    <n v="0.69340911823626294"/>
    <s v="PR"/>
    <s v="PR748"/>
    <x v="0"/>
    <s v="Std"/>
    <s v="Std"/>
    <x v="0"/>
  </r>
  <r>
    <s v="PR749"/>
    <s v="Nepean ZS augmentation"/>
    <s v="Major Project - Future/Planning Stage"/>
    <n v="0"/>
    <n v="0"/>
    <n v="0"/>
    <n v="0"/>
    <n v="0"/>
    <n v="0"/>
    <n v="0"/>
    <n v="0"/>
    <n v="0"/>
    <n v="0"/>
    <n v="0"/>
    <n v="3560251.1810401273"/>
    <n v="0"/>
    <n v="0"/>
    <n v="0"/>
    <n v="0"/>
    <n v="0"/>
    <n v="0"/>
    <n v="0"/>
    <n v="0"/>
    <n v="0"/>
    <n v="0"/>
    <n v="0"/>
    <n v="0"/>
    <n v="0"/>
    <n v="0"/>
    <n v="4232019.8583828276"/>
    <n v="0"/>
    <n v="0"/>
    <n v="0"/>
    <n v="0"/>
    <n v="3560251.1810401273"/>
    <n v="0"/>
    <n v="4232019.8583828276"/>
    <n v="250"/>
    <n v="1250"/>
    <n v="0.92238653603944176"/>
    <s v="PR"/>
    <s v="PR749"/>
    <x v="0"/>
    <s v="Std"/>
    <s v="Unallocated"/>
    <x v="2"/>
  </r>
  <r>
    <s v="PR750"/>
    <s v="Feeder 512 augmentation"/>
    <s v="Major Project - Committed Project"/>
    <n v="0"/>
    <n v="0"/>
    <n v="0"/>
    <n v="1213361.5132499996"/>
    <n v="2000"/>
    <n v="0"/>
    <n v="0"/>
    <n v="0"/>
    <n v="0"/>
    <n v="0"/>
    <n v="0"/>
    <n v="0"/>
    <n v="0"/>
    <n v="0"/>
    <n v="0"/>
    <n v="0"/>
    <n v="0"/>
    <n v="0"/>
    <n v="1183767.3299999998"/>
    <n v="2000"/>
    <n v="0"/>
    <n v="0"/>
    <n v="0"/>
    <n v="0"/>
    <n v="0"/>
    <n v="0"/>
    <n v="0"/>
    <n v="0"/>
    <n v="0"/>
    <n v="0"/>
    <n v="0"/>
    <n v="0"/>
    <n v="0"/>
    <n v="0"/>
    <s v=""/>
    <n v="2300"/>
    <n v="0.69340911823626294"/>
    <s v="PR"/>
    <s v="PR750"/>
    <x v="0"/>
    <s v="Std"/>
    <s v="Std"/>
    <x v="8"/>
  </r>
  <r>
    <s v="PR751"/>
    <s v="Parklea ZS to Bella Vista ZS load transfer"/>
    <s v="Major Project - Prior to Approval"/>
    <n v="0"/>
    <n v="0"/>
    <n v="0"/>
    <n v="0"/>
    <n v="0"/>
    <n v="0"/>
    <n v="997320.45967500575"/>
    <n v="0"/>
    <n v="0"/>
    <n v="0"/>
    <n v="0"/>
    <n v="0"/>
    <n v="0"/>
    <n v="0"/>
    <n v="0"/>
    <n v="0"/>
    <n v="0"/>
    <n v="0"/>
    <n v="0"/>
    <n v="0"/>
    <n v="0"/>
    <n v="1047809.8079460529"/>
    <n v="0"/>
    <n v="0"/>
    <n v="0"/>
    <n v="0"/>
    <n v="0"/>
    <n v="0"/>
    <n v="0"/>
    <n v="0"/>
    <n v="997320.45967500575"/>
    <n v="997320.45967500575"/>
    <n v="1047809.8079460529"/>
    <n v="1047809.8079460529"/>
    <n v="360"/>
    <n v="3600"/>
    <n v="0.42425142341397026"/>
    <s v="PR"/>
    <s v="PR751"/>
    <x v="0"/>
    <s v="Std"/>
    <s v="Std"/>
    <x v="0"/>
  </r>
  <r>
    <s v="PR752"/>
    <s v="Kemps Creek 132kV conversion"/>
    <s v="Major Project - Future/Planning Stage"/>
    <n v="0"/>
    <n v="0"/>
    <n v="0"/>
    <n v="0"/>
    <n v="0"/>
    <n v="0"/>
    <n v="0"/>
    <n v="0"/>
    <n v="0"/>
    <n v="0"/>
    <n v="0"/>
    <n v="0"/>
    <n v="0"/>
    <n v="0"/>
    <n v="8898000"/>
    <n v="0"/>
    <n v="0"/>
    <n v="0"/>
    <n v="0"/>
    <n v="0"/>
    <n v="0"/>
    <n v="0"/>
    <n v="0"/>
    <n v="0"/>
    <n v="0"/>
    <n v="0"/>
    <n v="0"/>
    <n v="0"/>
    <n v="0"/>
    <n v="11390192.274259185"/>
    <n v="0"/>
    <n v="8898000"/>
    <n v="0"/>
    <n v="11390192.274259185"/>
    <n v="340"/>
    <n v="1700"/>
    <n v="0.88997896864669446"/>
    <s v="PR"/>
    <s v="PR752"/>
    <x v="0"/>
    <s v="Std"/>
    <s v="Unallocated"/>
    <x v="2"/>
  </r>
  <r>
    <s v="PR754"/>
    <s v="Augment Westmead Zone Substation"/>
    <s v="Major Project - Prior to Approval"/>
    <n v="0"/>
    <n v="0"/>
    <n v="0"/>
    <n v="0"/>
    <n v="0"/>
    <n v="0"/>
    <n v="0"/>
    <n v="0"/>
    <n v="5083687.0592749175"/>
    <n v="5069896.577667281"/>
    <n v="0"/>
    <n v="0"/>
    <n v="0"/>
    <n v="0"/>
    <n v="0"/>
    <n v="0"/>
    <n v="0"/>
    <n v="0"/>
    <n v="0"/>
    <n v="0"/>
    <n v="0"/>
    <n v="0"/>
    <n v="0"/>
    <n v="5611439.3079311512"/>
    <n v="5736122.6264788322"/>
    <n v="0"/>
    <n v="0"/>
    <n v="0"/>
    <n v="0"/>
    <n v="0"/>
    <n v="10153583.636942199"/>
    <n v="10153583.636942199"/>
    <n v="11347561.934409983"/>
    <n v="11347561.934409983"/>
    <n v="360"/>
    <n v="3600"/>
    <n v="0.42425142341397026"/>
    <s v="PR"/>
    <s v="PR754"/>
    <x v="0"/>
    <s v="Std"/>
    <s v="Std"/>
    <x v="0"/>
  </r>
  <r>
    <s v="PR755"/>
    <s v="Narellan ZS busbar augmentation"/>
    <s v="Major Project - Future/Planning Stage"/>
    <n v="0"/>
    <n v="0"/>
    <n v="0"/>
    <n v="0"/>
    <n v="0"/>
    <n v="0"/>
    <n v="0"/>
    <n v="0"/>
    <n v="0"/>
    <n v="0"/>
    <n v="0"/>
    <n v="7199619.0549922576"/>
    <n v="0"/>
    <n v="0"/>
    <n v="0"/>
    <n v="0"/>
    <n v="0"/>
    <n v="0"/>
    <n v="0"/>
    <n v="0"/>
    <n v="0"/>
    <n v="0"/>
    <n v="0"/>
    <n v="0"/>
    <n v="0"/>
    <n v="0"/>
    <n v="8558084.6025074963"/>
    <n v="0"/>
    <n v="0"/>
    <n v="0"/>
    <n v="0"/>
    <n v="7199619.0549922576"/>
    <n v="0"/>
    <n v="8558084.6025074963"/>
    <n v="360"/>
    <n v="1800"/>
    <n v="0.81871587822121761"/>
    <s v="PR"/>
    <s v="PR755"/>
    <x v="0"/>
    <s v="Std"/>
    <s v="Unallocated"/>
    <x v="2"/>
  </r>
  <r>
    <s v="PR761"/>
    <s v="Glenfield Zone Substation site acquisition"/>
    <s v="Major Project - Prior to Approval"/>
    <n v="0"/>
    <n v="0"/>
    <n v="0"/>
    <n v="0"/>
    <n v="0"/>
    <n v="0"/>
    <n v="2991961.3790250174"/>
    <n v="0"/>
    <n v="0"/>
    <n v="0"/>
    <n v="0"/>
    <n v="0"/>
    <n v="0"/>
    <n v="0"/>
    <n v="0"/>
    <n v="0"/>
    <n v="0"/>
    <n v="0"/>
    <n v="0"/>
    <n v="0"/>
    <n v="0"/>
    <n v="3143429.4238381586"/>
    <n v="0"/>
    <n v="0"/>
    <n v="0"/>
    <n v="0"/>
    <n v="0"/>
    <n v="0"/>
    <n v="0"/>
    <n v="0"/>
    <n v="2991961.3790250174"/>
    <n v="2991961.3790250174"/>
    <n v="3143429.4238381586"/>
    <n v="3143429.4238381586"/>
    <n v="170"/>
    <n v="1700"/>
    <n v="0.88997896864669446"/>
    <s v="PRL"/>
    <s v="PR761"/>
    <x v="0"/>
    <s v="Std"/>
    <s v="Std"/>
    <x v="0"/>
  </r>
  <r>
    <s v="PR765"/>
    <s v="Minto 66kV Reconfiguration"/>
    <s v="Major Project - Prior to Approval"/>
    <n v="0"/>
    <n v="0"/>
    <n v="0"/>
    <n v="0"/>
    <n v="0"/>
    <n v="299697.56914432056"/>
    <n v="398928.18387000228"/>
    <n v="0"/>
    <n v="0"/>
    <n v="0"/>
    <n v="0"/>
    <n v="0"/>
    <n v="0"/>
    <n v="0"/>
    <n v="0"/>
    <n v="0"/>
    <n v="0"/>
    <n v="0"/>
    <n v="0"/>
    <n v="0"/>
    <n v="307190.00837292854"/>
    <n v="419123.9231784211"/>
    <n v="0"/>
    <n v="0"/>
    <n v="0"/>
    <n v="0"/>
    <n v="0"/>
    <n v="0"/>
    <n v="0"/>
    <n v="0"/>
    <n v="698625.75301432284"/>
    <n v="698625.75301432284"/>
    <n v="726313.93155134958"/>
    <n v="726313.93155134958"/>
    <n v="180"/>
    <n v="1800"/>
    <n v="0.81871587822121761"/>
    <s v="PR"/>
    <s v="PR765"/>
    <x v="0"/>
    <s v="Std"/>
    <s v="Std"/>
    <x v="0"/>
  </r>
  <r>
    <s v="PR766"/>
    <s v="Baulkham Hills 132kV bus section CB"/>
    <s v="Major Project - Prior to Approval"/>
    <n v="0"/>
    <n v="0"/>
    <n v="0"/>
    <n v="0"/>
    <n v="0"/>
    <n v="0"/>
    <n v="349062.16088625201"/>
    <n v="0"/>
    <n v="0"/>
    <n v="0"/>
    <n v="0"/>
    <n v="0"/>
    <n v="0"/>
    <n v="0"/>
    <n v="0"/>
    <n v="0"/>
    <n v="0"/>
    <n v="0"/>
    <n v="0"/>
    <n v="0"/>
    <n v="0"/>
    <n v="366733.43278111849"/>
    <n v="0"/>
    <n v="0"/>
    <n v="0"/>
    <n v="0"/>
    <n v="0"/>
    <n v="0"/>
    <n v="0"/>
    <n v="0"/>
    <n v="349062.16088625201"/>
    <n v="349062.16088625201"/>
    <n v="366733.43278111849"/>
    <n v="366733.43278111849"/>
    <n v="180"/>
    <n v="1800"/>
    <n v="0.81871587822121761"/>
    <s v="PR"/>
    <s v="PR766"/>
    <x v="0"/>
    <s v="Std"/>
    <s v="Std"/>
    <x v="0"/>
  </r>
  <r>
    <s v="PR767"/>
    <s v="Mt Terry 132kV bus section CB"/>
    <s v="Major Project - Prior to Approval"/>
    <n v="0"/>
    <n v="0"/>
    <n v="0"/>
    <n v="0"/>
    <n v="0"/>
    <n v="0"/>
    <n v="0"/>
    <n v="397877.71981934441"/>
    <n v="0"/>
    <n v="0"/>
    <n v="0"/>
    <n v="0"/>
    <n v="0"/>
    <n v="0"/>
    <n v="0"/>
    <n v="0"/>
    <n v="0"/>
    <n v="0"/>
    <n v="0"/>
    <n v="0"/>
    <n v="0"/>
    <n v="0"/>
    <n v="428470.78636982862"/>
    <n v="0"/>
    <n v="0"/>
    <n v="0"/>
    <n v="0"/>
    <n v="0"/>
    <n v="0"/>
    <n v="0"/>
    <n v="397877.71981934441"/>
    <n v="397877.71981934441"/>
    <n v="428470.78636982862"/>
    <n v="428470.78636982862"/>
    <n v="180"/>
    <n v="1800"/>
    <n v="0.81871587822121761"/>
    <s v="PR"/>
    <s v="PR767"/>
    <x v="0"/>
    <s v="Std"/>
    <s v="Std"/>
    <x v="0"/>
  </r>
  <r>
    <s v="PR768"/>
    <s v="Establish Glenfield 66/11kV Zone Substation"/>
    <s v="Major Project - Future/Planning Stage"/>
    <n v="0"/>
    <n v="0"/>
    <n v="0"/>
    <n v="0"/>
    <n v="0"/>
    <n v="0"/>
    <n v="0"/>
    <n v="0"/>
    <n v="0"/>
    <n v="0"/>
    <n v="0"/>
    <n v="0"/>
    <n v="6151322.8739082199"/>
    <n v="12302645.74781644"/>
    <n v="12440000"/>
    <n v="0"/>
    <n v="0"/>
    <n v="0"/>
    <n v="0"/>
    <n v="0"/>
    <n v="0"/>
    <n v="0"/>
    <n v="0"/>
    <n v="0"/>
    <n v="0"/>
    <n v="0"/>
    <n v="0"/>
    <n v="7494789.613088809"/>
    <n v="15364318.706832057"/>
    <n v="15924251.729802683"/>
    <n v="0"/>
    <n v="30893968.621724658"/>
    <n v="0"/>
    <n v="38783360.049723551"/>
    <n v="170"/>
    <n v="850"/>
    <n v="0.97415079593413267"/>
    <s v="PR"/>
    <s v="PR768"/>
    <x v="0"/>
    <s v="Std"/>
    <s v="Unallocated"/>
    <x v="2"/>
  </r>
  <r>
    <s v="PR769"/>
    <s v="Nepean TS 132kV bus section CB"/>
    <s v="Major Project - Prior to Approval"/>
    <n v="0"/>
    <n v="0"/>
    <n v="0"/>
    <n v="0"/>
    <n v="0"/>
    <n v="299697.56914432056"/>
    <n v="299196.13790250174"/>
    <n v="0"/>
    <n v="0"/>
    <n v="0"/>
    <n v="0"/>
    <n v="0"/>
    <n v="0"/>
    <n v="0"/>
    <n v="0"/>
    <n v="0"/>
    <n v="0"/>
    <n v="0"/>
    <n v="0"/>
    <n v="0"/>
    <n v="307190.00837292854"/>
    <n v="314342.94238381588"/>
    <n v="0"/>
    <n v="0"/>
    <n v="0"/>
    <n v="0"/>
    <n v="0"/>
    <n v="0"/>
    <n v="0"/>
    <n v="0"/>
    <n v="598893.7070468223"/>
    <n v="598893.7070468223"/>
    <n v="621532.95075674448"/>
    <n v="621532.95075674448"/>
    <n v="180"/>
    <n v="1800"/>
    <n v="0.81871587822121761"/>
    <s v="PR"/>
    <s v="PR769"/>
    <x v="0"/>
    <s v="Std"/>
    <s v="Std"/>
    <x v="0"/>
  </r>
  <r>
    <s v="PS002"/>
    <s v="Replacement of ASEA RI O/C relays"/>
    <s v="Program - Short Term Need"/>
    <n v="0"/>
    <n v="0"/>
    <n v="230.88534999999999"/>
    <n v="219160.32374999992"/>
    <n v="8296.02"/>
    <n v="0"/>
    <n v="0"/>
    <n v="0"/>
    <n v="0"/>
    <n v="0"/>
    <n v="0"/>
    <n v="0"/>
    <n v="0"/>
    <n v="0"/>
    <n v="0"/>
    <n v="0"/>
    <n v="0"/>
    <n v="219.76"/>
    <n v="213814.94999999995"/>
    <n v="8296.02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S"/>
    <s v="PS002s"/>
    <x v="2"/>
    <s v="Std"/>
    <s v="Std"/>
    <x v="0"/>
  </r>
  <r>
    <s v="PS004"/>
    <s v="Underfrequency load shed program"/>
    <s v="Program - Short Term Need"/>
    <n v="172.52595480468747"/>
    <n v="0"/>
    <n v="0"/>
    <n v="0"/>
    <n v="0"/>
    <n v="0"/>
    <n v="0"/>
    <n v="0"/>
    <n v="0"/>
    <n v="0"/>
    <n v="0"/>
    <n v="0"/>
    <n v="0"/>
    <n v="0"/>
    <n v="0"/>
    <n v="156.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PS"/>
    <s v="PS004s"/>
    <x v="2"/>
    <s v="Std"/>
    <s v="Unallocated"/>
    <x v="2"/>
  </r>
  <r>
    <s v="PS008"/>
    <s v="Substation protection relay refurbishment"/>
    <s v="Program - Short Term Need"/>
    <n v="3355003.760355866"/>
    <n v="2255634.3406737498"/>
    <n v="1196036.0597125015"/>
    <n v="5533394.2555"/>
    <n v="4598385"/>
    <n v="4370589.5500213411"/>
    <n v="4487942.0685375258"/>
    <n v="4476124.3479676247"/>
    <n v="4462419.1488807425"/>
    <n v="4450313.9763001585"/>
    <n v="4697553.6416501682"/>
    <n v="4697553.6416501682"/>
    <n v="4697553.6416501682"/>
    <n v="4697553.6416501682"/>
    <n v="4750000"/>
    <n v="3039467.82"/>
    <n v="2094580.72"/>
    <n v="1138404.3400000015"/>
    <n v="5398433.4200000009"/>
    <n v="4598385"/>
    <n v="4479854.2887718743"/>
    <n v="4715144.1357572377"/>
    <n v="4820296.3466605721"/>
    <n v="4925675.7799064033"/>
    <n v="5035121.7827279316"/>
    <n v="5447722.039923694"/>
    <n v="5583915.0909217866"/>
    <n v="5723512.9681948302"/>
    <n v="5866600.7923997007"/>
    <n v="6080401.5849326961"/>
    <n v="22247389.091707394"/>
    <n v="45787603.658308074"/>
    <n v="23976092.33382402"/>
    <n v="52678244.810196728"/>
    <n v="240"/>
    <n v="3600"/>
    <n v="0.42425142341397026"/>
    <s v="PS"/>
    <s v="PS008s"/>
    <x v="2"/>
    <s v="Std"/>
    <s v="Std"/>
    <x v="0"/>
  </r>
  <r>
    <s v="PS009"/>
    <s v="Installation of SEF relays"/>
    <s v="Program - Short Term Need"/>
    <n v="683558.57303559757"/>
    <n v="1220098.3079214059"/>
    <n v="205824.4871937501"/>
    <n v="0"/>
    <n v="0"/>
    <n v="0"/>
    <n v="0"/>
    <n v="0"/>
    <n v="0"/>
    <n v="0"/>
    <n v="0"/>
    <n v="0"/>
    <n v="0"/>
    <n v="0"/>
    <n v="0"/>
    <n v="619270.33000000007"/>
    <n v="1132982.5699999998"/>
    <n v="195906.71000000011"/>
    <n v="0"/>
    <n v="0"/>
    <n v="0"/>
    <n v="0"/>
    <n v="0"/>
    <n v="0"/>
    <n v="0"/>
    <n v="0"/>
    <n v="0"/>
    <n v="0"/>
    <n v="0"/>
    <n v="0"/>
    <n v="0"/>
    <n v="0"/>
    <n v="0"/>
    <n v="0"/>
    <s v=""/>
    <n v="2850"/>
    <n v="0.65728805041321381"/>
    <s v="PS"/>
    <s v="PS009s"/>
    <x v="2"/>
    <s v="Std"/>
    <s v="Std"/>
    <x v="0"/>
  </r>
  <r>
    <s v="PS010"/>
    <s v="Protection refurbishment (interfacing feeders)"/>
    <s v="Program - Short Term Need"/>
    <n v="1255085.270402699"/>
    <n v="599963.89557062485"/>
    <n v="100702.19612499999"/>
    <n v="185269.49825000003"/>
    <n v="0"/>
    <n v="0"/>
    <n v="0"/>
    <n v="0"/>
    <n v="0"/>
    <n v="0"/>
    <n v="0"/>
    <n v="0"/>
    <n v="0"/>
    <n v="0"/>
    <n v="0"/>
    <n v="1137045.31"/>
    <n v="557126.12"/>
    <n v="95849.799999999988"/>
    <n v="180750.73000000004"/>
    <n v="0"/>
    <n v="0"/>
    <n v="0"/>
    <n v="0"/>
    <n v="0"/>
    <n v="0"/>
    <n v="0"/>
    <n v="0"/>
    <n v="0"/>
    <n v="0"/>
    <n v="0"/>
    <n v="0"/>
    <n v="0"/>
    <n v="0"/>
    <n v="0"/>
    <s v=""/>
    <n v="2550"/>
    <n v="0.68279183402497479"/>
    <s v="PS"/>
    <s v="PS010s"/>
    <x v="2"/>
    <s v="Std"/>
    <s v="Std"/>
    <x v="0"/>
  </r>
  <r>
    <s v="PS011"/>
    <s v="Protection refurbishment (miscellaneous)"/>
    <s v="Program - Short Term Need"/>
    <n v="347959.606640246"/>
    <n v="188032.87827531248"/>
    <n v="16674.721525000001"/>
    <n v="703542.01125000021"/>
    <n v="1259449.92"/>
    <n v="699294.32800341456"/>
    <n v="698124.32177250402"/>
    <n v="696286.00968385267"/>
    <n v="694154.08982589329"/>
    <n v="692271.06298002473"/>
    <n v="692271.06298002473"/>
    <n v="692271.06298002473"/>
    <n v="692271.06298002473"/>
    <n v="692271.06298002473"/>
    <n v="700000"/>
    <n v="315234.23"/>
    <n v="174607.22"/>
    <n v="15871.24"/>
    <n v="686382.4500000003"/>
    <n v="1259449.92"/>
    <n v="716776.68620349991"/>
    <n v="733466.86556223698"/>
    <n v="749823.87614720012"/>
    <n v="766216.23242988496"/>
    <n v="783241.16620212281"/>
    <n v="802822.19535717589"/>
    <n v="822892.75024110533"/>
    <n v="843465.06899713282"/>
    <n v="864551.69572206098"/>
    <n v="896059.18093744991"/>
    <n v="3480129.812265689"/>
    <n v="6949214.0641857889"/>
    <n v="3749524.8265449447"/>
    <n v="7979315.7177998703"/>
    <n v="150"/>
    <n v="2250"/>
    <n v="0.70443864267626011"/>
    <s v="PS"/>
    <s v="PS011s"/>
    <x v="2"/>
    <s v="Std"/>
    <s v="Std"/>
    <x v="0"/>
  </r>
  <r>
    <s v="PS012"/>
    <s v="Distribution feeder safety improvement"/>
    <s v="Program - Short Term Need"/>
    <n v="17979.103048820307"/>
    <n v="703156.35819031252"/>
    <n v="3532415.8821812491"/>
    <n v="7009037.740000003"/>
    <n v="2633018.75"/>
    <n v="3096874.8811579789"/>
    <n v="0"/>
    <n v="0"/>
    <n v="0"/>
    <n v="0"/>
    <n v="0"/>
    <n v="0"/>
    <n v="0"/>
    <n v="0"/>
    <n v="0"/>
    <n v="16288.18"/>
    <n v="652950.58000000007"/>
    <n v="3362204.2899999991"/>
    <n v="6838085.6000000034"/>
    <n v="2633018.75"/>
    <n v="3174296.7531869281"/>
    <n v="0"/>
    <n v="0"/>
    <n v="0"/>
    <n v="0"/>
    <n v="0"/>
    <n v="0"/>
    <n v="0"/>
    <n v="0"/>
    <n v="0"/>
    <n v="3096874.8811579789"/>
    <n v="3096874.8811579789"/>
    <n v="3174296.7531869281"/>
    <n v="3174296.7531869281"/>
    <n v="310"/>
    <n v="4650"/>
    <n v="0.20878312712509098"/>
    <s v="PS"/>
    <s v="PS012s"/>
    <x v="2"/>
    <s v="Std"/>
    <s v="Std"/>
    <x v="0"/>
  </r>
  <r>
    <s v="PS013"/>
    <s v="Feeder differential relay replacement"/>
    <s v="Program - Short Term Need"/>
    <n v="0"/>
    <n v="0"/>
    <n v="0"/>
    <n v="0"/>
    <n v="0"/>
    <n v="0"/>
    <n v="329115.75169275189"/>
    <n v="328249.11885095912"/>
    <n v="327244.07091792114"/>
    <n v="326356.35826201166"/>
    <n v="326356.35826201166"/>
    <n v="326356.35826201166"/>
    <n v="326356.35826201166"/>
    <n v="326356.35826201166"/>
    <n v="330000"/>
    <n v="0"/>
    <n v="0"/>
    <n v="0"/>
    <n v="0"/>
    <n v="0"/>
    <n v="0"/>
    <n v="345777.23662219744"/>
    <n v="353488.39875510859"/>
    <n v="361216.22385980294"/>
    <n v="369242.26406671508"/>
    <n v="378473.32066838292"/>
    <n v="387935.15368509252"/>
    <n v="397633.5325272198"/>
    <n v="407574.37084040022"/>
    <n v="422427.89958479785"/>
    <n v="1310965.2997236438"/>
    <n v="2946390.7327716909"/>
    <n v="1429724.1233038239"/>
    <n v="3423768.4006097172"/>
    <n v="240"/>
    <n v="3600"/>
    <n v="0.42425142341397026"/>
    <s v="PS"/>
    <s v="PS013s"/>
    <x v="2"/>
    <s v="Std"/>
    <s v="Std"/>
    <x v="0"/>
  </r>
  <r>
    <s v="PS014"/>
    <s v="Under frequency load shedding"/>
    <s v="Program - Short Term Need"/>
    <n v="0"/>
    <n v="0"/>
    <n v="0"/>
    <n v="82613.565000000017"/>
    <n v="313232.73"/>
    <n v="549445.54343125434"/>
    <n v="548526.25282125315"/>
    <n v="0"/>
    <n v="0"/>
    <n v="0"/>
    <n v="0"/>
    <n v="0"/>
    <n v="0"/>
    <n v="0"/>
    <n v="0"/>
    <n v="0"/>
    <n v="0"/>
    <n v="0"/>
    <n v="80598.60000000002"/>
    <n v="313232.73"/>
    <n v="563181.68201703567"/>
    <n v="576295.3943703291"/>
    <n v="0"/>
    <n v="0"/>
    <n v="0"/>
    <n v="0"/>
    <n v="0"/>
    <n v="0"/>
    <n v="0"/>
    <n v="0"/>
    <n v="1097971.7962525075"/>
    <n v="1097971.7962525075"/>
    <n v="1139477.0763873649"/>
    <n v="1139477.0763873649"/>
    <n v="170"/>
    <n v="2550"/>
    <n v="0.68279183402497479"/>
    <s v="PS"/>
    <s v="PS014s"/>
    <x v="2"/>
    <s v="Std"/>
    <s v="Std"/>
    <x v="0"/>
  </r>
  <r>
    <s v="RC"/>
    <s v="Reliability compliance"/>
    <s v="Program - Short Term Need"/>
    <n v="0"/>
    <n v="0"/>
    <n v="0"/>
    <n v="0"/>
    <n v="3685231.26"/>
    <n v="3995967.5885909405"/>
    <n v="3989281.838700023"/>
    <n v="3978777.1981934439"/>
    <n v="3966594.7990051047"/>
    <n v="3955834.6456001415"/>
    <n v="3955834.6456001415"/>
    <n v="3955834.6456001415"/>
    <n v="3955834.6456001415"/>
    <n v="3955834.6456001415"/>
    <n v="4000000"/>
    <n v="0"/>
    <n v="0"/>
    <n v="0"/>
    <n v="0"/>
    <n v="3685231.26"/>
    <n v="4095866.7783057136"/>
    <n v="4191239.2317842115"/>
    <n v="4284707.863698286"/>
    <n v="4378378.4710279144"/>
    <n v="4475663.806869274"/>
    <n v="4587555.402041005"/>
    <n v="4702244.28709203"/>
    <n v="4819800.3942693304"/>
    <n v="4940295.404126063"/>
    <n v="5120338.1767854281"/>
    <n v="19886456.070089653"/>
    <n v="39709794.652490214"/>
    <n v="21425856.151685402"/>
    <n v="45596089.815999255"/>
    <n v="400"/>
    <n v="6000"/>
    <n v="1.6630389671607845E-2"/>
    <s v="RC"/>
    <s v="RCs"/>
    <x v="4"/>
    <s v="Std"/>
    <s v="Std"/>
    <x v="1"/>
  </r>
  <r>
    <s v="RI"/>
    <s v="Reliability enhancement"/>
    <s v="Program - Short Term Need"/>
    <n v="6307384.04216603"/>
    <n v="4721125.3511971869"/>
    <n v="2665383.5560250008"/>
    <n v="3560136.8562499988"/>
    <n v="359985.37"/>
    <n v="0"/>
    <n v="0"/>
    <n v="0"/>
    <n v="0"/>
    <n v="0"/>
    <n v="0"/>
    <n v="0"/>
    <n v="0"/>
    <n v="0"/>
    <n v="0"/>
    <n v="5714178.6400000006"/>
    <n v="4384034.22"/>
    <n v="2536950.4400000009"/>
    <n v="3473304.2499999991"/>
    <n v="359985.37"/>
    <n v="0"/>
    <n v="0"/>
    <n v="0"/>
    <n v="0"/>
    <n v="0"/>
    <n v="0"/>
    <n v="0"/>
    <n v="0"/>
    <n v="0"/>
    <n v="0"/>
    <n v="0"/>
    <n v="0"/>
    <n v="0"/>
    <n v="0"/>
    <s v=""/>
    <n v="6000"/>
    <n v="1.6630389671607845E-2"/>
    <s v="RI"/>
    <s v="RIs"/>
    <x v="4"/>
    <s v="Std"/>
    <s v="Std"/>
    <x v="1"/>
  </r>
  <r>
    <s v="SG001"/>
    <s v="Smart grid fibre rollout &amp; trial"/>
    <s v="Program - Short Term Need"/>
    <n v="15629.262014742184"/>
    <n v="0"/>
    <n v="0"/>
    <n v="0"/>
    <n v="0"/>
    <n v="0"/>
    <n v="0"/>
    <n v="0"/>
    <n v="0"/>
    <n v="0"/>
    <n v="0"/>
    <n v="0"/>
    <n v="0"/>
    <n v="0"/>
    <n v="0"/>
    <n v="1415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SG"/>
    <s v="SG001s"/>
    <x v="3"/>
    <s v="Std"/>
    <s v="Unallocated"/>
    <x v="2"/>
  </r>
  <r>
    <s v="SG002"/>
    <s v="Smart meter rollout"/>
    <s v="Program - Short Term Need"/>
    <n v="5494.2286630859362"/>
    <n v="0"/>
    <n v="0"/>
    <n v="0"/>
    <n v="0"/>
    <n v="0"/>
    <n v="0"/>
    <n v="0"/>
    <n v="0"/>
    <n v="0"/>
    <n v="0"/>
    <n v="0"/>
    <n v="0"/>
    <n v="0"/>
    <n v="0"/>
    <n v="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SG"/>
    <s v="SG002s"/>
    <x v="3"/>
    <s v="Std"/>
    <s v="Unallocated"/>
    <x v="2"/>
  </r>
  <r>
    <s v="SL001"/>
    <s v="Streetlighting growth"/>
    <s v="Program - Short Term Need"/>
    <n v="962081.75909257389"/>
    <n v="1054541.6230989064"/>
    <n v="1377529.3956937483"/>
    <n v="983564.67225000157"/>
    <n v="1100000"/>
    <n v="1748235.8200085363"/>
    <n v="1745310.8044312601"/>
    <n v="1740715.0242096318"/>
    <n v="1735385.2245647332"/>
    <n v="1730677.6574500618"/>
    <n v="1730677.6574500618"/>
    <n v="1730677.6574500618"/>
    <n v="1730677.6574500618"/>
    <n v="1730677.6574500618"/>
    <n v="1750000"/>
    <n v="871598.59"/>
    <n v="979246.73000000021"/>
    <n v="1311152.3099999984"/>
    <n v="959575.29000000167"/>
    <n v="1100000"/>
    <n v="1791941.7155087495"/>
    <n v="1833667.1639055924"/>
    <n v="1874559.6903680004"/>
    <n v="1915540.5810747126"/>
    <n v="1958102.915505307"/>
    <n v="2007055.4883929396"/>
    <n v="2057231.8756027631"/>
    <n v="2108662.6724928319"/>
    <n v="2161379.2393051526"/>
    <n v="2240147.952343625"/>
    <n v="8700324.5306642223"/>
    <n v="17373035.160464466"/>
    <n v="9373812.0663623624"/>
    <n v="19948289.294499673"/>
    <n v="100"/>
    <n v="1500"/>
    <n v="0.92238653603944176"/>
    <s v="SL"/>
    <s v="SL001s"/>
    <x v="3"/>
    <s v="Alt"/>
    <s v="Alt"/>
    <x v="10"/>
  </r>
  <r>
    <s v="SL002"/>
    <s v="Streetlighting refurbishment"/>
    <s v="Program - Short Term Need"/>
    <n v="5434956.2619808316"/>
    <n v="7073916.1609996874"/>
    <n v="2519818.4746875041"/>
    <n v="3787356.713999995"/>
    <n v="1900000"/>
    <n v="2996975.6914432053"/>
    <n v="2991961.3790250174"/>
    <n v="2984082.898645083"/>
    <n v="2974946.0992538286"/>
    <n v="2966875.984200106"/>
    <n v="2966875.984200106"/>
    <n v="2966875.984200106"/>
    <n v="2966875.984200106"/>
    <n v="2966875.984200106"/>
    <n v="3000000"/>
    <n v="4923802.1300000008"/>
    <n v="6568834.3800000008"/>
    <n v="2398399.5000000042"/>
    <n v="3694982.1599999955"/>
    <n v="1900000"/>
    <n v="3071900.0837292853"/>
    <n v="3143429.4238381586"/>
    <n v="3213530.8977737147"/>
    <n v="3283783.8532709358"/>
    <n v="3356747.855151955"/>
    <n v="3440666.5515307537"/>
    <n v="3526683.2153190225"/>
    <n v="3614850.2957019978"/>
    <n v="3705221.5530945472"/>
    <n v="3840253.6325890711"/>
    <n v="14914842.05256724"/>
    <n v="29782345.98936766"/>
    <n v="16069392.113764051"/>
    <n v="34197067.361999445"/>
    <n v="220"/>
    <n v="3300"/>
    <n v="0.54006397789077143"/>
    <s v="SL"/>
    <s v="SL002s"/>
    <x v="3"/>
    <s v="Alt"/>
    <s v="Alt"/>
    <x v="10"/>
  </r>
  <r>
    <s v="SP"/>
    <s v="Essential spares"/>
    <s v="Program - Short Term Need"/>
    <n v="2793314.7291476871"/>
    <n v="-338398.34088281239"/>
    <n v="493862.32429374999"/>
    <n v="863285.36049999972"/>
    <n v="1423626.78"/>
    <n v="998991.89714773512"/>
    <n v="997320.45967500575"/>
    <n v="994694.29954836098"/>
    <n v="991648.69975127617"/>
    <n v="988958.66140003537"/>
    <n v="988958.66140003537"/>
    <n v="988958.66140003537"/>
    <n v="988958.66140003537"/>
    <n v="988958.66140003537"/>
    <n v="1000000"/>
    <n v="2530605.2800000003"/>
    <n v="-314236.49999999994"/>
    <n v="470065.27"/>
    <n v="842229.61999999976"/>
    <n v="1423626.78"/>
    <n v="1023966.6945764284"/>
    <n v="1047809.8079460529"/>
    <n v="1071176.9659245715"/>
    <n v="1094594.6177569786"/>
    <n v="1118915.9517173185"/>
    <n v="1146888.8505102512"/>
    <n v="1175561.0717730075"/>
    <n v="1204950.0985673326"/>
    <n v="1235073.8510315157"/>
    <n v="1280084.544196357"/>
    <n v="4971614.0175224133"/>
    <n v="9927448.6631225534"/>
    <n v="5356464.0379213504"/>
    <n v="11399022.453999814"/>
    <n v="160"/>
    <n v="2400"/>
    <n v="0.69340911823626294"/>
    <s v="SP"/>
    <s v="SPs"/>
    <x v="2"/>
    <s v="Std"/>
    <s v="Std"/>
    <x v="11"/>
  </r>
  <r>
    <s v="TM004"/>
    <s v="66 &amp; 33kV line refurbishment"/>
    <s v="Program - Short Term Need"/>
    <n v="1528294.7343185935"/>
    <n v="-39544.737556562453"/>
    <n v="0"/>
    <n v="0"/>
    <n v="0"/>
    <n v="0"/>
    <n v="0"/>
    <n v="0"/>
    <n v="0"/>
    <n v="0"/>
    <n v="0"/>
    <n v="0"/>
    <n v="0"/>
    <n v="0"/>
    <n v="0"/>
    <n v="1384559.6"/>
    <n v="-36721.21999999996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M"/>
    <s v="TM004s"/>
    <x v="2"/>
    <s v="Std"/>
    <s v="Unallocated"/>
    <x v="2"/>
  </r>
  <r>
    <s v="TM008"/>
    <s v="132kV tower refurb/safety upgrade"/>
    <s v="Program - Short Term Need"/>
    <n v="6962.2666932304664"/>
    <n v="134846.10105015623"/>
    <n v="247563.37048749998"/>
    <n v="120412.92049999998"/>
    <n v="0"/>
    <n v="0"/>
    <n v="0"/>
    <n v="0"/>
    <n v="0"/>
    <n v="0"/>
    <n v="0"/>
    <n v="0"/>
    <n v="0"/>
    <n v="0"/>
    <n v="0"/>
    <n v="6307.4699999999993"/>
    <n v="125218.01"/>
    <n v="235634.37999999998"/>
    <n v="117476.01999999999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M"/>
    <s v="TM008s"/>
    <x v="2"/>
    <s v="Std"/>
    <s v="Std"/>
    <x v="8"/>
  </r>
  <r>
    <s v="TM012"/>
    <s v="Sub-transmission pole replacement"/>
    <s v="Program - Short Term Need"/>
    <n v="2179178.8894155151"/>
    <n v="3724333.7216578121"/>
    <n v="3064270.8827125067"/>
    <n v="3208186.234749997"/>
    <n v="2499999.9900000002"/>
    <n v="2757217.636127749"/>
    <n v="2752604.4687030157"/>
    <n v="2745356.2667534766"/>
    <n v="2736950.4113135221"/>
    <n v="3916276.29914414"/>
    <n v="4222853.484178151"/>
    <n v="4222853.484178151"/>
    <n v="4222853.484178151"/>
    <n v="4222853.484178151"/>
    <n v="4270000"/>
    <n v="1974228.52"/>
    <n v="3458414.1"/>
    <n v="2916617.1400000066"/>
    <n v="3129937.7899999972"/>
    <n v="2499999.9900000002"/>
    <n v="2826148.0770309423"/>
    <n v="2891955.0699311057"/>
    <n v="2956448.425951818"/>
    <n v="3021081.1450092611"/>
    <n v="4430907.1688005803"/>
    <n v="4897215.3916787729"/>
    <n v="5019645.7764707422"/>
    <n v="5145136.920882511"/>
    <n v="5273765.3439045725"/>
    <n v="5465961.0037184451"/>
    <n v="14908405.082041902"/>
    <n v="36069819.018754512"/>
    <n v="16126539.886723708"/>
    <n v="41928264.323378749"/>
    <n v="310"/>
    <n v="4650"/>
    <n v="0.20878312712509098"/>
    <s v="TM"/>
    <s v="TM012s"/>
    <x v="2"/>
    <s v="Std"/>
    <s v="Std"/>
    <x v="8"/>
  </r>
  <r>
    <s v="TM012"/>
    <s v="Sub-transmission pole replacement"/>
    <s v="Program - Medium Term Need"/>
    <n v="0"/>
    <n v="0"/>
    <n v="0"/>
    <n v="0"/>
    <n v="0"/>
    <n v="959032.22126182576"/>
    <n v="957427.64128800551"/>
    <n v="954906.52756642655"/>
    <n v="951982.75176122505"/>
    <n v="949400.31494403386"/>
    <n v="1255977.4999780448"/>
    <n v="1255977.4999780448"/>
    <n v="1255977.4999780448"/>
    <n v="1255977.4999780448"/>
    <n v="1270000"/>
    <n v="0"/>
    <n v="0"/>
    <n v="0"/>
    <n v="0"/>
    <n v="0"/>
    <n v="983008.0267933713"/>
    <n v="1005897.4156282108"/>
    <n v="1028329.8872875887"/>
    <n v="1050810.8330466994"/>
    <n v="1074159.3136486255"/>
    <n v="1456548.8401480189"/>
    <n v="1492962.5611517194"/>
    <n v="1530286.6251805124"/>
    <n v="1568543.7908100248"/>
    <n v="1625707.3711293736"/>
    <n v="4772749.4568215162"/>
    <n v="11066659.456733696"/>
    <n v="5142205.4764044955"/>
    <n v="12816254.664824143"/>
    <n v="310"/>
    <n v="3100"/>
    <n v="0.54948089601035877"/>
    <s v="TM"/>
    <s v="TM012m"/>
    <x v="2"/>
    <s v="Std"/>
    <s v="Std"/>
    <x v="8"/>
  </r>
  <r>
    <s v="TM013"/>
    <s v="Underground pilots"/>
    <s v="Program - Short Term Need"/>
    <n v="-23689.546580921782"/>
    <n v="0"/>
    <n v="0"/>
    <n v="0"/>
    <n v="0"/>
    <n v="0"/>
    <n v="0"/>
    <n v="0"/>
    <n v="0"/>
    <n v="0"/>
    <n v="0"/>
    <n v="0"/>
    <n v="0"/>
    <n v="0"/>
    <n v="0"/>
    <n v="-21461.5599999999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M"/>
    <s v="TM013s"/>
    <x v="2"/>
    <s v="Std"/>
    <s v="Unallocated"/>
    <x v="2"/>
  </r>
  <r>
    <s v="TM014"/>
    <s v="Renewal of 33kV and 66kV gas and oil filled cables"/>
    <s v="Program - Short Term Need"/>
    <n v="1167626.1351233004"/>
    <n v="3154901.4306376562"/>
    <n v="2904864.4999062489"/>
    <n v="15631.998249999999"/>
    <n v="0"/>
    <n v="0"/>
    <n v="0"/>
    <n v="0"/>
    <n v="0"/>
    <n v="0"/>
    <n v="0"/>
    <n v="0"/>
    <n v="0"/>
    <n v="0"/>
    <n v="0"/>
    <n v="1057811.6499999999"/>
    <n v="2929639.6100000003"/>
    <n v="2764891.8499999992"/>
    <n v="15250.73"/>
    <n v="0"/>
    <n v="0"/>
    <n v="0"/>
    <n v="0"/>
    <n v="0"/>
    <n v="0"/>
    <n v="0"/>
    <n v="0"/>
    <n v="0"/>
    <n v="0"/>
    <n v="0"/>
    <n v="0"/>
    <n v="0"/>
    <n v="0"/>
    <n v="0"/>
    <s v=""/>
    <n v="2700"/>
    <n v="0.66088557263434988"/>
    <s v="TM"/>
    <s v="TM014s"/>
    <x v="2"/>
    <s v="Std"/>
    <s v="Std"/>
    <x v="8"/>
  </r>
  <r>
    <s v="TM014"/>
    <s v="Renewal of 33kV and 66kV gas and oil filled cables"/>
    <s v="Program - Medium Term Need"/>
    <n v="0"/>
    <n v="0"/>
    <n v="0"/>
    <n v="0"/>
    <n v="0"/>
    <n v="0"/>
    <n v="0"/>
    <n v="0"/>
    <n v="0"/>
    <n v="0"/>
    <n v="0"/>
    <n v="2225156.9881500793"/>
    <n v="2225156.9881500793"/>
    <n v="2225156.9881500793"/>
    <n v="2250000"/>
    <n v="0"/>
    <n v="0"/>
    <n v="0"/>
    <n v="0"/>
    <n v="0"/>
    <n v="0"/>
    <n v="0"/>
    <n v="0"/>
    <n v="0"/>
    <n v="0"/>
    <n v="0"/>
    <n v="2645012.4114892669"/>
    <n v="2711137.721776498"/>
    <n v="2778916.16482091"/>
    <n v="2880190.2244418035"/>
    <n v="0"/>
    <n v="8925470.9644502383"/>
    <n v="0"/>
    <n v="11015256.522528479"/>
    <n v="180"/>
    <n v="1800"/>
    <n v="0.81871587822121761"/>
    <s v="TM"/>
    <s v="TM014m"/>
    <x v="2"/>
    <s v="Std"/>
    <s v="Std"/>
    <x v="8"/>
  </r>
  <r>
    <s v="TM015"/>
    <s v="Subtransmission tower replacement"/>
    <s v="Program - Short Term Need"/>
    <n v="0"/>
    <n v="0"/>
    <n v="0"/>
    <n v="0"/>
    <n v="0"/>
    <n v="959032.22126182576"/>
    <n v="957427.64128800551"/>
    <n v="954906.52756642655"/>
    <n v="951982.75176122505"/>
    <n v="949400.31494403386"/>
    <n v="1898800.6298880677"/>
    <n v="1898800.6298880677"/>
    <n v="1898800.6298880677"/>
    <n v="1898800.6298880677"/>
    <n v="1920000"/>
    <n v="0"/>
    <n v="0"/>
    <n v="0"/>
    <n v="0"/>
    <n v="0"/>
    <n v="983008.0267933713"/>
    <n v="1005897.4156282108"/>
    <n v="1028329.8872875887"/>
    <n v="1050810.8330466994"/>
    <n v="1074159.3136486255"/>
    <n v="2202026.5929796821"/>
    <n v="2257077.2578041744"/>
    <n v="2313504.1892492785"/>
    <n v="2371341.79398051"/>
    <n v="2457762.3248570054"/>
    <n v="4772749.4568215162"/>
    <n v="14287951.976373786"/>
    <n v="5142205.4764044955"/>
    <n v="16743917.635275146"/>
    <n v="310"/>
    <n v="4650"/>
    <n v="0.20878312712509098"/>
    <s v="TM"/>
    <s v="TM015s"/>
    <x v="2"/>
    <s v="Std"/>
    <s v="Std"/>
    <x v="8"/>
  </r>
  <r>
    <s v="TM016"/>
    <s v="Cast iron UGOH  replacement within zone substations"/>
    <s v="Program - Short Term Need"/>
    <n v="619.63640428124984"/>
    <n v="8503.5268245312491"/>
    <n v="0"/>
    <n v="0"/>
    <n v="0"/>
    <n v="0"/>
    <n v="0"/>
    <n v="0"/>
    <n v="0"/>
    <n v="0"/>
    <n v="0"/>
    <n v="0"/>
    <n v="0"/>
    <n v="0"/>
    <n v="0"/>
    <n v="561.36"/>
    <n v="7896.370000000000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TM"/>
    <s v="TM016s"/>
    <x v="2"/>
    <s v="Std"/>
    <s v="Std"/>
    <x v="8"/>
  </r>
  <r>
    <s v="TM017"/>
    <s v="Installation of overhead earthwire"/>
    <s v="Program - Short Term Need"/>
    <n v="206.5565062226562"/>
    <n v="0"/>
    <n v="0"/>
    <n v="0"/>
    <n v="0"/>
    <n v="0"/>
    <n v="0"/>
    <n v="0"/>
    <n v="0"/>
    <n v="0"/>
    <n v="0"/>
    <n v="0"/>
    <n v="0"/>
    <n v="0"/>
    <n v="0"/>
    <n v="18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M"/>
    <s v="TM017s"/>
    <x v="2"/>
    <s v="Std"/>
    <s v="Unallocated"/>
    <x v="2"/>
  </r>
  <r>
    <s v="TM019"/>
    <s v="Access track reconstruction"/>
    <s v="Program - Short Term Need"/>
    <n v="1348163.221706148"/>
    <n v="1435837.3851210936"/>
    <n v="504222.72653124999"/>
    <n v="174435.19699999999"/>
    <n v="0"/>
    <n v="0"/>
    <n v="0"/>
    <n v="0"/>
    <n v="0"/>
    <n v="0"/>
    <n v="0"/>
    <n v="0"/>
    <n v="0"/>
    <n v="0"/>
    <n v="0"/>
    <n v="1221369.3399999999"/>
    <n v="1333317.75"/>
    <n v="479926.45"/>
    <n v="170180.68"/>
    <n v="0"/>
    <n v="0"/>
    <n v="0"/>
    <n v="0"/>
    <n v="0"/>
    <n v="0"/>
    <n v="0"/>
    <n v="0"/>
    <n v="0"/>
    <n v="0"/>
    <n v="0"/>
    <n v="0"/>
    <n v="0"/>
    <n v="0"/>
    <n v="0"/>
    <s v=""/>
    <n v="4500"/>
    <n v="0.25395950357025276"/>
    <s v="TM"/>
    <s v="TM019s"/>
    <x v="2"/>
    <s v="Std"/>
    <s v="Std"/>
    <x v="8"/>
  </r>
  <r>
    <s v="TM020"/>
    <s v="Traffic blackspot remediation - transmission"/>
    <s v="Major Project - Committed Project"/>
    <n v="854.19664353906228"/>
    <n v="0"/>
    <n v="0"/>
    <n v="0"/>
    <n v="0"/>
    <n v="0"/>
    <n v="0"/>
    <n v="0"/>
    <n v="0"/>
    <n v="0"/>
    <n v="0"/>
    <n v="0"/>
    <n v="0"/>
    <n v="0"/>
    <n v="0"/>
    <n v="773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M"/>
    <s v="TM020"/>
    <x v="2"/>
    <s v="Std"/>
    <s v="Unallocated"/>
    <x v="2"/>
  </r>
  <r>
    <s v="TM021"/>
    <s v="Capital works for compliance to NSW Maritime Waterways"/>
    <s v="Major Project - Committed Project"/>
    <n v="111362.74429419918"/>
    <n v="0"/>
    <n v="0"/>
    <n v="0"/>
    <n v="0"/>
    <n v="0"/>
    <n v="0"/>
    <n v="0"/>
    <n v="0"/>
    <n v="0"/>
    <n v="0"/>
    <n v="0"/>
    <n v="0"/>
    <n v="0"/>
    <n v="0"/>
    <n v="100889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M"/>
    <s v="TM021"/>
    <x v="2"/>
    <s v="Std"/>
    <s v="Std"/>
    <x v="8"/>
  </r>
  <r>
    <s v="TM023"/>
    <s v="Renewal of 132kV cable 233"/>
    <s v="Major Project - Committed Project"/>
    <n v="116444.8754526992"/>
    <n v="250.76475093749997"/>
    <n v="0"/>
    <n v="0"/>
    <n v="0"/>
    <n v="0"/>
    <n v="0"/>
    <n v="0"/>
    <n v="0"/>
    <n v="0"/>
    <n v="0"/>
    <n v="0"/>
    <n v="0"/>
    <n v="0"/>
    <n v="0"/>
    <n v="105493.31000000001"/>
    <n v="232.8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TM"/>
    <s v="TM023"/>
    <x v="2"/>
    <s v="Std"/>
    <s v="Std"/>
    <x v="8"/>
  </r>
  <r>
    <s v="TM027"/>
    <s v="Steel tower asbestos removal"/>
    <s v="Major Project - Committed Project"/>
    <n v="0"/>
    <n v="30875.864945468744"/>
    <n v="75110.126812500006"/>
    <n v="809.29899999999986"/>
    <n v="0"/>
    <n v="0"/>
    <n v="0"/>
    <n v="0"/>
    <n v="0"/>
    <n v="0"/>
    <n v="0"/>
    <n v="0"/>
    <n v="0"/>
    <n v="0"/>
    <n v="0"/>
    <n v="0"/>
    <n v="28671.309999999998"/>
    <n v="71490.900000000009"/>
    <n v="789.56"/>
    <n v="0"/>
    <n v="0"/>
    <n v="0"/>
    <n v="0"/>
    <n v="0"/>
    <n v="0"/>
    <n v="0"/>
    <n v="0"/>
    <n v="0"/>
    <n v="0"/>
    <n v="0"/>
    <n v="0"/>
    <n v="0"/>
    <n v="0"/>
    <n v="0"/>
    <s v=""/>
    <n v="3900"/>
    <n v="0.38306290859653414"/>
    <s v="TM"/>
    <s v="TM027"/>
    <x v="2"/>
    <s v="Std"/>
    <s v="Std"/>
    <x v="8"/>
  </r>
  <r>
    <s v="TM028"/>
    <s v="132kV oil cable replacement"/>
    <s v="Program - Long Term Need"/>
    <n v="0"/>
    <n v="0"/>
    <n v="0"/>
    <n v="0"/>
    <n v="0"/>
    <n v="0"/>
    <n v="0"/>
    <n v="0"/>
    <n v="0"/>
    <n v="0"/>
    <n v="10087378.346280361"/>
    <n v="9790690.7478603497"/>
    <n v="9790690.7478603497"/>
    <n v="10087378.346280361"/>
    <n v="10200000"/>
    <n v="0"/>
    <n v="0"/>
    <n v="0"/>
    <n v="0"/>
    <n v="0"/>
    <n v="0"/>
    <n v="0"/>
    <n v="0"/>
    <n v="0"/>
    <n v="0"/>
    <n v="11698266.275204564"/>
    <n v="11638054.610552775"/>
    <n v="11929005.975816593"/>
    <n v="12597753.280521462"/>
    <n v="13056862.350802843"/>
    <n v="0"/>
    <n v="49956138.188281417"/>
    <n v="0"/>
    <n v="60919942.492898241"/>
    <n v="260"/>
    <n v="1300"/>
    <n v="0.92238653603944176"/>
    <s v="TM"/>
    <s v="TM028l"/>
    <x v="2"/>
    <s v="Std"/>
    <s v="Std"/>
    <x v="8"/>
  </r>
  <r>
    <s v="TM029"/>
    <s v="Installation of aerial marker malls on high spans"/>
    <s v="Program - Short Term Need"/>
    <n v="0"/>
    <n v="0"/>
    <n v="0"/>
    <n v="6447.3525"/>
    <n v="122585.18"/>
    <n v="0"/>
    <n v="0"/>
    <n v="0"/>
    <n v="0"/>
    <n v="0"/>
    <n v="0"/>
    <n v="0"/>
    <n v="0"/>
    <n v="0"/>
    <n v="0"/>
    <n v="0"/>
    <n v="0"/>
    <n v="0"/>
    <n v="6290.1"/>
    <n v="122585.18"/>
    <n v="0"/>
    <n v="0"/>
    <n v="0"/>
    <n v="0"/>
    <n v="0"/>
    <n v="0"/>
    <n v="0"/>
    <n v="0"/>
    <n v="0"/>
    <n v="0"/>
    <n v="0"/>
    <n v="0"/>
    <n v="0"/>
    <n v="0"/>
    <s v=""/>
    <n v="2100"/>
    <n v="0.77826492135129255"/>
    <s v="TM"/>
    <s v="TM029s"/>
    <x v="2"/>
    <s v="Std"/>
    <s v="Std"/>
    <x v="8"/>
  </r>
  <r>
    <s v="TM030"/>
    <s v="Feeder 7028 replacement"/>
    <s v="Major Project - Prior to Approval"/>
    <n v="0"/>
    <n v="0"/>
    <n v="0"/>
    <n v="0"/>
    <n v="0"/>
    <n v="1598387.0354363762"/>
    <n v="1595712.7354800091"/>
    <n v="1591510.8792773776"/>
    <n v="0"/>
    <n v="0"/>
    <n v="0"/>
    <n v="0"/>
    <n v="0"/>
    <n v="0"/>
    <n v="0"/>
    <n v="0"/>
    <n v="0"/>
    <n v="0"/>
    <n v="0"/>
    <n v="0"/>
    <n v="1638346.7113222855"/>
    <n v="1676495.6927136844"/>
    <n v="1713883.1454793145"/>
    <n v="0"/>
    <n v="0"/>
    <n v="0"/>
    <n v="0"/>
    <n v="0"/>
    <n v="0"/>
    <n v="0"/>
    <n v="4785610.650193763"/>
    <n v="4785610.650193763"/>
    <n v="5028725.5495152846"/>
    <n v="5028725.5495152846"/>
    <n v="200"/>
    <n v="2000"/>
    <n v="0.80137492033380764"/>
    <s v="TM"/>
    <s v="TM030"/>
    <x v="2"/>
    <s v="Std"/>
    <s v="Std"/>
    <x v="8"/>
  </r>
  <r>
    <s v="TM031"/>
    <s v="Steel tower asbestos removal"/>
    <s v="Program - Short Term Need"/>
    <n v="0"/>
    <n v="0"/>
    <n v="0"/>
    <n v="0"/>
    <n v="112125"/>
    <n v="12182.70618571663"/>
    <n v="0"/>
    <n v="0"/>
    <n v="0"/>
    <n v="0"/>
    <n v="0"/>
    <n v="0"/>
    <n v="0"/>
    <n v="0"/>
    <n v="0"/>
    <n v="0"/>
    <n v="0"/>
    <n v="0"/>
    <n v="0"/>
    <n v="112125"/>
    <n v="12487.273840359545"/>
    <n v="0"/>
    <n v="0"/>
    <n v="0"/>
    <n v="0"/>
    <n v="0"/>
    <n v="0"/>
    <n v="0"/>
    <n v="0"/>
    <n v="0"/>
    <n v="12182.70618571663"/>
    <n v="12182.70618571663"/>
    <n v="12487.273840359545"/>
    <n v="12487.273840359545"/>
    <n v="260"/>
    <n v="3900"/>
    <n v="0.38306290859653414"/>
    <s v="TM"/>
    <s v="TM031s"/>
    <x v="2"/>
    <s v="Std"/>
    <s v="Std"/>
    <x v="8"/>
  </r>
  <r>
    <s v="TM031"/>
    <s v="Steel tower asbestos removal"/>
    <s v="Program - Medium Term Need"/>
    <n v="0"/>
    <n v="0"/>
    <n v="0"/>
    <n v="0"/>
    <n v="0"/>
    <n v="2797177.3120136582"/>
    <n v="0"/>
    <n v="0"/>
    <n v="0"/>
    <n v="0"/>
    <n v="0"/>
    <n v="0"/>
    <n v="0"/>
    <n v="0"/>
    <n v="0"/>
    <n v="0"/>
    <n v="0"/>
    <n v="0"/>
    <n v="0"/>
    <n v="0"/>
    <n v="2867106.7448139996"/>
    <n v="0"/>
    <n v="0"/>
    <n v="0"/>
    <n v="0"/>
    <n v="0"/>
    <n v="0"/>
    <n v="0"/>
    <n v="0"/>
    <n v="0"/>
    <n v="2797177.3120136582"/>
    <n v="2797177.3120136582"/>
    <n v="2867106.7448139996"/>
    <n v="2867106.7448139996"/>
    <n v="260"/>
    <n v="2600"/>
    <n v="0.66318416904675914"/>
    <s v="TM"/>
    <s v="TM031m"/>
    <x v="2"/>
    <s v="Std"/>
    <s v="Std"/>
    <x v="8"/>
  </r>
  <r>
    <s v="TM033"/>
    <s v="Pole top structure/hardware refurbishment (TR)"/>
    <s v="Program - Short Term Need"/>
    <n v="0"/>
    <n v="0"/>
    <n v="0"/>
    <n v="97158.561000000016"/>
    <n v="734759.36"/>
    <n v="1346311.4100290881"/>
    <n v="1344058.8638902151"/>
    <n v="1340519.6666723397"/>
    <n v="1336415.2031938024"/>
    <n v="1332789.9192089855"/>
    <n v="1332789.9192089855"/>
    <n v="1332789.9192089855"/>
    <n v="1332789.9192089855"/>
    <n v="1332789.9192089855"/>
    <n v="1347670"/>
    <n v="0"/>
    <n v="0"/>
    <n v="0"/>
    <n v="94788.840000000026"/>
    <n v="734759.36"/>
    <n v="1379969.1952798152"/>
    <n v="1412101.8438746571"/>
    <n v="1443593.0616675674"/>
    <n v="1475152.3285125475"/>
    <n v="1507929.4606508783"/>
    <n v="1545627.6971671502"/>
    <n v="1584268.3895963291"/>
    <n v="1623875.0993362372"/>
    <n v="1664471.9768196428"/>
    <n v="1725131.5376771046"/>
    <n v="6700095.0629944308"/>
    <n v="13378924.739830371"/>
    <n v="7218745.8899854654"/>
    <n v="15362120.590581927"/>
    <n v="330"/>
    <n v="4950"/>
    <n v="0.12482092704578877"/>
    <s v="TM"/>
    <s v="TM033s"/>
    <x v="2"/>
    <s v="Std"/>
    <s v="Std"/>
    <x v="8"/>
  </r>
  <r>
    <s v="TM131"/>
    <s v="Underground pilots replacement"/>
    <s v="Program - Short Term Need"/>
    <n v="723130.48592708178"/>
    <n v="9838.6450524999982"/>
    <n v="0"/>
    <n v="0"/>
    <n v="0"/>
    <n v="0"/>
    <n v="0"/>
    <n v="0"/>
    <n v="0"/>
    <n v="0"/>
    <n v="0"/>
    <n v="0"/>
    <n v="0"/>
    <n v="0"/>
    <n v="0"/>
    <n v="655120.52999999991"/>
    <n v="9136.16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950"/>
    <n v="0.80137492033380764"/>
    <s v="TM"/>
    <s v="TM131s"/>
    <x v="2"/>
    <s v="Std"/>
    <s v="Std"/>
    <x v="8"/>
  </r>
  <r>
    <s v="TM132"/>
    <s v="Sub-transmission pilot cable renewal program"/>
    <s v="Program - Short Term Need"/>
    <n v="5002226.1323095262"/>
    <n v="533412.55031531246"/>
    <n v="45031.25837499999"/>
    <n v="3803.9594999999999"/>
    <n v="0"/>
    <n v="0"/>
    <n v="0"/>
    <n v="0"/>
    <n v="0"/>
    <n v="0"/>
    <n v="0"/>
    <n v="1102688.9074610395"/>
    <n v="1102688.9074610395"/>
    <n v="1102688.9074610395"/>
    <n v="1115000"/>
    <n v="4531769.99"/>
    <n v="495326.58000000007"/>
    <n v="42861.399999999994"/>
    <n v="3711.1800000000003"/>
    <n v="0"/>
    <n v="0"/>
    <n v="0"/>
    <n v="0"/>
    <n v="0"/>
    <n v="0"/>
    <n v="0"/>
    <n v="1310750.5950269036"/>
    <n v="1343519.3599025761"/>
    <n v="1377107.3439001401"/>
    <n v="1427294.2667789382"/>
    <n v="0"/>
    <n v="4423066.7223831182"/>
    <n v="0"/>
    <n v="5458671.5656085582"/>
    <n v="160"/>
    <n v="2400"/>
    <n v="0.69340911823626294"/>
    <s v="TM"/>
    <s v="TM132s"/>
    <x v="2"/>
    <s v="Std"/>
    <s v="Std"/>
    <x v="8"/>
  </r>
  <r>
    <s v="TM133"/>
    <s v="Hardex pilot cable renewal"/>
    <s v="Program - Short Term Need"/>
    <n v="9595140.4747014437"/>
    <n v="1005249.6685039059"/>
    <n v="0"/>
    <n v="0"/>
    <n v="0"/>
    <n v="0"/>
    <n v="0"/>
    <n v="0"/>
    <n v="0"/>
    <n v="0"/>
    <n v="0"/>
    <n v="0"/>
    <n v="0"/>
    <n v="0"/>
    <n v="0"/>
    <n v="8692723.7000000011"/>
    <n v="933474.2499999997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300"/>
    <n v="0.54006397789077143"/>
    <s v="TM"/>
    <s v="TM133s"/>
    <x v="2"/>
    <s v="Std"/>
    <s v="Std"/>
    <x v="8"/>
  </r>
  <r>
    <s v="TM134"/>
    <s v="Wollongong - Port Kembla pilot cable replacement"/>
    <s v="Program - Short Term Need"/>
    <n v="0"/>
    <n v="0"/>
    <n v="0"/>
    <n v="0"/>
    <n v="0"/>
    <n v="0"/>
    <n v="0"/>
    <n v="0"/>
    <n v="0"/>
    <n v="0"/>
    <n v="0"/>
    <n v="1646616.1712310589"/>
    <n v="1646616.1712310589"/>
    <n v="1646616.1712310589"/>
    <n v="1665000"/>
    <n v="0"/>
    <n v="0"/>
    <n v="0"/>
    <n v="0"/>
    <n v="0"/>
    <n v="0"/>
    <n v="0"/>
    <n v="0"/>
    <n v="0"/>
    <n v="0"/>
    <n v="0"/>
    <n v="1957309.1845020577"/>
    <n v="2006241.9141146089"/>
    <n v="2056397.9619674738"/>
    <n v="2131340.7660869346"/>
    <n v="0"/>
    <n v="6604848.5136931762"/>
    <n v="0"/>
    <n v="8151289.8266710751"/>
    <n v="110"/>
    <n v="1650"/>
    <n v="0.89027000046594751"/>
    <s v="TM"/>
    <s v="TM134s"/>
    <x v="2"/>
    <s v="Std"/>
    <s v="Std"/>
    <x v="8"/>
  </r>
  <r>
    <s v="TM135"/>
    <s v="Optical fibre protection and communication upgrades in the Blue Mountains"/>
    <s v="Program - Short Term Need"/>
    <n v="0"/>
    <n v="0"/>
    <n v="0"/>
    <n v="0"/>
    <n v="0"/>
    <n v="0"/>
    <n v="0"/>
    <n v="0"/>
    <n v="0"/>
    <n v="0"/>
    <n v="0"/>
    <n v="917753.63777923281"/>
    <n v="917753.63777923281"/>
    <n v="917753.63777923281"/>
    <n v="928000"/>
    <n v="0"/>
    <n v="0"/>
    <n v="0"/>
    <n v="0"/>
    <n v="0"/>
    <n v="0"/>
    <n v="0"/>
    <n v="0"/>
    <n v="0"/>
    <n v="0"/>
    <n v="0"/>
    <n v="1090920.6746053509"/>
    <n v="1118193.6914704847"/>
    <n v="1146148.5337572466"/>
    <n v="1187918.4570142194"/>
    <n v="0"/>
    <n v="3681260.9133376982"/>
    <n v="0"/>
    <n v="4543181.3568473011"/>
    <n v="110"/>
    <n v="1650"/>
    <n v="0.89027000046594751"/>
    <s v="TM"/>
    <s v="TM135s"/>
    <x v="2"/>
    <s v="Std"/>
    <s v="Std"/>
    <x v="8"/>
  </r>
  <r>
    <s v="TM137"/>
    <s v="Optical fibre protection and communication upgrades in the Macarthur area"/>
    <s v="Program - Short Term Need"/>
    <n v="0"/>
    <n v="0"/>
    <n v="0"/>
    <n v="0"/>
    <n v="0"/>
    <n v="0"/>
    <n v="0"/>
    <n v="0"/>
    <n v="0"/>
    <n v="0"/>
    <n v="0"/>
    <n v="897974.46455123206"/>
    <n v="897974.46455123206"/>
    <n v="897974.46455123206"/>
    <n v="908000"/>
    <n v="0"/>
    <n v="0"/>
    <n v="0"/>
    <n v="0"/>
    <n v="0"/>
    <n v="0"/>
    <n v="0"/>
    <n v="0"/>
    <n v="0"/>
    <n v="0"/>
    <n v="0"/>
    <n v="1067409.4531698909"/>
    <n v="1094094.6894991379"/>
    <n v="1121447.0567366162"/>
    <n v="1162316.7661302923"/>
    <n v="0"/>
    <n v="3601923.3936536964"/>
    <n v="0"/>
    <n v="4445267.9655359369"/>
    <n v="110"/>
    <n v="1650"/>
    <n v="0.89027000046594751"/>
    <s v="TM"/>
    <s v="TM137s"/>
    <x v="2"/>
    <s v="Std"/>
    <s v="Std"/>
    <x v="8"/>
  </r>
  <r>
    <s v="TM138"/>
    <s v="132kV optical fibre ring completion"/>
    <s v="Major Project - Committed Project"/>
    <n v="0"/>
    <n v="11357.976190781248"/>
    <n v="180308.28351249994"/>
    <n v="401610.36475000001"/>
    <n v="5000"/>
    <n v="0"/>
    <n v="0"/>
    <n v="0"/>
    <n v="0"/>
    <n v="0"/>
    <n v="0"/>
    <n v="0"/>
    <n v="0"/>
    <n v="0"/>
    <n v="0"/>
    <n v="0"/>
    <n v="10547.01"/>
    <n v="171620.01999999996"/>
    <n v="391814.99000000005"/>
    <n v="5000"/>
    <n v="0"/>
    <n v="0"/>
    <n v="0"/>
    <n v="0"/>
    <n v="0"/>
    <n v="0"/>
    <n v="0"/>
    <n v="0"/>
    <n v="0"/>
    <n v="0"/>
    <n v="0"/>
    <n v="0"/>
    <n v="0"/>
    <n v="0"/>
    <s v=""/>
    <n v="1650"/>
    <n v="0.89027000046594751"/>
    <s v="TM"/>
    <s v="TM138"/>
    <x v="2"/>
    <s v="Std"/>
    <s v="Std"/>
    <x v="8"/>
  </r>
  <r>
    <s v="TM171"/>
    <s v="Replacement of corroded earthwires"/>
    <s v="Program - Short Term Need"/>
    <n v="155323.08609494139"/>
    <n v="2059242.5512159371"/>
    <n v="2371342.1745124995"/>
    <n v="1611617.34"/>
    <n v="3545011.83"/>
    <n v="0"/>
    <n v="0"/>
    <n v="0"/>
    <n v="0"/>
    <n v="136476.29527320489"/>
    <n v="887095.91927583166"/>
    <n v="887095.91927583166"/>
    <n v="887095.91927583166"/>
    <n v="887095.91927583166"/>
    <n v="897000"/>
    <n v="140715.05000000002"/>
    <n v="1912211.42"/>
    <n v="2257077.6199999996"/>
    <n v="1572309.6000000003"/>
    <n v="3545011.83"/>
    <n v="0"/>
    <n v="0"/>
    <n v="0"/>
    <n v="0"/>
    <n v="154410.40133698995"/>
    <n v="1028759.2989076953"/>
    <n v="1054478.2813803877"/>
    <n v="1080840.2384148974"/>
    <n v="1107861.2443752696"/>
    <n v="1148235.8361441323"/>
    <n v="136476.29527320489"/>
    <n v="4581859.972376531"/>
    <n v="154410.40133698995"/>
    <n v="5574585.3005593726"/>
    <n v="270"/>
    <n v="4050"/>
    <n v="0.36998259076140289"/>
    <s v="TM"/>
    <s v="TM171s"/>
    <x v="2"/>
    <s v="Std"/>
    <s v="Std"/>
    <x v="8"/>
  </r>
  <r>
    <s v="TM172"/>
    <s v="Earthwire replacement due to fault rating"/>
    <s v="Program - Short Term Need"/>
    <n v="0"/>
    <n v="0"/>
    <n v="0"/>
    <n v="0"/>
    <n v="0"/>
    <n v="0"/>
    <n v="997320.45967500575"/>
    <n v="994694.29954836098"/>
    <n v="0"/>
    <n v="0"/>
    <n v="0"/>
    <n v="0"/>
    <n v="0"/>
    <n v="0"/>
    <n v="0"/>
    <n v="0"/>
    <n v="0"/>
    <n v="0"/>
    <n v="0"/>
    <n v="0"/>
    <n v="0"/>
    <n v="1047809.8079460529"/>
    <n v="1071176.9659245715"/>
    <n v="0"/>
    <n v="0"/>
    <n v="0"/>
    <n v="0"/>
    <n v="0"/>
    <n v="0"/>
    <n v="0"/>
    <n v="1992014.7592233666"/>
    <n v="1992014.7592233666"/>
    <n v="2118986.7738706246"/>
    <n v="2118986.7738706246"/>
    <n v="170"/>
    <n v="2550"/>
    <n v="0.68279183402497479"/>
    <s v="TM"/>
    <s v="TM172s"/>
    <x v="2"/>
    <s v="Std"/>
    <s v="Std"/>
    <x v="8"/>
  </r>
  <r>
    <s v="TM174"/>
    <s v="Hardex earthwire replacement"/>
    <s v="Program - Short Term Need"/>
    <n v="0"/>
    <n v="39983.096654374989"/>
    <n v="3575.8862374999999"/>
    <n v="0"/>
    <n v="0"/>
    <n v="0"/>
    <n v="997320.45967500575"/>
    <n v="994694.29954836098"/>
    <n v="991648.69975127617"/>
    <n v="988958.66140003537"/>
    <n v="988958.66140003537"/>
    <n v="988958.66140003537"/>
    <n v="988958.66140003537"/>
    <n v="988958.66140003537"/>
    <n v="1000000"/>
    <n v="0"/>
    <n v="37128.28"/>
    <n v="3403.58"/>
    <n v="0"/>
    <n v="0"/>
    <n v="0"/>
    <n v="1047809.8079460529"/>
    <n v="1071176.9659245715"/>
    <n v="1094594.6177569786"/>
    <n v="1118915.9517173185"/>
    <n v="1146888.8505102512"/>
    <n v="1175561.0717730075"/>
    <n v="1204950.0985673326"/>
    <n v="1235073.8510315157"/>
    <n v="1280084.544196357"/>
    <n v="3972622.1203746782"/>
    <n v="8928456.7659748197"/>
    <n v="4332497.3433449212"/>
    <n v="10375055.759423386"/>
    <n v="240"/>
    <n v="3600"/>
    <n v="0.42425142341397026"/>
    <s v="TM"/>
    <s v="TM174s"/>
    <x v="2"/>
    <s v="Std"/>
    <s v="Std"/>
    <x v="8"/>
  </r>
  <r>
    <s v="TM302"/>
    <s v="Oil filled cable auxiliary equipment refurbishment"/>
    <s v="Program - Short Term Need"/>
    <n v="516.36367023437492"/>
    <n v="9073.6757970312483"/>
    <n v="42897.081787500007"/>
    <n v="174604.51674999998"/>
    <n v="321511"/>
    <n v="0"/>
    <n v="0"/>
    <n v="0"/>
    <n v="0"/>
    <n v="0"/>
    <n v="0"/>
    <n v="0"/>
    <n v="0"/>
    <n v="0"/>
    <n v="0"/>
    <n v="467.8"/>
    <n v="8425.81"/>
    <n v="40830.060000000005"/>
    <n v="170345.87"/>
    <n v="321511"/>
    <n v="0"/>
    <n v="0"/>
    <n v="0"/>
    <n v="0"/>
    <n v="0"/>
    <n v="0"/>
    <n v="0"/>
    <n v="0"/>
    <n v="0"/>
    <n v="0"/>
    <n v="0"/>
    <n v="0"/>
    <n v="0"/>
    <n v="0"/>
    <s v=""/>
    <n v="3000"/>
    <n v="0.58182585871674408"/>
    <s v="TM"/>
    <s v="TM302s"/>
    <x v="2"/>
    <s v="Std"/>
    <s v="Std"/>
    <x v="8"/>
  </r>
  <r>
    <s v="TM302"/>
    <s v="Oil filled cable auxiliary equipment refurbishment"/>
    <s v="Program - Medium Term Need"/>
    <n v="0"/>
    <n v="0"/>
    <n v="0"/>
    <n v="0"/>
    <n v="0"/>
    <n v="0"/>
    <n v="71807.073096600419"/>
    <n v="0"/>
    <n v="0"/>
    <n v="0"/>
    <n v="0"/>
    <n v="71205.023620802545"/>
    <n v="0"/>
    <n v="0"/>
    <n v="0"/>
    <n v="0"/>
    <n v="0"/>
    <n v="0"/>
    <n v="0"/>
    <n v="0"/>
    <n v="0"/>
    <n v="75442.306172115816"/>
    <n v="0"/>
    <n v="0"/>
    <n v="0"/>
    <n v="0"/>
    <n v="84640.397167656542"/>
    <n v="0"/>
    <n v="0"/>
    <n v="0"/>
    <n v="71807.073096600419"/>
    <n v="143012.09671740298"/>
    <n v="75442.306172115816"/>
    <n v="160082.70333977236"/>
    <n v="200"/>
    <n v="2000"/>
    <n v="0.80137492033380764"/>
    <s v="TM"/>
    <s v="TM302m"/>
    <x v="2"/>
    <s v="Std"/>
    <s v="Std"/>
    <x v="8"/>
  </r>
  <r>
    <s v="TM303"/>
    <s v="Guilford and Camellia 132kV cables oil testing and flushing"/>
    <s v="Program - Short Term Need"/>
    <n v="516.36367023437492"/>
    <n v="15315.280015"/>
    <n v="40622.247524999984"/>
    <n v="278030.07124999998"/>
    <n v="168040"/>
    <n v="0"/>
    <n v="0"/>
    <n v="0"/>
    <n v="0"/>
    <n v="0"/>
    <n v="0"/>
    <n v="0"/>
    <n v="0"/>
    <n v="0"/>
    <n v="0"/>
    <n v="467.8"/>
    <n v="14221.760000000002"/>
    <n v="38664.839999999989"/>
    <n v="271248.84999999998"/>
    <n v="168040"/>
    <n v="0"/>
    <n v="0"/>
    <n v="0"/>
    <n v="0"/>
    <n v="0"/>
    <n v="0"/>
    <n v="0"/>
    <n v="0"/>
    <n v="0"/>
    <n v="0"/>
    <n v="0"/>
    <n v="0"/>
    <n v="0"/>
    <n v="0"/>
    <s v=""/>
    <n v="3900"/>
    <n v="0.38306290859653414"/>
    <s v="TM"/>
    <s v="TM303s"/>
    <x v="2"/>
    <s v="Std"/>
    <s v="Std"/>
    <x v="8"/>
  </r>
  <r>
    <s v="TM303"/>
    <s v="Guilford and Camellia 132kV cables oil testing and flushing"/>
    <s v="Program - Medium Term Need"/>
    <n v="0"/>
    <n v="0"/>
    <n v="0"/>
    <n v="0"/>
    <n v="0"/>
    <n v="0"/>
    <n v="89758.84137075051"/>
    <n v="0"/>
    <n v="0"/>
    <n v="0"/>
    <n v="0"/>
    <n v="89006.279526003185"/>
    <n v="0"/>
    <n v="0"/>
    <n v="0"/>
    <n v="0"/>
    <n v="0"/>
    <n v="0"/>
    <n v="0"/>
    <n v="0"/>
    <n v="0"/>
    <n v="94302.882715144748"/>
    <n v="0"/>
    <n v="0"/>
    <n v="0"/>
    <n v="0"/>
    <n v="105800.49645957068"/>
    <n v="0"/>
    <n v="0"/>
    <n v="0"/>
    <n v="89758.84137075051"/>
    <n v="178765.12089675368"/>
    <n v="94302.882715144748"/>
    <n v="200103.37917471543"/>
    <n v="260"/>
    <n v="2600"/>
    <n v="0.66318416904675914"/>
    <s v="TM"/>
    <s v="TM303m"/>
    <x v="2"/>
    <s v="Std"/>
    <s v="Std"/>
    <x v="8"/>
  </r>
  <r>
    <s v="TM401"/>
    <s v="South Coast 33kV overhead line refurbishment"/>
    <s v="Program - Short Term Need"/>
    <n v="493765.94913608581"/>
    <n v="644240.37207546877"/>
    <n v="646087.74826249899"/>
    <n v="792822.59649999964"/>
    <n v="932355.84"/>
    <n v="0"/>
    <n v="0"/>
    <n v="0"/>
    <n v="0"/>
    <n v="0"/>
    <n v="0"/>
    <n v="0"/>
    <n v="0"/>
    <n v="0"/>
    <n v="0"/>
    <n v="447327.58"/>
    <n v="598241.2300000001"/>
    <n v="614955.61999999906"/>
    <n v="773485.45999999973"/>
    <n v="932355.84"/>
    <n v="0"/>
    <n v="0"/>
    <n v="0"/>
    <n v="0"/>
    <n v="0"/>
    <n v="0"/>
    <n v="0"/>
    <n v="0"/>
    <n v="0"/>
    <n v="0"/>
    <n v="0"/>
    <n v="0"/>
    <n v="0"/>
    <n v="0"/>
    <s v=""/>
    <n v="3600"/>
    <n v="0.42425142341397026"/>
    <s v="TM"/>
    <s v="TM401s"/>
    <x v="2"/>
    <s v="Std"/>
    <s v="Std"/>
    <x v="8"/>
  </r>
  <r>
    <s v="TM404"/>
    <s v="Avon/Nepean Dam feeder refurbishment"/>
    <s v="Major Project - Committed Project"/>
    <n v="640420.78156282019"/>
    <n v="3701741.1701729684"/>
    <n v="1774014.6994562498"/>
    <n v="36180.378249999994"/>
    <n v="0"/>
    <n v="0"/>
    <n v="0"/>
    <n v="0"/>
    <n v="0"/>
    <n v="0"/>
    <n v="0"/>
    <n v="0"/>
    <n v="0"/>
    <n v="0"/>
    <n v="0"/>
    <n v="580189.62"/>
    <n v="3437434.6700000004"/>
    <n v="1688532.73"/>
    <n v="35297.93"/>
    <n v="0"/>
    <n v="0"/>
    <n v="0"/>
    <n v="0"/>
    <n v="0"/>
    <n v="0"/>
    <n v="0"/>
    <n v="0"/>
    <n v="0"/>
    <n v="0"/>
    <n v="0"/>
    <n v="0"/>
    <n v="0"/>
    <n v="0"/>
    <n v="0"/>
    <s v=""/>
    <n v="5250"/>
    <n v="4.6832184751913898E-2"/>
    <s v="TM"/>
    <s v="TM404"/>
    <x v="2"/>
    <s v="Std"/>
    <s v="Std"/>
    <x v="8"/>
  </r>
  <r>
    <s v="TM408"/>
    <s v="Ringwood Feeder 7906 Refurbishment"/>
    <s v="Major Project - Committed Project"/>
    <n v="0"/>
    <n v="0"/>
    <n v="14108.034143750001"/>
    <n v="0"/>
    <n v="0"/>
    <n v="0"/>
    <n v="0"/>
    <n v="0"/>
    <n v="0"/>
    <n v="0"/>
    <n v="0"/>
    <n v="0"/>
    <n v="0"/>
    <n v="0"/>
    <n v="0"/>
    <n v="0"/>
    <n v="0"/>
    <n v="13428.230000000001"/>
    <n v="0"/>
    <n v="0"/>
    <n v="0"/>
    <n v="0"/>
    <n v="0"/>
    <n v="0"/>
    <n v="0"/>
    <n v="0"/>
    <n v="0"/>
    <n v="0"/>
    <n v="0"/>
    <n v="0"/>
    <n v="0"/>
    <n v="0"/>
    <n v="0"/>
    <n v="0"/>
    <s v=""/>
    <n v="3200"/>
    <n v="0.54006397789077143"/>
    <s v="TM"/>
    <s v="TM408"/>
    <x v="2"/>
    <s v="Std"/>
    <s v="Std"/>
    <x v="8"/>
  </r>
  <r>
    <s v="TM410"/>
    <s v="Hazelbook ZS to Springwood ZS Feeder 808 refurbishment"/>
    <s v="Major Project - Committed Project"/>
    <n v="1280699.3809871988"/>
    <n v="263593.23204562493"/>
    <n v="61665.457293750005"/>
    <n v="0"/>
    <n v="13970"/>
    <n v="0"/>
    <n v="0"/>
    <n v="0"/>
    <n v="0"/>
    <n v="0"/>
    <n v="0"/>
    <n v="0"/>
    <n v="0"/>
    <n v="0"/>
    <n v="0"/>
    <n v="1160250.43"/>
    <n v="244772.52"/>
    <n v="58694.070000000007"/>
    <n v="0"/>
    <n v="13970"/>
    <n v="0"/>
    <n v="0"/>
    <n v="0"/>
    <n v="0"/>
    <n v="0"/>
    <n v="0"/>
    <n v="0"/>
    <n v="0"/>
    <n v="0"/>
    <n v="0"/>
    <n v="0"/>
    <n v="0"/>
    <n v="0"/>
    <n v="0"/>
    <s v=""/>
    <n v="4350"/>
    <n v="0.29115706243992562"/>
    <s v="TM"/>
    <s v="TM410"/>
    <x v="2"/>
    <s v="Std"/>
    <s v="Std"/>
    <x v="8"/>
  </r>
  <r>
    <s v="TM419"/>
    <s v="Future sub-transmission feeder refurbishment works"/>
    <s v="Program - Short Term Need"/>
    <n v="0"/>
    <n v="0"/>
    <n v="0"/>
    <n v="0"/>
    <n v="0"/>
    <n v="0"/>
    <n v="0"/>
    <n v="0"/>
    <n v="0"/>
    <n v="0"/>
    <n v="0"/>
    <n v="0"/>
    <n v="3461355.3149001235"/>
    <n v="7417189.9605002645"/>
    <n v="12000000"/>
    <n v="0"/>
    <n v="0"/>
    <n v="0"/>
    <n v="0"/>
    <n v="0"/>
    <n v="0"/>
    <n v="0"/>
    <n v="0"/>
    <n v="0"/>
    <n v="0"/>
    <n v="0"/>
    <n v="0"/>
    <n v="4217325.3449856639"/>
    <n v="9263053.8827363681"/>
    <n v="15361014.530356284"/>
    <n v="0"/>
    <n v="22878545.275400389"/>
    <n v="0"/>
    <n v="28841393.758078314"/>
    <n v="150"/>
    <n v="2250"/>
    <n v="0.70443864267626011"/>
    <s v="TM"/>
    <s v="TM419s"/>
    <x v="2"/>
    <s v="Std"/>
    <s v="Std"/>
    <x v="8"/>
  </r>
  <r>
    <s v="TM419"/>
    <s v="Future sub-transmission feeder refurbishment works"/>
    <s v="Program - Medium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50"/>
    <n v="1500"/>
    <n v="0.92238653603944176"/>
    <s v="TM"/>
    <s v="TM419m"/>
    <x v="2"/>
    <s v="Std"/>
    <s v="Std"/>
    <x v="8"/>
  </r>
  <r>
    <s v="TM419"/>
    <s v="Future sub-transmission feeder refurbishment works"/>
    <s v="Program - Long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50"/>
    <n v="750"/>
    <n v="0.99193572733142954"/>
    <s v="TM"/>
    <s v="TM419l"/>
    <x v="2"/>
    <s v="Std"/>
    <s v="Std"/>
    <x v="8"/>
  </r>
  <r>
    <s v="TM801"/>
    <s v="Steel tower painting program"/>
    <s v="Program - Short Term Need"/>
    <n v="491596.73604342958"/>
    <n v="206474.53330828124"/>
    <n v="90771.373437499991"/>
    <n v="0"/>
    <n v="0"/>
    <n v="0"/>
    <n v="0"/>
    <n v="0"/>
    <n v="0"/>
    <n v="0"/>
    <n v="791166.92912002828"/>
    <n v="791166.92912002828"/>
    <n v="791166.92912002828"/>
    <n v="791166.92912002828"/>
    <n v="800000"/>
    <n v="445362.38"/>
    <n v="191732.13000000003"/>
    <n v="86397.5"/>
    <n v="0"/>
    <n v="0"/>
    <n v="0"/>
    <n v="0"/>
    <n v="0"/>
    <n v="0"/>
    <n v="0"/>
    <n v="917511.08040820097"/>
    <n v="940448.85741840606"/>
    <n v="963960.07885386609"/>
    <n v="988059.08082521264"/>
    <n v="1024067.6353570856"/>
    <n v="0"/>
    <n v="3964667.7164801131"/>
    <n v="0"/>
    <n v="4834046.7328627715"/>
    <n v="170"/>
    <n v="2550"/>
    <n v="0.68279183402497479"/>
    <s v="TM"/>
    <s v="TM801s"/>
    <x v="2"/>
    <s v="Std"/>
    <s v="Std"/>
    <x v="8"/>
  </r>
  <r>
    <s v="TM803"/>
    <s v="Steel tower below ground rectification work"/>
    <s v="Program - Short Term Need"/>
    <n v="34762.412478839833"/>
    <n v="225013.11926640617"/>
    <n v="269076.16760624998"/>
    <n v="197408.44000000003"/>
    <n v="4408559.1199999992"/>
    <n v="0"/>
    <n v="1495980.6895125087"/>
    <n v="1492041.4493225415"/>
    <n v="1487473.0496269143"/>
    <n v="1483437.992100053"/>
    <n v="1483437.992100053"/>
    <n v="1483437.992100053"/>
    <n v="1186750.3936800424"/>
    <n v="741718.9960500265"/>
    <n v="750000"/>
    <n v="31493.03"/>
    <n v="208947.04999999996"/>
    <n v="256110.57"/>
    <n v="192593.60000000003"/>
    <n v="4408559.1199999992"/>
    <n v="0"/>
    <n v="1571714.7119190793"/>
    <n v="1606765.4488868574"/>
    <n v="1641891.9266354679"/>
    <n v="1678373.9275759775"/>
    <n v="1720333.2757653769"/>
    <n v="1763341.6076595113"/>
    <n v="1445940.1182807991"/>
    <n v="926305.38827363681"/>
    <n v="960063.40814726776"/>
    <n v="5958933.1805620175"/>
    <n v="11604278.55449219"/>
    <n v="6498746.0150173828"/>
    <n v="13314729.813143976"/>
    <n v="310"/>
    <n v="4650"/>
    <n v="0.20878312712509098"/>
    <s v="TM"/>
    <s v="TM803s"/>
    <x v="2"/>
    <s v="Std"/>
    <s v="Std"/>
    <x v="8"/>
  </r>
  <r>
    <s v="TM805"/>
    <s v="Earthing refurbishment of lines 940/941"/>
    <s v="Program - Short Term Need"/>
    <n v="0"/>
    <n v="0"/>
    <n v="3862.19205625"/>
    <n v="778244.69799999997"/>
    <n v="46970"/>
    <n v="199798.37942954703"/>
    <n v="199464.09193500114"/>
    <n v="198938.8599096722"/>
    <n v="198329.73995025523"/>
    <n v="19779.173228000705"/>
    <n v="19779.173228000705"/>
    <n v="19779.173228000705"/>
    <n v="19779.173228000705"/>
    <n v="19779.173228000705"/>
    <n v="20000"/>
    <n v="0"/>
    <n v="0"/>
    <n v="3676.09"/>
    <n v="759263.12"/>
    <n v="46970"/>
    <n v="204793.33891528568"/>
    <n v="209561.96158921055"/>
    <n v="214235.39318491431"/>
    <n v="218918.92355139571"/>
    <n v="22378.319034346365"/>
    <n v="22937.777010205024"/>
    <n v="23511.221435460149"/>
    <n v="24099.00197134665"/>
    <n v="24701.477020630315"/>
    <n v="25601.690883927142"/>
    <n v="816310.24445247639"/>
    <n v="915426.93736447941"/>
    <n v="869887.93627515272"/>
    <n v="990739.10459672194"/>
    <n v="270"/>
    <n v="4050"/>
    <n v="0.36998259076140289"/>
    <s v="TM"/>
    <s v="TM805s"/>
    <x v="2"/>
    <s v="Std"/>
    <s v="Std"/>
    <x v="8"/>
  </r>
  <r>
    <s v="TM805"/>
    <s v="Earthing refurbishment of lines 940/941"/>
    <s v="Program - Medium Term Need"/>
    <n v="0"/>
    <n v="0"/>
    <n v="0"/>
    <n v="0"/>
    <n v="0"/>
    <n v="79919.351771818809"/>
    <n v="79785.636774000464"/>
    <n v="79575.543963868884"/>
    <n v="79331.895980102097"/>
    <n v="0"/>
    <n v="0"/>
    <n v="0"/>
    <n v="0"/>
    <n v="0"/>
    <n v="0"/>
    <n v="0"/>
    <n v="0"/>
    <n v="0"/>
    <n v="0"/>
    <n v="0"/>
    <n v="81917.33556611427"/>
    <n v="83824.784635684235"/>
    <n v="85694.157273965728"/>
    <n v="87567.569420558299"/>
    <n v="0"/>
    <n v="0"/>
    <n v="0"/>
    <n v="0"/>
    <n v="0"/>
    <n v="0"/>
    <n v="318612.4284897903"/>
    <n v="318612.4284897903"/>
    <n v="339003.8468963225"/>
    <n v="339003.8468963225"/>
    <n v="270"/>
    <n v="2700"/>
    <n v="0.66088557263434988"/>
    <s v="TM"/>
    <s v="TM805m"/>
    <x v="2"/>
    <s v="Std"/>
    <s v="Std"/>
    <x v="8"/>
  </r>
  <r>
    <s v="TM809"/>
    <s v="Subtransmission line earthing refurbishment"/>
    <s v="Program - Short Term Need"/>
    <n v="0"/>
    <n v="0"/>
    <n v="0"/>
    <n v="0"/>
    <n v="0"/>
    <n v="0"/>
    <n v="299196.13790250174"/>
    <n v="298408.28986450832"/>
    <n v="297494.60992538283"/>
    <n v="296687.59842001059"/>
    <n v="296687.59842001059"/>
    <n v="296687.59842001059"/>
    <n v="296687.59842001059"/>
    <n v="296687.59842001059"/>
    <n v="300000"/>
    <n v="0"/>
    <n v="0"/>
    <n v="0"/>
    <n v="0"/>
    <n v="0"/>
    <n v="0"/>
    <n v="314342.94238381588"/>
    <n v="321353.0897773715"/>
    <n v="328378.38532709359"/>
    <n v="335674.78551519552"/>
    <n v="344066.65515307535"/>
    <n v="352668.32153190224"/>
    <n v="361485.02957019978"/>
    <n v="370522.15530945471"/>
    <n v="384025.36325890711"/>
    <n v="1191786.6361124036"/>
    <n v="2678537.0297924462"/>
    <n v="1299749.2030034764"/>
    <n v="3112516.7278270153"/>
    <n v="150"/>
    <n v="2250"/>
    <n v="0.70443864267626011"/>
    <s v="TM"/>
    <s v="TM809s"/>
    <x v="2"/>
    <s v="Std"/>
    <s v="Std"/>
    <x v="8"/>
  </r>
  <r>
    <s v="TM809"/>
    <s v="Subtransmission line earthing refurbishment"/>
    <s v="Program - Medium Term Need"/>
    <n v="0"/>
    <n v="0"/>
    <n v="0"/>
    <n v="0"/>
    <n v="0"/>
    <n v="0"/>
    <n v="299196.13790250174"/>
    <n v="298408.28986450832"/>
    <n v="297494.60992538283"/>
    <n v="296687.59842001059"/>
    <n v="296687.59842001059"/>
    <n v="296687.59842001059"/>
    <n v="296687.59842001059"/>
    <n v="296687.59842001059"/>
    <n v="300000"/>
    <n v="0"/>
    <n v="0"/>
    <n v="0"/>
    <n v="0"/>
    <n v="0"/>
    <n v="0"/>
    <n v="314342.94238381588"/>
    <n v="321353.0897773715"/>
    <n v="328378.38532709359"/>
    <n v="335674.78551519552"/>
    <n v="344066.65515307535"/>
    <n v="352668.32153190224"/>
    <n v="361485.02957019978"/>
    <n v="370522.15530945471"/>
    <n v="384025.36325890711"/>
    <n v="1191786.6361124036"/>
    <n v="2678537.0297924462"/>
    <n v="1299749.2030034764"/>
    <n v="3112516.7278270153"/>
    <n v="150"/>
    <n v="1500"/>
    <n v="0.92238653603944176"/>
    <s v="TM"/>
    <s v="TM809m"/>
    <x v="2"/>
    <s v="Std"/>
    <s v="Std"/>
    <x v="8"/>
  </r>
  <r>
    <s v="TS001"/>
    <s v="Power transformer replacement"/>
    <s v="Program - Short Term Need"/>
    <n v="183374.86810522649"/>
    <n v="12136.708108437495"/>
    <n v="0"/>
    <n v="0"/>
    <n v="0"/>
    <n v="0"/>
    <n v="0"/>
    <n v="0"/>
    <n v="0"/>
    <n v="0"/>
    <n v="0"/>
    <n v="0"/>
    <n v="0"/>
    <n v="0"/>
    <n v="0"/>
    <n v="166128.57999999999"/>
    <n v="11270.13999999999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001s"/>
    <x v="2"/>
    <s v="Std"/>
    <s v="Unallocated"/>
    <x v="2"/>
  </r>
  <r>
    <s v="TS004"/>
    <s v="132kV circuit breaker replacement"/>
    <s v="Program - Short Term Need"/>
    <n v="6412.7334456328108"/>
    <n v="142114.67124375"/>
    <n v="0"/>
    <n v="5539.2434999999996"/>
    <n v="100000"/>
    <n v="0"/>
    <n v="0"/>
    <n v="0"/>
    <n v="358976.82930996199"/>
    <n v="358003.03542681277"/>
    <n v="358003.03542681277"/>
    <n v="358003.03542681277"/>
    <n v="358003.03542681277"/>
    <n v="358003.03542681277"/>
    <n v="362000"/>
    <n v="5809.62"/>
    <n v="131967.6"/>
    <n v="0"/>
    <n v="5404.14"/>
    <n v="100000"/>
    <n v="0"/>
    <n v="0"/>
    <n v="0"/>
    <n v="396243.25162802631"/>
    <n v="405047.57452166924"/>
    <n v="415173.7638847109"/>
    <n v="425553.10798182874"/>
    <n v="436191.93568137439"/>
    <n v="447096.7340734087"/>
    <n v="463390.60499908129"/>
    <n v="716979.8647367747"/>
    <n v="2510992.0064440258"/>
    <n v="801290.82614969555"/>
    <n v="2988696.9727700995"/>
    <n v="240"/>
    <n v="3600"/>
    <n v="0.42425142341397026"/>
    <s v="TS"/>
    <s v="TS004s"/>
    <x v="2"/>
    <s v="Std"/>
    <s v="Std"/>
    <x v="0"/>
  </r>
  <r>
    <s v="TS005"/>
    <s v="33kV circuit breaker replacement"/>
    <s v="Program - Short Term Need"/>
    <n v="1061307.0099558476"/>
    <n v="834040.35248406231"/>
    <n v="103727.65992500003"/>
    <n v="3365934.77"/>
    <n v="1522311.5100000002"/>
    <n v="0"/>
    <n v="0"/>
    <n v="0"/>
    <n v="763569.49880848266"/>
    <n v="761498.16927802726"/>
    <n v="1170927.0550976419"/>
    <n v="1170927.0550976419"/>
    <n v="1170927.0550976419"/>
    <n v="1170927.0550976419"/>
    <n v="1184000"/>
    <n v="961491.77000000025"/>
    <n v="774489.38"/>
    <n v="98729.480000000025"/>
    <n v="3283838.8000000003"/>
    <n v="1522311.5100000002"/>
    <n v="0"/>
    <n v="0"/>
    <n v="0"/>
    <n v="842837.85567287356"/>
    <n v="861565.28282233514"/>
    <n v="1357916.3990041376"/>
    <n v="1391864.3089792409"/>
    <n v="1426660.916703722"/>
    <n v="1462327.4396213146"/>
    <n v="1515620.1003284869"/>
    <n v="1525067.6680865099"/>
    <n v="7392775.8884770777"/>
    <n v="1704403.1384952087"/>
    <n v="8858792.3031321093"/>
    <n v="240"/>
    <n v="3600"/>
    <n v="0.42425142341397026"/>
    <s v="TS"/>
    <s v="TS005s"/>
    <x v="2"/>
    <s v="Std"/>
    <s v="Std"/>
    <x v="0"/>
  </r>
  <r>
    <s v="TS007"/>
    <s v="11kV circuit breaker replacement"/>
    <s v="Program - Short Term Need"/>
    <n v="0"/>
    <n v="0"/>
    <n v="0"/>
    <n v="27910.514249999993"/>
    <n v="33.590000000000003"/>
    <n v="0"/>
    <n v="349062.16088625201"/>
    <n v="348143.00484192633"/>
    <n v="0"/>
    <n v="0"/>
    <n v="0"/>
    <n v="0"/>
    <n v="0"/>
    <n v="0"/>
    <n v="0"/>
    <n v="0"/>
    <n v="0"/>
    <n v="0"/>
    <n v="27229.769999999997"/>
    <n v="33.590000000000003"/>
    <n v="0"/>
    <n v="366733.43278111849"/>
    <n v="374911.93807360006"/>
    <n v="0"/>
    <n v="0"/>
    <n v="0"/>
    <n v="0"/>
    <n v="0"/>
    <n v="0"/>
    <n v="0"/>
    <n v="697205.16572817834"/>
    <n v="697205.16572817834"/>
    <n v="741645.37085471861"/>
    <n v="741645.37085471861"/>
    <n v="230"/>
    <n v="3450"/>
    <n v="0.50988791794492228"/>
    <s v="TS"/>
    <s v="TS007s"/>
    <x v="2"/>
    <s v="Std"/>
    <s v="Std"/>
    <x v="0"/>
  </r>
  <r>
    <s v="TS008"/>
    <s v="Battery replacement"/>
    <s v="Program - Short Term Need"/>
    <n v="359859.07385943743"/>
    <n v="161080.90123796876"/>
    <n v="261411.0282375"/>
    <n v="689744.88599999994"/>
    <n v="1300326.8399999999"/>
    <n v="519475.78651682223"/>
    <n v="518606.639031003"/>
    <n v="517241.03576514771"/>
    <n v="515657.32387066359"/>
    <n v="514258.50392801838"/>
    <n v="514258.50392801838"/>
    <n v="514258.50392801838"/>
    <n v="514258.50392801838"/>
    <n v="514258.50392801838"/>
    <n v="520000"/>
    <n v="326014.56"/>
    <n v="149579.63000000003"/>
    <n v="248814.78"/>
    <n v="672921.84"/>
    <n v="1300326.8399999999"/>
    <n v="532462.68117974279"/>
    <n v="544861.10013194743"/>
    <n v="557012.02228077722"/>
    <n v="569189.2012336289"/>
    <n v="581836.29489300551"/>
    <n v="596382.20226533071"/>
    <n v="611291.7573219639"/>
    <n v="626574.05125501298"/>
    <n v="642238.40253638825"/>
    <n v="665643.96298210567"/>
    <n v="2585239.2891116547"/>
    <n v="5162273.3048237283"/>
    <n v="2785361.2997191022"/>
    <n v="5927491.6760799047"/>
    <n v="370"/>
    <n v="5550"/>
    <n v="1.9394390772232612E-2"/>
    <s v="TS"/>
    <s v="TS008s"/>
    <x v="2"/>
    <s v="Std"/>
    <s v="Std"/>
    <x v="0"/>
  </r>
  <r>
    <s v="TS008"/>
    <s v="Battery replacement"/>
    <s v="Program - Medium Term Need"/>
    <n v="0"/>
    <n v="0"/>
    <n v="0"/>
    <n v="0"/>
    <n v="0"/>
    <n v="0"/>
    <n v="0"/>
    <n v="0"/>
    <n v="0"/>
    <n v="0"/>
    <n v="514258.50392801838"/>
    <n v="514258.50392801838"/>
    <n v="514258.50392801838"/>
    <n v="514258.50392801838"/>
    <n v="520000"/>
    <n v="0"/>
    <n v="0"/>
    <n v="0"/>
    <n v="0"/>
    <n v="0"/>
    <n v="0"/>
    <n v="0"/>
    <n v="0"/>
    <n v="0"/>
    <n v="0"/>
    <n v="596382.20226533071"/>
    <n v="611291.7573219639"/>
    <n v="626574.05125501298"/>
    <n v="642238.40253638825"/>
    <n v="665643.96298210567"/>
    <n v="0"/>
    <n v="2577034.0157120735"/>
    <n v="0"/>
    <n v="3142130.3763608015"/>
    <n v="370"/>
    <n v="3700"/>
    <n v="0.38410230795100964"/>
    <s v="TS"/>
    <s v="TS008m"/>
    <x v="2"/>
    <s v="Std"/>
    <s v="Std"/>
    <x v="0"/>
  </r>
  <r>
    <s v="TS009"/>
    <s v="Auxiliary switchgear replacement"/>
    <s v="Program - Short Term Need"/>
    <n v="79042.959361023415"/>
    <n v="570495.79589468741"/>
    <n v="1138445.188825001"/>
    <n v="1545833.1782500008"/>
    <n v="647392"/>
    <n v="0"/>
    <n v="0"/>
    <n v="0"/>
    <n v="279644.93332985986"/>
    <n v="0"/>
    <n v="278886.34251480998"/>
    <n v="0"/>
    <n v="0"/>
    <n v="0"/>
    <n v="0"/>
    <n v="71609.02"/>
    <n v="529762.06000000006"/>
    <n v="1083588.5200000009"/>
    <n v="1508129.9300000009"/>
    <n v="647392"/>
    <n v="0"/>
    <n v="0"/>
    <n v="0"/>
    <n v="308675.68220746797"/>
    <n v="0"/>
    <n v="323422.65584389085"/>
    <n v="0"/>
    <n v="0"/>
    <n v="0"/>
    <n v="0"/>
    <n v="279644.93332985986"/>
    <n v="558531.2758446699"/>
    <n v="308675.68220746797"/>
    <n v="632098.33805135882"/>
    <n v="190"/>
    <n v="2850"/>
    <n v="0.65728805041321381"/>
    <s v="TS"/>
    <s v="TS009s"/>
    <x v="2"/>
    <s v="Std"/>
    <s v="Std"/>
    <x v="0"/>
  </r>
  <r>
    <s v="TS011"/>
    <s v="Freq injection replacement/augmentation"/>
    <s v="Program - Short Term Need"/>
    <n v="566.3663941796874"/>
    <n v="0"/>
    <n v="0"/>
    <n v="0"/>
    <n v="0"/>
    <n v="0"/>
    <n v="0"/>
    <n v="0"/>
    <n v="0"/>
    <n v="0"/>
    <n v="0"/>
    <n v="0"/>
    <n v="0"/>
    <n v="0"/>
    <n v="0"/>
    <n v="51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011s"/>
    <x v="2"/>
    <s v="Std"/>
    <s v="Unallocated"/>
    <x v="2"/>
  </r>
  <r>
    <s v="TS015"/>
    <s v="Replacement of surge arrester in zone and sub-transmission substations"/>
    <s v="Program - Short Term Need"/>
    <n v="54916.567790507797"/>
    <n v="22110.502934374999"/>
    <n v="22485.392199999995"/>
    <n v="73212.510999999999"/>
    <n v="57400"/>
    <n v="36962.700194466197"/>
    <n v="49866.022983750285"/>
    <n v="49734.714977418051"/>
    <n v="49582.434987563807"/>
    <n v="24723.966535000884"/>
    <n v="49447.933070001767"/>
    <n v="49447.933070001767"/>
    <n v="49447.933070001767"/>
    <n v="49447.933070001767"/>
    <n v="50000"/>
    <n v="49751.7"/>
    <n v="20531.800000000003"/>
    <n v="21401.919999999995"/>
    <n v="71426.840000000011"/>
    <n v="57400"/>
    <n v="37886.767699327851"/>
    <n v="52390.490397302638"/>
    <n v="53558.848296228578"/>
    <n v="54729.730887848928"/>
    <n v="27972.89879293296"/>
    <n v="57344.442525512561"/>
    <n v="58778.053588650379"/>
    <n v="60247.50492836663"/>
    <n v="61753.69255157579"/>
    <n v="64004.227209817851"/>
    <n v="210869.83967819923"/>
    <n v="458661.5719582063"/>
    <n v="226538.73607364099"/>
    <n v="528666.65687756415"/>
    <n v="190"/>
    <n v="2850"/>
    <n v="0.65728805041321381"/>
    <s v="TS"/>
    <s v="TS015s"/>
    <x v="2"/>
    <s v="Std"/>
    <s v="Std"/>
    <x v="0"/>
  </r>
  <r>
    <s v="TS015"/>
    <s v="Replacement of surge arrester in zone and sub-transmission substations"/>
    <s v="Program - Medium Term Need"/>
    <n v="0"/>
    <n v="0"/>
    <n v="0"/>
    <n v="0"/>
    <n v="0"/>
    <n v="0"/>
    <n v="67817.79125790039"/>
    <n v="67639.212369288551"/>
    <n v="67432.111583086778"/>
    <n v="24723.966535000884"/>
    <n v="0"/>
    <n v="0"/>
    <n v="0"/>
    <n v="0"/>
    <n v="0"/>
    <n v="0"/>
    <n v="0"/>
    <n v="0"/>
    <n v="0"/>
    <n v="0"/>
    <n v="0"/>
    <n v="71251.066940331584"/>
    <n v="72840.033682870868"/>
    <n v="74432.434007474541"/>
    <n v="27972.89879293296"/>
    <n v="0"/>
    <n v="0"/>
    <n v="0"/>
    <n v="0"/>
    <n v="0"/>
    <n v="227613.08174527661"/>
    <n v="227613.08174527661"/>
    <n v="246496.43342360994"/>
    <n v="246496.43342360994"/>
    <n v="190"/>
    <n v="1900"/>
    <n v="0.8021233647792223"/>
    <s v="TS"/>
    <s v="TS015m"/>
    <x v="2"/>
    <s v="Std"/>
    <s v="Std"/>
    <x v="0"/>
  </r>
  <r>
    <s v="TS016"/>
    <s v="VT and CT replacement"/>
    <s v="Program - Short Term Need"/>
    <n v="1647852.3290084684"/>
    <n v="664754.33081375004"/>
    <n v="229164.01650624999"/>
    <n v="116662.85549999996"/>
    <n v="1131559.1599999999"/>
    <n v="0"/>
    <n v="0"/>
    <n v="0"/>
    <n v="692170.79242639081"/>
    <n v="690293.1456572247"/>
    <n v="690293.1456572247"/>
    <n v="690293.1456572247"/>
    <n v="690293.1456572247"/>
    <n v="690293.1456572247"/>
    <n v="698000"/>
    <n v="1492872.8800000001"/>
    <n v="617290.4800000001"/>
    <n v="218121.61"/>
    <n v="113817.41999999997"/>
    <n v="1131559.1599999999"/>
    <n v="0"/>
    <n v="0"/>
    <n v="0"/>
    <n v="764027.04319437116"/>
    <n v="781003.33429868822"/>
    <n v="800528.41765615542"/>
    <n v="820541.62809755933"/>
    <n v="841055.16879999824"/>
    <n v="862081.54801999801"/>
    <n v="893499.01184905728"/>
    <n v="1382463.9380836156"/>
    <n v="4841636.5207125135"/>
    <n v="1545030.3774930593"/>
    <n v="5762736.1519158268"/>
    <n v="240"/>
    <n v="3600"/>
    <n v="0.42425142341397026"/>
    <s v="TS"/>
    <s v="TS016s"/>
    <x v="2"/>
    <s v="Std"/>
    <s v="Std"/>
    <x v="0"/>
  </r>
  <r>
    <s v="TS017"/>
    <s v="Power transformer refurbishment"/>
    <s v="Program - Short Term Need"/>
    <n v="660037.24753920687"/>
    <n v="0"/>
    <n v="0"/>
    <n v="20569.197749999999"/>
    <n v="0"/>
    <n v="0"/>
    <n v="0"/>
    <n v="0"/>
    <n v="0"/>
    <n v="0"/>
    <n v="0"/>
    <n v="0"/>
    <n v="0"/>
    <n v="0"/>
    <n v="0"/>
    <n v="597961.17000000004"/>
    <n v="0"/>
    <n v="0"/>
    <n v="20067.510000000002"/>
    <n v="0"/>
    <n v="0"/>
    <n v="0"/>
    <n v="0"/>
    <n v="0"/>
    <n v="0"/>
    <n v="0"/>
    <n v="0"/>
    <n v="0"/>
    <n v="0"/>
    <n v="0"/>
    <n v="0"/>
    <n v="0"/>
    <n v="0"/>
    <n v="0"/>
    <s v=""/>
    <n v="2100"/>
    <n v="0.77826492135129255"/>
    <s v="TS"/>
    <s v="TS017s"/>
    <x v="2"/>
    <s v="Std"/>
    <s v="Std"/>
    <x v="4"/>
  </r>
  <r>
    <s v="TS020"/>
    <s v="Portable earthing set cabinets"/>
    <s v="Program - Short Term Need"/>
    <n v="28841.527019140616"/>
    <n v="0"/>
    <n v="0"/>
    <n v="0"/>
    <n v="0"/>
    <n v="0"/>
    <n v="0"/>
    <n v="0"/>
    <n v="0"/>
    <n v="0"/>
    <n v="0"/>
    <n v="0"/>
    <n v="0"/>
    <n v="0"/>
    <n v="0"/>
    <n v="26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238653603944176"/>
    <s v="TS"/>
    <s v="TS020s"/>
    <x v="2"/>
    <s v="Std"/>
    <s v="Std"/>
    <x v="0"/>
  </r>
  <r>
    <s v="TS024"/>
    <s v="Building and amenities refurbishment"/>
    <s v="Program - Short Term Need"/>
    <n v="1956897.122571019"/>
    <n v="224420.66788906246"/>
    <n v="238963.65815625002"/>
    <n v="1690201.0457499998"/>
    <n v="740909.15"/>
    <n v="1498487.8457216027"/>
    <n v="1495980.6895125087"/>
    <n v="1492041.4493225415"/>
    <n v="1487473.0496269143"/>
    <n v="1483437.992100053"/>
    <n v="988958.66140003537"/>
    <n v="988958.66140003537"/>
    <n v="988958.66140003537"/>
    <n v="988958.66140003537"/>
    <n v="1000000"/>
    <n v="1772852.21"/>
    <n v="208396.9"/>
    <n v="227449.05000000002"/>
    <n v="1648976.63"/>
    <n v="740909.15"/>
    <n v="1535950.0418646426"/>
    <n v="1571714.7119190793"/>
    <n v="1606765.4488868574"/>
    <n v="1641891.9266354679"/>
    <n v="1678373.9275759775"/>
    <n v="1146888.8505102512"/>
    <n v="1175561.0717730075"/>
    <n v="1204950.0985673326"/>
    <n v="1235073.8510315157"/>
    <n v="1280084.544196357"/>
    <n v="7457421.0262836199"/>
    <n v="12413255.67188376"/>
    <n v="8034696.0568820257"/>
    <n v="14077254.472960491"/>
    <n v="200"/>
    <n v="3000"/>
    <n v="0.58182585871674408"/>
    <s v="TS"/>
    <s v="TS024s"/>
    <x v="2"/>
    <s v="Std"/>
    <s v="Std"/>
    <x v="0"/>
  </r>
  <r>
    <s v="TS024"/>
    <s v="Building and amenities refurbishment"/>
    <s v="Program - Medium Term Need"/>
    <n v="0"/>
    <n v="0"/>
    <n v="0"/>
    <n v="0"/>
    <n v="0"/>
    <n v="0"/>
    <n v="0"/>
    <n v="0"/>
    <n v="0"/>
    <n v="0"/>
    <n v="988958.66140003537"/>
    <n v="988958.66140003537"/>
    <n v="988958.66140003537"/>
    <n v="988958.66140003537"/>
    <n v="1000000"/>
    <n v="0"/>
    <n v="0"/>
    <n v="0"/>
    <n v="0"/>
    <n v="0"/>
    <n v="0"/>
    <n v="0"/>
    <n v="0"/>
    <n v="0"/>
    <n v="0"/>
    <n v="1146888.8505102512"/>
    <n v="1175561.0717730075"/>
    <n v="1204950.0985673326"/>
    <n v="1235073.8510315157"/>
    <n v="1280084.544196357"/>
    <n v="0"/>
    <n v="4955834.645600142"/>
    <n v="0"/>
    <n v="6042558.4160784641"/>
    <n v="200"/>
    <n v="2000"/>
    <n v="0.80137492033380764"/>
    <s v="TS"/>
    <s v="TS024m"/>
    <x v="2"/>
    <s v="Std"/>
    <s v="Std"/>
    <x v="0"/>
  </r>
  <r>
    <s v="TS025"/>
    <s v="Asbestos and other hazardous material reporting, management and removal"/>
    <s v="Program - Short Term Need"/>
    <n v="1510953.9110737769"/>
    <n v="380046.50428374991"/>
    <n v="140462.7840625"/>
    <n v="333384.36599999998"/>
    <n v="641743.65"/>
    <n v="88910.278846148431"/>
    <n v="448794.20685375261"/>
    <n v="447612.43479676248"/>
    <n v="513674.02647116105"/>
    <n v="514258.50392801838"/>
    <n v="533048.71849461901"/>
    <n v="445031.39763001591"/>
    <n v="445031.39763001591"/>
    <n v="512280.5866052183"/>
    <n v="520000"/>
    <n v="1368849.67"/>
    <n v="352910.95999999996"/>
    <n v="133694.5"/>
    <n v="325253.04000000004"/>
    <n v="641743.65"/>
    <n v="91133.035817302138"/>
    <n v="471514.41357572377"/>
    <n v="482029.63466605725"/>
    <n v="567000.01199811487"/>
    <n v="581836.29489300551"/>
    <n v="618173.09042502532"/>
    <n v="529002.48229785345"/>
    <n v="542227.54435529967"/>
    <n v="639768.25483432517"/>
    <n v="665643.96298210567"/>
    <n v="2013249.4508958431"/>
    <n v="4468641.5512557123"/>
    <n v="2193513.3909502034"/>
    <n v="5188328.7258448135"/>
    <n v="160"/>
    <n v="2400"/>
    <n v="0.69340911823626294"/>
    <s v="TS"/>
    <s v="TS025s"/>
    <x v="2"/>
    <s v="Std"/>
    <s v="Std"/>
    <x v="0"/>
  </r>
  <r>
    <s v="TS026"/>
    <s v="Noise attenuation in ZS and TS"/>
    <s v="Program - Short Term Need"/>
    <n v="2537007.510500777"/>
    <n v="60574.343832812483"/>
    <n v="255672.14676875001"/>
    <n v="2112.4327499999995"/>
    <n v="0"/>
    <n v="0"/>
    <n v="0"/>
    <n v="994694.29954836098"/>
    <n v="0"/>
    <n v="988958.66140003537"/>
    <n v="0"/>
    <n v="988958.66140003537"/>
    <n v="0"/>
    <n v="988958.66140003537"/>
    <n v="0"/>
    <n v="2298403.5900000003"/>
    <n v="56249.299999999996"/>
    <n v="243352.43000000002"/>
    <n v="2060.91"/>
    <n v="0"/>
    <n v="0"/>
    <n v="0"/>
    <n v="1071176.9659245715"/>
    <n v="0"/>
    <n v="1118915.9517173185"/>
    <n v="0"/>
    <n v="1175561.0717730075"/>
    <n v="0"/>
    <n v="1235073.8510315157"/>
    <n v="0"/>
    <n v="1983652.9609483965"/>
    <n v="3961570.2837484675"/>
    <n v="2190092.9176418902"/>
    <n v="4600727.8404464135"/>
    <n v="210"/>
    <n v="3150"/>
    <n v="0.54548960248917278"/>
    <s v="TS"/>
    <s v="TS026s"/>
    <x v="2"/>
    <s v="Std"/>
    <s v="Std"/>
    <x v="0"/>
  </r>
  <r>
    <s v="TS027"/>
    <s v="Substation switchyard lighting improvement"/>
    <s v="Program - Short Term Need"/>
    <n v="531359.24430673814"/>
    <n v="414573.16844374995"/>
    <n v="286525.75658750004"/>
    <n v="28716.000249999994"/>
    <n v="0"/>
    <n v="109889.10868625087"/>
    <n v="109705.25056425063"/>
    <n v="109416.37295031971"/>
    <n v="109081.35697264038"/>
    <n v="108785.45275400388"/>
    <n v="108785.45275400388"/>
    <n v="108785.45275400388"/>
    <n v="108785.45275400388"/>
    <n v="108785.45275400388"/>
    <n v="110000"/>
    <n v="481385.25"/>
    <n v="384972.4"/>
    <n v="272719.34000000003"/>
    <n v="28015.609999999997"/>
    <n v="0"/>
    <n v="112636.33640340713"/>
    <n v="115259.0788740658"/>
    <n v="117829.46625170288"/>
    <n v="120405.40795326766"/>
    <n v="123080.75468890501"/>
    <n v="126157.77355612763"/>
    <n v="129311.71789503083"/>
    <n v="132544.5108424066"/>
    <n v="135858.12361346674"/>
    <n v="140809.29986159928"/>
    <n v="546877.54192746547"/>
    <n v="1092019.3529434812"/>
    <n v="589211.04417134845"/>
    <n v="1253892.4699399795"/>
    <n v="140"/>
    <n v="2100"/>
    <n v="0.77826492135129255"/>
    <s v="TS"/>
    <s v="TS027s"/>
    <x v="2"/>
    <s v="Std"/>
    <s v="Std"/>
    <x v="0"/>
  </r>
  <r>
    <s v="TS028"/>
    <s v="Control cable trench and cover refurbishment"/>
    <s v="Program - Short Term Need"/>
    <n v="13597.164559359371"/>
    <n v="0"/>
    <n v="0"/>
    <n v="0"/>
    <n v="0"/>
    <n v="0"/>
    <n v="0"/>
    <n v="0"/>
    <n v="0"/>
    <n v="0"/>
    <n v="0"/>
    <n v="0"/>
    <n v="0"/>
    <n v="0"/>
    <n v="0"/>
    <n v="12318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600"/>
    <n v="0.99193572733142954"/>
    <s v="TS"/>
    <s v="TS028s"/>
    <x v="2"/>
    <s v="Std"/>
    <s v="Std"/>
    <x v="0"/>
  </r>
  <r>
    <s v="TS029"/>
    <s v="Substation control room temperature reduction initiatives"/>
    <s v="Program - Short Term Need"/>
    <n v="95883.115154910149"/>
    <n v="15956.202239374998"/>
    <n v="421.00645000000003"/>
    <n v="1153.33"/>
    <n v="0"/>
    <n v="0"/>
    <n v="0"/>
    <n v="0"/>
    <n v="0"/>
    <n v="0"/>
    <n v="0"/>
    <n v="0"/>
    <n v="0"/>
    <n v="0"/>
    <n v="0"/>
    <n v="86865.37000000001"/>
    <n v="14816.92"/>
    <n v="400.72"/>
    <n v="1125.2"/>
    <n v="0"/>
    <n v="0"/>
    <n v="0"/>
    <n v="0"/>
    <n v="0"/>
    <n v="0"/>
    <n v="0"/>
    <n v="0"/>
    <n v="0"/>
    <n v="0"/>
    <n v="0"/>
    <n v="0"/>
    <n v="0"/>
    <n v="0"/>
    <n v="0"/>
    <s v=""/>
    <n v="1500"/>
    <n v="0.92238653603944176"/>
    <s v="TS"/>
    <s v="TS029s"/>
    <x v="2"/>
    <s v="Std"/>
    <s v="Std"/>
    <x v="0"/>
  </r>
  <r>
    <s v="TS031"/>
    <s v="Substation safety fence upgrade program"/>
    <s v="Program - Short Term Need"/>
    <n v="149721.7765433359"/>
    <n v="241168.4601201562"/>
    <n v="3615.9150499999996"/>
    <n v="3991.5754999999995"/>
    <n v="646105.78"/>
    <n v="99899.189714773514"/>
    <n v="99732.04596750057"/>
    <n v="99469.429954836101"/>
    <n v="99164.869975127614"/>
    <n v="98895.866140003534"/>
    <n v="98895.866140003534"/>
    <n v="98895.866140003534"/>
    <n v="98895.866140003534"/>
    <n v="98895.866140003534"/>
    <n v="100000"/>
    <n v="135640.54"/>
    <n v="223948.88999999998"/>
    <n v="3441.68"/>
    <n v="3894.22"/>
    <n v="646105.78"/>
    <n v="102396.66945764284"/>
    <n v="104780.98079460528"/>
    <n v="107117.69659245716"/>
    <n v="109459.46177569786"/>
    <n v="111891.59517173184"/>
    <n v="114688.88505102512"/>
    <n v="117556.10717730076"/>
    <n v="120495.00985673326"/>
    <n v="123507.38510315158"/>
    <n v="128008.4544196357"/>
    <n v="497161.40175224136"/>
    <n v="992744.8663122555"/>
    <n v="535646.40379213495"/>
    <n v="1139902.2453999813"/>
    <n v="230"/>
    <n v="3450"/>
    <n v="0.50988791794492228"/>
    <s v="TS"/>
    <s v="TS031s"/>
    <x v="2"/>
    <s v="Std"/>
    <s v="Std"/>
    <x v="0"/>
  </r>
  <r>
    <s v="TS032"/>
    <s v="Substation security systems"/>
    <s v="Program - Short Term Need"/>
    <n v="2584854.3885275382"/>
    <n v="46442.125089531241"/>
    <n v="269107.06648749992"/>
    <n v="3819.2012499999996"/>
    <n v="0"/>
    <n v="149848.78457216028"/>
    <n v="149598.06895125087"/>
    <n v="149204.14493225416"/>
    <n v="0"/>
    <n v="0"/>
    <n v="0"/>
    <n v="0"/>
    <n v="0"/>
    <n v="0"/>
    <n v="0"/>
    <n v="2341750.5"/>
    <n v="43126.13"/>
    <n v="256139.97999999995"/>
    <n v="3726.05"/>
    <n v="0"/>
    <n v="153595.00418646427"/>
    <n v="157171.47119190794"/>
    <n v="160676.54488868575"/>
    <n v="0"/>
    <n v="0"/>
    <n v="0"/>
    <n v="0"/>
    <n v="0"/>
    <n v="0"/>
    <n v="0"/>
    <n v="448650.99845566531"/>
    <n v="448650.99845566531"/>
    <n v="471443.02026705799"/>
    <n v="471443.02026705799"/>
    <n v="150"/>
    <n v="2250"/>
    <n v="0.70443864267626011"/>
    <s v="TS"/>
    <s v="TS032s"/>
    <x v="2"/>
    <s v="Std"/>
    <s v="Std"/>
    <x v="0"/>
  </r>
  <r>
    <s v="TS033"/>
    <s v="Substation fire hydrant installations"/>
    <s v="Program - Short Term Need"/>
    <n v="770042.40132109751"/>
    <n v="693600.23539328121"/>
    <n v="318122.23182500002"/>
    <n v="584229.8997500001"/>
    <n v="191793"/>
    <n v="199798.37942954703"/>
    <n v="199464.09193500114"/>
    <n v="198938.8599096722"/>
    <n v="198329.73995025523"/>
    <n v="197791.73228000707"/>
    <n v="197791.73228000707"/>
    <n v="197791.73228000707"/>
    <n v="197791.73228000707"/>
    <n v="197791.73228000707"/>
    <n v="200000"/>
    <n v="697620.41"/>
    <n v="644076.77"/>
    <n v="302793.32"/>
    <n v="569980.39000000013"/>
    <n v="191793"/>
    <n v="204793.33891528568"/>
    <n v="209561.96158921055"/>
    <n v="214235.39318491431"/>
    <n v="218918.92355139571"/>
    <n v="223783.19034346368"/>
    <n v="229377.77010205024"/>
    <n v="235112.21435460151"/>
    <n v="240990.01971346652"/>
    <n v="247014.77020630316"/>
    <n v="256016.9088392714"/>
    <n v="994322.80350448273"/>
    <n v="1985489.732624511"/>
    <n v="1071292.8075842699"/>
    <n v="2279804.4907999625"/>
    <n v="160"/>
    <n v="2400"/>
    <n v="0.69340911823626294"/>
    <s v="TS"/>
    <s v="TS033s"/>
    <x v="2"/>
    <s v="Std"/>
    <s v="Std"/>
    <x v="0"/>
  </r>
  <r>
    <s v="TS034"/>
    <s v="Substation deluge showers and fire blankets"/>
    <s v="Program - Short Term Need"/>
    <n v="447990.35392232414"/>
    <n v="358580.22962796869"/>
    <n v="148722.92388749996"/>
    <n v="8132.2679999999991"/>
    <n v="152066.07999999999"/>
    <n v="159838.70354363762"/>
    <n v="159571.27354800093"/>
    <n v="159151.08792773777"/>
    <n v="158663.79196020419"/>
    <n v="158233.38582400564"/>
    <n v="158233.38582400564"/>
    <n v="158233.38582400564"/>
    <n v="158233.38582400564"/>
    <n v="158233.38582400564"/>
    <n v="160000"/>
    <n v="405857.15"/>
    <n v="332977.39"/>
    <n v="141556.61999999997"/>
    <n v="7933.92"/>
    <n v="152066.07999999999"/>
    <n v="163834.67113222854"/>
    <n v="167649.56927136847"/>
    <n v="171388.31454793146"/>
    <n v="175135.1388411166"/>
    <n v="179026.55227477092"/>
    <n v="183502.21608164019"/>
    <n v="188089.77148368119"/>
    <n v="192792.0157707732"/>
    <n v="197611.81616504252"/>
    <n v="204813.52707141713"/>
    <n v="795458.24280358618"/>
    <n v="1588391.7860996085"/>
    <n v="857034.24606741592"/>
    <n v="1823843.5926399701"/>
    <n v="120"/>
    <n v="1800"/>
    <n v="0.81871587822121761"/>
    <s v="TS"/>
    <s v="TS034s"/>
    <x v="2"/>
    <s v="Std"/>
    <s v="Std"/>
    <x v="0"/>
  </r>
  <r>
    <s v="TS035"/>
    <s v="Substation oil containment program - bund walls"/>
    <s v="Program - Short Term Need"/>
    <n v="589858.33617692953"/>
    <n v="564481.18945156236"/>
    <n v="19831.229781249978"/>
    <n v="11680.694999999998"/>
    <n v="198616"/>
    <n v="69929.432800341456"/>
    <n v="69812.432177250404"/>
    <n v="69628.600968385275"/>
    <n v="69415.408982589332"/>
    <n v="69227.106298002473"/>
    <n v="69227.106298002473"/>
    <n v="69227.106298002473"/>
    <n v="69227.106298002473"/>
    <n v="69227.106298002473"/>
    <n v="70000"/>
    <n v="534382.54"/>
    <n v="524176.89999999997"/>
    <n v="18875.64999999998"/>
    <n v="11395.8"/>
    <n v="198616"/>
    <n v="71677.668620349985"/>
    <n v="73346.686556223707"/>
    <n v="74982.387614720021"/>
    <n v="76621.623242988499"/>
    <n v="78324.116620212284"/>
    <n v="80282.219535717581"/>
    <n v="82289.275024110524"/>
    <n v="84346.506899713291"/>
    <n v="86455.169572206098"/>
    <n v="89605.918093745"/>
    <n v="348012.98122656893"/>
    <n v="694921.4064185787"/>
    <n v="374952.48265449447"/>
    <n v="797931.57177998696"/>
    <n v="110"/>
    <n v="1650"/>
    <n v="0.89027000046594751"/>
    <s v="TS"/>
    <s v="TS035s"/>
    <x v="2"/>
    <s v="Std"/>
    <s v="Std"/>
    <x v="0"/>
  </r>
  <r>
    <s v="TS036"/>
    <s v="Substation earthing"/>
    <s v="Program - Short Term Need"/>
    <n v="1919878.9470307692"/>
    <n v="1501035.940373281"/>
    <n v="2046544.9123187489"/>
    <n v="2481136.2585000037"/>
    <n v="755210"/>
    <n v="339657.24503022991"/>
    <n v="406906.74754740234"/>
    <n v="0"/>
    <n v="0"/>
    <n v="0"/>
    <n v="0"/>
    <n v="0"/>
    <n v="0"/>
    <n v="0"/>
    <n v="0"/>
    <n v="1739315.57"/>
    <n v="1393861.09"/>
    <n v="1947930.909999999"/>
    <n v="2420620.7400000039"/>
    <n v="755210"/>
    <n v="348148.67615598562"/>
    <n v="427506.40164198953"/>
    <n v="0"/>
    <n v="0"/>
    <n v="0"/>
    <n v="0"/>
    <n v="0"/>
    <n v="0"/>
    <n v="0"/>
    <n v="0"/>
    <n v="746563.99257763219"/>
    <n v="746563.99257763219"/>
    <n v="775655.07779797516"/>
    <n v="775655.07779797516"/>
    <n v="370"/>
    <n v="5550"/>
    <n v="1.9394390772232612E-2"/>
    <s v="TS"/>
    <s v="TS036s"/>
    <x v="2"/>
    <s v="Std"/>
    <s v="Std"/>
    <x v="0"/>
  </r>
  <r>
    <s v="TS047"/>
    <s v="Equipment labelling in TS &amp; ZS"/>
    <s v="Program - Short Term Need"/>
    <n v="-60.709708984374984"/>
    <n v="0"/>
    <n v="0"/>
    <n v="0"/>
    <n v="0"/>
    <n v="0"/>
    <n v="0"/>
    <n v="0"/>
    <n v="0"/>
    <n v="0"/>
    <n v="0"/>
    <n v="0"/>
    <n v="0"/>
    <n v="0"/>
    <n v="0"/>
    <n v="-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047s"/>
    <x v="2"/>
    <s v="Std"/>
    <s v="Unallocated"/>
    <x v="2"/>
  </r>
  <r>
    <s v="TS048"/>
    <s v="Substation oil containment program - separators"/>
    <s v="Program - Short Term Need"/>
    <n v="34064.250825519521"/>
    <n v="309.11068499999999"/>
    <n v="0"/>
    <n v="0"/>
    <n v="0"/>
    <n v="0"/>
    <n v="0"/>
    <n v="0"/>
    <n v="0"/>
    <n v="0"/>
    <n v="0"/>
    <n v="0"/>
    <n v="0"/>
    <n v="0"/>
    <n v="0"/>
    <n v="30860.53"/>
    <n v="287.0400000000000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000"/>
    <n v="0.97415079593413267"/>
    <s v="TS"/>
    <s v="TS048s"/>
    <x v="2"/>
    <s v="Std"/>
    <s v="Std"/>
    <x v="0"/>
  </r>
  <r>
    <s v="TS049"/>
    <s v="Tunnelboard refurbishment"/>
    <s v="Program - Short Term Need"/>
    <n v="10046.72832040625"/>
    <n v="33076.350941874989"/>
    <n v="0"/>
    <n v="0"/>
    <n v="0"/>
    <n v="0"/>
    <n v="0"/>
    <n v="0"/>
    <n v="44624.191488807424"/>
    <n v="44503.139763001593"/>
    <n v="0"/>
    <n v="0"/>
    <n v="0"/>
    <n v="44503.139763001593"/>
    <n v="45000"/>
    <n v="9101.840000000002"/>
    <n v="30714.679999999993"/>
    <n v="0"/>
    <n v="0"/>
    <n v="0"/>
    <n v="0"/>
    <n v="0"/>
    <n v="0"/>
    <n v="49256.757799064035"/>
    <n v="50351.217827279332"/>
    <n v="0"/>
    <n v="0"/>
    <n v="0"/>
    <n v="55578.32329641821"/>
    <n v="57603.804488836067"/>
    <n v="89127.331251809024"/>
    <n v="178630.47101481061"/>
    <n v="99607.975626343366"/>
    <n v="212790.10341159764"/>
    <n v="150"/>
    <n v="2250"/>
    <n v="0.70443864267626011"/>
    <s v="TS"/>
    <s v="TS049s"/>
    <x v="2"/>
    <s v="Std"/>
    <s v="Std"/>
    <x v="0"/>
  </r>
  <r>
    <s v="TS050"/>
    <s v="POW switching for capacitors"/>
    <s v="Program - Short Term Need"/>
    <n v="160500.08997139055"/>
    <n v="60521.091591406235"/>
    <n v="0"/>
    <n v="0"/>
    <n v="0"/>
    <n v="0"/>
    <n v="0"/>
    <n v="0"/>
    <n v="0"/>
    <n v="0"/>
    <n v="0"/>
    <n v="0"/>
    <n v="0"/>
    <n v="0"/>
    <n v="0"/>
    <n v="145405.15999999997"/>
    <n v="56199.8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2250"/>
    <n v="0.70443864267626011"/>
    <s v="TS"/>
    <s v="TS050s"/>
    <x v="2"/>
    <s v="Std"/>
    <s v="Std"/>
    <x v="0"/>
  </r>
  <r>
    <s v="TS055"/>
    <s v="66kV circuit breaker replacement"/>
    <s v="Program - Short Term Need"/>
    <n v="528802.39420315216"/>
    <n v="31569.307125624997"/>
    <n v="0"/>
    <n v="0"/>
    <n v="0"/>
    <n v="257739.90946411566"/>
    <n v="257308.67859615147"/>
    <n v="0"/>
    <n v="0"/>
    <n v="0"/>
    <n v="255151.33464120911"/>
    <n v="255151.33464120911"/>
    <n v="255151.33464120911"/>
    <n v="255151.33464120911"/>
    <n v="258000"/>
    <n v="479068.87"/>
    <n v="29315.24"/>
    <n v="0"/>
    <n v="0"/>
    <n v="0"/>
    <n v="264183.40720071853"/>
    <n v="270334.93045008159"/>
    <n v="0"/>
    <n v="0"/>
    <n v="0"/>
    <n v="295897.32343164482"/>
    <n v="303294.75651743595"/>
    <n v="310877.12543037179"/>
    <n v="318649.05356613104"/>
    <n v="330261.81240266014"/>
    <n v="515048.58806026715"/>
    <n v="1793653.9266251035"/>
    <n v="534518.33765080012"/>
    <n v="2093498.408999044"/>
    <n v="240"/>
    <n v="3600"/>
    <n v="0.42425142341397026"/>
    <s v="TS"/>
    <s v="TS055s"/>
    <x v="2"/>
    <s v="Std"/>
    <s v="Std"/>
    <x v="0"/>
  </r>
  <r>
    <s v="TS057"/>
    <s v="Substation insulation co-ordination"/>
    <s v="Program - Short Term Need"/>
    <n v="79919.717940046845"/>
    <n v="0"/>
    <n v="0"/>
    <n v="1494.4499999999998"/>
    <n v="135353"/>
    <n v="0"/>
    <n v="0"/>
    <n v="0"/>
    <n v="0"/>
    <n v="0"/>
    <n v="0"/>
    <n v="0"/>
    <n v="0"/>
    <n v="0"/>
    <n v="0"/>
    <n v="72403.319999999992"/>
    <n v="0"/>
    <n v="0"/>
    <n v="1458"/>
    <n v="135353"/>
    <n v="0"/>
    <n v="0"/>
    <n v="0"/>
    <n v="0"/>
    <n v="0"/>
    <n v="0"/>
    <n v="0"/>
    <n v="0"/>
    <n v="0"/>
    <n v="0"/>
    <n v="0"/>
    <n v="0"/>
    <n v="0"/>
    <n v="0"/>
    <s v=""/>
    <n v="2400"/>
    <n v="0.69340911823626294"/>
    <s v="TS"/>
    <s v="TS057s"/>
    <x v="2"/>
    <s v="Std"/>
    <s v="Std"/>
    <x v="0"/>
  </r>
  <r>
    <s v="TS060"/>
    <s v="Lawson TS rebuild"/>
    <s v="Major Project - Committed Project"/>
    <n v="2379.5446389648432"/>
    <n v="36.743508124999998"/>
    <n v="0"/>
    <n v="0"/>
    <n v="0"/>
    <n v="0"/>
    <n v="0"/>
    <n v="0"/>
    <n v="0"/>
    <n v="0"/>
    <n v="0"/>
    <n v="0"/>
    <n v="0"/>
    <n v="0"/>
    <n v="0"/>
    <n v="2155.75"/>
    <n v="34.120000000000005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060"/>
    <x v="2"/>
    <s v="Std"/>
    <s v="Unallocated"/>
    <x v="2"/>
  </r>
  <r>
    <s v="TS067"/>
    <s v="Rosehill ZS renewal"/>
    <s v="Major Project - Committed Project"/>
    <n v="16789.104447695307"/>
    <n v="0"/>
    <n v="0"/>
    <n v="0"/>
    <n v="0"/>
    <n v="0"/>
    <n v="0"/>
    <n v="0"/>
    <n v="0"/>
    <n v="0"/>
    <n v="0"/>
    <n v="0"/>
    <n v="0"/>
    <n v="0"/>
    <n v="0"/>
    <n v="15210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067"/>
    <x v="2"/>
    <s v="Std"/>
    <s v="Std"/>
    <x v="0"/>
  </r>
  <r>
    <s v="TS072"/>
    <s v="Holroyd ZS renewal"/>
    <s v="Major Project - Committed Project"/>
    <n v="349485.09813134756"/>
    <n v="1897.0505249999997"/>
    <n v="-1097.903125"/>
    <n v="0"/>
    <n v="0"/>
    <n v="0"/>
    <n v="0"/>
    <n v="0"/>
    <n v="0"/>
    <n v="0"/>
    <n v="0"/>
    <n v="0"/>
    <n v="0"/>
    <n v="0"/>
    <n v="0"/>
    <n v="316616.25"/>
    <n v="1761.6"/>
    <n v="-1045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072"/>
    <x v="2"/>
    <s v="Std"/>
    <s v="Std"/>
    <x v="0"/>
  </r>
  <r>
    <s v="TS086"/>
    <s v="Busbar support and isolator replacement"/>
    <s v="Program - Short Term Need"/>
    <n v="0"/>
    <n v="0"/>
    <n v="13011.076581250003"/>
    <n v="598284.31024999998"/>
    <n v="197917"/>
    <n v="0"/>
    <n v="94246.783439288047"/>
    <n v="93998.611307320112"/>
    <n v="93710.80212649559"/>
    <n v="93456.593502303338"/>
    <n v="93456.593502303338"/>
    <n v="93456.593502303338"/>
    <n v="93456.593502303338"/>
    <n v="93456.593502303338"/>
    <n v="94500"/>
    <n v="0"/>
    <n v="0"/>
    <n v="12384.130000000003"/>
    <n v="583692.01"/>
    <n v="197917"/>
    <n v="0"/>
    <n v="99018.026850901995"/>
    <n v="101226.22327987201"/>
    <n v="103439.19137803448"/>
    <n v="105737.55743728658"/>
    <n v="108380.99637321875"/>
    <n v="111090.52128254922"/>
    <n v="113867.78431461293"/>
    <n v="116714.47892247824"/>
    <n v="120967.98942655574"/>
    <n v="375412.79037540709"/>
    <n v="843739.1643846205"/>
    <n v="409420.99894609506"/>
    <n v="980442.76926551003"/>
    <n v="200"/>
    <n v="3000"/>
    <n v="0.58182585871674408"/>
    <s v="TS"/>
    <s v="TS086s"/>
    <x v="2"/>
    <s v="Std"/>
    <s v="Std"/>
    <x v="0"/>
  </r>
  <r>
    <s v="TS092"/>
    <s v="Jasper Rd 11kV CB renewal"/>
    <s v="Major Project - Committed Project"/>
    <n v="8807.5769312617158"/>
    <n v="0"/>
    <n v="0"/>
    <n v="0"/>
    <n v="0"/>
    <n v="0"/>
    <n v="0"/>
    <n v="0"/>
    <n v="0"/>
    <n v="0"/>
    <n v="0"/>
    <n v="0"/>
    <n v="0"/>
    <n v="0"/>
    <n v="0"/>
    <n v="797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092"/>
    <x v="2"/>
    <s v="Std"/>
    <s v="Std"/>
    <x v="0"/>
  </r>
  <r>
    <s v="TS099"/>
    <s v="Substation power outlet installation"/>
    <s v="Program - Short Term Need"/>
    <n v="85533.942102472633"/>
    <n v="61810.054287187493"/>
    <n v="64802.003675"/>
    <n v="14349.999999999998"/>
    <n v="0"/>
    <n v="0"/>
    <n v="0"/>
    <n v="0"/>
    <n v="0"/>
    <n v="0"/>
    <n v="0"/>
    <n v="0"/>
    <n v="0"/>
    <n v="0"/>
    <n v="0"/>
    <n v="77489.53"/>
    <n v="57396.780000000006"/>
    <n v="61679.48"/>
    <n v="14000"/>
    <n v="0"/>
    <n v="0"/>
    <n v="0"/>
    <n v="0"/>
    <n v="0"/>
    <n v="0"/>
    <n v="0"/>
    <n v="0"/>
    <n v="0"/>
    <n v="0"/>
    <n v="0"/>
    <n v="0"/>
    <n v="0"/>
    <n v="0"/>
    <n v="0"/>
    <s v=""/>
    <n v="750"/>
    <n v="0.99193572733142954"/>
    <s v="TS"/>
    <s v="TS099s"/>
    <x v="2"/>
    <s v="Std"/>
    <s v="Std"/>
    <x v="0"/>
  </r>
  <r>
    <s v="TS100"/>
    <s v="Substation internal fence replacement"/>
    <s v="Program - Short Term Need"/>
    <n v="77447.099798144511"/>
    <n v="0"/>
    <n v="0"/>
    <n v="0"/>
    <n v="0"/>
    <n v="0"/>
    <n v="0"/>
    <n v="0"/>
    <n v="0"/>
    <n v="0"/>
    <n v="0"/>
    <n v="0"/>
    <n v="0"/>
    <n v="0"/>
    <n v="0"/>
    <n v="7016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1350"/>
    <n v="0.92238653603944176"/>
    <s v="TS"/>
    <s v="TS100s"/>
    <x v="2"/>
    <s v="Std"/>
    <s v="Std"/>
    <x v="0"/>
  </r>
  <r>
    <s v="TS102"/>
    <s v="Rydalmere Zone Substation renewal"/>
    <s v="Major Project - Committed Project"/>
    <n v="3399238.6535368939"/>
    <n v="1787716.9535954683"/>
    <n v="1986003.2245374995"/>
    <n v="59785.451749999978"/>
    <n v="0"/>
    <n v="0"/>
    <n v="0"/>
    <n v="0"/>
    <n v="0"/>
    <n v="0"/>
    <n v="0"/>
    <n v="0"/>
    <n v="0"/>
    <n v="0"/>
    <n v="0"/>
    <n v="3079542.45"/>
    <n v="1660072.91"/>
    <n v="1890306.4599999995"/>
    <n v="58327.269999999982"/>
    <n v="0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TS"/>
    <s v="TS102"/>
    <x v="2"/>
    <s v="Std"/>
    <s v="Std"/>
    <x v="0"/>
  </r>
  <r>
    <s v="TS111"/>
    <s v="Blackheath ZS 11kV switchyard renewal"/>
    <s v="Major Project - Committed Project"/>
    <n v="64047.396326789043"/>
    <n v="0"/>
    <n v="0"/>
    <n v="0"/>
    <n v="0"/>
    <n v="0"/>
    <n v="0"/>
    <n v="0"/>
    <n v="0"/>
    <n v="0"/>
    <n v="0"/>
    <n v="0"/>
    <n v="0"/>
    <n v="0"/>
    <n v="0"/>
    <n v="5802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11"/>
    <x v="2"/>
    <s v="Std"/>
    <s v="Std"/>
    <x v="0"/>
  </r>
  <r>
    <s v="TS116"/>
    <s v="Roof refurbishment for control and switch rooms"/>
    <s v="Program - Short Term Need"/>
    <n v="1325763.9440893359"/>
    <n v="798588.28390328097"/>
    <n v="188394.07211875002"/>
    <n v="1148046.5145"/>
    <n v="556587.41999999993"/>
    <n v="998991.89714773512"/>
    <n v="997320.45967500575"/>
    <n v="994694.29954836098"/>
    <n v="991648.69975127617"/>
    <n v="988958.66140003537"/>
    <n v="988958.66140003537"/>
    <n v="988958.66140003537"/>
    <n v="988958.66140003537"/>
    <n v="988958.66140003537"/>
    <n v="1000000"/>
    <n v="1201076.7000000002"/>
    <n v="741568.60999999987"/>
    <n v="179316.19000000003"/>
    <n v="1120045.3800000001"/>
    <n v="556587.41999999993"/>
    <n v="1023966.6945764284"/>
    <n v="1047809.8079460529"/>
    <n v="1071176.9659245715"/>
    <n v="1094594.6177569786"/>
    <n v="1118915.9517173185"/>
    <n v="1146888.8505102512"/>
    <n v="1175561.0717730075"/>
    <n v="1204950.0985673326"/>
    <n v="1235073.8510315157"/>
    <n v="1280084.544196357"/>
    <n v="4971614.0175224133"/>
    <n v="9927448.6631225534"/>
    <n v="5356464.0379213504"/>
    <n v="11399022.453999814"/>
    <n v="280"/>
    <n v="4200"/>
    <n v="0.36074199755226066"/>
    <s v="TS"/>
    <s v="TS116s"/>
    <x v="2"/>
    <s v="Std"/>
    <s v="Std"/>
    <x v="0"/>
  </r>
  <r>
    <s v="TS116"/>
    <s v="Roof refurbishment for control and switch rooms"/>
    <s v="Program - Medium Term Need"/>
    <n v="0"/>
    <n v="0"/>
    <n v="0"/>
    <n v="0"/>
    <n v="0"/>
    <n v="499495.94857386756"/>
    <n v="498660.22983750288"/>
    <n v="497347.14977418049"/>
    <n v="495824.34987563809"/>
    <n v="494479.33070001769"/>
    <n v="494479.33070001769"/>
    <n v="494479.33070001769"/>
    <n v="494479.33070001769"/>
    <n v="494479.33070001769"/>
    <n v="500000"/>
    <n v="0"/>
    <n v="0"/>
    <n v="0"/>
    <n v="0"/>
    <n v="0"/>
    <n v="511983.34728821419"/>
    <n v="523904.90397302643"/>
    <n v="535588.48296228575"/>
    <n v="547297.3088784893"/>
    <n v="559457.97585865925"/>
    <n v="573444.42525512562"/>
    <n v="587780.53588650376"/>
    <n v="602475.0492836663"/>
    <n v="617536.92551575787"/>
    <n v="640042.27209817851"/>
    <n v="2485807.0087612066"/>
    <n v="4963724.3315612767"/>
    <n v="2678232.0189606752"/>
    <n v="5699511.2269999068"/>
    <n v="280"/>
    <n v="2800"/>
    <n v="0.66010274386513346"/>
    <s v="TS"/>
    <s v="TS116m"/>
    <x v="2"/>
    <s v="Std"/>
    <s v="Std"/>
    <x v="0"/>
  </r>
  <r>
    <s v="TS118"/>
    <s v="Smithfield Zone Substation rebuilding"/>
    <s v="Major Project - Committed Project"/>
    <n v="10327.273404687498"/>
    <n v="0"/>
    <n v="0"/>
    <n v="0"/>
    <n v="0"/>
    <n v="0"/>
    <n v="0"/>
    <n v="0"/>
    <n v="0"/>
    <n v="0"/>
    <n v="0"/>
    <n v="0"/>
    <n v="0"/>
    <n v="0"/>
    <n v="0"/>
    <n v="9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18"/>
    <x v="2"/>
    <s v="Std"/>
    <s v="Unallocated"/>
    <x v="2"/>
  </r>
  <r>
    <s v="TS119"/>
    <s v="Bomaderry ZS redevelopment (fmr PR403)"/>
    <s v="Major Project - Committed Project"/>
    <n v="4033.0453109921868"/>
    <n v="0"/>
    <n v="0"/>
    <n v="0"/>
    <n v="0"/>
    <n v="0"/>
    <n v="0"/>
    <n v="0"/>
    <n v="0"/>
    <n v="0"/>
    <n v="0"/>
    <n v="0"/>
    <n v="0"/>
    <n v="0"/>
    <n v="0"/>
    <n v="3653.74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19"/>
    <x v="2"/>
    <s v="Std"/>
    <s v="Std"/>
    <x v="0"/>
  </r>
  <r>
    <s v="TS120"/>
    <s v="Canley Vale ZS redevelopment"/>
    <s v="Major Project - Committed Project"/>
    <n v="971846.79436329252"/>
    <n v="99740.489721249978"/>
    <n v="0"/>
    <n v="0"/>
    <n v="0"/>
    <n v="0"/>
    <n v="0"/>
    <n v="0"/>
    <n v="0"/>
    <n v="0"/>
    <n v="0"/>
    <n v="0"/>
    <n v="0"/>
    <n v="0"/>
    <n v="0"/>
    <n v="880445.22999999986"/>
    <n v="92618.95999999999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20"/>
    <x v="2"/>
    <s v="Std"/>
    <s v="Std"/>
    <x v="0"/>
  </r>
  <r>
    <s v="TS121"/>
    <s v="Port Kembla ZS"/>
    <s v="Major Project - Committed Project"/>
    <n v="1879541.2749845423"/>
    <n v="523682.41276218742"/>
    <n v="0"/>
    <n v="0"/>
    <n v="0"/>
    <n v="0"/>
    <n v="0"/>
    <n v="0"/>
    <n v="0"/>
    <n v="0"/>
    <n v="0"/>
    <n v="0"/>
    <n v="0"/>
    <n v="0"/>
    <n v="0"/>
    <n v="1702771.63"/>
    <n v="486291.1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200"/>
    <n v="0.36074199755226066"/>
    <s v="TS"/>
    <s v="TS121"/>
    <x v="2"/>
    <s v="Std"/>
    <s v="Std"/>
    <x v="0"/>
  </r>
  <r>
    <s v="TS122"/>
    <s v="Leabons Lane Zone Substation renewal"/>
    <s v="Major Project - Committed Project"/>
    <n v="3040645.8296730658"/>
    <n v="1639394.6971085935"/>
    <n v="2573137.3362250002"/>
    <n v="2578508.1732500009"/>
    <n v="217104"/>
    <n v="0"/>
    <n v="0"/>
    <n v="0"/>
    <n v="0"/>
    <n v="0"/>
    <n v="0"/>
    <n v="0"/>
    <n v="0"/>
    <n v="0"/>
    <n v="0"/>
    <n v="2754675.0500000003"/>
    <n v="1522340.95"/>
    <n v="2449149.16"/>
    <n v="2515617.7300000009"/>
    <n v="217104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TS"/>
    <s v="TS122"/>
    <x v="2"/>
    <s v="Std"/>
    <s v="Std"/>
    <x v="0"/>
  </r>
  <r>
    <s v="TS123"/>
    <s v="St Marys Zone Substation renewal"/>
    <s v="Major Project - Committed Project"/>
    <n v="5427859.9703264199"/>
    <n v="3835902.8641553116"/>
    <n v="210400.71551874999"/>
    <n v="0"/>
    <n v="0"/>
    <n v="0"/>
    <n v="0"/>
    <n v="0"/>
    <n v="0"/>
    <n v="0"/>
    <n v="0"/>
    <n v="0"/>
    <n v="0"/>
    <n v="0"/>
    <n v="0"/>
    <n v="4917373.2399999993"/>
    <n v="3562017.1399999997"/>
    <n v="200262.43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TS"/>
    <s v="TS123"/>
    <x v="2"/>
    <s v="Std"/>
    <s v="Std"/>
    <x v="0"/>
  </r>
  <r>
    <s v="TS124"/>
    <s v="Substation control building fire alarm systems"/>
    <s v="Program - Short Term Need"/>
    <n v="3548.7915577460926"/>
    <n v="0"/>
    <n v="0"/>
    <n v="0"/>
    <n v="0"/>
    <n v="0"/>
    <n v="0"/>
    <n v="0"/>
    <n v="0"/>
    <n v="0"/>
    <n v="0"/>
    <n v="0"/>
    <n v="0"/>
    <n v="0"/>
    <n v="0"/>
    <n v="3215.02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000"/>
    <n v="0.58182585871674408"/>
    <s v="TS"/>
    <s v="TS124s"/>
    <x v="2"/>
    <s v="Std"/>
    <s v="Std"/>
    <x v="0"/>
  </r>
  <r>
    <s v="TS125"/>
    <s v="Guildford Transmission Substation renewal"/>
    <s v="Major Project - Committed Project"/>
    <n v="4509601.3490922842"/>
    <n v="2363590.2889773436"/>
    <n v="456076.44908125"/>
    <n v="1251.402"/>
    <n v="0"/>
    <n v="0"/>
    <n v="0"/>
    <n v="0"/>
    <n v="0"/>
    <n v="0"/>
    <n v="0"/>
    <n v="0"/>
    <n v="0"/>
    <n v="0"/>
    <n v="0"/>
    <n v="4085476.2500000005"/>
    <n v="2194828.5500000003"/>
    <n v="434100.13"/>
    <n v="1220.8800000000001"/>
    <n v="0"/>
    <n v="0"/>
    <n v="0"/>
    <n v="0"/>
    <n v="0"/>
    <n v="0"/>
    <n v="0"/>
    <n v="0"/>
    <n v="0"/>
    <n v="0"/>
    <n v="0"/>
    <n v="0"/>
    <n v="0"/>
    <n v="0"/>
    <n v="0"/>
    <s v=""/>
    <n v="6300"/>
    <n v="0"/>
    <s v="TS"/>
    <s v="TS125"/>
    <x v="2"/>
    <s v="Std"/>
    <s v="Std"/>
    <x v="0"/>
  </r>
  <r>
    <s v="TS126"/>
    <s v="Comalco HVC renewal"/>
    <s v="Major Project - Committed Project"/>
    <n v="10783.170204773434"/>
    <n v="0"/>
    <n v="0"/>
    <n v="0"/>
    <n v="0"/>
    <n v="0"/>
    <n v="0"/>
    <n v="0"/>
    <n v="0"/>
    <n v="0"/>
    <n v="0"/>
    <n v="0"/>
    <n v="0"/>
    <n v="0"/>
    <n v="0"/>
    <n v="976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26"/>
    <x v="2"/>
    <s v="Std"/>
    <s v="Std"/>
    <x v="0"/>
  </r>
  <r>
    <s v="TS127"/>
    <s v="Castle Hill Zone Substation renewal"/>
    <s v="Major Project - Committed Project"/>
    <n v="-1529272.5469677539"/>
    <n v="406444.15187187493"/>
    <n v="811916.12891249999"/>
    <n v="933226.65575000003"/>
    <n v="367933"/>
    <n v="0"/>
    <n v="0"/>
    <n v="0"/>
    <n v="0"/>
    <n v="0"/>
    <n v="0"/>
    <n v="0"/>
    <n v="0"/>
    <n v="0"/>
    <n v="0"/>
    <n v="-1385445.4500000004"/>
    <n v="377423.8"/>
    <n v="772793.46"/>
    <n v="910465.03000000014"/>
    <n v="367933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TS"/>
    <s v="TS127"/>
    <x v="2"/>
    <s v="Std"/>
    <s v="Std"/>
    <x v="0"/>
  </r>
  <r>
    <s v="TS128"/>
    <s v="Capacitor bank refurbishment"/>
    <s v="Program - Short Term Need"/>
    <n v="0"/>
    <n v="0"/>
    <n v="0"/>
    <n v="345973.58"/>
    <n v="1372467"/>
    <n v="0"/>
    <n v="0"/>
    <n v="0"/>
    <n v="0"/>
    <n v="0"/>
    <n v="0"/>
    <n v="0"/>
    <n v="0"/>
    <n v="0"/>
    <n v="0"/>
    <n v="0"/>
    <n v="0"/>
    <n v="0"/>
    <n v="337535.20000000007"/>
    <n v="1372467"/>
    <n v="0"/>
    <n v="0"/>
    <n v="0"/>
    <n v="0"/>
    <n v="0"/>
    <n v="0"/>
    <n v="0"/>
    <n v="0"/>
    <n v="0"/>
    <n v="0"/>
    <n v="0"/>
    <n v="0"/>
    <n v="0"/>
    <n v="0"/>
    <s v=""/>
    <n v="4200"/>
    <n v="0.36074199755226066"/>
    <s v="TS"/>
    <s v="TS128s"/>
    <x v="2"/>
    <s v="Std"/>
    <s v="Std"/>
    <x v="0"/>
  </r>
  <r>
    <s v="TS130"/>
    <s v="Northmead Zone Substation renewal"/>
    <s v="Major Project - Committed Project"/>
    <n v="4115108.7439471167"/>
    <n v="1433481.3422739061"/>
    <n v="457693.7601937498"/>
    <n v="0"/>
    <n v="0"/>
    <n v="0"/>
    <n v="0"/>
    <n v="0"/>
    <n v="0"/>
    <n v="0"/>
    <n v="0"/>
    <n v="0"/>
    <n v="0"/>
    <n v="0"/>
    <n v="0"/>
    <n v="3728085.4200000004"/>
    <n v="1331129.9300000002"/>
    <n v="435639.50999999983"/>
    <n v="0"/>
    <n v="0"/>
    <n v="0"/>
    <n v="0"/>
    <n v="0"/>
    <n v="0"/>
    <n v="0"/>
    <n v="0"/>
    <n v="0"/>
    <n v="0"/>
    <n v="0"/>
    <n v="0"/>
    <n v="0"/>
    <n v="0"/>
    <n v="0"/>
    <n v="0"/>
    <s v=""/>
    <n v="4500"/>
    <n v="0.25395950357025276"/>
    <s v="TS"/>
    <s v="TS130"/>
    <x v="2"/>
    <s v="Std"/>
    <s v="Std"/>
    <x v="0"/>
  </r>
  <r>
    <s v="TS131"/>
    <s v="Bulli Zone Substation renewal"/>
    <s v="Major Project - Committed Project"/>
    <n v="1077772.5978834294"/>
    <n v="264627.81163796876"/>
    <n v="0"/>
    <n v="0"/>
    <n v="0"/>
    <n v="0"/>
    <n v="0"/>
    <n v="0"/>
    <n v="0"/>
    <n v="0"/>
    <n v="0"/>
    <n v="0"/>
    <n v="0"/>
    <n v="0"/>
    <n v="0"/>
    <n v="976408.77999999991"/>
    <n v="245733.2300000000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125"/>
    <n v="0.36074199755226066"/>
    <s v="TS"/>
    <s v="TS131"/>
    <x v="2"/>
    <s v="Std"/>
    <s v="Std"/>
    <x v="0"/>
  </r>
  <r>
    <s v="TS133"/>
    <s v="Corrimal ZS redevelopment"/>
    <s v="Major Project - Committed Project"/>
    <n v="1360727.4271243315"/>
    <n v="0"/>
    <n v="0"/>
    <n v="0"/>
    <n v="0"/>
    <n v="0"/>
    <n v="0"/>
    <n v="0"/>
    <n v="0"/>
    <n v="0"/>
    <n v="0"/>
    <n v="0"/>
    <n v="0"/>
    <n v="0"/>
    <n v="0"/>
    <n v="1232751.8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575"/>
    <n v="0.20878312712509098"/>
    <s v="TS"/>
    <s v="TS133"/>
    <x v="2"/>
    <s v="Std"/>
    <s v="Std"/>
    <x v="0"/>
  </r>
  <r>
    <s v="TS134"/>
    <s v="South Granville Zone Substation renewal"/>
    <s v="Major Project - Committed Project"/>
    <n v="2726290.0735016596"/>
    <n v="233342.97593984375"/>
    <n v="43955.681031250002"/>
    <n v="0"/>
    <n v="0"/>
    <n v="0"/>
    <n v="0"/>
    <n v="0"/>
    <n v="0"/>
    <n v="0"/>
    <n v="0"/>
    <n v="0"/>
    <n v="0"/>
    <n v="0"/>
    <n v="0"/>
    <n v="2469884.25"/>
    <n v="216682.15000000002"/>
    <n v="41837.65"/>
    <n v="0"/>
    <n v="0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TS"/>
    <s v="TS134"/>
    <x v="2"/>
    <s v="Std"/>
    <s v="Std"/>
    <x v="0"/>
  </r>
  <r>
    <s v="TS135"/>
    <s v="Ringwood ZS redevelopment"/>
    <s v="Major Project - Committed Project"/>
    <n v="7573.8783777968729"/>
    <n v="7327.2391948437489"/>
    <n v="0"/>
    <n v="0"/>
    <n v="0"/>
    <n v="0"/>
    <n v="0"/>
    <n v="0"/>
    <n v="0"/>
    <n v="0"/>
    <n v="0"/>
    <n v="0"/>
    <n v="0"/>
    <n v="0"/>
    <n v="0"/>
    <n v="6861.5599999999995"/>
    <n v="6804.0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35"/>
    <x v="2"/>
    <s v="Std"/>
    <s v="Std"/>
    <x v="0"/>
  </r>
  <r>
    <s v="TS136"/>
    <s v="Kandos ZS redevelopment"/>
    <s v="Major Project - Committed Project"/>
    <n v="48899.959676933577"/>
    <n v="107.22599953124998"/>
    <n v="0"/>
    <n v="0"/>
    <n v="0"/>
    <n v="0"/>
    <n v="0"/>
    <n v="0"/>
    <n v="0"/>
    <n v="0"/>
    <n v="0"/>
    <n v="0"/>
    <n v="0"/>
    <n v="0"/>
    <n v="0"/>
    <n v="44300.95"/>
    <n v="99.57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36"/>
    <x v="2"/>
    <s v="Std"/>
    <s v="Std"/>
    <x v="0"/>
  </r>
  <r>
    <s v="TS137"/>
    <s v="Power transformer oil temperature indicator"/>
    <s v="Program - Short Term Need"/>
    <n v="3583.4071299960933"/>
    <n v="0"/>
    <n v="0"/>
    <n v="0"/>
    <n v="0"/>
    <n v="0"/>
    <n v="0"/>
    <n v="0"/>
    <n v="0"/>
    <n v="0"/>
    <n v="0"/>
    <n v="0"/>
    <n v="0"/>
    <n v="0"/>
    <n v="0"/>
    <n v="3246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37s"/>
    <x v="2"/>
    <s v="Std"/>
    <s v="Unallocated"/>
    <x v="2"/>
  </r>
  <r>
    <s v="TS138"/>
    <s v="Baulkham Hills switchgear rearrangement"/>
    <s v="Major Project - Committed Project"/>
    <n v="20041.864426304681"/>
    <n v="0"/>
    <n v="0"/>
    <n v="0"/>
    <n v="0"/>
    <n v="0"/>
    <n v="0"/>
    <n v="0"/>
    <n v="0"/>
    <n v="0"/>
    <n v="0"/>
    <n v="0"/>
    <n v="0"/>
    <n v="0"/>
    <n v="0"/>
    <n v="18156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38"/>
    <x v="2"/>
    <s v="Std"/>
    <s v="Std"/>
    <x v="0"/>
  </r>
  <r>
    <s v="TS139"/>
    <s v="Oakdale ZS swgr rearrangement"/>
    <s v="Major Project - Committed Project"/>
    <n v="42471.287173160141"/>
    <n v="14742.632656249998"/>
    <n v="0"/>
    <n v="0"/>
    <n v="0"/>
    <n v="0"/>
    <n v="0"/>
    <n v="0"/>
    <n v="0"/>
    <n v="0"/>
    <n v="0"/>
    <n v="0"/>
    <n v="0"/>
    <n v="0"/>
    <n v="0"/>
    <n v="38476.89"/>
    <n v="1369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39"/>
    <x v="2"/>
    <s v="Std"/>
    <s v="Std"/>
    <x v="0"/>
  </r>
  <r>
    <s v="TS143"/>
    <s v="Westmead Zone Substation renewal and augmentation"/>
    <s v="Major Project - Committed Project"/>
    <n v="2432949.4687728668"/>
    <n v="731617.10206890618"/>
    <n v="2317.7312812499999"/>
    <n v="0"/>
    <n v="0"/>
    <n v="0"/>
    <n v="0"/>
    <n v="0"/>
    <n v="0"/>
    <n v="0"/>
    <n v="0"/>
    <n v="0"/>
    <n v="0"/>
    <n v="0"/>
    <n v="0"/>
    <n v="2204132.14"/>
    <n v="679379.21000000008"/>
    <n v="2206.0500000000002"/>
    <n v="0"/>
    <n v="0"/>
    <n v="0"/>
    <n v="0"/>
    <n v="0"/>
    <n v="0"/>
    <n v="0"/>
    <n v="0"/>
    <n v="0"/>
    <n v="0"/>
    <n v="0"/>
    <n v="0"/>
    <n v="0"/>
    <n v="0"/>
    <n v="0"/>
    <n v="0"/>
    <s v=""/>
    <n v="5700"/>
    <n v="1.6630389671607845E-2"/>
    <s v="TS"/>
    <s v="TS143"/>
    <x v="2"/>
    <s v="Std"/>
    <s v="Std"/>
    <x v="0"/>
  </r>
  <r>
    <s v="TS144"/>
    <s v="Substation fire stopping measures"/>
    <s v="Program - Short Term Need"/>
    <n v="146786.57249523044"/>
    <n v="112904.17457421875"/>
    <n v="52660.970668749993"/>
    <n v="11606.515749999999"/>
    <n v="186676"/>
    <n v="65933.465211750517"/>
    <n v="65823.150338550375"/>
    <n v="65649.823770191826"/>
    <n v="65448.814183584225"/>
    <n v="65271.271652402334"/>
    <n v="65271.271652402334"/>
    <n v="65271.271652402334"/>
    <n v="65271.271652402334"/>
    <n v="65271.271652402334"/>
    <n v="66000"/>
    <n v="132981.39000000001"/>
    <n v="104842.75000000001"/>
    <n v="50123.469999999994"/>
    <n v="11323.43"/>
    <n v="186676"/>
    <n v="67581.801842044268"/>
    <n v="69155.447324439476"/>
    <n v="70697.679751021729"/>
    <n v="72243.244771960584"/>
    <n v="73848.452813343014"/>
    <n v="75694.66413367659"/>
    <n v="77587.030737018504"/>
    <n v="79526.706505443959"/>
    <n v="81514.874168080045"/>
    <n v="84485.57991695957"/>
    <n v="328126.52515647933"/>
    <n v="655211.61176608875"/>
    <n v="353526.62650280911"/>
    <n v="752335.4819639877"/>
    <n v="160"/>
    <n v="2400"/>
    <n v="0.69340911823626294"/>
    <s v="TS"/>
    <s v="TS144s"/>
    <x v="2"/>
    <s v="Std"/>
    <s v="Std"/>
    <x v="0"/>
  </r>
  <r>
    <s v="TS146"/>
    <s v="Marayong Zone Substation renewal"/>
    <s v="Major Project - Committed Project"/>
    <n v="0"/>
    <n v="0"/>
    <n v="28322.223437500001"/>
    <n v="2381634.6499999994"/>
    <n v="2558031"/>
    <n v="8196606.6390857147"/>
    <n v="1824175.9144209805"/>
    <n v="0"/>
    <n v="0"/>
    <n v="0"/>
    <n v="0"/>
    <n v="0"/>
    <n v="0"/>
    <n v="0"/>
    <n v="0"/>
    <n v="0"/>
    <n v="0"/>
    <n v="26957.5"/>
    <n v="2323545.9999999995"/>
    <n v="2558031"/>
    <n v="8401521.8050628565"/>
    <n v="1916524.8200885425"/>
    <n v="0"/>
    <n v="0"/>
    <n v="0"/>
    <n v="0"/>
    <n v="0"/>
    <n v="0"/>
    <n v="0"/>
    <n v="0"/>
    <n v="10020782.553506695"/>
    <n v="10020782.553506695"/>
    <n v="10318046.6251514"/>
    <n v="10318046.6251514"/>
    <n v="230"/>
    <n v="3450"/>
    <n v="0.50988791794492228"/>
    <s v="TS"/>
    <s v="TS146"/>
    <x v="2"/>
    <s v="Std"/>
    <s v="Std"/>
    <x v="0"/>
  </r>
  <r>
    <s v="TS149"/>
    <s v="South Windsor ZS refurbishment"/>
    <s v="Major Project - Committed Project"/>
    <n v="9279.7770477421855"/>
    <n v="0"/>
    <n v="0"/>
    <n v="0"/>
    <n v="0"/>
    <n v="0"/>
    <n v="0"/>
    <n v="0"/>
    <n v="0"/>
    <n v="0"/>
    <n v="0"/>
    <n v="0"/>
    <n v="0"/>
    <n v="0"/>
    <n v="0"/>
    <n v="84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49"/>
    <x v="2"/>
    <s v="Std"/>
    <s v="Std"/>
    <x v="0"/>
  </r>
  <r>
    <s v="TS155"/>
    <s v="Sussex Inlet Zone Substation - stage 2 renewal"/>
    <s v="Major Project - Committed Project"/>
    <n v="0"/>
    <n v="0"/>
    <n v="0"/>
    <n v="275065.54574999993"/>
    <n v="3841000.34"/>
    <n v="1676863.8429087137"/>
    <n v="37244.932566563089"/>
    <n v="0"/>
    <n v="0"/>
    <n v="0"/>
    <n v="0"/>
    <n v="0"/>
    <n v="0"/>
    <n v="0"/>
    <n v="0"/>
    <n v="0"/>
    <n v="0"/>
    <n v="0"/>
    <n v="268356.62999999995"/>
    <n v="3841000.34"/>
    <n v="1718785.4389814315"/>
    <n v="39130.457277745343"/>
    <n v="0"/>
    <n v="0"/>
    <n v="0"/>
    <n v="0"/>
    <n v="0"/>
    <n v="0"/>
    <n v="0"/>
    <n v="0"/>
    <n v="1714108.7754752769"/>
    <n v="1714108.7754752769"/>
    <n v="1757915.8962591768"/>
    <n v="1757915.8962591768"/>
    <n v="210"/>
    <n v="3150"/>
    <n v="0.54548960248917278"/>
    <s v="TS"/>
    <s v="TS155"/>
    <x v="2"/>
    <s v="Std"/>
    <s v="Std"/>
    <x v="0"/>
  </r>
  <r>
    <s v="TS156"/>
    <s v="Lawson TS - RailCorp connections works"/>
    <s v="Major Project - Committed Project"/>
    <n v="264448.12570662098"/>
    <n v="0"/>
    <n v="0"/>
    <n v="0"/>
    <n v="0"/>
    <n v="0"/>
    <n v="0"/>
    <n v="0"/>
    <n v="0"/>
    <n v="0"/>
    <n v="0"/>
    <n v="0"/>
    <n v="0"/>
    <n v="0"/>
    <n v="0"/>
    <n v="239576.9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3975"/>
    <n v="0.36998259076140289"/>
    <s v="TS"/>
    <s v="TS156"/>
    <x v="2"/>
    <s v="Std"/>
    <s v="Std"/>
    <x v="0"/>
  </r>
  <r>
    <s v="TS167"/>
    <s v="Carlingford Transmission Substation control building replacement"/>
    <s v="Major Project - Prior to Approval"/>
    <n v="0"/>
    <n v="0"/>
    <n v="0"/>
    <n v="0"/>
    <n v="0"/>
    <n v="0"/>
    <n v="4487942.0685375258"/>
    <n v="4476124.3479676247"/>
    <n v="4462419.1488807425"/>
    <n v="0"/>
    <n v="0"/>
    <n v="0"/>
    <n v="0"/>
    <n v="0"/>
    <n v="0"/>
    <n v="0"/>
    <n v="0"/>
    <n v="0"/>
    <n v="0"/>
    <n v="0"/>
    <n v="0"/>
    <n v="4715144.1357572377"/>
    <n v="4820296.3466605721"/>
    <n v="4925675.7799064033"/>
    <n v="0"/>
    <n v="0"/>
    <n v="0"/>
    <n v="0"/>
    <n v="0"/>
    <n v="0"/>
    <n v="13426485.565385893"/>
    <n v="13426485.565385893"/>
    <n v="14461116.262324214"/>
    <n v="14461116.262324214"/>
    <n v="180"/>
    <n v="1800"/>
    <n v="0.81871587822121761"/>
    <s v="TS"/>
    <s v="TS167"/>
    <x v="2"/>
    <s v="Std"/>
    <s v="Std"/>
    <x v="0"/>
  </r>
  <r>
    <s v="TS168"/>
    <s v="Carramar Zone Substation switchgear replacement"/>
    <s v="Major Project - Committed Project"/>
    <n v="42401.073635187495"/>
    <n v="342189.84662640619"/>
    <n v="993229.28270624985"/>
    <n v="80616.823999999993"/>
    <n v="9370"/>
    <n v="0"/>
    <n v="0"/>
    <n v="0"/>
    <n v="0"/>
    <n v="0"/>
    <n v="0"/>
    <n v="0"/>
    <n v="0"/>
    <n v="0"/>
    <n v="0"/>
    <n v="38413.280000000006"/>
    <n v="317757.28999999998"/>
    <n v="945369.92999999993"/>
    <n v="78650.559999999998"/>
    <n v="9370"/>
    <n v="0"/>
    <n v="0"/>
    <n v="0"/>
    <n v="0"/>
    <n v="0"/>
    <n v="0"/>
    <n v="0"/>
    <n v="0"/>
    <n v="0"/>
    <n v="0"/>
    <n v="0"/>
    <n v="0"/>
    <n v="0"/>
    <n v="0"/>
    <s v=""/>
    <n v="3750"/>
    <n v="0.38410230795100964"/>
    <s v="TS"/>
    <s v="TS168"/>
    <x v="2"/>
    <s v="Std"/>
    <s v="Std"/>
    <x v="0"/>
  </r>
  <r>
    <s v="TS173"/>
    <s v="11kV switchboard truck replacement program"/>
    <s v="Program - Short Term Need"/>
    <n v="0"/>
    <n v="19319.353199062494"/>
    <n v="50784.144674999989"/>
    <n v="541075.91350000002"/>
    <n v="1841138"/>
    <n v="3644322.4407949378"/>
    <n v="3638225.0368944211"/>
    <n v="3628644.8047524211"/>
    <n v="2903547.3928717365"/>
    <n v="2895670.9605793036"/>
    <n v="2895670.9605793036"/>
    <n v="2895670.9605793036"/>
    <n v="2895670.9605793036"/>
    <n v="0"/>
    <n v="0"/>
    <n v="0"/>
    <n v="17939.939999999999"/>
    <n v="48337.079999999987"/>
    <n v="527878.94000000006"/>
    <n v="1841138"/>
    <n v="3735430.501814811"/>
    <n v="3822410.1793872011"/>
    <n v="3907653.5716928374"/>
    <n v="3204973.0407924335"/>
    <n v="3276185.9066283084"/>
    <n v="3358090.5542940157"/>
    <n v="3442042.8181513664"/>
    <n v="3528093.8886051499"/>
    <n v="0"/>
    <n v="0"/>
    <n v="16710410.635892821"/>
    <n v="25397423.51763073"/>
    <n v="17946653.200315591"/>
    <n v="28274880.461366124"/>
    <n v="290"/>
    <n v="4350"/>
    <n v="0.29115706243992562"/>
    <s v="TS"/>
    <s v="TS173s"/>
    <x v="2"/>
    <s v="Std"/>
    <s v="Std"/>
    <x v="0"/>
  </r>
  <r>
    <s v="TS175"/>
    <s v="Defective CT replacement program"/>
    <s v="Program - Short Term Need"/>
    <n v="10974.692779425779"/>
    <n v="1277290.0306120312"/>
    <n v="134878.01877500012"/>
    <n v="0"/>
    <n v="0"/>
    <n v="0"/>
    <n v="0"/>
    <n v="0"/>
    <n v="0"/>
    <n v="0"/>
    <n v="0"/>
    <n v="0"/>
    <n v="0"/>
    <n v="0"/>
    <n v="0"/>
    <n v="9942.5300000000007"/>
    <n v="1186090.7700000003"/>
    <n v="128378.84000000011"/>
    <n v="0"/>
    <n v="0"/>
    <n v="0"/>
    <n v="0"/>
    <n v="0"/>
    <n v="0"/>
    <n v="0"/>
    <n v="0"/>
    <n v="0"/>
    <n v="0"/>
    <n v="0"/>
    <n v="0"/>
    <n v="0"/>
    <n v="0"/>
    <n v="0"/>
    <n v="0"/>
    <s v=""/>
    <n v="2100"/>
    <n v="0.77826492135129255"/>
    <s v="TS"/>
    <s v="TS175s"/>
    <x v="2"/>
    <s v="Std"/>
    <s v="Std"/>
    <x v="0"/>
  </r>
  <r>
    <s v="TS177"/>
    <s v="Substation battery duplication"/>
    <s v="Program - Short Term Need"/>
    <n v="0"/>
    <n v="4042.6366373437495"/>
    <n v="300347.73706250009"/>
    <n v="1639041.3072500003"/>
    <n v="2245214.7999999998"/>
    <n v="0"/>
    <n v="915540.1819816553"/>
    <n v="760941.13915449614"/>
    <n v="0"/>
    <n v="0"/>
    <n v="0"/>
    <n v="0"/>
    <n v="0"/>
    <n v="0"/>
    <n v="0"/>
    <n v="0"/>
    <n v="3753.9900000000002"/>
    <n v="285875.3000000001"/>
    <n v="1599064.6900000004"/>
    <n v="2245214.7999999998"/>
    <n v="0"/>
    <n v="961889.40369447658"/>
    <n v="819450.37893229723"/>
    <n v="0"/>
    <n v="0"/>
    <n v="0"/>
    <n v="0"/>
    <n v="0"/>
    <n v="0"/>
    <n v="0"/>
    <n v="1676481.3211361514"/>
    <n v="1676481.3211361514"/>
    <n v="1781339.7826267737"/>
    <n v="1781339.7826267737"/>
    <n v="330"/>
    <n v="4950"/>
    <n v="0.12482092704578877"/>
    <s v="TS"/>
    <s v="TS177s"/>
    <x v="2"/>
    <s v="Std"/>
    <s v="Std"/>
    <x v="0"/>
  </r>
  <r>
    <s v="TS178"/>
    <s v="Jerrara SS steel support structures"/>
    <s v="Major Project - Committed Project"/>
    <n v="0"/>
    <n v="6499.5625982812489"/>
    <n v="285176.49143125006"/>
    <n v="109516.80149999999"/>
    <n v="0"/>
    <n v="0"/>
    <n v="0"/>
    <n v="0"/>
    <n v="0"/>
    <n v="0"/>
    <n v="0"/>
    <n v="0"/>
    <n v="0"/>
    <n v="0"/>
    <n v="0"/>
    <n v="0"/>
    <n v="6035.49"/>
    <n v="271435.09000000008"/>
    <n v="106845.66"/>
    <n v="0"/>
    <n v="0"/>
    <n v="0"/>
    <n v="0"/>
    <n v="0"/>
    <n v="0"/>
    <n v="0"/>
    <n v="0"/>
    <n v="0"/>
    <n v="0"/>
    <n v="0"/>
    <n v="0"/>
    <n v="0"/>
    <n v="0"/>
    <n v="0"/>
    <s v=""/>
    <n v="3000"/>
    <n v="0.58182585871674408"/>
    <s v="TS"/>
    <s v="TS178"/>
    <x v="2"/>
    <s v="Std"/>
    <s v="Std"/>
    <x v="0"/>
  </r>
  <r>
    <s v="TS179"/>
    <s v="33kV wall bushing replacement"/>
    <s v="Program - Short Term Need"/>
    <n v="0"/>
    <n v="0"/>
    <n v="0"/>
    <n v="307198.71150000009"/>
    <n v="237836.91"/>
    <n v="0"/>
    <n v="0"/>
    <n v="0"/>
    <n v="0"/>
    <n v="0"/>
    <n v="0"/>
    <n v="0"/>
    <n v="0"/>
    <n v="0"/>
    <n v="0"/>
    <n v="0"/>
    <n v="0"/>
    <n v="0"/>
    <n v="299706.06000000011"/>
    <n v="237836.91"/>
    <n v="0"/>
    <n v="0"/>
    <n v="0"/>
    <n v="0"/>
    <n v="0"/>
    <n v="0"/>
    <n v="0"/>
    <n v="0"/>
    <n v="0"/>
    <n v="0"/>
    <n v="0"/>
    <n v="0"/>
    <n v="0"/>
    <n v="0"/>
    <s v=""/>
    <n v="3150"/>
    <n v="0.54548960248917278"/>
    <s v="TS"/>
    <s v="TS179s"/>
    <x v="2"/>
    <s v="Std"/>
    <s v="Std"/>
    <x v="0"/>
  </r>
  <r>
    <s v="TS180"/>
    <s v="Transformer fire wall installation"/>
    <s v="Program - Short Term Need"/>
    <n v="0"/>
    <n v="0"/>
    <n v="0"/>
    <n v="0"/>
    <n v="0"/>
    <n v="0"/>
    <n v="598392.27580500348"/>
    <n v="596816.57972901664"/>
    <n v="594989.21985076566"/>
    <n v="593375.19684002118"/>
    <n v="593375.19684002118"/>
    <n v="593375.19684002118"/>
    <n v="593375.19684002118"/>
    <n v="593375.19684002118"/>
    <n v="600000"/>
    <n v="0"/>
    <n v="0"/>
    <n v="0"/>
    <n v="0"/>
    <n v="0"/>
    <n v="0"/>
    <n v="628685.88476763177"/>
    <n v="642706.17955474299"/>
    <n v="656756.77065418719"/>
    <n v="671349.57103039103"/>
    <n v="688133.3103061507"/>
    <n v="705336.64306380448"/>
    <n v="722970.05914039956"/>
    <n v="741044.31061890943"/>
    <n v="768050.72651781421"/>
    <n v="2383573.2722248072"/>
    <n v="5357074.0595848924"/>
    <n v="2599498.4060069527"/>
    <n v="6225033.4556540307"/>
    <n v="140"/>
    <n v="2100"/>
    <n v="0.77826492135129255"/>
    <s v="TS"/>
    <s v="TS180s"/>
    <x v="2"/>
    <s v="Std"/>
    <s v="Std"/>
    <x v="0"/>
  </r>
  <r>
    <s v="TS181"/>
    <s v="11kV capacitor bank refurbishment"/>
    <s v="Program - Short Term Need"/>
    <n v="0"/>
    <n v="0"/>
    <n v="3893.9419437500001"/>
    <n v="2406895.5802499973"/>
    <n v="377909"/>
    <n v="0"/>
    <n v="0"/>
    <n v="0"/>
    <n v="0"/>
    <n v="0"/>
    <n v="0"/>
    <n v="0"/>
    <n v="0"/>
    <n v="0"/>
    <n v="0"/>
    <n v="0"/>
    <n v="0"/>
    <n v="3706.31"/>
    <n v="2348190.8099999977"/>
    <n v="377909"/>
    <n v="0"/>
    <n v="0"/>
    <n v="0"/>
    <n v="0"/>
    <n v="0"/>
    <n v="0"/>
    <n v="0"/>
    <n v="0"/>
    <n v="0"/>
    <n v="0"/>
    <n v="0"/>
    <n v="0"/>
    <n v="0"/>
    <n v="0"/>
    <s v=""/>
    <n v="4050"/>
    <n v="0.36998259076140289"/>
    <s v="TS"/>
    <s v="TS181s"/>
    <x v="2"/>
    <s v="Std"/>
    <s v="Std"/>
    <x v="0"/>
  </r>
  <r>
    <s v="TS182"/>
    <s v="Substation civil capital works scoping"/>
    <s v="Program - Short Term Need"/>
    <n v="0"/>
    <n v="0"/>
    <n v="0"/>
    <n v="212316.15274999998"/>
    <n v="0"/>
    <n v="0"/>
    <n v="0"/>
    <n v="0"/>
    <n v="0"/>
    <n v="0"/>
    <n v="0"/>
    <n v="0"/>
    <n v="0"/>
    <n v="0"/>
    <n v="0"/>
    <n v="0"/>
    <n v="0"/>
    <n v="0"/>
    <n v="207137.71"/>
    <n v="0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TS"/>
    <s v="TS182s"/>
    <x v="2"/>
    <s v="Std"/>
    <s v="Std"/>
    <x v="0"/>
  </r>
  <r>
    <s v="TS183"/>
    <s v="Carlingford TS/Dundas ZS Redevelopment"/>
    <s v="Major Project - Committed Project"/>
    <n v="0"/>
    <n v="0"/>
    <n v="0"/>
    <n v="50391.234499999999"/>
    <n v="0"/>
    <n v="0"/>
    <n v="0"/>
    <n v="0"/>
    <n v="0"/>
    <n v="0"/>
    <n v="0"/>
    <n v="0"/>
    <n v="0"/>
    <n v="0"/>
    <n v="0"/>
    <n v="0"/>
    <n v="0"/>
    <n v="0"/>
    <n v="49162.18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183"/>
    <x v="2"/>
    <s v="Std"/>
    <s v="Std"/>
    <x v="0"/>
  </r>
  <r>
    <s v="TS184"/>
    <s v="Blaxland Zone Substation reinstatement"/>
    <s v="Major Project - Committed Project"/>
    <n v="0"/>
    <n v="0"/>
    <n v="0"/>
    <n v="1182549.6544999999"/>
    <n v="946244"/>
    <n v="0"/>
    <n v="0"/>
    <n v="0"/>
    <n v="0"/>
    <n v="0"/>
    <n v="0"/>
    <n v="0"/>
    <n v="0"/>
    <n v="0"/>
    <n v="0"/>
    <n v="0"/>
    <n v="0"/>
    <n v="0"/>
    <n v="1153706.98"/>
    <n v="946244"/>
    <n v="0"/>
    <n v="0"/>
    <n v="0"/>
    <n v="0"/>
    <n v="0"/>
    <n v="0"/>
    <n v="0"/>
    <n v="0"/>
    <n v="0"/>
    <n v="0"/>
    <n v="0"/>
    <n v="0"/>
    <n v="0"/>
    <n v="0"/>
    <s v=""/>
    <n v="4500"/>
    <n v="0.25395950357025276"/>
    <s v="TS"/>
    <s v="TS184"/>
    <x v="2"/>
    <s v="Std"/>
    <s v="Std"/>
    <x v="0"/>
  </r>
  <r>
    <s v="TS185"/>
    <s v="Penrith TS civil development"/>
    <s v="Major Project - Committed Project"/>
    <n v="0"/>
    <n v="0"/>
    <n v="0"/>
    <n v="1479735.1307500002"/>
    <n v="2086556.6199999999"/>
    <n v="0"/>
    <n v="0"/>
    <n v="0"/>
    <n v="0"/>
    <n v="0"/>
    <n v="0"/>
    <n v="0"/>
    <n v="0"/>
    <n v="0"/>
    <n v="0"/>
    <n v="0"/>
    <n v="0"/>
    <n v="0"/>
    <n v="1443644.0300000003"/>
    <n v="2086556.6199999999"/>
    <n v="0"/>
    <n v="0"/>
    <n v="0"/>
    <n v="0"/>
    <n v="0"/>
    <n v="0"/>
    <n v="0"/>
    <n v="0"/>
    <n v="0"/>
    <n v="0"/>
    <n v="0"/>
    <n v="0"/>
    <n v="0"/>
    <n v="0"/>
    <s v=""/>
    <n v="3450"/>
    <n v="0.50988791794492228"/>
    <s v="TS"/>
    <s v="TS185"/>
    <x v="2"/>
    <s v="Std"/>
    <s v="Std"/>
    <x v="0"/>
  </r>
  <r>
    <s v="TS187"/>
    <s v="Mobile substation No 2 refurbishment"/>
    <s v="Program - Short Term Need"/>
    <n v="0"/>
    <n v="0"/>
    <n v="0"/>
    <n v="60193.996250000004"/>
    <n v="481274"/>
    <n v="0"/>
    <n v="0"/>
    <n v="0"/>
    <n v="0"/>
    <n v="0"/>
    <n v="0"/>
    <n v="0"/>
    <n v="0"/>
    <n v="0"/>
    <n v="0"/>
    <n v="0"/>
    <n v="0"/>
    <n v="0"/>
    <n v="58725.850000000006"/>
    <n v="481274"/>
    <n v="0"/>
    <n v="0"/>
    <n v="0"/>
    <n v="0"/>
    <n v="0"/>
    <n v="0"/>
    <n v="0"/>
    <n v="0"/>
    <n v="0"/>
    <n v="0"/>
    <n v="0"/>
    <n v="0"/>
    <n v="0"/>
    <n v="0"/>
    <s v=""/>
    <n v="2850"/>
    <n v="0.65728805041321381"/>
    <s v="TS"/>
    <s v="TS187s"/>
    <x v="2"/>
    <s v="Std"/>
    <s v="Std"/>
    <x v="0"/>
  </r>
  <r>
    <s v="TS188"/>
    <s v="Bossley Park ZS civil refurbishment"/>
    <s v="Major Project - Committed Project"/>
    <n v="0"/>
    <n v="0"/>
    <n v="0"/>
    <n v="8463.9580000000005"/>
    <n v="271743"/>
    <n v="0"/>
    <n v="0"/>
    <n v="0"/>
    <n v="0"/>
    <n v="0"/>
    <n v="0"/>
    <n v="0"/>
    <n v="0"/>
    <n v="0"/>
    <n v="0"/>
    <n v="0"/>
    <n v="0"/>
    <n v="0"/>
    <n v="8257.52"/>
    <n v="271743"/>
    <n v="0"/>
    <n v="0"/>
    <n v="0"/>
    <n v="0"/>
    <n v="0"/>
    <n v="0"/>
    <n v="0"/>
    <n v="0"/>
    <n v="0"/>
    <n v="0"/>
    <n v="0"/>
    <n v="0"/>
    <n v="0"/>
    <n v="0"/>
    <s v=""/>
    <n v="3000"/>
    <n v="0.58182585871674408"/>
    <s v="TS"/>
    <s v="TS188"/>
    <x v="2"/>
    <s v="Std"/>
    <s v="Std"/>
    <x v="0"/>
  </r>
  <r>
    <s v="TS199"/>
    <s v="Future sub-transmission substation renewal programs"/>
    <s v="Program - Short Term Need"/>
    <n v="0"/>
    <n v="0"/>
    <n v="0"/>
    <n v="0"/>
    <n v="0"/>
    <n v="0"/>
    <n v="0"/>
    <n v="0"/>
    <n v="0"/>
    <n v="0"/>
    <n v="0"/>
    <n v="0"/>
    <n v="3461355.3149001235"/>
    <n v="7417189.9605002645"/>
    <n v="12000000"/>
    <n v="0"/>
    <n v="0"/>
    <n v="0"/>
    <n v="0"/>
    <n v="0"/>
    <n v="0"/>
    <n v="0"/>
    <n v="0"/>
    <n v="0"/>
    <n v="0"/>
    <n v="0"/>
    <n v="0"/>
    <n v="4217325.3449856639"/>
    <n v="9263053.8827363681"/>
    <n v="15361014.530356284"/>
    <n v="0"/>
    <n v="22878545.275400389"/>
    <n v="0"/>
    <n v="28841393.758078314"/>
    <n v="180"/>
    <n v="2700"/>
    <n v="0.66088557263434988"/>
    <s v="TS"/>
    <s v="TS199s"/>
    <x v="2"/>
    <s v="Std"/>
    <s v="Std"/>
    <x v="0"/>
  </r>
  <r>
    <s v="TS199"/>
    <s v="Future sub-transmission substation renewal programs"/>
    <s v="Program - Medium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80"/>
    <n v="1800"/>
    <n v="0.81871587822121761"/>
    <s v="TS"/>
    <s v="TS199m"/>
    <x v="2"/>
    <s v="Std"/>
    <s v="Std"/>
    <x v="0"/>
  </r>
  <r>
    <s v="TS199"/>
    <s v="Future sub-transmission substation renewal programs"/>
    <s v="Program - Long Term Need"/>
    <n v="0"/>
    <n v="0"/>
    <n v="0"/>
    <n v="0"/>
    <n v="0"/>
    <n v="0"/>
    <n v="0"/>
    <n v="0"/>
    <n v="0"/>
    <n v="0"/>
    <n v="0"/>
    <n v="0"/>
    <n v="494479.33070001769"/>
    <n v="890062.79526003182"/>
    <n v="1500000"/>
    <n v="0"/>
    <n v="0"/>
    <n v="0"/>
    <n v="0"/>
    <n v="0"/>
    <n v="0"/>
    <n v="0"/>
    <n v="0"/>
    <n v="0"/>
    <n v="0"/>
    <n v="0"/>
    <n v="0"/>
    <n v="602475.0492836663"/>
    <n v="1111566.4659283643"/>
    <n v="1920126.8162945355"/>
    <n v="0"/>
    <n v="2884542.1259600492"/>
    <n v="0"/>
    <n v="3634168.3315065661"/>
    <n v="180"/>
    <n v="900"/>
    <n v="0.97415079593413267"/>
    <s v="TS"/>
    <s v="TS199l"/>
    <x v="2"/>
    <s v="Std"/>
    <s v="Std"/>
    <x v="0"/>
  </r>
  <r>
    <s v="TS600"/>
    <s v="Power transformer replacement"/>
    <s v="Program - Short Term Need"/>
    <n v="0"/>
    <n v="0"/>
    <n v="0"/>
    <n v="0"/>
    <n v="0"/>
    <n v="1698286.2251511498"/>
    <n v="11568917.332230067"/>
    <n v="7460207.2466127081"/>
    <n v="10908135.697264038"/>
    <n v="10977441.141540391"/>
    <n v="12559774.999780448"/>
    <n v="12559774.999780448"/>
    <n v="12559774.999780448"/>
    <n v="12559774.999780448"/>
    <n v="12700000"/>
    <n v="0"/>
    <n v="0"/>
    <n v="0"/>
    <n v="0"/>
    <n v="0"/>
    <n v="1740743.3807799283"/>
    <n v="12154593.772174213"/>
    <n v="8033827.2444342878"/>
    <n v="12040540.795326766"/>
    <n v="12419967.064062232"/>
    <n v="14565488.40148019"/>
    <n v="14929625.611517195"/>
    <n v="15302866.251805125"/>
    <n v="15685437.908100249"/>
    <n v="16257073.711293735"/>
    <n v="42612987.642798357"/>
    <n v="105552087.64192015"/>
    <n v="46389672.256777428"/>
    <n v="123130164.14097393"/>
    <n v="340"/>
    <n v="5100"/>
    <n v="9.2288249564898867E-2"/>
    <s v="TS"/>
    <s v="TS600s"/>
    <x v="2"/>
    <s v="Std"/>
    <s v="Std"/>
    <x v="4"/>
  </r>
  <r>
    <s v="TS601"/>
    <s v="Cranebrook ZS 33kV No 3 - transformer replacement"/>
    <s v="Major Project - Committed Project"/>
    <n v="99498.99646014841"/>
    <n v="3041.2145073437491"/>
    <n v="-12.985724999999999"/>
    <n v="0"/>
    <n v="0"/>
    <n v="0"/>
    <n v="0"/>
    <n v="0"/>
    <n v="0"/>
    <n v="0"/>
    <n v="0"/>
    <n v="0"/>
    <n v="0"/>
    <n v="0"/>
    <n v="0"/>
    <n v="90141.18"/>
    <n v="2824.0699999999997"/>
    <n v="-12.36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601"/>
    <x v="2"/>
    <s v="Std"/>
    <s v="Std"/>
    <x v="4"/>
  </r>
  <r>
    <s v="TS602"/>
    <s v="Prospect ZS 33kV No3 transformer"/>
    <s v="Major Project - Committed Project"/>
    <n v="721251.98403542954"/>
    <n v="47568.218847187491"/>
    <n v="0"/>
    <n v="0"/>
    <n v="0"/>
    <n v="0"/>
    <n v="0"/>
    <n v="0"/>
    <n v="0"/>
    <n v="0"/>
    <n v="0"/>
    <n v="0"/>
    <n v="0"/>
    <n v="0"/>
    <n v="0"/>
    <n v="653418.70000000007"/>
    <n v="44171.82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602"/>
    <x v="2"/>
    <s v="Std"/>
    <s v="Std"/>
    <x v="4"/>
  </r>
  <r>
    <s v="TS603"/>
    <s v="Kingwood ZS 33kV No 3 - transformer replacement"/>
    <s v="Major Project - Committed Project"/>
    <n v="66467.693737675756"/>
    <n v="0"/>
    <n v="0"/>
    <n v="0"/>
    <n v="0"/>
    <n v="0"/>
    <n v="0"/>
    <n v="0"/>
    <n v="0"/>
    <n v="0"/>
    <n v="0"/>
    <n v="0"/>
    <n v="0"/>
    <n v="0"/>
    <n v="0"/>
    <n v="6021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603"/>
    <x v="2"/>
    <s v="Std"/>
    <s v="Unallocated"/>
    <x v="2"/>
  </r>
  <r>
    <s v="TS604"/>
    <s v="Liverpool TS 132kV No 3 - transformer replacement"/>
    <s v="Major Project - Committed Project"/>
    <n v="566975.38982770289"/>
    <n v="73639.719340624986"/>
    <n v="0"/>
    <n v="0"/>
    <n v="0"/>
    <n v="0"/>
    <n v="0"/>
    <n v="0"/>
    <n v="0"/>
    <n v="0"/>
    <n v="0"/>
    <n v="0"/>
    <n v="0"/>
    <n v="0"/>
    <n v="0"/>
    <n v="513651.72"/>
    <n v="68381.8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604"/>
    <x v="2"/>
    <s v="Std"/>
    <s v="Std"/>
    <x v="4"/>
  </r>
  <r>
    <s v="TS605"/>
    <s v="West Liverpool 132 kV No 3 transformer"/>
    <s v="Major Project - Committed Project"/>
    <n v="872832.62563909357"/>
    <n v="67977.751501562481"/>
    <n v="0"/>
    <n v="0"/>
    <n v="0"/>
    <n v="0"/>
    <n v="0"/>
    <n v="0"/>
    <n v="0"/>
    <n v="0"/>
    <n v="0"/>
    <n v="0"/>
    <n v="0"/>
    <n v="0"/>
    <n v="0"/>
    <n v="790743.28"/>
    <n v="63124.1"/>
    <n v="0"/>
    <n v="0"/>
    <n v="0"/>
    <n v="0"/>
    <n v="0"/>
    <n v="0"/>
    <n v="0"/>
    <n v="0"/>
    <n v="0"/>
    <n v="0"/>
    <n v="0"/>
    <n v="0"/>
    <n v="0"/>
    <n v="0"/>
    <n v="0"/>
    <n v="0"/>
    <n v="0"/>
    <s v=""/>
    <n v="4950"/>
    <n v="0.12482092704578877"/>
    <s v="TS"/>
    <s v="TS605"/>
    <x v="2"/>
    <s v="Std"/>
    <s v="Std"/>
    <x v="0"/>
  </r>
  <r>
    <s v="TS615"/>
    <s v="Gerringong ZS 33kV No 2 transformer replacement"/>
    <s v="Major Project - Committed Project"/>
    <n v="0"/>
    <n v="0"/>
    <n v="110597.12946250002"/>
    <n v="373474.47349999991"/>
    <n v="15251.65"/>
    <n v="0"/>
    <n v="0"/>
    <n v="0"/>
    <n v="0"/>
    <n v="0"/>
    <n v="0"/>
    <n v="0"/>
    <n v="0"/>
    <n v="0"/>
    <n v="0"/>
    <n v="0"/>
    <n v="0"/>
    <n v="105267.94000000002"/>
    <n v="364365.33999999997"/>
    <n v="15251.65"/>
    <n v="0"/>
    <n v="0"/>
    <n v="0"/>
    <n v="0"/>
    <n v="0"/>
    <n v="0"/>
    <n v="0"/>
    <n v="0"/>
    <n v="0"/>
    <n v="0"/>
    <n v="0"/>
    <n v="0"/>
    <n v="0"/>
    <n v="0"/>
    <s v=""/>
    <n v="5100"/>
    <n v="9.2288249564898867E-2"/>
    <s v="TS"/>
    <s v="TS615"/>
    <x v="2"/>
    <s v="Std"/>
    <s v="Std"/>
    <x v="4"/>
  </r>
  <r>
    <s v="TS616"/>
    <s v="Camellia TS transformer replacement and 33kV busbar rearrangement"/>
    <s v="Major Project - Committed Project"/>
    <n v="0"/>
    <n v="0"/>
    <n v="0"/>
    <n v="1330940.0832499997"/>
    <n v="2660563"/>
    <n v="332306.6626510169"/>
    <n v="0"/>
    <n v="0"/>
    <n v="0"/>
    <n v="0"/>
    <n v="0"/>
    <n v="0"/>
    <n v="0"/>
    <n v="0"/>
    <n v="0"/>
    <n v="0"/>
    <n v="0"/>
    <n v="0"/>
    <n v="1298478.1299999999"/>
    <n v="2660563"/>
    <n v="340614.32921729231"/>
    <n v="0"/>
    <n v="0"/>
    <n v="0"/>
    <n v="0"/>
    <n v="0"/>
    <n v="0"/>
    <n v="0"/>
    <n v="0"/>
    <n v="0"/>
    <n v="332306.6626510169"/>
    <n v="332306.6626510169"/>
    <n v="340614.32921729231"/>
    <n v="340614.32921729231"/>
    <n v="340"/>
    <n v="5100"/>
    <n v="9.2288249564898867E-2"/>
    <s v="TS"/>
    <s v="TS616"/>
    <x v="2"/>
    <s v="Std"/>
    <s v="Std"/>
    <x v="4"/>
  </r>
  <r>
    <s v="TS617"/>
    <s v="Prospect ZS transformer replacement"/>
    <s v="Major Project - Committed Project"/>
    <n v="0"/>
    <n v="0"/>
    <n v="0"/>
    <n v="292312.288"/>
    <n v="2449406"/>
    <n v="29238.49484571991"/>
    <n v="0"/>
    <n v="0"/>
    <n v="0"/>
    <n v="0"/>
    <n v="0"/>
    <n v="0"/>
    <n v="0"/>
    <n v="0"/>
    <n v="0"/>
    <n v="0"/>
    <n v="0"/>
    <n v="0"/>
    <n v="285182.72000000003"/>
    <n v="2449406"/>
    <n v="29969.457216862906"/>
    <n v="0"/>
    <n v="0"/>
    <n v="0"/>
    <n v="0"/>
    <n v="0"/>
    <n v="0"/>
    <n v="0"/>
    <n v="0"/>
    <n v="0"/>
    <n v="29238.49484571991"/>
    <n v="29238.49484571991"/>
    <n v="29969.457216862906"/>
    <n v="29969.457216862906"/>
    <n v="340"/>
    <n v="5100"/>
    <n v="9.2288249564898867E-2"/>
    <s v="TS"/>
    <s v="TS617"/>
    <x v="2"/>
    <s v="Std"/>
    <s v="Std"/>
    <x v="4"/>
  </r>
  <r>
    <s v="TS618"/>
    <s v="Albion Park ZS transformer replacement"/>
    <s v="Major Project - Committed Project"/>
    <n v="0"/>
    <n v="0"/>
    <n v="0"/>
    <n v="400093.15974999993"/>
    <n v="1248155.45"/>
    <n v="1575670.9586871339"/>
    <n v="0"/>
    <n v="0"/>
    <n v="0"/>
    <n v="0"/>
    <n v="0"/>
    <n v="0"/>
    <n v="0"/>
    <n v="0"/>
    <n v="0"/>
    <n v="0"/>
    <n v="0"/>
    <n v="0"/>
    <n v="390334.79"/>
    <n v="1248155.45"/>
    <n v="1615062.7326543122"/>
    <n v="0"/>
    <n v="0"/>
    <n v="0"/>
    <n v="0"/>
    <n v="0"/>
    <n v="0"/>
    <n v="0"/>
    <n v="0"/>
    <n v="0"/>
    <n v="1575670.9586871339"/>
    <n v="1575670.9586871339"/>
    <n v="1615062.7326543122"/>
    <n v="1615062.7326543122"/>
    <n v="340"/>
    <n v="5100"/>
    <n v="9.2288249564898867E-2"/>
    <s v="TS"/>
    <s v="TS618"/>
    <x v="2"/>
    <s v="Std"/>
    <s v="Std"/>
    <x v="4"/>
  </r>
  <r>
    <s v="TS619"/>
    <s v="Dundas ZS 66kV No 2 transformer"/>
    <s v="Major Project - Committed Project"/>
    <n v="0"/>
    <n v="0"/>
    <n v="0"/>
    <n v="26522.602750000002"/>
    <n v="375000"/>
    <n v="0"/>
    <n v="0"/>
    <n v="0"/>
    <n v="0"/>
    <n v="0"/>
    <n v="0"/>
    <n v="0"/>
    <n v="0"/>
    <n v="0"/>
    <n v="0"/>
    <n v="0"/>
    <n v="0"/>
    <n v="0"/>
    <n v="25875.710000000003"/>
    <n v="375000"/>
    <n v="0"/>
    <n v="0"/>
    <n v="0"/>
    <n v="0"/>
    <n v="0"/>
    <n v="0"/>
    <n v="0"/>
    <n v="0"/>
    <n v="0"/>
    <n v="0"/>
    <n v="0"/>
    <n v="0"/>
    <n v="0"/>
    <n v="0"/>
    <s v=""/>
    <n v="5100"/>
    <n v="9.2288249564898867E-2"/>
    <s v="TS"/>
    <s v="TS619"/>
    <x v="2"/>
    <s v="Std"/>
    <s v="Std"/>
    <x v="4"/>
  </r>
  <r>
    <s v="TS620"/>
    <s v="Minto 66/11kV No 1 transformer replacement"/>
    <s v="Major Project - Committed Project"/>
    <n v="0"/>
    <n v="0"/>
    <n v="0"/>
    <n v="4993.1439999999993"/>
    <n v="662422.99999999988"/>
    <n v="1079473.681357648"/>
    <n v="0"/>
    <n v="0"/>
    <n v="0"/>
    <n v="0"/>
    <n v="0"/>
    <n v="0"/>
    <n v="0"/>
    <n v="0"/>
    <n v="0"/>
    <n v="0"/>
    <n v="0"/>
    <n v="0"/>
    <n v="4871.3599999999997"/>
    <n v="662422.99999999988"/>
    <n v="1106460.5233915891"/>
    <n v="0"/>
    <n v="0"/>
    <n v="0"/>
    <n v="0"/>
    <n v="0"/>
    <n v="0"/>
    <n v="0"/>
    <n v="0"/>
    <n v="0"/>
    <n v="1079473.681357648"/>
    <n v="1079473.681357648"/>
    <n v="1106460.5233915891"/>
    <n v="1106460.5233915891"/>
    <n v="340"/>
    <n v="4950"/>
    <n v="0.12482092704578877"/>
    <s v="TS"/>
    <s v="TS620"/>
    <x v="2"/>
    <s v="Std"/>
    <s v="Std"/>
    <x v="4"/>
  </r>
  <r>
    <s v="TS700"/>
    <s v="11kV zone substation switchboard replacement"/>
    <s v="Program - Short Term Need"/>
    <n v="0"/>
    <n v="0"/>
    <n v="0"/>
    <n v="0"/>
    <n v="0"/>
    <n v="0"/>
    <n v="3989281.838700023"/>
    <n v="3978777.1981934439"/>
    <n v="3966594.7990051047"/>
    <n v="3955834.6456001415"/>
    <n v="3955834.6456001415"/>
    <n v="3955834.6456001415"/>
    <n v="3955834.6456001415"/>
    <n v="3955834.6456001415"/>
    <n v="4000000"/>
    <n v="0"/>
    <n v="0"/>
    <n v="0"/>
    <n v="0"/>
    <n v="0"/>
    <n v="0"/>
    <n v="4191239.2317842115"/>
    <n v="4284707.863698286"/>
    <n v="4378378.4710279144"/>
    <n v="4475663.806869274"/>
    <n v="4587555.402041005"/>
    <n v="4702244.28709203"/>
    <n v="4819800.3942693304"/>
    <n v="4940295.404126063"/>
    <n v="5120338.1767854281"/>
    <n v="15890488.481498713"/>
    <n v="35713827.063899279"/>
    <n v="17329989.373379685"/>
    <n v="41500223.037693545"/>
    <n v="290"/>
    <n v="4350"/>
    <n v="0.29115706243992562"/>
    <s v="TS"/>
    <s v="TS700s"/>
    <x v="2"/>
    <s v="Std"/>
    <s v="Std"/>
    <x v="0"/>
  </r>
  <r>
    <s v="TS700"/>
    <s v="11kV zone substation switchboard replacement"/>
    <s v="Program - Medium Term Need"/>
    <n v="0"/>
    <n v="0"/>
    <n v="0"/>
    <n v="0"/>
    <n v="0"/>
    <n v="0"/>
    <n v="0"/>
    <n v="0"/>
    <n v="3966594.7990051047"/>
    <n v="7911669.291200283"/>
    <n v="0"/>
    <n v="0"/>
    <n v="0"/>
    <n v="0"/>
    <n v="0"/>
    <n v="0"/>
    <n v="0"/>
    <n v="0"/>
    <n v="0"/>
    <n v="0"/>
    <n v="0"/>
    <n v="0"/>
    <n v="0"/>
    <n v="4378378.4710279144"/>
    <n v="8951327.613738548"/>
    <n v="0"/>
    <n v="0"/>
    <n v="0"/>
    <n v="0"/>
    <n v="0"/>
    <n v="11878264.090205388"/>
    <n v="11878264.090205388"/>
    <n v="13329706.084766462"/>
    <n v="13329706.084766462"/>
    <n v="290"/>
    <n v="2900"/>
    <n v="0.59396701427453824"/>
    <s v="TS"/>
    <s v="TS700m"/>
    <x v="2"/>
    <s v="Std"/>
    <s v="Std"/>
    <x v="0"/>
  </r>
  <r>
    <s v="TS701"/>
    <s v="North Rocks ZS 11kV switchboard replacement"/>
    <s v="Major Project - Committed Project"/>
    <n v="0"/>
    <n v="0"/>
    <n v="0"/>
    <n v="940590.40949999995"/>
    <n v="1453893"/>
    <n v="776762.1536596329"/>
    <n v="36072.083705985286"/>
    <n v="0"/>
    <n v="0"/>
    <n v="0"/>
    <n v="0"/>
    <n v="0"/>
    <n v="0"/>
    <n v="0"/>
    <n v="0"/>
    <n v="0"/>
    <n v="0"/>
    <n v="0"/>
    <n v="917649.18"/>
    <n v="1453893"/>
    <n v="796181.20750112366"/>
    <n v="37898.232943600786"/>
    <n v="0"/>
    <n v="0"/>
    <n v="0"/>
    <n v="0"/>
    <n v="0"/>
    <n v="0"/>
    <n v="0"/>
    <n v="0"/>
    <n v="812834.23736561823"/>
    <n v="812834.23736561823"/>
    <n v="834079.4404447244"/>
    <n v="834079.4404447244"/>
    <n v="290"/>
    <n v="4350"/>
    <n v="0.29115706243992562"/>
    <s v="TS"/>
    <s v="TS701"/>
    <x v="2"/>
    <s v="Std"/>
    <s v="Std"/>
    <x v="0"/>
  </r>
  <r>
    <s v="TS702"/>
    <s v="Kellyville ZS 11kV switchboard replacement"/>
    <s v="Major Project - Committed Project"/>
    <n v="0"/>
    <n v="0"/>
    <n v="0"/>
    <n v="788605.68499999994"/>
    <n v="573638"/>
    <n v="952210.10559620382"/>
    <n v="264654.94110211759"/>
    <n v="0"/>
    <n v="0"/>
    <n v="0"/>
    <n v="0"/>
    <n v="0"/>
    <n v="0"/>
    <n v="0"/>
    <n v="0"/>
    <n v="0"/>
    <n v="0"/>
    <n v="0"/>
    <n v="769371.4"/>
    <n v="573638"/>
    <n v="976015.35823610879"/>
    <n v="278053.09749541228"/>
    <n v="0"/>
    <n v="0"/>
    <n v="0"/>
    <n v="0"/>
    <n v="0"/>
    <n v="0"/>
    <n v="0"/>
    <n v="0"/>
    <n v="1216865.0466983214"/>
    <n v="1216865.0466983214"/>
    <n v="1254068.4557315211"/>
    <n v="1254068.4557315211"/>
    <n v="290"/>
    <n v="4350"/>
    <n v="0.29115706243992562"/>
    <s v="TS"/>
    <s v="TS702"/>
    <x v="2"/>
    <s v="Std"/>
    <s v="Std"/>
    <x v="0"/>
  </r>
  <r>
    <s v="TS703"/>
    <s v="Horsley Park ZS 11kV switchboard replacement"/>
    <s v="Major Project - Committed Project"/>
    <n v="0"/>
    <n v="0"/>
    <n v="0"/>
    <n v="342639.99300000002"/>
    <n v="1941242"/>
    <n v="423962.17123052728"/>
    <n v="0"/>
    <n v="0"/>
    <n v="0"/>
    <n v="0"/>
    <n v="0"/>
    <n v="0"/>
    <n v="0"/>
    <n v="0"/>
    <n v="0"/>
    <n v="0"/>
    <n v="0"/>
    <n v="0"/>
    <n v="334282.92000000004"/>
    <n v="1941242"/>
    <n v="434561.22551129042"/>
    <n v="0"/>
    <n v="0"/>
    <n v="0"/>
    <n v="0"/>
    <n v="0"/>
    <n v="0"/>
    <n v="0"/>
    <n v="0"/>
    <n v="0"/>
    <n v="423962.17123052728"/>
    <n v="423962.17123052728"/>
    <n v="434561.22551129042"/>
    <n v="434561.22551129042"/>
    <n v="290"/>
    <n v="4350"/>
    <n v="0.29115706243992562"/>
    <s v="TS"/>
    <s v="TS703"/>
    <x v="2"/>
    <s v="Std"/>
    <s v="Std"/>
    <x v="0"/>
  </r>
  <r>
    <s v="TS704"/>
    <s v="Port Central ZS 11kV switchboard replacement"/>
    <s v="Major Project - Committed Project"/>
    <n v="0"/>
    <n v="0"/>
    <n v="0"/>
    <n v="289959.63624999998"/>
    <n v="1583396.0299999998"/>
    <n v="488159.38852503506"/>
    <n v="0"/>
    <n v="0"/>
    <n v="0"/>
    <n v="0"/>
    <n v="0"/>
    <n v="0"/>
    <n v="0"/>
    <n v="0"/>
    <n v="0"/>
    <n v="0"/>
    <n v="0"/>
    <n v="0"/>
    <n v="282887.45"/>
    <n v="1583396.0299999998"/>
    <n v="500363.37323816092"/>
    <n v="0"/>
    <n v="0"/>
    <n v="0"/>
    <n v="0"/>
    <n v="0"/>
    <n v="0"/>
    <n v="0"/>
    <n v="0"/>
    <n v="0"/>
    <n v="488159.38852503506"/>
    <n v="488159.38852503506"/>
    <n v="500363.37323816092"/>
    <n v="500363.37323816092"/>
    <n v="290"/>
    <n v="4350"/>
    <n v="0.29115706243992562"/>
    <s v="TS"/>
    <s v="TS704"/>
    <x v="2"/>
    <s v="Std"/>
    <s v="Std"/>
    <x v="0"/>
  </r>
  <r>
    <s v="UR"/>
    <s v="Underground residential"/>
    <s v="Program - Short Term Need"/>
    <n v="7817292.9294237355"/>
    <n v="10255821.388651559"/>
    <n v="9476480.8202937394"/>
    <n v="14222289.950749999"/>
    <n v="27120000.008000001"/>
    <n v="21637216.448909551"/>
    <n v="14561561.875769962"/>
    <n v="11696397.403809074"/>
    <n v="10964258.055426462"/>
    <n v="10684382.032449057"/>
    <n v="10684382.032449057"/>
    <n v="10684382.032449057"/>
    <n v="10684382.032449057"/>
    <n v="10684382.032449057"/>
    <n v="10803669"/>
    <n v="7082081.5699999994"/>
    <n v="9523549.6999999993"/>
    <n v="9019850.8699999899"/>
    <n v="13875404.83"/>
    <n v="27120000.008000001"/>
    <n v="22178146.860132288"/>
    <n v="15298740.945730815"/>
    <n v="12595740.710436329"/>
    <n v="12102489.377718721"/>
    <n v="12088397.581173887"/>
    <n v="12390607.520703234"/>
    <n v="12700372.708720816"/>
    <n v="13017882.026438834"/>
    <n v="13343329.077099804"/>
    <n v="13829609.707513314"/>
    <n v="69543815.816364095"/>
    <n v="123085012.9461603"/>
    <n v="74263515.47519204"/>
    <n v="139545316.51566803"/>
    <n v="190"/>
    <n v="2850"/>
    <n v="0.65728805041321381"/>
    <s v="UR"/>
    <s v="URs"/>
    <x v="1"/>
    <s v="Std"/>
    <s v="Std"/>
    <x v="1"/>
  </r>
  <r>
    <s v="SW"/>
    <s v="Network Switching"/>
    <s v="Overheads"/>
    <n v="6762274.7609546771"/>
    <n v="4467538.1453139065"/>
    <n v="3442736.0766000012"/>
    <n v="4703599.0172499986"/>
    <n v="3277485.7600000002"/>
    <n v="6283900.8864677213"/>
    <n v="6382175.5445077857"/>
    <n v="6686467.7531523397"/>
    <n v="6495126.3572923364"/>
    <n v="6714861.539615334"/>
    <n v="7423719.2766590593"/>
    <n v="7683873.5145178428"/>
    <n v="7944102.7058396908"/>
    <n v="8085985.7683156794"/>
    <n v="8183178.697874113"/>
    <n v="6126287.1799999997"/>
    <n v="4148553.2900000005"/>
    <n v="3276845.7600000012"/>
    <n v="4588877.0899999989"/>
    <n v="3277485.7600000002"/>
    <n v="6440998.4086294137"/>
    <n v="6705273.1814484922"/>
    <n v="7200594.4377345685"/>
    <n v="7169404.1994174784"/>
    <n v="7597249.494344173"/>
    <n v="8609238.3838016689"/>
    <n v="9133710.9796958584"/>
    <n v="9679117.7549114563"/>
    <n v="10098288.201573275"/>
    <n v="10475160.573545523"/>
    <m/>
    <m/>
    <m/>
    <m/>
    <m/>
    <m/>
    <m/>
    <m/>
    <m/>
    <x v="5"/>
    <m/>
    <s v="Std"/>
    <x v="12"/>
  </r>
  <r>
    <s v="OH"/>
    <s v="Capitalised Overheads"/>
    <s v="Overheads"/>
    <n v="82318236.313021928"/>
    <n v="67117356.587884203"/>
    <n v="52931914.994693771"/>
    <n v="70569224.026000008"/>
    <n v="66922514.260000013"/>
    <n v="73106139.081208169"/>
    <n v="73273110.103678629"/>
    <n v="73775204.556416273"/>
    <n v="73462071.757048041"/>
    <n v="73820942.420613334"/>
    <n v="76860996.09989132"/>
    <n v="77233408.487903669"/>
    <n v="77593252.762439117"/>
    <n v="77784338.942599237"/>
    <n v="78058962.86008814"/>
    <n v="74576259.266560823"/>
    <n v="62325137.789999999"/>
    <n v="50381358.710000023"/>
    <n v="68848023.440000013"/>
    <n v="66922514.260000013"/>
    <n v="74933792.558238372"/>
    <n v="76982561.302677348"/>
    <n v="79447826.144261956"/>
    <n v="81088381.777448356"/>
    <n v="83521620.538007841"/>
    <n v="89135191.294330582"/>
    <n v="91806252.376808688"/>
    <n v="94539843.99297525"/>
    <n v="97141980.547270328"/>
    <n v="99922071.893196285"/>
    <m/>
    <m/>
    <m/>
    <m/>
    <m/>
    <m/>
    <m/>
    <m/>
    <m/>
    <x v="5"/>
    <m/>
    <s v="Std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37:N44" firstHeaderRow="0" firstDataRow="1" firstDataCol="1"/>
  <pivotFields count="46">
    <pivotField showAll="0"/>
    <pivotField showAll="0"/>
    <pivotField showAll="0"/>
    <pivotField numFmtId="179" showAll="0"/>
    <pivotField numFmtId="179" showAll="0"/>
    <pivotField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showAll="0"/>
    <pivotField showAll="0"/>
    <pivotField showAll="0"/>
    <pivotField numFmtId="179" showAll="0"/>
    <pivotField numFmtId="17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3"/>
        <item x="5"/>
        <item x="4"/>
        <item x="2"/>
        <item t="default"/>
      </items>
    </pivotField>
    <pivotField showAll="0"/>
    <pivotField showAll="0"/>
    <pivotField showAll="0"/>
  </pivotFields>
  <rowFields count="1">
    <field x="4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Sum of FY18 (R)" fld="6" baseField="0" baseItem="0"/>
    <dataField name="Sum of FY19 (R)" fld="7" baseField="0" baseItem="0"/>
    <dataField name="Sum of FY20 (R)" fld="8" baseField="0" baseItem="0"/>
    <dataField name="Sum of FY21 (R)" fld="9" baseField="0" baseItem="0"/>
    <dataField name="Sum of FY22 (R)" fld="10" baseField="0" baseItem="0"/>
    <dataField name="Sum of FY23 (R)" fld="11" baseField="0" baseItem="0"/>
    <dataField name="Sum of FY24 (R)" fld="12" baseField="0" baseItem="0"/>
    <dataField name="Sum of FY25 (R)" fld="13" baseField="0" baseItem="0"/>
    <dataField name="Sum of FY26 (R)" fld="14" baseField="0" baseItem="0"/>
    <dataField name="Sum of FY27 (R)" fld="15" baseField="0" baseItem="0"/>
    <dataField name="Sum of FY28 (R)" fld="16" baseField="0" baseItem="0"/>
  </dataFields>
  <formats count="29">
    <format dxfId="116">
      <pivotArea type="all" dataOnly="0" outline="0" fieldPosition="0"/>
    </format>
    <format dxfId="1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">
      <pivotArea field="42" type="button" dataOnly="0" labelOnly="1" outline="0" axis="axisRow" fieldPosition="0"/>
    </format>
    <format dxfId="113">
      <pivotArea dataOnly="0" labelOnly="1" fieldPosition="0">
        <references count="1">
          <reference field="42" count="0"/>
        </references>
      </pivotArea>
    </format>
    <format dxfId="112">
      <pivotArea dataOnly="0" labelOnly="1" grandRow="1" outline="0" fieldPosition="0"/>
    </format>
    <format dxfId="111">
      <pivotArea dataOnly="0" labelOnly="1" grandRow="1" outline="0" fieldPosition="0"/>
    </format>
    <format dxfId="110">
      <pivotArea outline="0" collapsedLevelsAreSubtotals="1" fieldPosition="0"/>
    </format>
    <format dxfId="109">
      <pivotArea dataOnly="0" labelOnly="1" fieldPosition="0">
        <references count="1">
          <reference field="42" count="0"/>
        </references>
      </pivotArea>
    </format>
    <format dxfId="108">
      <pivotArea dataOnly="0" labelOnly="1" grandRow="1" outline="0" fieldPosition="0"/>
    </format>
    <format dxfId="107">
      <pivotArea collapsedLevelsAreSubtotals="1" fieldPosition="0">
        <references count="1">
          <reference field="42" count="0"/>
        </references>
      </pivotArea>
    </format>
    <format dxfId="106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05">
      <pivotArea field="42" type="button" dataOnly="0" labelOnly="1" outline="0" axis="axisRow" fieldPosition="0"/>
    </format>
    <format dxfId="104">
      <pivotArea field="42" type="button" dataOnly="0" labelOnly="1" outline="0" axis="axisRow" fieldPosition="0"/>
    </format>
    <format dxfId="103">
      <pivotArea type="all" dataOnly="0" outline="0" fieldPosition="0"/>
    </format>
    <format dxfId="102">
      <pivotArea outline="0" collapsedLevelsAreSubtotals="1" fieldPosition="0">
        <references count="1">
          <reference field="4294967294" count="5" selected="0">
            <x v="3"/>
            <x v="4"/>
            <x v="5"/>
            <x v="6"/>
            <x v="7"/>
          </reference>
        </references>
      </pivotArea>
    </format>
    <format dxfId="101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8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7">
      <pivotArea field="42" grandRow="1" outline="0" collapsedLevelsAreSubtotals="1" axis="axisRow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6">
      <pivotArea collapsedLevelsAreSubtotals="1" fieldPosition="0">
        <references count="2">
          <reference field="4294967294" count="3" selected="0">
            <x v="8"/>
            <x v="9"/>
            <x v="10"/>
          </reference>
          <reference field="42" count="0"/>
        </references>
      </pivotArea>
    </format>
    <format dxfId="95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2" count="0"/>
        </references>
      </pivotArea>
    </format>
    <format dxfId="94">
      <pivotArea field="42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93">
      <pivotArea outline="0" collapsedLevelsAreSubtotals="1" fieldPosition="0">
        <references count="1">
          <reference field="4294967294" count="5" selected="0">
            <x v="2"/>
            <x v="3"/>
            <x v="4"/>
            <x v="5"/>
            <x v="6"/>
          </reference>
        </references>
      </pivotArea>
    </format>
    <format dxfId="92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91">
      <pivotArea outline="0" collapsedLevelsAreSubtotals="1" fieldPosition="0">
        <references count="1">
          <reference field="4294967294" count="4" selected="0">
            <x v="7"/>
            <x v="8"/>
            <x v="9"/>
            <x v="10"/>
          </reference>
        </references>
      </pivotArea>
    </format>
    <format dxfId="90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89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81:J95" firstHeaderRow="0" firstDataRow="1" firstDataCol="1"/>
  <pivotFields count="46">
    <pivotField showAll="0"/>
    <pivotField showAll="0"/>
    <pivotField showAll="0"/>
    <pivotField numFmtId="179" showAll="0" defaultSubtotal="0"/>
    <pivotField numFmtId="179" showAll="0" defaultSubtotal="0"/>
    <pivotField numFmtId="179" showAll="0" defaultSubtota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numFmtId="179" showAll="0"/>
    <pivotField numFmtId="179" showAll="0"/>
    <pivotField numFmtId="179" showAll="0"/>
    <pivotField numFmtId="179" showAll="0" defaultSubtotal="0"/>
    <pivotField showAll="0" defaultSubtotal="0"/>
    <pivotField showAll="0" defaultSubtotal="0"/>
    <pivotField showAll="0" defaultSubtotal="0"/>
    <pivotField numFmtId="17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axis="axisRow" showAll="0">
      <items count="14">
        <item x="3"/>
        <item x="6"/>
        <item x="1"/>
        <item x="11"/>
        <item x="9"/>
        <item x="5"/>
        <item x="7"/>
        <item x="12"/>
        <item x="10"/>
        <item x="0"/>
        <item x="8"/>
        <item x="4"/>
        <item x="2"/>
        <item t="default"/>
      </items>
    </pivotField>
  </pivotFields>
  <rowFields count="1">
    <field x="45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FY18 (R)" fld="6" baseField="0" baseItem="0"/>
    <dataField name="Sum of FY19 (R)" fld="7" baseField="0" baseItem="0"/>
    <dataField name="Sum of FY20 (R)" fld="8" baseField="0" baseItem="0"/>
    <dataField name="Sum of FY21 (R)" fld="9" baseField="0" baseItem="0"/>
    <dataField name="Sum of FY22 (R)" fld="10" baseField="0" baseItem="0"/>
    <dataField name="Sum of FY23 (R)" fld="11" baseField="0" baseItem="0"/>
    <dataField name="Sum of FY24 (R)" fld="12" baseField="0" baseItem="0"/>
  </dataFields>
  <formats count="24">
    <format dxfId="87">
      <pivotArea type="all" dataOnly="0" outline="0" fieldPosition="0"/>
    </format>
    <format dxfId="86">
      <pivotArea type="all" dataOnly="0" outline="0" fieldPosition="0"/>
    </format>
    <format dxfId="85">
      <pivotArea type="all" dataOnly="0" outline="0" fieldPosition="0"/>
    </format>
    <format dxfId="84">
      <pivotArea type="all" dataOnly="0" outline="0" fieldPosition="0"/>
    </format>
    <format dxfId="83">
      <pivotArea collapsedLevelsAreSubtotals="1" fieldPosition="0">
        <references count="1">
          <reference field="45" count="1">
            <x v="12"/>
          </reference>
        </references>
      </pivotArea>
    </format>
    <format dxfId="82">
      <pivotArea dataOnly="0" labelOnly="1" fieldPosition="0">
        <references count="1">
          <reference field="45" count="1">
            <x v="12"/>
          </reference>
        </references>
      </pivotArea>
    </format>
    <format dxfId="81">
      <pivotArea collapsedLevelsAreSubtotals="1" fieldPosition="0">
        <references count="1">
          <reference field="45" count="1">
            <x v="12"/>
          </reference>
        </references>
      </pivotArea>
    </format>
    <format dxfId="80">
      <pivotArea dataOnly="0" labelOnly="1" fieldPosition="0">
        <references count="1">
          <reference field="45" count="1">
            <x v="12"/>
          </reference>
        </references>
      </pivotArea>
    </format>
    <format dxfId="79">
      <pivotArea type="all" dataOnly="0" outline="0" fieldPosition="0"/>
    </format>
    <format dxfId="78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77">
      <pivotArea collapsedLevelsAreSubtotals="1" fieldPosition="0">
        <references count="1">
          <reference field="45" count="1">
            <x v="6"/>
          </reference>
        </references>
      </pivotArea>
    </format>
    <format dxfId="76">
      <pivotArea dataOnly="0" labelOnly="1" fieldPosition="0">
        <references count="1">
          <reference field="45" count="1">
            <x v="6"/>
          </reference>
        </references>
      </pivotArea>
    </format>
    <format dxfId="75">
      <pivotArea collapsedLevelsAreSubtotals="1" fieldPosition="0">
        <references count="1">
          <reference field="45" count="1">
            <x v="8"/>
          </reference>
        </references>
      </pivotArea>
    </format>
    <format dxfId="74">
      <pivotArea dataOnly="0" labelOnly="1" fieldPosition="0">
        <references count="1">
          <reference field="45" count="1">
            <x v="8"/>
          </reference>
        </references>
      </pivotArea>
    </format>
    <format dxfId="73">
      <pivotArea collapsedLevelsAreSubtotals="1" fieldPosition="0">
        <references count="2">
          <reference field="4294967294" count="2" selected="0">
            <x v="0"/>
            <x v="1"/>
          </reference>
          <reference field="45" count="6">
            <x v="0"/>
            <x v="1"/>
            <x v="2"/>
            <x v="3"/>
            <x v="4"/>
            <x v="5"/>
          </reference>
        </references>
      </pivotArea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">
      <pivotArea collapsedLevelsAreSubtotals="1" fieldPosition="0">
        <references count="2">
          <reference field="4294967294" count="2" selected="0">
            <x v="0"/>
            <x v="1"/>
          </reference>
          <reference field="45" count="1">
            <x v="7"/>
          </reference>
        </references>
      </pivotArea>
    </format>
    <format dxfId="70">
      <pivotArea collapsedLevelsAreSubtotals="1" fieldPosition="0">
        <references count="2">
          <reference field="4294967294" count="2" selected="0">
            <x v="0"/>
            <x v="1"/>
          </reference>
          <reference field="45" count="3">
            <x v="9"/>
            <x v="10"/>
            <x v="11"/>
          </reference>
        </references>
      </pivotArea>
    </format>
    <format dxfId="69">
      <pivotArea field="45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68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5" count="6">
            <x v="0"/>
            <x v="1"/>
            <x v="2"/>
            <x v="3"/>
            <x v="4"/>
            <x v="5"/>
          </reference>
        </references>
      </pivotArea>
    </format>
    <format dxfId="67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66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5" count="1">
            <x v="7"/>
          </reference>
        </references>
      </pivotArea>
    </format>
    <format dxfId="65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5" count="3">
            <x v="9"/>
            <x v="10"/>
            <x v="11"/>
          </reference>
        </references>
      </pivotArea>
    </format>
    <format dxfId="64">
      <pivotArea field="45" grandRow="1" outline="0" collapsedLevelsAreSubtotals="1" axis="axisRow" fieldPosition="0">
        <references count="1">
          <reference field="4294967294" count="5" selected="0"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37:N44" firstHeaderRow="0" firstDataRow="1" firstDataCol="1"/>
  <pivotFields count="46">
    <pivotField showAll="0"/>
    <pivotField showAll="0"/>
    <pivotField showAll="0"/>
    <pivotField numFmtId="179" showAll="0"/>
    <pivotField numFmtId="179" showAll="0"/>
    <pivotField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showAll="0"/>
    <pivotField showAll="0"/>
    <pivotField showAll="0"/>
    <pivotField numFmtId="179" showAll="0"/>
    <pivotField numFmtId="17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0"/>
        <item x="1"/>
        <item x="3"/>
        <item x="5"/>
        <item x="4"/>
        <item x="2"/>
        <item t="default"/>
      </items>
    </pivotField>
    <pivotField showAll="0"/>
    <pivotField showAll="0"/>
    <pivotField showAll="0"/>
  </pivotFields>
  <rowFields count="1">
    <field x="4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Sum of FY18 (R)" fld="6" baseField="0" baseItem="0"/>
    <dataField name="Sum of FY19 (R)" fld="7" baseField="0" baseItem="0"/>
    <dataField name="Sum of FY20 (R)" fld="8" baseField="0" baseItem="0"/>
    <dataField name="Sum of FY21 (R)" fld="9" baseField="0" baseItem="0"/>
    <dataField name="Sum of FY22 (R)" fld="10" baseField="0" baseItem="0"/>
    <dataField name="Sum of FY23 (R)" fld="11" baseField="0" baseItem="0"/>
    <dataField name="Sum of FY24 (R)" fld="12" baseField="0" baseItem="0"/>
    <dataField name="Sum of FY25 (R)" fld="13" baseField="0" baseItem="0"/>
    <dataField name="Sum of FY26 (R)" fld="14" baseField="0" baseItem="0"/>
    <dataField name="Sum of FY27 (R)" fld="15" baseField="0" baseItem="0"/>
    <dataField name="Sum of FY28 (R)" fld="16" baseField="0" baseItem="0"/>
  </dataFields>
  <formats count="29">
    <format dxfId="52">
      <pivotArea type="all" dataOnly="0" outline="0" fieldPosition="0"/>
    </format>
    <format dxfId="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">
      <pivotArea field="42" type="button" dataOnly="0" labelOnly="1" outline="0" axis="axisRow" fieldPosition="0"/>
    </format>
    <format dxfId="49">
      <pivotArea dataOnly="0" labelOnly="1" fieldPosition="0">
        <references count="1">
          <reference field="42" count="0"/>
        </references>
      </pivotArea>
    </format>
    <format dxfId="48">
      <pivotArea dataOnly="0" labelOnly="1" grandRow="1" outline="0" fieldPosition="0"/>
    </format>
    <format dxfId="47">
      <pivotArea dataOnly="0" labelOnly="1" grandRow="1" outline="0" fieldPosition="0"/>
    </format>
    <format dxfId="46">
      <pivotArea outline="0" collapsedLevelsAreSubtotals="1" fieldPosition="0"/>
    </format>
    <format dxfId="45">
      <pivotArea dataOnly="0" labelOnly="1" fieldPosition="0">
        <references count="1">
          <reference field="42" count="0"/>
        </references>
      </pivotArea>
    </format>
    <format dxfId="44">
      <pivotArea dataOnly="0" labelOnly="1" grandRow="1" outline="0" fieldPosition="0"/>
    </format>
    <format dxfId="43">
      <pivotArea collapsedLevelsAreSubtotals="1" fieldPosition="0">
        <references count="1">
          <reference field="42" count="0"/>
        </references>
      </pivotArea>
    </format>
    <format dxfId="42">
      <pivotArea field="42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41">
      <pivotArea field="42" type="button" dataOnly="0" labelOnly="1" outline="0" axis="axisRow" fieldPosition="0"/>
    </format>
    <format dxfId="40">
      <pivotArea field="42" type="button" dataOnly="0" labelOnly="1" outline="0" axis="axisRow" fieldPosition="0"/>
    </format>
    <format dxfId="39">
      <pivotArea type="all" dataOnly="0" outline="0" fieldPosition="0"/>
    </format>
    <format dxfId="38">
      <pivotArea outline="0" collapsedLevelsAreSubtotals="1" fieldPosition="0">
        <references count="1">
          <reference field="4294967294" count="5" selected="0">
            <x v="3"/>
            <x v="4"/>
            <x v="5"/>
            <x v="6"/>
            <x v="7"/>
          </reference>
        </references>
      </pivotArea>
    </format>
    <format dxfId="37">
      <pivotArea dataOnly="0" labelOnly="1" outline="0" fieldPosition="0">
        <references count="1">
          <reference field="4294967294" count="5">
            <x v="3"/>
            <x v="4"/>
            <x v="5"/>
            <x v="6"/>
            <x v="7"/>
          </reference>
        </references>
      </pivotArea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4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3">
      <pivotArea field="42" grandRow="1" outline="0" collapsedLevelsAreSubtotals="1" axis="axisRow" fieldPosition="0">
        <references count="1">
          <reference field="4294967294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">
      <pivotArea collapsedLevelsAreSubtotals="1" fieldPosition="0">
        <references count="2">
          <reference field="4294967294" count="3" selected="0">
            <x v="8"/>
            <x v="9"/>
            <x v="10"/>
          </reference>
          <reference field="42" count="0"/>
        </references>
      </pivotArea>
    </format>
    <format dxfId="31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2" count="0"/>
        </references>
      </pivotArea>
    </format>
    <format dxfId="30">
      <pivotArea field="42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29">
      <pivotArea outline="0" collapsedLevelsAreSubtotals="1" fieldPosition="0">
        <references count="1">
          <reference field="4294967294" count="5" selected="0">
            <x v="2"/>
            <x v="3"/>
            <x v="4"/>
            <x v="5"/>
            <x v="6"/>
          </reference>
        </references>
      </pivotArea>
    </format>
    <format dxfId="28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27">
      <pivotArea outline="0" collapsedLevelsAreSubtotals="1" fieldPosition="0">
        <references count="1">
          <reference field="4294967294" count="4" selected="0">
            <x v="7"/>
            <x v="8"/>
            <x v="9"/>
            <x v="10"/>
          </reference>
        </references>
      </pivotArea>
    </format>
    <format dxfId="26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25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C81:J95" firstHeaderRow="0" firstDataRow="1" firstDataCol="1"/>
  <pivotFields count="46">
    <pivotField showAll="0"/>
    <pivotField showAll="0"/>
    <pivotField showAll="0"/>
    <pivotField numFmtId="179" showAll="0" defaultSubtotal="0"/>
    <pivotField numFmtId="179" showAll="0" defaultSubtotal="0"/>
    <pivotField numFmtId="179" showAll="0" defaultSubtota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dataField="1" numFmtId="179" showAll="0"/>
    <pivotField numFmtId="179" showAll="0"/>
    <pivotField numFmtId="179" showAll="0"/>
    <pivotField numFmtId="179" showAll="0"/>
    <pivotField numFmtId="179" showAll="0"/>
    <pivotField numFmtId="179" showAll="0" defaultSubtotal="0"/>
    <pivotField showAll="0" defaultSubtotal="0"/>
    <pivotField showAll="0" defaultSubtotal="0"/>
    <pivotField showAll="0" defaultSubtotal="0"/>
    <pivotField numFmtId="17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axis="axisRow" showAll="0">
      <items count="14">
        <item x="3"/>
        <item x="6"/>
        <item x="1"/>
        <item x="11"/>
        <item x="9"/>
        <item x="5"/>
        <item x="7"/>
        <item x="12"/>
        <item x="10"/>
        <item x="0"/>
        <item x="8"/>
        <item x="4"/>
        <item x="2"/>
        <item t="default"/>
      </items>
    </pivotField>
  </pivotFields>
  <rowFields count="1">
    <field x="45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FY18 (R)" fld="6" baseField="0" baseItem="0"/>
    <dataField name="Sum of FY19 (R)" fld="7" baseField="0" baseItem="0"/>
    <dataField name="Sum of FY20 (R)" fld="8" baseField="0" baseItem="0"/>
    <dataField name="Sum of FY21 (R)" fld="9" baseField="0" baseItem="0"/>
    <dataField name="Sum of FY22 (R)" fld="10" baseField="0" baseItem="0"/>
    <dataField name="Sum of FY23 (R)" fld="11" baseField="0" baseItem="0"/>
    <dataField name="Sum of FY24 (R)" fld="12" baseField="0" baseItem="0"/>
  </dataFields>
  <formats count="24">
    <format dxfId="23">
      <pivotArea type="all" dataOnly="0" outline="0" fieldPosition="0"/>
    </format>
    <format dxfId="22">
      <pivotArea type="all" dataOnly="0" outline="0" fieldPosition="0"/>
    </format>
    <format dxfId="21">
      <pivotArea type="all" dataOnly="0" outline="0" fieldPosition="0"/>
    </format>
    <format dxfId="20">
      <pivotArea type="all" dataOnly="0" outline="0" fieldPosition="0"/>
    </format>
    <format dxfId="19">
      <pivotArea collapsedLevelsAreSubtotals="1" fieldPosition="0">
        <references count="1">
          <reference field="45" count="1">
            <x v="12"/>
          </reference>
        </references>
      </pivotArea>
    </format>
    <format dxfId="18">
      <pivotArea dataOnly="0" labelOnly="1" fieldPosition="0">
        <references count="1">
          <reference field="45" count="1">
            <x v="12"/>
          </reference>
        </references>
      </pivotArea>
    </format>
    <format dxfId="17">
      <pivotArea collapsedLevelsAreSubtotals="1" fieldPosition="0">
        <references count="1">
          <reference field="45" count="1">
            <x v="12"/>
          </reference>
        </references>
      </pivotArea>
    </format>
    <format dxfId="16">
      <pivotArea dataOnly="0" labelOnly="1" fieldPosition="0">
        <references count="1">
          <reference field="45" count="1">
            <x v="12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13">
      <pivotArea collapsedLevelsAreSubtotals="1" fieldPosition="0">
        <references count="1">
          <reference field="45" count="1">
            <x v="6"/>
          </reference>
        </references>
      </pivotArea>
    </format>
    <format dxfId="12">
      <pivotArea dataOnly="0" labelOnly="1" fieldPosition="0">
        <references count="1">
          <reference field="45" count="1">
            <x v="6"/>
          </reference>
        </references>
      </pivotArea>
    </format>
    <format dxfId="11">
      <pivotArea collapsedLevelsAreSubtotals="1" fieldPosition="0">
        <references count="1">
          <reference field="45" count="1">
            <x v="8"/>
          </reference>
        </references>
      </pivotArea>
    </format>
    <format dxfId="10">
      <pivotArea dataOnly="0" labelOnly="1" fieldPosition="0">
        <references count="1">
          <reference field="45" count="1">
            <x v="8"/>
          </reference>
        </references>
      </pivotArea>
    </format>
    <format dxfId="9">
      <pivotArea collapsedLevelsAreSubtotals="1" fieldPosition="0">
        <references count="2">
          <reference field="4294967294" count="2" selected="0">
            <x v="0"/>
            <x v="1"/>
          </reference>
          <reference field="45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collapsedLevelsAreSubtotals="1" fieldPosition="0">
        <references count="2">
          <reference field="4294967294" count="2" selected="0">
            <x v="0"/>
            <x v="1"/>
          </reference>
          <reference field="45" count="1">
            <x v="7"/>
          </reference>
        </references>
      </pivotArea>
    </format>
    <format dxfId="6">
      <pivotArea collapsedLevelsAreSubtotals="1" fieldPosition="0">
        <references count="2">
          <reference field="4294967294" count="2" selected="0">
            <x v="0"/>
            <x v="1"/>
          </reference>
          <reference field="45" count="3">
            <x v="9"/>
            <x v="10"/>
            <x v="11"/>
          </reference>
        </references>
      </pivotArea>
    </format>
    <format dxfId="5">
      <pivotArea field="45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4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5" count="6">
            <x v="0"/>
            <x v="1"/>
            <x v="2"/>
            <x v="3"/>
            <x v="4"/>
            <x v="5"/>
          </reference>
        </references>
      </pivotArea>
    </format>
    <format dxfId="3">
      <pivotArea dataOnly="0" labelOnly="1" outline="0" fieldPosition="0">
        <references count="1">
          <reference field="4294967294" count="5">
            <x v="2"/>
            <x v="3"/>
            <x v="4"/>
            <x v="5"/>
            <x v="6"/>
          </reference>
        </references>
      </pivotArea>
    </format>
    <format dxfId="2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5" count="1">
            <x v="7"/>
          </reference>
        </references>
      </pivotArea>
    </format>
    <format dxfId="1">
      <pivotArea collapsedLevelsAreSubtotals="1" fieldPosition="0">
        <references count="2">
          <reference field="4294967294" count="5" selected="0">
            <x v="2"/>
            <x v="3"/>
            <x v="4"/>
            <x v="5"/>
            <x v="6"/>
          </reference>
          <reference field="45" count="3">
            <x v="9"/>
            <x v="10"/>
            <x v="11"/>
          </reference>
        </references>
      </pivotArea>
    </format>
    <format dxfId="0">
      <pivotArea field="45" grandRow="1" outline="0" collapsedLevelsAreSubtotals="1" axis="axisRow" fieldPosition="0">
        <references count="1">
          <reference field="4294967294" count="5" selected="0"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Endeavour Colour Theme">
  <a:themeElements>
    <a:clrScheme name="EE Corp Colours">
      <a:dk1>
        <a:srgbClr val="5E6A71"/>
      </a:dk1>
      <a:lt1>
        <a:sysClr val="window" lastClr="FFFFFF"/>
      </a:lt1>
      <a:dk2>
        <a:srgbClr val="DEEA7F"/>
      </a:dk2>
      <a:lt2>
        <a:srgbClr val="FFFFFF"/>
      </a:lt2>
      <a:accent1>
        <a:srgbClr val="BED600"/>
      </a:accent1>
      <a:accent2>
        <a:srgbClr val="F2AF00"/>
      </a:accent2>
      <a:accent3>
        <a:srgbClr val="9DBCAC"/>
      </a:accent3>
      <a:accent4>
        <a:srgbClr val="0094B3"/>
      </a:accent4>
      <a:accent5>
        <a:srgbClr val="5E6A71"/>
      </a:accent5>
      <a:accent6>
        <a:srgbClr val="DEEA7F"/>
      </a:accent6>
      <a:hlink>
        <a:srgbClr val="5E6A71"/>
      </a:hlink>
      <a:folHlink>
        <a:srgbClr val="9DBCAC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499984740745262"/>
  </sheetPr>
  <dimension ref="A1"/>
  <sheetViews>
    <sheetView workbookViewId="0">
      <selection activeCell="G44" sqref="G44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"/>
  <sheetViews>
    <sheetView workbookViewId="0">
      <selection activeCell="L50" sqref="L50"/>
    </sheetView>
  </sheetViews>
  <sheetFormatPr defaultRowHeight="12.75" x14ac:dyDescent="0.2"/>
  <cols>
    <col min="1" max="16384" width="9.140625" style="109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-0.249977111117893"/>
  </sheetPr>
  <dimension ref="A1:O40"/>
  <sheetViews>
    <sheetView workbookViewId="0">
      <selection activeCell="G42" sqref="G42"/>
    </sheetView>
  </sheetViews>
  <sheetFormatPr defaultColWidth="9.140625" defaultRowHeight="14.25" x14ac:dyDescent="0.2"/>
  <cols>
    <col min="1" max="1" width="11.85546875" style="6" customWidth="1"/>
    <col min="2" max="2" width="12.7109375" style="6" customWidth="1"/>
    <col min="3" max="15" width="11.85546875" style="6" customWidth="1"/>
    <col min="16" max="16384" width="9.140625" style="6"/>
  </cols>
  <sheetData>
    <row r="1" spans="1:3" ht="20.25" x14ac:dyDescent="0.3">
      <c r="A1" s="28" t="s">
        <v>779</v>
      </c>
    </row>
    <row r="3" spans="1:3" x14ac:dyDescent="0.2">
      <c r="A3" s="434" t="s">
        <v>512</v>
      </c>
      <c r="B3" s="434"/>
      <c r="C3" s="3">
        <v>15</v>
      </c>
    </row>
    <row r="4" spans="1:3" x14ac:dyDescent="0.2">
      <c r="A4" s="434" t="s">
        <v>778</v>
      </c>
      <c r="B4" s="434"/>
      <c r="C4" s="3">
        <v>10</v>
      </c>
    </row>
    <row r="5" spans="1:3" x14ac:dyDescent="0.2">
      <c r="A5" s="434" t="s">
        <v>777</v>
      </c>
      <c r="B5" s="434"/>
      <c r="C5" s="3">
        <v>5</v>
      </c>
    </row>
    <row r="6" spans="1:3" x14ac:dyDescent="0.2">
      <c r="A6" s="434" t="s">
        <v>513</v>
      </c>
      <c r="B6" s="434"/>
      <c r="C6" s="3">
        <v>15</v>
      </c>
    </row>
    <row r="7" spans="1:3" x14ac:dyDescent="0.2">
      <c r="A7" s="434" t="s">
        <v>516</v>
      </c>
      <c r="B7" s="434"/>
      <c r="C7" s="3">
        <v>10</v>
      </c>
    </row>
    <row r="8" spans="1:3" x14ac:dyDescent="0.2">
      <c r="A8" s="434" t="s">
        <v>514</v>
      </c>
      <c r="B8" s="434"/>
      <c r="C8" s="3">
        <v>5</v>
      </c>
    </row>
    <row r="10" spans="1:3" ht="20.25" x14ac:dyDescent="0.3">
      <c r="A10" s="28" t="s">
        <v>793</v>
      </c>
    </row>
    <row r="12" spans="1:3" x14ac:dyDescent="0.2">
      <c r="A12" s="8" t="s">
        <v>351</v>
      </c>
    </row>
    <row r="13" spans="1:3" x14ac:dyDescent="0.2">
      <c r="A13" s="8" t="s">
        <v>141</v>
      </c>
    </row>
    <row r="14" spans="1:3" x14ac:dyDescent="0.2">
      <c r="A14" s="8" t="s">
        <v>483</v>
      </c>
    </row>
    <row r="15" spans="1:3" x14ac:dyDescent="0.2">
      <c r="A15" s="8" t="s">
        <v>142</v>
      </c>
    </row>
    <row r="16" spans="1:3" x14ac:dyDescent="0.2">
      <c r="A16" s="8" t="s">
        <v>460</v>
      </c>
    </row>
    <row r="17" spans="1:1" x14ac:dyDescent="0.2">
      <c r="A17" s="8" t="s">
        <v>400</v>
      </c>
    </row>
    <row r="18" spans="1:1" x14ac:dyDescent="0.2">
      <c r="A18" s="8" t="s">
        <v>143</v>
      </c>
    </row>
    <row r="19" spans="1:1" x14ac:dyDescent="0.2">
      <c r="A19" s="8" t="s">
        <v>144</v>
      </c>
    </row>
    <row r="20" spans="1:1" x14ac:dyDescent="0.2">
      <c r="A20" s="8" t="s">
        <v>381</v>
      </c>
    </row>
    <row r="21" spans="1:1" x14ac:dyDescent="0.2">
      <c r="A21" s="8" t="s">
        <v>145</v>
      </c>
    </row>
    <row r="22" spans="1:1" x14ac:dyDescent="0.2">
      <c r="A22" s="8" t="s">
        <v>146</v>
      </c>
    </row>
    <row r="23" spans="1:1" x14ac:dyDescent="0.2">
      <c r="A23" s="8" t="s">
        <v>147</v>
      </c>
    </row>
    <row r="24" spans="1:1" x14ac:dyDescent="0.2">
      <c r="A24" s="8" t="s">
        <v>148</v>
      </c>
    </row>
    <row r="25" spans="1:1" x14ac:dyDescent="0.2">
      <c r="A25" s="8" t="s">
        <v>149</v>
      </c>
    </row>
    <row r="26" spans="1:1" x14ac:dyDescent="0.2">
      <c r="A26" s="8" t="s">
        <v>409</v>
      </c>
    </row>
    <row r="27" spans="1:1" x14ac:dyDescent="0.2">
      <c r="A27" s="8" t="s">
        <v>150</v>
      </c>
    </row>
    <row r="28" spans="1:1" x14ac:dyDescent="0.2">
      <c r="A28" s="8" t="s">
        <v>214</v>
      </c>
    </row>
    <row r="29" spans="1:1" x14ac:dyDescent="0.2">
      <c r="A29" s="8" t="s">
        <v>215</v>
      </c>
    </row>
    <row r="30" spans="1:1" x14ac:dyDescent="0.2">
      <c r="A30" s="8" t="s">
        <v>736</v>
      </c>
    </row>
    <row r="31" spans="1:1" x14ac:dyDescent="0.2">
      <c r="A31" s="8" t="s">
        <v>739</v>
      </c>
    </row>
    <row r="32" spans="1:1" x14ac:dyDescent="0.2">
      <c r="A32" s="8" t="s">
        <v>1097</v>
      </c>
    </row>
    <row r="34" spans="1:15" ht="20.25" x14ac:dyDescent="0.3">
      <c r="A34" s="28" t="s">
        <v>964</v>
      </c>
    </row>
    <row r="36" spans="1:15" ht="15" x14ac:dyDescent="0.25">
      <c r="A36" s="7" t="s">
        <v>1085</v>
      </c>
      <c r="B36" s="8" t="s">
        <v>859</v>
      </c>
    </row>
    <row r="37" spans="1:15" ht="15" x14ac:dyDescent="0.25">
      <c r="A37" s="7" t="s">
        <v>1086</v>
      </c>
      <c r="B37" s="101">
        <v>2.5000000000000001E-2</v>
      </c>
    </row>
    <row r="39" spans="1:15" ht="15" x14ac:dyDescent="0.25">
      <c r="A39" s="7" t="s">
        <v>860</v>
      </c>
      <c r="B39" s="7" t="s">
        <v>861</v>
      </c>
      <c r="C39" s="7" t="s">
        <v>862</v>
      </c>
      <c r="D39" s="7" t="s">
        <v>863</v>
      </c>
      <c r="E39" s="7" t="s">
        <v>859</v>
      </c>
      <c r="F39" s="7" t="s">
        <v>864</v>
      </c>
      <c r="G39" s="7" t="s">
        <v>865</v>
      </c>
      <c r="H39" s="7" t="s">
        <v>866</v>
      </c>
      <c r="I39" s="7" t="s">
        <v>867</v>
      </c>
      <c r="J39" s="7" t="s">
        <v>868</v>
      </c>
      <c r="K39" s="7" t="s">
        <v>869</v>
      </c>
      <c r="L39" s="7" t="s">
        <v>870</v>
      </c>
      <c r="M39" s="7" t="s">
        <v>871</v>
      </c>
      <c r="N39" s="7" t="s">
        <v>872</v>
      </c>
      <c r="O39" s="7" t="s">
        <v>1075</v>
      </c>
    </row>
    <row r="40" spans="1:15" x14ac:dyDescent="0.2">
      <c r="A40" s="39">
        <f t="shared" ref="A40:E40" si="0">(1+$B$37)^(RIGHT(A39,2)-RIGHT($B$36,2))</f>
        <v>0.90595064479975507</v>
      </c>
      <c r="B40" s="39">
        <f t="shared" si="0"/>
        <v>0.92859941091974885</v>
      </c>
      <c r="C40" s="39">
        <f t="shared" si="0"/>
        <v>0.95181439619274244</v>
      </c>
      <c r="D40" s="39">
        <f t="shared" si="0"/>
        <v>0.97560975609756106</v>
      </c>
      <c r="E40" s="39">
        <f t="shared" si="0"/>
        <v>1</v>
      </c>
      <c r="F40" s="39">
        <f>(1+$B$37)^(RIGHT(F39,2)-RIGHT($B$36,2))</f>
        <v>1.0249999999999999</v>
      </c>
      <c r="G40" s="39">
        <f t="shared" ref="G40:O40" si="1">(1+$B$37)^(RIGHT(G39,2)-RIGHT($B$36,2))</f>
        <v>1.0506249999999999</v>
      </c>
      <c r="H40" s="39">
        <f t="shared" si="1"/>
        <v>1.0768906249999999</v>
      </c>
      <c r="I40" s="39">
        <f t="shared" si="1"/>
        <v>1.1038128906249998</v>
      </c>
      <c r="J40" s="39">
        <f t="shared" si="1"/>
        <v>1.1314082128906247</v>
      </c>
      <c r="K40" s="39">
        <f t="shared" si="1"/>
        <v>1.1596934182128902</v>
      </c>
      <c r="L40" s="39">
        <f t="shared" si="1"/>
        <v>1.1886857536682125</v>
      </c>
      <c r="M40" s="39">
        <f t="shared" si="1"/>
        <v>1.2184028975099177</v>
      </c>
      <c r="N40" s="39">
        <f t="shared" si="1"/>
        <v>1.2488629699476654</v>
      </c>
      <c r="O40" s="39">
        <f t="shared" si="1"/>
        <v>1.2800845441963571</v>
      </c>
    </row>
  </sheetData>
  <sortState ref="A12:A32">
    <sortCondition ref="A12"/>
  </sortState>
  <customSheetViews>
    <customSheetView guid="{F825F3C4-2C1B-4430-9FB5-E00CF4CE7953}" state="hidden" topLeftCell="A10">
      <selection activeCell="F34" sqref="F34"/>
      <pageMargins left="0.7" right="0.7" top="0.75" bottom="0.75" header="0.3" footer="0.3"/>
    </customSheetView>
    <customSheetView guid="{EA50F573-595E-4091-ADB0-1AFF7D56C6BE}" state="hidden" topLeftCell="A10">
      <selection activeCell="F34" sqref="F34"/>
      <pageMargins left="0.7" right="0.7" top="0.75" bottom="0.75" header="0.3" footer="0.3"/>
    </customSheetView>
  </customSheetViews>
  <mergeCells count="6">
    <mergeCell ref="A3:B3"/>
    <mergeCell ref="A8:B8"/>
    <mergeCell ref="A7:B7"/>
    <mergeCell ref="A6:B6"/>
    <mergeCell ref="A5:B5"/>
    <mergeCell ref="A4:B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-0.249977111117893"/>
  </sheetPr>
  <dimension ref="A1:B2"/>
  <sheetViews>
    <sheetView workbookViewId="0"/>
  </sheetViews>
  <sheetFormatPr defaultRowHeight="12.75" x14ac:dyDescent="0.2"/>
  <cols>
    <col min="1" max="1" width="17" bestFit="1" customWidth="1"/>
    <col min="2" max="2" width="114.42578125" customWidth="1"/>
  </cols>
  <sheetData>
    <row r="1" spans="1:2" ht="15" x14ac:dyDescent="0.25">
      <c r="A1" s="44" t="s">
        <v>1082</v>
      </c>
      <c r="B1" s="5" t="s">
        <v>1039</v>
      </c>
    </row>
    <row r="2" spans="1:2" ht="14.25" x14ac:dyDescent="0.2">
      <c r="A2" s="45" t="s">
        <v>1041</v>
      </c>
      <c r="B2" s="6" t="s">
        <v>1040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94B3"/>
    <pageSetUpPr fitToPage="1"/>
  </sheetPr>
  <dimension ref="A1:U1105"/>
  <sheetViews>
    <sheetView workbookViewId="0"/>
  </sheetViews>
  <sheetFormatPr defaultColWidth="9.140625" defaultRowHeight="12.75" x14ac:dyDescent="0.2"/>
  <cols>
    <col min="1" max="1" width="15" style="2" customWidth="1"/>
    <col min="2" max="13" width="12.28515625" style="2" bestFit="1" customWidth="1"/>
    <col min="14" max="16384" width="9.140625" style="2"/>
  </cols>
  <sheetData>
    <row r="1" spans="1:13" x14ac:dyDescent="0.2">
      <c r="B1" s="2" t="s">
        <v>859</v>
      </c>
      <c r="C1" s="2" t="s">
        <v>864</v>
      </c>
      <c r="D1" s="2" t="s">
        <v>865</v>
      </c>
      <c r="E1" s="2" t="s">
        <v>866</v>
      </c>
      <c r="F1" s="2" t="s">
        <v>867</v>
      </c>
      <c r="G1" s="2" t="s">
        <v>868</v>
      </c>
      <c r="H1" s="2" t="s">
        <v>869</v>
      </c>
      <c r="I1" s="2" t="s">
        <v>870</v>
      </c>
      <c r="J1" s="2" t="s">
        <v>871</v>
      </c>
      <c r="K1" s="2" t="s">
        <v>872</v>
      </c>
      <c r="L1" s="2" t="s">
        <v>1009</v>
      </c>
      <c r="M1" s="2" t="s">
        <v>1010</v>
      </c>
    </row>
    <row r="2" spans="1:13" x14ac:dyDescent="0.2">
      <c r="A2" s="2" t="s">
        <v>881</v>
      </c>
      <c r="B2" s="41">
        <f>'Division Lvl'!W426</f>
        <v>57478433.086500004</v>
      </c>
      <c r="C2" s="41">
        <f>'Division Lvl'!X426</f>
        <v>66429192.200000003</v>
      </c>
      <c r="D2" s="41">
        <f>'Division Lvl'!Y426</f>
        <v>67781063.469999999</v>
      </c>
      <c r="E2" s="41">
        <f>'Division Lvl'!Z426</f>
        <v>75524932.68387498</v>
      </c>
      <c r="F2" s="41">
        <f>'Division Lvl'!AA426</f>
        <v>86439573.115276158</v>
      </c>
      <c r="G2" s="41">
        <f>'Division Lvl'!AB426</f>
        <v>81542396.76194331</v>
      </c>
      <c r="H2" s="41">
        <f>'Division Lvl'!AC426</f>
        <v>93059425.550174057</v>
      </c>
      <c r="I2" s="41">
        <f>'Division Lvl'!AD426</f>
        <v>90509093.713411093</v>
      </c>
      <c r="J2" s="41">
        <f>'Division Lvl'!AE426</f>
        <v>103630832.00669192</v>
      </c>
      <c r="K2" s="41">
        <f>'Division Lvl'!AF426</f>
        <v>105685278.60441518</v>
      </c>
      <c r="L2" s="40">
        <f>SUM(C2:G2)</f>
        <v>377717158.23109448</v>
      </c>
      <c r="M2" s="40">
        <f>SUM(D2:H2)</f>
        <v>404347391.58126849</v>
      </c>
    </row>
    <row r="3" spans="1:13" x14ac:dyDescent="0.2">
      <c r="A3" s="2" t="s">
        <v>882</v>
      </c>
      <c r="B3" s="41">
        <f>'Division Lvl'!W427</f>
        <v>123680707.79900005</v>
      </c>
      <c r="C3" s="41">
        <f>'Division Lvl'!X427</f>
        <v>112020068.80000003</v>
      </c>
      <c r="D3" s="41">
        <f>'Division Lvl'!Y427</f>
        <v>126389354.354375</v>
      </c>
      <c r="E3" s="41">
        <f>'Division Lvl'!Z427</f>
        <v>127921952.78515622</v>
      </c>
      <c r="F3" s="41">
        <f>'Division Lvl'!AA427</f>
        <v>137032575.35341796</v>
      </c>
      <c r="G3" s="41">
        <f>'Division Lvl'!AB427</f>
        <v>144615183.51141354</v>
      </c>
      <c r="H3" s="41">
        <f>'Division Lvl'!AC427</f>
        <v>159012232.80832404</v>
      </c>
      <c r="I3" s="41">
        <f>'Division Lvl'!AD427</f>
        <v>178591416.5169349</v>
      </c>
      <c r="J3" s="41">
        <f>'Division Lvl'!AE427</f>
        <v>205965831.61173731</v>
      </c>
      <c r="K3" s="41">
        <f>'Division Lvl'!AF427</f>
        <v>237647071.1985687</v>
      </c>
      <c r="L3" s="40">
        <f t="shared" ref="L3:M6" si="0">SUM(C3:G3)</f>
        <v>647979134.80436277</v>
      </c>
      <c r="M3" s="40">
        <f t="shared" si="0"/>
        <v>694971298.81268668</v>
      </c>
    </row>
    <row r="4" spans="1:13" x14ac:dyDescent="0.2">
      <c r="A4" s="2" t="s">
        <v>884</v>
      </c>
      <c r="B4" s="41">
        <f>'Division Lvl'!W428</f>
        <v>40340000.008000001</v>
      </c>
      <c r="C4" s="41">
        <f>'Division Lvl'!X428</f>
        <v>34805121.399999999</v>
      </c>
      <c r="D4" s="41">
        <f>'Division Lvl'!Y428</f>
        <v>25684374.073124997</v>
      </c>
      <c r="E4" s="41">
        <f>'Division Lvl'!Z428</f>
        <v>22408884.558078121</v>
      </c>
      <c r="F4" s="41">
        <f>'Division Lvl'!AA428</f>
        <v>21924915.13087929</v>
      </c>
      <c r="G4" s="41">
        <f>'Division Lvl'!AB428</f>
        <v>22150619.479315616</v>
      </c>
      <c r="H4" s="41">
        <f>'Division Lvl'!AC428</f>
        <v>22704384.966298506</v>
      </c>
      <c r="I4" s="41">
        <f>'Division Lvl'!AD428</f>
        <v>23271994.590455972</v>
      </c>
      <c r="J4" s="41">
        <f>'Division Lvl'!AE428</f>
        <v>23853794.455217369</v>
      </c>
      <c r="K4" s="41">
        <f>'Division Lvl'!AF428</f>
        <v>24450139.316597797</v>
      </c>
      <c r="L4" s="40">
        <f t="shared" si="0"/>
        <v>126973914.64139801</v>
      </c>
      <c r="M4" s="40">
        <f t="shared" si="0"/>
        <v>114873178.20769651</v>
      </c>
    </row>
    <row r="5" spans="1:13" x14ac:dyDescent="0.2">
      <c r="A5" s="2" t="s">
        <v>179</v>
      </c>
      <c r="B5" s="41">
        <f>'Division Lvl'!W429</f>
        <v>4045216.63</v>
      </c>
      <c r="C5" s="41">
        <f>'Division Lvl'!X429</f>
        <v>4099999.9999999995</v>
      </c>
      <c r="D5" s="41">
        <f>'Division Lvl'!Y429</f>
        <v>4202500</v>
      </c>
      <c r="E5" s="41">
        <f>'Division Lvl'!Z429</f>
        <v>4307562.4999999991</v>
      </c>
      <c r="F5" s="41">
        <f>'Division Lvl'!AA429</f>
        <v>4415251.5624999991</v>
      </c>
      <c r="G5" s="41">
        <f>'Division Lvl'!AB429</f>
        <v>4525632.8515624991</v>
      </c>
      <c r="H5" s="41">
        <f>'Division Lvl'!AC429</f>
        <v>4638773.6728515606</v>
      </c>
      <c r="I5" s="41">
        <f>'Division Lvl'!AD429</f>
        <v>4754743.0146728503</v>
      </c>
      <c r="J5" s="41">
        <f>'Division Lvl'!AE429</f>
        <v>4873611.5900396705</v>
      </c>
      <c r="K5" s="41">
        <f>'Division Lvl'!AF429</f>
        <v>4995451.8797906619</v>
      </c>
      <c r="L5" s="40">
        <f t="shared" si="0"/>
        <v>21550946.9140625</v>
      </c>
      <c r="M5" s="40">
        <f t="shared" si="0"/>
        <v>22089720.586914063</v>
      </c>
    </row>
    <row r="6" spans="1:13" x14ac:dyDescent="0.2">
      <c r="A6" s="2" t="s">
        <v>684</v>
      </c>
      <c r="B6" s="41">
        <f>'Division Lvl'!W430</f>
        <v>18306554.02</v>
      </c>
      <c r="C6" s="41">
        <f>'Division Lvl'!X430</f>
        <v>13976233.749999998</v>
      </c>
      <c r="D6" s="41">
        <f>'Division Lvl'!Y430</f>
        <v>8659020.1124999989</v>
      </c>
      <c r="E6" s="41">
        <f>'Division Lvl'!Z430</f>
        <v>6916810.3322812496</v>
      </c>
      <c r="F6" s="41">
        <f>'Division Lvl'!AA430</f>
        <v>7013611.6536507802</v>
      </c>
      <c r="G6" s="41">
        <f>'Division Lvl'!AB430</f>
        <v>7603657.1799367666</v>
      </c>
      <c r="H6" s="41">
        <f>'Division Lvl'!AC430</f>
        <v>7659946.6619220339</v>
      </c>
      <c r="I6" s="41">
        <f>'Division Lvl'!AD430</f>
        <v>7946013.6009746678</v>
      </c>
      <c r="J6" s="41">
        <f>'Division Lvl'!AE430</f>
        <v>8083257.6533674318</v>
      </c>
      <c r="K6" s="41">
        <f>'Division Lvl'!AF430</f>
        <v>7897803.177634187</v>
      </c>
      <c r="L6" s="40">
        <f t="shared" si="0"/>
        <v>44169333.028368793</v>
      </c>
      <c r="M6" s="40">
        <f t="shared" si="0"/>
        <v>37853045.940290824</v>
      </c>
    </row>
    <row r="7" spans="1:13" x14ac:dyDescent="0.2">
      <c r="A7" s="2" t="s">
        <v>517</v>
      </c>
      <c r="B7" s="41">
        <f>'Division Lvl'!W431</f>
        <v>70200000.020000011</v>
      </c>
      <c r="C7" s="41">
        <f>'Division Lvl'!X431</f>
        <v>81374790.96686779</v>
      </c>
      <c r="D7" s="41">
        <f>'Division Lvl'!Y431</f>
        <v>83687834.484125838</v>
      </c>
      <c r="E7" s="41">
        <f>'Division Lvl'!Z431</f>
        <v>86648420.58199653</v>
      </c>
      <c r="F7" s="41">
        <f>'Division Lvl'!AA431</f>
        <v>88257785.976865828</v>
      </c>
      <c r="G7" s="41">
        <f>'Division Lvl'!AB431</f>
        <v>91118870.032352015</v>
      </c>
      <c r="H7" s="41">
        <f>'Division Lvl'!AC431</f>
        <v>97744429.678132251</v>
      </c>
      <c r="I7" s="41">
        <f>'Division Lvl'!AD431</f>
        <v>100939963.35650454</v>
      </c>
      <c r="J7" s="41">
        <f>'Division Lvl'!AE431</f>
        <v>104218961.7478867</v>
      </c>
      <c r="K7" s="41">
        <f>'Division Lvl'!AF431</f>
        <v>107240268.74884361</v>
      </c>
    </row>
    <row r="8" spans="1:13" x14ac:dyDescent="0.2">
      <c r="A8" s="2" t="s">
        <v>170</v>
      </c>
      <c r="B8" s="41">
        <f>SUM(B2:B7)</f>
        <v>314050911.56350011</v>
      </c>
      <c r="C8" s="41">
        <f t="shared" ref="C8:K8" si="1">SUM(C2:C7)</f>
        <v>312705407.11686784</v>
      </c>
      <c r="D8" s="41">
        <f t="shared" si="1"/>
        <v>316404146.49412584</v>
      </c>
      <c r="E8" s="41">
        <f t="shared" si="1"/>
        <v>323728563.44138712</v>
      </c>
      <c r="F8" s="41">
        <f t="shared" si="1"/>
        <v>345083712.79259002</v>
      </c>
      <c r="G8" s="41">
        <f t="shared" si="1"/>
        <v>351556359.81652373</v>
      </c>
      <c r="H8" s="41">
        <f t="shared" si="1"/>
        <v>384819193.33770245</v>
      </c>
      <c r="I8" s="41">
        <f t="shared" si="1"/>
        <v>406013224.79295403</v>
      </c>
      <c r="J8" s="41">
        <f t="shared" si="1"/>
        <v>450626289.06494045</v>
      </c>
      <c r="K8" s="41">
        <f t="shared" si="1"/>
        <v>487916012.92585015</v>
      </c>
    </row>
    <row r="73" spans="1:1" x14ac:dyDescent="0.2">
      <c r="A73" s="1" t="s">
        <v>171</v>
      </c>
    </row>
    <row r="102" spans="1:1" x14ac:dyDescent="0.2">
      <c r="A102" s="1" t="s">
        <v>1008</v>
      </c>
    </row>
    <row r="131" spans="1:1" x14ac:dyDescent="0.2">
      <c r="A131" s="1" t="s">
        <v>185</v>
      </c>
    </row>
    <row r="160" spans="1:1" x14ac:dyDescent="0.2">
      <c r="A160" s="1" t="s">
        <v>207</v>
      </c>
    </row>
    <row r="189" spans="1:1" x14ac:dyDescent="0.2">
      <c r="A189" s="1" t="s">
        <v>756</v>
      </c>
    </row>
    <row r="218" spans="1:1" x14ac:dyDescent="0.2">
      <c r="A218" s="1" t="s">
        <v>926</v>
      </c>
    </row>
    <row r="247" spans="1:1" x14ac:dyDescent="0.2">
      <c r="A247" s="1" t="s">
        <v>172</v>
      </c>
    </row>
    <row r="276" spans="1:1" x14ac:dyDescent="0.2">
      <c r="A276" s="1" t="s">
        <v>279</v>
      </c>
    </row>
    <row r="305" spans="1:1" x14ac:dyDescent="0.2">
      <c r="A305" s="1" t="s">
        <v>192</v>
      </c>
    </row>
    <row r="334" spans="1:1" x14ac:dyDescent="0.2">
      <c r="A334" s="1" t="s">
        <v>173</v>
      </c>
    </row>
    <row r="409" spans="1:2" x14ac:dyDescent="0.2">
      <c r="A409" s="2" t="s">
        <v>686</v>
      </c>
      <c r="B409" s="30">
        <f>SUMIF('Plan Lvl'!$Y$2:$Y$24,A409,'Plan Lvl'!$W$2:$W$24)</f>
        <v>1033069677</v>
      </c>
    </row>
    <row r="410" spans="1:2" x14ac:dyDescent="0.2">
      <c r="A410" s="2" t="s">
        <v>179</v>
      </c>
      <c r="B410" s="30">
        <f>SUMIF('Plan Lvl'!$Y$2:$Y$24,A410,'Plan Lvl'!$W$2:$W$24)</f>
        <v>51643338</v>
      </c>
    </row>
    <row r="411" spans="1:2" x14ac:dyDescent="0.2">
      <c r="A411" s="2" t="s">
        <v>687</v>
      </c>
      <c r="B411" s="30">
        <f>SUMIF('Plan Lvl'!$Y$2:$Y$24,A411,'Plan Lvl'!$W$2:$W$24)</f>
        <v>1447436579</v>
      </c>
    </row>
    <row r="412" spans="1:2" x14ac:dyDescent="0.2">
      <c r="A412" s="2" t="s">
        <v>192</v>
      </c>
      <c r="B412" s="30">
        <f>SUMIF('Plan Lvl'!$Y$2:$Y$24,A412,'Plan Lvl'!$W$2:$W$24)</f>
        <v>29295121</v>
      </c>
    </row>
    <row r="413" spans="1:2" x14ac:dyDescent="0.2">
      <c r="A413" s="2" t="s">
        <v>688</v>
      </c>
      <c r="B413" s="30">
        <f>SUMIF('Plan Lvl'!$Y$2:$Y$24,A413,'Plan Lvl'!$W$2:$W$24)</f>
        <v>26672878</v>
      </c>
    </row>
    <row r="414" spans="1:2" x14ac:dyDescent="0.2">
      <c r="A414"/>
    </row>
    <row r="415" spans="1:2" x14ac:dyDescent="0.2">
      <c r="A415"/>
    </row>
    <row r="416" spans="1:2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48" spans="1:21" x14ac:dyDescent="0.2">
      <c r="A448" s="11"/>
      <c r="B448" s="12" t="s">
        <v>996</v>
      </c>
      <c r="C448" s="12" t="s">
        <v>997</v>
      </c>
      <c r="D448" s="12" t="s">
        <v>998</v>
      </c>
      <c r="E448" s="12" t="s">
        <v>999</v>
      </c>
      <c r="F448" s="12" t="s">
        <v>1000</v>
      </c>
      <c r="G448" s="12" t="s">
        <v>1001</v>
      </c>
      <c r="H448" s="12" t="s">
        <v>860</v>
      </c>
      <c r="I448" s="12" t="s">
        <v>861</v>
      </c>
      <c r="J448" s="12" t="s">
        <v>862</v>
      </c>
      <c r="K448" s="12" t="s">
        <v>863</v>
      </c>
      <c r="L448" s="12" t="s">
        <v>859</v>
      </c>
      <c r="M448" s="12" t="s">
        <v>864</v>
      </c>
      <c r="N448" s="12" t="s">
        <v>865</v>
      </c>
      <c r="O448" s="12" t="s">
        <v>866</v>
      </c>
      <c r="P448" s="12" t="s">
        <v>867</v>
      </c>
      <c r="Q448" s="12" t="s">
        <v>868</v>
      </c>
      <c r="R448" s="12" t="s">
        <v>869</v>
      </c>
      <c r="S448" s="12" t="s">
        <v>870</v>
      </c>
      <c r="T448" s="12" t="s">
        <v>871</v>
      </c>
      <c r="U448" s="38" t="s">
        <v>872</v>
      </c>
    </row>
    <row r="449" spans="1:21" x14ac:dyDescent="0.2">
      <c r="A449" s="12" t="s">
        <v>690</v>
      </c>
      <c r="B449" s="11">
        <v>381</v>
      </c>
      <c r="C449" s="11">
        <v>369</v>
      </c>
      <c r="D449" s="11">
        <v>420</v>
      </c>
      <c r="E449" s="13">
        <v>575.85888203693298</v>
      </c>
      <c r="F449" s="13">
        <v>545.26247730000023</v>
      </c>
      <c r="G449" s="11">
        <v>485</v>
      </c>
      <c r="H449" s="11">
        <v>335</v>
      </c>
      <c r="I449" s="11">
        <v>241</v>
      </c>
      <c r="J449" s="11">
        <v>191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</row>
    <row r="450" spans="1:21" x14ac:dyDescent="0.2">
      <c r="A450" s="12" t="s">
        <v>691</v>
      </c>
      <c r="B450" s="11"/>
      <c r="C450" s="11"/>
      <c r="D450" s="11"/>
      <c r="E450" s="11"/>
      <c r="F450" s="11"/>
      <c r="G450" s="11"/>
      <c r="H450" s="11"/>
      <c r="I450" s="11"/>
      <c r="J450" s="36"/>
      <c r="K450" s="13">
        <f>'Division Lvl'!V423/1000000</f>
        <v>295.69891975999985</v>
      </c>
      <c r="L450" s="13"/>
      <c r="M450" s="11"/>
      <c r="N450" s="11"/>
      <c r="O450" s="11"/>
      <c r="P450" s="11"/>
      <c r="Q450" s="11"/>
      <c r="R450" s="11"/>
      <c r="S450" s="11"/>
      <c r="T450" s="11"/>
      <c r="U450" s="11"/>
    </row>
    <row r="451" spans="1:21" x14ac:dyDescent="0.2">
      <c r="A451" s="12" t="s">
        <v>692</v>
      </c>
      <c r="B451" s="11"/>
      <c r="C451" s="11"/>
      <c r="D451" s="11"/>
      <c r="E451" s="11"/>
      <c r="F451" s="11"/>
      <c r="G451" s="11"/>
      <c r="H451" s="11"/>
      <c r="I451" s="13"/>
      <c r="J451" s="13"/>
      <c r="K451" s="13"/>
      <c r="L451" s="13">
        <f>'Division Lvl'!W423/1000000</f>
        <v>317.15591156350007</v>
      </c>
      <c r="M451" s="13">
        <f>'Division Lvl'!X423/1000000</f>
        <v>317.75865711686777</v>
      </c>
      <c r="N451" s="13">
        <f>'Division Lvl'!Y423/1000000</f>
        <v>321.54170274412576</v>
      </c>
      <c r="O451" s="13">
        <f>'Division Lvl'!Z423/1000000</f>
        <v>345.68546623524657</v>
      </c>
      <c r="P451" s="13">
        <f>'Division Lvl'!AA423/1000000</f>
        <v>367.54538564067087</v>
      </c>
      <c r="Q451" s="13">
        <f>'Division Lvl'!AB423/1000000</f>
        <v>374.62483081432237</v>
      </c>
      <c r="R451" s="13">
        <f>'Division Lvl'!AC423/1000000</f>
        <v>390.43790794894397</v>
      </c>
      <c r="S451" s="13">
        <f>'Division Lvl'!AD423/1000000</f>
        <v>411.81401127085485</v>
      </c>
      <c r="T451" s="13">
        <f>'Division Lvl'!AE423/1000000</f>
        <v>456.52945110337618</v>
      </c>
      <c r="U451" s="13">
        <f>'Division Lvl'!AF423/1000000</f>
        <v>494.01046421919455</v>
      </c>
    </row>
    <row r="480" spans="1:7" ht="15" x14ac:dyDescent="0.25">
      <c r="A480" s="14"/>
      <c r="B480" s="16" t="s">
        <v>860</v>
      </c>
      <c r="C480" s="16" t="s">
        <v>861</v>
      </c>
      <c r="D480" s="16" t="s">
        <v>862</v>
      </c>
      <c r="E480" s="16" t="s">
        <v>863</v>
      </c>
      <c r="F480" s="16" t="s">
        <v>859</v>
      </c>
      <c r="G480" s="16"/>
    </row>
    <row r="481" spans="1:7" ht="15" x14ac:dyDescent="0.25">
      <c r="A481" s="16" t="s">
        <v>693</v>
      </c>
      <c r="B481" s="29">
        <v>383577421.93433148</v>
      </c>
      <c r="C481" s="29">
        <v>352775925.05130219</v>
      </c>
      <c r="D481" s="29">
        <v>315527945.74576414</v>
      </c>
      <c r="E481" s="29">
        <v>322770777.92066538</v>
      </c>
      <c r="F481" s="29">
        <v>327119010.46361417</v>
      </c>
      <c r="G481" s="15"/>
    </row>
    <row r="482" spans="1:7" ht="15" x14ac:dyDescent="0.25">
      <c r="A482" s="16" t="s">
        <v>694</v>
      </c>
      <c r="B482" s="29">
        <v>381350412</v>
      </c>
      <c r="C482" s="29">
        <v>337012327</v>
      </c>
      <c r="D482" s="29">
        <v>289532929</v>
      </c>
      <c r="E482" s="29">
        <v>284470000</v>
      </c>
      <c r="F482" s="29">
        <v>277078966</v>
      </c>
      <c r="G482" s="15"/>
    </row>
    <row r="483" spans="1:7" ht="15" x14ac:dyDescent="0.25">
      <c r="A483" s="16" t="s">
        <v>695</v>
      </c>
      <c r="B483" s="29">
        <f>'Division Lvl'!S423</f>
        <v>336014392.96656096</v>
      </c>
      <c r="C483" s="29">
        <f>'Division Lvl'!T423</f>
        <v>242195422.91</v>
      </c>
      <c r="D483" s="29">
        <f>'Division Lvl'!U423</f>
        <v>191721151.94000018</v>
      </c>
      <c r="E483" s="29">
        <f>'Division Lvl'!V423</f>
        <v>295698919.75999987</v>
      </c>
      <c r="F483" s="29">
        <f>'Division Lvl'!W423</f>
        <v>317155911.56350005</v>
      </c>
      <c r="G483" s="15"/>
    </row>
    <row r="513" spans="1:14" s="9" customFormat="1" ht="15" x14ac:dyDescent="0.2">
      <c r="A513" s="8"/>
      <c r="B513" s="4" t="str">
        <f>L448</f>
        <v>FY19</v>
      </c>
      <c r="C513" s="4" t="str">
        <f t="shared" ref="C513:K513" si="2">M448</f>
        <v>FY20</v>
      </c>
      <c r="D513" s="4" t="str">
        <f>N448</f>
        <v>FY21</v>
      </c>
      <c r="E513" s="4" t="str">
        <f t="shared" si="2"/>
        <v>FY22</v>
      </c>
      <c r="F513" s="4" t="str">
        <f t="shared" si="2"/>
        <v>FY23</v>
      </c>
      <c r="G513" s="4" t="str">
        <f t="shared" si="2"/>
        <v>FY24</v>
      </c>
      <c r="H513" s="4" t="str">
        <f t="shared" si="2"/>
        <v>FY25</v>
      </c>
      <c r="I513" s="4" t="str">
        <f t="shared" si="2"/>
        <v>FY26</v>
      </c>
      <c r="J513" s="4" t="str">
        <f t="shared" si="2"/>
        <v>FY27</v>
      </c>
      <c r="K513" s="4" t="str">
        <f t="shared" si="2"/>
        <v>FY28</v>
      </c>
      <c r="L513" s="4" t="s">
        <v>170</v>
      </c>
      <c r="M513" s="9" t="s">
        <v>927</v>
      </c>
    </row>
    <row r="514" spans="1:14" s="9" customFormat="1" ht="14.25" x14ac:dyDescent="0.2">
      <c r="A514" s="8" t="s">
        <v>881</v>
      </c>
      <c r="B514" s="27" t="e">
        <f>SUM('Division Lvl'!#REF!)</f>
        <v>#REF!</v>
      </c>
      <c r="C514" s="27" t="e">
        <f>SUM('Division Lvl'!#REF!)</f>
        <v>#REF!</v>
      </c>
      <c r="D514" s="27" t="e">
        <f>SUM('Division Lvl'!#REF!)</f>
        <v>#REF!</v>
      </c>
      <c r="E514" s="27" t="e">
        <f>SUM('Division Lvl'!#REF!)</f>
        <v>#REF!</v>
      </c>
      <c r="F514" s="27" t="e">
        <f>SUM('Division Lvl'!#REF!)</f>
        <v>#REF!</v>
      </c>
      <c r="G514" s="27" t="e">
        <f>SUM('Division Lvl'!#REF!)</f>
        <v>#REF!</v>
      </c>
      <c r="H514" s="27" t="e">
        <f>SUM('Division Lvl'!#REF!)</f>
        <v>#REF!</v>
      </c>
      <c r="I514" s="27" t="e">
        <f>SUM('Division Lvl'!#REF!)</f>
        <v>#REF!</v>
      </c>
      <c r="J514" s="27" t="e">
        <f>SUM('Division Lvl'!#REF!)</f>
        <v>#REF!</v>
      </c>
      <c r="K514" s="27" t="e">
        <f>SUM('Division Lvl'!#REF!)</f>
        <v>#REF!</v>
      </c>
      <c r="L514" s="27" t="e">
        <f>SUM(B514:K514)</f>
        <v>#REF!</v>
      </c>
      <c r="M514" s="31" t="e">
        <f>SUM(C514:G514)</f>
        <v>#REF!</v>
      </c>
      <c r="N514" s="31"/>
    </row>
    <row r="515" spans="1:14" s="9" customFormat="1" ht="14.25" x14ac:dyDescent="0.2">
      <c r="A515" s="8" t="s">
        <v>756</v>
      </c>
      <c r="B515" s="27" t="e">
        <f>'Division Lvl'!#REF!</f>
        <v>#REF!</v>
      </c>
      <c r="C515" s="27" t="e">
        <f>'Division Lvl'!#REF!</f>
        <v>#REF!</v>
      </c>
      <c r="D515" s="27" t="e">
        <f>'Division Lvl'!#REF!</f>
        <v>#REF!</v>
      </c>
      <c r="E515" s="27" t="e">
        <f>'Division Lvl'!#REF!</f>
        <v>#REF!</v>
      </c>
      <c r="F515" s="27" t="e">
        <f>'Division Lvl'!#REF!</f>
        <v>#REF!</v>
      </c>
      <c r="G515" s="27" t="e">
        <f>'Division Lvl'!#REF!</f>
        <v>#REF!</v>
      </c>
      <c r="H515" s="27" t="e">
        <f>'Division Lvl'!#REF!</f>
        <v>#REF!</v>
      </c>
      <c r="I515" s="27" t="e">
        <f>'Division Lvl'!#REF!</f>
        <v>#REF!</v>
      </c>
      <c r="J515" s="27" t="e">
        <f>'Division Lvl'!#REF!</f>
        <v>#REF!</v>
      </c>
      <c r="K515" s="27" t="e">
        <f>'Division Lvl'!#REF!</f>
        <v>#REF!</v>
      </c>
      <c r="L515" s="27" t="e">
        <f>SUM(B515:K515)</f>
        <v>#REF!</v>
      </c>
      <c r="M515" s="31" t="e">
        <f t="shared" ref="M515:M517" si="3">SUM(C515:G515)</f>
        <v>#REF!</v>
      </c>
      <c r="N515" s="31"/>
    </row>
    <row r="516" spans="1:14" s="9" customFormat="1" ht="14.25" x14ac:dyDescent="0.2">
      <c r="A516" s="8" t="s">
        <v>608</v>
      </c>
      <c r="B516" s="27" t="e">
        <f>'Division Lvl'!#REF!</f>
        <v>#REF!</v>
      </c>
      <c r="C516" s="27" t="e">
        <f>'Division Lvl'!#REF!</f>
        <v>#REF!</v>
      </c>
      <c r="D516" s="27" t="e">
        <f>'Division Lvl'!#REF!</f>
        <v>#REF!</v>
      </c>
      <c r="E516" s="27" t="e">
        <f>'Division Lvl'!#REF!</f>
        <v>#REF!</v>
      </c>
      <c r="F516" s="27" t="e">
        <f>'Division Lvl'!#REF!</f>
        <v>#REF!</v>
      </c>
      <c r="G516" s="27" t="e">
        <f>'Division Lvl'!#REF!</f>
        <v>#REF!</v>
      </c>
      <c r="H516" s="27" t="e">
        <f>'Division Lvl'!#REF!</f>
        <v>#REF!</v>
      </c>
      <c r="I516" s="27" t="e">
        <f>'Division Lvl'!#REF!</f>
        <v>#REF!</v>
      </c>
      <c r="J516" s="27" t="e">
        <f>'Division Lvl'!#REF!</f>
        <v>#REF!</v>
      </c>
      <c r="K516" s="27" t="e">
        <f>'Division Lvl'!#REF!</f>
        <v>#REF!</v>
      </c>
      <c r="L516" s="27" t="e">
        <f>SUM(B516:K516)</f>
        <v>#REF!</v>
      </c>
      <c r="M516" s="31" t="e">
        <f t="shared" si="3"/>
        <v>#REF!</v>
      </c>
      <c r="N516" s="31"/>
    </row>
    <row r="517" spans="1:14" s="9" customFormat="1" ht="14.25" x14ac:dyDescent="0.2">
      <c r="A517" s="8" t="s">
        <v>882</v>
      </c>
      <c r="B517" s="27" t="e">
        <f>SUM('Division Lvl'!#REF!)</f>
        <v>#REF!</v>
      </c>
      <c r="C517" s="27" t="e">
        <f>SUM('Division Lvl'!#REF!)</f>
        <v>#REF!</v>
      </c>
      <c r="D517" s="27" t="e">
        <f>SUM('Division Lvl'!#REF!)</f>
        <v>#REF!</v>
      </c>
      <c r="E517" s="27" t="e">
        <f>SUM('Division Lvl'!#REF!)</f>
        <v>#REF!</v>
      </c>
      <c r="F517" s="27" t="e">
        <f>SUM('Division Lvl'!#REF!)</f>
        <v>#REF!</v>
      </c>
      <c r="G517" s="27" t="e">
        <f>SUM('Division Lvl'!#REF!)</f>
        <v>#REF!</v>
      </c>
      <c r="H517" s="27" t="e">
        <f>SUM('Division Lvl'!#REF!)</f>
        <v>#REF!</v>
      </c>
      <c r="I517" s="27" t="e">
        <f>SUM('Division Lvl'!#REF!)</f>
        <v>#REF!</v>
      </c>
      <c r="J517" s="27" t="e">
        <f>SUM('Division Lvl'!#REF!)</f>
        <v>#REF!</v>
      </c>
      <c r="K517" s="27" t="e">
        <f>SUM('Division Lvl'!#REF!)</f>
        <v>#REF!</v>
      </c>
      <c r="L517" s="27" t="e">
        <f>SUM(B517:K517)</f>
        <v>#REF!</v>
      </c>
      <c r="M517" s="31" t="e">
        <f t="shared" si="3"/>
        <v>#REF!</v>
      </c>
      <c r="N517" s="31"/>
    </row>
    <row r="518" spans="1:14" s="9" customFormat="1" ht="14.25" x14ac:dyDescent="0.2">
      <c r="A518" s="32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10"/>
    </row>
    <row r="519" spans="1:14" s="9" customFormat="1" ht="14.25" x14ac:dyDescent="0.2"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10"/>
    </row>
    <row r="520" spans="1:14" s="9" customFormat="1" ht="14.25" x14ac:dyDescent="0.2"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10"/>
    </row>
    <row r="521" spans="1:14" s="9" customFormat="1" ht="14.25" x14ac:dyDescent="0.2"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10"/>
    </row>
    <row r="522" spans="1:14" s="9" customFormat="1" ht="14.25" x14ac:dyDescent="0.2"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10"/>
    </row>
    <row r="523" spans="1:14" s="9" customFormat="1" ht="14.25" x14ac:dyDescent="0.2"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10"/>
    </row>
    <row r="524" spans="1:14" s="9" customFormat="1" ht="14.25" x14ac:dyDescent="0.2"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10"/>
    </row>
    <row r="525" spans="1:14" s="9" customFormat="1" ht="14.25" x14ac:dyDescent="0.2"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10"/>
    </row>
    <row r="526" spans="1:14" s="9" customFormat="1" ht="14.25" x14ac:dyDescent="0.2"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10"/>
    </row>
    <row r="527" spans="1:14" s="9" customFormat="1" ht="14.25" x14ac:dyDescent="0.2"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10"/>
    </row>
    <row r="528" spans="1:14" s="9" customFormat="1" ht="14.25" x14ac:dyDescent="0.2"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10"/>
    </row>
    <row r="529" spans="2:12" s="9" customFormat="1" ht="14.25" x14ac:dyDescent="0.2"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10"/>
    </row>
    <row r="530" spans="2:12" s="9" customFormat="1" ht="14.25" x14ac:dyDescent="0.2"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10"/>
    </row>
    <row r="531" spans="2:12" s="9" customFormat="1" ht="14.25" x14ac:dyDescent="0.2"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10"/>
    </row>
    <row r="532" spans="2:12" s="9" customFormat="1" ht="14.25" x14ac:dyDescent="0.2"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10"/>
    </row>
    <row r="533" spans="2:12" s="9" customFormat="1" ht="14.25" x14ac:dyDescent="0.2"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10"/>
    </row>
    <row r="534" spans="2:12" s="9" customFormat="1" ht="14.25" x14ac:dyDescent="0.2"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10"/>
    </row>
    <row r="535" spans="2:12" s="9" customFormat="1" ht="14.25" x14ac:dyDescent="0.2"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10"/>
    </row>
    <row r="536" spans="2:12" s="9" customFormat="1" ht="14.25" x14ac:dyDescent="0.2"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10"/>
    </row>
    <row r="537" spans="2:12" s="9" customFormat="1" ht="14.25" x14ac:dyDescent="0.2"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10"/>
    </row>
    <row r="538" spans="2:12" s="9" customFormat="1" ht="14.25" x14ac:dyDescent="0.2"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10"/>
    </row>
    <row r="539" spans="2:12" s="9" customFormat="1" ht="14.25" x14ac:dyDescent="0.2"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10"/>
    </row>
    <row r="540" spans="2:12" s="9" customFormat="1" ht="14.25" x14ac:dyDescent="0.2"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10"/>
    </row>
    <row r="541" spans="2:12" s="9" customFormat="1" ht="14.25" x14ac:dyDescent="0.2"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10"/>
    </row>
    <row r="542" spans="2:12" s="9" customFormat="1" ht="14.25" x14ac:dyDescent="0.2"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10"/>
    </row>
    <row r="543" spans="2:12" s="9" customFormat="1" ht="14.25" x14ac:dyDescent="0.2"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10"/>
    </row>
    <row r="544" spans="2:12" s="9" customFormat="1" ht="14.25" x14ac:dyDescent="0.2"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10"/>
    </row>
    <row r="545" spans="2:12" s="9" customFormat="1" ht="14.25" x14ac:dyDescent="0.2"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10"/>
    </row>
    <row r="546" spans="2:12" s="9" customFormat="1" ht="14.25" x14ac:dyDescent="0.2"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10"/>
    </row>
    <row r="547" spans="2:12" s="9" customFormat="1" ht="14.25" x14ac:dyDescent="0.2"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10"/>
    </row>
    <row r="548" spans="2:12" s="9" customFormat="1" ht="14.25" x14ac:dyDescent="0.2"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10"/>
    </row>
    <row r="549" spans="2:12" s="9" customFormat="1" ht="14.25" x14ac:dyDescent="0.2"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10"/>
    </row>
    <row r="550" spans="2:12" s="9" customFormat="1" ht="14.25" x14ac:dyDescent="0.2"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10"/>
    </row>
    <row r="551" spans="2:12" s="9" customFormat="1" ht="14.25" x14ac:dyDescent="0.2"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10"/>
    </row>
    <row r="552" spans="2:12" s="9" customFormat="1" ht="14.25" x14ac:dyDescent="0.2"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10"/>
    </row>
    <row r="553" spans="2:12" s="9" customFormat="1" ht="14.25" x14ac:dyDescent="0.2"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10"/>
    </row>
    <row r="554" spans="2:12" s="9" customFormat="1" ht="14.25" x14ac:dyDescent="0.2"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10"/>
    </row>
    <row r="555" spans="2:12" s="9" customFormat="1" ht="14.25" x14ac:dyDescent="0.2"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10"/>
    </row>
    <row r="556" spans="2:12" s="9" customFormat="1" ht="14.25" x14ac:dyDescent="0.2"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10"/>
    </row>
    <row r="557" spans="2:12" s="9" customFormat="1" ht="14.25" x14ac:dyDescent="0.2"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10"/>
    </row>
    <row r="558" spans="2:12" s="9" customFormat="1" ht="14.25" x14ac:dyDescent="0.2"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10"/>
    </row>
    <row r="559" spans="2:12" s="9" customFormat="1" ht="14.25" x14ac:dyDescent="0.2"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10"/>
    </row>
    <row r="560" spans="2:12" s="9" customFormat="1" ht="14.25" x14ac:dyDescent="0.2"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10"/>
    </row>
    <row r="561" spans="2:12" s="9" customFormat="1" ht="14.25" x14ac:dyDescent="0.2"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10"/>
    </row>
    <row r="562" spans="2:12" s="9" customFormat="1" ht="14.25" x14ac:dyDescent="0.2"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10"/>
    </row>
    <row r="563" spans="2:12" s="9" customFormat="1" ht="14.25" x14ac:dyDescent="0.2"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10"/>
    </row>
    <row r="564" spans="2:12" s="9" customFormat="1" ht="14.25" x14ac:dyDescent="0.2">
      <c r="L564" s="10"/>
    </row>
    <row r="594" spans="1:12" x14ac:dyDescent="0.2">
      <c r="A594" s="2" t="s">
        <v>881</v>
      </c>
    </row>
    <row r="596" spans="1:12" x14ac:dyDescent="0.2">
      <c r="C596" s="2" t="s">
        <v>859</v>
      </c>
      <c r="D596" s="2" t="s">
        <v>864</v>
      </c>
      <c r="E596" s="2" t="s">
        <v>865</v>
      </c>
      <c r="F596" s="2" t="s">
        <v>866</v>
      </c>
      <c r="G596" s="2" t="s">
        <v>867</v>
      </c>
      <c r="H596" s="2" t="s">
        <v>868</v>
      </c>
      <c r="I596" s="2" t="s">
        <v>869</v>
      </c>
      <c r="J596" s="2" t="s">
        <v>870</v>
      </c>
      <c r="K596" s="2" t="s">
        <v>871</v>
      </c>
      <c r="L596" s="2" t="s">
        <v>872</v>
      </c>
    </row>
    <row r="597" spans="1:12" x14ac:dyDescent="0.2">
      <c r="A597" s="2" t="s">
        <v>949</v>
      </c>
      <c r="B597" s="2" t="str">
        <f>VLOOKUP(A597,'Plan Lvl'!$A$2:$B$26,2,FALSE)</f>
        <v>Automation growth</v>
      </c>
      <c r="C597" s="2">
        <f>SUMIFS('Division Lvl'!W$2:W$418,'Division Lvl'!$AQ$2:$AQ$418,$A$594,'Division Lvl'!$AO$2:$AO$418,$A597)</f>
        <v>0</v>
      </c>
      <c r="D597" s="2">
        <f>SUMIFS('Division Lvl'!X$2:X$418,'Division Lvl'!$AQ$2:$AQ$418,$A$594,'Division Lvl'!$AO$2:$AO$418,$A597)</f>
        <v>307500</v>
      </c>
      <c r="E597" s="2">
        <f>SUMIFS('Division Lvl'!Y$2:Y$418,'Division Lvl'!$AQ$2:$AQ$418,$A$594,'Division Lvl'!$AO$2:$AO$418,$A597)</f>
        <v>315187.5</v>
      </c>
      <c r="F597" s="2">
        <f>SUMIFS('Division Lvl'!Z$2:Z$418,'Division Lvl'!$AQ$2:$AQ$418,$A$594,'Division Lvl'!$AO$2:$AO$418,$A597)</f>
        <v>323067.18749999994</v>
      </c>
      <c r="G597" s="2">
        <f>SUMIFS('Division Lvl'!AA$2:AA$418,'Division Lvl'!$AQ$2:$AQ$418,$A$594,'Division Lvl'!$AO$2:$AO$418,$A597)</f>
        <v>331143.86718749994</v>
      </c>
      <c r="H597" s="2">
        <f>SUMIFS('Division Lvl'!AB$2:AB$418,'Division Lvl'!$AQ$2:$AQ$418,$A$594,'Division Lvl'!$AO$2:$AO$418,$A597)</f>
        <v>339422.46386718738</v>
      </c>
      <c r="I597" s="2">
        <f>SUMIFS('Division Lvl'!AC$2:AC$418,'Division Lvl'!$AQ$2:$AQ$418,$A$594,'Division Lvl'!$AO$2:$AO$418,$A597)</f>
        <v>347908.02546386706</v>
      </c>
      <c r="J597" s="2">
        <f>SUMIFS('Division Lvl'!AD$2:AD$418,'Division Lvl'!$AQ$2:$AQ$418,$A$594,'Division Lvl'!$AO$2:$AO$418,$A597)</f>
        <v>356605.72610046377</v>
      </c>
      <c r="K597" s="2">
        <f>SUMIFS('Division Lvl'!AE$2:AE$418,'Division Lvl'!$AQ$2:$AQ$418,$A$594,'Division Lvl'!$AO$2:$AO$418,$A597)</f>
        <v>365520.86925297533</v>
      </c>
      <c r="L597" s="2">
        <f>SUMIFS('Division Lvl'!AF$2:AF$418,'Division Lvl'!$AQ$2:$AQ$418,$A$594,'Division Lvl'!$AO$2:$AO$418,$A597)</f>
        <v>374658.89098429965</v>
      </c>
    </row>
    <row r="598" spans="1:12" x14ac:dyDescent="0.2">
      <c r="A598" s="2" t="s">
        <v>152</v>
      </c>
      <c r="B598" s="2" t="str">
        <f>VLOOKUP(A598,'Plan Lvl'!$A$2:$B$26,2,FALSE)</f>
        <v>Distribution works program</v>
      </c>
      <c r="C598" s="2">
        <f>SUMIFS('Division Lvl'!W$2:W$418,'Division Lvl'!$AQ$2:$AQ$418,$A$594,'Division Lvl'!$AO$2:$AO$418,$A598)</f>
        <v>8536573.1465000007</v>
      </c>
      <c r="D598" s="2">
        <f>SUMIFS('Division Lvl'!X$2:X$418,'Division Lvl'!$AQ$2:$AQ$418,$A$594,'Division Lvl'!$AO$2:$AO$418,$A598)</f>
        <v>6970865.0999999996</v>
      </c>
      <c r="E598" s="2">
        <f>SUMIFS('Division Lvl'!Y$2:Y$418,'Division Lvl'!$AQ$2:$AQ$418,$A$594,'Division Lvl'!$AO$2:$AO$418,$A598)</f>
        <v>7462655.5643749991</v>
      </c>
      <c r="F598" s="2">
        <f>SUMIFS('Division Lvl'!Z$2:Z$418,'Division Lvl'!$AQ$2:$AQ$418,$A$594,'Division Lvl'!$AO$2:$AO$418,$A598)</f>
        <v>7158488.2801249996</v>
      </c>
      <c r="G598" s="2">
        <f>SUMIFS('Division Lvl'!AA$2:AA$418,'Division Lvl'!$AQ$2:$AQ$418,$A$594,'Division Lvl'!$AO$2:$AO$418,$A598)</f>
        <v>6926477.7678777333</v>
      </c>
      <c r="H598" s="2">
        <f>SUMIFS('Division Lvl'!AB$2:AB$418,'Division Lvl'!$AQ$2:$AQ$418,$A$594,'Division Lvl'!$AO$2:$AO$418,$A598)</f>
        <v>6728594.3886571955</v>
      </c>
      <c r="I598" s="2">
        <f>SUMIFS('Division Lvl'!AC$2:AC$418,'Division Lvl'!$AQ$2:$AQ$418,$A$594,'Division Lvl'!$AO$2:$AO$418,$A598)</f>
        <v>6958160.509277341</v>
      </c>
      <c r="J598" s="2">
        <f>SUMIFS('Division Lvl'!AD$2:AD$418,'Division Lvl'!$AQ$2:$AQ$418,$A$594,'Division Lvl'!$AO$2:$AO$418,$A598)</f>
        <v>7132114.5220092749</v>
      </c>
      <c r="K598" s="2">
        <f>SUMIFS('Division Lvl'!AE$2:AE$418,'Division Lvl'!$AQ$2:$AQ$418,$A$594,'Division Lvl'!$AO$2:$AO$418,$A598)</f>
        <v>7310417.3850595066</v>
      </c>
      <c r="L598" s="2">
        <f>SUMIFS('Division Lvl'!AF$2:AF$418,'Division Lvl'!$AQ$2:$AQ$418,$A$594,'Division Lvl'!$AO$2:$AO$418,$A598)</f>
        <v>7493177.8196859928</v>
      </c>
    </row>
    <row r="599" spans="1:12" x14ac:dyDescent="0.2">
      <c r="A599" s="2" t="s">
        <v>156</v>
      </c>
      <c r="B599" s="2" t="str">
        <f>VLOOKUP(A599,'Plan Lvl'!$A$2:$B$26,2,FALSE)</f>
        <v>Low voltage development capital</v>
      </c>
      <c r="C599" s="2">
        <f>SUMIFS('Division Lvl'!W$2:W$418,'Division Lvl'!$AQ$2:$AQ$418,$A$594,'Division Lvl'!$AO$2:$AO$418,$A599)</f>
        <v>120000</v>
      </c>
      <c r="D599" s="2">
        <f>SUMIFS('Division Lvl'!X$2:X$418,'Division Lvl'!$AQ$2:$AQ$418,$A$594,'Division Lvl'!$AO$2:$AO$418,$A599)</f>
        <v>82000</v>
      </c>
      <c r="E599" s="2">
        <f>SUMIFS('Division Lvl'!Y$2:Y$418,'Division Lvl'!$AQ$2:$AQ$418,$A$594,'Division Lvl'!$AO$2:$AO$418,$A599)</f>
        <v>84050</v>
      </c>
      <c r="F599" s="2">
        <f>SUMIFS('Division Lvl'!Z$2:Z$418,'Division Lvl'!$AQ$2:$AQ$418,$A$594,'Division Lvl'!$AO$2:$AO$418,$A599)</f>
        <v>86151.249999999985</v>
      </c>
      <c r="G599" s="2">
        <f>SUMIFS('Division Lvl'!AA$2:AA$418,'Division Lvl'!$AQ$2:$AQ$418,$A$594,'Division Lvl'!$AO$2:$AO$418,$A599)</f>
        <v>88305.031249999985</v>
      </c>
      <c r="H599" s="2">
        <f>SUMIFS('Division Lvl'!AB$2:AB$418,'Division Lvl'!$AQ$2:$AQ$418,$A$594,'Division Lvl'!$AO$2:$AO$418,$A599)</f>
        <v>90512.657031249968</v>
      </c>
      <c r="I599" s="2">
        <f>SUMIFS('Division Lvl'!AC$2:AC$418,'Division Lvl'!$AQ$2:$AQ$418,$A$594,'Division Lvl'!$AO$2:$AO$418,$A599)</f>
        <v>92775.473457031214</v>
      </c>
      <c r="J599" s="2">
        <f>SUMIFS('Division Lvl'!AD$2:AD$418,'Division Lvl'!$AQ$2:$AQ$418,$A$594,'Division Lvl'!$AO$2:$AO$418,$A599)</f>
        <v>95094.860293456994</v>
      </c>
      <c r="K599" s="2">
        <f>SUMIFS('Division Lvl'!AE$2:AE$418,'Division Lvl'!$AQ$2:$AQ$418,$A$594,'Division Lvl'!$AO$2:$AO$418,$A599)</f>
        <v>97472.231800793423</v>
      </c>
      <c r="L599" s="2">
        <f>SUMIFS('Division Lvl'!AF$2:AF$418,'Division Lvl'!$AQ$2:$AQ$418,$A$594,'Division Lvl'!$AO$2:$AO$418,$A599)</f>
        <v>99909.037595813235</v>
      </c>
    </row>
    <row r="600" spans="1:12" x14ac:dyDescent="0.2">
      <c r="A600" s="2" t="s">
        <v>151</v>
      </c>
      <c r="B600" s="2" t="str">
        <f>VLOOKUP(A600,'Plan Lvl'!$A$2:$B$26,2,FALSE)</f>
        <v>Major projects</v>
      </c>
      <c r="C600" s="2">
        <f>SUMIFS('Division Lvl'!W$2:W$418,'Division Lvl'!$AQ$2:$AQ$418,$A$594,'Division Lvl'!$AO$2:$AO$418,$A600)</f>
        <v>42200551.340000004</v>
      </c>
      <c r="D600" s="2">
        <f>SUMIFS('Division Lvl'!X$2:X$418,'Division Lvl'!$AQ$2:$AQ$418,$A$594,'Division Lvl'!$AO$2:$AO$418,$A600)</f>
        <v>49999477.449999996</v>
      </c>
      <c r="E600" s="2">
        <f>SUMIFS('Division Lvl'!Y$2:Y$418,'Division Lvl'!$AQ$2:$AQ$418,$A$594,'Division Lvl'!$AO$2:$AO$418,$A600)</f>
        <v>56767295.405624993</v>
      </c>
      <c r="F600" s="2">
        <f>SUMIFS('Division Lvl'!Z$2:Z$418,'Division Lvl'!$AQ$2:$AQ$418,$A$594,'Division Lvl'!$AO$2:$AO$418,$A600)</f>
        <v>80889785.322609365</v>
      </c>
      <c r="G600" s="2">
        <f>SUMIFS('Division Lvl'!AA$2:AA$418,'Division Lvl'!$AQ$2:$AQ$418,$A$594,'Division Lvl'!$AO$2:$AO$418,$A600)</f>
        <v>92901426.234541774</v>
      </c>
      <c r="H600" s="2">
        <f>SUMIFS('Division Lvl'!AB$2:AB$418,'Division Lvl'!$AQ$2:$AQ$418,$A$594,'Division Lvl'!$AO$2:$AO$418,$A600)</f>
        <v>88536841.532608062</v>
      </c>
      <c r="I600" s="2">
        <f>SUMIFS('Division Lvl'!AC$2:AC$418,'Division Lvl'!$AQ$2:$AQ$418,$A$594,'Division Lvl'!$AO$2:$AO$418,$A600)</f>
        <v>82413439.970979735</v>
      </c>
      <c r="J600" s="2">
        <f>SUMIFS('Division Lvl'!AD$2:AD$418,'Division Lvl'!$AQ$2:$AQ$418,$A$594,'Division Lvl'!$AO$2:$AO$418,$A600)</f>
        <v>82925278.605007902</v>
      </c>
      <c r="K600" s="2">
        <f>SUMIFS('Division Lvl'!AE$2:AE$418,'Division Lvl'!$AQ$2:$AQ$418,$A$594,'Division Lvl'!$AO$2:$AO$418,$A600)</f>
        <v>89765407.033029065</v>
      </c>
      <c r="L600" s="2">
        <f>SUMIFS('Division Lvl'!AF$2:AF$418,'Division Lvl'!$AQ$2:$AQ$418,$A$594,'Division Lvl'!$AO$2:$AO$418,$A600)</f>
        <v>97717532.856149063</v>
      </c>
    </row>
    <row r="601" spans="1:12" x14ac:dyDescent="0.2">
      <c r="A601" s="2" t="s">
        <v>140</v>
      </c>
      <c r="B601" s="2" t="str">
        <f>VLOOKUP(A601,'Plan Lvl'!$A$2:$B$26,2,FALSE)</f>
        <v>Major projects - land</v>
      </c>
      <c r="C601" s="2">
        <f>SUMIFS('Division Lvl'!W$2:W$418,'Division Lvl'!$AQ$2:$AQ$418,$A$594,'Division Lvl'!$AO$2:$AO$418,$A601)</f>
        <v>6621308.5999999996</v>
      </c>
      <c r="D601" s="2">
        <f>SUMIFS('Division Lvl'!X$2:X$418,'Division Lvl'!$AQ$2:$AQ$418,$A$594,'Division Lvl'!$AO$2:$AO$418,$A601)</f>
        <v>9069349.6499999985</v>
      </c>
      <c r="E601" s="2">
        <f>SUMIFS('Division Lvl'!Y$2:Y$418,'Division Lvl'!$AQ$2:$AQ$418,$A$594,'Division Lvl'!$AO$2:$AO$418,$A601)</f>
        <v>3151874.9999999995</v>
      </c>
      <c r="F601" s="2">
        <f>SUMIFS('Division Lvl'!Z$2:Z$418,'Division Lvl'!$AQ$2:$AQ$418,$A$594,'Division Lvl'!$AO$2:$AO$418,$A601)</f>
        <v>3769117.1874999995</v>
      </c>
      <c r="G601" s="2">
        <f>SUMIFS('Division Lvl'!AA$2:AA$418,'Division Lvl'!$AQ$2:$AQ$418,$A$594,'Division Lvl'!$AO$2:$AO$418,$A601)</f>
        <v>3311438.6718749991</v>
      </c>
      <c r="H601" s="2">
        <f>SUMIFS('Division Lvl'!AB$2:AB$418,'Division Lvl'!$AQ$2:$AQ$418,$A$594,'Division Lvl'!$AO$2:$AO$418,$A601)</f>
        <v>3394224.6386718741</v>
      </c>
      <c r="I601" s="2">
        <f>SUMIFS('Division Lvl'!AC$2:AC$418,'Division Lvl'!$AQ$2:$AQ$418,$A$594,'Division Lvl'!$AO$2:$AO$418,$A601)</f>
        <v>3247141.5709960926</v>
      </c>
      <c r="J601" s="2">
        <f>SUMIFS('Division Lvl'!AD$2:AD$418,'Division Lvl'!$AQ$2:$AQ$418,$A$594,'Division Lvl'!$AO$2:$AO$418,$A601)</f>
        <v>0</v>
      </c>
      <c r="K601" s="2">
        <f>SUMIFS('Division Lvl'!AE$2:AE$418,'Division Lvl'!$AQ$2:$AQ$418,$A$594,'Division Lvl'!$AO$2:$AO$418,$A601)</f>
        <v>6092014.4875495881</v>
      </c>
      <c r="L601" s="2">
        <f>SUMIFS('Division Lvl'!AF$2:AF$418,'Division Lvl'!$AQ$2:$AQ$418,$A$594,'Division Lvl'!$AO$2:$AO$418,$A601)</f>
        <v>0</v>
      </c>
    </row>
    <row r="634" spans="1:12" x14ac:dyDescent="0.2">
      <c r="A634" s="2" t="s">
        <v>884</v>
      </c>
    </row>
    <row r="636" spans="1:12" x14ac:dyDescent="0.2">
      <c r="C636" s="2" t="s">
        <v>859</v>
      </c>
      <c r="D636" s="2" t="s">
        <v>864</v>
      </c>
      <c r="E636" s="2" t="s">
        <v>865</v>
      </c>
      <c r="F636" s="2" t="s">
        <v>866</v>
      </c>
      <c r="G636" s="2" t="s">
        <v>867</v>
      </c>
      <c r="H636" s="2" t="s">
        <v>868</v>
      </c>
      <c r="I636" s="2" t="s">
        <v>869</v>
      </c>
      <c r="J636" s="2" t="s">
        <v>870</v>
      </c>
      <c r="K636" s="2" t="s">
        <v>871</v>
      </c>
      <c r="L636" s="2" t="s">
        <v>872</v>
      </c>
    </row>
    <row r="637" spans="1:12" x14ac:dyDescent="0.2">
      <c r="A637" s="2" t="s">
        <v>96</v>
      </c>
      <c r="B637" s="2" t="str">
        <f>VLOOKUP(A637,'Plan Lvl'!$A$2:$B$26,2,FALSE)</f>
        <v>Asset relocation</v>
      </c>
      <c r="C637" s="2">
        <f>SUMIFS('Division Lvl'!W$2:W$418,'Division Lvl'!$AQ$2:$AQ$418,$A$634,'Division Lvl'!$AO$2:$AO$418,$A637)</f>
        <v>0</v>
      </c>
      <c r="D637" s="2">
        <f>SUMIFS('Division Lvl'!X$2:X$418,'Division Lvl'!$AQ$2:$AQ$418,$A$634,'Division Lvl'!$AO$2:$AO$418,$A637)</f>
        <v>0</v>
      </c>
      <c r="E637" s="2">
        <f>SUMIFS('Division Lvl'!Y$2:Y$418,'Division Lvl'!$AQ$2:$AQ$418,$A$634,'Division Lvl'!$AO$2:$AO$418,$A637)</f>
        <v>0</v>
      </c>
      <c r="F637" s="2">
        <f>SUMIFS('Division Lvl'!Z$2:Z$418,'Division Lvl'!$AQ$2:$AQ$418,$A$634,'Division Lvl'!$AO$2:$AO$418,$A637)</f>
        <v>0</v>
      </c>
      <c r="G637" s="2">
        <f>SUMIFS('Division Lvl'!AA$2:AA$418,'Division Lvl'!$AQ$2:$AQ$418,$A$634,'Division Lvl'!$AO$2:$AO$418,$A637)</f>
        <v>0</v>
      </c>
      <c r="H637" s="2">
        <f>SUMIFS('Division Lvl'!AB$2:AB$418,'Division Lvl'!$AQ$2:$AQ$418,$A$634,'Division Lvl'!$AO$2:$AO$418,$A637)</f>
        <v>0</v>
      </c>
      <c r="I637" s="2">
        <f>SUMIFS('Division Lvl'!AC$2:AC$418,'Division Lvl'!$AQ$2:$AQ$418,$A$634,'Division Lvl'!$AO$2:$AO$418,$A637)</f>
        <v>0</v>
      </c>
      <c r="J637" s="2">
        <f>SUMIFS('Division Lvl'!AD$2:AD$418,'Division Lvl'!$AQ$2:$AQ$418,$A$634,'Division Lvl'!$AO$2:$AO$418,$A637)</f>
        <v>0</v>
      </c>
      <c r="K637" s="2">
        <f>SUMIFS('Division Lvl'!AE$2:AE$418,'Division Lvl'!$AQ$2:$AQ$418,$A$634,'Division Lvl'!$AO$2:$AO$418,$A637)</f>
        <v>0</v>
      </c>
      <c r="L637" s="2">
        <f>SUMIFS('Division Lvl'!AF$2:AF$418,'Division Lvl'!$AQ$2:$AQ$418,$A$634,'Division Lvl'!$AO$2:$AO$418,$A637)</f>
        <v>0</v>
      </c>
    </row>
    <row r="638" spans="1:12" x14ac:dyDescent="0.2">
      <c r="A638" s="2" t="s">
        <v>735</v>
      </c>
      <c r="B638" s="2" t="str">
        <f>VLOOKUP(A638,'Plan Lvl'!$A$2:$B$26,2,FALSE)</f>
        <v>Duct installation RMS road works</v>
      </c>
      <c r="C638" s="2">
        <f>SUMIFS('Division Lvl'!W$2:W$418,'Division Lvl'!$AQ$2:$AQ$418,$A$634,'Division Lvl'!$AO$2:$AO$418,$A638)</f>
        <v>0</v>
      </c>
      <c r="D638" s="2">
        <f>SUMIFS('Division Lvl'!X$2:X$418,'Division Lvl'!$AQ$2:$AQ$418,$A$634,'Division Lvl'!$AO$2:$AO$418,$A638)</f>
        <v>0</v>
      </c>
      <c r="E638" s="2">
        <f>SUMIFS('Division Lvl'!Y$2:Y$418,'Division Lvl'!$AQ$2:$AQ$418,$A$634,'Division Lvl'!$AO$2:$AO$418,$A638)</f>
        <v>0</v>
      </c>
      <c r="F638" s="2">
        <f>SUMIFS('Division Lvl'!Z$2:Z$418,'Division Lvl'!$AQ$2:$AQ$418,$A$634,'Division Lvl'!$AO$2:$AO$418,$A638)</f>
        <v>0</v>
      </c>
      <c r="G638" s="2">
        <f>SUMIFS('Division Lvl'!AA$2:AA$418,'Division Lvl'!$AQ$2:$AQ$418,$A$634,'Division Lvl'!$AO$2:$AO$418,$A638)</f>
        <v>0</v>
      </c>
      <c r="H638" s="2">
        <f>SUMIFS('Division Lvl'!AB$2:AB$418,'Division Lvl'!$AQ$2:$AQ$418,$A$634,'Division Lvl'!$AO$2:$AO$418,$A638)</f>
        <v>0</v>
      </c>
      <c r="I638" s="2">
        <f>SUMIFS('Division Lvl'!AC$2:AC$418,'Division Lvl'!$AQ$2:$AQ$418,$A$634,'Division Lvl'!$AO$2:$AO$418,$A638)</f>
        <v>0</v>
      </c>
      <c r="J638" s="2">
        <f>SUMIFS('Division Lvl'!AD$2:AD$418,'Division Lvl'!$AQ$2:$AQ$418,$A$634,'Division Lvl'!$AO$2:$AO$418,$A638)</f>
        <v>0</v>
      </c>
      <c r="K638" s="2">
        <f>SUMIFS('Division Lvl'!AE$2:AE$418,'Division Lvl'!$AQ$2:$AQ$418,$A$634,'Division Lvl'!$AO$2:$AO$418,$A638)</f>
        <v>0</v>
      </c>
      <c r="L638" s="2">
        <f>SUMIFS('Division Lvl'!AF$2:AF$418,'Division Lvl'!$AQ$2:$AQ$418,$A$634,'Division Lvl'!$AO$2:$AO$418,$A638)</f>
        <v>0</v>
      </c>
    </row>
    <row r="639" spans="1:12" x14ac:dyDescent="0.2">
      <c r="A639" s="2" t="s">
        <v>97</v>
      </c>
      <c r="B639" s="2" t="str">
        <f>VLOOKUP(A639,'Plan Lvl'!$A$2:$B$26,2,FALSE)</f>
        <v>Industrial &amp; commercial</v>
      </c>
      <c r="C639" s="2">
        <f>SUMIFS('Division Lvl'!W$2:W$418,'Division Lvl'!$AQ$2:$AQ$418,$A$634,'Division Lvl'!$AO$2:$AO$418,$A639)</f>
        <v>0</v>
      </c>
      <c r="D639" s="2">
        <f>SUMIFS('Division Lvl'!X$2:X$418,'Division Lvl'!$AQ$2:$AQ$418,$A$634,'Division Lvl'!$AO$2:$AO$418,$A639)</f>
        <v>0</v>
      </c>
      <c r="E639" s="2">
        <f>SUMIFS('Division Lvl'!Y$2:Y$418,'Division Lvl'!$AQ$2:$AQ$418,$A$634,'Division Lvl'!$AO$2:$AO$418,$A639)</f>
        <v>0</v>
      </c>
      <c r="F639" s="2">
        <f>SUMIFS('Division Lvl'!Z$2:Z$418,'Division Lvl'!$AQ$2:$AQ$418,$A$634,'Division Lvl'!$AO$2:$AO$418,$A639)</f>
        <v>0</v>
      </c>
      <c r="G639" s="2">
        <f>SUMIFS('Division Lvl'!AA$2:AA$418,'Division Lvl'!$AQ$2:$AQ$418,$A$634,'Division Lvl'!$AO$2:$AO$418,$A639)</f>
        <v>0</v>
      </c>
      <c r="H639" s="2">
        <f>SUMIFS('Division Lvl'!AB$2:AB$418,'Division Lvl'!$AQ$2:$AQ$418,$A$634,'Division Lvl'!$AO$2:$AO$418,$A639)</f>
        <v>0</v>
      </c>
      <c r="I639" s="2">
        <f>SUMIFS('Division Lvl'!AC$2:AC$418,'Division Lvl'!$AQ$2:$AQ$418,$A$634,'Division Lvl'!$AO$2:$AO$418,$A639)</f>
        <v>0</v>
      </c>
      <c r="J639" s="2">
        <f>SUMIFS('Division Lvl'!AD$2:AD$418,'Division Lvl'!$AQ$2:$AQ$418,$A$634,'Division Lvl'!$AO$2:$AO$418,$A639)</f>
        <v>0</v>
      </c>
      <c r="K639" s="2">
        <f>SUMIFS('Division Lvl'!AE$2:AE$418,'Division Lvl'!$AQ$2:$AQ$418,$A$634,'Division Lvl'!$AO$2:$AO$418,$A639)</f>
        <v>0</v>
      </c>
      <c r="L639" s="2">
        <f>SUMIFS('Division Lvl'!AF$2:AF$418,'Division Lvl'!$AQ$2:$AQ$418,$A$634,'Division Lvl'!$AO$2:$AO$418,$A639)</f>
        <v>0</v>
      </c>
    </row>
    <row r="640" spans="1:12" x14ac:dyDescent="0.2">
      <c r="A640" s="2" t="s">
        <v>98</v>
      </c>
      <c r="B640" s="2" t="str">
        <f>VLOOKUP(A640,'Plan Lvl'!$A$2:$B$26,2,FALSE)</f>
        <v>Non-urban extension</v>
      </c>
      <c r="C640" s="2">
        <f>SUMIFS('Division Lvl'!W$2:W$418,'Division Lvl'!$AQ$2:$AQ$418,$A$634,'Division Lvl'!$AO$2:$AO$418,$A640)</f>
        <v>0</v>
      </c>
      <c r="D640" s="2">
        <f>SUMIFS('Division Lvl'!X$2:X$418,'Division Lvl'!$AQ$2:$AQ$418,$A$634,'Division Lvl'!$AO$2:$AO$418,$A640)</f>
        <v>0</v>
      </c>
      <c r="E640" s="2">
        <f>SUMIFS('Division Lvl'!Y$2:Y$418,'Division Lvl'!$AQ$2:$AQ$418,$A$634,'Division Lvl'!$AO$2:$AO$418,$A640)</f>
        <v>0</v>
      </c>
      <c r="F640" s="2">
        <f>SUMIFS('Division Lvl'!Z$2:Z$418,'Division Lvl'!$AQ$2:$AQ$418,$A$634,'Division Lvl'!$AO$2:$AO$418,$A640)</f>
        <v>0</v>
      </c>
      <c r="G640" s="2">
        <f>SUMIFS('Division Lvl'!AA$2:AA$418,'Division Lvl'!$AQ$2:$AQ$418,$A$634,'Division Lvl'!$AO$2:$AO$418,$A640)</f>
        <v>0</v>
      </c>
      <c r="H640" s="2">
        <f>SUMIFS('Division Lvl'!AB$2:AB$418,'Division Lvl'!$AQ$2:$AQ$418,$A$634,'Division Lvl'!$AO$2:$AO$418,$A640)</f>
        <v>0</v>
      </c>
      <c r="I640" s="2">
        <f>SUMIFS('Division Lvl'!AC$2:AC$418,'Division Lvl'!$AQ$2:$AQ$418,$A$634,'Division Lvl'!$AO$2:$AO$418,$A640)</f>
        <v>0</v>
      </c>
      <c r="J640" s="2">
        <f>SUMIFS('Division Lvl'!AD$2:AD$418,'Division Lvl'!$AQ$2:$AQ$418,$A$634,'Division Lvl'!$AO$2:$AO$418,$A640)</f>
        <v>0</v>
      </c>
      <c r="K640" s="2">
        <f>SUMIFS('Division Lvl'!AE$2:AE$418,'Division Lvl'!$AQ$2:$AQ$418,$A$634,'Division Lvl'!$AO$2:$AO$418,$A640)</f>
        <v>0</v>
      </c>
      <c r="L640" s="2">
        <f>SUMIFS('Division Lvl'!AF$2:AF$418,'Division Lvl'!$AQ$2:$AQ$418,$A$634,'Division Lvl'!$AO$2:$AO$418,$A640)</f>
        <v>0</v>
      </c>
    </row>
    <row r="641" spans="1:12" x14ac:dyDescent="0.2">
      <c r="A641" s="2" t="s">
        <v>99</v>
      </c>
      <c r="B641" s="2" t="str">
        <f>VLOOKUP(A641,'Plan Lvl'!$A$2:$B$26,2,FALSE)</f>
        <v>Underground residential</v>
      </c>
      <c r="C641" s="2">
        <f>SUMIFS('Division Lvl'!W$2:W$418,'Division Lvl'!$AQ$2:$AQ$418,$A$634,'Division Lvl'!$AO$2:$AO$418,$A641)</f>
        <v>0</v>
      </c>
      <c r="D641" s="2">
        <f>SUMIFS('Division Lvl'!X$2:X$418,'Division Lvl'!$AQ$2:$AQ$418,$A$634,'Division Lvl'!$AO$2:$AO$418,$A641)</f>
        <v>0</v>
      </c>
      <c r="E641" s="2">
        <f>SUMIFS('Division Lvl'!Y$2:Y$418,'Division Lvl'!$AQ$2:$AQ$418,$A$634,'Division Lvl'!$AO$2:$AO$418,$A641)</f>
        <v>0</v>
      </c>
      <c r="F641" s="2">
        <f>SUMIFS('Division Lvl'!Z$2:Z$418,'Division Lvl'!$AQ$2:$AQ$418,$A$634,'Division Lvl'!$AO$2:$AO$418,$A641)</f>
        <v>0</v>
      </c>
      <c r="G641" s="2">
        <f>SUMIFS('Division Lvl'!AA$2:AA$418,'Division Lvl'!$AQ$2:$AQ$418,$A$634,'Division Lvl'!$AO$2:$AO$418,$A641)</f>
        <v>0</v>
      </c>
      <c r="H641" s="2">
        <f>SUMIFS('Division Lvl'!AB$2:AB$418,'Division Lvl'!$AQ$2:$AQ$418,$A$634,'Division Lvl'!$AO$2:$AO$418,$A641)</f>
        <v>0</v>
      </c>
      <c r="I641" s="2">
        <f>SUMIFS('Division Lvl'!AC$2:AC$418,'Division Lvl'!$AQ$2:$AQ$418,$A$634,'Division Lvl'!$AO$2:$AO$418,$A641)</f>
        <v>0</v>
      </c>
      <c r="J641" s="2">
        <f>SUMIFS('Division Lvl'!AD$2:AD$418,'Division Lvl'!$AQ$2:$AQ$418,$A$634,'Division Lvl'!$AO$2:$AO$418,$A641)</f>
        <v>0</v>
      </c>
      <c r="K641" s="2">
        <f>SUMIFS('Division Lvl'!AE$2:AE$418,'Division Lvl'!$AQ$2:$AQ$418,$A$634,'Division Lvl'!$AO$2:$AO$418,$A641)</f>
        <v>0</v>
      </c>
      <c r="L641" s="2">
        <f>SUMIFS('Division Lvl'!AF$2:AF$418,'Division Lvl'!$AQ$2:$AQ$418,$A$634,'Division Lvl'!$AO$2:$AO$418,$A641)</f>
        <v>0</v>
      </c>
    </row>
    <row r="674" spans="1:12" x14ac:dyDescent="0.2">
      <c r="A674" s="2" t="s">
        <v>684</v>
      </c>
    </row>
    <row r="676" spans="1:12" x14ac:dyDescent="0.2">
      <c r="C676" s="2" t="s">
        <v>859</v>
      </c>
      <c r="D676" s="2" t="s">
        <v>864</v>
      </c>
      <c r="E676" s="2" t="s">
        <v>865</v>
      </c>
      <c r="F676" s="2" t="s">
        <v>866</v>
      </c>
      <c r="G676" s="2" t="s">
        <v>867</v>
      </c>
      <c r="H676" s="2" t="s">
        <v>868</v>
      </c>
      <c r="I676" s="2" t="s">
        <v>869</v>
      </c>
      <c r="J676" s="2" t="s">
        <v>870</v>
      </c>
      <c r="K676" s="2" t="s">
        <v>871</v>
      </c>
      <c r="L676" s="2" t="s">
        <v>872</v>
      </c>
    </row>
    <row r="677" spans="1:12" x14ac:dyDescent="0.2">
      <c r="A677" s="2" t="s">
        <v>194</v>
      </c>
      <c r="B677" s="2" t="str">
        <f>VLOOKUP(A677,'Plan Lvl'!$A$2:$B$26,2,FALSE)</f>
        <v>Efficiency</v>
      </c>
      <c r="C677" s="2">
        <f>SUMIFS('Division Lvl'!W$2:W$418,'Division Lvl'!$AQ$2:$AQ$418,$A$674,'Division Lvl'!$AO$2:$AO$418,$A677)</f>
        <v>14073634.239999998</v>
      </c>
      <c r="D677" s="2">
        <f>SUMIFS('Division Lvl'!X$2:X$418,'Division Lvl'!$AQ$2:$AQ$418,$A$674,'Division Lvl'!$AO$2:$AO$418,$A677)</f>
        <v>9312500.1499999985</v>
      </c>
      <c r="E677" s="2">
        <f>SUMIFS('Division Lvl'!Y$2:Y$418,'Division Lvl'!$AQ$2:$AQ$418,$A$674,'Division Lvl'!$AO$2:$AO$418,$A677)</f>
        <v>4325312.8093749993</v>
      </c>
      <c r="F677" s="2">
        <f>SUMIFS('Division Lvl'!Z$2:Z$418,'Division Lvl'!$AQ$2:$AQ$418,$A$674,'Division Lvl'!$AO$2:$AO$418,$A677)</f>
        <v>2253781.3134374996</v>
      </c>
      <c r="G677" s="2">
        <f>SUMIFS('Division Lvl'!AA$2:AA$418,'Division Lvl'!$AQ$2:$AQ$418,$A$674,'Division Lvl'!$AO$2:$AO$418,$A677)</f>
        <v>2207625.7812499995</v>
      </c>
      <c r="H677" s="2">
        <f>SUMIFS('Division Lvl'!AB$2:AB$418,'Division Lvl'!$AQ$2:$AQ$418,$A$674,'Division Lvl'!$AO$2:$AO$418,$A677)</f>
        <v>2262816.4257812495</v>
      </c>
      <c r="I677" s="2">
        <f>SUMIFS('Division Lvl'!AC$2:AC$418,'Division Lvl'!$AQ$2:$AQ$418,$A$674,'Division Lvl'!$AO$2:$AO$418,$A677)</f>
        <v>2319386.8364257803</v>
      </c>
      <c r="J677" s="2">
        <f>SUMIFS('Division Lvl'!AD$2:AD$418,'Division Lvl'!$AQ$2:$AQ$418,$A$674,'Division Lvl'!$AO$2:$AO$418,$A677)</f>
        <v>2377371.5073364251</v>
      </c>
      <c r="K677" s="2">
        <f>SUMIFS('Division Lvl'!AE$2:AE$418,'Division Lvl'!$AQ$2:$AQ$418,$A$674,'Division Lvl'!$AO$2:$AO$418,$A677)</f>
        <v>2436805.7950198352</v>
      </c>
      <c r="L677" s="2">
        <f>SUMIFS('Division Lvl'!AF$2:AF$418,'Division Lvl'!$AQ$2:$AQ$418,$A$674,'Division Lvl'!$AO$2:$AO$418,$A677)</f>
        <v>2497725.9398953309</v>
      </c>
    </row>
    <row r="678" spans="1:12" x14ac:dyDescent="0.2">
      <c r="A678" s="2" t="s">
        <v>156</v>
      </c>
      <c r="B678" s="2" t="str">
        <f>VLOOKUP(A678,'Plan Lvl'!$A$2:$B$26,2,FALSE)</f>
        <v>Low voltage development capital</v>
      </c>
      <c r="C678" s="2">
        <f>SUMIFS('Division Lvl'!W$2:W$418,'Division Lvl'!$AQ$2:$AQ$418,$A$674,'Division Lvl'!$AO$2:$AO$418,$A678)</f>
        <v>2730394.93</v>
      </c>
      <c r="D678" s="2">
        <f>SUMIFS('Division Lvl'!X$2:X$418,'Division Lvl'!$AQ$2:$AQ$418,$A$674,'Division Lvl'!$AO$2:$AO$418,$A678)</f>
        <v>1793749.9999999998</v>
      </c>
      <c r="E678" s="2">
        <f>SUMIFS('Division Lvl'!Y$2:Y$418,'Division Lvl'!$AQ$2:$AQ$418,$A$674,'Division Lvl'!$AO$2:$AO$418,$A678)</f>
        <v>1838593.75</v>
      </c>
      <c r="F678" s="2">
        <f>SUMIFS('Division Lvl'!Z$2:Z$418,'Division Lvl'!$AQ$2:$AQ$418,$A$674,'Division Lvl'!$AO$2:$AO$418,$A678)</f>
        <v>1884558.5937499998</v>
      </c>
      <c r="G678" s="2">
        <f>SUMIFS('Division Lvl'!AA$2:AA$418,'Division Lvl'!$AQ$2:$AQ$418,$A$674,'Division Lvl'!$AO$2:$AO$418,$A678)</f>
        <v>1931672.5585937495</v>
      </c>
      <c r="H678" s="2">
        <f>SUMIFS('Division Lvl'!AB$2:AB$418,'Division Lvl'!$AQ$2:$AQ$418,$A$674,'Division Lvl'!$AO$2:$AO$418,$A678)</f>
        <v>1979964.3725585933</v>
      </c>
      <c r="I678" s="2">
        <f>SUMIFS('Division Lvl'!AC$2:AC$418,'Division Lvl'!$AQ$2:$AQ$418,$A$674,'Division Lvl'!$AO$2:$AO$418,$A678)</f>
        <v>2029463.4818725577</v>
      </c>
      <c r="J678" s="2">
        <f>SUMIFS('Division Lvl'!AD$2:AD$418,'Division Lvl'!$AQ$2:$AQ$418,$A$674,'Division Lvl'!$AO$2:$AO$418,$A678)</f>
        <v>2080200.0689193718</v>
      </c>
      <c r="K678" s="2">
        <f>SUMIFS('Division Lvl'!AE$2:AE$418,'Division Lvl'!$AQ$2:$AQ$418,$A$674,'Division Lvl'!$AO$2:$AO$418,$A678)</f>
        <v>2132205.0706423558</v>
      </c>
      <c r="L678" s="2">
        <f>SUMIFS('Division Lvl'!AF$2:AF$418,'Division Lvl'!$AQ$2:$AQ$418,$A$674,'Division Lvl'!$AO$2:$AO$418,$A678)</f>
        <v>2185510.1974084144</v>
      </c>
    </row>
    <row r="679" spans="1:12" x14ac:dyDescent="0.2">
      <c r="A679" s="2" t="s">
        <v>133</v>
      </c>
      <c r="B679" s="2" t="str">
        <f>VLOOKUP(A679,'Plan Lvl'!$A$2:$B$26,2,FALSE)</f>
        <v>Metering capital</v>
      </c>
      <c r="C679" s="2">
        <f>SUMIFS('Division Lvl'!W$2:W$418,'Division Lvl'!$AQ$2:$AQ$418,$A$674,'Division Lvl'!$AO$2:$AO$418,$A679)</f>
        <v>815847.56</v>
      </c>
      <c r="D679" s="2">
        <f>SUMIFS('Division Lvl'!X$2:X$418,'Division Lvl'!$AQ$2:$AQ$418,$A$674,'Division Lvl'!$AO$2:$AO$418,$A679)</f>
        <v>2601023.5999999996</v>
      </c>
      <c r="E679" s="2">
        <f>SUMIFS('Division Lvl'!Y$2:Y$418,'Division Lvl'!$AQ$2:$AQ$418,$A$674,'Division Lvl'!$AO$2:$AO$418,$A679)</f>
        <v>1888167.4906249996</v>
      </c>
      <c r="F679" s="2">
        <f>SUMIFS('Division Lvl'!Z$2:Z$418,'Division Lvl'!$AQ$2:$AQ$418,$A$674,'Division Lvl'!$AO$2:$AO$418,$A679)</f>
        <v>1870328.5610312498</v>
      </c>
      <c r="G679" s="2">
        <f>SUMIFS('Division Lvl'!AA$2:AA$418,'Division Lvl'!$AQ$2:$AQ$418,$A$674,'Division Lvl'!$AO$2:$AO$418,$A679)</f>
        <v>1817302.0897445309</v>
      </c>
      <c r="H679" s="2">
        <f>SUMIFS('Division Lvl'!AB$2:AB$418,'Division Lvl'!$AQ$2:$AQ$418,$A$674,'Division Lvl'!$AO$2:$AO$418,$A679)</f>
        <v>1850969.1279822944</v>
      </c>
      <c r="I679" s="2">
        <f>SUMIFS('Division Lvl'!AC$2:AC$418,'Division Lvl'!$AQ$2:$AQ$418,$A$674,'Division Lvl'!$AO$2:$AO$418,$A679)</f>
        <v>1798206.697959889</v>
      </c>
      <c r="J679" s="2">
        <f>SUMIFS('Division Lvl'!AD$2:AD$418,'Division Lvl'!$AQ$2:$AQ$418,$A$674,'Division Lvl'!$AO$2:$AO$418,$A679)</f>
        <v>1824857.2934881495</v>
      </c>
      <c r="K679" s="2">
        <f>SUMIFS('Division Lvl'!AE$2:AE$418,'Division Lvl'!$AQ$2:$AQ$418,$A$674,'Division Lvl'!$AO$2:$AO$418,$A679)</f>
        <v>1766428.3367809036</v>
      </c>
      <c r="L679" s="2">
        <f>SUMIFS('Division Lvl'!AF$2:AF$418,'Division Lvl'!$AQ$2:$AQ$418,$A$674,'Division Lvl'!$AO$2:$AO$418,$A679)</f>
        <v>1791357.8043262018</v>
      </c>
    </row>
    <row r="680" spans="1:12" x14ac:dyDescent="0.2">
      <c r="A680" s="2" t="s">
        <v>128</v>
      </c>
      <c r="B680" s="2" t="str">
        <f>VLOOKUP(A680,'Plan Lvl'!$A$2:$B$26,2,FALSE)</f>
        <v>Power quality capital</v>
      </c>
      <c r="C680" s="2">
        <f>SUMIFS('Division Lvl'!W$2:W$418,'Division Lvl'!$AQ$2:$AQ$418,$A$674,'Division Lvl'!$AO$2:$AO$418,$A680)</f>
        <v>791677.29</v>
      </c>
      <c r="D680" s="2">
        <f>SUMIFS('Division Lvl'!X$2:X$418,'Division Lvl'!$AQ$2:$AQ$418,$A$674,'Division Lvl'!$AO$2:$AO$418,$A680)</f>
        <v>453459.99999999994</v>
      </c>
      <c r="E680" s="2">
        <f>SUMIFS('Division Lvl'!Y$2:Y$418,'Division Lvl'!$AQ$2:$AQ$418,$A$674,'Division Lvl'!$AO$2:$AO$418,$A680)</f>
        <v>754033.5625</v>
      </c>
      <c r="F680" s="2">
        <f>SUMIFS('Division Lvl'!Z$2:Z$418,'Division Lvl'!$AQ$2:$AQ$418,$A$674,'Division Lvl'!$AO$2:$AO$418,$A680)</f>
        <v>1048137.6453124998</v>
      </c>
      <c r="G680" s="2">
        <f>SUMIFS('Division Lvl'!AA$2:AA$418,'Division Lvl'!$AQ$2:$AQ$418,$A$674,'Division Lvl'!$AO$2:$AO$418,$A680)</f>
        <v>1156354.3842187498</v>
      </c>
      <c r="H680" s="2">
        <f>SUMIFS('Division Lvl'!AB$2:AB$418,'Division Lvl'!$AQ$2:$AQ$418,$A$674,'Division Lvl'!$AO$2:$AO$418,$A680)</f>
        <v>1656990.3212904097</v>
      </c>
      <c r="I680" s="2">
        <f>SUMIFS('Division Lvl'!AC$2:AC$418,'Division Lvl'!$AQ$2:$AQ$418,$A$674,'Division Lvl'!$AO$2:$AO$418,$A680)</f>
        <v>1623060.5203940326</v>
      </c>
      <c r="J680" s="2">
        <f>SUMIFS('Division Lvl'!AD$2:AD$418,'Division Lvl'!$AQ$2:$AQ$418,$A$674,'Division Lvl'!$AO$2:$AO$418,$A680)</f>
        <v>1818113.8792075897</v>
      </c>
      <c r="K680" s="2">
        <f>SUMIFS('Division Lvl'!AE$2:AE$418,'Division Lvl'!$AQ$2:$AQ$418,$A$674,'Division Lvl'!$AO$2:$AO$418,$A680)</f>
        <v>1863566.7261877793</v>
      </c>
      <c r="L680" s="2">
        <f>SUMIFS('Division Lvl'!AF$2:AF$418,'Division Lvl'!$AQ$2:$AQ$418,$A$674,'Division Lvl'!$AO$2:$AO$418,$A680)</f>
        <v>1585561.4220974357</v>
      </c>
    </row>
    <row r="681" spans="1:12" x14ac:dyDescent="0.2">
      <c r="A681" s="2" t="s">
        <v>1031</v>
      </c>
      <c r="B681" s="2" t="str">
        <f>VLOOKUP(A681,'Plan Lvl'!$A$2:$B$26,2,FALSE)</f>
        <v>Streetlighting capital</v>
      </c>
      <c r="C681" s="2">
        <f>SUMIFS('Division Lvl'!W$2:W$418,'Division Lvl'!$AQ$2:$AQ$418,$A$674,'Division Lvl'!$AO$2:$AO$418,$A681)</f>
        <v>3000000</v>
      </c>
      <c r="D681" s="2">
        <f>SUMIFS('Division Lvl'!X$2:X$418,'Division Lvl'!$AQ$2:$AQ$418,$A$674,'Division Lvl'!$AO$2:$AO$418,$A681)</f>
        <v>4868749.9999999991</v>
      </c>
      <c r="E681" s="2">
        <f>SUMIFS('Division Lvl'!Y$2:Y$418,'Division Lvl'!$AQ$2:$AQ$418,$A$674,'Division Lvl'!$AO$2:$AO$418,$A681)</f>
        <v>4990468.7499999991</v>
      </c>
      <c r="F681" s="2">
        <f>SUMIFS('Division Lvl'!Z$2:Z$418,'Division Lvl'!$AQ$2:$AQ$418,$A$674,'Division Lvl'!$AO$2:$AO$418,$A681)</f>
        <v>5115230.4687499991</v>
      </c>
      <c r="G681" s="2">
        <f>SUMIFS('Division Lvl'!AA$2:AA$418,'Division Lvl'!$AQ$2:$AQ$418,$A$674,'Division Lvl'!$AO$2:$AO$418,$A681)</f>
        <v>5243111.2304687481</v>
      </c>
      <c r="H681" s="2">
        <f>SUMIFS('Division Lvl'!AB$2:AB$418,'Division Lvl'!$AQ$2:$AQ$418,$A$674,'Division Lvl'!$AO$2:$AO$418,$A681)</f>
        <v>5374189.0112304669</v>
      </c>
      <c r="I681" s="2">
        <f>SUMIFS('Division Lvl'!AC$2:AC$418,'Division Lvl'!$AQ$2:$AQ$418,$A$674,'Division Lvl'!$AO$2:$AO$418,$A681)</f>
        <v>5508543.7365112286</v>
      </c>
      <c r="J681" s="2">
        <f>SUMIFS('Division Lvl'!AD$2:AD$418,'Division Lvl'!$AQ$2:$AQ$418,$A$674,'Division Lvl'!$AO$2:$AO$418,$A681)</f>
        <v>5646257.3299240097</v>
      </c>
      <c r="K681" s="2">
        <f>SUMIFS('Division Lvl'!AE$2:AE$418,'Division Lvl'!$AQ$2:$AQ$418,$A$674,'Division Lvl'!$AO$2:$AO$418,$A681)</f>
        <v>5787413.7631721087</v>
      </c>
      <c r="L681" s="2">
        <f>SUMIFS('Division Lvl'!AF$2:AF$418,'Division Lvl'!$AQ$2:$AQ$418,$A$674,'Division Lvl'!$AO$2:$AO$418,$A681)</f>
        <v>5932099.1072514113</v>
      </c>
    </row>
    <row r="714" spans="1:12" x14ac:dyDescent="0.2">
      <c r="A714" s="2" t="s">
        <v>179</v>
      </c>
    </row>
    <row r="716" spans="1:12" x14ac:dyDescent="0.2">
      <c r="C716" s="2" t="s">
        <v>859</v>
      </c>
      <c r="D716" s="2" t="s">
        <v>864</v>
      </c>
      <c r="E716" s="2" t="s">
        <v>865</v>
      </c>
      <c r="F716" s="2" t="s">
        <v>866</v>
      </c>
      <c r="G716" s="2" t="s">
        <v>867</v>
      </c>
      <c r="H716" s="2" t="s">
        <v>868</v>
      </c>
      <c r="I716" s="2" t="s">
        <v>869</v>
      </c>
      <c r="J716" s="2" t="s">
        <v>870</v>
      </c>
      <c r="K716" s="2" t="s">
        <v>871</v>
      </c>
      <c r="L716" s="2" t="s">
        <v>872</v>
      </c>
    </row>
    <row r="717" spans="1:12" x14ac:dyDescent="0.2">
      <c r="A717" s="2" t="s">
        <v>924</v>
      </c>
      <c r="B717" s="2" t="str">
        <f>VLOOKUP(A717,'Plan Lvl'!$A$2:$B$26,2,FALSE)</f>
        <v>Reliability compliance</v>
      </c>
      <c r="C717" s="2">
        <f>SUMIFS('Division Lvl'!W$2:W$418,'Division Lvl'!$AQ$2:$AQ$418,$A$714,'Division Lvl'!$AO$2:$AO$418,$A717)</f>
        <v>3685231.26</v>
      </c>
      <c r="D717" s="2">
        <f>SUMIFS('Division Lvl'!X$2:X$418,'Division Lvl'!$AQ$2:$AQ$418,$A$714,'Division Lvl'!$AO$2:$AO$418,$A717)</f>
        <v>4099999.9999999995</v>
      </c>
      <c r="E717" s="2">
        <f>SUMIFS('Division Lvl'!Y$2:Y$418,'Division Lvl'!$AQ$2:$AQ$418,$A$714,'Division Lvl'!$AO$2:$AO$418,$A717)</f>
        <v>4202500</v>
      </c>
      <c r="F717" s="2">
        <f>SUMIFS('Division Lvl'!Z$2:Z$418,'Division Lvl'!$AQ$2:$AQ$418,$A$714,'Division Lvl'!$AO$2:$AO$418,$A717)</f>
        <v>4307562.4999999991</v>
      </c>
      <c r="G717" s="2">
        <f>SUMIFS('Division Lvl'!AA$2:AA$418,'Division Lvl'!$AQ$2:$AQ$418,$A$714,'Division Lvl'!$AO$2:$AO$418,$A717)</f>
        <v>4415251.5624999991</v>
      </c>
      <c r="H717" s="2">
        <f>SUMIFS('Division Lvl'!AB$2:AB$418,'Division Lvl'!$AQ$2:$AQ$418,$A$714,'Division Lvl'!$AO$2:$AO$418,$A717)</f>
        <v>4525632.8515624991</v>
      </c>
      <c r="I717" s="2">
        <f>SUMIFS('Division Lvl'!AC$2:AC$418,'Division Lvl'!$AQ$2:$AQ$418,$A$714,'Division Lvl'!$AO$2:$AO$418,$A717)</f>
        <v>4638773.6728515606</v>
      </c>
      <c r="J717" s="2">
        <f>SUMIFS('Division Lvl'!AD$2:AD$418,'Division Lvl'!$AQ$2:$AQ$418,$A$714,'Division Lvl'!$AO$2:$AO$418,$A717)</f>
        <v>4754743.0146728503</v>
      </c>
      <c r="K717" s="2">
        <f>SUMIFS('Division Lvl'!AE$2:AE$418,'Division Lvl'!$AQ$2:$AQ$418,$A$714,'Division Lvl'!$AO$2:$AO$418,$A717)</f>
        <v>4873611.5900396705</v>
      </c>
      <c r="L717" s="2">
        <f>SUMIFS('Division Lvl'!AF$2:AF$418,'Division Lvl'!$AQ$2:$AQ$418,$A$714,'Division Lvl'!$AO$2:$AO$418,$A717)</f>
        <v>4995451.8797906619</v>
      </c>
    </row>
    <row r="750" spans="1:12" x14ac:dyDescent="0.2">
      <c r="A750" s="2" t="s">
        <v>882</v>
      </c>
    </row>
    <row r="752" spans="1:12" x14ac:dyDescent="0.2">
      <c r="C752" s="2" t="s">
        <v>859</v>
      </c>
      <c r="D752" s="2" t="s">
        <v>864</v>
      </c>
      <c r="E752" s="2" t="s">
        <v>865</v>
      </c>
      <c r="F752" s="2" t="s">
        <v>866</v>
      </c>
      <c r="G752" s="2" t="s">
        <v>867</v>
      </c>
      <c r="H752" s="2" t="s">
        <v>868</v>
      </c>
      <c r="I752" s="2" t="s">
        <v>869</v>
      </c>
      <c r="J752" s="2" t="s">
        <v>870</v>
      </c>
      <c r="K752" s="2" t="s">
        <v>871</v>
      </c>
      <c r="L752" s="2" t="s">
        <v>872</v>
      </c>
    </row>
    <row r="753" spans="1:17" x14ac:dyDescent="0.2">
      <c r="A753" s="2" t="s">
        <v>160</v>
      </c>
      <c r="B753" s="2" t="str">
        <f>VLOOKUP(A753,'Plan Lvl'!$A$2:$B$26,2,FALSE)</f>
        <v>Automation capital</v>
      </c>
      <c r="C753" s="2">
        <f>SUMIFS('Division Lvl'!W$2:W$418,'Division Lvl'!$AQ$2:$AQ$418,$A$750,'Division Lvl'!$AO$2:$AO$418,$A753)</f>
        <v>1692166</v>
      </c>
      <c r="D753" s="2">
        <f>SUMIFS('Division Lvl'!X$2:X$418,'Division Lvl'!$AQ$2:$AQ$418,$A$750,'Division Lvl'!$AO$2:$AO$418,$A753)</f>
        <v>3372250</v>
      </c>
      <c r="E753" s="2">
        <f>SUMIFS('Division Lvl'!Y$2:Y$418,'Division Lvl'!$AQ$2:$AQ$418,$A$750,'Division Lvl'!$AO$2:$AO$418,$A753)</f>
        <v>3456556.25</v>
      </c>
      <c r="F753" s="2">
        <f>SUMIFS('Division Lvl'!Z$2:Z$418,'Division Lvl'!$AQ$2:$AQ$418,$A$750,'Division Lvl'!$AO$2:$AO$418,$A753)</f>
        <v>4619860.7812499991</v>
      </c>
      <c r="G753" s="2">
        <f>SUMIFS('Division Lvl'!AA$2:AA$418,'Division Lvl'!$AQ$2:$AQ$418,$A$750,'Division Lvl'!$AO$2:$AO$418,$A753)</f>
        <v>4735357.3007812491</v>
      </c>
      <c r="H753" s="2">
        <f>SUMIFS('Division Lvl'!AB$2:AB$418,'Division Lvl'!$AQ$2:$AQ$418,$A$750,'Division Lvl'!$AO$2:$AO$418,$A753)</f>
        <v>3722333.0204101549</v>
      </c>
      <c r="I753" s="2">
        <f>SUMIFS('Division Lvl'!AC$2:AC$418,'Division Lvl'!$AQ$2:$AQ$418,$A$750,'Division Lvl'!$AO$2:$AO$418,$A753)</f>
        <v>3815391.3459204086</v>
      </c>
      <c r="J753" s="2">
        <f>SUMIFS('Division Lvl'!AD$2:AD$418,'Division Lvl'!$AQ$2:$AQ$418,$A$750,'Division Lvl'!$AO$2:$AO$418,$A753)</f>
        <v>3910776.129568419</v>
      </c>
      <c r="K753" s="2">
        <f>SUMIFS('Division Lvl'!AE$2:AE$418,'Division Lvl'!$AQ$2:$AQ$418,$A$750,'Division Lvl'!$AO$2:$AO$418,$A753)</f>
        <v>5226948.4303175472</v>
      </c>
      <c r="L753" s="2">
        <f>SUMIFS('Division Lvl'!AF$2:AF$418,'Division Lvl'!$AQ$2:$AQ$418,$A$750,'Division Lvl'!$AO$2:$AO$418,$A753)</f>
        <v>5357622.1410754845</v>
      </c>
    </row>
    <row r="754" spans="1:17" x14ac:dyDescent="0.2">
      <c r="A754" s="2" t="s">
        <v>161</v>
      </c>
      <c r="B754" s="2" t="str">
        <f>VLOOKUP(A754,'Plan Lvl'!$A$2:$B$26,2,FALSE)</f>
        <v>Communications refurbishment</v>
      </c>
      <c r="C754" s="2">
        <f>SUMIFS('Division Lvl'!W$2:W$418,'Division Lvl'!$AQ$2:$AQ$418,$A$750,'Division Lvl'!$AO$2:$AO$418,$A754)</f>
        <v>1626275.49</v>
      </c>
      <c r="D754" s="2">
        <f>SUMIFS('Division Lvl'!X$2:X$418,'Division Lvl'!$AQ$2:$AQ$418,$A$750,'Division Lvl'!$AO$2:$AO$418,$A754)</f>
        <v>2229375</v>
      </c>
      <c r="E754" s="2">
        <f>SUMIFS('Division Lvl'!Y$2:Y$418,'Division Lvl'!$AQ$2:$AQ$418,$A$750,'Division Lvl'!$AO$2:$AO$418,$A754)</f>
        <v>2138021.875</v>
      </c>
      <c r="F754" s="2">
        <f>SUMIFS('Division Lvl'!Z$2:Z$418,'Division Lvl'!$AQ$2:$AQ$418,$A$750,'Division Lvl'!$AO$2:$AO$418,$A754)</f>
        <v>2008401.0156249995</v>
      </c>
      <c r="G754" s="2">
        <f>SUMIFS('Division Lvl'!AA$2:AA$418,'Division Lvl'!$AQ$2:$AQ$418,$A$750,'Division Lvl'!$AO$2:$AO$418,$A754)</f>
        <v>1815772.2050781245</v>
      </c>
      <c r="H754" s="2">
        <f>SUMIFS('Division Lvl'!AB$2:AB$418,'Division Lvl'!$AQ$2:$AQ$418,$A$750,'Division Lvl'!$AO$2:$AO$418,$A754)</f>
        <v>1634884.8676269527</v>
      </c>
      <c r="I754" s="2">
        <f>SUMIFS('Division Lvl'!AC$2:AC$418,'Division Lvl'!$AQ$2:$AQ$418,$A$750,'Division Lvl'!$AO$2:$AO$418,$A754)</f>
        <v>2470146.9807934561</v>
      </c>
      <c r="J754" s="2">
        <f>SUMIFS('Division Lvl'!AD$2:AD$418,'Division Lvl'!$AQ$2:$AQ$418,$A$750,'Division Lvl'!$AO$2:$AO$418,$A754)</f>
        <v>3114356.6746107163</v>
      </c>
      <c r="K754" s="2">
        <f>SUMIFS('Division Lvl'!AE$2:AE$418,'Division Lvl'!$AQ$2:$AQ$418,$A$750,'Division Lvl'!$AO$2:$AO$418,$A754)</f>
        <v>2790142.6352977115</v>
      </c>
      <c r="L754" s="2">
        <f>SUMIFS('Division Lvl'!AF$2:AF$418,'Division Lvl'!$AQ$2:$AQ$418,$A$750,'Division Lvl'!$AO$2:$AO$418,$A754)</f>
        <v>3197089.2030660235</v>
      </c>
    </row>
    <row r="755" spans="1:17" x14ac:dyDescent="0.2">
      <c r="A755" s="2" t="s">
        <v>155</v>
      </c>
      <c r="B755" s="2" t="str">
        <f>VLOOKUP(A755,'Plan Lvl'!$A$2:$B$26,2,FALSE)</f>
        <v>Distribution refurbishment capital</v>
      </c>
      <c r="C755" s="2">
        <f>SUMIFS('Division Lvl'!W$2:W$418,'Division Lvl'!$AQ$2:$AQ$418,$A$750,'Division Lvl'!$AO$2:$AO$418,$A755)</f>
        <v>58236579.809</v>
      </c>
      <c r="D755" s="2">
        <f>SUMIFS('Division Lvl'!X$2:X$418,'Division Lvl'!$AQ$2:$AQ$418,$A$750,'Division Lvl'!$AO$2:$AO$418,$A755)</f>
        <v>58817656.999999993</v>
      </c>
      <c r="E755" s="2">
        <f>SUMIFS('Division Lvl'!Y$2:Y$418,'Division Lvl'!$AQ$2:$AQ$418,$A$750,'Division Lvl'!$AO$2:$AO$418,$A755)</f>
        <v>65386781.549999997</v>
      </c>
      <c r="F755" s="2">
        <f>SUMIFS('Division Lvl'!Z$2:Z$418,'Division Lvl'!$AQ$2:$AQ$418,$A$750,'Division Lvl'!$AO$2:$AO$418,$A755)</f>
        <v>71822229.49499999</v>
      </c>
      <c r="G755" s="2">
        <f>SUMIFS('Division Lvl'!AA$2:AA$418,'Division Lvl'!$AQ$2:$AQ$418,$A$750,'Division Lvl'!$AO$2:$AO$418,$A755)</f>
        <v>75203412.449757814</v>
      </c>
      <c r="H755" s="2">
        <f>SUMIFS('Division Lvl'!AB$2:AB$418,'Division Lvl'!$AQ$2:$AQ$418,$A$750,'Division Lvl'!$AO$2:$AO$418,$A755)</f>
        <v>81093208.467486113</v>
      </c>
      <c r="I755" s="2">
        <f>SUMIFS('Division Lvl'!AC$2:AC$418,'Division Lvl'!$AQ$2:$AQ$418,$A$750,'Division Lvl'!$AO$2:$AO$418,$A755)</f>
        <v>83671393.052824363</v>
      </c>
      <c r="J755" s="2">
        <f>SUMIFS('Division Lvl'!AD$2:AD$418,'Division Lvl'!$AQ$2:$AQ$418,$A$750,'Division Lvl'!$AO$2:$AO$418,$A755)</f>
        <v>92039438.658513159</v>
      </c>
      <c r="K755" s="2">
        <f>SUMIFS('Division Lvl'!AE$2:AE$418,'Division Lvl'!$AQ$2:$AQ$418,$A$750,'Division Lvl'!$AO$2:$AO$418,$A755)</f>
        <v>107249403.32409362</v>
      </c>
      <c r="L755" s="2">
        <f>SUMIFS('Division Lvl'!AF$2:AF$418,'Division Lvl'!$AQ$2:$AQ$418,$A$750,'Division Lvl'!$AO$2:$AO$418,$A755)</f>
        <v>126590470.42629775</v>
      </c>
    </row>
    <row r="756" spans="1:17" x14ac:dyDescent="0.2">
      <c r="A756" s="2" t="s">
        <v>158</v>
      </c>
      <c r="B756" s="2" t="str">
        <f>VLOOKUP(A756,'Plan Lvl'!$A$2:$B$26,2,FALSE)</f>
        <v>Transmission mains capital (refurb)</v>
      </c>
      <c r="C756" s="2">
        <f>SUMIFS('Division Lvl'!W$2:W$418,'Division Lvl'!$AQ$2:$AQ$418,$A$750,'Division Lvl'!$AO$2:$AO$418,$A756)</f>
        <v>12910887.32</v>
      </c>
      <c r="D756" s="2">
        <f>SUMIFS('Division Lvl'!X$2:X$418,'Division Lvl'!$AQ$2:$AQ$418,$A$750,'Division Lvl'!$AO$2:$AO$418,$A756)</f>
        <v>10987861.624999998</v>
      </c>
      <c r="E756" s="2">
        <f>SUMIFS('Division Lvl'!Y$2:Y$418,'Division Lvl'!$AQ$2:$AQ$418,$A$750,'Division Lvl'!$AO$2:$AO$418,$A756)</f>
        <v>12785759.543749999</v>
      </c>
      <c r="F756" s="2">
        <f>SUMIFS('Division Lvl'!Z$2:Z$418,'Division Lvl'!$AQ$2:$AQ$418,$A$750,'Division Lvl'!$AO$2:$AO$418,$A756)</f>
        <v>12930947.251093749</v>
      </c>
      <c r="G756" s="2">
        <f>SUMIFS('Division Lvl'!AA$2:AA$418,'Division Lvl'!$AQ$2:$AQ$418,$A$750,'Division Lvl'!$AO$2:$AO$418,$A756)</f>
        <v>10384307.416746093</v>
      </c>
      <c r="H756" s="2">
        <f>SUMIFS('Division Lvl'!AB$2:AB$418,'Division Lvl'!$AQ$2:$AQ$418,$A$750,'Division Lvl'!$AO$2:$AO$418,$A756)</f>
        <v>11863573.155660838</v>
      </c>
      <c r="I756" s="2">
        <f>SUMIFS('Division Lvl'!AC$2:AC$418,'Division Lvl'!$AQ$2:$AQ$418,$A$750,'Division Lvl'!$AO$2:$AO$418,$A756)</f>
        <v>27629312.990094107</v>
      </c>
      <c r="J756" s="2">
        <f>SUMIFS('Division Lvl'!AD$2:AD$418,'Division Lvl'!$AQ$2:$AQ$418,$A$750,'Division Lvl'!$AO$2:$AO$418,$A756)</f>
        <v>36317523.565526187</v>
      </c>
      <c r="K756" s="2">
        <f>SUMIFS('Division Lvl'!AE$2:AE$418,'Division Lvl'!$AQ$2:$AQ$418,$A$750,'Division Lvl'!$AO$2:$AO$418,$A756)</f>
        <v>42145372.554809377</v>
      </c>
      <c r="L756" s="2">
        <f>SUMIFS('Division Lvl'!AF$2:AF$418,'Division Lvl'!$AQ$2:$AQ$418,$A$750,'Division Lvl'!$AO$2:$AO$418,$A756)</f>
        <v>49006219.678936251</v>
      </c>
    </row>
    <row r="757" spans="1:17" x14ac:dyDescent="0.2">
      <c r="A757" s="2" t="s">
        <v>157</v>
      </c>
      <c r="B757" s="2" t="str">
        <f>VLOOKUP(A757,'Plan Lvl'!$A$2:$B$26,2,FALSE)</f>
        <v>Transmission substation capital (rebuild)</v>
      </c>
      <c r="C757" s="2">
        <f>SUMIFS('Division Lvl'!W$2:W$418,'Division Lvl'!$AQ$2:$AQ$418,$A$750,'Division Lvl'!$AO$2:$AO$418,$A757)</f>
        <v>38978789.980000004</v>
      </c>
      <c r="D757" s="2">
        <f>SUMIFS('Division Lvl'!X$2:X$418,'Division Lvl'!$AQ$2:$AQ$418,$A$750,'Division Lvl'!$AO$2:$AO$418,$A757)</f>
        <v>26644800.174999993</v>
      </c>
      <c r="E757" s="2">
        <f>SUMIFS('Division Lvl'!Y$2:Y$418,'Division Lvl'!$AQ$2:$AQ$418,$A$750,'Division Lvl'!$AO$2:$AO$418,$A757)</f>
        <v>35183810.135624997</v>
      </c>
      <c r="F757" s="2">
        <f>SUMIFS('Division Lvl'!Z$2:Z$418,'Division Lvl'!$AQ$2:$AQ$418,$A$750,'Division Lvl'!$AO$2:$AO$418,$A757)</f>
        <v>29508418.460937496</v>
      </c>
      <c r="G757" s="2">
        <f>SUMIFS('Division Lvl'!AA$2:AA$418,'Division Lvl'!$AQ$2:$AQ$418,$A$750,'Division Lvl'!$AO$2:$AO$418,$A757)</f>
        <v>37685827.805273429</v>
      </c>
      <c r="H757" s="2">
        <f>SUMIFS('Division Lvl'!AB$2:AB$418,'Division Lvl'!$AQ$2:$AQ$418,$A$750,'Division Lvl'!$AO$2:$AO$418,$A757)</f>
        <v>38913088.370053701</v>
      </c>
      <c r="I757" s="2">
        <f>SUMIFS('Division Lvl'!AC$2:AC$418,'Division Lvl'!$AQ$2:$AQ$418,$A$750,'Division Lvl'!$AO$2:$AO$418,$A757)</f>
        <v>33563267.063208364</v>
      </c>
      <c r="J757" s="2">
        <f>SUMIFS('Division Lvl'!AD$2:AD$418,'Division Lvl'!$AQ$2:$AQ$418,$A$750,'Division Lvl'!$AO$2:$AO$418,$A757)</f>
        <v>35150032.078845873</v>
      </c>
      <c r="K757" s="2">
        <f>SUMIFS('Division Lvl'!AE$2:AE$418,'Division Lvl'!$AQ$2:$AQ$418,$A$750,'Division Lvl'!$AO$2:$AO$418,$A757)</f>
        <v>40293193.02210173</v>
      </c>
      <c r="L757" s="2">
        <f>SUMIFS('Division Lvl'!AF$2:AF$418,'Division Lvl'!$AQ$2:$AQ$418,$A$750,'Division Lvl'!$AO$2:$AO$418,$A757)</f>
        <v>45028378.812948056</v>
      </c>
    </row>
    <row r="758" spans="1:17" x14ac:dyDescent="0.2">
      <c r="A758" s="2" t="s">
        <v>159</v>
      </c>
      <c r="B758" s="2" t="str">
        <f>VLOOKUP(A758,'Plan Lvl'!$A$2:$B$26,2,FALSE)</f>
        <v>Protection systems capital</v>
      </c>
      <c r="C758" s="2">
        <f>SUMIFS('Division Lvl'!W$2:W$418,'Division Lvl'!$AQ$2:$AQ$418,$A$750,'Division Lvl'!$AO$2:$AO$418,$A758)</f>
        <v>8812382.4199999999</v>
      </c>
      <c r="D758" s="2">
        <f>SUMIFS('Division Lvl'!X$2:X$418,'Division Lvl'!$AQ$2:$AQ$418,$A$750,'Division Lvl'!$AO$2:$AO$418,$A758)</f>
        <v>8943125</v>
      </c>
      <c r="E758" s="2">
        <f>SUMIFS('Division Lvl'!Y$2:Y$418,'Division Lvl'!$AQ$2:$AQ$418,$A$750,'Division Lvl'!$AO$2:$AO$418,$A758)</f>
        <v>6387800</v>
      </c>
      <c r="F758" s="2">
        <f>SUMIFS('Division Lvl'!Z$2:Z$418,'Division Lvl'!$AQ$2:$AQ$418,$A$750,'Division Lvl'!$AO$2:$AO$418,$A758)</f>
        <v>5955205.1562499991</v>
      </c>
      <c r="G758" s="2">
        <f>SUMIFS('Division Lvl'!AA$2:AA$418,'Division Lvl'!$AQ$2:$AQ$418,$A$750,'Division Lvl'!$AO$2:$AO$418,$A758)</f>
        <v>6104085.2851562491</v>
      </c>
      <c r="H758" s="2">
        <f>SUMIFS('Division Lvl'!AB$2:AB$418,'Division Lvl'!$AQ$2:$AQ$418,$A$750,'Division Lvl'!$AO$2:$AO$418,$A758)</f>
        <v>6256687.4172851546</v>
      </c>
      <c r="I758" s="2">
        <f>SUMIFS('Division Lvl'!AC$2:AC$418,'Division Lvl'!$AQ$2:$AQ$418,$A$750,'Division Lvl'!$AO$2:$AO$418,$A758)</f>
        <v>6703027.9572705049</v>
      </c>
      <c r="J758" s="2">
        <f>SUMIFS('Division Lvl'!AD$2:AD$418,'Division Lvl'!$AQ$2:$AQ$418,$A$750,'Division Lvl'!$AO$2:$AO$418,$A758)</f>
        <v>6870603.6562022688</v>
      </c>
      <c r="K758" s="2">
        <f>SUMIFS('Division Lvl'!AE$2:AE$418,'Division Lvl'!$AQ$2:$AQ$418,$A$750,'Division Lvl'!$AO$2:$AO$418,$A758)</f>
        <v>7042368.7476073243</v>
      </c>
      <c r="L758" s="2">
        <f>SUMIFS('Division Lvl'!AF$2:AF$418,'Division Lvl'!$AQ$2:$AQ$418,$A$750,'Division Lvl'!$AO$2:$AO$418,$A758)</f>
        <v>7218427.9662975054</v>
      </c>
    </row>
    <row r="759" spans="1:17" x14ac:dyDescent="0.2">
      <c r="A759" s="2" t="s">
        <v>175</v>
      </c>
      <c r="B759" s="2" t="str">
        <f>VLOOKUP(A759,'Plan Lvl'!$A$2:$B$26,2,FALSE)</f>
        <v>Essential spares</v>
      </c>
      <c r="C759" s="2">
        <f>SUMIFS('Division Lvl'!W$2:W$418,'Division Lvl'!$AQ$2:$AQ$418,$A$750,'Division Lvl'!$AO$2:$AO$418,$A759)</f>
        <v>1423626.78</v>
      </c>
      <c r="D759" s="2">
        <f>SUMIFS('Division Lvl'!X$2:X$418,'Division Lvl'!$AQ$2:$AQ$418,$A$750,'Division Lvl'!$AO$2:$AO$418,$A759)</f>
        <v>1024999.9999999999</v>
      </c>
      <c r="E759" s="2">
        <f>SUMIFS('Division Lvl'!Y$2:Y$418,'Division Lvl'!$AQ$2:$AQ$418,$A$750,'Division Lvl'!$AO$2:$AO$418,$A759)</f>
        <v>1050625</v>
      </c>
      <c r="F759" s="2">
        <f>SUMIFS('Division Lvl'!Z$2:Z$418,'Division Lvl'!$AQ$2:$AQ$418,$A$750,'Division Lvl'!$AO$2:$AO$418,$A759)</f>
        <v>1076890.6249999998</v>
      </c>
      <c r="G759" s="2">
        <f>SUMIFS('Division Lvl'!AA$2:AA$418,'Division Lvl'!$AQ$2:$AQ$418,$A$750,'Division Lvl'!$AO$2:$AO$418,$A759)</f>
        <v>1103812.8906249998</v>
      </c>
      <c r="H759" s="2">
        <f>SUMIFS('Division Lvl'!AB$2:AB$418,'Division Lvl'!$AQ$2:$AQ$418,$A$750,'Division Lvl'!$AO$2:$AO$418,$A759)</f>
        <v>1131408.2128906248</v>
      </c>
      <c r="I759" s="2">
        <f>SUMIFS('Division Lvl'!AC$2:AC$418,'Division Lvl'!$AQ$2:$AQ$418,$A$750,'Division Lvl'!$AO$2:$AO$418,$A759)</f>
        <v>1159693.4182128902</v>
      </c>
      <c r="J759" s="2">
        <f>SUMIFS('Division Lvl'!AD$2:AD$418,'Division Lvl'!$AQ$2:$AQ$418,$A$750,'Division Lvl'!$AO$2:$AO$418,$A759)</f>
        <v>1188685.7536682126</v>
      </c>
      <c r="K759" s="2">
        <f>SUMIFS('Division Lvl'!AE$2:AE$418,'Division Lvl'!$AQ$2:$AQ$418,$A$750,'Division Lvl'!$AO$2:$AO$418,$A759)</f>
        <v>1218402.8975099176</v>
      </c>
      <c r="L759" s="2">
        <f>SUMIFS('Division Lvl'!AF$2:AF$418,'Division Lvl'!$AQ$2:$AQ$418,$A$750,'Division Lvl'!$AO$2:$AO$418,$A759)</f>
        <v>1248862.9699476655</v>
      </c>
    </row>
    <row r="760" spans="1:17" x14ac:dyDescent="0.2">
      <c r="A760"/>
    </row>
    <row r="761" spans="1:17" x14ac:dyDescent="0.2">
      <c r="A761"/>
    </row>
    <row r="762" spans="1:17" x14ac:dyDescent="0.2">
      <c r="A762"/>
      <c r="Q762"/>
    </row>
    <row r="763" spans="1:17" x14ac:dyDescent="0.2">
      <c r="A763"/>
      <c r="N763"/>
    </row>
    <row r="764" spans="1:17" x14ac:dyDescent="0.2">
      <c r="A764"/>
      <c r="N764"/>
    </row>
    <row r="765" spans="1:17" x14ac:dyDescent="0.2">
      <c r="A765"/>
      <c r="N765"/>
    </row>
    <row r="766" spans="1:17" x14ac:dyDescent="0.2">
      <c r="A766"/>
      <c r="N766"/>
    </row>
    <row r="767" spans="1:17" x14ac:dyDescent="0.2">
      <c r="A767"/>
      <c r="N767"/>
    </row>
    <row r="768" spans="1:17" x14ac:dyDescent="0.2">
      <c r="A768"/>
      <c r="N768"/>
    </row>
    <row r="769" spans="1:14" x14ac:dyDescent="0.2">
      <c r="A769" s="37"/>
      <c r="N769" s="37"/>
    </row>
    <row r="770" spans="1:14" x14ac:dyDescent="0.2">
      <c r="A770" s="37"/>
      <c r="N770" s="37"/>
    </row>
    <row r="771" spans="1:14" x14ac:dyDescent="0.2">
      <c r="A771" s="37"/>
      <c r="N771" s="37"/>
    </row>
    <row r="772" spans="1:14" x14ac:dyDescent="0.2">
      <c r="A772" s="37"/>
      <c r="N772" s="37"/>
    </row>
    <row r="773" spans="1:14" x14ac:dyDescent="0.2">
      <c r="A773" s="37"/>
      <c r="N773" s="37"/>
    </row>
    <row r="774" spans="1:14" x14ac:dyDescent="0.2">
      <c r="A774"/>
      <c r="N774"/>
    </row>
    <row r="775" spans="1:14" x14ac:dyDescent="0.2">
      <c r="A775"/>
      <c r="N775"/>
    </row>
    <row r="776" spans="1:14" x14ac:dyDescent="0.2">
      <c r="A776"/>
      <c r="N776"/>
    </row>
    <row r="777" spans="1:14" x14ac:dyDescent="0.2">
      <c r="A777"/>
      <c r="N777"/>
    </row>
    <row r="778" spans="1:14" x14ac:dyDescent="0.2">
      <c r="A778"/>
      <c r="N778"/>
    </row>
    <row r="779" spans="1:14" x14ac:dyDescent="0.2">
      <c r="A779"/>
      <c r="N779"/>
    </row>
    <row r="780" spans="1:14" x14ac:dyDescent="0.2">
      <c r="A780"/>
      <c r="N780"/>
    </row>
    <row r="781" spans="1:14" x14ac:dyDescent="0.2">
      <c r="A781"/>
      <c r="N781"/>
    </row>
    <row r="782" spans="1:14" x14ac:dyDescent="0.2">
      <c r="A782"/>
      <c r="N782"/>
    </row>
    <row r="783" spans="1:14" x14ac:dyDescent="0.2">
      <c r="A783"/>
      <c r="N783"/>
    </row>
    <row r="784" spans="1:14" x14ac:dyDescent="0.2">
      <c r="A784"/>
      <c r="N784"/>
    </row>
    <row r="785" spans="1:14" x14ac:dyDescent="0.2">
      <c r="A785"/>
      <c r="N785"/>
    </row>
    <row r="786" spans="1:14" x14ac:dyDescent="0.2">
      <c r="A786"/>
      <c r="N786"/>
    </row>
    <row r="787" spans="1:14" x14ac:dyDescent="0.2">
      <c r="A787"/>
      <c r="N787"/>
    </row>
    <row r="788" spans="1:14" x14ac:dyDescent="0.2">
      <c r="A788"/>
      <c r="N788"/>
    </row>
    <row r="789" spans="1:14" x14ac:dyDescent="0.2">
      <c r="A789"/>
      <c r="N789"/>
    </row>
    <row r="790" spans="1:14" x14ac:dyDescent="0.2">
      <c r="A790"/>
      <c r="N790"/>
    </row>
    <row r="791" spans="1:14" x14ac:dyDescent="0.2">
      <c r="A791"/>
      <c r="N791"/>
    </row>
    <row r="792" spans="1:14" x14ac:dyDescent="0.2">
      <c r="A792"/>
      <c r="N792"/>
    </row>
    <row r="793" spans="1:14" x14ac:dyDescent="0.2">
      <c r="A793"/>
      <c r="N793"/>
    </row>
    <row r="794" spans="1:14" x14ac:dyDescent="0.2">
      <c r="A794"/>
      <c r="N794"/>
    </row>
    <row r="795" spans="1:14" x14ac:dyDescent="0.2">
      <c r="A795"/>
      <c r="N795"/>
    </row>
    <row r="796" spans="1:14" x14ac:dyDescent="0.2">
      <c r="A796"/>
      <c r="N796"/>
    </row>
    <row r="797" spans="1:14" x14ac:dyDescent="0.2">
      <c r="A797"/>
      <c r="N797"/>
    </row>
    <row r="798" spans="1:14" x14ac:dyDescent="0.2">
      <c r="A798"/>
      <c r="N798"/>
    </row>
    <row r="799" spans="1:14" x14ac:dyDescent="0.2">
      <c r="A799"/>
      <c r="N799"/>
    </row>
    <row r="800" spans="1:14" x14ac:dyDescent="0.2">
      <c r="A800"/>
      <c r="N800"/>
    </row>
    <row r="801" spans="1:14" x14ac:dyDescent="0.2">
      <c r="A801"/>
      <c r="N801"/>
    </row>
    <row r="802" spans="1:14" x14ac:dyDescent="0.2">
      <c r="A802"/>
      <c r="N802"/>
    </row>
    <row r="803" spans="1:14" x14ac:dyDescent="0.2">
      <c r="A803"/>
      <c r="N803"/>
    </row>
    <row r="804" spans="1:14" x14ac:dyDescent="0.2">
      <c r="A804"/>
      <c r="N804"/>
    </row>
    <row r="805" spans="1:14" x14ac:dyDescent="0.2">
      <c r="A805"/>
      <c r="N805"/>
    </row>
    <row r="806" spans="1:14" x14ac:dyDescent="0.2">
      <c r="A806"/>
      <c r="N806"/>
    </row>
    <row r="807" spans="1:14" x14ac:dyDescent="0.2">
      <c r="A807"/>
      <c r="N807"/>
    </row>
    <row r="808" spans="1:14" x14ac:dyDescent="0.2">
      <c r="A808"/>
      <c r="N808"/>
    </row>
    <row r="809" spans="1:14" x14ac:dyDescent="0.2">
      <c r="A809"/>
      <c r="N809"/>
    </row>
    <row r="810" spans="1:14" x14ac:dyDescent="0.2">
      <c r="A810"/>
      <c r="N810"/>
    </row>
    <row r="811" spans="1:14" x14ac:dyDescent="0.2">
      <c r="A811"/>
      <c r="N811"/>
    </row>
    <row r="812" spans="1:14" x14ac:dyDescent="0.2">
      <c r="A812"/>
      <c r="N812"/>
    </row>
    <row r="813" spans="1:14" x14ac:dyDescent="0.2">
      <c r="A813"/>
      <c r="N813"/>
    </row>
    <row r="814" spans="1:14" x14ac:dyDescent="0.2">
      <c r="A814"/>
      <c r="N814"/>
    </row>
    <row r="815" spans="1:14" x14ac:dyDescent="0.2">
      <c r="A815"/>
      <c r="N815"/>
    </row>
    <row r="816" spans="1:14" x14ac:dyDescent="0.2">
      <c r="A816"/>
      <c r="N816"/>
    </row>
    <row r="817" spans="1:14" x14ac:dyDescent="0.2">
      <c r="A817"/>
      <c r="N817"/>
    </row>
    <row r="818" spans="1:14" x14ac:dyDescent="0.2">
      <c r="A818"/>
      <c r="N818"/>
    </row>
    <row r="819" spans="1:14" x14ac:dyDescent="0.2">
      <c r="A819"/>
      <c r="N819"/>
    </row>
    <row r="820" spans="1:14" x14ac:dyDescent="0.2">
      <c r="A820"/>
      <c r="N820"/>
    </row>
    <row r="821" spans="1:14" x14ac:dyDescent="0.2">
      <c r="A821"/>
      <c r="N821"/>
    </row>
    <row r="822" spans="1:14" x14ac:dyDescent="0.2">
      <c r="A822"/>
      <c r="N822"/>
    </row>
    <row r="823" spans="1:14" x14ac:dyDescent="0.2">
      <c r="A823"/>
      <c r="N823"/>
    </row>
    <row r="824" spans="1:14" x14ac:dyDescent="0.2">
      <c r="A824"/>
      <c r="N824"/>
    </row>
    <row r="825" spans="1:14" x14ac:dyDescent="0.2">
      <c r="A825"/>
      <c r="N825"/>
    </row>
    <row r="826" spans="1:14" x14ac:dyDescent="0.2">
      <c r="A826"/>
      <c r="N826"/>
    </row>
    <row r="827" spans="1:14" x14ac:dyDescent="0.2">
      <c r="A827"/>
      <c r="N827"/>
    </row>
    <row r="828" spans="1:14" x14ac:dyDescent="0.2">
      <c r="A828"/>
      <c r="N828"/>
    </row>
    <row r="829" spans="1:14" x14ac:dyDescent="0.2">
      <c r="A829"/>
      <c r="N829"/>
    </row>
    <row r="830" spans="1:14" x14ac:dyDescent="0.2">
      <c r="A830"/>
      <c r="N830"/>
    </row>
    <row r="831" spans="1:14" x14ac:dyDescent="0.2">
      <c r="A831"/>
      <c r="N831"/>
    </row>
    <row r="832" spans="1:14" x14ac:dyDescent="0.2">
      <c r="A832"/>
      <c r="N832"/>
    </row>
    <row r="833" spans="1:14" x14ac:dyDescent="0.2">
      <c r="A833"/>
      <c r="N833"/>
    </row>
    <row r="834" spans="1:14" x14ac:dyDescent="0.2">
      <c r="A834"/>
      <c r="N834"/>
    </row>
    <row r="835" spans="1:14" x14ac:dyDescent="0.2">
      <c r="A835"/>
      <c r="N835"/>
    </row>
    <row r="836" spans="1:14" x14ac:dyDescent="0.2">
      <c r="A836"/>
      <c r="N836"/>
    </row>
    <row r="837" spans="1:14" x14ac:dyDescent="0.2">
      <c r="A837"/>
      <c r="N837"/>
    </row>
    <row r="838" spans="1:14" x14ac:dyDescent="0.2">
      <c r="A838"/>
      <c r="N838"/>
    </row>
    <row r="839" spans="1:14" x14ac:dyDescent="0.2">
      <c r="A839"/>
      <c r="N839"/>
    </row>
    <row r="840" spans="1:14" x14ac:dyDescent="0.2">
      <c r="A840"/>
      <c r="N840"/>
    </row>
    <row r="841" spans="1:14" x14ac:dyDescent="0.2">
      <c r="A841"/>
      <c r="N841"/>
    </row>
    <row r="842" spans="1:14" x14ac:dyDescent="0.2">
      <c r="A842"/>
      <c r="N842"/>
    </row>
    <row r="843" spans="1:14" x14ac:dyDescent="0.2">
      <c r="A843"/>
      <c r="N843"/>
    </row>
    <row r="844" spans="1:14" x14ac:dyDescent="0.2">
      <c r="A844"/>
      <c r="N844"/>
    </row>
    <row r="845" spans="1:14" x14ac:dyDescent="0.2">
      <c r="A845"/>
      <c r="N845"/>
    </row>
    <row r="846" spans="1:14" x14ac:dyDescent="0.2">
      <c r="A846"/>
      <c r="N846"/>
    </row>
    <row r="847" spans="1:14" x14ac:dyDescent="0.2">
      <c r="A847"/>
      <c r="N847"/>
    </row>
    <row r="848" spans="1:14" x14ac:dyDescent="0.2">
      <c r="A848"/>
      <c r="N848"/>
    </row>
    <row r="849" spans="1:14" x14ac:dyDescent="0.2">
      <c r="A849"/>
      <c r="N849"/>
    </row>
    <row r="850" spans="1:14" x14ac:dyDescent="0.2">
      <c r="A850"/>
      <c r="N850"/>
    </row>
    <row r="851" spans="1:14" x14ac:dyDescent="0.2">
      <c r="A851"/>
      <c r="N851"/>
    </row>
    <row r="852" spans="1:14" x14ac:dyDescent="0.2">
      <c r="A852"/>
      <c r="N852"/>
    </row>
    <row r="853" spans="1:14" x14ac:dyDescent="0.2">
      <c r="A853"/>
      <c r="N853"/>
    </row>
    <row r="854" spans="1:14" x14ac:dyDescent="0.2">
      <c r="A854"/>
      <c r="N854"/>
    </row>
    <row r="855" spans="1:14" x14ac:dyDescent="0.2">
      <c r="A855"/>
      <c r="N855"/>
    </row>
    <row r="856" spans="1:14" x14ac:dyDescent="0.2">
      <c r="A856"/>
      <c r="N856"/>
    </row>
    <row r="857" spans="1:14" x14ac:dyDescent="0.2">
      <c r="A857"/>
      <c r="N857"/>
    </row>
    <row r="858" spans="1:14" x14ac:dyDescent="0.2">
      <c r="A858"/>
      <c r="N858"/>
    </row>
    <row r="859" spans="1:14" x14ac:dyDescent="0.2">
      <c r="A859"/>
      <c r="N859"/>
    </row>
    <row r="860" spans="1:14" x14ac:dyDescent="0.2">
      <c r="A860"/>
      <c r="N860"/>
    </row>
    <row r="861" spans="1:14" x14ac:dyDescent="0.2">
      <c r="A861"/>
      <c r="N861"/>
    </row>
    <row r="862" spans="1:14" x14ac:dyDescent="0.2">
      <c r="A862"/>
      <c r="N862"/>
    </row>
    <row r="863" spans="1:14" x14ac:dyDescent="0.2">
      <c r="A863"/>
      <c r="N863"/>
    </row>
    <row r="864" spans="1:14" x14ac:dyDescent="0.2">
      <c r="A864"/>
      <c r="N864"/>
    </row>
    <row r="865" spans="1:14" x14ac:dyDescent="0.2">
      <c r="A865"/>
      <c r="N865"/>
    </row>
    <row r="866" spans="1:14" x14ac:dyDescent="0.2">
      <c r="A866"/>
      <c r="N866"/>
    </row>
    <row r="867" spans="1:14" x14ac:dyDescent="0.2">
      <c r="A867"/>
      <c r="N867"/>
    </row>
    <row r="868" spans="1:14" x14ac:dyDescent="0.2">
      <c r="A868"/>
      <c r="N868"/>
    </row>
    <row r="869" spans="1:14" x14ac:dyDescent="0.2">
      <c r="A869"/>
      <c r="N869"/>
    </row>
    <row r="870" spans="1:14" x14ac:dyDescent="0.2">
      <c r="A870"/>
      <c r="N870"/>
    </row>
    <row r="871" spans="1:14" x14ac:dyDescent="0.2">
      <c r="A871"/>
      <c r="N871"/>
    </row>
    <row r="872" spans="1:14" x14ac:dyDescent="0.2">
      <c r="A872"/>
      <c r="N872"/>
    </row>
    <row r="873" spans="1:14" x14ac:dyDescent="0.2">
      <c r="A873"/>
      <c r="N873"/>
    </row>
    <row r="874" spans="1:14" x14ac:dyDescent="0.2">
      <c r="A874"/>
      <c r="N874"/>
    </row>
    <row r="875" spans="1:14" x14ac:dyDescent="0.2">
      <c r="A875"/>
      <c r="N875"/>
    </row>
    <row r="876" spans="1:14" x14ac:dyDescent="0.2">
      <c r="A876"/>
      <c r="N876"/>
    </row>
    <row r="877" spans="1:14" x14ac:dyDescent="0.2">
      <c r="A877"/>
      <c r="N877"/>
    </row>
    <row r="878" spans="1:14" x14ac:dyDescent="0.2">
      <c r="A878"/>
      <c r="N878"/>
    </row>
    <row r="879" spans="1:14" x14ac:dyDescent="0.2">
      <c r="A879"/>
      <c r="N879"/>
    </row>
    <row r="880" spans="1:14" x14ac:dyDescent="0.2">
      <c r="A880"/>
      <c r="N880"/>
    </row>
    <row r="881" spans="1:14" x14ac:dyDescent="0.2">
      <c r="A881"/>
      <c r="N881"/>
    </row>
    <row r="882" spans="1:14" x14ac:dyDescent="0.2">
      <c r="A882"/>
      <c r="N882"/>
    </row>
    <row r="883" spans="1:14" x14ac:dyDescent="0.2">
      <c r="A883"/>
      <c r="N883"/>
    </row>
    <row r="884" spans="1:14" x14ac:dyDescent="0.2">
      <c r="A884"/>
      <c r="N884"/>
    </row>
    <row r="885" spans="1:14" x14ac:dyDescent="0.2">
      <c r="A885"/>
      <c r="N885"/>
    </row>
    <row r="886" spans="1:14" x14ac:dyDescent="0.2">
      <c r="A886"/>
      <c r="N886"/>
    </row>
    <row r="887" spans="1:14" x14ac:dyDescent="0.2">
      <c r="A887"/>
      <c r="N887"/>
    </row>
    <row r="888" spans="1:14" x14ac:dyDescent="0.2">
      <c r="A888"/>
      <c r="N888"/>
    </row>
    <row r="889" spans="1:14" x14ac:dyDescent="0.2">
      <c r="A889"/>
      <c r="N889"/>
    </row>
    <row r="890" spans="1:14" x14ac:dyDescent="0.2">
      <c r="A890"/>
      <c r="N890"/>
    </row>
    <row r="891" spans="1:14" x14ac:dyDescent="0.2">
      <c r="A891"/>
      <c r="N891"/>
    </row>
    <row r="892" spans="1:14" x14ac:dyDescent="0.2">
      <c r="A892"/>
      <c r="N892"/>
    </row>
    <row r="893" spans="1:14" x14ac:dyDescent="0.2">
      <c r="A893"/>
      <c r="N893"/>
    </row>
    <row r="894" spans="1:14" x14ac:dyDescent="0.2">
      <c r="A894"/>
      <c r="N894"/>
    </row>
    <row r="895" spans="1:14" x14ac:dyDescent="0.2">
      <c r="A895"/>
      <c r="N895"/>
    </row>
    <row r="896" spans="1:14" x14ac:dyDescent="0.2">
      <c r="A896"/>
      <c r="N896"/>
    </row>
    <row r="897" spans="1:14" x14ac:dyDescent="0.2">
      <c r="A897"/>
      <c r="N897"/>
    </row>
    <row r="898" spans="1:14" x14ac:dyDescent="0.2">
      <c r="A898"/>
      <c r="N898"/>
    </row>
    <row r="899" spans="1:14" x14ac:dyDescent="0.2">
      <c r="A899"/>
      <c r="N899"/>
    </row>
    <row r="900" spans="1:14" x14ac:dyDescent="0.2">
      <c r="A900"/>
      <c r="N900"/>
    </row>
    <row r="901" spans="1:14" x14ac:dyDescent="0.2">
      <c r="A901"/>
      <c r="N901"/>
    </row>
    <row r="902" spans="1:14" x14ac:dyDescent="0.2">
      <c r="A902"/>
      <c r="N902"/>
    </row>
    <row r="903" spans="1:14" x14ac:dyDescent="0.2">
      <c r="A903"/>
      <c r="N903"/>
    </row>
    <row r="904" spans="1:14" x14ac:dyDescent="0.2">
      <c r="A904"/>
      <c r="N904"/>
    </row>
    <row r="905" spans="1:14" x14ac:dyDescent="0.2">
      <c r="A905"/>
      <c r="N905"/>
    </row>
    <row r="906" spans="1:14" x14ac:dyDescent="0.2">
      <c r="A906"/>
      <c r="N906"/>
    </row>
    <row r="907" spans="1:14" x14ac:dyDescent="0.2">
      <c r="A907"/>
      <c r="N907"/>
    </row>
    <row r="908" spans="1:14" x14ac:dyDescent="0.2">
      <c r="A908"/>
      <c r="N908"/>
    </row>
    <row r="909" spans="1:14" x14ac:dyDescent="0.2">
      <c r="A909"/>
      <c r="N909"/>
    </row>
    <row r="910" spans="1:14" x14ac:dyDescent="0.2">
      <c r="A910"/>
      <c r="N910"/>
    </row>
    <row r="911" spans="1:14" x14ac:dyDescent="0.2">
      <c r="A911"/>
      <c r="N911"/>
    </row>
    <row r="912" spans="1:14" x14ac:dyDescent="0.2">
      <c r="A912"/>
      <c r="N912"/>
    </row>
    <row r="913" spans="1:14" x14ac:dyDescent="0.2">
      <c r="A913"/>
      <c r="N913"/>
    </row>
    <row r="914" spans="1:14" x14ac:dyDescent="0.2">
      <c r="A914"/>
      <c r="N914"/>
    </row>
    <row r="915" spans="1:14" x14ac:dyDescent="0.2">
      <c r="A915"/>
      <c r="N915"/>
    </row>
    <row r="916" spans="1:14" x14ac:dyDescent="0.2">
      <c r="A916"/>
      <c r="N916"/>
    </row>
    <row r="917" spans="1:14" x14ac:dyDescent="0.2">
      <c r="A917"/>
      <c r="N917"/>
    </row>
    <row r="918" spans="1:14" x14ac:dyDescent="0.2">
      <c r="A918"/>
      <c r="N918"/>
    </row>
    <row r="919" spans="1:14" x14ac:dyDescent="0.2">
      <c r="A919"/>
      <c r="N919"/>
    </row>
    <row r="920" spans="1:14" x14ac:dyDescent="0.2">
      <c r="A920"/>
      <c r="N920"/>
    </row>
    <row r="921" spans="1:14" x14ac:dyDescent="0.2">
      <c r="A921"/>
      <c r="N921"/>
    </row>
    <row r="922" spans="1:14" x14ac:dyDescent="0.2">
      <c r="A922"/>
      <c r="N922"/>
    </row>
    <row r="923" spans="1:14" x14ac:dyDescent="0.2">
      <c r="A923"/>
      <c r="N923"/>
    </row>
    <row r="924" spans="1:14" x14ac:dyDescent="0.2">
      <c r="A924"/>
      <c r="N924"/>
    </row>
    <row r="925" spans="1:14" x14ac:dyDescent="0.2">
      <c r="A925"/>
      <c r="N925"/>
    </row>
    <row r="926" spans="1:14" x14ac:dyDescent="0.2">
      <c r="A926"/>
      <c r="N926"/>
    </row>
    <row r="927" spans="1:14" x14ac:dyDescent="0.2">
      <c r="A927"/>
      <c r="N927"/>
    </row>
    <row r="928" spans="1:14" x14ac:dyDescent="0.2">
      <c r="A928"/>
      <c r="N928"/>
    </row>
    <row r="929" spans="1:14" x14ac:dyDescent="0.2">
      <c r="A929"/>
      <c r="N929"/>
    </row>
    <row r="930" spans="1:14" x14ac:dyDescent="0.2">
      <c r="A930"/>
      <c r="N930"/>
    </row>
    <row r="931" spans="1:14" x14ac:dyDescent="0.2">
      <c r="A931"/>
      <c r="N931"/>
    </row>
    <row r="932" spans="1:14" x14ac:dyDescent="0.2">
      <c r="A932"/>
      <c r="N932"/>
    </row>
    <row r="933" spans="1:14" x14ac:dyDescent="0.2">
      <c r="A933"/>
      <c r="N933"/>
    </row>
    <row r="934" spans="1:14" x14ac:dyDescent="0.2">
      <c r="A934"/>
      <c r="N934"/>
    </row>
    <row r="935" spans="1:14" x14ac:dyDescent="0.2">
      <c r="A935"/>
      <c r="N935"/>
    </row>
    <row r="936" spans="1:14" x14ac:dyDescent="0.2">
      <c r="A936"/>
      <c r="N936"/>
    </row>
    <row r="937" spans="1:14" x14ac:dyDescent="0.2">
      <c r="A937"/>
      <c r="N937"/>
    </row>
    <row r="938" spans="1:14" x14ac:dyDescent="0.2">
      <c r="A938"/>
      <c r="N938"/>
    </row>
    <row r="939" spans="1:14" x14ac:dyDescent="0.2">
      <c r="A939"/>
      <c r="N939"/>
    </row>
    <row r="940" spans="1:14" x14ac:dyDescent="0.2">
      <c r="A940"/>
      <c r="N940"/>
    </row>
    <row r="941" spans="1:14" x14ac:dyDescent="0.2">
      <c r="A941"/>
      <c r="N941"/>
    </row>
    <row r="942" spans="1:14" x14ac:dyDescent="0.2">
      <c r="A942"/>
      <c r="N942"/>
    </row>
    <row r="943" spans="1:14" x14ac:dyDescent="0.2">
      <c r="A943"/>
      <c r="N943"/>
    </row>
    <row r="944" spans="1:14" x14ac:dyDescent="0.2">
      <c r="A944"/>
      <c r="N944"/>
    </row>
    <row r="945" spans="1:14" x14ac:dyDescent="0.2">
      <c r="A945"/>
      <c r="N945"/>
    </row>
    <row r="946" spans="1:14" x14ac:dyDescent="0.2">
      <c r="A946"/>
      <c r="N946"/>
    </row>
    <row r="947" spans="1:14" x14ac:dyDescent="0.2">
      <c r="A947"/>
      <c r="N947"/>
    </row>
    <row r="948" spans="1:14" x14ac:dyDescent="0.2">
      <c r="A948"/>
      <c r="N948"/>
    </row>
    <row r="949" spans="1:14" x14ac:dyDescent="0.2">
      <c r="A949"/>
      <c r="N949"/>
    </row>
    <row r="950" spans="1:14" x14ac:dyDescent="0.2">
      <c r="A950"/>
      <c r="N950"/>
    </row>
    <row r="951" spans="1:14" x14ac:dyDescent="0.2">
      <c r="A951"/>
      <c r="N951"/>
    </row>
    <row r="952" spans="1:14" x14ac:dyDescent="0.2">
      <c r="A952"/>
      <c r="N952"/>
    </row>
    <row r="953" spans="1:14" x14ac:dyDescent="0.2">
      <c r="A953"/>
      <c r="N953"/>
    </row>
    <row r="954" spans="1:14" x14ac:dyDescent="0.2">
      <c r="A954"/>
      <c r="N954"/>
    </row>
    <row r="955" spans="1:14" x14ac:dyDescent="0.2">
      <c r="A955"/>
      <c r="N955"/>
    </row>
    <row r="956" spans="1:14" x14ac:dyDescent="0.2">
      <c r="A956"/>
      <c r="N956"/>
    </row>
    <row r="957" spans="1:14" x14ac:dyDescent="0.2">
      <c r="A957"/>
      <c r="N957"/>
    </row>
    <row r="958" spans="1:14" x14ac:dyDescent="0.2">
      <c r="A958"/>
      <c r="N958"/>
    </row>
    <row r="959" spans="1:14" x14ac:dyDescent="0.2">
      <c r="A959"/>
      <c r="N959"/>
    </row>
    <row r="960" spans="1:14" x14ac:dyDescent="0.2">
      <c r="A960"/>
      <c r="N960"/>
    </row>
    <row r="961" spans="1:14" x14ac:dyDescent="0.2">
      <c r="A961"/>
      <c r="N961"/>
    </row>
    <row r="962" spans="1:14" x14ac:dyDescent="0.2">
      <c r="A962"/>
      <c r="N962"/>
    </row>
    <row r="963" spans="1:14" x14ac:dyDescent="0.2">
      <c r="A963"/>
      <c r="N963"/>
    </row>
    <row r="964" spans="1:14" x14ac:dyDescent="0.2">
      <c r="A964"/>
      <c r="N964"/>
    </row>
    <row r="965" spans="1:14" x14ac:dyDescent="0.2">
      <c r="A965"/>
      <c r="N965"/>
    </row>
    <row r="966" spans="1:14" x14ac:dyDescent="0.2">
      <c r="A966"/>
      <c r="N966"/>
    </row>
    <row r="967" spans="1:14" x14ac:dyDescent="0.2">
      <c r="A967"/>
      <c r="N967"/>
    </row>
    <row r="968" spans="1:14" x14ac:dyDescent="0.2">
      <c r="A968"/>
      <c r="N968"/>
    </row>
    <row r="969" spans="1:14" x14ac:dyDescent="0.2">
      <c r="A969"/>
      <c r="N969"/>
    </row>
    <row r="970" spans="1:14" x14ac:dyDescent="0.2">
      <c r="A970"/>
      <c r="N970"/>
    </row>
    <row r="971" spans="1:14" x14ac:dyDescent="0.2">
      <c r="A971"/>
      <c r="N971"/>
    </row>
    <row r="972" spans="1:14" x14ac:dyDescent="0.2">
      <c r="A972"/>
      <c r="N972"/>
    </row>
    <row r="973" spans="1:14" x14ac:dyDescent="0.2">
      <c r="A973"/>
      <c r="N973"/>
    </row>
    <row r="974" spans="1:14" x14ac:dyDescent="0.2">
      <c r="A974"/>
      <c r="N974"/>
    </row>
    <row r="975" spans="1:14" x14ac:dyDescent="0.2">
      <c r="A975"/>
      <c r="N975"/>
    </row>
    <row r="976" spans="1:14" x14ac:dyDescent="0.2">
      <c r="A976"/>
      <c r="N976"/>
    </row>
    <row r="977" spans="1:14" x14ac:dyDescent="0.2">
      <c r="A977"/>
      <c r="N977"/>
    </row>
    <row r="978" spans="1:14" x14ac:dyDescent="0.2">
      <c r="A978"/>
      <c r="N978"/>
    </row>
    <row r="979" spans="1:14" x14ac:dyDescent="0.2">
      <c r="A979"/>
      <c r="N979"/>
    </row>
    <row r="980" spans="1:14" x14ac:dyDescent="0.2">
      <c r="A980"/>
      <c r="N980"/>
    </row>
    <row r="981" spans="1:14" x14ac:dyDescent="0.2">
      <c r="A981"/>
      <c r="N981"/>
    </row>
    <row r="982" spans="1:14" x14ac:dyDescent="0.2">
      <c r="A982"/>
      <c r="N982"/>
    </row>
    <row r="983" spans="1:14" x14ac:dyDescent="0.2">
      <c r="A983"/>
      <c r="N983"/>
    </row>
    <row r="984" spans="1:14" x14ac:dyDescent="0.2">
      <c r="A984"/>
      <c r="N984"/>
    </row>
    <row r="985" spans="1:14" x14ac:dyDescent="0.2">
      <c r="A985"/>
      <c r="N985"/>
    </row>
    <row r="986" spans="1:14" x14ac:dyDescent="0.2">
      <c r="A986"/>
      <c r="N986"/>
    </row>
    <row r="987" spans="1:14" x14ac:dyDescent="0.2">
      <c r="A987"/>
      <c r="N987"/>
    </row>
    <row r="988" spans="1:14" x14ac:dyDescent="0.2">
      <c r="A988"/>
      <c r="N988"/>
    </row>
    <row r="989" spans="1:14" x14ac:dyDescent="0.2">
      <c r="A989"/>
      <c r="N989"/>
    </row>
    <row r="990" spans="1:14" x14ac:dyDescent="0.2">
      <c r="A990"/>
      <c r="N990"/>
    </row>
    <row r="991" spans="1:14" x14ac:dyDescent="0.2">
      <c r="A991"/>
      <c r="N991"/>
    </row>
    <row r="992" spans="1:14" x14ac:dyDescent="0.2">
      <c r="A992"/>
      <c r="N992"/>
    </row>
    <row r="993" spans="1:14" x14ac:dyDescent="0.2">
      <c r="A993"/>
      <c r="N993"/>
    </row>
    <row r="994" spans="1:14" x14ac:dyDescent="0.2">
      <c r="A994"/>
      <c r="N994"/>
    </row>
    <row r="995" spans="1:14" x14ac:dyDescent="0.2">
      <c r="A995"/>
      <c r="N995"/>
    </row>
    <row r="996" spans="1:14" x14ac:dyDescent="0.2">
      <c r="A996"/>
      <c r="N996"/>
    </row>
    <row r="997" spans="1:14" x14ac:dyDescent="0.2">
      <c r="A997"/>
      <c r="N997"/>
    </row>
    <row r="998" spans="1:14" x14ac:dyDescent="0.2">
      <c r="A998"/>
      <c r="N998"/>
    </row>
    <row r="999" spans="1:14" x14ac:dyDescent="0.2">
      <c r="A999"/>
      <c r="N999"/>
    </row>
    <row r="1000" spans="1:14" x14ac:dyDescent="0.2">
      <c r="A1000"/>
      <c r="N1000"/>
    </row>
    <row r="1001" spans="1:14" x14ac:dyDescent="0.2">
      <c r="A1001"/>
      <c r="N1001"/>
    </row>
    <row r="1002" spans="1:14" x14ac:dyDescent="0.2">
      <c r="A1002"/>
      <c r="N1002"/>
    </row>
    <row r="1003" spans="1:14" x14ac:dyDescent="0.2">
      <c r="A1003"/>
      <c r="N1003"/>
    </row>
    <row r="1004" spans="1:14" x14ac:dyDescent="0.2">
      <c r="A1004"/>
      <c r="N1004"/>
    </row>
    <row r="1005" spans="1:14" x14ac:dyDescent="0.2">
      <c r="A1005"/>
      <c r="N1005"/>
    </row>
    <row r="1006" spans="1:14" x14ac:dyDescent="0.2">
      <c r="A1006"/>
      <c r="N1006"/>
    </row>
    <row r="1007" spans="1:14" x14ac:dyDescent="0.2">
      <c r="A1007"/>
      <c r="N1007"/>
    </row>
    <row r="1008" spans="1:14" x14ac:dyDescent="0.2">
      <c r="A1008"/>
      <c r="N1008"/>
    </row>
    <row r="1009" spans="1:14" x14ac:dyDescent="0.2">
      <c r="A1009"/>
      <c r="N1009"/>
    </row>
    <row r="1010" spans="1:14" x14ac:dyDescent="0.2">
      <c r="A1010"/>
      <c r="N1010"/>
    </row>
    <row r="1011" spans="1:14" x14ac:dyDescent="0.2">
      <c r="A1011"/>
      <c r="N1011"/>
    </row>
    <row r="1012" spans="1:14" x14ac:dyDescent="0.2">
      <c r="A1012"/>
      <c r="N1012"/>
    </row>
    <row r="1013" spans="1:14" x14ac:dyDescent="0.2">
      <c r="A1013"/>
      <c r="N1013"/>
    </row>
    <row r="1014" spans="1:14" x14ac:dyDescent="0.2">
      <c r="A1014"/>
      <c r="N1014"/>
    </row>
    <row r="1015" spans="1:14" x14ac:dyDescent="0.2">
      <c r="A1015"/>
      <c r="N1015"/>
    </row>
    <row r="1016" spans="1:14" x14ac:dyDescent="0.2">
      <c r="A1016"/>
      <c r="N1016"/>
    </row>
    <row r="1017" spans="1:14" x14ac:dyDescent="0.2">
      <c r="A1017"/>
      <c r="N1017"/>
    </row>
    <row r="1018" spans="1:14" x14ac:dyDescent="0.2">
      <c r="A1018"/>
      <c r="N1018"/>
    </row>
    <row r="1019" spans="1:14" x14ac:dyDescent="0.2">
      <c r="A1019"/>
      <c r="N1019"/>
    </row>
    <row r="1020" spans="1:14" x14ac:dyDescent="0.2">
      <c r="A1020"/>
      <c r="N1020"/>
    </row>
    <row r="1021" spans="1:14" x14ac:dyDescent="0.2">
      <c r="A1021"/>
      <c r="N1021"/>
    </row>
    <row r="1022" spans="1:14" x14ac:dyDescent="0.2">
      <c r="A1022"/>
      <c r="N1022"/>
    </row>
    <row r="1023" spans="1:14" x14ac:dyDescent="0.2">
      <c r="A1023"/>
      <c r="N1023"/>
    </row>
    <row r="1024" spans="1:14" x14ac:dyDescent="0.2">
      <c r="A1024"/>
      <c r="N1024"/>
    </row>
    <row r="1025" spans="1:14" x14ac:dyDescent="0.2">
      <c r="A1025"/>
      <c r="N1025"/>
    </row>
    <row r="1026" spans="1:14" x14ac:dyDescent="0.2">
      <c r="A1026"/>
      <c r="N1026"/>
    </row>
    <row r="1027" spans="1:14" x14ac:dyDescent="0.2">
      <c r="A1027"/>
      <c r="N1027"/>
    </row>
    <row r="1028" spans="1:14" x14ac:dyDescent="0.2">
      <c r="A1028"/>
      <c r="N1028"/>
    </row>
    <row r="1029" spans="1:14" x14ac:dyDescent="0.2">
      <c r="A1029"/>
      <c r="N1029"/>
    </row>
    <row r="1030" spans="1:14" x14ac:dyDescent="0.2">
      <c r="A1030"/>
      <c r="N1030"/>
    </row>
    <row r="1031" spans="1:14" x14ac:dyDescent="0.2">
      <c r="A1031"/>
      <c r="N1031"/>
    </row>
    <row r="1032" spans="1:14" x14ac:dyDescent="0.2">
      <c r="A1032"/>
      <c r="N1032"/>
    </row>
    <row r="1033" spans="1:14" x14ac:dyDescent="0.2">
      <c r="A1033"/>
      <c r="N1033"/>
    </row>
    <row r="1034" spans="1:14" x14ac:dyDescent="0.2">
      <c r="A1034"/>
      <c r="N1034"/>
    </row>
    <row r="1035" spans="1:14" x14ac:dyDescent="0.2">
      <c r="A1035"/>
      <c r="N1035"/>
    </row>
    <row r="1036" spans="1:14" x14ac:dyDescent="0.2">
      <c r="A1036"/>
      <c r="N1036"/>
    </row>
    <row r="1037" spans="1:14" x14ac:dyDescent="0.2">
      <c r="A1037"/>
      <c r="N1037"/>
    </row>
    <row r="1038" spans="1:14" x14ac:dyDescent="0.2">
      <c r="A1038"/>
      <c r="N1038"/>
    </row>
    <row r="1039" spans="1:14" x14ac:dyDescent="0.2">
      <c r="A1039"/>
      <c r="N1039"/>
    </row>
    <row r="1040" spans="1:14" x14ac:dyDescent="0.2">
      <c r="A1040"/>
      <c r="N1040"/>
    </row>
    <row r="1041" spans="1:14" x14ac:dyDescent="0.2">
      <c r="A1041"/>
      <c r="N1041"/>
    </row>
    <row r="1042" spans="1:14" x14ac:dyDescent="0.2">
      <c r="A1042"/>
      <c r="N1042"/>
    </row>
    <row r="1043" spans="1:14" x14ac:dyDescent="0.2">
      <c r="A1043"/>
      <c r="N1043"/>
    </row>
    <row r="1044" spans="1:14" x14ac:dyDescent="0.2">
      <c r="A1044"/>
      <c r="N1044"/>
    </row>
    <row r="1045" spans="1:14" x14ac:dyDescent="0.2">
      <c r="A1045"/>
      <c r="N1045"/>
    </row>
    <row r="1046" spans="1:14" x14ac:dyDescent="0.2">
      <c r="A1046"/>
      <c r="N1046"/>
    </row>
    <row r="1047" spans="1:14" x14ac:dyDescent="0.2">
      <c r="A1047"/>
      <c r="N1047"/>
    </row>
    <row r="1048" spans="1:14" x14ac:dyDescent="0.2">
      <c r="A1048"/>
      <c r="N1048"/>
    </row>
    <row r="1049" spans="1:14" x14ac:dyDescent="0.2">
      <c r="A1049"/>
      <c r="N1049"/>
    </row>
    <row r="1050" spans="1:14" x14ac:dyDescent="0.2">
      <c r="A1050"/>
      <c r="N1050"/>
    </row>
    <row r="1051" spans="1:14" x14ac:dyDescent="0.2">
      <c r="A1051"/>
      <c r="N1051"/>
    </row>
    <row r="1052" spans="1:14" x14ac:dyDescent="0.2">
      <c r="A1052"/>
      <c r="N1052"/>
    </row>
    <row r="1053" spans="1:14" x14ac:dyDescent="0.2">
      <c r="A1053"/>
      <c r="N1053"/>
    </row>
    <row r="1054" spans="1:14" x14ac:dyDescent="0.2">
      <c r="A1054"/>
      <c r="N1054"/>
    </row>
    <row r="1055" spans="1:14" x14ac:dyDescent="0.2">
      <c r="A1055"/>
      <c r="N1055"/>
    </row>
    <row r="1056" spans="1:14" x14ac:dyDescent="0.2">
      <c r="A1056"/>
      <c r="N1056"/>
    </row>
    <row r="1057" spans="1:14" x14ac:dyDescent="0.2">
      <c r="A1057"/>
      <c r="N1057"/>
    </row>
    <row r="1058" spans="1:14" x14ac:dyDescent="0.2">
      <c r="A1058"/>
      <c r="N1058"/>
    </row>
    <row r="1059" spans="1:14" x14ac:dyDescent="0.2">
      <c r="A1059"/>
      <c r="N1059"/>
    </row>
    <row r="1060" spans="1:14" x14ac:dyDescent="0.2">
      <c r="A1060"/>
      <c r="N1060"/>
    </row>
    <row r="1061" spans="1:14" x14ac:dyDescent="0.2">
      <c r="A1061"/>
      <c r="N1061"/>
    </row>
    <row r="1062" spans="1:14" x14ac:dyDescent="0.2">
      <c r="A1062"/>
      <c r="N1062"/>
    </row>
    <row r="1063" spans="1:14" x14ac:dyDescent="0.2">
      <c r="A1063"/>
      <c r="N1063"/>
    </row>
    <row r="1064" spans="1:14" x14ac:dyDescent="0.2">
      <c r="A1064"/>
      <c r="N1064"/>
    </row>
    <row r="1065" spans="1:14" x14ac:dyDescent="0.2">
      <c r="A1065"/>
      <c r="N1065"/>
    </row>
    <row r="1066" spans="1:14" x14ac:dyDescent="0.2">
      <c r="A1066"/>
      <c r="N1066"/>
    </row>
    <row r="1067" spans="1:14" x14ac:dyDescent="0.2">
      <c r="A1067"/>
      <c r="N1067"/>
    </row>
    <row r="1068" spans="1:14" x14ac:dyDescent="0.2">
      <c r="A1068"/>
      <c r="N1068"/>
    </row>
    <row r="1069" spans="1:14" x14ac:dyDescent="0.2">
      <c r="A1069"/>
      <c r="N1069"/>
    </row>
    <row r="1070" spans="1:14" x14ac:dyDescent="0.2">
      <c r="A1070"/>
      <c r="N1070"/>
    </row>
    <row r="1071" spans="1:14" x14ac:dyDescent="0.2">
      <c r="A1071"/>
      <c r="N1071"/>
    </row>
    <row r="1072" spans="1:14" x14ac:dyDescent="0.2">
      <c r="A1072"/>
      <c r="N1072"/>
    </row>
    <row r="1073" spans="1:14" x14ac:dyDescent="0.2">
      <c r="A1073"/>
      <c r="N1073"/>
    </row>
    <row r="1074" spans="1:14" x14ac:dyDescent="0.2">
      <c r="A1074"/>
      <c r="N1074"/>
    </row>
    <row r="1075" spans="1:14" x14ac:dyDescent="0.2">
      <c r="A1075"/>
      <c r="N1075"/>
    </row>
    <row r="1076" spans="1:14" x14ac:dyDescent="0.2">
      <c r="A1076"/>
      <c r="N1076"/>
    </row>
    <row r="1077" spans="1:14" x14ac:dyDescent="0.2">
      <c r="A1077"/>
      <c r="N1077"/>
    </row>
    <row r="1078" spans="1:14" x14ac:dyDescent="0.2">
      <c r="A1078"/>
      <c r="N1078"/>
    </row>
    <row r="1079" spans="1:14" x14ac:dyDescent="0.2">
      <c r="A1079"/>
      <c r="N1079"/>
    </row>
    <row r="1080" spans="1:14" x14ac:dyDescent="0.2">
      <c r="A1080"/>
      <c r="N1080"/>
    </row>
    <row r="1081" spans="1:14" x14ac:dyDescent="0.2">
      <c r="A1081"/>
      <c r="N1081"/>
    </row>
    <row r="1082" spans="1:14" x14ac:dyDescent="0.2">
      <c r="A1082"/>
      <c r="N1082"/>
    </row>
    <row r="1083" spans="1:14" x14ac:dyDescent="0.2">
      <c r="A1083"/>
      <c r="N1083"/>
    </row>
    <row r="1084" spans="1:14" x14ac:dyDescent="0.2">
      <c r="A1084"/>
      <c r="N1084"/>
    </row>
    <row r="1085" spans="1:14" x14ac:dyDescent="0.2">
      <c r="A1085"/>
      <c r="N1085"/>
    </row>
    <row r="1086" spans="1:14" x14ac:dyDescent="0.2">
      <c r="A1086"/>
      <c r="N1086"/>
    </row>
    <row r="1087" spans="1:14" x14ac:dyDescent="0.2">
      <c r="A1087"/>
      <c r="N1087"/>
    </row>
    <row r="1088" spans="1:14" x14ac:dyDescent="0.2">
      <c r="A1088"/>
      <c r="N1088"/>
    </row>
    <row r="1089" spans="1:14" x14ac:dyDescent="0.2">
      <c r="A1089"/>
      <c r="N1089"/>
    </row>
    <row r="1090" spans="1:14" x14ac:dyDescent="0.2">
      <c r="A1090"/>
      <c r="N1090"/>
    </row>
    <row r="1091" spans="1:14" x14ac:dyDescent="0.2">
      <c r="A1091"/>
      <c r="N1091"/>
    </row>
    <row r="1092" spans="1:14" x14ac:dyDescent="0.2">
      <c r="A1092"/>
      <c r="N1092"/>
    </row>
    <row r="1093" spans="1:14" x14ac:dyDescent="0.2">
      <c r="A1093"/>
      <c r="N1093"/>
    </row>
    <row r="1094" spans="1:14" x14ac:dyDescent="0.2">
      <c r="A1094"/>
      <c r="N1094"/>
    </row>
    <row r="1095" spans="1:14" x14ac:dyDescent="0.2">
      <c r="A1095"/>
      <c r="N1095"/>
    </row>
    <row r="1096" spans="1:14" x14ac:dyDescent="0.2">
      <c r="A1096"/>
      <c r="N1096"/>
    </row>
    <row r="1097" spans="1:14" x14ac:dyDescent="0.2">
      <c r="A1097"/>
      <c r="N1097"/>
    </row>
    <row r="1098" spans="1:14" x14ac:dyDescent="0.2">
      <c r="A1098"/>
      <c r="N1098"/>
    </row>
    <row r="1099" spans="1:14" x14ac:dyDescent="0.2">
      <c r="A1099"/>
      <c r="N1099"/>
    </row>
    <row r="1100" spans="1:14" x14ac:dyDescent="0.2">
      <c r="A1100"/>
      <c r="N1100"/>
    </row>
    <row r="1101" spans="1:14" x14ac:dyDescent="0.2">
      <c r="A1101"/>
      <c r="N1101"/>
    </row>
    <row r="1102" spans="1:14" x14ac:dyDescent="0.2">
      <c r="A1102"/>
      <c r="N1102"/>
    </row>
    <row r="1103" spans="1:14" x14ac:dyDescent="0.2">
      <c r="N1103"/>
    </row>
    <row r="1104" spans="1:14" x14ac:dyDescent="0.2">
      <c r="N1104"/>
    </row>
    <row r="1105" spans="14:14" x14ac:dyDescent="0.2">
      <c r="N1105"/>
    </row>
  </sheetData>
  <pageMargins left="0.7" right="0.7" top="0.75" bottom="0.75" header="0.3" footer="0.3"/>
  <pageSetup paperSize="9" scale="45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94B3"/>
    <pageSetUpPr autoPageBreaks="0" fitToPage="1"/>
  </sheetPr>
  <dimension ref="A1:M322"/>
  <sheetViews>
    <sheetView workbookViewId="0">
      <selection sqref="A1:B1"/>
    </sheetView>
  </sheetViews>
  <sheetFormatPr defaultColWidth="9.140625" defaultRowHeight="12.75" x14ac:dyDescent="0.2"/>
  <cols>
    <col min="1" max="1" width="6.85546875" style="20" bestFit="1" customWidth="1"/>
    <col min="2" max="2" width="58.140625" style="20" bestFit="1" customWidth="1"/>
    <col min="3" max="3" width="10" style="20" bestFit="1" customWidth="1"/>
    <col min="4" max="12" width="7.5703125" style="20" bestFit="1" customWidth="1"/>
    <col min="13" max="13" width="8.5703125" style="20" bestFit="1" customWidth="1"/>
    <col min="14" max="16384" width="9.140625" style="37"/>
  </cols>
  <sheetData>
    <row r="1" spans="1:13" x14ac:dyDescent="0.2">
      <c r="A1" s="435" t="s">
        <v>696</v>
      </c>
      <c r="B1" s="437"/>
      <c r="C1" s="18" t="e">
        <f>LEFT('Program Lvl'!#REF!,4)</f>
        <v>#REF!</v>
      </c>
      <c r="D1" s="18" t="str">
        <f>LEFT('Program Lvl'!D1,4)</f>
        <v>FY20</v>
      </c>
      <c r="E1" s="18" t="str">
        <f>LEFT('Program Lvl'!E1,4)</f>
        <v>FY21</v>
      </c>
      <c r="F1" s="18" t="str">
        <f>LEFT('Program Lvl'!F1,4)</f>
        <v>FY22</v>
      </c>
      <c r="G1" s="18" t="str">
        <f>LEFT('Program Lvl'!G1,4)</f>
        <v>FY23</v>
      </c>
      <c r="H1" s="18" t="str">
        <f>LEFT('Program Lvl'!H1,4)</f>
        <v>FY24</v>
      </c>
      <c r="I1" s="18" t="str">
        <f>LEFT('Program Lvl'!I1,4)</f>
        <v>FY25</v>
      </c>
      <c r="J1" s="18" t="str">
        <f>LEFT('Program Lvl'!J1,4)</f>
        <v>FY26</v>
      </c>
      <c r="K1" s="18" t="str">
        <f>LEFT('Program Lvl'!K1,4)</f>
        <v>FY27</v>
      </c>
      <c r="L1" s="18" t="str">
        <f>LEFT('Program Lvl'!L1,4)</f>
        <v>FY28</v>
      </c>
      <c r="M1" s="19" t="s">
        <v>170</v>
      </c>
    </row>
    <row r="2" spans="1:13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</row>
    <row r="3" spans="1:13" x14ac:dyDescent="0.2">
      <c r="A3" s="435" t="s">
        <v>881</v>
      </c>
      <c r="B3" s="436"/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7"/>
    </row>
    <row r="4" spans="1:13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 x14ac:dyDescent="0.2">
      <c r="A5" s="21" t="s">
        <v>151</v>
      </c>
      <c r="B5" s="21" t="s">
        <v>171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1:13" x14ac:dyDescent="0.2">
      <c r="A6" s="22" t="s">
        <v>895</v>
      </c>
      <c r="B6" s="22" t="str">
        <f>VLOOKUP(A6,'Program Lvl'!$B$2:$C$182,2,FALSE)</f>
        <v>Collimore Park ZS establishment</v>
      </c>
      <c r="C6" s="34" t="e">
        <f>INDEX('Program Lvl'!#REF!,MATCH($A6,'Program Lvl'!$B$2:$B$182,0))</f>
        <v>#REF!</v>
      </c>
      <c r="D6" s="34">
        <f>INDEX('Program Lvl'!N$2:N$182,MATCH($A6,'Program Lvl'!$B$2:$B$182,0))</f>
        <v>0</v>
      </c>
      <c r="E6" s="34">
        <f>INDEX('Program Lvl'!O$2:O$182,MATCH($A6,'Program Lvl'!$B$2:$B$182,0))</f>
        <v>0</v>
      </c>
      <c r="F6" s="34">
        <f>INDEX('Program Lvl'!P$2:P$182,MATCH($A6,'Program Lvl'!$B$2:$B$182,0))</f>
        <v>0</v>
      </c>
      <c r="G6" s="34">
        <f>INDEX('Program Lvl'!Q$2:Q$182,MATCH($A6,'Program Lvl'!$B$2:$B$182,0))</f>
        <v>0</v>
      </c>
      <c r="H6" s="34">
        <f>INDEX('Program Lvl'!R$2:R$182,MATCH($A6,'Program Lvl'!$B$2:$B$182,0))</f>
        <v>0</v>
      </c>
      <c r="I6" s="34">
        <f>INDEX('Program Lvl'!S$2:S$182,MATCH($A6,'Program Lvl'!$B$2:$B$182,0))</f>
        <v>0</v>
      </c>
      <c r="J6" s="34">
        <f>INDEX('Program Lvl'!T$2:T$182,MATCH($A6,'Program Lvl'!$B$2:$B$182,0))</f>
        <v>0</v>
      </c>
      <c r="K6" s="34">
        <f>INDEX('Program Lvl'!U$2:U$182,MATCH($A6,'Program Lvl'!$B$2:$B$182,0))</f>
        <v>5111443.8356336066</v>
      </c>
      <c r="L6" s="34">
        <f>INDEX('Program Lvl'!V$2:V$182,MATCH($A6,'Program Lvl'!$B$2:$B$182,0))</f>
        <v>15717689.794573339</v>
      </c>
      <c r="M6" s="34" t="e">
        <f t="shared" ref="M6:M77" si="0">SUM(C6:L6)</f>
        <v>#REF!</v>
      </c>
    </row>
    <row r="7" spans="1:13" x14ac:dyDescent="0.2">
      <c r="A7" s="22" t="s">
        <v>100</v>
      </c>
      <c r="B7" s="22" t="str">
        <f>VLOOKUP(A7,'Program Lvl'!$B$2:$C$182,2,FALSE)</f>
        <v>Edmondson Park ZS establishment</v>
      </c>
      <c r="C7" s="34" t="e">
        <f>INDEX('Program Lvl'!#REF!,MATCH($A7,'Program Lvl'!$B$2:$B$182,0))</f>
        <v>#REF!</v>
      </c>
      <c r="D7" s="34">
        <f>INDEX('Program Lvl'!N$2:N$182,MATCH($A7,'Program Lvl'!$B$2:$B$182,0))</f>
        <v>1810000.3499999999</v>
      </c>
      <c r="E7" s="34">
        <f>INDEX('Program Lvl'!O$2:O$182,MATCH($A7,'Program Lvl'!$B$2:$B$182,0))</f>
        <v>5369.7443749999993</v>
      </c>
      <c r="F7" s="34">
        <f>INDEX('Program Lvl'!P$2:P$182,MATCH($A7,'Program Lvl'!$B$2:$B$182,0))</f>
        <v>0</v>
      </c>
      <c r="G7" s="34">
        <f>INDEX('Program Lvl'!Q$2:Q$182,MATCH($A7,'Program Lvl'!$B$2:$B$182,0))</f>
        <v>0</v>
      </c>
      <c r="H7" s="34">
        <f>INDEX('Program Lvl'!R$2:R$182,MATCH($A7,'Program Lvl'!$B$2:$B$182,0))</f>
        <v>0</v>
      </c>
      <c r="I7" s="34">
        <f>INDEX('Program Lvl'!S$2:S$182,MATCH($A7,'Program Lvl'!$B$2:$B$182,0))</f>
        <v>0</v>
      </c>
      <c r="J7" s="34">
        <f>INDEX('Program Lvl'!T$2:T$182,MATCH($A7,'Program Lvl'!$B$2:$B$182,0))</f>
        <v>0</v>
      </c>
      <c r="K7" s="34">
        <f>INDEX('Program Lvl'!U$2:U$182,MATCH($A7,'Program Lvl'!$B$2:$B$182,0))</f>
        <v>0</v>
      </c>
      <c r="L7" s="34">
        <f>INDEX('Program Lvl'!V$2:V$182,MATCH($A7,'Program Lvl'!$B$2:$B$182,0))</f>
        <v>0</v>
      </c>
      <c r="M7" s="34" t="e">
        <f t="shared" ref="M7:M8" si="1">SUM(C7:L7)</f>
        <v>#REF!</v>
      </c>
    </row>
    <row r="8" spans="1:13" x14ac:dyDescent="0.2">
      <c r="A8" s="22" t="s">
        <v>112</v>
      </c>
      <c r="B8" s="22" t="str">
        <f>VLOOKUP(A8,'Program Lvl'!$B$2:$C$182,2,FALSE)</f>
        <v>Augment feeder 308 Nepean to Douglas Park</v>
      </c>
      <c r="C8" s="34" t="e">
        <f>INDEX('Program Lvl'!#REF!,MATCH($A8,'Program Lvl'!$B$2:$B$182,0))</f>
        <v>#REF!</v>
      </c>
      <c r="D8" s="34">
        <f>INDEX('Program Lvl'!N$2:N$182,MATCH($A8,'Program Lvl'!$B$2:$B$182,0))</f>
        <v>1346081.2499999998</v>
      </c>
      <c r="E8" s="34">
        <f>INDEX('Program Lvl'!O$2:O$182,MATCH($A8,'Program Lvl'!$B$2:$B$182,0))</f>
        <v>4139199.8437499995</v>
      </c>
      <c r="F8" s="34">
        <f>INDEX('Program Lvl'!P$2:P$182,MATCH($A8,'Program Lvl'!$B$2:$B$182,0))</f>
        <v>3771270.9687499995</v>
      </c>
      <c r="G8" s="34">
        <f>INDEX('Program Lvl'!Q$2:Q$182,MATCH($A8,'Program Lvl'!$B$2:$B$182,0))</f>
        <v>0</v>
      </c>
      <c r="H8" s="34">
        <f>INDEX('Program Lvl'!R$2:R$182,MATCH($A8,'Program Lvl'!$B$2:$B$182,0))</f>
        <v>0</v>
      </c>
      <c r="I8" s="34">
        <f>INDEX('Program Lvl'!S$2:S$182,MATCH($A8,'Program Lvl'!$B$2:$B$182,0))</f>
        <v>0</v>
      </c>
      <c r="J8" s="34">
        <f>INDEX('Program Lvl'!T$2:T$182,MATCH($A8,'Program Lvl'!$B$2:$B$182,0))</f>
        <v>0</v>
      </c>
      <c r="K8" s="34">
        <f>INDEX('Program Lvl'!U$2:U$182,MATCH($A8,'Program Lvl'!$B$2:$B$182,0))</f>
        <v>0</v>
      </c>
      <c r="L8" s="34">
        <f>INDEX('Program Lvl'!V$2:V$182,MATCH($A8,'Program Lvl'!$B$2:$B$182,0))</f>
        <v>0</v>
      </c>
      <c r="M8" s="34" t="e">
        <f t="shared" si="1"/>
        <v>#REF!</v>
      </c>
    </row>
    <row r="9" spans="1:13" x14ac:dyDescent="0.2">
      <c r="A9" s="22" t="s">
        <v>113</v>
      </c>
      <c r="B9" s="22" t="str">
        <f>VLOOKUP(A9,'Program Lvl'!$B$2:$C$182,2,FALSE)</f>
        <v>Holsworthy 33/11kV ZS establishment</v>
      </c>
      <c r="C9" s="34" t="e">
        <f>INDEX('Program Lvl'!#REF!,MATCH($A9,'Program Lvl'!$B$2:$B$182,0))</f>
        <v>#REF!</v>
      </c>
      <c r="D9" s="34">
        <f>INDEX('Program Lvl'!N$2:N$182,MATCH($A9,'Program Lvl'!$B$2:$B$182,0))</f>
        <v>0</v>
      </c>
      <c r="E9" s="34">
        <f>INDEX('Program Lvl'!O$2:O$182,MATCH($A9,'Program Lvl'!$B$2:$B$182,0))</f>
        <v>0</v>
      </c>
      <c r="F9" s="34">
        <f>INDEX('Program Lvl'!P$2:P$182,MATCH($A9,'Program Lvl'!$B$2:$B$182,0))</f>
        <v>0</v>
      </c>
      <c r="G9" s="34">
        <f>INDEX('Program Lvl'!Q$2:Q$182,MATCH($A9,'Program Lvl'!$B$2:$B$182,0))</f>
        <v>0</v>
      </c>
      <c r="H9" s="34">
        <f>INDEX('Program Lvl'!R$2:R$182,MATCH($A9,'Program Lvl'!$B$2:$B$182,0))</f>
        <v>0</v>
      </c>
      <c r="I9" s="34">
        <f>INDEX('Program Lvl'!S$2:S$182,MATCH($A9,'Program Lvl'!$B$2:$B$182,0))</f>
        <v>0</v>
      </c>
      <c r="J9" s="34">
        <f>INDEX('Program Lvl'!T$2:T$182,MATCH($A9,'Program Lvl'!$B$2:$B$182,0))</f>
        <v>0</v>
      </c>
      <c r="K9" s="34">
        <f>INDEX('Program Lvl'!U$2:U$182,MATCH($A9,'Program Lvl'!$B$2:$B$182,0))</f>
        <v>5120216.3364956779</v>
      </c>
      <c r="L9" s="34">
        <f>INDEX('Program Lvl'!V$2:V$182,MATCH($A9,'Program Lvl'!$B$2:$B$182,0))</f>
        <v>10496443.489816139</v>
      </c>
      <c r="M9" s="34" t="e">
        <f t="shared" ref="M9" si="2">SUM(C9:L9)</f>
        <v>#REF!</v>
      </c>
    </row>
    <row r="10" spans="1:13" x14ac:dyDescent="0.2">
      <c r="A10" s="22" t="s">
        <v>115</v>
      </c>
      <c r="B10" s="22" t="str">
        <f>VLOOKUP(A10,'Program Lvl'!$B$2:$C$182,2,FALSE)</f>
        <v>Eschol Park ZS establishment</v>
      </c>
      <c r="C10" s="34" t="e">
        <f>INDEX('Program Lvl'!#REF!,MATCH($A10,'Program Lvl'!$B$2:$B$182,0))</f>
        <v>#REF!</v>
      </c>
      <c r="D10" s="34">
        <f>INDEX('Program Lvl'!N$2:N$182,MATCH($A10,'Program Lvl'!$B$2:$B$182,0))</f>
        <v>0</v>
      </c>
      <c r="E10" s="34">
        <f>INDEX('Program Lvl'!O$2:O$182,MATCH($A10,'Program Lvl'!$B$2:$B$182,0))</f>
        <v>0</v>
      </c>
      <c r="F10" s="34">
        <f>INDEX('Program Lvl'!P$2:P$182,MATCH($A10,'Program Lvl'!$B$2:$B$182,0))</f>
        <v>0</v>
      </c>
      <c r="G10" s="34">
        <f>INDEX('Program Lvl'!Q$2:Q$182,MATCH($A10,'Program Lvl'!$B$2:$B$182,0))</f>
        <v>0</v>
      </c>
      <c r="H10" s="34">
        <f>INDEX('Program Lvl'!R$2:R$182,MATCH($A10,'Program Lvl'!$B$2:$B$182,0))</f>
        <v>0</v>
      </c>
      <c r="I10" s="34">
        <f>INDEX('Program Lvl'!S$2:S$182,MATCH($A10,'Program Lvl'!$B$2:$B$182,0))</f>
        <v>0</v>
      </c>
      <c r="J10" s="34">
        <f>INDEX('Program Lvl'!T$2:T$182,MATCH($A10,'Program Lvl'!$B$2:$B$182,0))</f>
        <v>5264926.9401472472</v>
      </c>
      <c r="K10" s="34">
        <f>INDEX('Program Lvl'!U$2:U$182,MATCH($A10,'Program Lvl'!$B$2:$B$182,0))</f>
        <v>10793100.227301855</v>
      </c>
      <c r="L10" s="34">
        <f>INDEX('Program Lvl'!V$2:V$182,MATCH($A10,'Program Lvl'!$B$2:$B$182,0))</f>
        <v>11062927.732984399</v>
      </c>
      <c r="M10" s="34" t="e">
        <f t="shared" ref="M10:M15" si="3">SUM(C10:L10)</f>
        <v>#REF!</v>
      </c>
    </row>
    <row r="11" spans="1:13" x14ac:dyDescent="0.2">
      <c r="A11" s="22" t="s">
        <v>353</v>
      </c>
      <c r="B11" s="22" t="str">
        <f>VLOOKUP(A11,'Program Lvl'!$B$2:$C$182,2,FALSE)</f>
        <v>Establish Penrith Lakes 33/11kV Zone Substation</v>
      </c>
      <c r="C11" s="34" t="e">
        <f>INDEX('Program Lvl'!#REF!,MATCH($A11,'Program Lvl'!$B$2:$B$182,0))</f>
        <v>#REF!</v>
      </c>
      <c r="D11" s="34">
        <f>INDEX('Program Lvl'!N$2:N$182,MATCH($A11,'Program Lvl'!$B$2:$B$182,0))</f>
        <v>0</v>
      </c>
      <c r="E11" s="34">
        <f>INDEX('Program Lvl'!O$2:O$182,MATCH($A11,'Program Lvl'!$B$2:$B$182,0))</f>
        <v>0</v>
      </c>
      <c r="F11" s="34">
        <f>INDEX('Program Lvl'!P$2:P$182,MATCH($A11,'Program Lvl'!$B$2:$B$182,0))</f>
        <v>0</v>
      </c>
      <c r="G11" s="34">
        <f>INDEX('Program Lvl'!Q$2:Q$182,MATCH($A11,'Program Lvl'!$B$2:$B$182,0))</f>
        <v>0</v>
      </c>
      <c r="H11" s="34">
        <f>INDEX('Program Lvl'!R$2:R$182,MATCH($A11,'Program Lvl'!$B$2:$B$182,0))</f>
        <v>0</v>
      </c>
      <c r="I11" s="34">
        <f>INDEX('Program Lvl'!S$2:S$182,MATCH($A11,'Program Lvl'!$B$2:$B$182,0))</f>
        <v>1821879.5197058688</v>
      </c>
      <c r="J11" s="34">
        <f>INDEX('Program Lvl'!T$2:T$182,MATCH($A11,'Program Lvl'!$B$2:$B$182,0))</f>
        <v>7469706.0307940617</v>
      </c>
      <c r="K11" s="34">
        <f>INDEX('Program Lvl'!U$2:U$182,MATCH($A11,'Program Lvl'!$B$2:$B$182,0))</f>
        <v>0</v>
      </c>
      <c r="L11" s="34">
        <f>INDEX('Program Lvl'!V$2:V$182,MATCH($A11,'Program Lvl'!$B$2:$B$182,0))</f>
        <v>0</v>
      </c>
      <c r="M11" s="34" t="e">
        <f t="shared" si="3"/>
        <v>#REF!</v>
      </c>
    </row>
    <row r="12" spans="1:13" x14ac:dyDescent="0.2">
      <c r="A12" s="22" t="s">
        <v>116</v>
      </c>
      <c r="B12" s="22" t="str">
        <f>VLOOKUP(A12,'Program Lvl'!$B$2:$C$182,2,FALSE)</f>
        <v>Menangle Park 66/11kV ZS establishment</v>
      </c>
      <c r="C12" s="34" t="e">
        <f>INDEX('Program Lvl'!#REF!,MATCH($A12,'Program Lvl'!$B$2:$B$182,0))</f>
        <v>#REF!</v>
      </c>
      <c r="D12" s="34">
        <f>INDEX('Program Lvl'!N$2:N$182,MATCH($A12,'Program Lvl'!$B$2:$B$182,0))</f>
        <v>4599367.6999999993</v>
      </c>
      <c r="E12" s="34">
        <f>INDEX('Program Lvl'!O$2:O$182,MATCH($A12,'Program Lvl'!$B$2:$B$182,0))</f>
        <v>8999.6537499999995</v>
      </c>
      <c r="F12" s="34">
        <f>INDEX('Program Lvl'!P$2:P$182,MATCH($A12,'Program Lvl'!$B$2:$B$182,0))</f>
        <v>0</v>
      </c>
      <c r="G12" s="34">
        <f>INDEX('Program Lvl'!Q$2:Q$182,MATCH($A12,'Program Lvl'!$B$2:$B$182,0))</f>
        <v>0</v>
      </c>
      <c r="H12" s="34">
        <f>INDEX('Program Lvl'!R$2:R$182,MATCH($A12,'Program Lvl'!$B$2:$B$182,0))</f>
        <v>0</v>
      </c>
      <c r="I12" s="34">
        <f>INDEX('Program Lvl'!S$2:S$182,MATCH($A12,'Program Lvl'!$B$2:$B$182,0))</f>
        <v>0</v>
      </c>
      <c r="J12" s="34">
        <f>INDEX('Program Lvl'!T$2:T$182,MATCH($A12,'Program Lvl'!$B$2:$B$182,0))</f>
        <v>0</v>
      </c>
      <c r="K12" s="34">
        <f>INDEX('Program Lvl'!U$2:U$182,MATCH($A12,'Program Lvl'!$B$2:$B$182,0))</f>
        <v>0</v>
      </c>
      <c r="L12" s="34">
        <f>INDEX('Program Lvl'!V$2:V$182,MATCH($A12,'Program Lvl'!$B$2:$B$182,0))</f>
        <v>0</v>
      </c>
      <c r="M12" s="34" t="e">
        <f t="shared" si="3"/>
        <v>#REF!</v>
      </c>
    </row>
    <row r="13" spans="1:13" x14ac:dyDescent="0.2">
      <c r="A13" s="22" t="s">
        <v>919</v>
      </c>
      <c r="B13" s="22" t="e">
        <f>VLOOKUP(A13,'Program Lvl'!$B$2:$C$182,2,FALSE)</f>
        <v>#N/A</v>
      </c>
      <c r="C13" s="34" t="e">
        <f>INDEX('Program Lvl'!#REF!,MATCH($A13,'Program Lvl'!$B$2:$B$182,0))</f>
        <v>#REF!</v>
      </c>
      <c r="D13" s="34" t="e">
        <f>INDEX('Program Lvl'!N$2:N$182,MATCH($A13,'Program Lvl'!$B$2:$B$182,0))</f>
        <v>#N/A</v>
      </c>
      <c r="E13" s="34" t="e">
        <f>INDEX('Program Lvl'!O$2:O$182,MATCH($A13,'Program Lvl'!$B$2:$B$182,0))</f>
        <v>#N/A</v>
      </c>
      <c r="F13" s="34" t="e">
        <f>INDEX('Program Lvl'!P$2:P$182,MATCH($A13,'Program Lvl'!$B$2:$B$182,0))</f>
        <v>#N/A</v>
      </c>
      <c r="G13" s="34" t="e">
        <f>INDEX('Program Lvl'!Q$2:Q$182,MATCH($A13,'Program Lvl'!$B$2:$B$182,0))</f>
        <v>#N/A</v>
      </c>
      <c r="H13" s="34" t="e">
        <f>INDEX('Program Lvl'!R$2:R$182,MATCH($A13,'Program Lvl'!$B$2:$B$182,0))</f>
        <v>#N/A</v>
      </c>
      <c r="I13" s="34" t="e">
        <f>INDEX('Program Lvl'!S$2:S$182,MATCH($A13,'Program Lvl'!$B$2:$B$182,0))</f>
        <v>#N/A</v>
      </c>
      <c r="J13" s="34" t="e">
        <f>INDEX('Program Lvl'!T$2:T$182,MATCH($A13,'Program Lvl'!$B$2:$B$182,0))</f>
        <v>#N/A</v>
      </c>
      <c r="K13" s="34" t="e">
        <f>INDEX('Program Lvl'!U$2:U$182,MATCH($A13,'Program Lvl'!$B$2:$B$182,0))</f>
        <v>#N/A</v>
      </c>
      <c r="L13" s="34" t="e">
        <f>INDEX('Program Lvl'!V$2:V$182,MATCH($A13,'Program Lvl'!$B$2:$B$182,0))</f>
        <v>#N/A</v>
      </c>
      <c r="M13" s="34" t="e">
        <f t="shared" si="3"/>
        <v>#REF!</v>
      </c>
    </row>
    <row r="14" spans="1:13" x14ac:dyDescent="0.2">
      <c r="A14" s="22" t="s">
        <v>117</v>
      </c>
      <c r="B14" s="22" t="str">
        <f>VLOOKUP(A14,'Program Lvl'!$B$2:$C$182,2,FALSE)</f>
        <v>Kemps Creek new BSP associated works</v>
      </c>
      <c r="C14" s="34" t="e">
        <f>INDEX('Program Lvl'!#REF!,MATCH($A14,'Program Lvl'!$B$2:$B$182,0))</f>
        <v>#REF!</v>
      </c>
      <c r="D14" s="34">
        <f>INDEX('Program Lvl'!N$2:N$182,MATCH($A14,'Program Lvl'!$B$2:$B$182,0))</f>
        <v>0</v>
      </c>
      <c r="E14" s="34">
        <f>INDEX('Program Lvl'!O$2:O$182,MATCH($A14,'Program Lvl'!$B$2:$B$182,0))</f>
        <v>0</v>
      </c>
      <c r="F14" s="34">
        <f>INDEX('Program Lvl'!P$2:P$182,MATCH($A14,'Program Lvl'!$B$2:$B$182,0))</f>
        <v>0</v>
      </c>
      <c r="G14" s="34">
        <f>INDEX('Program Lvl'!Q$2:Q$182,MATCH($A14,'Program Lvl'!$B$2:$B$182,0))</f>
        <v>0</v>
      </c>
      <c r="H14" s="34">
        <f>INDEX('Program Lvl'!R$2:R$182,MATCH($A14,'Program Lvl'!$B$2:$B$182,0))</f>
        <v>0</v>
      </c>
      <c r="I14" s="34">
        <f>INDEX('Program Lvl'!S$2:S$182,MATCH($A14,'Program Lvl'!$B$2:$B$182,0))</f>
        <v>0</v>
      </c>
      <c r="J14" s="34">
        <f>INDEX('Program Lvl'!T$2:T$182,MATCH($A14,'Program Lvl'!$B$2:$B$182,0))</f>
        <v>0</v>
      </c>
      <c r="K14" s="34">
        <f>INDEX('Program Lvl'!U$2:U$182,MATCH($A14,'Program Lvl'!$B$2:$B$182,0))</f>
        <v>1557118.9030176748</v>
      </c>
      <c r="L14" s="34">
        <f>INDEX('Program Lvl'!V$2:V$182,MATCH($A14,'Program Lvl'!$B$2:$B$182,0))</f>
        <v>1596046.8755931165</v>
      </c>
      <c r="M14" s="34" t="e">
        <f t="shared" si="3"/>
        <v>#REF!</v>
      </c>
    </row>
    <row r="15" spans="1:13" x14ac:dyDescent="0.2">
      <c r="A15" s="22" t="s">
        <v>119</v>
      </c>
      <c r="B15" s="22" t="str">
        <f>VLOOKUP(A15,'Program Lvl'!$B$2:$C$182,2,FALSE)</f>
        <v>South Marsden Park (industrial) 132/11kV ZS establishment</v>
      </c>
      <c r="C15" s="34" t="e">
        <f>INDEX('Program Lvl'!#REF!,MATCH($A15,'Program Lvl'!$B$2:$B$182,0))</f>
        <v>#REF!</v>
      </c>
      <c r="D15" s="34">
        <f>INDEX('Program Lvl'!N$2:N$182,MATCH($A15,'Program Lvl'!$B$2:$B$182,0))</f>
        <v>1245387.2999999998</v>
      </c>
      <c r="E15" s="34">
        <f>INDEX('Program Lvl'!O$2:O$182,MATCH($A15,'Program Lvl'!$B$2:$B$182,0))</f>
        <v>0</v>
      </c>
      <c r="F15" s="34">
        <f>INDEX('Program Lvl'!P$2:P$182,MATCH($A15,'Program Lvl'!$B$2:$B$182,0))</f>
        <v>0</v>
      </c>
      <c r="G15" s="34">
        <f>INDEX('Program Lvl'!Q$2:Q$182,MATCH($A15,'Program Lvl'!$B$2:$B$182,0))</f>
        <v>0</v>
      </c>
      <c r="H15" s="34">
        <f>INDEX('Program Lvl'!R$2:R$182,MATCH($A15,'Program Lvl'!$B$2:$B$182,0))</f>
        <v>0</v>
      </c>
      <c r="I15" s="34">
        <f>INDEX('Program Lvl'!S$2:S$182,MATCH($A15,'Program Lvl'!$B$2:$B$182,0))</f>
        <v>0</v>
      </c>
      <c r="J15" s="34">
        <f>INDEX('Program Lvl'!T$2:T$182,MATCH($A15,'Program Lvl'!$B$2:$B$182,0))</f>
        <v>0</v>
      </c>
      <c r="K15" s="34">
        <f>INDEX('Program Lvl'!U$2:U$182,MATCH($A15,'Program Lvl'!$B$2:$B$182,0))</f>
        <v>0</v>
      </c>
      <c r="L15" s="34">
        <f>INDEX('Program Lvl'!V$2:V$182,MATCH($A15,'Program Lvl'!$B$2:$B$182,0))</f>
        <v>0</v>
      </c>
      <c r="M15" s="34" t="e">
        <f t="shared" si="3"/>
        <v>#REF!</v>
      </c>
    </row>
    <row r="16" spans="1:13" x14ac:dyDescent="0.2">
      <c r="A16" s="22" t="s">
        <v>213</v>
      </c>
      <c r="B16" s="22" t="str">
        <f>VLOOKUP(A16,'Program Lvl'!$B$2:$C$182,2,FALSE)</f>
        <v>Maryland ZS establishment</v>
      </c>
      <c r="C16" s="34" t="e">
        <f>INDEX('Program Lvl'!#REF!,MATCH($A16,'Program Lvl'!$B$2:$B$182,0))</f>
        <v>#REF!</v>
      </c>
      <c r="D16" s="34">
        <f>INDEX('Program Lvl'!N$2:N$182,MATCH($A16,'Program Lvl'!$B$2:$B$182,0))</f>
        <v>0</v>
      </c>
      <c r="E16" s="34">
        <f>INDEX('Program Lvl'!O$2:O$182,MATCH($A16,'Program Lvl'!$B$2:$B$182,0))</f>
        <v>4335635.1999999993</v>
      </c>
      <c r="F16" s="34">
        <f>INDEX('Program Lvl'!P$2:P$182,MATCH($A16,'Program Lvl'!$B$2:$B$182,0))</f>
        <v>8888052.1599999983</v>
      </c>
      <c r="G16" s="34">
        <f>INDEX('Program Lvl'!Q$2:Q$182,MATCH($A16,'Program Lvl'!$B$2:$B$182,0))</f>
        <v>9110253.4639999978</v>
      </c>
      <c r="H16" s="34">
        <f>INDEX('Program Lvl'!R$2:R$182,MATCH($A16,'Program Lvl'!$B$2:$B$182,0))</f>
        <v>0</v>
      </c>
      <c r="I16" s="34">
        <f>INDEX('Program Lvl'!S$2:S$182,MATCH($A16,'Program Lvl'!$B$2:$B$182,0))</f>
        <v>0</v>
      </c>
      <c r="J16" s="34">
        <f>INDEX('Program Lvl'!T$2:T$182,MATCH($A16,'Program Lvl'!$B$2:$B$182,0))</f>
        <v>0</v>
      </c>
      <c r="K16" s="34">
        <f>INDEX('Program Lvl'!U$2:U$182,MATCH($A16,'Program Lvl'!$B$2:$B$182,0))</f>
        <v>0</v>
      </c>
      <c r="L16" s="34">
        <f>INDEX('Program Lvl'!V$2:V$182,MATCH($A16,'Program Lvl'!$B$2:$B$182,0))</f>
        <v>0</v>
      </c>
      <c r="M16" s="34" t="e">
        <f t="shared" si="0"/>
        <v>#REF!</v>
      </c>
    </row>
    <row r="17" spans="1:13" x14ac:dyDescent="0.2">
      <c r="A17" s="22" t="s">
        <v>120</v>
      </c>
      <c r="B17" s="22" t="str">
        <f>VLOOKUP(A17,'Program Lvl'!$B$2:$C$182,2,FALSE)</f>
        <v>Austral ZS establishment (interim initially)</v>
      </c>
      <c r="C17" s="34" t="e">
        <f>INDEX('Program Lvl'!#REF!,MATCH($A17,'Program Lvl'!$B$2:$B$182,0))</f>
        <v>#REF!</v>
      </c>
      <c r="D17" s="34">
        <f>INDEX('Program Lvl'!N$2:N$182,MATCH($A17,'Program Lvl'!$B$2:$B$182,0))</f>
        <v>0</v>
      </c>
      <c r="E17" s="34">
        <f>INDEX('Program Lvl'!O$2:O$182,MATCH($A17,'Program Lvl'!$B$2:$B$182,0))</f>
        <v>3736022.4999999995</v>
      </c>
      <c r="F17" s="34">
        <f>INDEX('Program Lvl'!P$2:P$182,MATCH($A17,'Program Lvl'!$B$2:$B$182,0))</f>
        <v>0</v>
      </c>
      <c r="G17" s="34">
        <f>INDEX('Program Lvl'!Q$2:Q$182,MATCH($A17,'Program Lvl'!$B$2:$B$182,0))</f>
        <v>0</v>
      </c>
      <c r="H17" s="34">
        <f>INDEX('Program Lvl'!R$2:R$182,MATCH($A17,'Program Lvl'!$B$2:$B$182,0))</f>
        <v>0</v>
      </c>
      <c r="I17" s="34">
        <f>INDEX('Program Lvl'!S$2:S$182,MATCH($A17,'Program Lvl'!$B$2:$B$182,0))</f>
        <v>0</v>
      </c>
      <c r="J17" s="34">
        <f>INDEX('Program Lvl'!T$2:T$182,MATCH($A17,'Program Lvl'!$B$2:$B$182,0))</f>
        <v>0</v>
      </c>
      <c r="K17" s="34">
        <f>INDEX('Program Lvl'!U$2:U$182,MATCH($A17,'Program Lvl'!$B$2:$B$182,0))</f>
        <v>0</v>
      </c>
      <c r="L17" s="34">
        <f>INDEX('Program Lvl'!V$2:V$182,MATCH($A17,'Program Lvl'!$B$2:$B$182,0))</f>
        <v>0</v>
      </c>
      <c r="M17" s="34" t="e">
        <f t="shared" ref="M17:M57" si="4">SUM(C17:L17)</f>
        <v>#REF!</v>
      </c>
    </row>
    <row r="18" spans="1:13" x14ac:dyDescent="0.2">
      <c r="A18" s="22" t="s">
        <v>121</v>
      </c>
      <c r="B18" s="22" t="str">
        <f>VLOOKUP(A18,'Program Lvl'!$B$2:$C$182,2,FALSE)</f>
        <v>Leppington North ZS establishment</v>
      </c>
      <c r="C18" s="34" t="e">
        <f>INDEX('Program Lvl'!#REF!,MATCH($A18,'Program Lvl'!$B$2:$B$182,0))</f>
        <v>#REF!</v>
      </c>
      <c r="D18" s="34">
        <f>INDEX('Program Lvl'!N$2:N$182,MATCH($A18,'Program Lvl'!$B$2:$B$182,0))</f>
        <v>1799807.7499999998</v>
      </c>
      <c r="E18" s="34">
        <f>INDEX('Program Lvl'!O$2:O$182,MATCH($A18,'Program Lvl'!$B$2:$B$182,0))</f>
        <v>0</v>
      </c>
      <c r="F18" s="34">
        <f>INDEX('Program Lvl'!P$2:P$182,MATCH($A18,'Program Lvl'!$B$2:$B$182,0))</f>
        <v>0</v>
      </c>
      <c r="G18" s="34">
        <f>INDEX('Program Lvl'!Q$2:Q$182,MATCH($A18,'Program Lvl'!$B$2:$B$182,0))</f>
        <v>0</v>
      </c>
      <c r="H18" s="34">
        <f>INDEX('Program Lvl'!R$2:R$182,MATCH($A18,'Program Lvl'!$B$2:$B$182,0))</f>
        <v>0</v>
      </c>
      <c r="I18" s="34">
        <f>INDEX('Program Lvl'!S$2:S$182,MATCH($A18,'Program Lvl'!$B$2:$B$182,0))</f>
        <v>0</v>
      </c>
      <c r="J18" s="34">
        <f>INDEX('Program Lvl'!T$2:T$182,MATCH($A18,'Program Lvl'!$B$2:$B$182,0))</f>
        <v>0</v>
      </c>
      <c r="K18" s="34">
        <f>INDEX('Program Lvl'!U$2:U$182,MATCH($A18,'Program Lvl'!$B$2:$B$182,0))</f>
        <v>0</v>
      </c>
      <c r="L18" s="34">
        <f>INDEX('Program Lvl'!V$2:V$182,MATCH($A18,'Program Lvl'!$B$2:$B$182,0))</f>
        <v>0</v>
      </c>
      <c r="M18" s="34" t="e">
        <f t="shared" si="4"/>
        <v>#REF!</v>
      </c>
    </row>
    <row r="19" spans="1:13" x14ac:dyDescent="0.2">
      <c r="A19" s="22" t="s">
        <v>896</v>
      </c>
      <c r="B19" s="22" t="str">
        <f>VLOOKUP(A19,'Program Lvl'!$B$2:$C$182,2,FALSE)</f>
        <v>Rossmore ZS establishment</v>
      </c>
      <c r="C19" s="34" t="e">
        <f>INDEX('Program Lvl'!#REF!,MATCH($A19,'Program Lvl'!$B$2:$B$182,0))</f>
        <v>#REF!</v>
      </c>
      <c r="D19" s="34">
        <f>INDEX('Program Lvl'!N$2:N$182,MATCH($A19,'Program Lvl'!$B$2:$B$182,0))</f>
        <v>0</v>
      </c>
      <c r="E19" s="34">
        <f>INDEX('Program Lvl'!O$2:O$182,MATCH($A19,'Program Lvl'!$B$2:$B$182,0))</f>
        <v>0</v>
      </c>
      <c r="F19" s="34">
        <f>INDEX('Program Lvl'!P$2:P$182,MATCH($A19,'Program Lvl'!$B$2:$B$182,0))</f>
        <v>0</v>
      </c>
      <c r="G19" s="34">
        <f>INDEX('Program Lvl'!Q$2:Q$182,MATCH($A19,'Program Lvl'!$B$2:$B$182,0))</f>
        <v>0</v>
      </c>
      <c r="H19" s="34">
        <f>INDEX('Program Lvl'!R$2:R$182,MATCH($A19,'Program Lvl'!$B$2:$B$182,0))</f>
        <v>0</v>
      </c>
      <c r="I19" s="34">
        <f>INDEX('Program Lvl'!S$2:S$182,MATCH($A19,'Program Lvl'!$B$2:$B$182,0))</f>
        <v>0</v>
      </c>
      <c r="J19" s="34">
        <f>INDEX('Program Lvl'!T$2:T$182,MATCH($A19,'Program Lvl'!$B$2:$B$182,0))</f>
        <v>0</v>
      </c>
      <c r="K19" s="34">
        <f>INDEX('Program Lvl'!U$2:U$182,MATCH($A19,'Program Lvl'!$B$2:$B$182,0))</f>
        <v>0</v>
      </c>
      <c r="L19" s="34">
        <f>INDEX('Program Lvl'!V$2:V$182,MATCH($A19,'Program Lvl'!$B$2:$B$182,0))</f>
        <v>0</v>
      </c>
      <c r="M19" s="34" t="e">
        <f t="shared" si="4"/>
        <v>#REF!</v>
      </c>
    </row>
    <row r="20" spans="1:13" x14ac:dyDescent="0.2">
      <c r="A20" s="22" t="s">
        <v>122</v>
      </c>
      <c r="B20" s="22" t="str">
        <f>VLOOKUP(A20,'Program Lvl'!$B$2:$C$182,2,FALSE)</f>
        <v>Catherine Fields North ZS establishment (interim)</v>
      </c>
      <c r="C20" s="34" t="e">
        <f>INDEX('Program Lvl'!#REF!,MATCH($A20,'Program Lvl'!$B$2:$B$182,0))</f>
        <v>#REF!</v>
      </c>
      <c r="D20" s="34">
        <f>INDEX('Program Lvl'!N$2:N$182,MATCH($A20,'Program Lvl'!$B$2:$B$182,0))</f>
        <v>0</v>
      </c>
      <c r="E20" s="34">
        <f>INDEX('Program Lvl'!O$2:O$182,MATCH($A20,'Program Lvl'!$B$2:$B$182,0))</f>
        <v>0</v>
      </c>
      <c r="F20" s="34">
        <f>INDEX('Program Lvl'!P$2:P$182,MATCH($A20,'Program Lvl'!$B$2:$B$182,0))</f>
        <v>0</v>
      </c>
      <c r="G20" s="34">
        <f>INDEX('Program Lvl'!Q$2:Q$182,MATCH($A20,'Program Lvl'!$B$2:$B$182,0))</f>
        <v>0</v>
      </c>
      <c r="H20" s="34">
        <f>INDEX('Program Lvl'!R$2:R$182,MATCH($A20,'Program Lvl'!$B$2:$B$182,0))</f>
        <v>0</v>
      </c>
      <c r="I20" s="34">
        <f>INDEX('Program Lvl'!S$2:S$182,MATCH($A20,'Program Lvl'!$B$2:$B$182,0))</f>
        <v>0</v>
      </c>
      <c r="J20" s="34">
        <f>INDEX('Program Lvl'!T$2:T$182,MATCH($A20,'Program Lvl'!$B$2:$B$182,0))</f>
        <v>0</v>
      </c>
      <c r="K20" s="34">
        <f>INDEX('Program Lvl'!U$2:U$182,MATCH($A20,'Program Lvl'!$B$2:$B$182,0))</f>
        <v>5228410.5137945591</v>
      </c>
      <c r="L20" s="34">
        <f>INDEX('Program Lvl'!V$2:V$182,MATCH($A20,'Program Lvl'!$B$2:$B$182,0))</f>
        <v>10718241.553278843</v>
      </c>
      <c r="M20" s="34" t="e">
        <f t="shared" si="4"/>
        <v>#REF!</v>
      </c>
    </row>
    <row r="21" spans="1:13" x14ac:dyDescent="0.2">
      <c r="A21" s="22" t="s">
        <v>123</v>
      </c>
      <c r="B21" s="22" t="e">
        <f>VLOOKUP(A21,'Program Lvl'!$B$2:$C$182,2,FALSE)</f>
        <v>#N/A</v>
      </c>
      <c r="C21" s="34" t="e">
        <f>INDEX('Program Lvl'!#REF!,MATCH($A21,'Program Lvl'!$B$2:$B$182,0))</f>
        <v>#REF!</v>
      </c>
      <c r="D21" s="34" t="e">
        <f>INDEX('Program Lvl'!N$2:N$182,MATCH($A21,'Program Lvl'!$B$2:$B$182,0))</f>
        <v>#N/A</v>
      </c>
      <c r="E21" s="34" t="e">
        <f>INDEX('Program Lvl'!O$2:O$182,MATCH($A21,'Program Lvl'!$B$2:$B$182,0))</f>
        <v>#N/A</v>
      </c>
      <c r="F21" s="34" t="e">
        <f>INDEX('Program Lvl'!P$2:P$182,MATCH($A21,'Program Lvl'!$B$2:$B$182,0))</f>
        <v>#N/A</v>
      </c>
      <c r="G21" s="34" t="e">
        <f>INDEX('Program Lvl'!Q$2:Q$182,MATCH($A21,'Program Lvl'!$B$2:$B$182,0))</f>
        <v>#N/A</v>
      </c>
      <c r="H21" s="34" t="e">
        <f>INDEX('Program Lvl'!R$2:R$182,MATCH($A21,'Program Lvl'!$B$2:$B$182,0))</f>
        <v>#N/A</v>
      </c>
      <c r="I21" s="34" t="e">
        <f>INDEX('Program Lvl'!S$2:S$182,MATCH($A21,'Program Lvl'!$B$2:$B$182,0))</f>
        <v>#N/A</v>
      </c>
      <c r="J21" s="34" t="e">
        <f>INDEX('Program Lvl'!T$2:T$182,MATCH($A21,'Program Lvl'!$B$2:$B$182,0))</f>
        <v>#N/A</v>
      </c>
      <c r="K21" s="34" t="e">
        <f>INDEX('Program Lvl'!U$2:U$182,MATCH($A21,'Program Lvl'!$B$2:$B$182,0))</f>
        <v>#N/A</v>
      </c>
      <c r="L21" s="34" t="e">
        <f>INDEX('Program Lvl'!V$2:V$182,MATCH($A21,'Program Lvl'!$B$2:$B$182,0))</f>
        <v>#N/A</v>
      </c>
      <c r="M21" s="34" t="e">
        <f t="shared" si="4"/>
        <v>#REF!</v>
      </c>
    </row>
    <row r="22" spans="1:13" x14ac:dyDescent="0.2">
      <c r="A22" s="22" t="s">
        <v>897</v>
      </c>
      <c r="B22" s="22" t="str">
        <f>VLOOKUP(A22,'Program Lvl'!$B$2:$C$182,2,FALSE)</f>
        <v>North Bringelly ZS establishment</v>
      </c>
      <c r="C22" s="34" t="e">
        <f>INDEX('Program Lvl'!#REF!,MATCH($A22,'Program Lvl'!$B$2:$B$182,0))</f>
        <v>#REF!</v>
      </c>
      <c r="D22" s="34">
        <f>INDEX('Program Lvl'!N$2:N$182,MATCH($A22,'Program Lvl'!$B$2:$B$182,0))</f>
        <v>0</v>
      </c>
      <c r="E22" s="34">
        <f>INDEX('Program Lvl'!O$2:O$182,MATCH($A22,'Program Lvl'!$B$2:$B$182,0))</f>
        <v>0</v>
      </c>
      <c r="F22" s="34">
        <f>INDEX('Program Lvl'!P$2:P$182,MATCH($A22,'Program Lvl'!$B$2:$B$182,0))</f>
        <v>0</v>
      </c>
      <c r="G22" s="34">
        <f>INDEX('Program Lvl'!Q$2:Q$182,MATCH($A22,'Program Lvl'!$B$2:$B$182,0))</f>
        <v>0</v>
      </c>
      <c r="H22" s="34">
        <f>INDEX('Program Lvl'!R$2:R$182,MATCH($A22,'Program Lvl'!$B$2:$B$182,0))</f>
        <v>0</v>
      </c>
      <c r="I22" s="34">
        <f>INDEX('Program Lvl'!S$2:S$182,MATCH($A22,'Program Lvl'!$B$2:$B$182,0))</f>
        <v>0</v>
      </c>
      <c r="J22" s="34">
        <f>INDEX('Program Lvl'!T$2:T$182,MATCH($A22,'Program Lvl'!$B$2:$B$182,0))</f>
        <v>5253991.0312134996</v>
      </c>
      <c r="K22" s="34">
        <f>INDEX('Program Lvl'!U$2:U$182,MATCH($A22,'Program Lvl'!$B$2:$B$182,0))</f>
        <v>10770681.613987673</v>
      </c>
      <c r="L22" s="34">
        <f>INDEX('Program Lvl'!V$2:V$182,MATCH($A22,'Program Lvl'!$B$2:$B$182,0))</f>
        <v>11039948.654337363</v>
      </c>
      <c r="M22" s="34" t="e">
        <f t="shared" si="4"/>
        <v>#REF!</v>
      </c>
    </row>
    <row r="23" spans="1:13" x14ac:dyDescent="0.2">
      <c r="A23" s="22" t="s">
        <v>176</v>
      </c>
      <c r="B23" s="22" t="str">
        <f>VLOOKUP(A23,'Program Lvl'!$B$2:$C$182,2,FALSE)</f>
        <v>Culburra Beach development (33kV fdr and single transformer ZS)</v>
      </c>
      <c r="C23" s="34" t="e">
        <f>INDEX('Program Lvl'!#REF!,MATCH($A23,'Program Lvl'!$B$2:$B$182,0))</f>
        <v>#REF!</v>
      </c>
      <c r="D23" s="34">
        <f>INDEX('Program Lvl'!N$2:N$182,MATCH($A23,'Program Lvl'!$B$2:$B$182,0))</f>
        <v>0</v>
      </c>
      <c r="E23" s="34">
        <f>INDEX('Program Lvl'!O$2:O$182,MATCH($A23,'Program Lvl'!$B$2:$B$182,0))</f>
        <v>0</v>
      </c>
      <c r="F23" s="34">
        <f>INDEX('Program Lvl'!P$2:P$182,MATCH($A23,'Program Lvl'!$B$2:$B$182,0))</f>
        <v>0</v>
      </c>
      <c r="G23" s="34">
        <f>INDEX('Program Lvl'!Q$2:Q$182,MATCH($A23,'Program Lvl'!$B$2:$B$182,0))</f>
        <v>0</v>
      </c>
      <c r="H23" s="34">
        <f>INDEX('Program Lvl'!R$2:R$182,MATCH($A23,'Program Lvl'!$B$2:$B$182,0))</f>
        <v>0</v>
      </c>
      <c r="I23" s="34">
        <f>INDEX('Program Lvl'!S$2:S$182,MATCH($A23,'Program Lvl'!$B$2:$B$182,0))</f>
        <v>0</v>
      </c>
      <c r="J23" s="34">
        <f>INDEX('Program Lvl'!T$2:T$182,MATCH($A23,'Program Lvl'!$B$2:$B$182,0))</f>
        <v>4555638.150933424</v>
      </c>
      <c r="K23" s="34">
        <f>INDEX('Program Lvl'!U$2:U$182,MATCH($A23,'Program Lvl'!$B$2:$B$182,0))</f>
        <v>2334764.5523533798</v>
      </c>
      <c r="L23" s="34">
        <f>INDEX('Program Lvl'!V$2:V$182,MATCH($A23,'Program Lvl'!$B$2:$B$182,0))</f>
        <v>0</v>
      </c>
      <c r="M23" s="34" t="e">
        <f t="shared" si="4"/>
        <v>#REF!</v>
      </c>
    </row>
    <row r="24" spans="1:13" x14ac:dyDescent="0.2">
      <c r="A24" s="22" t="s">
        <v>124</v>
      </c>
      <c r="B24" s="22" t="str">
        <f>VLOOKUP(A24,'Program Lvl'!$B$2:$C$182,2,FALSE)</f>
        <v>Southpipe (Oakdale Estate) ZS 132/11kV establishment</v>
      </c>
      <c r="C24" s="34" t="e">
        <f>INDEX('Program Lvl'!#REF!,MATCH($A24,'Program Lvl'!$B$2:$B$182,0))</f>
        <v>#REF!</v>
      </c>
      <c r="D24" s="34">
        <f>INDEX('Program Lvl'!N$2:N$182,MATCH($A24,'Program Lvl'!$B$2:$B$182,0))</f>
        <v>6505879.9999999991</v>
      </c>
      <c r="E24" s="34">
        <f>INDEX('Program Lvl'!O$2:O$182,MATCH($A24,'Program Lvl'!$B$2:$B$182,0))</f>
        <v>13337053.999999998</v>
      </c>
      <c r="F24" s="34">
        <f>INDEX('Program Lvl'!P$2:P$182,MATCH($A24,'Program Lvl'!$B$2:$B$182,0))</f>
        <v>13670480.349999998</v>
      </c>
      <c r="G24" s="34">
        <f>INDEX('Program Lvl'!Q$2:Q$182,MATCH($A24,'Program Lvl'!$B$2:$B$182,0))</f>
        <v>0</v>
      </c>
      <c r="H24" s="34">
        <f>INDEX('Program Lvl'!R$2:R$182,MATCH($A24,'Program Lvl'!$B$2:$B$182,0))</f>
        <v>0</v>
      </c>
      <c r="I24" s="34">
        <f>INDEX('Program Lvl'!S$2:S$182,MATCH($A24,'Program Lvl'!$B$2:$B$182,0))</f>
        <v>0</v>
      </c>
      <c r="J24" s="34">
        <f>INDEX('Program Lvl'!T$2:T$182,MATCH($A24,'Program Lvl'!$B$2:$B$182,0))</f>
        <v>0</v>
      </c>
      <c r="K24" s="34">
        <f>INDEX('Program Lvl'!U$2:U$182,MATCH($A24,'Program Lvl'!$B$2:$B$182,0))</f>
        <v>0</v>
      </c>
      <c r="L24" s="34">
        <f>INDEX('Program Lvl'!V$2:V$182,MATCH($A24,'Program Lvl'!$B$2:$B$182,0))</f>
        <v>0</v>
      </c>
      <c r="M24" s="34" t="e">
        <f t="shared" si="4"/>
        <v>#REF!</v>
      </c>
    </row>
    <row r="25" spans="1:13" x14ac:dyDescent="0.2">
      <c r="A25" s="22" t="s">
        <v>108</v>
      </c>
      <c r="B25" s="22" t="str">
        <f>VLOOKUP(A25,'Program Lvl'!$B$2:$C$182,2,FALSE)</f>
        <v>West Dapto ZS establishment</v>
      </c>
      <c r="C25" s="34" t="e">
        <f>INDEX('Program Lvl'!#REF!,MATCH($A25,'Program Lvl'!$B$2:$B$182,0))</f>
        <v>#REF!</v>
      </c>
      <c r="D25" s="34">
        <f>INDEX('Program Lvl'!N$2:N$182,MATCH($A25,'Program Lvl'!$B$2:$B$182,0))</f>
        <v>0</v>
      </c>
      <c r="E25" s="34">
        <f>INDEX('Program Lvl'!O$2:O$182,MATCH($A25,'Program Lvl'!$B$2:$B$182,0))</f>
        <v>0</v>
      </c>
      <c r="F25" s="34">
        <f>INDEX('Program Lvl'!P$2:P$182,MATCH($A25,'Program Lvl'!$B$2:$B$182,0))</f>
        <v>4399744.3374999994</v>
      </c>
      <c r="G25" s="34">
        <f>INDEX('Program Lvl'!Q$2:Q$182,MATCH($A25,'Program Lvl'!$B$2:$B$182,0))</f>
        <v>9019475.8918749988</v>
      </c>
      <c r="H25" s="34">
        <f>INDEX('Program Lvl'!R$2:R$182,MATCH($A25,'Program Lvl'!$B$2:$B$182,0))</f>
        <v>5285034.0440546861</v>
      </c>
      <c r="I25" s="34">
        <f>INDEX('Program Lvl'!S$2:S$182,MATCH($A25,'Program Lvl'!$B$2:$B$182,0))</f>
        <v>4058926.9637451158</v>
      </c>
      <c r="J25" s="34">
        <f>INDEX('Program Lvl'!T$2:T$182,MATCH($A25,'Program Lvl'!$B$2:$B$182,0))</f>
        <v>0</v>
      </c>
      <c r="K25" s="34">
        <f>INDEX('Program Lvl'!U$2:U$182,MATCH($A25,'Program Lvl'!$B$2:$B$182,0))</f>
        <v>0</v>
      </c>
      <c r="L25" s="34">
        <f>INDEX('Program Lvl'!V$2:V$182,MATCH($A25,'Program Lvl'!$B$2:$B$182,0))</f>
        <v>0</v>
      </c>
      <c r="M25" s="34" t="e">
        <f t="shared" si="4"/>
        <v>#REF!</v>
      </c>
    </row>
    <row r="26" spans="1:13" x14ac:dyDescent="0.2">
      <c r="A26" s="22" t="s">
        <v>922</v>
      </c>
      <c r="B26" s="22" t="str">
        <f>VLOOKUP(A26,'Program Lvl'!$B$2:$C$182,2,FALSE)</f>
        <v>Avondale (South West Dapto) 132/11kV ZS establishment</v>
      </c>
      <c r="C26" s="34" t="e">
        <f>INDEX('Program Lvl'!#REF!,MATCH($A26,'Program Lvl'!$B$2:$B$182,0))</f>
        <v>#REF!</v>
      </c>
      <c r="D26" s="34">
        <f>INDEX('Program Lvl'!N$2:N$182,MATCH($A26,'Program Lvl'!$B$2:$B$182,0))</f>
        <v>0</v>
      </c>
      <c r="E26" s="34">
        <f>INDEX('Program Lvl'!O$2:O$182,MATCH($A26,'Program Lvl'!$B$2:$B$182,0))</f>
        <v>0</v>
      </c>
      <c r="F26" s="34">
        <f>INDEX('Program Lvl'!P$2:P$182,MATCH($A26,'Program Lvl'!$B$2:$B$182,0))</f>
        <v>0</v>
      </c>
      <c r="G26" s="34">
        <f>INDEX('Program Lvl'!Q$2:Q$182,MATCH($A26,'Program Lvl'!$B$2:$B$182,0))</f>
        <v>0</v>
      </c>
      <c r="H26" s="34">
        <f>INDEX('Program Lvl'!R$2:R$182,MATCH($A26,'Program Lvl'!$B$2:$B$182,0))</f>
        <v>0</v>
      </c>
      <c r="I26" s="34">
        <f>INDEX('Program Lvl'!S$2:S$182,MATCH($A26,'Program Lvl'!$B$2:$B$182,0))</f>
        <v>0</v>
      </c>
      <c r="J26" s="34">
        <f>INDEX('Program Lvl'!T$2:T$182,MATCH($A26,'Program Lvl'!$B$2:$B$182,0))</f>
        <v>5943428.7683410626</v>
      </c>
      <c r="K26" s="34">
        <f>INDEX('Program Lvl'!U$2:U$182,MATCH($A26,'Program Lvl'!$B$2:$B$182,0))</f>
        <v>6092014.4875495881</v>
      </c>
      <c r="L26" s="34">
        <f>INDEX('Program Lvl'!V$2:V$182,MATCH($A26,'Program Lvl'!$B$2:$B$182,0))</f>
        <v>6244314.8497383269</v>
      </c>
      <c r="M26" s="34" t="e">
        <f t="shared" si="4"/>
        <v>#REF!</v>
      </c>
    </row>
    <row r="27" spans="1:13" x14ac:dyDescent="0.2">
      <c r="A27" s="22" t="s">
        <v>109</v>
      </c>
      <c r="B27" s="22" t="str">
        <f>VLOOKUP(A27,'Program Lvl'!$B$2:$C$182,2,FALSE)</f>
        <v>Leppington South ZS establishment (permanent)</v>
      </c>
      <c r="C27" s="34" t="e">
        <f>INDEX('Program Lvl'!#REF!,MATCH($A27,'Program Lvl'!$B$2:$B$182,0))</f>
        <v>#REF!</v>
      </c>
      <c r="D27" s="34">
        <f>INDEX('Program Lvl'!N$2:N$182,MATCH($A27,'Program Lvl'!$B$2:$B$182,0))</f>
        <v>13905811.124999998</v>
      </c>
      <c r="E27" s="34">
        <f>INDEX('Program Lvl'!O$2:O$182,MATCH($A27,'Program Lvl'!$B$2:$B$182,0))</f>
        <v>3705231.8331249999</v>
      </c>
      <c r="F27" s="34">
        <f>INDEX('Program Lvl'!P$2:P$182,MATCH($A27,'Program Lvl'!$B$2:$B$182,0))</f>
        <v>0</v>
      </c>
      <c r="G27" s="34">
        <f>INDEX('Program Lvl'!Q$2:Q$182,MATCH($A27,'Program Lvl'!$B$2:$B$182,0))</f>
        <v>0</v>
      </c>
      <c r="H27" s="34">
        <f>INDEX('Program Lvl'!R$2:R$182,MATCH($A27,'Program Lvl'!$B$2:$B$182,0))</f>
        <v>0</v>
      </c>
      <c r="I27" s="34">
        <f>INDEX('Program Lvl'!S$2:S$182,MATCH($A27,'Program Lvl'!$B$2:$B$182,0))</f>
        <v>0</v>
      </c>
      <c r="J27" s="34">
        <f>INDEX('Program Lvl'!T$2:T$182,MATCH($A27,'Program Lvl'!$B$2:$B$182,0))</f>
        <v>0</v>
      </c>
      <c r="K27" s="34">
        <f>INDEX('Program Lvl'!U$2:U$182,MATCH($A27,'Program Lvl'!$B$2:$B$182,0))</f>
        <v>0</v>
      </c>
      <c r="L27" s="34">
        <f>INDEX('Program Lvl'!V$2:V$182,MATCH($A27,'Program Lvl'!$B$2:$B$182,0))</f>
        <v>0</v>
      </c>
      <c r="M27" s="34" t="e">
        <f t="shared" si="4"/>
        <v>#REF!</v>
      </c>
    </row>
    <row r="28" spans="1:13" x14ac:dyDescent="0.2">
      <c r="A28" s="22" t="s">
        <v>126</v>
      </c>
      <c r="B28" s="22" t="str">
        <f>VLOOKUP(A28,'Program Lvl'!$B$2:$C$182,2,FALSE)</f>
        <v>Calderwood ZS establishment (interim initially)</v>
      </c>
      <c r="C28" s="34" t="e">
        <f>INDEX('Program Lvl'!#REF!,MATCH($A28,'Program Lvl'!$B$2:$B$182,0))</f>
        <v>#REF!</v>
      </c>
      <c r="D28" s="34">
        <f>INDEX('Program Lvl'!N$2:N$182,MATCH($A28,'Program Lvl'!$B$2:$B$182,0))</f>
        <v>1513412.4999999998</v>
      </c>
      <c r="E28" s="34">
        <f>INDEX('Program Lvl'!O$2:O$182,MATCH($A28,'Program Lvl'!$B$2:$B$182,0))</f>
        <v>1551247.8124999998</v>
      </c>
      <c r="F28" s="34">
        <f>INDEX('Program Lvl'!P$2:P$182,MATCH($A28,'Program Lvl'!$B$2:$B$182,0))</f>
        <v>0</v>
      </c>
      <c r="G28" s="34">
        <f>INDEX('Program Lvl'!Q$2:Q$182,MATCH($A28,'Program Lvl'!$B$2:$B$182,0))</f>
        <v>0</v>
      </c>
      <c r="H28" s="34">
        <f>INDEX('Program Lvl'!R$2:R$182,MATCH($A28,'Program Lvl'!$B$2:$B$182,0))</f>
        <v>0</v>
      </c>
      <c r="I28" s="34">
        <f>INDEX('Program Lvl'!S$2:S$182,MATCH($A28,'Program Lvl'!$B$2:$B$182,0))</f>
        <v>0</v>
      </c>
      <c r="J28" s="34">
        <f>INDEX('Program Lvl'!T$2:T$182,MATCH($A28,'Program Lvl'!$B$2:$B$182,0))</f>
        <v>0</v>
      </c>
      <c r="K28" s="34">
        <f>INDEX('Program Lvl'!U$2:U$182,MATCH($A28,'Program Lvl'!$B$2:$B$182,0))</f>
        <v>0</v>
      </c>
      <c r="L28" s="34">
        <f>INDEX('Program Lvl'!V$2:V$182,MATCH($A28,'Program Lvl'!$B$2:$B$182,0))</f>
        <v>0</v>
      </c>
      <c r="M28" s="34" t="e">
        <f t="shared" si="4"/>
        <v>#REF!</v>
      </c>
    </row>
    <row r="29" spans="1:13" x14ac:dyDescent="0.2">
      <c r="A29" s="22" t="s">
        <v>110</v>
      </c>
      <c r="B29" s="22" t="str">
        <f>VLOOKUP(A29,'Program Lvl'!$B$2:$C$182,2,FALSE)</f>
        <v>Liverpool ZS 11kV switchboard extension &amp; distribution works</v>
      </c>
      <c r="C29" s="34" t="e">
        <f>INDEX('Program Lvl'!#REF!,MATCH($A29,'Program Lvl'!$B$2:$B$182,0))</f>
        <v>#REF!</v>
      </c>
      <c r="D29" s="34">
        <f>INDEX('Program Lvl'!N$2:N$182,MATCH($A29,'Program Lvl'!$B$2:$B$182,0))</f>
        <v>300000.07499999995</v>
      </c>
      <c r="E29" s="34">
        <f>INDEX('Program Lvl'!O$2:O$182,MATCH($A29,'Program Lvl'!$B$2:$B$182,0))</f>
        <v>0</v>
      </c>
      <c r="F29" s="34">
        <f>INDEX('Program Lvl'!P$2:P$182,MATCH($A29,'Program Lvl'!$B$2:$B$182,0))</f>
        <v>0</v>
      </c>
      <c r="G29" s="34">
        <f>INDEX('Program Lvl'!Q$2:Q$182,MATCH($A29,'Program Lvl'!$B$2:$B$182,0))</f>
        <v>0</v>
      </c>
      <c r="H29" s="34">
        <f>INDEX('Program Lvl'!R$2:R$182,MATCH($A29,'Program Lvl'!$B$2:$B$182,0))</f>
        <v>0</v>
      </c>
      <c r="I29" s="34">
        <f>INDEX('Program Lvl'!S$2:S$182,MATCH($A29,'Program Lvl'!$B$2:$B$182,0))</f>
        <v>0</v>
      </c>
      <c r="J29" s="34">
        <f>INDEX('Program Lvl'!T$2:T$182,MATCH($A29,'Program Lvl'!$B$2:$B$182,0))</f>
        <v>0</v>
      </c>
      <c r="K29" s="34">
        <f>INDEX('Program Lvl'!U$2:U$182,MATCH($A29,'Program Lvl'!$B$2:$B$182,0))</f>
        <v>0</v>
      </c>
      <c r="L29" s="34">
        <f>INDEX('Program Lvl'!V$2:V$182,MATCH($A29,'Program Lvl'!$B$2:$B$182,0))</f>
        <v>0</v>
      </c>
      <c r="M29" s="34" t="e">
        <f t="shared" si="4"/>
        <v>#REF!</v>
      </c>
    </row>
    <row r="30" spans="1:13" x14ac:dyDescent="0.2">
      <c r="A30" s="22" t="s">
        <v>127</v>
      </c>
      <c r="B30" s="22" t="str">
        <f>VLOOKUP(A30,'Program Lvl'!$B$2:$C$182,2,FALSE)</f>
        <v>South Penrith Zone Substation</v>
      </c>
      <c r="C30" s="34" t="e">
        <f>INDEX('Program Lvl'!#REF!,MATCH($A30,'Program Lvl'!$B$2:$B$182,0))</f>
        <v>#REF!</v>
      </c>
      <c r="D30" s="34">
        <f>INDEX('Program Lvl'!N$2:N$182,MATCH($A30,'Program Lvl'!$B$2:$B$182,0))</f>
        <v>0</v>
      </c>
      <c r="E30" s="34">
        <f>INDEX('Program Lvl'!O$2:O$182,MATCH($A30,'Program Lvl'!$B$2:$B$182,0))</f>
        <v>0</v>
      </c>
      <c r="F30" s="34">
        <f>INDEX('Program Lvl'!P$2:P$182,MATCH($A30,'Program Lvl'!$B$2:$B$182,0))</f>
        <v>0</v>
      </c>
      <c r="G30" s="34">
        <f>INDEX('Program Lvl'!Q$2:Q$182,MATCH($A30,'Program Lvl'!$B$2:$B$182,0))</f>
        <v>6430813.9007812487</v>
      </c>
      <c r="H30" s="34">
        <f>INDEX('Program Lvl'!R$2:R$182,MATCH($A30,'Program Lvl'!$B$2:$B$182,0))</f>
        <v>13183168.496601559</v>
      </c>
      <c r="I30" s="34">
        <f>INDEX('Program Lvl'!S$2:S$182,MATCH($A30,'Program Lvl'!$B$2:$B$182,0))</f>
        <v>13512747.709016597</v>
      </c>
      <c r="J30" s="34">
        <f>INDEX('Program Lvl'!T$2:T$182,MATCH($A30,'Program Lvl'!$B$2:$B$182,0))</f>
        <v>0</v>
      </c>
      <c r="K30" s="34">
        <f>INDEX('Program Lvl'!U$2:U$182,MATCH($A30,'Program Lvl'!$B$2:$B$182,0))</f>
        <v>0</v>
      </c>
      <c r="L30" s="34">
        <f>INDEX('Program Lvl'!V$2:V$182,MATCH($A30,'Program Lvl'!$B$2:$B$182,0))</f>
        <v>0</v>
      </c>
      <c r="M30" s="34" t="e">
        <f t="shared" si="4"/>
        <v>#REF!</v>
      </c>
    </row>
    <row r="31" spans="1:13" x14ac:dyDescent="0.2">
      <c r="A31" s="22" t="s">
        <v>208</v>
      </c>
      <c r="B31" s="22" t="str">
        <f>VLOOKUP(A31,'Program Lvl'!$B$2:$C$182,2,FALSE)</f>
        <v>Marsden Park (residential) 132/11kV ZS - stage 2</v>
      </c>
      <c r="C31" s="34" t="e">
        <f>INDEX('Program Lvl'!#REF!,MATCH($A31,'Program Lvl'!$B$2:$B$182,0))</f>
        <v>#REF!</v>
      </c>
      <c r="D31" s="34">
        <f>INDEX('Program Lvl'!N$2:N$182,MATCH($A31,'Program Lvl'!$B$2:$B$182,0))</f>
        <v>3140599.9999999995</v>
      </c>
      <c r="E31" s="34">
        <f>INDEX('Program Lvl'!O$2:O$182,MATCH($A31,'Program Lvl'!$B$2:$B$182,0))</f>
        <v>3219114.9999999995</v>
      </c>
      <c r="F31" s="34">
        <f>INDEX('Program Lvl'!P$2:P$182,MATCH($A31,'Program Lvl'!$B$2:$B$182,0))</f>
        <v>0</v>
      </c>
      <c r="G31" s="34">
        <f>INDEX('Program Lvl'!Q$2:Q$182,MATCH($A31,'Program Lvl'!$B$2:$B$182,0))</f>
        <v>0</v>
      </c>
      <c r="H31" s="34">
        <f>INDEX('Program Lvl'!R$2:R$182,MATCH($A31,'Program Lvl'!$B$2:$B$182,0))</f>
        <v>0</v>
      </c>
      <c r="I31" s="34">
        <f>INDEX('Program Lvl'!S$2:S$182,MATCH($A31,'Program Lvl'!$B$2:$B$182,0))</f>
        <v>0</v>
      </c>
      <c r="J31" s="34">
        <f>INDEX('Program Lvl'!T$2:T$182,MATCH($A31,'Program Lvl'!$B$2:$B$182,0))</f>
        <v>0</v>
      </c>
      <c r="K31" s="34">
        <f>INDEX('Program Lvl'!U$2:U$182,MATCH($A31,'Program Lvl'!$B$2:$B$182,0))</f>
        <v>0</v>
      </c>
      <c r="L31" s="34">
        <f>INDEX('Program Lvl'!V$2:V$182,MATCH($A31,'Program Lvl'!$B$2:$B$182,0))</f>
        <v>0</v>
      </c>
      <c r="M31" s="34" t="e">
        <f t="shared" si="4"/>
        <v>#REF!</v>
      </c>
    </row>
    <row r="32" spans="1:13" x14ac:dyDescent="0.2">
      <c r="A32" s="22" t="s">
        <v>209</v>
      </c>
      <c r="B32" s="22" t="str">
        <f>VLOOKUP(A32,'Program Lvl'!$B$2:$C$182,2,FALSE)</f>
        <v>Riverstone east ZS establishment</v>
      </c>
      <c r="C32" s="34" t="e">
        <f>INDEX('Program Lvl'!#REF!,MATCH($A32,'Program Lvl'!$B$2:$B$182,0))</f>
        <v>#REF!</v>
      </c>
      <c r="D32" s="34">
        <f>INDEX('Program Lvl'!N$2:N$182,MATCH($A32,'Program Lvl'!$B$2:$B$182,0))</f>
        <v>0</v>
      </c>
      <c r="E32" s="34">
        <f>INDEX('Program Lvl'!O$2:O$182,MATCH($A32,'Program Lvl'!$B$2:$B$182,0))</f>
        <v>0</v>
      </c>
      <c r="F32" s="34">
        <f>INDEX('Program Lvl'!P$2:P$182,MATCH($A32,'Program Lvl'!$B$2:$B$182,0))</f>
        <v>4399744.3374999994</v>
      </c>
      <c r="G32" s="34">
        <f>INDEX('Program Lvl'!Q$2:Q$182,MATCH($A32,'Program Lvl'!$B$2:$B$182,0))</f>
        <v>9019475.8918749988</v>
      </c>
      <c r="H32" s="34">
        <f>INDEX('Program Lvl'!R$2:R$182,MATCH($A32,'Program Lvl'!$B$2:$B$182,0))</f>
        <v>5285034.0440546861</v>
      </c>
      <c r="I32" s="34">
        <f>INDEX('Program Lvl'!S$2:S$182,MATCH($A32,'Program Lvl'!$B$2:$B$182,0))</f>
        <v>4058926.9637451158</v>
      </c>
      <c r="J32" s="34">
        <f>INDEX('Program Lvl'!T$2:T$182,MATCH($A32,'Program Lvl'!$B$2:$B$182,0))</f>
        <v>0</v>
      </c>
      <c r="K32" s="34">
        <f>INDEX('Program Lvl'!U$2:U$182,MATCH($A32,'Program Lvl'!$B$2:$B$182,0))</f>
        <v>0</v>
      </c>
      <c r="L32" s="34">
        <f>INDEX('Program Lvl'!V$2:V$182,MATCH($A32,'Program Lvl'!$B$2:$B$182,0))</f>
        <v>0</v>
      </c>
      <c r="M32" s="34" t="e">
        <f t="shared" si="4"/>
        <v>#REF!</v>
      </c>
    </row>
    <row r="33" spans="1:13" x14ac:dyDescent="0.2">
      <c r="A33" s="22" t="s">
        <v>211</v>
      </c>
      <c r="B33" s="22" t="e">
        <f>VLOOKUP(A33,'Program Lvl'!$B$2:$C$182,2,FALSE)</f>
        <v>#N/A</v>
      </c>
      <c r="C33" s="34" t="e">
        <f>INDEX('Program Lvl'!#REF!,MATCH($A33,'Program Lvl'!$B$2:$B$182,0))</f>
        <v>#REF!</v>
      </c>
      <c r="D33" s="34" t="e">
        <f>INDEX('Program Lvl'!N$2:N$182,MATCH($A33,'Program Lvl'!$B$2:$B$182,0))</f>
        <v>#N/A</v>
      </c>
      <c r="E33" s="34" t="e">
        <f>INDEX('Program Lvl'!O$2:O$182,MATCH($A33,'Program Lvl'!$B$2:$B$182,0))</f>
        <v>#N/A</v>
      </c>
      <c r="F33" s="34" t="e">
        <f>INDEX('Program Lvl'!P$2:P$182,MATCH($A33,'Program Lvl'!$B$2:$B$182,0))</f>
        <v>#N/A</v>
      </c>
      <c r="G33" s="34" t="e">
        <f>INDEX('Program Lvl'!Q$2:Q$182,MATCH($A33,'Program Lvl'!$B$2:$B$182,0))</f>
        <v>#N/A</v>
      </c>
      <c r="H33" s="34" t="e">
        <f>INDEX('Program Lvl'!R$2:R$182,MATCH($A33,'Program Lvl'!$B$2:$B$182,0))</f>
        <v>#N/A</v>
      </c>
      <c r="I33" s="34" t="e">
        <f>INDEX('Program Lvl'!S$2:S$182,MATCH($A33,'Program Lvl'!$B$2:$B$182,0))</f>
        <v>#N/A</v>
      </c>
      <c r="J33" s="34" t="e">
        <f>INDEX('Program Lvl'!T$2:T$182,MATCH($A33,'Program Lvl'!$B$2:$B$182,0))</f>
        <v>#N/A</v>
      </c>
      <c r="K33" s="34" t="e">
        <f>INDEX('Program Lvl'!U$2:U$182,MATCH($A33,'Program Lvl'!$B$2:$B$182,0))</f>
        <v>#N/A</v>
      </c>
      <c r="L33" s="34" t="e">
        <f>INDEX('Program Lvl'!V$2:V$182,MATCH($A33,'Program Lvl'!$B$2:$B$182,0))</f>
        <v>#N/A</v>
      </c>
      <c r="M33" s="34" t="e">
        <f t="shared" si="4"/>
        <v>#REF!</v>
      </c>
    </row>
    <row r="34" spans="1:13" x14ac:dyDescent="0.2">
      <c r="A34" s="22" t="s">
        <v>808</v>
      </c>
      <c r="B34" s="22" t="e">
        <f>VLOOKUP(A34,'Program Lvl'!$B$2:$C$182,2,FALSE)</f>
        <v>#N/A</v>
      </c>
      <c r="C34" s="34" t="e">
        <f>INDEX('Program Lvl'!#REF!,MATCH($A34,'Program Lvl'!$B$2:$B$182,0))</f>
        <v>#REF!</v>
      </c>
      <c r="D34" s="34" t="e">
        <f>INDEX('Program Lvl'!N$2:N$182,MATCH($A34,'Program Lvl'!$B$2:$B$182,0))</f>
        <v>#N/A</v>
      </c>
      <c r="E34" s="34" t="e">
        <f>INDEX('Program Lvl'!O$2:O$182,MATCH($A34,'Program Lvl'!$B$2:$B$182,0))</f>
        <v>#N/A</v>
      </c>
      <c r="F34" s="34" t="e">
        <f>INDEX('Program Lvl'!P$2:P$182,MATCH($A34,'Program Lvl'!$B$2:$B$182,0))</f>
        <v>#N/A</v>
      </c>
      <c r="G34" s="34" t="e">
        <f>INDEX('Program Lvl'!Q$2:Q$182,MATCH($A34,'Program Lvl'!$B$2:$B$182,0))</f>
        <v>#N/A</v>
      </c>
      <c r="H34" s="34" t="e">
        <f>INDEX('Program Lvl'!R$2:R$182,MATCH($A34,'Program Lvl'!$B$2:$B$182,0))</f>
        <v>#N/A</v>
      </c>
      <c r="I34" s="34" t="e">
        <f>INDEX('Program Lvl'!S$2:S$182,MATCH($A34,'Program Lvl'!$B$2:$B$182,0))</f>
        <v>#N/A</v>
      </c>
      <c r="J34" s="34" t="e">
        <f>INDEX('Program Lvl'!T$2:T$182,MATCH($A34,'Program Lvl'!$B$2:$B$182,0))</f>
        <v>#N/A</v>
      </c>
      <c r="K34" s="34" t="e">
        <f>INDEX('Program Lvl'!U$2:U$182,MATCH($A34,'Program Lvl'!$B$2:$B$182,0))</f>
        <v>#N/A</v>
      </c>
      <c r="L34" s="34" t="e">
        <f>INDEX('Program Lvl'!V$2:V$182,MATCH($A34,'Program Lvl'!$B$2:$B$182,0))</f>
        <v>#N/A</v>
      </c>
      <c r="M34" s="34" t="e">
        <f t="shared" si="4"/>
        <v>#REF!</v>
      </c>
    </row>
    <row r="35" spans="1:13" x14ac:dyDescent="0.2">
      <c r="A35" s="22" t="s">
        <v>364</v>
      </c>
      <c r="B35" s="22" t="str">
        <f>VLOOKUP(A35,'Program Lvl'!$B$2:$C$182,2,FALSE)</f>
        <v>Box Hill 132/22kV ZS establishment</v>
      </c>
      <c r="C35" s="34" t="e">
        <f>INDEX('Program Lvl'!#REF!,MATCH($A35,'Program Lvl'!$B$2:$B$182,0))</f>
        <v>#REF!</v>
      </c>
      <c r="D35" s="34">
        <f>INDEX('Program Lvl'!N$2:N$182,MATCH($A35,'Program Lvl'!$B$2:$B$182,0))</f>
        <v>7348839.9999999991</v>
      </c>
      <c r="E35" s="34">
        <f>INDEX('Program Lvl'!O$2:O$182,MATCH($A35,'Program Lvl'!$B$2:$B$182,0))</f>
        <v>15065121.999999998</v>
      </c>
      <c r="F35" s="34">
        <f>INDEX('Program Lvl'!P$2:P$182,MATCH($A35,'Program Lvl'!$B$2:$B$182,0))</f>
        <v>15441750.049999999</v>
      </c>
      <c r="G35" s="34">
        <f>INDEX('Program Lvl'!Q$2:Q$182,MATCH($A35,'Program Lvl'!$B$2:$B$182,0))</f>
        <v>0</v>
      </c>
      <c r="H35" s="34">
        <f>INDEX('Program Lvl'!R$2:R$182,MATCH($A35,'Program Lvl'!$B$2:$B$182,0))</f>
        <v>0</v>
      </c>
      <c r="I35" s="34">
        <f>INDEX('Program Lvl'!S$2:S$182,MATCH($A35,'Program Lvl'!$B$2:$B$182,0))</f>
        <v>0</v>
      </c>
      <c r="J35" s="34">
        <f>INDEX('Program Lvl'!T$2:T$182,MATCH($A35,'Program Lvl'!$B$2:$B$182,0))</f>
        <v>0</v>
      </c>
      <c r="K35" s="34">
        <f>INDEX('Program Lvl'!U$2:U$182,MATCH($A35,'Program Lvl'!$B$2:$B$182,0))</f>
        <v>0</v>
      </c>
      <c r="L35" s="34">
        <f>INDEX('Program Lvl'!V$2:V$182,MATCH($A35,'Program Lvl'!$B$2:$B$182,0))</f>
        <v>0</v>
      </c>
      <c r="M35" s="34" t="e">
        <f t="shared" si="4"/>
        <v>#REF!</v>
      </c>
    </row>
    <row r="36" spans="1:13" x14ac:dyDescent="0.2">
      <c r="A36" s="22" t="s">
        <v>737</v>
      </c>
      <c r="B36" s="22" t="str">
        <f>VLOOKUP(A36,'Program Lvl'!$B$2:$C$182,2,FALSE)</f>
        <v>Camellia TS connection works for Ausgrid</v>
      </c>
      <c r="C36" s="34" t="e">
        <f>INDEX('Program Lvl'!#REF!,MATCH($A36,'Program Lvl'!$B$2:$B$182,0))</f>
        <v>#REF!</v>
      </c>
      <c r="D36" s="34">
        <f>INDEX('Program Lvl'!N$2:N$182,MATCH($A36,'Program Lvl'!$B$2:$B$182,0))</f>
        <v>281847.32499999995</v>
      </c>
      <c r="E36" s="34">
        <f>INDEX('Program Lvl'!O$2:O$182,MATCH($A36,'Program Lvl'!$B$2:$B$182,0))</f>
        <v>110304.06812499999</v>
      </c>
      <c r="F36" s="34">
        <f>INDEX('Program Lvl'!P$2:P$182,MATCH($A36,'Program Lvl'!$B$2:$B$182,0))</f>
        <v>0</v>
      </c>
      <c r="G36" s="34">
        <f>INDEX('Program Lvl'!Q$2:Q$182,MATCH($A36,'Program Lvl'!$B$2:$B$182,0))</f>
        <v>0</v>
      </c>
      <c r="H36" s="34">
        <f>INDEX('Program Lvl'!R$2:R$182,MATCH($A36,'Program Lvl'!$B$2:$B$182,0))</f>
        <v>0</v>
      </c>
      <c r="I36" s="34">
        <f>INDEX('Program Lvl'!S$2:S$182,MATCH($A36,'Program Lvl'!$B$2:$B$182,0))</f>
        <v>0</v>
      </c>
      <c r="J36" s="34">
        <f>INDEX('Program Lvl'!T$2:T$182,MATCH($A36,'Program Lvl'!$B$2:$B$182,0))</f>
        <v>0</v>
      </c>
      <c r="K36" s="34">
        <f>INDEX('Program Lvl'!U$2:U$182,MATCH($A36,'Program Lvl'!$B$2:$B$182,0))</f>
        <v>0</v>
      </c>
      <c r="L36" s="34">
        <f>INDEX('Program Lvl'!V$2:V$182,MATCH($A36,'Program Lvl'!$B$2:$B$182,0))</f>
        <v>0</v>
      </c>
      <c r="M36" s="34" t="e">
        <f t="shared" si="4"/>
        <v>#REF!</v>
      </c>
    </row>
    <row r="37" spans="1:13" x14ac:dyDescent="0.2">
      <c r="A37" s="22" t="s">
        <v>723</v>
      </c>
      <c r="B37" s="22" t="str">
        <f>VLOOKUP(A37,'Program Lvl'!$B$2:$C$182,2,FALSE)</f>
        <v>Supply to Luddenham Science Park</v>
      </c>
      <c r="C37" s="34" t="e">
        <f>INDEX('Program Lvl'!#REF!,MATCH($A37,'Program Lvl'!$B$2:$B$182,0))</f>
        <v>#REF!</v>
      </c>
      <c r="D37" s="34">
        <f>INDEX('Program Lvl'!N$2:N$182,MATCH($A37,'Program Lvl'!$B$2:$B$182,0))</f>
        <v>0</v>
      </c>
      <c r="E37" s="34">
        <f>INDEX('Program Lvl'!O$2:O$182,MATCH($A37,'Program Lvl'!$B$2:$B$182,0))</f>
        <v>0</v>
      </c>
      <c r="F37" s="34">
        <f>INDEX('Program Lvl'!P$2:P$182,MATCH($A37,'Program Lvl'!$B$2:$B$182,0))</f>
        <v>0</v>
      </c>
      <c r="G37" s="34">
        <f>INDEX('Program Lvl'!Q$2:Q$182,MATCH($A37,'Program Lvl'!$B$2:$B$182,0))</f>
        <v>9511555.6785156224</v>
      </c>
      <c r="H37" s="34">
        <f>INDEX('Program Lvl'!R$2:R$182,MATCH($A37,'Program Lvl'!$B$2:$B$182,0))</f>
        <v>19498689.140957024</v>
      </c>
      <c r="I37" s="34">
        <f>INDEX('Program Lvl'!S$2:S$182,MATCH($A37,'Program Lvl'!$B$2:$B$182,0))</f>
        <v>19986156.369480949</v>
      </c>
      <c r="J37" s="34">
        <f>INDEX('Program Lvl'!T$2:T$182,MATCH($A37,'Program Lvl'!$B$2:$B$182,0))</f>
        <v>0</v>
      </c>
      <c r="K37" s="34">
        <f>INDEX('Program Lvl'!U$2:U$182,MATCH($A37,'Program Lvl'!$B$2:$B$182,0))</f>
        <v>0</v>
      </c>
      <c r="L37" s="34">
        <f>INDEX('Program Lvl'!V$2:V$182,MATCH($A37,'Program Lvl'!$B$2:$B$182,0))</f>
        <v>0</v>
      </c>
      <c r="M37" s="34" t="e">
        <f t="shared" si="4"/>
        <v>#REF!</v>
      </c>
    </row>
    <row r="38" spans="1:13" x14ac:dyDescent="0.2">
      <c r="A38" s="22" t="s">
        <v>738</v>
      </c>
      <c r="B38" s="22" t="str">
        <f>VLOOKUP(A38,'Program Lvl'!$B$2:$C$182,2,FALSE)</f>
        <v>Establish Mt Gilead ZS</v>
      </c>
      <c r="C38" s="34" t="e">
        <f>INDEX('Program Lvl'!#REF!,MATCH($A38,'Program Lvl'!$B$2:$B$182,0))</f>
        <v>#REF!</v>
      </c>
      <c r="D38" s="34">
        <f>INDEX('Program Lvl'!N$2:N$182,MATCH($A38,'Program Lvl'!$B$2:$B$182,0))</f>
        <v>0</v>
      </c>
      <c r="E38" s="34">
        <f>INDEX('Program Lvl'!O$2:O$182,MATCH($A38,'Program Lvl'!$B$2:$B$182,0))</f>
        <v>0</v>
      </c>
      <c r="F38" s="34">
        <f>INDEX('Program Lvl'!P$2:P$182,MATCH($A38,'Program Lvl'!$B$2:$B$182,0))</f>
        <v>4355591.8218749994</v>
      </c>
      <c r="G38" s="34">
        <f>INDEX('Program Lvl'!Q$2:Q$182,MATCH($A38,'Program Lvl'!$B$2:$B$182,0))</f>
        <v>8928963.2348437477</v>
      </c>
      <c r="H38" s="34">
        <f>INDEX('Program Lvl'!R$2:R$182,MATCH($A38,'Program Lvl'!$B$2:$B$182,0))</f>
        <v>5192258.5705976542</v>
      </c>
      <c r="I38" s="34">
        <f>INDEX('Program Lvl'!S$2:S$182,MATCH($A38,'Program Lvl'!$B$2:$B$182,0))</f>
        <v>4058926.9637451158</v>
      </c>
      <c r="J38" s="34">
        <f>INDEX('Program Lvl'!T$2:T$182,MATCH($A38,'Program Lvl'!$B$2:$B$182,0))</f>
        <v>0</v>
      </c>
      <c r="K38" s="34">
        <f>INDEX('Program Lvl'!U$2:U$182,MATCH($A38,'Program Lvl'!$B$2:$B$182,0))</f>
        <v>0</v>
      </c>
      <c r="L38" s="34">
        <f>INDEX('Program Lvl'!V$2:V$182,MATCH($A38,'Program Lvl'!$B$2:$B$182,0))</f>
        <v>0</v>
      </c>
      <c r="M38" s="34" t="e">
        <f t="shared" si="4"/>
        <v>#REF!</v>
      </c>
    </row>
    <row r="39" spans="1:13" x14ac:dyDescent="0.2">
      <c r="A39" s="22" t="s">
        <v>740</v>
      </c>
      <c r="B39" s="22" t="str">
        <f>VLOOKUP(A39,'Program Lvl'!$B$2:$C$182,2,FALSE)</f>
        <v>Western Sydney Employment Lands ZS</v>
      </c>
      <c r="C39" s="34" t="e">
        <f>INDEX('Program Lvl'!#REF!,MATCH($A39,'Program Lvl'!$B$2:$B$182,0))</f>
        <v>#REF!</v>
      </c>
      <c r="D39" s="34">
        <f>INDEX('Program Lvl'!N$2:N$182,MATCH($A39,'Program Lvl'!$B$2:$B$182,0))</f>
        <v>0</v>
      </c>
      <c r="E39" s="34">
        <f>INDEX('Program Lvl'!O$2:O$182,MATCH($A39,'Program Lvl'!$B$2:$B$182,0))</f>
        <v>0</v>
      </c>
      <c r="F39" s="34">
        <f>INDEX('Program Lvl'!P$2:P$182,MATCH($A39,'Program Lvl'!$B$2:$B$182,0))</f>
        <v>4864314.9531249991</v>
      </c>
      <c r="G39" s="34">
        <f>INDEX('Program Lvl'!Q$2:Q$182,MATCH($A39,'Program Lvl'!$B$2:$B$182,0))</f>
        <v>9971845.6539062485</v>
      </c>
      <c r="H39" s="34">
        <f>INDEX('Program Lvl'!R$2:R$182,MATCH($A39,'Program Lvl'!$B$2:$B$182,0))</f>
        <v>10221141.795253903</v>
      </c>
      <c r="I39" s="34">
        <f>INDEX('Program Lvl'!S$2:S$182,MATCH($A39,'Program Lvl'!$B$2:$B$182,0))</f>
        <v>0</v>
      </c>
      <c r="J39" s="34">
        <f>INDEX('Program Lvl'!T$2:T$182,MATCH($A39,'Program Lvl'!$B$2:$B$182,0))</f>
        <v>0</v>
      </c>
      <c r="K39" s="34">
        <f>INDEX('Program Lvl'!U$2:U$182,MATCH($A39,'Program Lvl'!$B$2:$B$182,0))</f>
        <v>0</v>
      </c>
      <c r="L39" s="34">
        <f>INDEX('Program Lvl'!V$2:V$182,MATCH($A39,'Program Lvl'!$B$2:$B$182,0))</f>
        <v>0</v>
      </c>
      <c r="M39" s="34" t="e">
        <f t="shared" si="4"/>
        <v>#REF!</v>
      </c>
    </row>
    <row r="40" spans="1:13" x14ac:dyDescent="0.2">
      <c r="A40" s="22" t="s">
        <v>741</v>
      </c>
      <c r="B40" s="22" t="str">
        <f>VLOOKUP(A40,'Program Lvl'!$B$2:$C$182,2,FALSE)</f>
        <v>Cheriton Avenue 3rd transformer</v>
      </c>
      <c r="C40" s="34" t="e">
        <f>INDEX('Program Lvl'!#REF!,MATCH($A40,'Program Lvl'!$B$2:$B$182,0))</f>
        <v>#REF!</v>
      </c>
      <c r="D40" s="34">
        <f>INDEX('Program Lvl'!N$2:N$182,MATCH($A40,'Program Lvl'!$B$2:$B$182,0))</f>
        <v>0</v>
      </c>
      <c r="E40" s="34">
        <f>INDEX('Program Lvl'!O$2:O$182,MATCH($A40,'Program Lvl'!$B$2:$B$182,0))</f>
        <v>0</v>
      </c>
      <c r="F40" s="34">
        <f>INDEX('Program Lvl'!P$2:P$182,MATCH($A40,'Program Lvl'!$B$2:$B$182,0))</f>
        <v>0</v>
      </c>
      <c r="G40" s="34">
        <f>INDEX('Program Lvl'!Q$2:Q$182,MATCH($A40,'Program Lvl'!$B$2:$B$182,0))</f>
        <v>0</v>
      </c>
      <c r="H40" s="34">
        <f>INDEX('Program Lvl'!R$2:R$182,MATCH($A40,'Program Lvl'!$B$2:$B$182,0))</f>
        <v>0</v>
      </c>
      <c r="I40" s="34">
        <f>INDEX('Program Lvl'!S$2:S$182,MATCH($A40,'Program Lvl'!$B$2:$B$182,0))</f>
        <v>0</v>
      </c>
      <c r="J40" s="34">
        <f>INDEX('Program Lvl'!T$2:T$182,MATCH($A40,'Program Lvl'!$B$2:$B$182,0))</f>
        <v>0</v>
      </c>
      <c r="K40" s="34">
        <f>INDEX('Program Lvl'!U$2:U$182,MATCH($A40,'Program Lvl'!$B$2:$B$182,0))</f>
        <v>0</v>
      </c>
      <c r="L40" s="34">
        <f>INDEX('Program Lvl'!V$2:V$182,MATCH($A40,'Program Lvl'!$B$2:$B$182,0))</f>
        <v>0</v>
      </c>
      <c r="M40" s="34" t="e">
        <f t="shared" si="4"/>
        <v>#REF!</v>
      </c>
    </row>
    <row r="41" spans="1:13" x14ac:dyDescent="0.2">
      <c r="A41" s="22" t="s">
        <v>800</v>
      </c>
      <c r="B41" s="22" t="str">
        <f>VLOOKUP(A41,'Program Lvl'!$B$2:$C$182,2,FALSE)</f>
        <v>Feeder 214/215 contraints</v>
      </c>
      <c r="C41" s="34" t="e">
        <f>INDEX('Program Lvl'!#REF!,MATCH($A41,'Program Lvl'!$B$2:$B$182,0))</f>
        <v>#REF!</v>
      </c>
      <c r="D41" s="34">
        <f>INDEX('Program Lvl'!N$2:N$182,MATCH($A41,'Program Lvl'!$B$2:$B$182,0))</f>
        <v>5268500</v>
      </c>
      <c r="E41" s="34">
        <f>INDEX('Program Lvl'!O$2:O$182,MATCH($A41,'Program Lvl'!$B$2:$B$182,0))</f>
        <v>5400212.5</v>
      </c>
      <c r="F41" s="34">
        <f>INDEX('Program Lvl'!P$2:P$182,MATCH($A41,'Program Lvl'!$B$2:$B$182,0))</f>
        <v>0</v>
      </c>
      <c r="G41" s="34">
        <f>INDEX('Program Lvl'!Q$2:Q$182,MATCH($A41,'Program Lvl'!$B$2:$B$182,0))</f>
        <v>0</v>
      </c>
      <c r="H41" s="34">
        <f>INDEX('Program Lvl'!R$2:R$182,MATCH($A41,'Program Lvl'!$B$2:$B$182,0))</f>
        <v>0</v>
      </c>
      <c r="I41" s="34">
        <f>INDEX('Program Lvl'!S$2:S$182,MATCH($A41,'Program Lvl'!$B$2:$B$182,0))</f>
        <v>0</v>
      </c>
      <c r="J41" s="34">
        <f>INDEX('Program Lvl'!T$2:T$182,MATCH($A41,'Program Lvl'!$B$2:$B$182,0))</f>
        <v>0</v>
      </c>
      <c r="K41" s="34">
        <f>INDEX('Program Lvl'!U$2:U$182,MATCH($A41,'Program Lvl'!$B$2:$B$182,0))</f>
        <v>0</v>
      </c>
      <c r="L41" s="34">
        <f>INDEX('Program Lvl'!V$2:V$182,MATCH($A41,'Program Lvl'!$B$2:$B$182,0))</f>
        <v>0</v>
      </c>
      <c r="M41" s="34" t="e">
        <f t="shared" si="4"/>
        <v>#REF!</v>
      </c>
    </row>
    <row r="42" spans="1:13" x14ac:dyDescent="0.2">
      <c r="A42" s="22" t="s">
        <v>801</v>
      </c>
      <c r="B42" s="22" t="str">
        <f>VLOOKUP(A42,'Program Lvl'!$B$2:$C$182,2,FALSE)</f>
        <v>Bringelly ZS augmentation</v>
      </c>
      <c r="C42" s="34" t="e">
        <f>INDEX('Program Lvl'!#REF!,MATCH($A42,'Program Lvl'!$B$2:$B$182,0))</f>
        <v>#REF!</v>
      </c>
      <c r="D42" s="34">
        <f>INDEX('Program Lvl'!N$2:N$182,MATCH($A42,'Program Lvl'!$B$2:$B$182,0))</f>
        <v>0</v>
      </c>
      <c r="E42" s="34">
        <f>INDEX('Program Lvl'!O$2:O$182,MATCH($A42,'Program Lvl'!$B$2:$B$182,0))</f>
        <v>0</v>
      </c>
      <c r="F42" s="34">
        <f>INDEX('Program Lvl'!P$2:P$182,MATCH($A42,'Program Lvl'!$B$2:$B$182,0))</f>
        <v>0</v>
      </c>
      <c r="G42" s="34">
        <f>INDEX('Program Lvl'!Q$2:Q$182,MATCH($A42,'Program Lvl'!$B$2:$B$182,0))</f>
        <v>0</v>
      </c>
      <c r="H42" s="34">
        <f>INDEX('Program Lvl'!R$2:R$182,MATCH($A42,'Program Lvl'!$B$2:$B$182,0))</f>
        <v>0</v>
      </c>
      <c r="I42" s="34">
        <f>INDEX('Program Lvl'!S$2:S$182,MATCH($A42,'Program Lvl'!$B$2:$B$182,0))</f>
        <v>4944932.7352597639</v>
      </c>
      <c r="J42" s="34">
        <f>INDEX('Program Lvl'!T$2:T$182,MATCH($A42,'Program Lvl'!$B$2:$B$182,0))</f>
        <v>10137112.107282516</v>
      </c>
      <c r="K42" s="34">
        <f>INDEX('Program Lvl'!U$2:U$182,MATCH($A42,'Program Lvl'!$B$2:$B$182,0))</f>
        <v>10390539.909964578</v>
      </c>
      <c r="L42" s="34">
        <f>INDEX('Program Lvl'!V$2:V$182,MATCH($A42,'Program Lvl'!$B$2:$B$182,0))</f>
        <v>0</v>
      </c>
      <c r="M42" s="34" t="e">
        <f t="shared" si="4"/>
        <v>#REF!</v>
      </c>
    </row>
    <row r="43" spans="1:13" x14ac:dyDescent="0.2">
      <c r="A43" s="22" t="s">
        <v>823</v>
      </c>
      <c r="B43" s="22" t="str">
        <f>VLOOKUP(A43,'Program Lvl'!$B$2:$C$182,2,FALSE)</f>
        <v>South Gilead (South Campbelltown)</v>
      </c>
      <c r="C43" s="34" t="e">
        <f>INDEX('Program Lvl'!#REF!,MATCH($A43,'Program Lvl'!$B$2:$B$182,0))</f>
        <v>#REF!</v>
      </c>
      <c r="D43" s="34">
        <f>INDEX('Program Lvl'!N$2:N$182,MATCH($A43,'Program Lvl'!$B$2:$B$182,0))</f>
        <v>0</v>
      </c>
      <c r="E43" s="34">
        <f>INDEX('Program Lvl'!O$2:O$182,MATCH($A43,'Program Lvl'!$B$2:$B$182,0))</f>
        <v>0</v>
      </c>
      <c r="F43" s="34">
        <f>INDEX('Program Lvl'!P$2:P$182,MATCH($A43,'Program Lvl'!$B$2:$B$182,0))</f>
        <v>0</v>
      </c>
      <c r="G43" s="34">
        <f>INDEX('Program Lvl'!Q$2:Q$182,MATCH($A43,'Program Lvl'!$B$2:$B$182,0))</f>
        <v>0</v>
      </c>
      <c r="H43" s="34">
        <f>INDEX('Program Lvl'!R$2:R$182,MATCH($A43,'Program Lvl'!$B$2:$B$182,0))</f>
        <v>0</v>
      </c>
      <c r="I43" s="34">
        <f>INDEX('Program Lvl'!S$2:S$182,MATCH($A43,'Program Lvl'!$B$2:$B$182,0))</f>
        <v>4690495.9993038559</v>
      </c>
      <c r="J43" s="34">
        <f>INDEX('Program Lvl'!T$2:T$182,MATCH($A43,'Program Lvl'!$B$2:$B$182,0))</f>
        <v>9615516.7985729054</v>
      </c>
      <c r="K43" s="34">
        <f>INDEX('Program Lvl'!U$2:U$182,MATCH($A43,'Program Lvl'!$B$2:$B$182,0))</f>
        <v>9855904.7185372263</v>
      </c>
      <c r="L43" s="34">
        <f>INDEX('Program Lvl'!V$2:V$182,MATCH($A43,'Program Lvl'!$B$2:$B$182,0))</f>
        <v>0</v>
      </c>
      <c r="M43" s="34" t="e">
        <f t="shared" si="4"/>
        <v>#REF!</v>
      </c>
    </row>
    <row r="44" spans="1:13" x14ac:dyDescent="0.2">
      <c r="A44" s="22" t="s">
        <v>824</v>
      </c>
      <c r="B44" s="22" t="str">
        <f>VLOOKUP(A44,'Program Lvl'!$B$2:$C$182,2,FALSE)</f>
        <v>AFIC upgrade Minto, Prospect, Kingswood</v>
      </c>
      <c r="C44" s="34" t="e">
        <f>INDEX('Program Lvl'!#REF!,MATCH($A44,'Program Lvl'!$B$2:$B$182,0))</f>
        <v>#REF!</v>
      </c>
      <c r="D44" s="34">
        <f>INDEX('Program Lvl'!N$2:N$182,MATCH($A44,'Program Lvl'!$B$2:$B$182,0))</f>
        <v>318942.07499999995</v>
      </c>
      <c r="E44" s="34">
        <f>INDEX('Program Lvl'!O$2:O$182,MATCH($A44,'Program Lvl'!$B$2:$B$182,0))</f>
        <v>0</v>
      </c>
      <c r="F44" s="34">
        <f>INDEX('Program Lvl'!P$2:P$182,MATCH($A44,'Program Lvl'!$B$2:$B$182,0))</f>
        <v>0</v>
      </c>
      <c r="G44" s="34">
        <f>INDEX('Program Lvl'!Q$2:Q$182,MATCH($A44,'Program Lvl'!$B$2:$B$182,0))</f>
        <v>0</v>
      </c>
      <c r="H44" s="34">
        <f>INDEX('Program Lvl'!R$2:R$182,MATCH($A44,'Program Lvl'!$B$2:$B$182,0))</f>
        <v>0</v>
      </c>
      <c r="I44" s="34">
        <f>INDEX('Program Lvl'!S$2:S$182,MATCH($A44,'Program Lvl'!$B$2:$B$182,0))</f>
        <v>0</v>
      </c>
      <c r="J44" s="34">
        <f>INDEX('Program Lvl'!T$2:T$182,MATCH($A44,'Program Lvl'!$B$2:$B$182,0))</f>
        <v>0</v>
      </c>
      <c r="K44" s="34">
        <f>INDEX('Program Lvl'!U$2:U$182,MATCH($A44,'Program Lvl'!$B$2:$B$182,0))</f>
        <v>0</v>
      </c>
      <c r="L44" s="34">
        <f>INDEX('Program Lvl'!V$2:V$182,MATCH($A44,'Program Lvl'!$B$2:$B$182,0))</f>
        <v>0</v>
      </c>
      <c r="M44" s="34" t="e">
        <f t="shared" si="4"/>
        <v>#REF!</v>
      </c>
    </row>
    <row r="45" spans="1:13" x14ac:dyDescent="0.2">
      <c r="A45" s="22" t="s">
        <v>825</v>
      </c>
      <c r="B45" s="22" t="str">
        <f>VLOOKUP(A45,'Program Lvl'!$B$2:$C$182,2,FALSE)</f>
        <v>Western Sydney Airport 132kV supply</v>
      </c>
      <c r="C45" s="34" t="e">
        <f>INDEX('Program Lvl'!#REF!,MATCH($A45,'Program Lvl'!$B$2:$B$182,0))</f>
        <v>#REF!</v>
      </c>
      <c r="D45" s="34">
        <f>INDEX('Program Lvl'!N$2:N$182,MATCH($A45,'Program Lvl'!$B$2:$B$182,0))</f>
        <v>0</v>
      </c>
      <c r="E45" s="34">
        <f>INDEX('Program Lvl'!O$2:O$182,MATCH($A45,'Program Lvl'!$B$2:$B$182,0))</f>
        <v>0</v>
      </c>
      <c r="F45" s="34">
        <f>INDEX('Program Lvl'!P$2:P$182,MATCH($A45,'Program Lvl'!$B$2:$B$182,0))</f>
        <v>16701676.543859374</v>
      </c>
      <c r="G45" s="34">
        <f>INDEX('Program Lvl'!Q$2:Q$182,MATCH($A45,'Program Lvl'!$B$2:$B$182,0))</f>
        <v>17119218.457455855</v>
      </c>
      <c r="H45" s="34">
        <f>INDEX('Program Lvl'!R$2:R$182,MATCH($A45,'Program Lvl'!$B$2:$B$182,0))</f>
        <v>17547198.918892249</v>
      </c>
      <c r="I45" s="34">
        <f>INDEX('Program Lvl'!S$2:S$182,MATCH($A45,'Program Lvl'!$B$2:$B$182,0))</f>
        <v>0</v>
      </c>
      <c r="J45" s="34">
        <f>INDEX('Program Lvl'!T$2:T$182,MATCH($A45,'Program Lvl'!$B$2:$B$182,0))</f>
        <v>0</v>
      </c>
      <c r="K45" s="34">
        <f>INDEX('Program Lvl'!U$2:U$182,MATCH($A45,'Program Lvl'!$B$2:$B$182,0))</f>
        <v>0</v>
      </c>
      <c r="L45" s="34">
        <f>INDEX('Program Lvl'!V$2:V$182,MATCH($A45,'Program Lvl'!$B$2:$B$182,0))</f>
        <v>0</v>
      </c>
      <c r="M45" s="34" t="e">
        <f t="shared" ref="M45" si="5">SUM(C45:L45)</f>
        <v>#REF!</v>
      </c>
    </row>
    <row r="46" spans="1:13" x14ac:dyDescent="0.2">
      <c r="A46" s="22" t="s">
        <v>826</v>
      </c>
      <c r="B46" s="22" t="str">
        <f>VLOOKUP(A46,'Program Lvl'!$B$2:$C$182,2,FALSE)</f>
        <v>North Bomaderry ZS establishment</v>
      </c>
      <c r="C46" s="34" t="e">
        <f>INDEX('Program Lvl'!#REF!,MATCH($A46,'Program Lvl'!$B$2:$B$182,0))</f>
        <v>#REF!</v>
      </c>
      <c r="D46" s="34">
        <f>INDEX('Program Lvl'!N$2:N$182,MATCH($A46,'Program Lvl'!$B$2:$B$182,0))</f>
        <v>0</v>
      </c>
      <c r="E46" s="34">
        <f>INDEX('Program Lvl'!O$2:O$182,MATCH($A46,'Program Lvl'!$B$2:$B$182,0))</f>
        <v>0</v>
      </c>
      <c r="F46" s="34">
        <f>INDEX('Program Lvl'!P$2:P$182,MATCH($A46,'Program Lvl'!$B$2:$B$182,0))</f>
        <v>3966403.5499999993</v>
      </c>
      <c r="G46" s="34">
        <f>INDEX('Program Lvl'!Q$2:Q$182,MATCH($A46,'Program Lvl'!$B$2:$B$182,0))</f>
        <v>8131127.277499998</v>
      </c>
      <c r="H46" s="34">
        <f>INDEX('Program Lvl'!R$2:R$182,MATCH($A46,'Program Lvl'!$B$2:$B$182,0))</f>
        <v>4374476.7143203113</v>
      </c>
      <c r="I46" s="34">
        <f>INDEX('Program Lvl'!S$2:S$182,MATCH($A46,'Program Lvl'!$B$2:$B$182,0))</f>
        <v>4058926.9637451158</v>
      </c>
      <c r="J46" s="34">
        <f>INDEX('Program Lvl'!T$2:T$182,MATCH($A46,'Program Lvl'!$B$2:$B$182,0))</f>
        <v>0</v>
      </c>
      <c r="K46" s="34">
        <f>INDEX('Program Lvl'!U$2:U$182,MATCH($A46,'Program Lvl'!$B$2:$B$182,0))</f>
        <v>0</v>
      </c>
      <c r="L46" s="34">
        <f>INDEX('Program Lvl'!V$2:V$182,MATCH($A46,'Program Lvl'!$B$2:$B$182,0))</f>
        <v>0</v>
      </c>
      <c r="M46" s="34" t="e">
        <f t="shared" si="4"/>
        <v>#REF!</v>
      </c>
    </row>
    <row r="47" spans="1:13" x14ac:dyDescent="0.2">
      <c r="A47" s="22" t="s">
        <v>827</v>
      </c>
      <c r="B47" s="22" t="str">
        <f>VLOOKUP(A47,'Program Lvl'!$B$2:$C$182,2,FALSE)</f>
        <v>Termeil ZS establishment</v>
      </c>
      <c r="C47" s="34" t="e">
        <f>INDEX('Program Lvl'!#REF!,MATCH($A47,'Program Lvl'!$B$2:$B$182,0))</f>
        <v>#REF!</v>
      </c>
      <c r="D47" s="34">
        <f>INDEX('Program Lvl'!N$2:N$182,MATCH($A47,'Program Lvl'!$B$2:$B$182,0))</f>
        <v>0</v>
      </c>
      <c r="E47" s="34">
        <f>INDEX('Program Lvl'!O$2:O$182,MATCH($A47,'Program Lvl'!$B$2:$B$182,0))</f>
        <v>0</v>
      </c>
      <c r="F47" s="34">
        <f>INDEX('Program Lvl'!P$2:P$182,MATCH($A47,'Program Lvl'!$B$2:$B$182,0))</f>
        <v>0</v>
      </c>
      <c r="G47" s="34">
        <f>INDEX('Program Lvl'!Q$2:Q$182,MATCH($A47,'Program Lvl'!$B$2:$B$182,0))</f>
        <v>0</v>
      </c>
      <c r="H47" s="34">
        <f>INDEX('Program Lvl'!R$2:R$182,MATCH($A47,'Program Lvl'!$B$2:$B$182,0))</f>
        <v>0</v>
      </c>
      <c r="I47" s="34">
        <f>INDEX('Program Lvl'!S$2:S$182,MATCH($A47,'Program Lvl'!$B$2:$B$182,0))</f>
        <v>4616449.574550963</v>
      </c>
      <c r="J47" s="34">
        <f>INDEX('Program Lvl'!T$2:T$182,MATCH($A47,'Program Lvl'!$B$2:$B$182,0))</f>
        <v>4731860.8139147367</v>
      </c>
      <c r="K47" s="34">
        <f>INDEX('Program Lvl'!U$2:U$182,MATCH($A47,'Program Lvl'!$B$2:$B$182,0))</f>
        <v>0</v>
      </c>
      <c r="L47" s="34">
        <f>INDEX('Program Lvl'!V$2:V$182,MATCH($A47,'Program Lvl'!$B$2:$B$182,0))</f>
        <v>0</v>
      </c>
      <c r="M47" s="34" t="e">
        <f t="shared" si="4"/>
        <v>#REF!</v>
      </c>
    </row>
    <row r="48" spans="1:13" x14ac:dyDescent="0.2">
      <c r="A48" s="22" t="s">
        <v>828</v>
      </c>
      <c r="B48" s="22" t="str">
        <f>VLOOKUP(A48,'Program Lvl'!$B$2:$C$182,2,FALSE)</f>
        <v>Austral Permanent ZS establishment</v>
      </c>
      <c r="C48" s="34" t="e">
        <f>INDEX('Program Lvl'!#REF!,MATCH($A48,'Program Lvl'!$B$2:$B$182,0))</f>
        <v>#REF!</v>
      </c>
      <c r="D48" s="34">
        <f>INDEX('Program Lvl'!N$2:N$182,MATCH($A48,'Program Lvl'!$B$2:$B$182,0))</f>
        <v>0</v>
      </c>
      <c r="E48" s="34">
        <f>INDEX('Program Lvl'!O$2:O$182,MATCH($A48,'Program Lvl'!$B$2:$B$182,0))</f>
        <v>0</v>
      </c>
      <c r="F48" s="34">
        <f>INDEX('Program Lvl'!P$2:P$182,MATCH($A48,'Program Lvl'!$B$2:$B$182,0))</f>
        <v>0</v>
      </c>
      <c r="G48" s="34">
        <f>INDEX('Program Lvl'!Q$2:Q$182,MATCH($A48,'Program Lvl'!$B$2:$B$182,0))</f>
        <v>0</v>
      </c>
      <c r="H48" s="34">
        <f>INDEX('Program Lvl'!R$2:R$182,MATCH($A48,'Program Lvl'!$B$2:$B$182,0))</f>
        <v>0</v>
      </c>
      <c r="I48" s="34">
        <f>INDEX('Program Lvl'!S$2:S$182,MATCH($A48,'Program Lvl'!$B$2:$B$182,0))</f>
        <v>12198235.219472285</v>
      </c>
      <c r="J48" s="34">
        <f>INDEX('Program Lvl'!T$2:T$182,MATCH($A48,'Program Lvl'!$B$2:$B$182,0))</f>
        <v>12503191.099959094</v>
      </c>
      <c r="K48" s="34">
        <f>INDEX('Program Lvl'!U$2:U$182,MATCH($A48,'Program Lvl'!$B$2:$B$182,0))</f>
        <v>0</v>
      </c>
      <c r="L48" s="34">
        <f>INDEX('Program Lvl'!V$2:V$182,MATCH($A48,'Program Lvl'!$B$2:$B$182,0))</f>
        <v>0</v>
      </c>
      <c r="M48" s="34" t="e">
        <f t="shared" si="4"/>
        <v>#REF!</v>
      </c>
    </row>
    <row r="49" spans="1:13" ht="25.5" x14ac:dyDescent="0.2">
      <c r="A49" s="22" t="s">
        <v>829</v>
      </c>
      <c r="B49" s="22" t="str">
        <f>VLOOKUP(A49,'Program Lvl'!$B$2:$C$182,2,FALSE)</f>
        <v>Sydney University - Western Sydney Employment Lands ZS establishment</v>
      </c>
      <c r="C49" s="34" t="e">
        <f>INDEX('Program Lvl'!#REF!,MATCH($A49,'Program Lvl'!$B$2:$B$182,0))</f>
        <v>#REF!</v>
      </c>
      <c r="D49" s="34">
        <f>INDEX('Program Lvl'!N$2:N$182,MATCH($A49,'Program Lvl'!$B$2:$B$182,0))</f>
        <v>0</v>
      </c>
      <c r="E49" s="34">
        <f>INDEX('Program Lvl'!O$2:O$182,MATCH($A49,'Program Lvl'!$B$2:$B$182,0))</f>
        <v>0</v>
      </c>
      <c r="F49" s="34">
        <f>INDEX('Program Lvl'!P$2:P$182,MATCH($A49,'Program Lvl'!$B$2:$B$182,0))</f>
        <v>0</v>
      </c>
      <c r="G49" s="34">
        <f>INDEX('Program Lvl'!Q$2:Q$182,MATCH($A49,'Program Lvl'!$B$2:$B$182,0))</f>
        <v>0</v>
      </c>
      <c r="H49" s="34">
        <f>INDEX('Program Lvl'!R$2:R$182,MATCH($A49,'Program Lvl'!$B$2:$B$182,0))</f>
        <v>0</v>
      </c>
      <c r="I49" s="34">
        <f>INDEX('Program Lvl'!S$2:S$182,MATCH($A49,'Program Lvl'!$B$2:$B$182,0))</f>
        <v>0</v>
      </c>
      <c r="J49" s="34">
        <f>INDEX('Program Lvl'!T$2:T$182,MATCH($A49,'Program Lvl'!$B$2:$B$182,0))</f>
        <v>0</v>
      </c>
      <c r="K49" s="34">
        <f>INDEX('Program Lvl'!U$2:U$182,MATCH($A49,'Program Lvl'!$B$2:$B$182,0))</f>
        <v>14932745.911881551</v>
      </c>
      <c r="L49" s="34">
        <f>INDEX('Program Lvl'!V$2:V$182,MATCH($A49,'Program Lvl'!$B$2:$B$182,0))</f>
        <v>15306064.559678588</v>
      </c>
      <c r="M49" s="34" t="e">
        <f t="shared" si="4"/>
        <v>#REF!</v>
      </c>
    </row>
    <row r="50" spans="1:13" x14ac:dyDescent="0.2">
      <c r="A50" s="22" t="s">
        <v>883</v>
      </c>
      <c r="B50" s="22" t="str">
        <f>VLOOKUP(A50,'Program Lvl'!$B$2:$C$182,2,FALSE)</f>
        <v>Establish permanent Catherine Park ZS</v>
      </c>
      <c r="C50" s="34" t="e">
        <f>INDEX('Program Lvl'!#REF!,MATCH($A50,'Program Lvl'!$B$2:$B$182,0))</f>
        <v>#REF!</v>
      </c>
      <c r="D50" s="34">
        <f>INDEX('Program Lvl'!N$2:N$182,MATCH($A50,'Program Lvl'!$B$2:$B$182,0))</f>
        <v>0</v>
      </c>
      <c r="E50" s="34">
        <f>INDEX('Program Lvl'!O$2:O$182,MATCH($A50,'Program Lvl'!$B$2:$B$182,0))</f>
        <v>0</v>
      </c>
      <c r="F50" s="34">
        <f>INDEX('Program Lvl'!P$2:P$182,MATCH($A50,'Program Lvl'!$B$2:$B$182,0))</f>
        <v>0</v>
      </c>
      <c r="G50" s="34">
        <f>INDEX('Program Lvl'!Q$2:Q$182,MATCH($A50,'Program Lvl'!$B$2:$B$182,0))</f>
        <v>0</v>
      </c>
      <c r="H50" s="34">
        <f>INDEX('Program Lvl'!R$2:R$182,MATCH($A50,'Program Lvl'!$B$2:$B$182,0))</f>
        <v>2149675.604492187</v>
      </c>
      <c r="I50" s="34">
        <f>INDEX('Program Lvl'!S$2:S$182,MATCH($A50,'Program Lvl'!$B$2:$B$182,0))</f>
        <v>4406834.9892089823</v>
      </c>
      <c r="J50" s="34">
        <f>INDEX('Program Lvl'!T$2:T$182,MATCH($A50,'Program Lvl'!$B$2:$B$182,0))</f>
        <v>4517005.863939207</v>
      </c>
      <c r="K50" s="34">
        <f>INDEX('Program Lvl'!U$2:U$182,MATCH($A50,'Program Lvl'!$B$2:$B$182,0))</f>
        <v>0</v>
      </c>
      <c r="L50" s="34">
        <f>INDEX('Program Lvl'!V$2:V$182,MATCH($A50,'Program Lvl'!$B$2:$B$182,0))</f>
        <v>0</v>
      </c>
      <c r="M50" s="34" t="e">
        <f t="shared" si="4"/>
        <v>#REF!</v>
      </c>
    </row>
    <row r="51" spans="1:13" x14ac:dyDescent="0.2">
      <c r="A51" s="22" t="s">
        <v>898</v>
      </c>
      <c r="B51" s="22" t="str">
        <f>VLOOKUP(A51,'Program Lvl'!$B$2:$C$182,2,FALSE)</f>
        <v>Nepean ZS augmentation</v>
      </c>
      <c r="C51" s="34" t="e">
        <f>INDEX('Program Lvl'!#REF!,MATCH($A51,'Program Lvl'!$B$2:$B$182,0))</f>
        <v>#REF!</v>
      </c>
      <c r="D51" s="34">
        <f>INDEX('Program Lvl'!N$2:N$182,MATCH($A51,'Program Lvl'!$B$2:$B$182,0))</f>
        <v>0</v>
      </c>
      <c r="E51" s="34">
        <f>INDEX('Program Lvl'!O$2:O$182,MATCH($A51,'Program Lvl'!$B$2:$B$182,0))</f>
        <v>0</v>
      </c>
      <c r="F51" s="34">
        <f>INDEX('Program Lvl'!P$2:P$182,MATCH($A51,'Program Lvl'!$B$2:$B$182,0))</f>
        <v>0</v>
      </c>
      <c r="G51" s="34">
        <f>INDEX('Program Lvl'!Q$2:Q$182,MATCH($A51,'Program Lvl'!$B$2:$B$182,0))</f>
        <v>0</v>
      </c>
      <c r="H51" s="34">
        <f>INDEX('Program Lvl'!R$2:R$182,MATCH($A51,'Program Lvl'!$B$2:$B$182,0))</f>
        <v>0</v>
      </c>
      <c r="I51" s="34">
        <f>INDEX('Program Lvl'!S$2:S$182,MATCH($A51,'Program Lvl'!$B$2:$B$182,0))</f>
        <v>0</v>
      </c>
      <c r="J51" s="34">
        <f>INDEX('Program Lvl'!T$2:T$182,MATCH($A51,'Program Lvl'!$B$2:$B$182,0))</f>
        <v>4279268.7132055648</v>
      </c>
      <c r="K51" s="34">
        <f>INDEX('Program Lvl'!U$2:U$182,MATCH($A51,'Program Lvl'!$B$2:$B$182,0))</f>
        <v>0</v>
      </c>
      <c r="L51" s="34">
        <f>INDEX('Program Lvl'!V$2:V$182,MATCH($A51,'Program Lvl'!$B$2:$B$182,0))</f>
        <v>0</v>
      </c>
      <c r="M51" s="34" t="e">
        <f t="shared" si="4"/>
        <v>#REF!</v>
      </c>
    </row>
    <row r="52" spans="1:13" x14ac:dyDescent="0.2">
      <c r="A52" s="22" t="s">
        <v>899</v>
      </c>
      <c r="B52" s="22" t="e">
        <f>VLOOKUP(A52,'Program Lvl'!$B$2:$C$182,2,FALSE)</f>
        <v>#N/A</v>
      </c>
      <c r="C52" s="34" t="e">
        <f>INDEX('Program Lvl'!#REF!,MATCH($A52,'Program Lvl'!$B$2:$B$182,0))</f>
        <v>#REF!</v>
      </c>
      <c r="D52" s="34" t="e">
        <f>INDEX('Program Lvl'!N$2:N$182,MATCH($A52,'Program Lvl'!$B$2:$B$182,0))</f>
        <v>#N/A</v>
      </c>
      <c r="E52" s="34" t="e">
        <f>INDEX('Program Lvl'!O$2:O$182,MATCH($A52,'Program Lvl'!$B$2:$B$182,0))</f>
        <v>#N/A</v>
      </c>
      <c r="F52" s="34" t="e">
        <f>INDEX('Program Lvl'!P$2:P$182,MATCH($A52,'Program Lvl'!$B$2:$B$182,0))</f>
        <v>#N/A</v>
      </c>
      <c r="G52" s="34" t="e">
        <f>INDEX('Program Lvl'!Q$2:Q$182,MATCH($A52,'Program Lvl'!$B$2:$B$182,0))</f>
        <v>#N/A</v>
      </c>
      <c r="H52" s="34" t="e">
        <f>INDEX('Program Lvl'!R$2:R$182,MATCH($A52,'Program Lvl'!$B$2:$B$182,0))</f>
        <v>#N/A</v>
      </c>
      <c r="I52" s="34" t="e">
        <f>INDEX('Program Lvl'!S$2:S$182,MATCH($A52,'Program Lvl'!$B$2:$B$182,0))</f>
        <v>#N/A</v>
      </c>
      <c r="J52" s="34" t="e">
        <f>INDEX('Program Lvl'!T$2:T$182,MATCH($A52,'Program Lvl'!$B$2:$B$182,0))</f>
        <v>#N/A</v>
      </c>
      <c r="K52" s="34" t="e">
        <f>INDEX('Program Lvl'!U$2:U$182,MATCH($A52,'Program Lvl'!$B$2:$B$182,0))</f>
        <v>#N/A</v>
      </c>
      <c r="L52" s="34" t="e">
        <f>INDEX('Program Lvl'!V$2:V$182,MATCH($A52,'Program Lvl'!$B$2:$B$182,0))</f>
        <v>#N/A</v>
      </c>
      <c r="M52" s="34" t="e">
        <f t="shared" si="4"/>
        <v>#REF!</v>
      </c>
    </row>
    <row r="53" spans="1:13" x14ac:dyDescent="0.2">
      <c r="A53" s="22" t="s">
        <v>920</v>
      </c>
      <c r="B53" s="22" t="str">
        <f>VLOOKUP(A53,'Program Lvl'!$B$2:$C$182,2,FALSE)</f>
        <v>Parklea ZS to Bella Vista ZS load transfer</v>
      </c>
      <c r="C53" s="34" t="e">
        <f>INDEX('Program Lvl'!#REF!,MATCH($A53,'Program Lvl'!$B$2:$B$182,0))</f>
        <v>#REF!</v>
      </c>
      <c r="D53" s="34">
        <f>INDEX('Program Lvl'!N$2:N$182,MATCH($A53,'Program Lvl'!$B$2:$B$182,0))</f>
        <v>0</v>
      </c>
      <c r="E53" s="34">
        <f>INDEX('Program Lvl'!O$2:O$182,MATCH($A53,'Program Lvl'!$B$2:$B$182,0))</f>
        <v>1050625</v>
      </c>
      <c r="F53" s="34">
        <f>INDEX('Program Lvl'!P$2:P$182,MATCH($A53,'Program Lvl'!$B$2:$B$182,0))</f>
        <v>0</v>
      </c>
      <c r="G53" s="34">
        <f>INDEX('Program Lvl'!Q$2:Q$182,MATCH($A53,'Program Lvl'!$B$2:$B$182,0))</f>
        <v>0</v>
      </c>
      <c r="H53" s="34">
        <f>INDEX('Program Lvl'!R$2:R$182,MATCH($A53,'Program Lvl'!$B$2:$B$182,0))</f>
        <v>0</v>
      </c>
      <c r="I53" s="34">
        <f>INDEX('Program Lvl'!S$2:S$182,MATCH($A53,'Program Lvl'!$B$2:$B$182,0))</f>
        <v>0</v>
      </c>
      <c r="J53" s="34">
        <f>INDEX('Program Lvl'!T$2:T$182,MATCH($A53,'Program Lvl'!$B$2:$B$182,0))</f>
        <v>0</v>
      </c>
      <c r="K53" s="34">
        <f>INDEX('Program Lvl'!U$2:U$182,MATCH($A53,'Program Lvl'!$B$2:$B$182,0))</f>
        <v>0</v>
      </c>
      <c r="L53" s="34">
        <f>INDEX('Program Lvl'!V$2:V$182,MATCH($A53,'Program Lvl'!$B$2:$B$182,0))</f>
        <v>0</v>
      </c>
      <c r="M53" s="34" t="e">
        <f t="shared" si="4"/>
        <v>#REF!</v>
      </c>
    </row>
    <row r="54" spans="1:13" x14ac:dyDescent="0.2">
      <c r="A54" s="22" t="s">
        <v>900</v>
      </c>
      <c r="B54" s="22" t="str">
        <f>VLOOKUP(A54,'Program Lvl'!$B$2:$C$182,2,FALSE)</f>
        <v>Kemps Creek 132kV conversion</v>
      </c>
      <c r="C54" s="34" t="e">
        <f>INDEX('Program Lvl'!#REF!,MATCH($A54,'Program Lvl'!$B$2:$B$182,0))</f>
        <v>#REF!</v>
      </c>
      <c r="D54" s="34">
        <f>INDEX('Program Lvl'!N$2:N$182,MATCH($A54,'Program Lvl'!$B$2:$B$182,0))</f>
        <v>0</v>
      </c>
      <c r="E54" s="34">
        <f>INDEX('Program Lvl'!O$2:O$182,MATCH($A54,'Program Lvl'!$B$2:$B$182,0))</f>
        <v>0</v>
      </c>
      <c r="F54" s="34">
        <f>INDEX('Program Lvl'!P$2:P$182,MATCH($A54,'Program Lvl'!$B$2:$B$182,0))</f>
        <v>0</v>
      </c>
      <c r="G54" s="34">
        <f>INDEX('Program Lvl'!Q$2:Q$182,MATCH($A54,'Program Lvl'!$B$2:$B$182,0))</f>
        <v>0</v>
      </c>
      <c r="H54" s="34">
        <f>INDEX('Program Lvl'!R$2:R$182,MATCH($A54,'Program Lvl'!$B$2:$B$182,0))</f>
        <v>0</v>
      </c>
      <c r="I54" s="34">
        <f>INDEX('Program Lvl'!S$2:S$182,MATCH($A54,'Program Lvl'!$B$2:$B$182,0))</f>
        <v>0</v>
      </c>
      <c r="J54" s="34">
        <f>INDEX('Program Lvl'!T$2:T$182,MATCH($A54,'Program Lvl'!$B$2:$B$182,0))</f>
        <v>0</v>
      </c>
      <c r="K54" s="34">
        <f>INDEX('Program Lvl'!U$2:U$182,MATCH($A54,'Program Lvl'!$B$2:$B$182,0))</f>
        <v>0</v>
      </c>
      <c r="L54" s="34">
        <f>INDEX('Program Lvl'!V$2:V$182,MATCH($A54,'Program Lvl'!$B$2:$B$182,0))</f>
        <v>0</v>
      </c>
      <c r="M54" s="34" t="e">
        <f t="shared" si="4"/>
        <v>#REF!</v>
      </c>
    </row>
    <row r="55" spans="1:13" x14ac:dyDescent="0.2">
      <c r="A55" s="22" t="s">
        <v>901</v>
      </c>
      <c r="B55" s="22" t="str">
        <f>VLOOKUP(A55,'Program Lvl'!$B$2:$C$182,2,FALSE)</f>
        <v>Augment Westmead Zone Substation</v>
      </c>
      <c r="C55" s="34" t="e">
        <f>INDEX('Program Lvl'!#REF!,MATCH($A55,'Program Lvl'!$B$2:$B$182,0))</f>
        <v>#REF!</v>
      </c>
      <c r="D55" s="34">
        <f>INDEX('Program Lvl'!N$2:N$182,MATCH($A55,'Program Lvl'!$B$2:$B$182,0))</f>
        <v>0</v>
      </c>
      <c r="E55" s="34">
        <f>INDEX('Program Lvl'!O$2:O$182,MATCH($A55,'Program Lvl'!$B$2:$B$182,0))</f>
        <v>0</v>
      </c>
      <c r="F55" s="34">
        <f>INDEX('Program Lvl'!P$2:P$182,MATCH($A55,'Program Lvl'!$B$2:$B$182,0))</f>
        <v>0</v>
      </c>
      <c r="G55" s="34">
        <f>INDEX('Program Lvl'!Q$2:Q$182,MATCH($A55,'Program Lvl'!$B$2:$B$182,0))</f>
        <v>5658696.783789061</v>
      </c>
      <c r="H55" s="34">
        <f>INDEX('Program Lvl'!R$2:R$182,MATCH($A55,'Program Lvl'!$B$2:$B$182,0))</f>
        <v>5800164.2033837875</v>
      </c>
      <c r="I55" s="34">
        <f>INDEX('Program Lvl'!S$2:S$182,MATCH($A55,'Program Lvl'!$B$2:$B$182,0))</f>
        <v>0</v>
      </c>
      <c r="J55" s="34">
        <f>INDEX('Program Lvl'!T$2:T$182,MATCH($A55,'Program Lvl'!$B$2:$B$182,0))</f>
        <v>0</v>
      </c>
      <c r="K55" s="34">
        <f>INDEX('Program Lvl'!U$2:U$182,MATCH($A55,'Program Lvl'!$B$2:$B$182,0))</f>
        <v>0</v>
      </c>
      <c r="L55" s="34">
        <f>INDEX('Program Lvl'!V$2:V$182,MATCH($A55,'Program Lvl'!$B$2:$B$182,0))</f>
        <v>0</v>
      </c>
      <c r="M55" s="34" t="e">
        <f t="shared" si="4"/>
        <v>#REF!</v>
      </c>
    </row>
    <row r="56" spans="1:13" x14ac:dyDescent="0.2">
      <c r="A56" s="22" t="s">
        <v>902</v>
      </c>
      <c r="B56" s="22" t="str">
        <f>VLOOKUP(A56,'Program Lvl'!$B$2:$C$182,2,FALSE)</f>
        <v>Narellan ZS busbar augmentation</v>
      </c>
      <c r="C56" s="34" t="e">
        <f>INDEX('Program Lvl'!#REF!,MATCH($A56,'Program Lvl'!$B$2:$B$182,0))</f>
        <v>#REF!</v>
      </c>
      <c r="D56" s="34">
        <f>INDEX('Program Lvl'!N$2:N$182,MATCH($A56,'Program Lvl'!$B$2:$B$182,0))</f>
        <v>0</v>
      </c>
      <c r="E56" s="34">
        <f>INDEX('Program Lvl'!O$2:O$182,MATCH($A56,'Program Lvl'!$B$2:$B$182,0))</f>
        <v>0</v>
      </c>
      <c r="F56" s="34">
        <f>INDEX('Program Lvl'!P$2:P$182,MATCH($A56,'Program Lvl'!$B$2:$B$182,0))</f>
        <v>0</v>
      </c>
      <c r="G56" s="34">
        <f>INDEX('Program Lvl'!Q$2:Q$182,MATCH($A56,'Program Lvl'!$B$2:$B$182,0))</f>
        <v>0</v>
      </c>
      <c r="H56" s="34">
        <f>INDEX('Program Lvl'!R$2:R$182,MATCH($A56,'Program Lvl'!$B$2:$B$182,0))</f>
        <v>0</v>
      </c>
      <c r="I56" s="34">
        <f>INDEX('Program Lvl'!S$2:S$182,MATCH($A56,'Program Lvl'!$B$2:$B$182,0))</f>
        <v>0</v>
      </c>
      <c r="J56" s="34">
        <f>INDEX('Program Lvl'!T$2:T$182,MATCH($A56,'Program Lvl'!$B$2:$B$182,0))</f>
        <v>8653632.2867045868</v>
      </c>
      <c r="K56" s="34">
        <f>INDEX('Program Lvl'!U$2:U$182,MATCH($A56,'Program Lvl'!$B$2:$B$182,0))</f>
        <v>0</v>
      </c>
      <c r="L56" s="34">
        <f>INDEX('Program Lvl'!V$2:V$182,MATCH($A56,'Program Lvl'!$B$2:$B$182,0))</f>
        <v>0</v>
      </c>
      <c r="M56" s="34" t="e">
        <f t="shared" si="4"/>
        <v>#REF!</v>
      </c>
    </row>
    <row r="57" spans="1:13" x14ac:dyDescent="0.2">
      <c r="A57" s="22" t="s">
        <v>903</v>
      </c>
      <c r="B57" s="22" t="e">
        <f>VLOOKUP(A57,'Program Lvl'!$B$2:$C$182,2,FALSE)</f>
        <v>#N/A</v>
      </c>
      <c r="C57" s="34" t="e">
        <f>INDEX('Program Lvl'!#REF!,MATCH($A57,'Program Lvl'!$B$2:$B$182,0))</f>
        <v>#REF!</v>
      </c>
      <c r="D57" s="34" t="e">
        <f>INDEX('Program Lvl'!N$2:N$182,MATCH($A57,'Program Lvl'!$B$2:$B$182,0))</f>
        <v>#N/A</v>
      </c>
      <c r="E57" s="34" t="e">
        <f>INDEX('Program Lvl'!O$2:O$182,MATCH($A57,'Program Lvl'!$B$2:$B$182,0))</f>
        <v>#N/A</v>
      </c>
      <c r="F57" s="34" t="e">
        <f>INDEX('Program Lvl'!P$2:P$182,MATCH($A57,'Program Lvl'!$B$2:$B$182,0))</f>
        <v>#N/A</v>
      </c>
      <c r="G57" s="34" t="e">
        <f>INDEX('Program Lvl'!Q$2:Q$182,MATCH($A57,'Program Lvl'!$B$2:$B$182,0))</f>
        <v>#N/A</v>
      </c>
      <c r="H57" s="34" t="e">
        <f>INDEX('Program Lvl'!R$2:R$182,MATCH($A57,'Program Lvl'!$B$2:$B$182,0))</f>
        <v>#N/A</v>
      </c>
      <c r="I57" s="34" t="e">
        <f>INDEX('Program Lvl'!S$2:S$182,MATCH($A57,'Program Lvl'!$B$2:$B$182,0))</f>
        <v>#N/A</v>
      </c>
      <c r="J57" s="34" t="e">
        <f>INDEX('Program Lvl'!T$2:T$182,MATCH($A57,'Program Lvl'!$B$2:$B$182,0))</f>
        <v>#N/A</v>
      </c>
      <c r="K57" s="34" t="e">
        <f>INDEX('Program Lvl'!U$2:U$182,MATCH($A57,'Program Lvl'!$B$2:$B$182,0))</f>
        <v>#N/A</v>
      </c>
      <c r="L57" s="34" t="e">
        <f>INDEX('Program Lvl'!V$2:V$182,MATCH($A57,'Program Lvl'!$B$2:$B$182,0))</f>
        <v>#N/A</v>
      </c>
      <c r="M57" s="34" t="e">
        <f t="shared" si="4"/>
        <v>#REF!</v>
      </c>
    </row>
    <row r="58" spans="1:13" x14ac:dyDescent="0.2">
      <c r="A58" s="21"/>
      <c r="B58" s="21" t="s">
        <v>281</v>
      </c>
      <c r="C58" s="35" t="e">
        <f t="shared" ref="C58:M58" si="6">SUBTOTAL(9,C6:C57)</f>
        <v>#REF!</v>
      </c>
      <c r="D58" s="35" t="e">
        <f t="shared" si="6"/>
        <v>#N/A</v>
      </c>
      <c r="E58" s="35" t="e">
        <f t="shared" si="6"/>
        <v>#N/A</v>
      </c>
      <c r="F58" s="35" t="e">
        <f t="shared" si="6"/>
        <v>#N/A</v>
      </c>
      <c r="G58" s="35" t="e">
        <f t="shared" si="6"/>
        <v>#N/A</v>
      </c>
      <c r="H58" s="35" t="e">
        <f t="shared" si="6"/>
        <v>#N/A</v>
      </c>
      <c r="I58" s="35" t="e">
        <f t="shared" si="6"/>
        <v>#N/A</v>
      </c>
      <c r="J58" s="35" t="e">
        <f t="shared" si="6"/>
        <v>#N/A</v>
      </c>
      <c r="K58" s="35" t="e">
        <f t="shared" si="6"/>
        <v>#N/A</v>
      </c>
      <c r="L58" s="35" t="e">
        <f t="shared" si="6"/>
        <v>#N/A</v>
      </c>
      <c r="M58" s="35" t="e">
        <f t="shared" si="6"/>
        <v>#REF!</v>
      </c>
    </row>
    <row r="59" spans="1:13" x14ac:dyDescent="0.2">
      <c r="A59" s="22"/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</row>
    <row r="60" spans="1:13" x14ac:dyDescent="0.2">
      <c r="A60" s="21" t="s">
        <v>140</v>
      </c>
      <c r="B60" s="21" t="s">
        <v>206</v>
      </c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1:13" x14ac:dyDescent="0.2">
      <c r="A61" s="22" t="s">
        <v>351</v>
      </c>
      <c r="B61" s="22" t="str">
        <f>VLOOKUP(A61,'Program Lvl'!$B$2:$C$182,2,FALSE)</f>
        <v>Penrith Lakes ZS site acquisition</v>
      </c>
      <c r="C61" s="34" t="e">
        <f>INDEX('Program Lvl'!#REF!,MATCH($A61,'Program Lvl'!$B$2:$B$182,0))</f>
        <v>#REF!</v>
      </c>
      <c r="D61" s="34">
        <f>INDEX('Program Lvl'!N$2:N$182,MATCH($A61,'Program Lvl'!$B$2:$B$182,0))</f>
        <v>0</v>
      </c>
      <c r="E61" s="34">
        <f>INDEX('Program Lvl'!O$2:O$182,MATCH($A61,'Program Lvl'!$B$2:$B$182,0))</f>
        <v>0</v>
      </c>
      <c r="F61" s="34">
        <f>INDEX('Program Lvl'!P$2:P$182,MATCH($A61,'Program Lvl'!$B$2:$B$182,0))</f>
        <v>0</v>
      </c>
      <c r="G61" s="34">
        <f>INDEX('Program Lvl'!Q$2:Q$182,MATCH($A61,'Program Lvl'!$B$2:$B$182,0))</f>
        <v>0</v>
      </c>
      <c r="H61" s="34">
        <f>INDEX('Program Lvl'!R$2:R$182,MATCH($A61,'Program Lvl'!$B$2:$B$182,0))</f>
        <v>0</v>
      </c>
      <c r="I61" s="34">
        <f>INDEX('Program Lvl'!S$2:S$182,MATCH($A61,'Program Lvl'!$B$2:$B$182,0))</f>
        <v>347908.02546386706</v>
      </c>
      <c r="J61" s="34">
        <f>INDEX('Program Lvl'!T$2:T$182,MATCH($A61,'Program Lvl'!$B$2:$B$182,0))</f>
        <v>0</v>
      </c>
      <c r="K61" s="34">
        <f>INDEX('Program Lvl'!U$2:U$182,MATCH($A61,'Program Lvl'!$B$2:$B$182,0))</f>
        <v>0</v>
      </c>
      <c r="L61" s="34">
        <f>INDEX('Program Lvl'!V$2:V$182,MATCH($A61,'Program Lvl'!$B$2:$B$182,0))</f>
        <v>0</v>
      </c>
      <c r="M61" s="34" t="e">
        <f t="shared" si="0"/>
        <v>#REF!</v>
      </c>
    </row>
    <row r="62" spans="1:13" x14ac:dyDescent="0.2">
      <c r="A62" s="22" t="s">
        <v>147</v>
      </c>
      <c r="B62" s="22" t="e">
        <f>VLOOKUP(A62,'Program Lvl'!$B$2:$C$182,2,FALSE)</f>
        <v>#N/A</v>
      </c>
      <c r="C62" s="34" t="e">
        <f>INDEX('Program Lvl'!#REF!,MATCH($A62,'Program Lvl'!$B$2:$B$182,0))</f>
        <v>#REF!</v>
      </c>
      <c r="D62" s="34" t="e">
        <f>INDEX('Program Lvl'!N$2:N$182,MATCH($A62,'Program Lvl'!$B$2:$B$182,0))</f>
        <v>#N/A</v>
      </c>
      <c r="E62" s="34" t="e">
        <f>INDEX('Program Lvl'!O$2:O$182,MATCH($A62,'Program Lvl'!$B$2:$B$182,0))</f>
        <v>#N/A</v>
      </c>
      <c r="F62" s="34" t="e">
        <f>INDEX('Program Lvl'!P$2:P$182,MATCH($A62,'Program Lvl'!$B$2:$B$182,0))</f>
        <v>#N/A</v>
      </c>
      <c r="G62" s="34" t="e">
        <f>INDEX('Program Lvl'!Q$2:Q$182,MATCH($A62,'Program Lvl'!$B$2:$B$182,0))</f>
        <v>#N/A</v>
      </c>
      <c r="H62" s="34" t="e">
        <f>INDEX('Program Lvl'!R$2:R$182,MATCH($A62,'Program Lvl'!$B$2:$B$182,0))</f>
        <v>#N/A</v>
      </c>
      <c r="I62" s="34" t="e">
        <f>INDEX('Program Lvl'!S$2:S$182,MATCH($A62,'Program Lvl'!$B$2:$B$182,0))</f>
        <v>#N/A</v>
      </c>
      <c r="J62" s="34" t="e">
        <f>INDEX('Program Lvl'!T$2:T$182,MATCH($A62,'Program Lvl'!$B$2:$B$182,0))</f>
        <v>#N/A</v>
      </c>
      <c r="K62" s="34" t="e">
        <f>INDEX('Program Lvl'!U$2:U$182,MATCH($A62,'Program Lvl'!$B$2:$B$182,0))</f>
        <v>#N/A</v>
      </c>
      <c r="L62" s="34" t="e">
        <f>INDEX('Program Lvl'!V$2:V$182,MATCH($A62,'Program Lvl'!$B$2:$B$182,0))</f>
        <v>#N/A</v>
      </c>
      <c r="M62" s="34" t="e">
        <f t="shared" ref="M62" si="7">SUM(C62:L62)</f>
        <v>#REF!</v>
      </c>
    </row>
    <row r="63" spans="1:13" x14ac:dyDescent="0.2">
      <c r="A63" s="22" t="s">
        <v>143</v>
      </c>
      <c r="B63" s="22" t="str">
        <f>VLOOKUP(A63,'Program Lvl'!$B$2:$C$182,2,FALSE)</f>
        <v>North Rossmore ZS site purchase</v>
      </c>
      <c r="C63" s="34" t="e">
        <f>INDEX('Program Lvl'!#REF!,MATCH($A63,'Program Lvl'!$B$2:$B$182,0))</f>
        <v>#REF!</v>
      </c>
      <c r="D63" s="34">
        <f>INDEX('Program Lvl'!N$2:N$182,MATCH($A63,'Program Lvl'!$B$2:$B$182,0))</f>
        <v>0</v>
      </c>
      <c r="E63" s="34">
        <f>INDEX('Program Lvl'!O$2:O$182,MATCH($A63,'Program Lvl'!$B$2:$B$182,0))</f>
        <v>0</v>
      </c>
      <c r="F63" s="34">
        <f>INDEX('Program Lvl'!P$2:P$182,MATCH($A63,'Program Lvl'!$B$2:$B$182,0))</f>
        <v>0</v>
      </c>
      <c r="G63" s="34">
        <f>INDEX('Program Lvl'!Q$2:Q$182,MATCH($A63,'Program Lvl'!$B$2:$B$182,0))</f>
        <v>3311438.6718749991</v>
      </c>
      <c r="H63" s="34">
        <f>INDEX('Program Lvl'!R$2:R$182,MATCH($A63,'Program Lvl'!$B$2:$B$182,0))</f>
        <v>0</v>
      </c>
      <c r="I63" s="34">
        <f>INDEX('Program Lvl'!S$2:S$182,MATCH($A63,'Program Lvl'!$B$2:$B$182,0))</f>
        <v>0</v>
      </c>
      <c r="J63" s="34">
        <f>INDEX('Program Lvl'!T$2:T$182,MATCH($A63,'Program Lvl'!$B$2:$B$182,0))</f>
        <v>0</v>
      </c>
      <c r="K63" s="34">
        <f>INDEX('Program Lvl'!U$2:U$182,MATCH($A63,'Program Lvl'!$B$2:$B$182,0))</f>
        <v>0</v>
      </c>
      <c r="L63" s="34">
        <f>INDEX('Program Lvl'!V$2:V$182,MATCH($A63,'Program Lvl'!$B$2:$B$182,0))</f>
        <v>0</v>
      </c>
      <c r="M63" s="34" t="e">
        <f t="shared" si="0"/>
        <v>#REF!</v>
      </c>
    </row>
    <row r="64" spans="1:13" x14ac:dyDescent="0.2">
      <c r="A64" s="22" t="s">
        <v>144</v>
      </c>
      <c r="B64" s="22" t="str">
        <f>VLOOKUP(A64,'Program Lvl'!$B$2:$C$182,2,FALSE)</f>
        <v>Rossmore ZS site purchase</v>
      </c>
      <c r="C64" s="34" t="e">
        <f>INDEX('Program Lvl'!#REF!,MATCH($A64,'Program Lvl'!$B$2:$B$182,0))</f>
        <v>#REF!</v>
      </c>
      <c r="D64" s="34">
        <f>INDEX('Program Lvl'!N$2:N$182,MATCH($A64,'Program Lvl'!$B$2:$B$182,0))</f>
        <v>0</v>
      </c>
      <c r="E64" s="34">
        <f>INDEX('Program Lvl'!O$2:O$182,MATCH($A64,'Program Lvl'!$B$2:$B$182,0))</f>
        <v>0</v>
      </c>
      <c r="F64" s="34">
        <f>INDEX('Program Lvl'!P$2:P$182,MATCH($A64,'Program Lvl'!$B$2:$B$182,0))</f>
        <v>0</v>
      </c>
      <c r="G64" s="34">
        <f>INDEX('Program Lvl'!Q$2:Q$182,MATCH($A64,'Program Lvl'!$B$2:$B$182,0))</f>
        <v>0</v>
      </c>
      <c r="H64" s="34">
        <f>INDEX('Program Lvl'!R$2:R$182,MATCH($A64,'Program Lvl'!$B$2:$B$182,0))</f>
        <v>3394224.6386718741</v>
      </c>
      <c r="I64" s="34">
        <f>INDEX('Program Lvl'!S$2:S$182,MATCH($A64,'Program Lvl'!$B$2:$B$182,0))</f>
        <v>0</v>
      </c>
      <c r="J64" s="34">
        <f>INDEX('Program Lvl'!T$2:T$182,MATCH($A64,'Program Lvl'!$B$2:$B$182,0))</f>
        <v>0</v>
      </c>
      <c r="K64" s="34">
        <f>INDEX('Program Lvl'!U$2:U$182,MATCH($A64,'Program Lvl'!$B$2:$B$182,0))</f>
        <v>0</v>
      </c>
      <c r="L64" s="34">
        <f>INDEX('Program Lvl'!V$2:V$182,MATCH($A64,'Program Lvl'!$B$2:$B$182,0))</f>
        <v>0</v>
      </c>
      <c r="M64" s="34" t="e">
        <f t="shared" si="0"/>
        <v>#REF!</v>
      </c>
    </row>
    <row r="65" spans="1:13" x14ac:dyDescent="0.2">
      <c r="A65" s="22" t="s">
        <v>146</v>
      </c>
      <c r="B65" s="22" t="str">
        <f>VLOOKUP(A65,'Program Lvl'!$B$2:$C$182,2,FALSE)</f>
        <v>North Bringelly ZS site purchase</v>
      </c>
      <c r="C65" s="34" t="e">
        <f>INDEX('Program Lvl'!#REF!,MATCH($A65,'Program Lvl'!$B$2:$B$182,0))</f>
        <v>#REF!</v>
      </c>
      <c r="D65" s="34">
        <f>INDEX('Program Lvl'!N$2:N$182,MATCH($A65,'Program Lvl'!$B$2:$B$182,0))</f>
        <v>0</v>
      </c>
      <c r="E65" s="34">
        <f>INDEX('Program Lvl'!O$2:O$182,MATCH($A65,'Program Lvl'!$B$2:$B$182,0))</f>
        <v>0</v>
      </c>
      <c r="F65" s="34">
        <f>INDEX('Program Lvl'!P$2:P$182,MATCH($A65,'Program Lvl'!$B$2:$B$182,0))</f>
        <v>3769117.1874999995</v>
      </c>
      <c r="G65" s="34">
        <f>INDEX('Program Lvl'!Q$2:Q$182,MATCH($A65,'Program Lvl'!$B$2:$B$182,0))</f>
        <v>0</v>
      </c>
      <c r="H65" s="34">
        <f>INDEX('Program Lvl'!R$2:R$182,MATCH($A65,'Program Lvl'!$B$2:$B$182,0))</f>
        <v>0</v>
      </c>
      <c r="I65" s="34">
        <f>INDEX('Program Lvl'!S$2:S$182,MATCH($A65,'Program Lvl'!$B$2:$B$182,0))</f>
        <v>0</v>
      </c>
      <c r="J65" s="34">
        <f>INDEX('Program Lvl'!T$2:T$182,MATCH($A65,'Program Lvl'!$B$2:$B$182,0))</f>
        <v>0</v>
      </c>
      <c r="K65" s="34">
        <f>INDEX('Program Lvl'!U$2:U$182,MATCH($A65,'Program Lvl'!$B$2:$B$182,0))</f>
        <v>0</v>
      </c>
      <c r="L65" s="34">
        <f>INDEX('Program Lvl'!V$2:V$182,MATCH($A65,'Program Lvl'!$B$2:$B$182,0))</f>
        <v>0</v>
      </c>
      <c r="M65" s="34" t="e">
        <f t="shared" si="0"/>
        <v>#REF!</v>
      </c>
    </row>
    <row r="66" spans="1:13" x14ac:dyDescent="0.2">
      <c r="A66" s="22" t="s">
        <v>148</v>
      </c>
      <c r="B66" s="22" t="str">
        <f>VLOOKUP(A66,'Program Lvl'!$B$2:$C$182,2,FALSE)</f>
        <v>Riverstone West site purchase</v>
      </c>
      <c r="C66" s="34" t="e">
        <f>INDEX('Program Lvl'!#REF!,MATCH($A66,'Program Lvl'!$B$2:$B$182,0))</f>
        <v>#REF!</v>
      </c>
      <c r="D66" s="34">
        <f>INDEX('Program Lvl'!N$2:N$182,MATCH($A66,'Program Lvl'!$B$2:$B$182,0))</f>
        <v>0</v>
      </c>
      <c r="E66" s="34">
        <f>INDEX('Program Lvl'!O$2:O$182,MATCH($A66,'Program Lvl'!$B$2:$B$182,0))</f>
        <v>0</v>
      </c>
      <c r="F66" s="34">
        <f>INDEX('Program Lvl'!P$2:P$182,MATCH($A66,'Program Lvl'!$B$2:$B$182,0))</f>
        <v>0</v>
      </c>
      <c r="G66" s="34">
        <f>INDEX('Program Lvl'!Q$2:Q$182,MATCH($A66,'Program Lvl'!$B$2:$B$182,0))</f>
        <v>0</v>
      </c>
      <c r="H66" s="34">
        <f>INDEX('Program Lvl'!R$2:R$182,MATCH($A66,'Program Lvl'!$B$2:$B$182,0))</f>
        <v>0</v>
      </c>
      <c r="I66" s="34">
        <f>INDEX('Program Lvl'!S$2:S$182,MATCH($A66,'Program Lvl'!$B$2:$B$182,0))</f>
        <v>0</v>
      </c>
      <c r="J66" s="34">
        <f>INDEX('Program Lvl'!T$2:T$182,MATCH($A66,'Program Lvl'!$B$2:$B$182,0))</f>
        <v>0</v>
      </c>
      <c r="K66" s="34">
        <f>INDEX('Program Lvl'!U$2:U$182,MATCH($A66,'Program Lvl'!$B$2:$B$182,0))</f>
        <v>6092014.4875495881</v>
      </c>
      <c r="L66" s="34">
        <f>INDEX('Program Lvl'!V$2:V$182,MATCH($A66,'Program Lvl'!$B$2:$B$182,0))</f>
        <v>0</v>
      </c>
      <c r="M66" s="34" t="e">
        <f t="shared" si="0"/>
        <v>#REF!</v>
      </c>
    </row>
    <row r="67" spans="1:13" x14ac:dyDescent="0.2">
      <c r="A67" s="22" t="s">
        <v>149</v>
      </c>
      <c r="B67" s="22" t="str">
        <f>VLOOKUP(A67,'Program Lvl'!$B$2:$C$182,2,FALSE)</f>
        <v>Eschol Park ZS site purchase</v>
      </c>
      <c r="C67" s="34" t="e">
        <f>INDEX('Program Lvl'!#REF!,MATCH($A67,'Program Lvl'!$B$2:$B$182,0))</f>
        <v>#REF!</v>
      </c>
      <c r="D67" s="34">
        <f>INDEX('Program Lvl'!N$2:N$182,MATCH($A67,'Program Lvl'!$B$2:$B$182,0))</f>
        <v>0</v>
      </c>
      <c r="E67" s="34">
        <f>INDEX('Program Lvl'!O$2:O$182,MATCH($A67,'Program Lvl'!$B$2:$B$182,0))</f>
        <v>0</v>
      </c>
      <c r="F67" s="34">
        <f>INDEX('Program Lvl'!P$2:P$182,MATCH($A67,'Program Lvl'!$B$2:$B$182,0))</f>
        <v>0</v>
      </c>
      <c r="G67" s="34">
        <f>INDEX('Program Lvl'!Q$2:Q$182,MATCH($A67,'Program Lvl'!$B$2:$B$182,0))</f>
        <v>0</v>
      </c>
      <c r="H67" s="34">
        <f>INDEX('Program Lvl'!R$2:R$182,MATCH($A67,'Program Lvl'!$B$2:$B$182,0))</f>
        <v>0</v>
      </c>
      <c r="I67" s="34">
        <f>INDEX('Program Lvl'!S$2:S$182,MATCH($A67,'Program Lvl'!$B$2:$B$182,0))</f>
        <v>0</v>
      </c>
      <c r="J67" s="34">
        <f>INDEX('Program Lvl'!T$2:T$182,MATCH($A67,'Program Lvl'!$B$2:$B$182,0))</f>
        <v>0</v>
      </c>
      <c r="K67" s="34">
        <f>INDEX('Program Lvl'!U$2:U$182,MATCH($A67,'Program Lvl'!$B$2:$B$182,0))</f>
        <v>0</v>
      </c>
      <c r="L67" s="34">
        <f>INDEX('Program Lvl'!V$2:V$182,MATCH($A67,'Program Lvl'!$B$2:$B$182,0))</f>
        <v>0</v>
      </c>
      <c r="M67" s="34" t="e">
        <f t="shared" si="0"/>
        <v>#REF!</v>
      </c>
    </row>
    <row r="68" spans="1:13" ht="25.5" x14ac:dyDescent="0.2">
      <c r="A68" s="22" t="s">
        <v>150</v>
      </c>
      <c r="B68" s="22" t="str">
        <f>VLOOKUP(A68,'Program Lvl'!$B$2:$C$182,2,FALSE)</f>
        <v>Avondale (South West Dapto) 132/11kV Zone Substation establishment site purchase</v>
      </c>
      <c r="C68" s="34" t="e">
        <f>INDEX('Program Lvl'!#REF!,MATCH($A68,'Program Lvl'!$B$2:$B$182,0))</f>
        <v>#REF!</v>
      </c>
      <c r="D68" s="34">
        <f>INDEX('Program Lvl'!N$2:N$182,MATCH($A68,'Program Lvl'!$B$2:$B$182,0))</f>
        <v>0</v>
      </c>
      <c r="E68" s="34">
        <f>INDEX('Program Lvl'!O$2:O$182,MATCH($A68,'Program Lvl'!$B$2:$B$182,0))</f>
        <v>0</v>
      </c>
      <c r="F68" s="34">
        <f>INDEX('Program Lvl'!P$2:P$182,MATCH($A68,'Program Lvl'!$B$2:$B$182,0))</f>
        <v>0</v>
      </c>
      <c r="G68" s="34">
        <f>INDEX('Program Lvl'!Q$2:Q$182,MATCH($A68,'Program Lvl'!$B$2:$B$182,0))</f>
        <v>0</v>
      </c>
      <c r="H68" s="34">
        <f>INDEX('Program Lvl'!R$2:R$182,MATCH($A68,'Program Lvl'!$B$2:$B$182,0))</f>
        <v>0</v>
      </c>
      <c r="I68" s="34">
        <f>INDEX('Program Lvl'!S$2:S$182,MATCH($A68,'Program Lvl'!$B$2:$B$182,0))</f>
        <v>2899233.5455322256</v>
      </c>
      <c r="J68" s="34">
        <f>INDEX('Program Lvl'!T$2:T$182,MATCH($A68,'Program Lvl'!$B$2:$B$182,0))</f>
        <v>0</v>
      </c>
      <c r="K68" s="34">
        <f>INDEX('Program Lvl'!U$2:U$182,MATCH($A68,'Program Lvl'!$B$2:$B$182,0))</f>
        <v>0</v>
      </c>
      <c r="L68" s="34">
        <f>INDEX('Program Lvl'!V$2:V$182,MATCH($A68,'Program Lvl'!$B$2:$B$182,0))</f>
        <v>0</v>
      </c>
      <c r="M68" s="34" t="e">
        <f t="shared" si="0"/>
        <v>#REF!</v>
      </c>
    </row>
    <row r="69" spans="1:13" x14ac:dyDescent="0.2">
      <c r="A69" s="22" t="s">
        <v>214</v>
      </c>
      <c r="B69" s="22" t="str">
        <f>VLOOKUP(A69,'Program Lvl'!$B$2:$C$182,2,FALSE)</f>
        <v>Riverstone East site purchase</v>
      </c>
      <c r="C69" s="34" t="e">
        <f>INDEX('Program Lvl'!#REF!,MATCH($A69,'Program Lvl'!$B$2:$B$182,0))</f>
        <v>#REF!</v>
      </c>
      <c r="D69" s="34">
        <f>INDEX('Program Lvl'!N$2:N$182,MATCH($A69,'Program Lvl'!$B$2:$B$182,0))</f>
        <v>6149999.9999999991</v>
      </c>
      <c r="E69" s="34">
        <f>INDEX('Program Lvl'!O$2:O$182,MATCH($A69,'Program Lvl'!$B$2:$B$182,0))</f>
        <v>0</v>
      </c>
      <c r="F69" s="34">
        <f>INDEX('Program Lvl'!P$2:P$182,MATCH($A69,'Program Lvl'!$B$2:$B$182,0))</f>
        <v>0</v>
      </c>
      <c r="G69" s="34">
        <f>INDEX('Program Lvl'!Q$2:Q$182,MATCH($A69,'Program Lvl'!$B$2:$B$182,0))</f>
        <v>0</v>
      </c>
      <c r="H69" s="34">
        <f>INDEX('Program Lvl'!R$2:R$182,MATCH($A69,'Program Lvl'!$B$2:$B$182,0))</f>
        <v>0</v>
      </c>
      <c r="I69" s="34">
        <f>INDEX('Program Lvl'!S$2:S$182,MATCH($A69,'Program Lvl'!$B$2:$B$182,0))</f>
        <v>0</v>
      </c>
      <c r="J69" s="34">
        <f>INDEX('Program Lvl'!T$2:T$182,MATCH($A69,'Program Lvl'!$B$2:$B$182,0))</f>
        <v>0</v>
      </c>
      <c r="K69" s="34">
        <f>INDEX('Program Lvl'!U$2:U$182,MATCH($A69,'Program Lvl'!$B$2:$B$182,0))</f>
        <v>0</v>
      </c>
      <c r="L69" s="34">
        <f>INDEX('Program Lvl'!V$2:V$182,MATCH($A69,'Program Lvl'!$B$2:$B$182,0))</f>
        <v>0</v>
      </c>
      <c r="M69" s="34" t="e">
        <f t="shared" si="0"/>
        <v>#REF!</v>
      </c>
    </row>
    <row r="70" spans="1:13" x14ac:dyDescent="0.2">
      <c r="A70" s="22" t="s">
        <v>215</v>
      </c>
      <c r="B70" s="22" t="str">
        <f>VLOOKUP(A70,'Program Lvl'!$B$2:$C$182,2,FALSE)</f>
        <v>Oakdale (Southpipe) site purchase</v>
      </c>
      <c r="C70" s="34" t="e">
        <f>INDEX('Program Lvl'!#REF!,MATCH($A70,'Program Lvl'!$B$2:$B$182,0))</f>
        <v>#REF!</v>
      </c>
      <c r="D70" s="34">
        <f>INDEX('Program Lvl'!N$2:N$182,MATCH($A70,'Program Lvl'!$B$2:$B$182,0))</f>
        <v>200000.05</v>
      </c>
      <c r="E70" s="34">
        <f>INDEX('Program Lvl'!O$2:O$182,MATCH($A70,'Program Lvl'!$B$2:$B$182,0))</f>
        <v>0</v>
      </c>
      <c r="F70" s="34">
        <f>INDEX('Program Lvl'!P$2:P$182,MATCH($A70,'Program Lvl'!$B$2:$B$182,0))</f>
        <v>0</v>
      </c>
      <c r="G70" s="34">
        <f>INDEX('Program Lvl'!Q$2:Q$182,MATCH($A70,'Program Lvl'!$B$2:$B$182,0))</f>
        <v>0</v>
      </c>
      <c r="H70" s="34">
        <f>INDEX('Program Lvl'!R$2:R$182,MATCH($A70,'Program Lvl'!$B$2:$B$182,0))</f>
        <v>0</v>
      </c>
      <c r="I70" s="34">
        <f>INDEX('Program Lvl'!S$2:S$182,MATCH($A70,'Program Lvl'!$B$2:$B$182,0))</f>
        <v>0</v>
      </c>
      <c r="J70" s="34">
        <f>INDEX('Program Lvl'!T$2:T$182,MATCH($A70,'Program Lvl'!$B$2:$B$182,0))</f>
        <v>0</v>
      </c>
      <c r="K70" s="34">
        <f>INDEX('Program Lvl'!U$2:U$182,MATCH($A70,'Program Lvl'!$B$2:$B$182,0))</f>
        <v>0</v>
      </c>
      <c r="L70" s="34">
        <f>INDEX('Program Lvl'!V$2:V$182,MATCH($A70,'Program Lvl'!$B$2:$B$182,0))</f>
        <v>0</v>
      </c>
      <c r="M70" s="34" t="e">
        <f t="shared" ref="M70:M71" si="8">SUM(C70:L70)</f>
        <v>#REF!</v>
      </c>
    </row>
    <row r="71" spans="1:13" x14ac:dyDescent="0.2">
      <c r="A71" s="22" t="s">
        <v>736</v>
      </c>
      <c r="B71" s="22" t="str">
        <f>VLOOKUP(A71,'Program Lvl'!$B$2:$C$182,2,FALSE)</f>
        <v>Acquire improved site for West Dapto ZS</v>
      </c>
      <c r="C71" s="34" t="e">
        <f>INDEX('Program Lvl'!#REF!,MATCH($A71,'Program Lvl'!$B$2:$B$182,0))</f>
        <v>#REF!</v>
      </c>
      <c r="D71" s="34">
        <f>INDEX('Program Lvl'!N$2:N$182,MATCH($A71,'Program Lvl'!$B$2:$B$182,0))</f>
        <v>2049999.9999999998</v>
      </c>
      <c r="E71" s="34">
        <f>INDEX('Program Lvl'!O$2:O$182,MATCH($A71,'Program Lvl'!$B$2:$B$182,0))</f>
        <v>0</v>
      </c>
      <c r="F71" s="34">
        <f>INDEX('Program Lvl'!P$2:P$182,MATCH($A71,'Program Lvl'!$B$2:$B$182,0))</f>
        <v>0</v>
      </c>
      <c r="G71" s="34">
        <f>INDEX('Program Lvl'!Q$2:Q$182,MATCH($A71,'Program Lvl'!$B$2:$B$182,0))</f>
        <v>0</v>
      </c>
      <c r="H71" s="34">
        <f>INDEX('Program Lvl'!R$2:R$182,MATCH($A71,'Program Lvl'!$B$2:$B$182,0))</f>
        <v>0</v>
      </c>
      <c r="I71" s="34">
        <f>INDEX('Program Lvl'!S$2:S$182,MATCH($A71,'Program Lvl'!$B$2:$B$182,0))</f>
        <v>0</v>
      </c>
      <c r="J71" s="34">
        <f>INDEX('Program Lvl'!T$2:T$182,MATCH($A71,'Program Lvl'!$B$2:$B$182,0))</f>
        <v>0</v>
      </c>
      <c r="K71" s="34">
        <f>INDEX('Program Lvl'!U$2:U$182,MATCH($A71,'Program Lvl'!$B$2:$B$182,0))</f>
        <v>0</v>
      </c>
      <c r="L71" s="34">
        <f>INDEX('Program Lvl'!V$2:V$182,MATCH($A71,'Program Lvl'!$B$2:$B$182,0))</f>
        <v>0</v>
      </c>
      <c r="M71" s="34" t="e">
        <f t="shared" si="8"/>
        <v>#REF!</v>
      </c>
    </row>
    <row r="72" spans="1:13" x14ac:dyDescent="0.2">
      <c r="A72" s="22" t="s">
        <v>739</v>
      </c>
      <c r="B72" s="22" t="e">
        <f>VLOOKUP(A72,'Program Lvl'!$B$2:$C$182,2,FALSE)</f>
        <v>#N/A</v>
      </c>
      <c r="C72" s="34" t="e">
        <f>INDEX('Program Lvl'!#REF!,MATCH($A72,'Program Lvl'!$B$2:$B$182,0))</f>
        <v>#REF!</v>
      </c>
      <c r="D72" s="34" t="e">
        <f>INDEX('Program Lvl'!N$2:N$182,MATCH($A72,'Program Lvl'!$B$2:$B$182,0))</f>
        <v>#N/A</v>
      </c>
      <c r="E72" s="34" t="e">
        <f>INDEX('Program Lvl'!O$2:O$182,MATCH($A72,'Program Lvl'!$B$2:$B$182,0))</f>
        <v>#N/A</v>
      </c>
      <c r="F72" s="34" t="e">
        <f>INDEX('Program Lvl'!P$2:P$182,MATCH($A72,'Program Lvl'!$B$2:$B$182,0))</f>
        <v>#N/A</v>
      </c>
      <c r="G72" s="34" t="e">
        <f>INDEX('Program Lvl'!Q$2:Q$182,MATCH($A72,'Program Lvl'!$B$2:$B$182,0))</f>
        <v>#N/A</v>
      </c>
      <c r="H72" s="34" t="e">
        <f>INDEX('Program Lvl'!R$2:R$182,MATCH($A72,'Program Lvl'!$B$2:$B$182,0))</f>
        <v>#N/A</v>
      </c>
      <c r="I72" s="34" t="e">
        <f>INDEX('Program Lvl'!S$2:S$182,MATCH($A72,'Program Lvl'!$B$2:$B$182,0))</f>
        <v>#N/A</v>
      </c>
      <c r="J72" s="34" t="e">
        <f>INDEX('Program Lvl'!T$2:T$182,MATCH($A72,'Program Lvl'!$B$2:$B$182,0))</f>
        <v>#N/A</v>
      </c>
      <c r="K72" s="34" t="e">
        <f>INDEX('Program Lvl'!U$2:U$182,MATCH($A72,'Program Lvl'!$B$2:$B$182,0))</f>
        <v>#N/A</v>
      </c>
      <c r="L72" s="34" t="e">
        <f>INDEX('Program Lvl'!V$2:V$182,MATCH($A72,'Program Lvl'!$B$2:$B$182,0))</f>
        <v>#N/A</v>
      </c>
      <c r="M72" s="34" t="e">
        <f t="shared" si="0"/>
        <v>#REF!</v>
      </c>
    </row>
    <row r="73" spans="1:13" x14ac:dyDescent="0.2">
      <c r="A73" s="21"/>
      <c r="B73" s="21" t="s">
        <v>282</v>
      </c>
      <c r="C73" s="35" t="e">
        <f>SUBTOTAL(9,C61:C72)</f>
        <v>#REF!</v>
      </c>
      <c r="D73" s="35" t="e">
        <f t="shared" ref="D73:M73" si="9">SUBTOTAL(9,D61:D72)</f>
        <v>#N/A</v>
      </c>
      <c r="E73" s="35" t="e">
        <f t="shared" si="9"/>
        <v>#N/A</v>
      </c>
      <c r="F73" s="35" t="e">
        <f t="shared" si="9"/>
        <v>#N/A</v>
      </c>
      <c r="G73" s="35" t="e">
        <f t="shared" si="9"/>
        <v>#N/A</v>
      </c>
      <c r="H73" s="35" t="e">
        <f t="shared" si="9"/>
        <v>#N/A</v>
      </c>
      <c r="I73" s="35" t="e">
        <f t="shared" si="9"/>
        <v>#N/A</v>
      </c>
      <c r="J73" s="35" t="e">
        <f t="shared" si="9"/>
        <v>#N/A</v>
      </c>
      <c r="K73" s="35" t="e">
        <f t="shared" si="9"/>
        <v>#N/A</v>
      </c>
      <c r="L73" s="35" t="e">
        <f t="shared" si="9"/>
        <v>#N/A</v>
      </c>
      <c r="M73" s="35" t="e">
        <f t="shared" si="9"/>
        <v>#REF!</v>
      </c>
    </row>
    <row r="74" spans="1:13" x14ac:dyDescent="0.2">
      <c r="A74" s="22"/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</row>
    <row r="75" spans="1:13" x14ac:dyDescent="0.2">
      <c r="A75" s="21" t="s">
        <v>949</v>
      </c>
      <c r="B75" s="21" t="s">
        <v>950</v>
      </c>
      <c r="C75" s="35" t="e">
        <f>INDEX('Program Lvl'!#REF!,MATCH($A75,'Program Lvl'!$B$2:$B$182,0))</f>
        <v>#REF!</v>
      </c>
      <c r="D75" s="35">
        <f>INDEX('Program Lvl'!N$2:N$182,MATCH($A75,'Program Lvl'!$B$2:$B$182,0))</f>
        <v>307500</v>
      </c>
      <c r="E75" s="35">
        <f>INDEX('Program Lvl'!O$2:O$182,MATCH($A75,'Program Lvl'!$B$2:$B$182,0))</f>
        <v>315187.5</v>
      </c>
      <c r="F75" s="35">
        <f>INDEX('Program Lvl'!P$2:P$182,MATCH($A75,'Program Lvl'!$B$2:$B$182,0))</f>
        <v>323067.18749999994</v>
      </c>
      <c r="G75" s="35">
        <f>INDEX('Program Lvl'!Q$2:Q$182,MATCH($A75,'Program Lvl'!$B$2:$B$182,0))</f>
        <v>331143.86718749994</v>
      </c>
      <c r="H75" s="35">
        <f>INDEX('Program Lvl'!R$2:R$182,MATCH($A75,'Program Lvl'!$B$2:$B$182,0))</f>
        <v>339422.46386718738</v>
      </c>
      <c r="I75" s="35">
        <f>INDEX('Program Lvl'!S$2:S$182,MATCH($A75,'Program Lvl'!$B$2:$B$182,0))</f>
        <v>347908.02546386706</v>
      </c>
      <c r="J75" s="35">
        <f>INDEX('Program Lvl'!T$2:T$182,MATCH($A75,'Program Lvl'!$B$2:$B$182,0))</f>
        <v>356605.72610046377</v>
      </c>
      <c r="K75" s="35">
        <f>INDEX('Program Lvl'!U$2:U$182,MATCH($A75,'Program Lvl'!$B$2:$B$182,0))</f>
        <v>365520.86925297533</v>
      </c>
      <c r="L75" s="35">
        <f>INDEX('Program Lvl'!V$2:V$182,MATCH($A75,'Program Lvl'!$B$2:$B$182,0))</f>
        <v>374658.89098429965</v>
      </c>
      <c r="M75" s="35" t="e">
        <f t="shared" ref="M75" si="10">SUM(C75:L75)</f>
        <v>#REF!</v>
      </c>
    </row>
    <row r="76" spans="1:13" x14ac:dyDescent="0.2">
      <c r="A76" s="22"/>
      <c r="B76" s="22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</row>
    <row r="77" spans="1:13" x14ac:dyDescent="0.2">
      <c r="A77" s="21" t="s">
        <v>164</v>
      </c>
      <c r="B77" s="21" t="str">
        <f>VLOOKUP(A77,'Program Lvl'!$B$2:$C$182,2,FALSE)</f>
        <v>HV development works</v>
      </c>
      <c r="C77" s="35" t="e">
        <f>INDEX('Program Lvl'!#REF!,MATCH($A77,'Program Lvl'!$B$2:$B$182,0))</f>
        <v>#REF!</v>
      </c>
      <c r="D77" s="35">
        <f>INDEX('Program Lvl'!N$2:N$182,MATCH($A77,'Program Lvl'!$B$2:$B$182,0))</f>
        <v>6970865.0999999996</v>
      </c>
      <c r="E77" s="35">
        <f>INDEX('Program Lvl'!O$2:O$182,MATCH($A77,'Program Lvl'!$B$2:$B$182,0))</f>
        <v>7462655.5643749991</v>
      </c>
      <c r="F77" s="35">
        <f>INDEX('Program Lvl'!P$2:P$182,MATCH($A77,'Program Lvl'!$B$2:$B$182,0))</f>
        <v>7158488.2801249996</v>
      </c>
      <c r="G77" s="35">
        <f>INDEX('Program Lvl'!Q$2:Q$182,MATCH($A77,'Program Lvl'!$B$2:$B$182,0))</f>
        <v>6926477.7678777333</v>
      </c>
      <c r="H77" s="35">
        <f>INDEX('Program Lvl'!R$2:R$182,MATCH($A77,'Program Lvl'!$B$2:$B$182,0))</f>
        <v>6728594.3886571955</v>
      </c>
      <c r="I77" s="35">
        <f>INDEX('Program Lvl'!S$2:S$182,MATCH($A77,'Program Lvl'!$B$2:$B$182,0))</f>
        <v>6958160.509277341</v>
      </c>
      <c r="J77" s="35">
        <f>INDEX('Program Lvl'!T$2:T$182,MATCH($A77,'Program Lvl'!$B$2:$B$182,0))</f>
        <v>7132114.5220092749</v>
      </c>
      <c r="K77" s="35">
        <f>INDEX('Program Lvl'!U$2:U$182,MATCH($A77,'Program Lvl'!$B$2:$B$182,0))</f>
        <v>7310417.3850595066</v>
      </c>
      <c r="L77" s="35">
        <f>INDEX('Program Lvl'!V$2:V$182,MATCH($A77,'Program Lvl'!$B$2:$B$182,0))</f>
        <v>7493177.8196859928</v>
      </c>
      <c r="M77" s="35" t="e">
        <f t="shared" si="0"/>
        <v>#REF!</v>
      </c>
    </row>
    <row r="78" spans="1:13" x14ac:dyDescent="0.2">
      <c r="A78" s="22"/>
      <c r="B78" s="22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</row>
    <row r="79" spans="1:13" x14ac:dyDescent="0.2">
      <c r="A79" s="21" t="s">
        <v>156</v>
      </c>
      <c r="B79" s="21" t="s">
        <v>207</v>
      </c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1:13" x14ac:dyDescent="0.2">
      <c r="A80" s="22" t="s">
        <v>169</v>
      </c>
      <c r="B80" s="22" t="str">
        <f>VLOOKUP(A80,'Program Lvl'!$B$2:$C$182,2,FALSE)</f>
        <v>Overloaded distribution sub uprates</v>
      </c>
      <c r="C80" s="34" t="e">
        <f>INDEX('Program Lvl'!#REF!,MATCH($A80,'Program Lvl'!$B$2:$B$182,0))</f>
        <v>#REF!</v>
      </c>
      <c r="D80" s="34">
        <f>INDEX('Program Lvl'!N$2:N$182,MATCH($A80,'Program Lvl'!$B$2:$B$182,0))</f>
        <v>82000</v>
      </c>
      <c r="E80" s="34">
        <f>INDEX('Program Lvl'!O$2:O$182,MATCH($A80,'Program Lvl'!$B$2:$B$182,0))</f>
        <v>84050</v>
      </c>
      <c r="F80" s="34">
        <f>INDEX('Program Lvl'!P$2:P$182,MATCH($A80,'Program Lvl'!$B$2:$B$182,0))</f>
        <v>86151.249999999985</v>
      </c>
      <c r="G80" s="34">
        <f>INDEX('Program Lvl'!Q$2:Q$182,MATCH($A80,'Program Lvl'!$B$2:$B$182,0))</f>
        <v>88305.031249999985</v>
      </c>
      <c r="H80" s="34">
        <f>INDEX('Program Lvl'!R$2:R$182,MATCH($A80,'Program Lvl'!$B$2:$B$182,0))</f>
        <v>90512.657031249968</v>
      </c>
      <c r="I80" s="34">
        <f>INDEX('Program Lvl'!S$2:S$182,MATCH($A80,'Program Lvl'!$B$2:$B$182,0))</f>
        <v>92775.473457031214</v>
      </c>
      <c r="J80" s="34">
        <f>INDEX('Program Lvl'!T$2:T$182,MATCH($A80,'Program Lvl'!$B$2:$B$182,0))</f>
        <v>95094.860293456994</v>
      </c>
      <c r="K80" s="34">
        <f>INDEX('Program Lvl'!U$2:U$182,MATCH($A80,'Program Lvl'!$B$2:$B$182,0))</f>
        <v>97472.231800793423</v>
      </c>
      <c r="L80" s="34">
        <f>INDEX('Program Lvl'!V$2:V$182,MATCH($A80,'Program Lvl'!$B$2:$B$182,0))</f>
        <v>99909.037595813235</v>
      </c>
      <c r="M80" s="34" t="e">
        <f t="shared" ref="M80:M241" si="11">SUM(C80:L80)</f>
        <v>#REF!</v>
      </c>
    </row>
    <row r="81" spans="1:13" x14ac:dyDescent="0.2">
      <c r="A81" s="22"/>
      <c r="B81" s="21" t="s">
        <v>283</v>
      </c>
      <c r="C81" s="35" t="e">
        <f>SUBTOTAL(9,C80)</f>
        <v>#REF!</v>
      </c>
      <c r="D81" s="35">
        <f t="shared" ref="D81:M81" si="12">SUBTOTAL(9,D80)</f>
        <v>82000</v>
      </c>
      <c r="E81" s="35">
        <f t="shared" si="12"/>
        <v>84050</v>
      </c>
      <c r="F81" s="35">
        <f t="shared" si="12"/>
        <v>86151.249999999985</v>
      </c>
      <c r="G81" s="35">
        <f t="shared" si="12"/>
        <v>88305.031249999985</v>
      </c>
      <c r="H81" s="35">
        <f t="shared" si="12"/>
        <v>90512.657031249968</v>
      </c>
      <c r="I81" s="35">
        <f t="shared" si="12"/>
        <v>92775.473457031214</v>
      </c>
      <c r="J81" s="35">
        <f t="shared" si="12"/>
        <v>95094.860293456994</v>
      </c>
      <c r="K81" s="35">
        <f t="shared" si="12"/>
        <v>97472.231800793423</v>
      </c>
      <c r="L81" s="35">
        <f t="shared" si="12"/>
        <v>99909.037595813235</v>
      </c>
      <c r="M81" s="35" t="e">
        <f t="shared" si="12"/>
        <v>#REF!</v>
      </c>
    </row>
    <row r="82" spans="1:13" x14ac:dyDescent="0.2">
      <c r="A82" s="22"/>
      <c r="B82" s="22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x14ac:dyDescent="0.2">
      <c r="A83" s="43"/>
      <c r="B83" s="17" t="s">
        <v>1011</v>
      </c>
      <c r="C83" s="42" t="e">
        <f t="shared" ref="C83:M83" si="13">SUBTOTAL(9,C6:C82)</f>
        <v>#REF!</v>
      </c>
      <c r="D83" s="42" t="e">
        <f t="shared" si="13"/>
        <v>#N/A</v>
      </c>
      <c r="E83" s="42" t="e">
        <f t="shared" si="13"/>
        <v>#N/A</v>
      </c>
      <c r="F83" s="42" t="e">
        <f t="shared" si="13"/>
        <v>#N/A</v>
      </c>
      <c r="G83" s="42" t="e">
        <f t="shared" si="13"/>
        <v>#N/A</v>
      </c>
      <c r="H83" s="42" t="e">
        <f t="shared" si="13"/>
        <v>#N/A</v>
      </c>
      <c r="I83" s="42" t="e">
        <f t="shared" si="13"/>
        <v>#N/A</v>
      </c>
      <c r="J83" s="42" t="e">
        <f t="shared" si="13"/>
        <v>#N/A</v>
      </c>
      <c r="K83" s="42" t="e">
        <f t="shared" si="13"/>
        <v>#N/A</v>
      </c>
      <c r="L83" s="42" t="e">
        <f t="shared" si="13"/>
        <v>#N/A</v>
      </c>
      <c r="M83" s="42" t="e">
        <f t="shared" si="13"/>
        <v>#REF!</v>
      </c>
    </row>
    <row r="84" spans="1:13" x14ac:dyDescent="0.2">
      <c r="A84" s="22"/>
      <c r="B84" s="21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</row>
    <row r="85" spans="1:13" x14ac:dyDescent="0.2">
      <c r="A85" s="435" t="s">
        <v>882</v>
      </c>
      <c r="B85" s="436"/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7"/>
    </row>
    <row r="86" spans="1:13" x14ac:dyDescent="0.2">
      <c r="A86" s="21"/>
      <c r="B86" s="21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</row>
    <row r="87" spans="1:13" x14ac:dyDescent="0.2">
      <c r="A87" s="21" t="s">
        <v>157</v>
      </c>
      <c r="B87" s="21" t="s">
        <v>1018</v>
      </c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</row>
    <row r="88" spans="1:13" x14ac:dyDescent="0.2">
      <c r="A88" s="22" t="s">
        <v>2</v>
      </c>
      <c r="B88" s="22" t="str">
        <f>VLOOKUP(A88,'Program Lvl'!$B$2:$C$182,2,FALSE)</f>
        <v>132kV circuit breaker replacement</v>
      </c>
      <c r="C88" s="34" t="e">
        <f>INDEX('Program Lvl'!#REF!,MATCH($A88,'Program Lvl'!$B$2:$B$182,0))</f>
        <v>#REF!</v>
      </c>
      <c r="D88" s="34">
        <f>INDEX('Program Lvl'!N$2:N$182,MATCH($A88,'Program Lvl'!$B$2:$B$182,0))</f>
        <v>0</v>
      </c>
      <c r="E88" s="34">
        <f>INDEX('Program Lvl'!O$2:O$182,MATCH($A88,'Program Lvl'!$B$2:$B$182,0))</f>
        <v>0</v>
      </c>
      <c r="F88" s="34">
        <f>INDEX('Program Lvl'!P$2:P$182,MATCH($A88,'Program Lvl'!$B$2:$B$182,0))</f>
        <v>0</v>
      </c>
      <c r="G88" s="34">
        <f>INDEX('Program Lvl'!Q$2:Q$182,MATCH($A88,'Program Lvl'!$B$2:$B$182,0))</f>
        <v>399580.2664062499</v>
      </c>
      <c r="H88" s="34">
        <f>INDEX('Program Lvl'!R$2:R$182,MATCH($A88,'Program Lvl'!$B$2:$B$182,0))</f>
        <v>409569.77306640614</v>
      </c>
      <c r="I88" s="34">
        <f>INDEX('Program Lvl'!S$2:S$182,MATCH($A88,'Program Lvl'!$B$2:$B$182,0))</f>
        <v>419809.01739306626</v>
      </c>
      <c r="J88" s="34">
        <f>INDEX('Program Lvl'!T$2:T$182,MATCH($A88,'Program Lvl'!$B$2:$B$182,0))</f>
        <v>430304.24282789294</v>
      </c>
      <c r="K88" s="34">
        <f>INDEX('Program Lvl'!U$2:U$182,MATCH($A88,'Program Lvl'!$B$2:$B$182,0))</f>
        <v>441061.84889859019</v>
      </c>
      <c r="L88" s="34">
        <f>INDEX('Program Lvl'!V$2:V$182,MATCH($A88,'Program Lvl'!$B$2:$B$182,0))</f>
        <v>452088.3951210549</v>
      </c>
      <c r="M88" s="34" t="e">
        <f t="shared" ref="M88:M94" si="14">SUM(C88:L88)</f>
        <v>#REF!</v>
      </c>
    </row>
    <row r="89" spans="1:13" x14ac:dyDescent="0.2">
      <c r="A89" s="22" t="s">
        <v>4</v>
      </c>
      <c r="B89" s="22" t="str">
        <f>VLOOKUP(A89,'Program Lvl'!$B$2:$C$182,2,FALSE)</f>
        <v>33kV circuit breaker replacement</v>
      </c>
      <c r="C89" s="34" t="e">
        <f>INDEX('Program Lvl'!#REF!,MATCH($A89,'Program Lvl'!$B$2:$B$182,0))</f>
        <v>#REF!</v>
      </c>
      <c r="D89" s="34">
        <f>INDEX('Program Lvl'!N$2:N$182,MATCH($A89,'Program Lvl'!$B$2:$B$182,0))</f>
        <v>0</v>
      </c>
      <c r="E89" s="34">
        <f>INDEX('Program Lvl'!O$2:O$182,MATCH($A89,'Program Lvl'!$B$2:$B$182,0))</f>
        <v>0</v>
      </c>
      <c r="F89" s="34">
        <f>INDEX('Program Lvl'!P$2:P$182,MATCH($A89,'Program Lvl'!$B$2:$B$182,0))</f>
        <v>0</v>
      </c>
      <c r="G89" s="34">
        <f>INDEX('Program Lvl'!Q$2:Q$182,MATCH($A89,'Program Lvl'!$B$2:$B$182,0))</f>
        <v>849935.92578124977</v>
      </c>
      <c r="H89" s="34">
        <f>INDEX('Program Lvl'!R$2:R$182,MATCH($A89,'Program Lvl'!$B$2:$B$182,0))</f>
        <v>871184.32392578095</v>
      </c>
      <c r="I89" s="34">
        <f>INDEX('Program Lvl'!S$2:S$182,MATCH($A89,'Program Lvl'!$B$2:$B$182,0))</f>
        <v>1373077.007164062</v>
      </c>
      <c r="J89" s="34">
        <f>INDEX('Program Lvl'!T$2:T$182,MATCH($A89,'Program Lvl'!$B$2:$B$182,0))</f>
        <v>1407403.9323431635</v>
      </c>
      <c r="K89" s="34">
        <f>INDEX('Program Lvl'!U$2:U$182,MATCH($A89,'Program Lvl'!$B$2:$B$182,0))</f>
        <v>1442589.0306517426</v>
      </c>
      <c r="L89" s="34">
        <f>INDEX('Program Lvl'!V$2:V$182,MATCH($A89,'Program Lvl'!$B$2:$B$182,0))</f>
        <v>1478653.7564180358</v>
      </c>
      <c r="M89" s="34" t="e">
        <f>SUM(C89:L89)</f>
        <v>#REF!</v>
      </c>
    </row>
    <row r="90" spans="1:13" x14ac:dyDescent="0.2">
      <c r="A90" s="22" t="s">
        <v>5</v>
      </c>
      <c r="B90" s="22" t="str">
        <f>VLOOKUP(A90,'Program Lvl'!$B$2:$C$182,2,FALSE)</f>
        <v>11kV circuit breaker replacement</v>
      </c>
      <c r="C90" s="34" t="e">
        <f>INDEX('Program Lvl'!#REF!,MATCH($A90,'Program Lvl'!$B$2:$B$182,0))</f>
        <v>#REF!</v>
      </c>
      <c r="D90" s="34">
        <f>INDEX('Program Lvl'!N$2:N$182,MATCH($A90,'Program Lvl'!$B$2:$B$182,0))</f>
        <v>0</v>
      </c>
      <c r="E90" s="34">
        <f>INDEX('Program Lvl'!O$2:O$182,MATCH($A90,'Program Lvl'!$B$2:$B$182,0))</f>
        <v>367718.75</v>
      </c>
      <c r="F90" s="34">
        <f>INDEX('Program Lvl'!P$2:P$182,MATCH($A90,'Program Lvl'!$B$2:$B$182,0))</f>
        <v>376911.71874999994</v>
      </c>
      <c r="G90" s="34">
        <f>INDEX('Program Lvl'!Q$2:Q$182,MATCH($A90,'Program Lvl'!$B$2:$B$182,0))</f>
        <v>0</v>
      </c>
      <c r="H90" s="34">
        <f>INDEX('Program Lvl'!R$2:R$182,MATCH($A90,'Program Lvl'!$B$2:$B$182,0))</f>
        <v>0</v>
      </c>
      <c r="I90" s="34">
        <f>INDEX('Program Lvl'!S$2:S$182,MATCH($A90,'Program Lvl'!$B$2:$B$182,0))</f>
        <v>0</v>
      </c>
      <c r="J90" s="34">
        <f>INDEX('Program Lvl'!T$2:T$182,MATCH($A90,'Program Lvl'!$B$2:$B$182,0))</f>
        <v>0</v>
      </c>
      <c r="K90" s="34">
        <f>INDEX('Program Lvl'!U$2:U$182,MATCH($A90,'Program Lvl'!$B$2:$B$182,0))</f>
        <v>0</v>
      </c>
      <c r="L90" s="34">
        <f>INDEX('Program Lvl'!V$2:V$182,MATCH($A90,'Program Lvl'!$B$2:$B$182,0))</f>
        <v>0</v>
      </c>
      <c r="M90" s="34" t="e">
        <f t="shared" ref="M90:M93" si="15">SUM(C90:L90)</f>
        <v>#REF!</v>
      </c>
    </row>
    <row r="91" spans="1:13" x14ac:dyDescent="0.2">
      <c r="A91" s="22" t="s">
        <v>6</v>
      </c>
      <c r="B91" s="22" t="str">
        <f>VLOOKUP(A91,'Program Lvl'!$B$2:$C$182,2,FALSE)</f>
        <v>Battery replacement</v>
      </c>
      <c r="C91" s="34" t="e">
        <f>INDEX('Program Lvl'!#REF!,MATCH($A91,'Program Lvl'!$B$2:$B$182,0))</f>
        <v>#REF!</v>
      </c>
      <c r="D91" s="34">
        <f>INDEX('Program Lvl'!N$2:N$182,MATCH($A91,'Program Lvl'!$B$2:$B$182,0))</f>
        <v>533000</v>
      </c>
      <c r="E91" s="34">
        <f>INDEX('Program Lvl'!O$2:O$182,MATCH($A91,'Program Lvl'!$B$2:$B$182,0))</f>
        <v>546325</v>
      </c>
      <c r="F91" s="34">
        <f>INDEX('Program Lvl'!P$2:P$182,MATCH($A91,'Program Lvl'!$B$2:$B$182,0))</f>
        <v>559983.12499999988</v>
      </c>
      <c r="G91" s="34">
        <f>INDEX('Program Lvl'!Q$2:Q$182,MATCH($A91,'Program Lvl'!$B$2:$B$182,0))</f>
        <v>573982.70312499988</v>
      </c>
      <c r="H91" s="34">
        <f>INDEX('Program Lvl'!R$2:R$182,MATCH($A91,'Program Lvl'!$B$2:$B$182,0))</f>
        <v>588332.27070312481</v>
      </c>
      <c r="I91" s="34">
        <f>INDEX('Program Lvl'!S$2:S$182,MATCH($A91,'Program Lvl'!$B$2:$B$182,0))</f>
        <v>1206081.1549414059</v>
      </c>
      <c r="J91" s="34">
        <f>INDEX('Program Lvl'!T$2:T$182,MATCH($A91,'Program Lvl'!$B$2:$B$182,0))</f>
        <v>1236233.183814941</v>
      </c>
      <c r="K91" s="34">
        <f>INDEX('Program Lvl'!U$2:U$182,MATCH($A91,'Program Lvl'!$B$2:$B$182,0))</f>
        <v>1267139.0134103145</v>
      </c>
      <c r="L91" s="34">
        <f>INDEX('Program Lvl'!V$2:V$182,MATCH($A91,'Program Lvl'!$B$2:$B$182,0))</f>
        <v>1298817.488745572</v>
      </c>
      <c r="M91" s="34" t="e">
        <f t="shared" si="15"/>
        <v>#REF!</v>
      </c>
    </row>
    <row r="92" spans="1:13" x14ac:dyDescent="0.2">
      <c r="A92" s="22" t="s">
        <v>7</v>
      </c>
      <c r="B92" s="22" t="str">
        <f>VLOOKUP(A92,'Program Lvl'!$B$2:$C$182,2,FALSE)</f>
        <v>Auxiliary switchgear replacement</v>
      </c>
      <c r="C92" s="34" t="e">
        <f>INDEX('Program Lvl'!#REF!,MATCH($A92,'Program Lvl'!$B$2:$B$182,0))</f>
        <v>#REF!</v>
      </c>
      <c r="D92" s="34">
        <f>INDEX('Program Lvl'!N$2:N$182,MATCH($A92,'Program Lvl'!$B$2:$B$182,0))</f>
        <v>0</v>
      </c>
      <c r="E92" s="34">
        <f>INDEX('Program Lvl'!O$2:O$182,MATCH($A92,'Program Lvl'!$B$2:$B$182,0))</f>
        <v>0</v>
      </c>
      <c r="F92" s="34">
        <f>INDEX('Program Lvl'!P$2:P$182,MATCH($A92,'Program Lvl'!$B$2:$B$182,0))</f>
        <v>0</v>
      </c>
      <c r="G92" s="34">
        <f>INDEX('Program Lvl'!Q$2:Q$182,MATCH($A92,'Program Lvl'!$B$2:$B$182,0))</f>
        <v>311275.23515624995</v>
      </c>
      <c r="H92" s="34">
        <f>INDEX('Program Lvl'!R$2:R$182,MATCH($A92,'Program Lvl'!$B$2:$B$182,0))</f>
        <v>0</v>
      </c>
      <c r="I92" s="34">
        <f>INDEX('Program Lvl'!S$2:S$182,MATCH($A92,'Program Lvl'!$B$2:$B$182,0))</f>
        <v>327033.54393603501</v>
      </c>
      <c r="J92" s="34">
        <f>INDEX('Program Lvl'!T$2:T$182,MATCH($A92,'Program Lvl'!$B$2:$B$182,0))</f>
        <v>0</v>
      </c>
      <c r="K92" s="34">
        <f>INDEX('Program Lvl'!U$2:U$182,MATCH($A92,'Program Lvl'!$B$2:$B$182,0))</f>
        <v>0</v>
      </c>
      <c r="L92" s="34">
        <f>INDEX('Program Lvl'!V$2:V$182,MATCH($A92,'Program Lvl'!$B$2:$B$182,0))</f>
        <v>0</v>
      </c>
      <c r="M92" s="34" t="e">
        <f t="shared" si="15"/>
        <v>#REF!</v>
      </c>
    </row>
    <row r="93" spans="1:13" ht="25.5" x14ac:dyDescent="0.2">
      <c r="A93" s="22" t="s">
        <v>8</v>
      </c>
      <c r="B93" s="22" t="str">
        <f>VLOOKUP(A93,'Program Lvl'!$B$2:$C$182,2,FALSE)</f>
        <v>Replacement of surge arrester in zone and sub-transmission substations</v>
      </c>
      <c r="C93" s="34" t="e">
        <f>INDEX('Program Lvl'!#REF!,MATCH($A93,'Program Lvl'!$B$2:$B$182,0))</f>
        <v>#REF!</v>
      </c>
      <c r="D93" s="34">
        <f>INDEX('Program Lvl'!N$2:N$182,MATCH($A93,'Program Lvl'!$B$2:$B$182,0))</f>
        <v>37925</v>
      </c>
      <c r="E93" s="34">
        <f>INDEX('Program Lvl'!O$2:O$182,MATCH($A93,'Program Lvl'!$B$2:$B$182,0))</f>
        <v>123973.75</v>
      </c>
      <c r="F93" s="34">
        <f>INDEX('Program Lvl'!P$2:P$182,MATCH($A93,'Program Lvl'!$B$2:$B$182,0))</f>
        <v>127073.09374999997</v>
      </c>
      <c r="G93" s="34">
        <f>INDEX('Program Lvl'!Q$2:Q$182,MATCH($A93,'Program Lvl'!$B$2:$B$182,0))</f>
        <v>130249.92109374997</v>
      </c>
      <c r="H93" s="34">
        <f>INDEX('Program Lvl'!R$2:R$182,MATCH($A93,'Program Lvl'!$B$2:$B$182,0))</f>
        <v>56570.410644531235</v>
      </c>
      <c r="I93" s="34">
        <f>INDEX('Program Lvl'!S$2:S$182,MATCH($A93,'Program Lvl'!$B$2:$B$182,0))</f>
        <v>57984.670910644512</v>
      </c>
      <c r="J93" s="34">
        <f>INDEX('Program Lvl'!T$2:T$182,MATCH($A93,'Program Lvl'!$B$2:$B$182,0))</f>
        <v>59434.287683410628</v>
      </c>
      <c r="K93" s="34">
        <f>INDEX('Program Lvl'!U$2:U$182,MATCH($A93,'Program Lvl'!$B$2:$B$182,0))</f>
        <v>60920.144875495884</v>
      </c>
      <c r="L93" s="34">
        <f>INDEX('Program Lvl'!V$2:V$182,MATCH($A93,'Program Lvl'!$B$2:$B$182,0))</f>
        <v>62443.14849738327</v>
      </c>
      <c r="M93" s="34" t="e">
        <f t="shared" si="15"/>
        <v>#REF!</v>
      </c>
    </row>
    <row r="94" spans="1:13" x14ac:dyDescent="0.2">
      <c r="A94" s="22" t="s">
        <v>9</v>
      </c>
      <c r="B94" s="22" t="str">
        <f>VLOOKUP(A94,'Program Lvl'!$B$2:$C$182,2,FALSE)</f>
        <v>VT and CT replacement</v>
      </c>
      <c r="C94" s="34" t="e">
        <f>INDEX('Program Lvl'!#REF!,MATCH($A94,'Program Lvl'!$B$2:$B$182,0))</f>
        <v>#REF!</v>
      </c>
      <c r="D94" s="34">
        <f>INDEX('Program Lvl'!N$2:N$182,MATCH($A94,'Program Lvl'!$B$2:$B$182,0))</f>
        <v>0</v>
      </c>
      <c r="E94" s="34">
        <f>INDEX('Program Lvl'!O$2:O$182,MATCH($A94,'Program Lvl'!$B$2:$B$182,0))</f>
        <v>0</v>
      </c>
      <c r="F94" s="34">
        <f>INDEX('Program Lvl'!P$2:P$182,MATCH($A94,'Program Lvl'!$B$2:$B$182,0))</f>
        <v>0</v>
      </c>
      <c r="G94" s="34">
        <f>INDEX('Program Lvl'!Q$2:Q$182,MATCH($A94,'Program Lvl'!$B$2:$B$182,0))</f>
        <v>770461.39765624981</v>
      </c>
      <c r="H94" s="34">
        <f>INDEX('Program Lvl'!R$2:R$182,MATCH($A94,'Program Lvl'!$B$2:$B$182,0))</f>
        <v>789722.93259765604</v>
      </c>
      <c r="I94" s="34">
        <f>INDEX('Program Lvl'!S$2:S$182,MATCH($A94,'Program Lvl'!$B$2:$B$182,0))</f>
        <v>809466.00591259729</v>
      </c>
      <c r="J94" s="34">
        <f>INDEX('Program Lvl'!T$2:T$182,MATCH($A94,'Program Lvl'!$B$2:$B$182,0))</f>
        <v>829702.65606041229</v>
      </c>
      <c r="K94" s="34">
        <f>INDEX('Program Lvl'!U$2:U$182,MATCH($A94,'Program Lvl'!$B$2:$B$182,0))</f>
        <v>850445.22246192256</v>
      </c>
      <c r="L94" s="34">
        <f>INDEX('Program Lvl'!V$2:V$182,MATCH($A94,'Program Lvl'!$B$2:$B$182,0))</f>
        <v>871706.3530234705</v>
      </c>
      <c r="M94" s="34" t="e">
        <f t="shared" si="14"/>
        <v>#REF!</v>
      </c>
    </row>
    <row r="95" spans="1:13" s="2" customFormat="1" x14ac:dyDescent="0.2">
      <c r="A95" s="22" t="s">
        <v>386</v>
      </c>
      <c r="B95" s="22" t="s">
        <v>285</v>
      </c>
      <c r="C95" s="34" t="e">
        <f>INDEX('Program Lvl'!#REF!,MATCH($A95,'Program Lvl'!$B$2:$B$182,0))</f>
        <v>#REF!</v>
      </c>
      <c r="D95" s="34" t="e">
        <f>INDEX('Program Lvl'!N$2:N$182,MATCH($A95,'Program Lvl'!$B$2:$B$182,0))</f>
        <v>#N/A</v>
      </c>
      <c r="E95" s="34" t="e">
        <f>INDEX('Program Lvl'!O$2:O$182,MATCH($A95,'Program Lvl'!$B$2:$B$182,0))</f>
        <v>#N/A</v>
      </c>
      <c r="F95" s="34" t="e">
        <f>INDEX('Program Lvl'!P$2:P$182,MATCH($A95,'Program Lvl'!$B$2:$B$182,0))</f>
        <v>#N/A</v>
      </c>
      <c r="G95" s="34" t="e">
        <f>INDEX('Program Lvl'!Q$2:Q$182,MATCH($A95,'Program Lvl'!$B$2:$B$182,0))</f>
        <v>#N/A</v>
      </c>
      <c r="H95" s="34" t="e">
        <f>INDEX('Program Lvl'!R$2:R$182,MATCH($A95,'Program Lvl'!$B$2:$B$182,0))</f>
        <v>#N/A</v>
      </c>
      <c r="I95" s="34" t="e">
        <f>INDEX('Program Lvl'!S$2:S$182,MATCH($A95,'Program Lvl'!$B$2:$B$182,0))</f>
        <v>#N/A</v>
      </c>
      <c r="J95" s="34" t="e">
        <f>INDEX('Program Lvl'!T$2:T$182,MATCH($A95,'Program Lvl'!$B$2:$B$182,0))</f>
        <v>#N/A</v>
      </c>
      <c r="K95" s="34" t="e">
        <f>INDEX('Program Lvl'!U$2:U$182,MATCH($A95,'Program Lvl'!$B$2:$B$182,0))</f>
        <v>#N/A</v>
      </c>
      <c r="L95" s="34" t="e">
        <f>INDEX('Program Lvl'!V$2:V$182,MATCH($A95,'Program Lvl'!$B$2:$B$182,0))</f>
        <v>#N/A</v>
      </c>
      <c r="M95" s="34" t="e">
        <f t="shared" ref="M95:M141" si="16">SUM(C95:L95)</f>
        <v>#REF!</v>
      </c>
    </row>
    <row r="96" spans="1:13" x14ac:dyDescent="0.2">
      <c r="A96" s="22" t="s">
        <v>28</v>
      </c>
      <c r="B96" s="22" t="str">
        <f>VLOOKUP(A96,'Program Lvl'!$B$2:$C$182,2,FALSE)</f>
        <v>Building and amenities refurbishment</v>
      </c>
      <c r="C96" s="34" t="e">
        <f>INDEX('Program Lvl'!#REF!,MATCH($A96,'Program Lvl'!$B$2:$B$182,0))</f>
        <v>#REF!</v>
      </c>
      <c r="D96" s="34">
        <f>INDEX('Program Lvl'!N$2:N$182,MATCH($A96,'Program Lvl'!$B$2:$B$182,0))</f>
        <v>1537499.9999999998</v>
      </c>
      <c r="E96" s="34">
        <f>INDEX('Program Lvl'!O$2:O$182,MATCH($A96,'Program Lvl'!$B$2:$B$182,0))</f>
        <v>1575937.4999999998</v>
      </c>
      <c r="F96" s="34">
        <f>INDEX('Program Lvl'!P$2:P$182,MATCH($A96,'Program Lvl'!$B$2:$B$182,0))</f>
        <v>1615335.9374999998</v>
      </c>
      <c r="G96" s="34">
        <f>INDEX('Program Lvl'!Q$2:Q$182,MATCH($A96,'Program Lvl'!$B$2:$B$182,0))</f>
        <v>1655719.3359374995</v>
      </c>
      <c r="H96" s="34">
        <f>INDEX('Program Lvl'!R$2:R$182,MATCH($A96,'Program Lvl'!$B$2:$B$182,0))</f>
        <v>1697112.319335937</v>
      </c>
      <c r="I96" s="34">
        <f>INDEX('Program Lvl'!S$2:S$182,MATCH($A96,'Program Lvl'!$B$2:$B$182,0))</f>
        <v>2319386.8364257803</v>
      </c>
      <c r="J96" s="34">
        <f>INDEX('Program Lvl'!T$2:T$182,MATCH($A96,'Program Lvl'!$B$2:$B$182,0))</f>
        <v>2377371.5073364251</v>
      </c>
      <c r="K96" s="34">
        <f>INDEX('Program Lvl'!U$2:U$182,MATCH($A96,'Program Lvl'!$B$2:$B$182,0))</f>
        <v>2436805.7950198352</v>
      </c>
      <c r="L96" s="34">
        <f>INDEX('Program Lvl'!V$2:V$182,MATCH($A96,'Program Lvl'!$B$2:$B$182,0))</f>
        <v>2497725.9398953309</v>
      </c>
      <c r="M96" s="34" t="e">
        <f t="shared" si="16"/>
        <v>#REF!</v>
      </c>
    </row>
    <row r="97" spans="1:13" ht="25.5" x14ac:dyDescent="0.2">
      <c r="A97" s="22" t="s">
        <v>29</v>
      </c>
      <c r="B97" s="22" t="str">
        <f>VLOOKUP(A97,'Program Lvl'!$B$2:$C$182,2,FALSE)</f>
        <v>Asbestos and other hazardous material reporting, management and removal</v>
      </c>
      <c r="C97" s="34" t="e">
        <f>INDEX('Program Lvl'!#REF!,MATCH($A97,'Program Lvl'!$B$2:$B$182,0))</f>
        <v>#REF!</v>
      </c>
      <c r="D97" s="34">
        <f>INDEX('Program Lvl'!N$2:N$182,MATCH($A97,'Program Lvl'!$B$2:$B$182,0))</f>
        <v>91224.999999999985</v>
      </c>
      <c r="E97" s="34">
        <f>INDEX('Program Lvl'!O$2:O$182,MATCH($A97,'Program Lvl'!$B$2:$B$182,0))</f>
        <v>472781.24999999994</v>
      </c>
      <c r="F97" s="34">
        <f>INDEX('Program Lvl'!P$2:P$182,MATCH($A97,'Program Lvl'!$B$2:$B$182,0))</f>
        <v>484600.78124999994</v>
      </c>
      <c r="G97" s="34">
        <f>INDEX('Program Lvl'!Q$2:Q$182,MATCH($A97,'Program Lvl'!$B$2:$B$182,0))</f>
        <v>571775.07734374993</v>
      </c>
      <c r="H97" s="34">
        <f>INDEX('Program Lvl'!R$2:R$182,MATCH($A97,'Program Lvl'!$B$2:$B$182,0))</f>
        <v>588332.27070312481</v>
      </c>
      <c r="I97" s="34">
        <f>INDEX('Program Lvl'!S$2:S$182,MATCH($A97,'Program Lvl'!$B$2:$B$182,0))</f>
        <v>625074.75241674786</v>
      </c>
      <c r="J97" s="34">
        <f>INDEX('Program Lvl'!T$2:T$182,MATCH($A97,'Program Lvl'!$B$2:$B$182,0))</f>
        <v>534908.5891506956</v>
      </c>
      <c r="K97" s="34">
        <f>INDEX('Program Lvl'!U$2:U$182,MATCH($A97,'Program Lvl'!$B$2:$B$182,0))</f>
        <v>548281.303879463</v>
      </c>
      <c r="L97" s="34">
        <f>INDEX('Program Lvl'!V$2:V$182,MATCH($A97,'Program Lvl'!$B$2:$B$182,0))</f>
        <v>646911.01843289065</v>
      </c>
      <c r="M97" s="34" t="e">
        <f t="shared" si="16"/>
        <v>#REF!</v>
      </c>
    </row>
    <row r="98" spans="1:13" x14ac:dyDescent="0.2">
      <c r="A98" s="22" t="s">
        <v>1</v>
      </c>
      <c r="B98" s="22" t="str">
        <f>VLOOKUP(A98,'Program Lvl'!$B$2:$C$182,2,FALSE)</f>
        <v>Noise attenuation in ZS and TS</v>
      </c>
      <c r="C98" s="34" t="e">
        <f>INDEX('Program Lvl'!#REF!,MATCH($A98,'Program Lvl'!$B$2:$B$182,0))</f>
        <v>#REF!</v>
      </c>
      <c r="D98" s="34">
        <f>INDEX('Program Lvl'!N$2:N$182,MATCH($A98,'Program Lvl'!$B$2:$B$182,0))</f>
        <v>0</v>
      </c>
      <c r="E98" s="34">
        <f>INDEX('Program Lvl'!O$2:O$182,MATCH($A98,'Program Lvl'!$B$2:$B$182,0))</f>
        <v>0</v>
      </c>
      <c r="F98" s="34">
        <f>INDEX('Program Lvl'!P$2:P$182,MATCH($A98,'Program Lvl'!$B$2:$B$182,0))</f>
        <v>1076890.6249999998</v>
      </c>
      <c r="G98" s="34">
        <f>INDEX('Program Lvl'!Q$2:Q$182,MATCH($A98,'Program Lvl'!$B$2:$B$182,0))</f>
        <v>0</v>
      </c>
      <c r="H98" s="34">
        <f>INDEX('Program Lvl'!R$2:R$182,MATCH($A98,'Program Lvl'!$B$2:$B$182,0))</f>
        <v>1131408.2128906248</v>
      </c>
      <c r="I98" s="34">
        <f>INDEX('Program Lvl'!S$2:S$182,MATCH($A98,'Program Lvl'!$B$2:$B$182,0))</f>
        <v>0</v>
      </c>
      <c r="J98" s="34">
        <f>INDEX('Program Lvl'!T$2:T$182,MATCH($A98,'Program Lvl'!$B$2:$B$182,0))</f>
        <v>1188685.7536682126</v>
      </c>
      <c r="K98" s="34">
        <f>INDEX('Program Lvl'!U$2:U$182,MATCH($A98,'Program Lvl'!$B$2:$B$182,0))</f>
        <v>0</v>
      </c>
      <c r="L98" s="34">
        <f>INDEX('Program Lvl'!V$2:V$182,MATCH($A98,'Program Lvl'!$B$2:$B$182,0))</f>
        <v>1248862.9699476655</v>
      </c>
      <c r="M98" s="34" t="e">
        <f t="shared" si="16"/>
        <v>#REF!</v>
      </c>
    </row>
    <row r="99" spans="1:13" x14ac:dyDescent="0.2">
      <c r="A99" s="22" t="s">
        <v>11</v>
      </c>
      <c r="B99" s="22" t="str">
        <f>VLOOKUP(A99,'Program Lvl'!$B$2:$C$182,2,FALSE)</f>
        <v>Substation switchyard lighting improvement</v>
      </c>
      <c r="C99" s="34" t="e">
        <f>INDEX('Program Lvl'!#REF!,MATCH($A99,'Program Lvl'!$B$2:$B$182,0))</f>
        <v>#REF!</v>
      </c>
      <c r="D99" s="34">
        <f>INDEX('Program Lvl'!N$2:N$182,MATCH($A99,'Program Lvl'!$B$2:$B$182,0))</f>
        <v>112749.99999999999</v>
      </c>
      <c r="E99" s="34">
        <f>INDEX('Program Lvl'!O$2:O$182,MATCH($A99,'Program Lvl'!$B$2:$B$182,0))</f>
        <v>115568.74999999999</v>
      </c>
      <c r="F99" s="34">
        <f>INDEX('Program Lvl'!P$2:P$182,MATCH($A99,'Program Lvl'!$B$2:$B$182,0))</f>
        <v>118457.96874999999</v>
      </c>
      <c r="G99" s="34">
        <f>INDEX('Program Lvl'!Q$2:Q$182,MATCH($A99,'Program Lvl'!$B$2:$B$182,0))</f>
        <v>121419.41796874997</v>
      </c>
      <c r="H99" s="34">
        <f>INDEX('Program Lvl'!R$2:R$182,MATCH($A99,'Program Lvl'!$B$2:$B$182,0))</f>
        <v>124454.90341796872</v>
      </c>
      <c r="I99" s="34">
        <f>INDEX('Program Lvl'!S$2:S$182,MATCH($A99,'Program Lvl'!$B$2:$B$182,0))</f>
        <v>127566.27600341792</v>
      </c>
      <c r="J99" s="34">
        <f>INDEX('Program Lvl'!T$2:T$182,MATCH($A99,'Program Lvl'!$B$2:$B$182,0))</f>
        <v>130755.43290350337</v>
      </c>
      <c r="K99" s="34">
        <f>INDEX('Program Lvl'!U$2:U$182,MATCH($A99,'Program Lvl'!$B$2:$B$182,0))</f>
        <v>134024.31872609095</v>
      </c>
      <c r="L99" s="34">
        <f>INDEX('Program Lvl'!V$2:V$182,MATCH($A99,'Program Lvl'!$B$2:$B$182,0))</f>
        <v>137374.92669424319</v>
      </c>
      <c r="M99" s="34" t="e">
        <f t="shared" si="16"/>
        <v>#REF!</v>
      </c>
    </row>
    <row r="100" spans="1:13" x14ac:dyDescent="0.2">
      <c r="A100" s="22" t="s">
        <v>32</v>
      </c>
      <c r="B100" s="22" t="str">
        <f>VLOOKUP(A100,'Program Lvl'!$B$2:$C$182,2,FALSE)</f>
        <v>Substation safety fence upgrade program</v>
      </c>
      <c r="C100" s="34" t="e">
        <f>INDEX('Program Lvl'!#REF!,MATCH($A100,'Program Lvl'!$B$2:$B$182,0))</f>
        <v>#REF!</v>
      </c>
      <c r="D100" s="34">
        <f>INDEX('Program Lvl'!N$2:N$182,MATCH($A100,'Program Lvl'!$B$2:$B$182,0))</f>
        <v>102499.99999999999</v>
      </c>
      <c r="E100" s="34">
        <f>INDEX('Program Lvl'!O$2:O$182,MATCH($A100,'Program Lvl'!$B$2:$B$182,0))</f>
        <v>105062.49999999999</v>
      </c>
      <c r="F100" s="34">
        <f>INDEX('Program Lvl'!P$2:P$182,MATCH($A100,'Program Lvl'!$B$2:$B$182,0))</f>
        <v>107689.06249999999</v>
      </c>
      <c r="G100" s="34">
        <f>INDEX('Program Lvl'!Q$2:Q$182,MATCH($A100,'Program Lvl'!$B$2:$B$182,0))</f>
        <v>110381.28906249997</v>
      </c>
      <c r="H100" s="34">
        <f>INDEX('Program Lvl'!R$2:R$182,MATCH($A100,'Program Lvl'!$B$2:$B$182,0))</f>
        <v>113140.82128906247</v>
      </c>
      <c r="I100" s="34">
        <f>INDEX('Program Lvl'!S$2:S$182,MATCH($A100,'Program Lvl'!$B$2:$B$182,0))</f>
        <v>115969.34182128902</v>
      </c>
      <c r="J100" s="34">
        <f>INDEX('Program Lvl'!T$2:T$182,MATCH($A100,'Program Lvl'!$B$2:$B$182,0))</f>
        <v>118868.57536682126</v>
      </c>
      <c r="K100" s="34">
        <f>INDEX('Program Lvl'!U$2:U$182,MATCH($A100,'Program Lvl'!$B$2:$B$182,0))</f>
        <v>121840.28975099177</v>
      </c>
      <c r="L100" s="34">
        <f>INDEX('Program Lvl'!V$2:V$182,MATCH($A100,'Program Lvl'!$B$2:$B$182,0))</f>
        <v>124886.29699476654</v>
      </c>
      <c r="M100" s="34" t="e">
        <f t="shared" si="16"/>
        <v>#REF!</v>
      </c>
    </row>
    <row r="101" spans="1:13" x14ac:dyDescent="0.2">
      <c r="A101" s="22" t="s">
        <v>33</v>
      </c>
      <c r="B101" s="22" t="str">
        <f>VLOOKUP(A101,'Program Lvl'!$B$2:$C$182,2,FALSE)</f>
        <v>Substation security systems</v>
      </c>
      <c r="C101" s="34" t="e">
        <f>INDEX('Program Lvl'!#REF!,MATCH($A101,'Program Lvl'!$B$2:$B$182,0))</f>
        <v>#REF!</v>
      </c>
      <c r="D101" s="34">
        <f>INDEX('Program Lvl'!N$2:N$182,MATCH($A101,'Program Lvl'!$B$2:$B$182,0))</f>
        <v>153750</v>
      </c>
      <c r="E101" s="34">
        <f>INDEX('Program Lvl'!O$2:O$182,MATCH($A101,'Program Lvl'!$B$2:$B$182,0))</f>
        <v>157593.75</v>
      </c>
      <c r="F101" s="34">
        <f>INDEX('Program Lvl'!P$2:P$182,MATCH($A101,'Program Lvl'!$B$2:$B$182,0))</f>
        <v>161533.59374999997</v>
      </c>
      <c r="G101" s="34">
        <f>INDEX('Program Lvl'!Q$2:Q$182,MATCH($A101,'Program Lvl'!$B$2:$B$182,0))</f>
        <v>0</v>
      </c>
      <c r="H101" s="34">
        <f>INDEX('Program Lvl'!R$2:R$182,MATCH($A101,'Program Lvl'!$B$2:$B$182,0))</f>
        <v>0</v>
      </c>
      <c r="I101" s="34">
        <f>INDEX('Program Lvl'!S$2:S$182,MATCH($A101,'Program Lvl'!$B$2:$B$182,0))</f>
        <v>0</v>
      </c>
      <c r="J101" s="34">
        <f>INDEX('Program Lvl'!T$2:T$182,MATCH($A101,'Program Lvl'!$B$2:$B$182,0))</f>
        <v>0</v>
      </c>
      <c r="K101" s="34">
        <f>INDEX('Program Lvl'!U$2:U$182,MATCH($A101,'Program Lvl'!$B$2:$B$182,0))</f>
        <v>0</v>
      </c>
      <c r="L101" s="34">
        <f>INDEX('Program Lvl'!V$2:V$182,MATCH($A101,'Program Lvl'!$B$2:$B$182,0))</f>
        <v>0</v>
      </c>
      <c r="M101" s="34" t="e">
        <f t="shared" si="16"/>
        <v>#REF!</v>
      </c>
    </row>
    <row r="102" spans="1:13" x14ac:dyDescent="0.2">
      <c r="A102" s="22" t="s">
        <v>35</v>
      </c>
      <c r="B102" s="22" t="str">
        <f>VLOOKUP(A102,'Program Lvl'!$B$2:$C$182,2,FALSE)</f>
        <v>Substation fire hydrant installations</v>
      </c>
      <c r="C102" s="34" t="e">
        <f>INDEX('Program Lvl'!#REF!,MATCH($A102,'Program Lvl'!$B$2:$B$182,0))</f>
        <v>#REF!</v>
      </c>
      <c r="D102" s="34">
        <f>INDEX('Program Lvl'!N$2:N$182,MATCH($A102,'Program Lvl'!$B$2:$B$182,0))</f>
        <v>204999.99999999997</v>
      </c>
      <c r="E102" s="34">
        <f>INDEX('Program Lvl'!O$2:O$182,MATCH($A102,'Program Lvl'!$B$2:$B$182,0))</f>
        <v>210124.99999999997</v>
      </c>
      <c r="F102" s="34">
        <f>INDEX('Program Lvl'!P$2:P$182,MATCH($A102,'Program Lvl'!$B$2:$B$182,0))</f>
        <v>215378.12499999997</v>
      </c>
      <c r="G102" s="34">
        <f>INDEX('Program Lvl'!Q$2:Q$182,MATCH($A102,'Program Lvl'!$B$2:$B$182,0))</f>
        <v>220762.57812499994</v>
      </c>
      <c r="H102" s="34">
        <f>INDEX('Program Lvl'!R$2:R$182,MATCH($A102,'Program Lvl'!$B$2:$B$182,0))</f>
        <v>226281.64257812494</v>
      </c>
      <c r="I102" s="34">
        <f>INDEX('Program Lvl'!S$2:S$182,MATCH($A102,'Program Lvl'!$B$2:$B$182,0))</f>
        <v>231938.68364257805</v>
      </c>
      <c r="J102" s="34">
        <f>INDEX('Program Lvl'!T$2:T$182,MATCH($A102,'Program Lvl'!$B$2:$B$182,0))</f>
        <v>237737.15073364251</v>
      </c>
      <c r="K102" s="34">
        <f>INDEX('Program Lvl'!U$2:U$182,MATCH($A102,'Program Lvl'!$B$2:$B$182,0))</f>
        <v>243680.57950198354</v>
      </c>
      <c r="L102" s="34">
        <f>INDEX('Program Lvl'!V$2:V$182,MATCH($A102,'Program Lvl'!$B$2:$B$182,0))</f>
        <v>249772.59398953308</v>
      </c>
      <c r="M102" s="34" t="e">
        <f t="shared" si="16"/>
        <v>#REF!</v>
      </c>
    </row>
    <row r="103" spans="1:13" x14ac:dyDescent="0.2">
      <c r="A103" s="22" t="s">
        <v>36</v>
      </c>
      <c r="B103" s="22" t="str">
        <f>VLOOKUP(A103,'Program Lvl'!$B$2:$C$182,2,FALSE)</f>
        <v>Substation deluge showers and fire blankets</v>
      </c>
      <c r="C103" s="34" t="e">
        <f>INDEX('Program Lvl'!#REF!,MATCH($A103,'Program Lvl'!$B$2:$B$182,0))</f>
        <v>#REF!</v>
      </c>
      <c r="D103" s="34">
        <f>INDEX('Program Lvl'!N$2:N$182,MATCH($A103,'Program Lvl'!$B$2:$B$182,0))</f>
        <v>164000</v>
      </c>
      <c r="E103" s="34">
        <f>INDEX('Program Lvl'!O$2:O$182,MATCH($A103,'Program Lvl'!$B$2:$B$182,0))</f>
        <v>168100</v>
      </c>
      <c r="F103" s="34">
        <f>INDEX('Program Lvl'!P$2:P$182,MATCH($A103,'Program Lvl'!$B$2:$B$182,0))</f>
        <v>172302.49999999997</v>
      </c>
      <c r="G103" s="34">
        <f>INDEX('Program Lvl'!Q$2:Q$182,MATCH($A103,'Program Lvl'!$B$2:$B$182,0))</f>
        <v>176610.06249999997</v>
      </c>
      <c r="H103" s="34">
        <f>INDEX('Program Lvl'!R$2:R$182,MATCH($A103,'Program Lvl'!$B$2:$B$182,0))</f>
        <v>181025.31406249994</v>
      </c>
      <c r="I103" s="34">
        <f>INDEX('Program Lvl'!S$2:S$182,MATCH($A103,'Program Lvl'!$B$2:$B$182,0))</f>
        <v>185550.94691406243</v>
      </c>
      <c r="J103" s="34">
        <f>INDEX('Program Lvl'!T$2:T$182,MATCH($A103,'Program Lvl'!$B$2:$B$182,0))</f>
        <v>190189.72058691399</v>
      </c>
      <c r="K103" s="34">
        <f>INDEX('Program Lvl'!U$2:U$182,MATCH($A103,'Program Lvl'!$B$2:$B$182,0))</f>
        <v>194944.46360158685</v>
      </c>
      <c r="L103" s="34">
        <f>INDEX('Program Lvl'!V$2:V$182,MATCH($A103,'Program Lvl'!$B$2:$B$182,0))</f>
        <v>199818.07519162647</v>
      </c>
      <c r="M103" s="34" t="e">
        <f t="shared" si="16"/>
        <v>#REF!</v>
      </c>
    </row>
    <row r="104" spans="1:13" x14ac:dyDescent="0.2">
      <c r="A104" s="22" t="s">
        <v>37</v>
      </c>
      <c r="B104" s="22" t="str">
        <f>VLOOKUP(A104,'Program Lvl'!$B$2:$C$182,2,FALSE)</f>
        <v>Substation oil containment program - bund walls</v>
      </c>
      <c r="C104" s="34" t="e">
        <f>INDEX('Program Lvl'!#REF!,MATCH($A104,'Program Lvl'!$B$2:$B$182,0))</f>
        <v>#REF!</v>
      </c>
      <c r="D104" s="34">
        <f>INDEX('Program Lvl'!N$2:N$182,MATCH($A104,'Program Lvl'!$B$2:$B$182,0))</f>
        <v>71750</v>
      </c>
      <c r="E104" s="34">
        <f>INDEX('Program Lvl'!O$2:O$182,MATCH($A104,'Program Lvl'!$B$2:$B$182,0))</f>
        <v>73543.75</v>
      </c>
      <c r="F104" s="34">
        <f>INDEX('Program Lvl'!P$2:P$182,MATCH($A104,'Program Lvl'!$B$2:$B$182,0))</f>
        <v>75382.343749999985</v>
      </c>
      <c r="G104" s="34">
        <f>INDEX('Program Lvl'!Q$2:Q$182,MATCH($A104,'Program Lvl'!$B$2:$B$182,0))</f>
        <v>77266.902343749985</v>
      </c>
      <c r="H104" s="34">
        <f>INDEX('Program Lvl'!R$2:R$182,MATCH($A104,'Program Lvl'!$B$2:$B$182,0))</f>
        <v>79198.574902343724</v>
      </c>
      <c r="I104" s="34">
        <f>INDEX('Program Lvl'!S$2:S$182,MATCH($A104,'Program Lvl'!$B$2:$B$182,0))</f>
        <v>81178.539274902316</v>
      </c>
      <c r="J104" s="34">
        <f>INDEX('Program Lvl'!T$2:T$182,MATCH($A104,'Program Lvl'!$B$2:$B$182,0))</f>
        <v>83208.002756774877</v>
      </c>
      <c r="K104" s="34">
        <f>INDEX('Program Lvl'!U$2:U$182,MATCH($A104,'Program Lvl'!$B$2:$B$182,0))</f>
        <v>85288.202825694243</v>
      </c>
      <c r="L104" s="34">
        <f>INDEX('Program Lvl'!V$2:V$182,MATCH($A104,'Program Lvl'!$B$2:$B$182,0))</f>
        <v>87420.407896336576</v>
      </c>
      <c r="M104" s="34" t="e">
        <f t="shared" si="16"/>
        <v>#REF!</v>
      </c>
    </row>
    <row r="105" spans="1:13" x14ac:dyDescent="0.2">
      <c r="A105" s="22" t="s">
        <v>12</v>
      </c>
      <c r="B105" s="22" t="str">
        <f>VLOOKUP(A105,'Program Lvl'!$B$2:$C$182,2,FALSE)</f>
        <v>Substation earthing</v>
      </c>
      <c r="C105" s="34" t="e">
        <f>INDEX('Program Lvl'!#REF!,MATCH($A105,'Program Lvl'!$B$2:$B$182,0))</f>
        <v>#REF!</v>
      </c>
      <c r="D105" s="34">
        <f>INDEX('Program Lvl'!N$2:N$182,MATCH($A105,'Program Lvl'!$B$2:$B$182,0))</f>
        <v>348499.99999999994</v>
      </c>
      <c r="E105" s="34">
        <f>INDEX('Program Lvl'!O$2:O$182,MATCH($A105,'Program Lvl'!$B$2:$B$182,0))</f>
        <v>428654.99999999994</v>
      </c>
      <c r="F105" s="34">
        <f>INDEX('Program Lvl'!P$2:P$182,MATCH($A105,'Program Lvl'!$B$2:$B$182,0))</f>
        <v>0</v>
      </c>
      <c r="G105" s="34">
        <f>INDEX('Program Lvl'!Q$2:Q$182,MATCH($A105,'Program Lvl'!$B$2:$B$182,0))</f>
        <v>0</v>
      </c>
      <c r="H105" s="34">
        <f>INDEX('Program Lvl'!R$2:R$182,MATCH($A105,'Program Lvl'!$B$2:$B$182,0))</f>
        <v>0</v>
      </c>
      <c r="I105" s="34">
        <f>INDEX('Program Lvl'!S$2:S$182,MATCH($A105,'Program Lvl'!$B$2:$B$182,0))</f>
        <v>0</v>
      </c>
      <c r="J105" s="34">
        <f>INDEX('Program Lvl'!T$2:T$182,MATCH($A105,'Program Lvl'!$B$2:$B$182,0))</f>
        <v>0</v>
      </c>
      <c r="K105" s="34">
        <f>INDEX('Program Lvl'!U$2:U$182,MATCH($A105,'Program Lvl'!$B$2:$B$182,0))</f>
        <v>0</v>
      </c>
      <c r="L105" s="34">
        <f>INDEX('Program Lvl'!V$2:V$182,MATCH($A105,'Program Lvl'!$B$2:$B$182,0))</f>
        <v>0</v>
      </c>
      <c r="M105" s="34" t="e">
        <f t="shared" si="16"/>
        <v>#REF!</v>
      </c>
    </row>
    <row r="106" spans="1:13" s="2" customFormat="1" x14ac:dyDescent="0.2">
      <c r="A106" s="22" t="s">
        <v>13</v>
      </c>
      <c r="B106" s="22" t="s">
        <v>286</v>
      </c>
      <c r="C106" s="34" t="e">
        <f>INDEX('Program Lvl'!#REF!,MATCH($A106,'Program Lvl'!$B$2:$B$182,0))</f>
        <v>#REF!</v>
      </c>
      <c r="D106" s="34">
        <f>INDEX('Program Lvl'!N$2:N$182,MATCH($A106,'Program Lvl'!$B$2:$B$182,0))</f>
        <v>0</v>
      </c>
      <c r="E106" s="34">
        <f>INDEX('Program Lvl'!O$2:O$182,MATCH($A106,'Program Lvl'!$B$2:$B$182,0))</f>
        <v>0</v>
      </c>
      <c r="F106" s="34">
        <f>INDEX('Program Lvl'!P$2:P$182,MATCH($A106,'Program Lvl'!$B$2:$B$182,0))</f>
        <v>0</v>
      </c>
      <c r="G106" s="34">
        <f>INDEX('Program Lvl'!Q$2:Q$182,MATCH($A106,'Program Lvl'!$B$2:$B$182,0))</f>
        <v>49671.580078124993</v>
      </c>
      <c r="H106" s="34">
        <f>INDEX('Program Lvl'!R$2:R$182,MATCH($A106,'Program Lvl'!$B$2:$B$182,0))</f>
        <v>50913.369580078106</v>
      </c>
      <c r="I106" s="34">
        <f>INDEX('Program Lvl'!S$2:S$182,MATCH($A106,'Program Lvl'!$B$2:$B$182,0))</f>
        <v>0</v>
      </c>
      <c r="J106" s="34">
        <f>INDEX('Program Lvl'!T$2:T$182,MATCH($A106,'Program Lvl'!$B$2:$B$182,0))</f>
        <v>0</v>
      </c>
      <c r="K106" s="34">
        <f>INDEX('Program Lvl'!U$2:U$182,MATCH($A106,'Program Lvl'!$B$2:$B$182,0))</f>
        <v>0</v>
      </c>
      <c r="L106" s="34">
        <f>INDEX('Program Lvl'!V$2:V$182,MATCH($A106,'Program Lvl'!$B$2:$B$182,0))</f>
        <v>56198.833647644948</v>
      </c>
      <c r="M106" s="34" t="e">
        <f t="shared" si="16"/>
        <v>#REF!</v>
      </c>
    </row>
    <row r="107" spans="1:13" x14ac:dyDescent="0.2">
      <c r="A107" s="22" t="s">
        <v>15</v>
      </c>
      <c r="B107" s="22" t="e">
        <f>VLOOKUP(A107,'Program Lvl'!$B$2:$C$182,2,FALSE)</f>
        <v>#N/A</v>
      </c>
      <c r="C107" s="34" t="e">
        <f>INDEX('Program Lvl'!#REF!,MATCH($A107,'Program Lvl'!$B$2:$B$182,0))</f>
        <v>#REF!</v>
      </c>
      <c r="D107" s="34" t="e">
        <f>INDEX('Program Lvl'!N$2:N$182,MATCH($A107,'Program Lvl'!$B$2:$B$182,0))</f>
        <v>#N/A</v>
      </c>
      <c r="E107" s="34" t="e">
        <f>INDEX('Program Lvl'!O$2:O$182,MATCH($A107,'Program Lvl'!$B$2:$B$182,0))</f>
        <v>#N/A</v>
      </c>
      <c r="F107" s="34" t="e">
        <f>INDEX('Program Lvl'!P$2:P$182,MATCH($A107,'Program Lvl'!$B$2:$B$182,0))</f>
        <v>#N/A</v>
      </c>
      <c r="G107" s="34" t="e">
        <f>INDEX('Program Lvl'!Q$2:Q$182,MATCH($A107,'Program Lvl'!$B$2:$B$182,0))</f>
        <v>#N/A</v>
      </c>
      <c r="H107" s="34" t="e">
        <f>INDEX('Program Lvl'!R$2:R$182,MATCH($A107,'Program Lvl'!$B$2:$B$182,0))</f>
        <v>#N/A</v>
      </c>
      <c r="I107" s="34" t="e">
        <f>INDEX('Program Lvl'!S$2:S$182,MATCH($A107,'Program Lvl'!$B$2:$B$182,0))</f>
        <v>#N/A</v>
      </c>
      <c r="J107" s="34" t="e">
        <f>INDEX('Program Lvl'!T$2:T$182,MATCH($A107,'Program Lvl'!$B$2:$B$182,0))</f>
        <v>#N/A</v>
      </c>
      <c r="K107" s="34" t="e">
        <f>INDEX('Program Lvl'!U$2:U$182,MATCH($A107,'Program Lvl'!$B$2:$B$182,0))</f>
        <v>#N/A</v>
      </c>
      <c r="L107" s="34" t="e">
        <f>INDEX('Program Lvl'!V$2:V$182,MATCH($A107,'Program Lvl'!$B$2:$B$182,0))</f>
        <v>#N/A</v>
      </c>
      <c r="M107" s="34" t="e">
        <f t="shared" si="16"/>
        <v>#REF!</v>
      </c>
    </row>
    <row r="108" spans="1:13" x14ac:dyDescent="0.2">
      <c r="A108" s="22" t="s">
        <v>3</v>
      </c>
      <c r="B108" s="22" t="str">
        <f>VLOOKUP(A108,'Program Lvl'!$B$2:$C$182,2,FALSE)</f>
        <v>66kV circuit breaker replacement</v>
      </c>
      <c r="C108" s="34" t="e">
        <f>INDEX('Program Lvl'!#REF!,MATCH($A108,'Program Lvl'!$B$2:$B$182,0))</f>
        <v>#REF!</v>
      </c>
      <c r="D108" s="34">
        <f>INDEX('Program Lvl'!N$2:N$182,MATCH($A108,'Program Lvl'!$B$2:$B$182,0))</f>
        <v>264450</v>
      </c>
      <c r="E108" s="34">
        <f>INDEX('Program Lvl'!O$2:O$182,MATCH($A108,'Program Lvl'!$B$2:$B$182,0))</f>
        <v>271061.25</v>
      </c>
      <c r="F108" s="34">
        <f>INDEX('Program Lvl'!P$2:P$182,MATCH($A108,'Program Lvl'!$B$2:$B$182,0))</f>
        <v>0</v>
      </c>
      <c r="G108" s="34">
        <f>INDEX('Program Lvl'!Q$2:Q$182,MATCH($A108,'Program Lvl'!$B$2:$B$182,0))</f>
        <v>0</v>
      </c>
      <c r="H108" s="34">
        <f>INDEX('Program Lvl'!R$2:R$182,MATCH($A108,'Program Lvl'!$B$2:$B$182,0))</f>
        <v>0</v>
      </c>
      <c r="I108" s="34">
        <f>INDEX('Program Lvl'!S$2:S$182,MATCH($A108,'Program Lvl'!$B$2:$B$182,0))</f>
        <v>299200.90189892566</v>
      </c>
      <c r="J108" s="34">
        <f>INDEX('Program Lvl'!T$2:T$182,MATCH($A108,'Program Lvl'!$B$2:$B$182,0))</f>
        <v>306680.9244463988</v>
      </c>
      <c r="K108" s="34">
        <f>INDEX('Program Lvl'!U$2:U$182,MATCH($A108,'Program Lvl'!$B$2:$B$182,0))</f>
        <v>314347.94755755877</v>
      </c>
      <c r="L108" s="34">
        <f>INDEX('Program Lvl'!V$2:V$182,MATCH($A108,'Program Lvl'!$B$2:$B$182,0))</f>
        <v>322206.64624649769</v>
      </c>
      <c r="M108" s="34" t="e">
        <f t="shared" si="16"/>
        <v>#REF!</v>
      </c>
    </row>
    <row r="109" spans="1:13" x14ac:dyDescent="0.2">
      <c r="A109" s="22" t="s">
        <v>16</v>
      </c>
      <c r="B109" s="22" t="e">
        <f>VLOOKUP(A109,'Program Lvl'!$B$2:$C$182,2,FALSE)</f>
        <v>#N/A</v>
      </c>
      <c r="C109" s="34" t="e">
        <f>INDEX('Program Lvl'!#REF!,MATCH($A109,'Program Lvl'!$B$2:$B$182,0))</f>
        <v>#REF!</v>
      </c>
      <c r="D109" s="34" t="e">
        <f>INDEX('Program Lvl'!N$2:N$182,MATCH($A109,'Program Lvl'!$B$2:$B$182,0))</f>
        <v>#N/A</v>
      </c>
      <c r="E109" s="34" t="e">
        <f>INDEX('Program Lvl'!O$2:O$182,MATCH($A109,'Program Lvl'!$B$2:$B$182,0))</f>
        <v>#N/A</v>
      </c>
      <c r="F109" s="34" t="e">
        <f>INDEX('Program Lvl'!P$2:P$182,MATCH($A109,'Program Lvl'!$B$2:$B$182,0))</f>
        <v>#N/A</v>
      </c>
      <c r="G109" s="34" t="e">
        <f>INDEX('Program Lvl'!Q$2:Q$182,MATCH($A109,'Program Lvl'!$B$2:$B$182,0))</f>
        <v>#N/A</v>
      </c>
      <c r="H109" s="34" t="e">
        <f>INDEX('Program Lvl'!R$2:R$182,MATCH($A109,'Program Lvl'!$B$2:$B$182,0))</f>
        <v>#N/A</v>
      </c>
      <c r="I109" s="34" t="e">
        <f>INDEX('Program Lvl'!S$2:S$182,MATCH($A109,'Program Lvl'!$B$2:$B$182,0))</f>
        <v>#N/A</v>
      </c>
      <c r="J109" s="34" t="e">
        <f>INDEX('Program Lvl'!T$2:T$182,MATCH($A109,'Program Lvl'!$B$2:$B$182,0))</f>
        <v>#N/A</v>
      </c>
      <c r="K109" s="34" t="e">
        <f>INDEX('Program Lvl'!U$2:U$182,MATCH($A109,'Program Lvl'!$B$2:$B$182,0))</f>
        <v>#N/A</v>
      </c>
      <c r="L109" s="34" t="e">
        <f>INDEX('Program Lvl'!V$2:V$182,MATCH($A109,'Program Lvl'!$B$2:$B$182,0))</f>
        <v>#N/A</v>
      </c>
      <c r="M109" s="34" t="e">
        <f t="shared" si="16"/>
        <v>#REF!</v>
      </c>
    </row>
    <row r="110" spans="1:13" x14ac:dyDescent="0.2">
      <c r="A110" s="22" t="s">
        <v>17</v>
      </c>
      <c r="B110" s="22" t="str">
        <f>VLOOKUP(A110,'Program Lvl'!$B$2:$C$182,2,FALSE)</f>
        <v>Busbar support and isolator replacement</v>
      </c>
      <c r="C110" s="34" t="e">
        <f>INDEX('Program Lvl'!#REF!,MATCH($A110,'Program Lvl'!$B$2:$B$182,0))</f>
        <v>#REF!</v>
      </c>
      <c r="D110" s="34">
        <f>INDEX('Program Lvl'!N$2:N$182,MATCH($A110,'Program Lvl'!$B$2:$B$182,0))</f>
        <v>0</v>
      </c>
      <c r="E110" s="34">
        <f>INDEX('Program Lvl'!O$2:O$182,MATCH($A110,'Program Lvl'!$B$2:$B$182,0))</f>
        <v>99284.062499999985</v>
      </c>
      <c r="F110" s="34">
        <f>INDEX('Program Lvl'!P$2:P$182,MATCH($A110,'Program Lvl'!$B$2:$B$182,0))</f>
        <v>101766.16406249999</v>
      </c>
      <c r="G110" s="34">
        <f>INDEX('Program Lvl'!Q$2:Q$182,MATCH($A110,'Program Lvl'!$B$2:$B$182,0))</f>
        <v>104310.31816406248</v>
      </c>
      <c r="H110" s="34">
        <f>INDEX('Program Lvl'!R$2:R$182,MATCH($A110,'Program Lvl'!$B$2:$B$182,0))</f>
        <v>106918.07611816403</v>
      </c>
      <c r="I110" s="34">
        <f>INDEX('Program Lvl'!S$2:S$182,MATCH($A110,'Program Lvl'!$B$2:$B$182,0))</f>
        <v>109591.02802111812</v>
      </c>
      <c r="J110" s="34">
        <f>INDEX('Program Lvl'!T$2:T$182,MATCH($A110,'Program Lvl'!$B$2:$B$182,0))</f>
        <v>112330.80372164608</v>
      </c>
      <c r="K110" s="34">
        <f>INDEX('Program Lvl'!U$2:U$182,MATCH($A110,'Program Lvl'!$B$2:$B$182,0))</f>
        <v>115139.07381468722</v>
      </c>
      <c r="L110" s="34">
        <f>INDEX('Program Lvl'!V$2:V$182,MATCH($A110,'Program Lvl'!$B$2:$B$182,0))</f>
        <v>118017.55066005439</v>
      </c>
      <c r="M110" s="34" t="e">
        <f t="shared" si="16"/>
        <v>#REF!</v>
      </c>
    </row>
    <row r="111" spans="1:13" x14ac:dyDescent="0.2">
      <c r="A111" s="22" t="s">
        <v>40</v>
      </c>
      <c r="B111" s="22" t="str">
        <f>VLOOKUP(A111,'Program Lvl'!$B$2:$C$182,2,FALSE)</f>
        <v>Roof refurbishment for control and switch rooms</v>
      </c>
      <c r="C111" s="34" t="e">
        <f>INDEX('Program Lvl'!#REF!,MATCH($A111,'Program Lvl'!$B$2:$B$182,0))</f>
        <v>#REF!</v>
      </c>
      <c r="D111" s="34">
        <f>INDEX('Program Lvl'!N$2:N$182,MATCH($A111,'Program Lvl'!$B$2:$B$182,0))</f>
        <v>1537499.9999999998</v>
      </c>
      <c r="E111" s="34">
        <f>INDEX('Program Lvl'!O$2:O$182,MATCH($A111,'Program Lvl'!$B$2:$B$182,0))</f>
        <v>1575937.5</v>
      </c>
      <c r="F111" s="34">
        <f>INDEX('Program Lvl'!P$2:P$182,MATCH($A111,'Program Lvl'!$B$2:$B$182,0))</f>
        <v>1615335.9374999995</v>
      </c>
      <c r="G111" s="34">
        <f>INDEX('Program Lvl'!Q$2:Q$182,MATCH($A111,'Program Lvl'!$B$2:$B$182,0))</f>
        <v>1655719.3359374995</v>
      </c>
      <c r="H111" s="34">
        <f>INDEX('Program Lvl'!R$2:R$182,MATCH($A111,'Program Lvl'!$B$2:$B$182,0))</f>
        <v>1697112.319335937</v>
      </c>
      <c r="I111" s="34">
        <f>INDEX('Program Lvl'!S$2:S$182,MATCH($A111,'Program Lvl'!$B$2:$B$182,0))</f>
        <v>1739540.1273193352</v>
      </c>
      <c r="J111" s="34">
        <f>INDEX('Program Lvl'!T$2:T$182,MATCH($A111,'Program Lvl'!$B$2:$B$182,0))</f>
        <v>1783028.630502319</v>
      </c>
      <c r="K111" s="34">
        <f>INDEX('Program Lvl'!U$2:U$182,MATCH($A111,'Program Lvl'!$B$2:$B$182,0))</f>
        <v>1827604.3462648764</v>
      </c>
      <c r="L111" s="34">
        <f>INDEX('Program Lvl'!V$2:V$182,MATCH($A111,'Program Lvl'!$B$2:$B$182,0))</f>
        <v>1873294.4549214982</v>
      </c>
      <c r="M111" s="34" t="e">
        <f t="shared" si="16"/>
        <v>#REF!</v>
      </c>
    </row>
    <row r="112" spans="1:13" x14ac:dyDescent="0.2">
      <c r="A112" s="22" t="s">
        <v>21</v>
      </c>
      <c r="B112" s="22" t="e">
        <f>VLOOKUP(A112,'Program Lvl'!$B$2:$C$182,2,FALSE)</f>
        <v>#N/A</v>
      </c>
      <c r="C112" s="34" t="e">
        <f>INDEX('Program Lvl'!#REF!,MATCH($A112,'Program Lvl'!$B$2:$B$182,0))</f>
        <v>#REF!</v>
      </c>
      <c r="D112" s="34" t="e">
        <f>INDEX('Program Lvl'!N$2:N$182,MATCH($A112,'Program Lvl'!$B$2:$B$182,0))</f>
        <v>#N/A</v>
      </c>
      <c r="E112" s="34" t="e">
        <f>INDEX('Program Lvl'!O$2:O$182,MATCH($A112,'Program Lvl'!$B$2:$B$182,0))</f>
        <v>#N/A</v>
      </c>
      <c r="F112" s="34" t="e">
        <f>INDEX('Program Lvl'!P$2:P$182,MATCH($A112,'Program Lvl'!$B$2:$B$182,0))</f>
        <v>#N/A</v>
      </c>
      <c r="G112" s="34" t="e">
        <f>INDEX('Program Lvl'!Q$2:Q$182,MATCH($A112,'Program Lvl'!$B$2:$B$182,0))</f>
        <v>#N/A</v>
      </c>
      <c r="H112" s="34" t="e">
        <f>INDEX('Program Lvl'!R$2:R$182,MATCH($A112,'Program Lvl'!$B$2:$B$182,0))</f>
        <v>#N/A</v>
      </c>
      <c r="I112" s="34" t="e">
        <f>INDEX('Program Lvl'!S$2:S$182,MATCH($A112,'Program Lvl'!$B$2:$B$182,0))</f>
        <v>#N/A</v>
      </c>
      <c r="J112" s="34" t="e">
        <f>INDEX('Program Lvl'!T$2:T$182,MATCH($A112,'Program Lvl'!$B$2:$B$182,0))</f>
        <v>#N/A</v>
      </c>
      <c r="K112" s="34" t="e">
        <f>INDEX('Program Lvl'!U$2:U$182,MATCH($A112,'Program Lvl'!$B$2:$B$182,0))</f>
        <v>#N/A</v>
      </c>
      <c r="L112" s="34" t="e">
        <f>INDEX('Program Lvl'!V$2:V$182,MATCH($A112,'Program Lvl'!$B$2:$B$182,0))</f>
        <v>#N/A</v>
      </c>
      <c r="M112" s="34" t="e">
        <f t="shared" si="16"/>
        <v>#REF!</v>
      </c>
    </row>
    <row r="113" spans="1:13" x14ac:dyDescent="0.2">
      <c r="A113" s="22" t="s">
        <v>24</v>
      </c>
      <c r="B113" s="22" t="e">
        <f>VLOOKUP(A113,'Program Lvl'!$B$2:$C$182,2,FALSE)</f>
        <v>#N/A</v>
      </c>
      <c r="C113" s="34" t="e">
        <f>INDEX('Program Lvl'!#REF!,MATCH($A113,'Program Lvl'!$B$2:$B$182,0))</f>
        <v>#REF!</v>
      </c>
      <c r="D113" s="34" t="e">
        <f>INDEX('Program Lvl'!N$2:N$182,MATCH($A113,'Program Lvl'!$B$2:$B$182,0))</f>
        <v>#N/A</v>
      </c>
      <c r="E113" s="34" t="e">
        <f>INDEX('Program Lvl'!O$2:O$182,MATCH($A113,'Program Lvl'!$B$2:$B$182,0))</f>
        <v>#N/A</v>
      </c>
      <c r="F113" s="34" t="e">
        <f>INDEX('Program Lvl'!P$2:P$182,MATCH($A113,'Program Lvl'!$B$2:$B$182,0))</f>
        <v>#N/A</v>
      </c>
      <c r="G113" s="34" t="e">
        <f>INDEX('Program Lvl'!Q$2:Q$182,MATCH($A113,'Program Lvl'!$B$2:$B$182,0))</f>
        <v>#N/A</v>
      </c>
      <c r="H113" s="34" t="e">
        <f>INDEX('Program Lvl'!R$2:R$182,MATCH($A113,'Program Lvl'!$B$2:$B$182,0))</f>
        <v>#N/A</v>
      </c>
      <c r="I113" s="34" t="e">
        <f>INDEX('Program Lvl'!S$2:S$182,MATCH($A113,'Program Lvl'!$B$2:$B$182,0))</f>
        <v>#N/A</v>
      </c>
      <c r="J113" s="34" t="e">
        <f>INDEX('Program Lvl'!T$2:T$182,MATCH($A113,'Program Lvl'!$B$2:$B$182,0))</f>
        <v>#N/A</v>
      </c>
      <c r="K113" s="34" t="e">
        <f>INDEX('Program Lvl'!U$2:U$182,MATCH($A113,'Program Lvl'!$B$2:$B$182,0))</f>
        <v>#N/A</v>
      </c>
      <c r="L113" s="34" t="e">
        <f>INDEX('Program Lvl'!V$2:V$182,MATCH($A113,'Program Lvl'!$B$2:$B$182,0))</f>
        <v>#N/A</v>
      </c>
      <c r="M113" s="34" t="e">
        <f t="shared" si="16"/>
        <v>#REF!</v>
      </c>
    </row>
    <row r="114" spans="1:13" x14ac:dyDescent="0.2">
      <c r="A114" s="22" t="s">
        <v>19</v>
      </c>
      <c r="B114" s="22" t="e">
        <f>VLOOKUP(A114,'Program Lvl'!$B$2:$C$182,2,FALSE)</f>
        <v>#N/A</v>
      </c>
      <c r="C114" s="34" t="e">
        <f>INDEX('Program Lvl'!#REF!,MATCH($A114,'Program Lvl'!$B$2:$B$182,0))</f>
        <v>#REF!</v>
      </c>
      <c r="D114" s="34" t="e">
        <f>INDEX('Program Lvl'!N$2:N$182,MATCH($A114,'Program Lvl'!$B$2:$B$182,0))</f>
        <v>#N/A</v>
      </c>
      <c r="E114" s="34" t="e">
        <f>INDEX('Program Lvl'!O$2:O$182,MATCH($A114,'Program Lvl'!$B$2:$B$182,0))</f>
        <v>#N/A</v>
      </c>
      <c r="F114" s="34" t="e">
        <f>INDEX('Program Lvl'!P$2:P$182,MATCH($A114,'Program Lvl'!$B$2:$B$182,0))</f>
        <v>#N/A</v>
      </c>
      <c r="G114" s="34" t="e">
        <f>INDEX('Program Lvl'!Q$2:Q$182,MATCH($A114,'Program Lvl'!$B$2:$B$182,0))</f>
        <v>#N/A</v>
      </c>
      <c r="H114" s="34" t="e">
        <f>INDEX('Program Lvl'!R$2:R$182,MATCH($A114,'Program Lvl'!$B$2:$B$182,0))</f>
        <v>#N/A</v>
      </c>
      <c r="I114" s="34" t="e">
        <f>INDEX('Program Lvl'!S$2:S$182,MATCH($A114,'Program Lvl'!$B$2:$B$182,0))</f>
        <v>#N/A</v>
      </c>
      <c r="J114" s="34" t="e">
        <f>INDEX('Program Lvl'!T$2:T$182,MATCH($A114,'Program Lvl'!$B$2:$B$182,0))</f>
        <v>#N/A</v>
      </c>
      <c r="K114" s="34" t="e">
        <f>INDEX('Program Lvl'!U$2:U$182,MATCH($A114,'Program Lvl'!$B$2:$B$182,0))</f>
        <v>#N/A</v>
      </c>
      <c r="L114" s="34" t="e">
        <f>INDEX('Program Lvl'!V$2:V$182,MATCH($A114,'Program Lvl'!$B$2:$B$182,0))</f>
        <v>#N/A</v>
      </c>
      <c r="M114" s="34" t="e">
        <f t="shared" si="16"/>
        <v>#REF!</v>
      </c>
    </row>
    <row r="115" spans="1:13" x14ac:dyDescent="0.2">
      <c r="A115" s="22" t="s">
        <v>41</v>
      </c>
      <c r="B115" s="22" t="str">
        <f>VLOOKUP(A115,'Program Lvl'!$B$2:$C$182,2,FALSE)</f>
        <v>Substation fire stopping measures</v>
      </c>
      <c r="C115" s="34" t="e">
        <f>INDEX('Program Lvl'!#REF!,MATCH($A115,'Program Lvl'!$B$2:$B$182,0))</f>
        <v>#REF!</v>
      </c>
      <c r="D115" s="34">
        <f>INDEX('Program Lvl'!N$2:N$182,MATCH($A115,'Program Lvl'!$B$2:$B$182,0))</f>
        <v>67650</v>
      </c>
      <c r="E115" s="34">
        <f>INDEX('Program Lvl'!O$2:O$182,MATCH($A115,'Program Lvl'!$B$2:$B$182,0))</f>
        <v>69341.25</v>
      </c>
      <c r="F115" s="34">
        <f>INDEX('Program Lvl'!P$2:P$182,MATCH($A115,'Program Lvl'!$B$2:$B$182,0))</f>
        <v>71074.781249999985</v>
      </c>
      <c r="G115" s="34">
        <f>INDEX('Program Lvl'!Q$2:Q$182,MATCH($A115,'Program Lvl'!$B$2:$B$182,0))</f>
        <v>72851.650781249991</v>
      </c>
      <c r="H115" s="34">
        <f>INDEX('Program Lvl'!R$2:R$182,MATCH($A115,'Program Lvl'!$B$2:$B$182,0))</f>
        <v>74672.942050781232</v>
      </c>
      <c r="I115" s="34">
        <f>INDEX('Program Lvl'!S$2:S$182,MATCH($A115,'Program Lvl'!$B$2:$B$182,0))</f>
        <v>76539.765602050757</v>
      </c>
      <c r="J115" s="34">
        <f>INDEX('Program Lvl'!T$2:T$182,MATCH($A115,'Program Lvl'!$B$2:$B$182,0))</f>
        <v>78453.259742102018</v>
      </c>
      <c r="K115" s="34">
        <f>INDEX('Program Lvl'!U$2:U$182,MATCH($A115,'Program Lvl'!$B$2:$B$182,0))</f>
        <v>80414.591235654574</v>
      </c>
      <c r="L115" s="34">
        <f>INDEX('Program Lvl'!V$2:V$182,MATCH($A115,'Program Lvl'!$B$2:$B$182,0))</f>
        <v>82424.956016545912</v>
      </c>
      <c r="M115" s="34" t="e">
        <f t="shared" si="16"/>
        <v>#REF!</v>
      </c>
    </row>
    <row r="116" spans="1:13" x14ac:dyDescent="0.2">
      <c r="A116" s="22" t="s">
        <v>27</v>
      </c>
      <c r="B116" s="22" t="str">
        <f>VLOOKUP(A116,'Program Lvl'!$B$2:$C$182,2,FALSE)</f>
        <v>Marayong Zone Substation renewal</v>
      </c>
      <c r="C116" s="34" t="e">
        <f>INDEX('Program Lvl'!#REF!,MATCH($A116,'Program Lvl'!$B$2:$B$182,0))</f>
        <v>#REF!</v>
      </c>
      <c r="D116" s="34">
        <f>INDEX('Program Lvl'!N$2:N$182,MATCH($A116,'Program Lvl'!$B$2:$B$182,0))</f>
        <v>8409999.9499999993</v>
      </c>
      <c r="E116" s="34">
        <f>INDEX('Program Lvl'!O$2:O$182,MATCH($A116,'Program Lvl'!$B$2:$B$182,0))</f>
        <v>1921674.0231249998</v>
      </c>
      <c r="F116" s="34">
        <f>INDEX('Program Lvl'!P$2:P$182,MATCH($A116,'Program Lvl'!$B$2:$B$182,0))</f>
        <v>0</v>
      </c>
      <c r="G116" s="34">
        <f>INDEX('Program Lvl'!Q$2:Q$182,MATCH($A116,'Program Lvl'!$B$2:$B$182,0))</f>
        <v>0</v>
      </c>
      <c r="H116" s="34">
        <f>INDEX('Program Lvl'!R$2:R$182,MATCH($A116,'Program Lvl'!$B$2:$B$182,0))</f>
        <v>0</v>
      </c>
      <c r="I116" s="34">
        <f>INDEX('Program Lvl'!S$2:S$182,MATCH($A116,'Program Lvl'!$B$2:$B$182,0))</f>
        <v>0</v>
      </c>
      <c r="J116" s="34">
        <f>INDEX('Program Lvl'!T$2:T$182,MATCH($A116,'Program Lvl'!$B$2:$B$182,0))</f>
        <v>0</v>
      </c>
      <c r="K116" s="34">
        <f>INDEX('Program Lvl'!U$2:U$182,MATCH($A116,'Program Lvl'!$B$2:$B$182,0))</f>
        <v>0</v>
      </c>
      <c r="L116" s="34">
        <f>INDEX('Program Lvl'!V$2:V$182,MATCH($A116,'Program Lvl'!$B$2:$B$182,0))</f>
        <v>0</v>
      </c>
      <c r="M116" s="34" t="e">
        <f t="shared" si="16"/>
        <v>#REF!</v>
      </c>
    </row>
    <row r="117" spans="1:13" x14ac:dyDescent="0.2">
      <c r="A117" s="22" t="s">
        <v>88</v>
      </c>
      <c r="B117" s="22" t="str">
        <f>VLOOKUP(A117,'Program Lvl'!$B$2:$C$182,2,FALSE)</f>
        <v>Sussex Inlet Zone Substation - stage 2 renewal</v>
      </c>
      <c r="C117" s="34" t="e">
        <f>INDEX('Program Lvl'!#REF!,MATCH($A117,'Program Lvl'!$B$2:$B$182,0))</f>
        <v>#REF!</v>
      </c>
      <c r="D117" s="34">
        <f>INDEX('Program Lvl'!N$2:N$182,MATCH($A117,'Program Lvl'!$B$2:$B$182,0))</f>
        <v>1720519.9</v>
      </c>
      <c r="E117" s="34">
        <f>INDEX('Program Lvl'!O$2:O$182,MATCH($A117,'Program Lvl'!$B$2:$B$182,0))</f>
        <v>39235.590624999997</v>
      </c>
      <c r="F117" s="34">
        <f>INDEX('Program Lvl'!P$2:P$182,MATCH($A117,'Program Lvl'!$B$2:$B$182,0))</f>
        <v>0</v>
      </c>
      <c r="G117" s="34">
        <f>INDEX('Program Lvl'!Q$2:Q$182,MATCH($A117,'Program Lvl'!$B$2:$B$182,0))</f>
        <v>0</v>
      </c>
      <c r="H117" s="34">
        <f>INDEX('Program Lvl'!R$2:R$182,MATCH($A117,'Program Lvl'!$B$2:$B$182,0))</f>
        <v>0</v>
      </c>
      <c r="I117" s="34">
        <f>INDEX('Program Lvl'!S$2:S$182,MATCH($A117,'Program Lvl'!$B$2:$B$182,0))</f>
        <v>0</v>
      </c>
      <c r="J117" s="34">
        <f>INDEX('Program Lvl'!T$2:T$182,MATCH($A117,'Program Lvl'!$B$2:$B$182,0))</f>
        <v>0</v>
      </c>
      <c r="K117" s="34">
        <f>INDEX('Program Lvl'!U$2:U$182,MATCH($A117,'Program Lvl'!$B$2:$B$182,0))</f>
        <v>0</v>
      </c>
      <c r="L117" s="34">
        <f>INDEX('Program Lvl'!V$2:V$182,MATCH($A117,'Program Lvl'!$B$2:$B$182,0))</f>
        <v>0</v>
      </c>
      <c r="M117" s="34" t="e">
        <f t="shared" si="16"/>
        <v>#REF!</v>
      </c>
    </row>
    <row r="118" spans="1:13" x14ac:dyDescent="0.2">
      <c r="A118" s="22" t="s">
        <v>89</v>
      </c>
      <c r="B118" s="22" t="e">
        <f>VLOOKUP(A118,'Program Lvl'!$B$2:$C$182,2,FALSE)</f>
        <v>#N/A</v>
      </c>
      <c r="C118" s="34" t="e">
        <f>INDEX('Program Lvl'!#REF!,MATCH($A118,'Program Lvl'!$B$2:$B$182,0))</f>
        <v>#REF!</v>
      </c>
      <c r="D118" s="34" t="e">
        <f>INDEX('Program Lvl'!N$2:N$182,MATCH($A118,'Program Lvl'!$B$2:$B$182,0))</f>
        <v>#N/A</v>
      </c>
      <c r="E118" s="34" t="e">
        <f>INDEX('Program Lvl'!O$2:O$182,MATCH($A118,'Program Lvl'!$B$2:$B$182,0))</f>
        <v>#N/A</v>
      </c>
      <c r="F118" s="34" t="e">
        <f>INDEX('Program Lvl'!P$2:P$182,MATCH($A118,'Program Lvl'!$B$2:$B$182,0))</f>
        <v>#N/A</v>
      </c>
      <c r="G118" s="34" t="e">
        <f>INDEX('Program Lvl'!Q$2:Q$182,MATCH($A118,'Program Lvl'!$B$2:$B$182,0))</f>
        <v>#N/A</v>
      </c>
      <c r="H118" s="34" t="e">
        <f>INDEX('Program Lvl'!R$2:R$182,MATCH($A118,'Program Lvl'!$B$2:$B$182,0))</f>
        <v>#N/A</v>
      </c>
      <c r="I118" s="34" t="e">
        <f>INDEX('Program Lvl'!S$2:S$182,MATCH($A118,'Program Lvl'!$B$2:$B$182,0))</f>
        <v>#N/A</v>
      </c>
      <c r="J118" s="34" t="e">
        <f>INDEX('Program Lvl'!T$2:T$182,MATCH($A118,'Program Lvl'!$B$2:$B$182,0))</f>
        <v>#N/A</v>
      </c>
      <c r="K118" s="34" t="e">
        <f>INDEX('Program Lvl'!U$2:U$182,MATCH($A118,'Program Lvl'!$B$2:$B$182,0))</f>
        <v>#N/A</v>
      </c>
      <c r="L118" s="34" t="e">
        <f>INDEX('Program Lvl'!V$2:V$182,MATCH($A118,'Program Lvl'!$B$2:$B$182,0))</f>
        <v>#N/A</v>
      </c>
      <c r="M118" s="34" t="e">
        <f t="shared" si="16"/>
        <v>#REF!</v>
      </c>
    </row>
    <row r="119" spans="1:13" x14ac:dyDescent="0.2">
      <c r="A119" s="22" t="s">
        <v>90</v>
      </c>
      <c r="B119" s="22" t="e">
        <f>VLOOKUP(A119,'Program Lvl'!$B$2:$C$182,2,FALSE)</f>
        <v>#N/A</v>
      </c>
      <c r="C119" s="34" t="e">
        <f>INDEX('Program Lvl'!#REF!,MATCH($A119,'Program Lvl'!$B$2:$B$182,0))</f>
        <v>#REF!</v>
      </c>
      <c r="D119" s="34" t="e">
        <f>INDEX('Program Lvl'!N$2:N$182,MATCH($A119,'Program Lvl'!$B$2:$B$182,0))</f>
        <v>#N/A</v>
      </c>
      <c r="E119" s="34" t="e">
        <f>INDEX('Program Lvl'!O$2:O$182,MATCH($A119,'Program Lvl'!$B$2:$B$182,0))</f>
        <v>#N/A</v>
      </c>
      <c r="F119" s="34" t="e">
        <f>INDEX('Program Lvl'!P$2:P$182,MATCH($A119,'Program Lvl'!$B$2:$B$182,0))</f>
        <v>#N/A</v>
      </c>
      <c r="G119" s="34" t="e">
        <f>INDEX('Program Lvl'!Q$2:Q$182,MATCH($A119,'Program Lvl'!$B$2:$B$182,0))</f>
        <v>#N/A</v>
      </c>
      <c r="H119" s="34" t="e">
        <f>INDEX('Program Lvl'!R$2:R$182,MATCH($A119,'Program Lvl'!$B$2:$B$182,0))</f>
        <v>#N/A</v>
      </c>
      <c r="I119" s="34" t="e">
        <f>INDEX('Program Lvl'!S$2:S$182,MATCH($A119,'Program Lvl'!$B$2:$B$182,0))</f>
        <v>#N/A</v>
      </c>
      <c r="J119" s="34" t="e">
        <f>INDEX('Program Lvl'!T$2:T$182,MATCH($A119,'Program Lvl'!$B$2:$B$182,0))</f>
        <v>#N/A</v>
      </c>
      <c r="K119" s="34" t="e">
        <f>INDEX('Program Lvl'!U$2:U$182,MATCH($A119,'Program Lvl'!$B$2:$B$182,0))</f>
        <v>#N/A</v>
      </c>
      <c r="L119" s="34" t="e">
        <f>INDEX('Program Lvl'!V$2:V$182,MATCH($A119,'Program Lvl'!$B$2:$B$182,0))</f>
        <v>#N/A</v>
      </c>
      <c r="M119" s="34" t="e">
        <f t="shared" si="16"/>
        <v>#REF!</v>
      </c>
    </row>
    <row r="120" spans="1:13" x14ac:dyDescent="0.2">
      <c r="A120" s="22" t="s">
        <v>91</v>
      </c>
      <c r="B120" s="22" t="str">
        <f>VLOOKUP(A120,'Program Lvl'!$B$2:$C$182,2,FALSE)</f>
        <v>Carlingford Transmission Substation control building replacement</v>
      </c>
      <c r="C120" s="34" t="e">
        <f>INDEX('Program Lvl'!#REF!,MATCH($A120,'Program Lvl'!$B$2:$B$182,0))</f>
        <v>#REF!</v>
      </c>
      <c r="D120" s="34">
        <f>INDEX('Program Lvl'!N$2:N$182,MATCH($A120,'Program Lvl'!$B$2:$B$182,0))</f>
        <v>0</v>
      </c>
      <c r="E120" s="34">
        <f>INDEX('Program Lvl'!O$2:O$182,MATCH($A120,'Program Lvl'!$B$2:$B$182,0))</f>
        <v>4727812.5</v>
      </c>
      <c r="F120" s="34">
        <f>INDEX('Program Lvl'!P$2:P$182,MATCH($A120,'Program Lvl'!$B$2:$B$182,0))</f>
        <v>4846007.8124999991</v>
      </c>
      <c r="G120" s="34">
        <f>INDEX('Program Lvl'!Q$2:Q$182,MATCH($A120,'Program Lvl'!$B$2:$B$182,0))</f>
        <v>4967158.0078124991</v>
      </c>
      <c r="H120" s="34">
        <f>INDEX('Program Lvl'!R$2:R$182,MATCH($A120,'Program Lvl'!$B$2:$B$182,0))</f>
        <v>0</v>
      </c>
      <c r="I120" s="34">
        <f>INDEX('Program Lvl'!S$2:S$182,MATCH($A120,'Program Lvl'!$B$2:$B$182,0))</f>
        <v>0</v>
      </c>
      <c r="J120" s="34">
        <f>INDEX('Program Lvl'!T$2:T$182,MATCH($A120,'Program Lvl'!$B$2:$B$182,0))</f>
        <v>0</v>
      </c>
      <c r="K120" s="34">
        <f>INDEX('Program Lvl'!U$2:U$182,MATCH($A120,'Program Lvl'!$B$2:$B$182,0))</f>
        <v>0</v>
      </c>
      <c r="L120" s="34">
        <f>INDEX('Program Lvl'!V$2:V$182,MATCH($A120,'Program Lvl'!$B$2:$B$182,0))</f>
        <v>0</v>
      </c>
      <c r="M120" s="34" t="e">
        <f t="shared" si="16"/>
        <v>#REF!</v>
      </c>
    </row>
    <row r="121" spans="1:13" x14ac:dyDescent="0.2">
      <c r="A121" s="22" t="s">
        <v>198</v>
      </c>
      <c r="B121" s="22" t="str">
        <f>VLOOKUP(A121,'Program Lvl'!$B$2:$C$182,2,FALSE)</f>
        <v>11kV switchboard truck replacement program</v>
      </c>
      <c r="C121" s="34" t="e">
        <f>INDEX('Program Lvl'!#REF!,MATCH($A121,'Program Lvl'!$B$2:$B$182,0))</f>
        <v>#REF!</v>
      </c>
      <c r="D121" s="34">
        <f>INDEX('Program Lvl'!N$2:N$182,MATCH($A121,'Program Lvl'!$B$2:$B$182,0))</f>
        <v>3739199.9999999995</v>
      </c>
      <c r="E121" s="34">
        <f>INDEX('Program Lvl'!O$2:O$182,MATCH($A121,'Program Lvl'!$B$2:$B$182,0))</f>
        <v>3832679.9999999995</v>
      </c>
      <c r="F121" s="34">
        <f>INDEX('Program Lvl'!P$2:P$182,MATCH($A121,'Program Lvl'!$B$2:$B$182,0))</f>
        <v>3928496.9999999995</v>
      </c>
      <c r="G121" s="34">
        <f>INDEX('Program Lvl'!Q$2:Q$182,MATCH($A121,'Program Lvl'!$B$2:$B$182,0))</f>
        <v>3231964.1437499993</v>
      </c>
      <c r="H121" s="34">
        <f>INDEX('Program Lvl'!R$2:R$182,MATCH($A121,'Program Lvl'!$B$2:$B$182,0))</f>
        <v>3312763.2473437488</v>
      </c>
      <c r="I121" s="34">
        <f>INDEX('Program Lvl'!S$2:S$182,MATCH($A121,'Program Lvl'!$B$2:$B$182,0))</f>
        <v>3395582.3285273425</v>
      </c>
      <c r="J121" s="34">
        <f>INDEX('Program Lvl'!T$2:T$182,MATCH($A121,'Program Lvl'!$B$2:$B$182,0))</f>
        <v>3480471.8867405262</v>
      </c>
      <c r="K121" s="34">
        <f>INDEX('Program Lvl'!U$2:U$182,MATCH($A121,'Program Lvl'!$B$2:$B$182,0))</f>
        <v>3567483.683909039</v>
      </c>
      <c r="L121" s="34">
        <f>INDEX('Program Lvl'!V$2:V$182,MATCH($A121,'Program Lvl'!$B$2:$B$182,0))</f>
        <v>0</v>
      </c>
      <c r="M121" s="34" t="e">
        <f t="shared" si="16"/>
        <v>#REF!</v>
      </c>
    </row>
    <row r="122" spans="1:13" x14ac:dyDescent="0.2">
      <c r="A122" s="22" t="s">
        <v>199</v>
      </c>
      <c r="B122" s="22" t="e">
        <f>VLOOKUP(A122,'Program Lvl'!$B$2:$C$182,2,FALSE)</f>
        <v>#N/A</v>
      </c>
      <c r="C122" s="34" t="e">
        <f>INDEX('Program Lvl'!#REF!,MATCH($A122,'Program Lvl'!$B$2:$B$182,0))</f>
        <v>#REF!</v>
      </c>
      <c r="D122" s="34" t="e">
        <f>INDEX('Program Lvl'!N$2:N$182,MATCH($A122,'Program Lvl'!$B$2:$B$182,0))</f>
        <v>#N/A</v>
      </c>
      <c r="E122" s="34" t="e">
        <f>INDEX('Program Lvl'!O$2:O$182,MATCH($A122,'Program Lvl'!$B$2:$B$182,0))</f>
        <v>#N/A</v>
      </c>
      <c r="F122" s="34" t="e">
        <f>INDEX('Program Lvl'!P$2:P$182,MATCH($A122,'Program Lvl'!$B$2:$B$182,0))</f>
        <v>#N/A</v>
      </c>
      <c r="G122" s="34" t="e">
        <f>INDEX('Program Lvl'!Q$2:Q$182,MATCH($A122,'Program Lvl'!$B$2:$B$182,0))</f>
        <v>#N/A</v>
      </c>
      <c r="H122" s="34" t="e">
        <f>INDEX('Program Lvl'!R$2:R$182,MATCH($A122,'Program Lvl'!$B$2:$B$182,0))</f>
        <v>#N/A</v>
      </c>
      <c r="I122" s="34" t="e">
        <f>INDEX('Program Lvl'!S$2:S$182,MATCH($A122,'Program Lvl'!$B$2:$B$182,0))</f>
        <v>#N/A</v>
      </c>
      <c r="J122" s="34" t="e">
        <f>INDEX('Program Lvl'!T$2:T$182,MATCH($A122,'Program Lvl'!$B$2:$B$182,0))</f>
        <v>#N/A</v>
      </c>
      <c r="K122" s="34" t="e">
        <f>INDEX('Program Lvl'!U$2:U$182,MATCH($A122,'Program Lvl'!$B$2:$B$182,0))</f>
        <v>#N/A</v>
      </c>
      <c r="L122" s="34" t="e">
        <f>INDEX('Program Lvl'!V$2:V$182,MATCH($A122,'Program Lvl'!$B$2:$B$182,0))</f>
        <v>#N/A</v>
      </c>
      <c r="M122" s="34" t="e">
        <f t="shared" si="16"/>
        <v>#REF!</v>
      </c>
    </row>
    <row r="123" spans="1:13" x14ac:dyDescent="0.2">
      <c r="A123" s="22" t="s">
        <v>345</v>
      </c>
      <c r="B123" s="22" t="str">
        <f>VLOOKUP(A123,'Program Lvl'!$B$2:$C$182,2,FALSE)</f>
        <v>Substation battery duplication</v>
      </c>
      <c r="C123" s="34" t="e">
        <f>INDEX('Program Lvl'!#REF!,MATCH($A123,'Program Lvl'!$B$2:$B$182,0))</f>
        <v>#REF!</v>
      </c>
      <c r="D123" s="34">
        <f>INDEX('Program Lvl'!N$2:N$182,MATCH($A123,'Program Lvl'!$B$2:$B$182,0))</f>
        <v>0</v>
      </c>
      <c r="E123" s="34">
        <f>INDEX('Program Lvl'!O$2:O$182,MATCH($A123,'Program Lvl'!$B$2:$B$182,0))</f>
        <v>964473.74999999988</v>
      </c>
      <c r="F123" s="34">
        <f>INDEX('Program Lvl'!P$2:P$182,MATCH($A123,'Program Lvl'!$B$2:$B$182,0))</f>
        <v>823821.32812499988</v>
      </c>
      <c r="G123" s="34">
        <f>INDEX('Program Lvl'!Q$2:Q$182,MATCH($A123,'Program Lvl'!$B$2:$B$182,0))</f>
        <v>0</v>
      </c>
      <c r="H123" s="34">
        <f>INDEX('Program Lvl'!R$2:R$182,MATCH($A123,'Program Lvl'!$B$2:$B$182,0))</f>
        <v>0</v>
      </c>
      <c r="I123" s="34">
        <f>INDEX('Program Lvl'!S$2:S$182,MATCH($A123,'Program Lvl'!$B$2:$B$182,0))</f>
        <v>0</v>
      </c>
      <c r="J123" s="34">
        <f>INDEX('Program Lvl'!T$2:T$182,MATCH($A123,'Program Lvl'!$B$2:$B$182,0))</f>
        <v>0</v>
      </c>
      <c r="K123" s="34">
        <f>INDEX('Program Lvl'!U$2:U$182,MATCH($A123,'Program Lvl'!$B$2:$B$182,0))</f>
        <v>0</v>
      </c>
      <c r="L123" s="34">
        <f>INDEX('Program Lvl'!V$2:V$182,MATCH($A123,'Program Lvl'!$B$2:$B$182,0))</f>
        <v>0</v>
      </c>
      <c r="M123" s="34" t="e">
        <f t="shared" si="16"/>
        <v>#REF!</v>
      </c>
    </row>
    <row r="124" spans="1:13" x14ac:dyDescent="0.2">
      <c r="A124" s="22" t="s">
        <v>708</v>
      </c>
      <c r="B124" s="22" t="e">
        <f>VLOOKUP(A124,'Program Lvl'!$B$2:$C$182,2,FALSE)</f>
        <v>#N/A</v>
      </c>
      <c r="C124" s="34" t="e">
        <f>INDEX('Program Lvl'!#REF!,MATCH($A124,'Program Lvl'!$B$2:$B$182,0))</f>
        <v>#REF!</v>
      </c>
      <c r="D124" s="34" t="e">
        <f>INDEX('Program Lvl'!N$2:N$182,MATCH($A124,'Program Lvl'!$B$2:$B$182,0))</f>
        <v>#N/A</v>
      </c>
      <c r="E124" s="34" t="e">
        <f>INDEX('Program Lvl'!O$2:O$182,MATCH($A124,'Program Lvl'!$B$2:$B$182,0))</f>
        <v>#N/A</v>
      </c>
      <c r="F124" s="34" t="e">
        <f>INDEX('Program Lvl'!P$2:P$182,MATCH($A124,'Program Lvl'!$B$2:$B$182,0))</f>
        <v>#N/A</v>
      </c>
      <c r="G124" s="34" t="e">
        <f>INDEX('Program Lvl'!Q$2:Q$182,MATCH($A124,'Program Lvl'!$B$2:$B$182,0))</f>
        <v>#N/A</v>
      </c>
      <c r="H124" s="34" t="e">
        <f>INDEX('Program Lvl'!R$2:R$182,MATCH($A124,'Program Lvl'!$B$2:$B$182,0))</f>
        <v>#N/A</v>
      </c>
      <c r="I124" s="34" t="e">
        <f>INDEX('Program Lvl'!S$2:S$182,MATCH($A124,'Program Lvl'!$B$2:$B$182,0))</f>
        <v>#N/A</v>
      </c>
      <c r="J124" s="34" t="e">
        <f>INDEX('Program Lvl'!T$2:T$182,MATCH($A124,'Program Lvl'!$B$2:$B$182,0))</f>
        <v>#N/A</v>
      </c>
      <c r="K124" s="34" t="e">
        <f>INDEX('Program Lvl'!U$2:U$182,MATCH($A124,'Program Lvl'!$B$2:$B$182,0))</f>
        <v>#N/A</v>
      </c>
      <c r="L124" s="34" t="e">
        <f>INDEX('Program Lvl'!V$2:V$182,MATCH($A124,'Program Lvl'!$B$2:$B$182,0))</f>
        <v>#N/A</v>
      </c>
      <c r="M124" s="34" t="e">
        <f t="shared" si="16"/>
        <v>#REF!</v>
      </c>
    </row>
    <row r="125" spans="1:13" x14ac:dyDescent="0.2">
      <c r="A125" s="22" t="s">
        <v>709</v>
      </c>
      <c r="B125" s="22" t="str">
        <f>VLOOKUP(A125,'Program Lvl'!$B$2:$C$182,2,FALSE)</f>
        <v>Transformer fire wall installation</v>
      </c>
      <c r="C125" s="34" t="e">
        <f>INDEX('Program Lvl'!#REF!,MATCH($A125,'Program Lvl'!$B$2:$B$182,0))</f>
        <v>#REF!</v>
      </c>
      <c r="D125" s="34">
        <f>INDEX('Program Lvl'!N$2:N$182,MATCH($A125,'Program Lvl'!$B$2:$B$182,0))</f>
        <v>0</v>
      </c>
      <c r="E125" s="34">
        <f>INDEX('Program Lvl'!O$2:O$182,MATCH($A125,'Program Lvl'!$B$2:$B$182,0))</f>
        <v>630375</v>
      </c>
      <c r="F125" s="34">
        <f>INDEX('Program Lvl'!P$2:P$182,MATCH($A125,'Program Lvl'!$B$2:$B$182,0))</f>
        <v>646134.37499999988</v>
      </c>
      <c r="G125" s="34">
        <f>INDEX('Program Lvl'!Q$2:Q$182,MATCH($A125,'Program Lvl'!$B$2:$B$182,0))</f>
        <v>662287.73437499988</v>
      </c>
      <c r="H125" s="34">
        <f>INDEX('Program Lvl'!R$2:R$182,MATCH($A125,'Program Lvl'!$B$2:$B$182,0))</f>
        <v>678844.92773437477</v>
      </c>
      <c r="I125" s="34">
        <f>INDEX('Program Lvl'!S$2:S$182,MATCH($A125,'Program Lvl'!$B$2:$B$182,0))</f>
        <v>695816.05092773412</v>
      </c>
      <c r="J125" s="34">
        <f>INDEX('Program Lvl'!T$2:T$182,MATCH($A125,'Program Lvl'!$B$2:$B$182,0))</f>
        <v>713211.45220092754</v>
      </c>
      <c r="K125" s="34">
        <f>INDEX('Program Lvl'!U$2:U$182,MATCH($A125,'Program Lvl'!$B$2:$B$182,0))</f>
        <v>731041.73850595066</v>
      </c>
      <c r="L125" s="34">
        <f>INDEX('Program Lvl'!V$2:V$182,MATCH($A125,'Program Lvl'!$B$2:$B$182,0))</f>
        <v>749317.7819685993</v>
      </c>
      <c r="M125" s="34" t="e">
        <f t="shared" si="16"/>
        <v>#REF!</v>
      </c>
    </row>
    <row r="126" spans="1:13" x14ac:dyDescent="0.2">
      <c r="A126" s="22" t="s">
        <v>710</v>
      </c>
      <c r="B126" s="22" t="e">
        <f>VLOOKUP(A126,'Program Lvl'!$B$2:$C$182,2,FALSE)</f>
        <v>#N/A</v>
      </c>
      <c r="C126" s="34" t="e">
        <f>INDEX('Program Lvl'!#REF!,MATCH($A126,'Program Lvl'!$B$2:$B$182,0))</f>
        <v>#REF!</v>
      </c>
      <c r="D126" s="34" t="e">
        <f>INDEX('Program Lvl'!N$2:N$182,MATCH($A126,'Program Lvl'!$B$2:$B$182,0))</f>
        <v>#N/A</v>
      </c>
      <c r="E126" s="34" t="e">
        <f>INDEX('Program Lvl'!O$2:O$182,MATCH($A126,'Program Lvl'!$B$2:$B$182,0))</f>
        <v>#N/A</v>
      </c>
      <c r="F126" s="34" t="e">
        <f>INDEX('Program Lvl'!P$2:P$182,MATCH($A126,'Program Lvl'!$B$2:$B$182,0))</f>
        <v>#N/A</v>
      </c>
      <c r="G126" s="34" t="e">
        <f>INDEX('Program Lvl'!Q$2:Q$182,MATCH($A126,'Program Lvl'!$B$2:$B$182,0))</f>
        <v>#N/A</v>
      </c>
      <c r="H126" s="34" t="e">
        <f>INDEX('Program Lvl'!R$2:R$182,MATCH($A126,'Program Lvl'!$B$2:$B$182,0))</f>
        <v>#N/A</v>
      </c>
      <c r="I126" s="34" t="e">
        <f>INDEX('Program Lvl'!S$2:S$182,MATCH($A126,'Program Lvl'!$B$2:$B$182,0))</f>
        <v>#N/A</v>
      </c>
      <c r="J126" s="34" t="e">
        <f>INDEX('Program Lvl'!T$2:T$182,MATCH($A126,'Program Lvl'!$B$2:$B$182,0))</f>
        <v>#N/A</v>
      </c>
      <c r="K126" s="34" t="e">
        <f>INDEX('Program Lvl'!U$2:U$182,MATCH($A126,'Program Lvl'!$B$2:$B$182,0))</f>
        <v>#N/A</v>
      </c>
      <c r="L126" s="34" t="e">
        <f>INDEX('Program Lvl'!V$2:V$182,MATCH($A126,'Program Lvl'!$B$2:$B$182,0))</f>
        <v>#N/A</v>
      </c>
      <c r="M126" s="34" t="e">
        <f t="shared" si="16"/>
        <v>#REF!</v>
      </c>
    </row>
    <row r="127" spans="1:13" x14ac:dyDescent="0.2">
      <c r="A127" s="22" t="s">
        <v>816</v>
      </c>
      <c r="B127" s="22" t="e">
        <f>VLOOKUP(A127,'Program Lvl'!$B$2:$C$182,2,FALSE)</f>
        <v>#N/A</v>
      </c>
      <c r="C127" s="34" t="e">
        <f>INDEX('Program Lvl'!#REF!,MATCH($A127,'Program Lvl'!$B$2:$B$182,0))</f>
        <v>#REF!</v>
      </c>
      <c r="D127" s="34" t="e">
        <f>INDEX('Program Lvl'!N$2:N$182,MATCH($A127,'Program Lvl'!$B$2:$B$182,0))</f>
        <v>#N/A</v>
      </c>
      <c r="E127" s="34" t="e">
        <f>INDEX('Program Lvl'!O$2:O$182,MATCH($A127,'Program Lvl'!$B$2:$B$182,0))</f>
        <v>#N/A</v>
      </c>
      <c r="F127" s="34" t="e">
        <f>INDEX('Program Lvl'!P$2:P$182,MATCH($A127,'Program Lvl'!$B$2:$B$182,0))</f>
        <v>#N/A</v>
      </c>
      <c r="G127" s="34" t="e">
        <f>INDEX('Program Lvl'!Q$2:Q$182,MATCH($A127,'Program Lvl'!$B$2:$B$182,0))</f>
        <v>#N/A</v>
      </c>
      <c r="H127" s="34" t="e">
        <f>INDEX('Program Lvl'!R$2:R$182,MATCH($A127,'Program Lvl'!$B$2:$B$182,0))</f>
        <v>#N/A</v>
      </c>
      <c r="I127" s="34" t="e">
        <f>INDEX('Program Lvl'!S$2:S$182,MATCH($A127,'Program Lvl'!$B$2:$B$182,0))</f>
        <v>#N/A</v>
      </c>
      <c r="J127" s="34" t="e">
        <f>INDEX('Program Lvl'!T$2:T$182,MATCH($A127,'Program Lvl'!$B$2:$B$182,0))</f>
        <v>#N/A</v>
      </c>
      <c r="K127" s="34" t="e">
        <f>INDEX('Program Lvl'!U$2:U$182,MATCH($A127,'Program Lvl'!$B$2:$B$182,0))</f>
        <v>#N/A</v>
      </c>
      <c r="L127" s="34" t="e">
        <f>INDEX('Program Lvl'!V$2:V$182,MATCH($A127,'Program Lvl'!$B$2:$B$182,0))</f>
        <v>#N/A</v>
      </c>
      <c r="M127" s="34" t="e">
        <f t="shared" si="16"/>
        <v>#REF!</v>
      </c>
    </row>
    <row r="128" spans="1:13" x14ac:dyDescent="0.2">
      <c r="A128" s="22" t="s">
        <v>817</v>
      </c>
      <c r="B128" s="22" t="e">
        <f>VLOOKUP(A128,'Program Lvl'!$B$2:$C$182,2,FALSE)</f>
        <v>#N/A</v>
      </c>
      <c r="C128" s="34" t="e">
        <f>INDEX('Program Lvl'!#REF!,MATCH($A128,'Program Lvl'!$B$2:$B$182,0))</f>
        <v>#REF!</v>
      </c>
      <c r="D128" s="34" t="e">
        <f>INDEX('Program Lvl'!N$2:N$182,MATCH($A128,'Program Lvl'!$B$2:$B$182,0))</f>
        <v>#N/A</v>
      </c>
      <c r="E128" s="34" t="e">
        <f>INDEX('Program Lvl'!O$2:O$182,MATCH($A128,'Program Lvl'!$B$2:$B$182,0))</f>
        <v>#N/A</v>
      </c>
      <c r="F128" s="34" t="e">
        <f>INDEX('Program Lvl'!P$2:P$182,MATCH($A128,'Program Lvl'!$B$2:$B$182,0))</f>
        <v>#N/A</v>
      </c>
      <c r="G128" s="34" t="e">
        <f>INDEX('Program Lvl'!Q$2:Q$182,MATCH($A128,'Program Lvl'!$B$2:$B$182,0))</f>
        <v>#N/A</v>
      </c>
      <c r="H128" s="34" t="e">
        <f>INDEX('Program Lvl'!R$2:R$182,MATCH($A128,'Program Lvl'!$B$2:$B$182,0))</f>
        <v>#N/A</v>
      </c>
      <c r="I128" s="34" t="e">
        <f>INDEX('Program Lvl'!S$2:S$182,MATCH($A128,'Program Lvl'!$B$2:$B$182,0))</f>
        <v>#N/A</v>
      </c>
      <c r="J128" s="34" t="e">
        <f>INDEX('Program Lvl'!T$2:T$182,MATCH($A128,'Program Lvl'!$B$2:$B$182,0))</f>
        <v>#N/A</v>
      </c>
      <c r="K128" s="34" t="e">
        <f>INDEX('Program Lvl'!U$2:U$182,MATCH($A128,'Program Lvl'!$B$2:$B$182,0))</f>
        <v>#N/A</v>
      </c>
      <c r="L128" s="34" t="e">
        <f>INDEX('Program Lvl'!V$2:V$182,MATCH($A128,'Program Lvl'!$B$2:$B$182,0))</f>
        <v>#N/A</v>
      </c>
      <c r="M128" s="34" t="e">
        <f t="shared" si="16"/>
        <v>#REF!</v>
      </c>
    </row>
    <row r="129" spans="1:13" x14ac:dyDescent="0.2">
      <c r="A129" s="22" t="s">
        <v>875</v>
      </c>
      <c r="B129" s="22" t="e">
        <f>VLOOKUP(A129,'Program Lvl'!$B$2:$C$182,2,FALSE)</f>
        <v>#N/A</v>
      </c>
      <c r="C129" s="34" t="e">
        <f>INDEX('Program Lvl'!#REF!,MATCH($A129,'Program Lvl'!$B$2:$B$182,0))</f>
        <v>#REF!</v>
      </c>
      <c r="D129" s="34" t="e">
        <f>INDEX('Program Lvl'!N$2:N$182,MATCH($A129,'Program Lvl'!$B$2:$B$182,0))</f>
        <v>#N/A</v>
      </c>
      <c r="E129" s="34" t="e">
        <f>INDEX('Program Lvl'!O$2:O$182,MATCH($A129,'Program Lvl'!$B$2:$B$182,0))</f>
        <v>#N/A</v>
      </c>
      <c r="F129" s="34" t="e">
        <f>INDEX('Program Lvl'!P$2:P$182,MATCH($A129,'Program Lvl'!$B$2:$B$182,0))</f>
        <v>#N/A</v>
      </c>
      <c r="G129" s="34" t="e">
        <f>INDEX('Program Lvl'!Q$2:Q$182,MATCH($A129,'Program Lvl'!$B$2:$B$182,0))</f>
        <v>#N/A</v>
      </c>
      <c r="H129" s="34" t="e">
        <f>INDEX('Program Lvl'!R$2:R$182,MATCH($A129,'Program Lvl'!$B$2:$B$182,0))</f>
        <v>#N/A</v>
      </c>
      <c r="I129" s="34" t="e">
        <f>INDEX('Program Lvl'!S$2:S$182,MATCH($A129,'Program Lvl'!$B$2:$B$182,0))</f>
        <v>#N/A</v>
      </c>
      <c r="J129" s="34" t="e">
        <f>INDEX('Program Lvl'!T$2:T$182,MATCH($A129,'Program Lvl'!$B$2:$B$182,0))</f>
        <v>#N/A</v>
      </c>
      <c r="K129" s="34" t="e">
        <f>INDEX('Program Lvl'!U$2:U$182,MATCH($A129,'Program Lvl'!$B$2:$B$182,0))</f>
        <v>#N/A</v>
      </c>
      <c r="L129" s="34" t="e">
        <f>INDEX('Program Lvl'!V$2:V$182,MATCH($A129,'Program Lvl'!$B$2:$B$182,0))</f>
        <v>#N/A</v>
      </c>
      <c r="M129" s="34" t="e">
        <f t="shared" si="16"/>
        <v>#REF!</v>
      </c>
    </row>
    <row r="130" spans="1:13" x14ac:dyDescent="0.2">
      <c r="A130" s="22" t="s">
        <v>946</v>
      </c>
      <c r="B130" s="22" t="e">
        <f>VLOOKUP(A130,'Program Lvl'!$B$2:$C$182,2,FALSE)</f>
        <v>#N/A</v>
      </c>
      <c r="C130" s="34" t="e">
        <f>INDEX('Program Lvl'!#REF!,MATCH($A130,'Program Lvl'!$B$2:$B$182,0))</f>
        <v>#REF!</v>
      </c>
      <c r="D130" s="34" t="e">
        <f>INDEX('Program Lvl'!N$2:N$182,MATCH($A130,'Program Lvl'!$B$2:$B$182,0))</f>
        <v>#N/A</v>
      </c>
      <c r="E130" s="34" t="e">
        <f>INDEX('Program Lvl'!O$2:O$182,MATCH($A130,'Program Lvl'!$B$2:$B$182,0))</f>
        <v>#N/A</v>
      </c>
      <c r="F130" s="34" t="e">
        <f>INDEX('Program Lvl'!P$2:P$182,MATCH($A130,'Program Lvl'!$B$2:$B$182,0))</f>
        <v>#N/A</v>
      </c>
      <c r="G130" s="34" t="e">
        <f>INDEX('Program Lvl'!Q$2:Q$182,MATCH($A130,'Program Lvl'!$B$2:$B$182,0))</f>
        <v>#N/A</v>
      </c>
      <c r="H130" s="34" t="e">
        <f>INDEX('Program Lvl'!R$2:R$182,MATCH($A130,'Program Lvl'!$B$2:$B$182,0))</f>
        <v>#N/A</v>
      </c>
      <c r="I130" s="34" t="e">
        <f>INDEX('Program Lvl'!S$2:S$182,MATCH($A130,'Program Lvl'!$B$2:$B$182,0))</f>
        <v>#N/A</v>
      </c>
      <c r="J130" s="34" t="e">
        <f>INDEX('Program Lvl'!T$2:T$182,MATCH($A130,'Program Lvl'!$B$2:$B$182,0))</f>
        <v>#N/A</v>
      </c>
      <c r="K130" s="34" t="e">
        <f>INDEX('Program Lvl'!U$2:U$182,MATCH($A130,'Program Lvl'!$B$2:$B$182,0))</f>
        <v>#N/A</v>
      </c>
      <c r="L130" s="34" t="e">
        <f>INDEX('Program Lvl'!V$2:V$182,MATCH($A130,'Program Lvl'!$B$2:$B$182,0))</f>
        <v>#N/A</v>
      </c>
      <c r="M130" s="34" t="e">
        <f t="shared" si="16"/>
        <v>#REF!</v>
      </c>
    </row>
    <row r="131" spans="1:13" x14ac:dyDescent="0.2">
      <c r="A131" s="22" t="s">
        <v>93</v>
      </c>
      <c r="B131" s="22" t="str">
        <f>VLOOKUP(A131,'Program Lvl'!$B$2:$C$182,2,FALSE)</f>
        <v>Future sub-transmission substation renewal programs</v>
      </c>
      <c r="C131" s="34" t="e">
        <f>INDEX('Program Lvl'!#REF!,MATCH($A131,'Program Lvl'!$B$2:$B$182,0))</f>
        <v>#REF!</v>
      </c>
      <c r="D131" s="34">
        <f>INDEX('Program Lvl'!N$2:N$182,MATCH($A131,'Program Lvl'!$B$2:$B$182,0))</f>
        <v>0</v>
      </c>
      <c r="E131" s="34">
        <f>INDEX('Program Lvl'!O$2:O$182,MATCH($A131,'Program Lvl'!$B$2:$B$182,0))</f>
        <v>0</v>
      </c>
      <c r="F131" s="34">
        <f>INDEX('Program Lvl'!P$2:P$182,MATCH($A131,'Program Lvl'!$B$2:$B$182,0))</f>
        <v>0</v>
      </c>
      <c r="G131" s="34">
        <f>INDEX('Program Lvl'!Q$2:Q$182,MATCH($A131,'Program Lvl'!$B$2:$B$182,0))</f>
        <v>0</v>
      </c>
      <c r="H131" s="34">
        <f>INDEX('Program Lvl'!R$2:R$182,MATCH($A131,'Program Lvl'!$B$2:$B$182,0))</f>
        <v>0</v>
      </c>
      <c r="I131" s="34">
        <f>INDEX('Program Lvl'!S$2:S$182,MATCH($A131,'Program Lvl'!$B$2:$B$182,0))</f>
        <v>0</v>
      </c>
      <c r="J131" s="34">
        <f>INDEX('Program Lvl'!T$2:T$182,MATCH($A131,'Program Lvl'!$B$2:$B$182,0))</f>
        <v>0</v>
      </c>
      <c r="K131" s="34">
        <f>INDEX('Program Lvl'!U$2:U$182,MATCH($A131,'Program Lvl'!$B$2:$B$182,0))</f>
        <v>5482813.0387946293</v>
      </c>
      <c r="L131" s="34">
        <f>INDEX('Program Lvl'!V$2:V$182,MATCH($A131,'Program Lvl'!$B$2:$B$182,0))</f>
        <v>11614425.620513286</v>
      </c>
      <c r="M131" s="34" t="e">
        <f t="shared" si="16"/>
        <v>#REF!</v>
      </c>
    </row>
    <row r="132" spans="1:13" x14ac:dyDescent="0.2">
      <c r="A132" s="22" t="s">
        <v>188</v>
      </c>
      <c r="B132" s="22" t="str">
        <f>VLOOKUP(A132,'Program Lvl'!$B$2:$C$182,2,FALSE)</f>
        <v>Power transformer replacement</v>
      </c>
      <c r="C132" s="34" t="e">
        <f>INDEX('Program Lvl'!#REF!,MATCH($A132,'Program Lvl'!$B$2:$B$182,0))</f>
        <v>#REF!</v>
      </c>
      <c r="D132" s="34">
        <f>INDEX('Program Lvl'!N$2:N$182,MATCH($A132,'Program Lvl'!$B$2:$B$182,0))</f>
        <v>1742499.9999999998</v>
      </c>
      <c r="E132" s="34">
        <f>INDEX('Program Lvl'!O$2:O$182,MATCH($A132,'Program Lvl'!$B$2:$B$182,0))</f>
        <v>12187250</v>
      </c>
      <c r="F132" s="34">
        <f>INDEX('Program Lvl'!P$2:P$182,MATCH($A132,'Program Lvl'!$B$2:$B$182,0))</f>
        <v>8076679.6874999991</v>
      </c>
      <c r="G132" s="34">
        <f>INDEX('Program Lvl'!Q$2:Q$182,MATCH($A132,'Program Lvl'!$B$2:$B$182,0))</f>
        <v>12141941.796874998</v>
      </c>
      <c r="H132" s="34">
        <f>INDEX('Program Lvl'!R$2:R$182,MATCH($A132,'Program Lvl'!$B$2:$B$182,0))</f>
        <v>12558631.163085934</v>
      </c>
      <c r="I132" s="34">
        <f>INDEX('Program Lvl'!S$2:S$182,MATCH($A132,'Program Lvl'!$B$2:$B$182,0))</f>
        <v>14728106.411303705</v>
      </c>
      <c r="J132" s="34">
        <f>INDEX('Program Lvl'!T$2:T$182,MATCH($A132,'Program Lvl'!$B$2:$B$182,0))</f>
        <v>15096309.071586298</v>
      </c>
      <c r="K132" s="34">
        <f>INDEX('Program Lvl'!U$2:U$182,MATCH($A132,'Program Lvl'!$B$2:$B$182,0))</f>
        <v>15473716.798375955</v>
      </c>
      <c r="L132" s="34">
        <f>INDEX('Program Lvl'!V$2:V$182,MATCH($A132,'Program Lvl'!$B$2:$B$182,0))</f>
        <v>15860559.718335351</v>
      </c>
      <c r="M132" s="34" t="e">
        <f t="shared" si="16"/>
        <v>#REF!</v>
      </c>
    </row>
    <row r="133" spans="1:13" x14ac:dyDescent="0.2">
      <c r="A133" s="22" t="s">
        <v>773</v>
      </c>
      <c r="B133" s="22" t="e">
        <f>VLOOKUP(A133,'Program Lvl'!$B$2:$C$182,2,FALSE)</f>
        <v>#N/A</v>
      </c>
      <c r="C133" s="34" t="e">
        <f>INDEX('Program Lvl'!#REF!,MATCH($A133,'Program Lvl'!$B$2:$B$182,0))</f>
        <v>#REF!</v>
      </c>
      <c r="D133" s="34" t="e">
        <f>INDEX('Program Lvl'!N$2:N$182,MATCH($A133,'Program Lvl'!$B$2:$B$182,0))</f>
        <v>#N/A</v>
      </c>
      <c r="E133" s="34" t="e">
        <f>INDEX('Program Lvl'!O$2:O$182,MATCH($A133,'Program Lvl'!$B$2:$B$182,0))</f>
        <v>#N/A</v>
      </c>
      <c r="F133" s="34" t="e">
        <f>INDEX('Program Lvl'!P$2:P$182,MATCH($A133,'Program Lvl'!$B$2:$B$182,0))</f>
        <v>#N/A</v>
      </c>
      <c r="G133" s="34" t="e">
        <f>INDEX('Program Lvl'!Q$2:Q$182,MATCH($A133,'Program Lvl'!$B$2:$B$182,0))</f>
        <v>#N/A</v>
      </c>
      <c r="H133" s="34" t="e">
        <f>INDEX('Program Lvl'!R$2:R$182,MATCH($A133,'Program Lvl'!$B$2:$B$182,0))</f>
        <v>#N/A</v>
      </c>
      <c r="I133" s="34" t="e">
        <f>INDEX('Program Lvl'!S$2:S$182,MATCH($A133,'Program Lvl'!$B$2:$B$182,0))</f>
        <v>#N/A</v>
      </c>
      <c r="J133" s="34" t="e">
        <f>INDEX('Program Lvl'!T$2:T$182,MATCH($A133,'Program Lvl'!$B$2:$B$182,0))</f>
        <v>#N/A</v>
      </c>
      <c r="K133" s="34" t="e">
        <f>INDEX('Program Lvl'!U$2:U$182,MATCH($A133,'Program Lvl'!$B$2:$B$182,0))</f>
        <v>#N/A</v>
      </c>
      <c r="L133" s="34" t="e">
        <f>INDEX('Program Lvl'!V$2:V$182,MATCH($A133,'Program Lvl'!$B$2:$B$182,0))</f>
        <v>#N/A</v>
      </c>
      <c r="M133" s="34" t="e">
        <f t="shared" si="16"/>
        <v>#REF!</v>
      </c>
    </row>
    <row r="134" spans="1:13" ht="25.5" x14ac:dyDescent="0.2">
      <c r="A134" s="22" t="s">
        <v>818</v>
      </c>
      <c r="B134" s="22" t="str">
        <f>VLOOKUP(A134,'Program Lvl'!$B$2:$C$182,2,FALSE)</f>
        <v>Camellia TS transformer replacement and 33kV busbar rearrangement</v>
      </c>
      <c r="C134" s="34" t="e">
        <f>INDEX('Program Lvl'!#REF!,MATCH($A134,'Program Lvl'!$B$2:$B$182,0))</f>
        <v>#REF!</v>
      </c>
      <c r="D134" s="34">
        <f>INDEX('Program Lvl'!N$2:N$182,MATCH($A134,'Program Lvl'!$B$2:$B$182,0))</f>
        <v>340958.05</v>
      </c>
      <c r="E134" s="34">
        <f>INDEX('Program Lvl'!O$2:O$182,MATCH($A134,'Program Lvl'!$B$2:$B$182,0))</f>
        <v>0</v>
      </c>
      <c r="F134" s="34">
        <f>INDEX('Program Lvl'!P$2:P$182,MATCH($A134,'Program Lvl'!$B$2:$B$182,0))</f>
        <v>0</v>
      </c>
      <c r="G134" s="34">
        <f>INDEX('Program Lvl'!Q$2:Q$182,MATCH($A134,'Program Lvl'!$B$2:$B$182,0))</f>
        <v>0</v>
      </c>
      <c r="H134" s="34">
        <f>INDEX('Program Lvl'!R$2:R$182,MATCH($A134,'Program Lvl'!$B$2:$B$182,0))</f>
        <v>0</v>
      </c>
      <c r="I134" s="34">
        <f>INDEX('Program Lvl'!S$2:S$182,MATCH($A134,'Program Lvl'!$B$2:$B$182,0))</f>
        <v>0</v>
      </c>
      <c r="J134" s="34">
        <f>INDEX('Program Lvl'!T$2:T$182,MATCH($A134,'Program Lvl'!$B$2:$B$182,0))</f>
        <v>0</v>
      </c>
      <c r="K134" s="34">
        <f>INDEX('Program Lvl'!U$2:U$182,MATCH($A134,'Program Lvl'!$B$2:$B$182,0))</f>
        <v>0</v>
      </c>
      <c r="L134" s="34">
        <f>INDEX('Program Lvl'!V$2:V$182,MATCH($A134,'Program Lvl'!$B$2:$B$182,0))</f>
        <v>0</v>
      </c>
      <c r="M134" s="34" t="e">
        <f t="shared" si="16"/>
        <v>#REF!</v>
      </c>
    </row>
    <row r="135" spans="1:13" x14ac:dyDescent="0.2">
      <c r="A135" s="22" t="s">
        <v>821</v>
      </c>
      <c r="B135" s="22" t="str">
        <f>VLOOKUP(A135,'Program Lvl'!$B$2:$C$182,2,FALSE)</f>
        <v>Prospect ZS transformer replacement</v>
      </c>
      <c r="C135" s="34" t="e">
        <f>INDEX('Program Lvl'!#REF!,MATCH($A135,'Program Lvl'!$B$2:$B$182,0))</f>
        <v>#REF!</v>
      </c>
      <c r="D135" s="34">
        <f>INDEX('Program Lvl'!N$2:N$182,MATCH($A135,'Program Lvl'!$B$2:$B$182,0))</f>
        <v>29999.699999999997</v>
      </c>
      <c r="E135" s="34">
        <f>INDEX('Program Lvl'!O$2:O$182,MATCH($A135,'Program Lvl'!$B$2:$B$182,0))</f>
        <v>0</v>
      </c>
      <c r="F135" s="34">
        <f>INDEX('Program Lvl'!P$2:P$182,MATCH($A135,'Program Lvl'!$B$2:$B$182,0))</f>
        <v>0</v>
      </c>
      <c r="G135" s="34">
        <f>INDEX('Program Lvl'!Q$2:Q$182,MATCH($A135,'Program Lvl'!$B$2:$B$182,0))</f>
        <v>0</v>
      </c>
      <c r="H135" s="34">
        <f>INDEX('Program Lvl'!R$2:R$182,MATCH($A135,'Program Lvl'!$B$2:$B$182,0))</f>
        <v>0</v>
      </c>
      <c r="I135" s="34">
        <f>INDEX('Program Lvl'!S$2:S$182,MATCH($A135,'Program Lvl'!$B$2:$B$182,0))</f>
        <v>0</v>
      </c>
      <c r="J135" s="34">
        <f>INDEX('Program Lvl'!T$2:T$182,MATCH($A135,'Program Lvl'!$B$2:$B$182,0))</f>
        <v>0</v>
      </c>
      <c r="K135" s="34">
        <f>INDEX('Program Lvl'!U$2:U$182,MATCH($A135,'Program Lvl'!$B$2:$B$182,0))</f>
        <v>0</v>
      </c>
      <c r="L135" s="34">
        <f>INDEX('Program Lvl'!V$2:V$182,MATCH($A135,'Program Lvl'!$B$2:$B$182,0))</f>
        <v>0</v>
      </c>
      <c r="M135" s="34" t="e">
        <f t="shared" si="16"/>
        <v>#REF!</v>
      </c>
    </row>
    <row r="136" spans="1:13" x14ac:dyDescent="0.2">
      <c r="A136" s="22" t="s">
        <v>822</v>
      </c>
      <c r="B136" s="22" t="str">
        <f>VLOOKUP(A136,'Program Lvl'!$B$2:$C$182,2,FALSE)</f>
        <v>Albion Park ZS transformer replacement</v>
      </c>
      <c r="C136" s="34" t="e">
        <f>INDEX('Program Lvl'!#REF!,MATCH($A136,'Program Lvl'!$B$2:$B$182,0))</f>
        <v>#REF!</v>
      </c>
      <c r="D136" s="34">
        <f>INDEX('Program Lvl'!N$2:N$182,MATCH($A136,'Program Lvl'!$B$2:$B$182,0))</f>
        <v>1616692.5249999999</v>
      </c>
      <c r="E136" s="34">
        <f>INDEX('Program Lvl'!O$2:O$182,MATCH($A136,'Program Lvl'!$B$2:$B$182,0))</f>
        <v>0</v>
      </c>
      <c r="F136" s="34">
        <f>INDEX('Program Lvl'!P$2:P$182,MATCH($A136,'Program Lvl'!$B$2:$B$182,0))</f>
        <v>0</v>
      </c>
      <c r="G136" s="34">
        <f>INDEX('Program Lvl'!Q$2:Q$182,MATCH($A136,'Program Lvl'!$B$2:$B$182,0))</f>
        <v>0</v>
      </c>
      <c r="H136" s="34">
        <f>INDEX('Program Lvl'!R$2:R$182,MATCH($A136,'Program Lvl'!$B$2:$B$182,0))</f>
        <v>0</v>
      </c>
      <c r="I136" s="34">
        <f>INDEX('Program Lvl'!S$2:S$182,MATCH($A136,'Program Lvl'!$B$2:$B$182,0))</f>
        <v>0</v>
      </c>
      <c r="J136" s="34">
        <f>INDEX('Program Lvl'!T$2:T$182,MATCH($A136,'Program Lvl'!$B$2:$B$182,0))</f>
        <v>0</v>
      </c>
      <c r="K136" s="34">
        <f>INDEX('Program Lvl'!U$2:U$182,MATCH($A136,'Program Lvl'!$B$2:$B$182,0))</f>
        <v>0</v>
      </c>
      <c r="L136" s="34">
        <f>INDEX('Program Lvl'!V$2:V$182,MATCH($A136,'Program Lvl'!$B$2:$B$182,0))</f>
        <v>0</v>
      </c>
      <c r="M136" s="34" t="e">
        <f t="shared" si="16"/>
        <v>#REF!</v>
      </c>
    </row>
    <row r="137" spans="1:13" x14ac:dyDescent="0.2">
      <c r="A137" s="22" t="s">
        <v>885</v>
      </c>
      <c r="B137" s="22" t="str">
        <f>VLOOKUP(A137,'Program Lvl'!$B$2:$C$182,2,FALSE)</f>
        <v>11kV zone substation switchboard replacement</v>
      </c>
      <c r="C137" s="34" t="e">
        <f>INDEX('Program Lvl'!#REF!,MATCH($A137,'Program Lvl'!$B$2:$B$182,0))</f>
        <v>#REF!</v>
      </c>
      <c r="D137" s="34">
        <f>INDEX('Program Lvl'!N$2:N$182,MATCH($A137,'Program Lvl'!$B$2:$B$182,0))</f>
        <v>0</v>
      </c>
      <c r="E137" s="34">
        <f>INDEX('Program Lvl'!O$2:O$182,MATCH($A137,'Program Lvl'!$B$2:$B$182,0))</f>
        <v>4202500</v>
      </c>
      <c r="F137" s="34">
        <f>INDEX('Program Lvl'!P$2:P$182,MATCH($A137,'Program Lvl'!$B$2:$B$182,0))</f>
        <v>4307562.4999999991</v>
      </c>
      <c r="G137" s="34">
        <f>INDEX('Program Lvl'!Q$2:Q$182,MATCH($A137,'Program Lvl'!$B$2:$B$182,0))</f>
        <v>8830503.1249999981</v>
      </c>
      <c r="H137" s="34">
        <f>INDEX('Program Lvl'!R$2:R$182,MATCH($A137,'Program Lvl'!$B$2:$B$182,0))</f>
        <v>13576898.554687496</v>
      </c>
      <c r="I137" s="34">
        <f>INDEX('Program Lvl'!S$2:S$182,MATCH($A137,'Program Lvl'!$B$2:$B$182,0))</f>
        <v>4638773.6728515606</v>
      </c>
      <c r="J137" s="34">
        <f>INDEX('Program Lvl'!T$2:T$182,MATCH($A137,'Program Lvl'!$B$2:$B$182,0))</f>
        <v>4754743.0146728503</v>
      </c>
      <c r="K137" s="34">
        <f>INDEX('Program Lvl'!U$2:U$182,MATCH($A137,'Program Lvl'!$B$2:$B$182,0))</f>
        <v>4873611.5900396705</v>
      </c>
      <c r="L137" s="34">
        <f>INDEX('Program Lvl'!V$2:V$182,MATCH($A137,'Program Lvl'!$B$2:$B$182,0))</f>
        <v>4995451.8797906619</v>
      </c>
      <c r="M137" s="34" t="e">
        <f t="shared" si="16"/>
        <v>#REF!</v>
      </c>
    </row>
    <row r="138" spans="1:13" x14ac:dyDescent="0.2">
      <c r="A138" s="22" t="s">
        <v>886</v>
      </c>
      <c r="B138" s="22" t="str">
        <f>VLOOKUP(A138,'Program Lvl'!$B$2:$C$182,2,FALSE)</f>
        <v>North Rocks ZS 11kV switchboard replacement</v>
      </c>
      <c r="C138" s="34" t="e">
        <f>INDEX('Program Lvl'!#REF!,MATCH($A138,'Program Lvl'!$B$2:$B$182,0))</f>
        <v>#REF!</v>
      </c>
      <c r="D138" s="34">
        <f>INDEX('Program Lvl'!N$2:N$182,MATCH($A138,'Program Lvl'!$B$2:$B$182,0))</f>
        <v>796984.64999999991</v>
      </c>
      <c r="E138" s="34">
        <f>INDEX('Program Lvl'!O$2:O$182,MATCH($A138,'Program Lvl'!$B$2:$B$182,0))</f>
        <v>38000.055624999994</v>
      </c>
      <c r="F138" s="34">
        <f>INDEX('Program Lvl'!P$2:P$182,MATCH($A138,'Program Lvl'!$B$2:$B$182,0))</f>
        <v>0</v>
      </c>
      <c r="G138" s="34">
        <f>INDEX('Program Lvl'!Q$2:Q$182,MATCH($A138,'Program Lvl'!$B$2:$B$182,0))</f>
        <v>0</v>
      </c>
      <c r="H138" s="34">
        <f>INDEX('Program Lvl'!R$2:R$182,MATCH($A138,'Program Lvl'!$B$2:$B$182,0))</f>
        <v>0</v>
      </c>
      <c r="I138" s="34">
        <f>INDEX('Program Lvl'!S$2:S$182,MATCH($A138,'Program Lvl'!$B$2:$B$182,0))</f>
        <v>0</v>
      </c>
      <c r="J138" s="34">
        <f>INDEX('Program Lvl'!T$2:T$182,MATCH($A138,'Program Lvl'!$B$2:$B$182,0))</f>
        <v>0</v>
      </c>
      <c r="K138" s="34">
        <f>INDEX('Program Lvl'!U$2:U$182,MATCH($A138,'Program Lvl'!$B$2:$B$182,0))</f>
        <v>0</v>
      </c>
      <c r="L138" s="34">
        <f>INDEX('Program Lvl'!V$2:V$182,MATCH($A138,'Program Lvl'!$B$2:$B$182,0))</f>
        <v>0</v>
      </c>
      <c r="M138" s="34" t="e">
        <f t="shared" si="16"/>
        <v>#REF!</v>
      </c>
    </row>
    <row r="139" spans="1:13" x14ac:dyDescent="0.2">
      <c r="A139" s="22" t="s">
        <v>887</v>
      </c>
      <c r="B139" s="22" t="str">
        <f>VLOOKUP(A139,'Program Lvl'!$B$2:$C$182,2,FALSE)</f>
        <v>Kellyville ZS 11kV switchboard replacement</v>
      </c>
      <c r="C139" s="34" t="e">
        <f>INDEX('Program Lvl'!#REF!,MATCH($A139,'Program Lvl'!$B$2:$B$182,0))</f>
        <v>#REF!</v>
      </c>
      <c r="D139" s="34">
        <f>INDEX('Program Lvl'!N$2:N$182,MATCH($A139,'Program Lvl'!$B$2:$B$182,0))</f>
        <v>977000.27499999991</v>
      </c>
      <c r="E139" s="34">
        <f>INDEX('Program Lvl'!O$2:O$182,MATCH($A139,'Program Lvl'!$B$2:$B$182,0))</f>
        <v>278800.15375</v>
      </c>
      <c r="F139" s="34">
        <f>INDEX('Program Lvl'!P$2:P$182,MATCH($A139,'Program Lvl'!$B$2:$B$182,0))</f>
        <v>0</v>
      </c>
      <c r="G139" s="34">
        <f>INDEX('Program Lvl'!Q$2:Q$182,MATCH($A139,'Program Lvl'!$B$2:$B$182,0))</f>
        <v>0</v>
      </c>
      <c r="H139" s="34">
        <f>INDEX('Program Lvl'!R$2:R$182,MATCH($A139,'Program Lvl'!$B$2:$B$182,0))</f>
        <v>0</v>
      </c>
      <c r="I139" s="34">
        <f>INDEX('Program Lvl'!S$2:S$182,MATCH($A139,'Program Lvl'!$B$2:$B$182,0))</f>
        <v>0</v>
      </c>
      <c r="J139" s="34">
        <f>INDEX('Program Lvl'!T$2:T$182,MATCH($A139,'Program Lvl'!$B$2:$B$182,0))</f>
        <v>0</v>
      </c>
      <c r="K139" s="34">
        <f>INDEX('Program Lvl'!U$2:U$182,MATCH($A139,'Program Lvl'!$B$2:$B$182,0))</f>
        <v>0</v>
      </c>
      <c r="L139" s="34">
        <f>INDEX('Program Lvl'!V$2:V$182,MATCH($A139,'Program Lvl'!$B$2:$B$182,0))</f>
        <v>0</v>
      </c>
      <c r="M139" s="34" t="e">
        <f t="shared" si="16"/>
        <v>#REF!</v>
      </c>
    </row>
    <row r="140" spans="1:13" x14ac:dyDescent="0.2">
      <c r="A140" s="22" t="s">
        <v>888</v>
      </c>
      <c r="B140" s="22" t="str">
        <f>VLOOKUP(A140,'Program Lvl'!$B$2:$C$182,2,FALSE)</f>
        <v>Horsley Park ZS 11kV switchboard replacement</v>
      </c>
      <c r="C140" s="34" t="e">
        <f>INDEX('Program Lvl'!#REF!,MATCH($A140,'Program Lvl'!$B$2:$B$182,0))</f>
        <v>#REF!</v>
      </c>
      <c r="D140" s="34">
        <f>INDEX('Program Lvl'!N$2:N$182,MATCH($A140,'Program Lvl'!$B$2:$B$182,0))</f>
        <v>434999.74999999994</v>
      </c>
      <c r="E140" s="34">
        <f>INDEX('Program Lvl'!O$2:O$182,MATCH($A140,'Program Lvl'!$B$2:$B$182,0))</f>
        <v>0</v>
      </c>
      <c r="F140" s="34">
        <f>INDEX('Program Lvl'!P$2:P$182,MATCH($A140,'Program Lvl'!$B$2:$B$182,0))</f>
        <v>0</v>
      </c>
      <c r="G140" s="34">
        <f>INDEX('Program Lvl'!Q$2:Q$182,MATCH($A140,'Program Lvl'!$B$2:$B$182,0))</f>
        <v>0</v>
      </c>
      <c r="H140" s="34">
        <f>INDEX('Program Lvl'!R$2:R$182,MATCH($A140,'Program Lvl'!$B$2:$B$182,0))</f>
        <v>0</v>
      </c>
      <c r="I140" s="34">
        <f>INDEX('Program Lvl'!S$2:S$182,MATCH($A140,'Program Lvl'!$B$2:$B$182,0))</f>
        <v>0</v>
      </c>
      <c r="J140" s="34">
        <f>INDEX('Program Lvl'!T$2:T$182,MATCH($A140,'Program Lvl'!$B$2:$B$182,0))</f>
        <v>0</v>
      </c>
      <c r="K140" s="34">
        <f>INDEX('Program Lvl'!U$2:U$182,MATCH($A140,'Program Lvl'!$B$2:$B$182,0))</f>
        <v>0</v>
      </c>
      <c r="L140" s="34">
        <f>INDEX('Program Lvl'!V$2:V$182,MATCH($A140,'Program Lvl'!$B$2:$B$182,0))</f>
        <v>0</v>
      </c>
      <c r="M140" s="34" t="e">
        <f t="shared" si="16"/>
        <v>#REF!</v>
      </c>
    </row>
    <row r="141" spans="1:13" x14ac:dyDescent="0.2">
      <c r="A141" s="22" t="s">
        <v>889</v>
      </c>
      <c r="B141" s="22" t="str">
        <f>VLOOKUP(A141,'Program Lvl'!$B$2:$C$182,2,FALSE)</f>
        <v>Port Central ZS 11kV switchboard replacement</v>
      </c>
      <c r="C141" s="34" t="e">
        <f>INDEX('Program Lvl'!#REF!,MATCH($A141,'Program Lvl'!$B$2:$B$182,0))</f>
        <v>#REF!</v>
      </c>
      <c r="D141" s="34">
        <f>INDEX('Program Lvl'!N$2:N$182,MATCH($A141,'Program Lvl'!$B$2:$B$182,0))</f>
        <v>500868.29999999993</v>
      </c>
      <c r="E141" s="34">
        <f>INDEX('Program Lvl'!O$2:O$182,MATCH($A141,'Program Lvl'!$B$2:$B$182,0))</f>
        <v>0</v>
      </c>
      <c r="F141" s="34">
        <f>INDEX('Program Lvl'!P$2:P$182,MATCH($A141,'Program Lvl'!$B$2:$B$182,0))</f>
        <v>0</v>
      </c>
      <c r="G141" s="34">
        <f>INDEX('Program Lvl'!Q$2:Q$182,MATCH($A141,'Program Lvl'!$B$2:$B$182,0))</f>
        <v>0</v>
      </c>
      <c r="H141" s="34">
        <f>INDEX('Program Lvl'!R$2:R$182,MATCH($A141,'Program Lvl'!$B$2:$B$182,0))</f>
        <v>0</v>
      </c>
      <c r="I141" s="34">
        <f>INDEX('Program Lvl'!S$2:S$182,MATCH($A141,'Program Lvl'!$B$2:$B$182,0))</f>
        <v>0</v>
      </c>
      <c r="J141" s="34">
        <f>INDEX('Program Lvl'!T$2:T$182,MATCH($A141,'Program Lvl'!$B$2:$B$182,0))</f>
        <v>0</v>
      </c>
      <c r="K141" s="34">
        <f>INDEX('Program Lvl'!U$2:U$182,MATCH($A141,'Program Lvl'!$B$2:$B$182,0))</f>
        <v>0</v>
      </c>
      <c r="L141" s="34">
        <f>INDEX('Program Lvl'!V$2:V$182,MATCH($A141,'Program Lvl'!$B$2:$B$182,0))</f>
        <v>0</v>
      </c>
      <c r="M141" s="34" t="e">
        <f t="shared" si="16"/>
        <v>#REF!</v>
      </c>
    </row>
    <row r="142" spans="1:13" x14ac:dyDescent="0.2">
      <c r="A142" s="21"/>
      <c r="B142" s="21" t="s">
        <v>1019</v>
      </c>
      <c r="C142" s="35" t="e">
        <f t="shared" ref="C142:M142" si="17">SUBTOTAL(9,C88:C141)</f>
        <v>#REF!</v>
      </c>
      <c r="D142" s="35" t="e">
        <f t="shared" si="17"/>
        <v>#N/A</v>
      </c>
      <c r="E142" s="35" t="e">
        <f t="shared" si="17"/>
        <v>#N/A</v>
      </c>
      <c r="F142" s="35" t="e">
        <f t="shared" si="17"/>
        <v>#N/A</v>
      </c>
      <c r="G142" s="35" t="e">
        <f t="shared" si="17"/>
        <v>#N/A</v>
      </c>
      <c r="H142" s="35" t="e">
        <f t="shared" si="17"/>
        <v>#N/A</v>
      </c>
      <c r="I142" s="35" t="e">
        <f t="shared" si="17"/>
        <v>#N/A</v>
      </c>
      <c r="J142" s="35" t="e">
        <f t="shared" si="17"/>
        <v>#N/A</v>
      </c>
      <c r="K142" s="35" t="e">
        <f t="shared" si="17"/>
        <v>#N/A</v>
      </c>
      <c r="L142" s="35" t="e">
        <f t="shared" si="17"/>
        <v>#N/A</v>
      </c>
      <c r="M142" s="35" t="e">
        <f t="shared" si="17"/>
        <v>#REF!</v>
      </c>
    </row>
    <row r="143" spans="1:13" x14ac:dyDescent="0.2">
      <c r="A143" s="22"/>
      <c r="B143" s="22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</row>
    <row r="144" spans="1:13" x14ac:dyDescent="0.2">
      <c r="A144" s="21" t="s">
        <v>158</v>
      </c>
      <c r="B144" s="21" t="s">
        <v>1020</v>
      </c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</row>
    <row r="145" spans="1:13" x14ac:dyDescent="0.2">
      <c r="A145" s="22" t="s">
        <v>42</v>
      </c>
      <c r="B145" s="22" t="str">
        <f>VLOOKUP(A145,'Program Lvl'!$B$2:$C$182,2,FALSE)</f>
        <v>Sub-transmission pole replacement</v>
      </c>
      <c r="C145" s="34" t="e">
        <f>INDEX('Program Lvl'!#REF!,MATCH($A145,'Program Lvl'!$B$2:$B$182,0))</f>
        <v>#REF!</v>
      </c>
      <c r="D145" s="34">
        <f>INDEX('Program Lvl'!N$2:N$182,MATCH($A145,'Program Lvl'!$B$2:$B$182,0))</f>
        <v>3812999.9999999995</v>
      </c>
      <c r="E145" s="34">
        <f>INDEX('Program Lvl'!O$2:O$182,MATCH($A145,'Program Lvl'!$B$2:$B$182,0))</f>
        <v>3908325</v>
      </c>
      <c r="F145" s="34">
        <f>INDEX('Program Lvl'!P$2:P$182,MATCH($A145,'Program Lvl'!$B$2:$B$182,0))</f>
        <v>4006033.1249999995</v>
      </c>
      <c r="G145" s="34">
        <f>INDEX('Program Lvl'!Q$2:Q$182,MATCH($A145,'Program Lvl'!$B$2:$B$182,0))</f>
        <v>4106183.9531249991</v>
      </c>
      <c r="H145" s="34">
        <f>INDEX('Program Lvl'!R$2:R$182,MATCH($A145,'Program Lvl'!$B$2:$B$182,0))</f>
        <v>5566528.407421873</v>
      </c>
      <c r="I145" s="34">
        <f>INDEX('Program Lvl'!S$2:S$182,MATCH($A145,'Program Lvl'!$B$2:$B$182,0))</f>
        <v>6424701.5368994121</v>
      </c>
      <c r="J145" s="34">
        <f>INDEX('Program Lvl'!T$2:T$182,MATCH($A145,'Program Lvl'!$B$2:$B$182,0))</f>
        <v>6585319.0753218969</v>
      </c>
      <c r="K145" s="34">
        <f>INDEX('Program Lvl'!U$2:U$182,MATCH($A145,'Program Lvl'!$B$2:$B$182,0))</f>
        <v>6749952.0522049442</v>
      </c>
      <c r="L145" s="34">
        <f>INDEX('Program Lvl'!V$2:V$182,MATCH($A145,'Program Lvl'!$B$2:$B$182,0))</f>
        <v>6918700.8535100669</v>
      </c>
      <c r="M145" s="34" t="e">
        <f t="shared" ref="M145:M166" si="18">SUM(C145:L145)</f>
        <v>#REF!</v>
      </c>
    </row>
    <row r="146" spans="1:13" x14ac:dyDescent="0.2">
      <c r="A146" s="22" t="s">
        <v>43</v>
      </c>
      <c r="B146" s="22" t="str">
        <f>VLOOKUP(A146,'Program Lvl'!$B$2:$C$182,2,FALSE)</f>
        <v>Renewal of 33kV and 66kV gas and oil filled cables</v>
      </c>
      <c r="C146" s="34" t="e">
        <f>INDEX('Program Lvl'!#REF!,MATCH($A146,'Program Lvl'!$B$2:$B$182,0))</f>
        <v>#REF!</v>
      </c>
      <c r="D146" s="34">
        <f>INDEX('Program Lvl'!N$2:N$182,MATCH($A146,'Program Lvl'!$B$2:$B$182,0))</f>
        <v>0</v>
      </c>
      <c r="E146" s="34">
        <f>INDEX('Program Lvl'!O$2:O$182,MATCH($A146,'Program Lvl'!$B$2:$B$182,0))</f>
        <v>0</v>
      </c>
      <c r="F146" s="34">
        <f>INDEX('Program Lvl'!P$2:P$182,MATCH($A146,'Program Lvl'!$B$2:$B$182,0))</f>
        <v>0</v>
      </c>
      <c r="G146" s="34">
        <f>INDEX('Program Lvl'!Q$2:Q$182,MATCH($A146,'Program Lvl'!$B$2:$B$182,0))</f>
        <v>0</v>
      </c>
      <c r="H146" s="34">
        <f>INDEX('Program Lvl'!R$2:R$182,MATCH($A146,'Program Lvl'!$B$2:$B$182,0))</f>
        <v>0</v>
      </c>
      <c r="I146" s="34">
        <f>INDEX('Program Lvl'!S$2:S$182,MATCH($A146,'Program Lvl'!$B$2:$B$182,0))</f>
        <v>0</v>
      </c>
      <c r="J146" s="34">
        <f>INDEX('Program Lvl'!T$2:T$182,MATCH($A146,'Program Lvl'!$B$2:$B$182,0))</f>
        <v>2674542.945753478</v>
      </c>
      <c r="K146" s="34">
        <f>INDEX('Program Lvl'!U$2:U$182,MATCH($A146,'Program Lvl'!$B$2:$B$182,0))</f>
        <v>2741406.5193973146</v>
      </c>
      <c r="L146" s="34">
        <f>INDEX('Program Lvl'!V$2:V$182,MATCH($A146,'Program Lvl'!$B$2:$B$182,0))</f>
        <v>2809941.6823822474</v>
      </c>
      <c r="M146" s="34" t="e">
        <f t="shared" si="18"/>
        <v>#REF!</v>
      </c>
    </row>
    <row r="147" spans="1:13" x14ac:dyDescent="0.2">
      <c r="A147" s="22" t="s">
        <v>877</v>
      </c>
      <c r="B147" s="22" t="str">
        <f>VLOOKUP(A147,'Program Lvl'!$B$2:$C$182,2,FALSE)</f>
        <v>Subtransmission tower replacement</v>
      </c>
      <c r="C147" s="34" t="e">
        <f>INDEX('Program Lvl'!#REF!,MATCH($A147,'Program Lvl'!$B$2:$B$182,0))</f>
        <v>#REF!</v>
      </c>
      <c r="D147" s="34">
        <f>INDEX('Program Lvl'!N$2:N$182,MATCH($A147,'Program Lvl'!$B$2:$B$182,0))</f>
        <v>983999.99999999988</v>
      </c>
      <c r="E147" s="34">
        <f>INDEX('Program Lvl'!O$2:O$182,MATCH($A147,'Program Lvl'!$B$2:$B$182,0))</f>
        <v>1008599.9999999999</v>
      </c>
      <c r="F147" s="34">
        <f>INDEX('Program Lvl'!P$2:P$182,MATCH($A147,'Program Lvl'!$B$2:$B$182,0))</f>
        <v>1033814.9999999999</v>
      </c>
      <c r="G147" s="34">
        <f>INDEX('Program Lvl'!Q$2:Q$182,MATCH($A147,'Program Lvl'!$B$2:$B$182,0))</f>
        <v>1059660.3749999998</v>
      </c>
      <c r="H147" s="34">
        <f>INDEX('Program Lvl'!R$2:R$182,MATCH($A147,'Program Lvl'!$B$2:$B$182,0))</f>
        <v>1086151.8843749997</v>
      </c>
      <c r="I147" s="34">
        <f>INDEX('Program Lvl'!S$2:S$182,MATCH($A147,'Program Lvl'!$B$2:$B$182,0))</f>
        <v>2226611.3629687494</v>
      </c>
      <c r="J147" s="34">
        <f>INDEX('Program Lvl'!T$2:T$182,MATCH($A147,'Program Lvl'!$B$2:$B$182,0))</f>
        <v>2282276.6470429678</v>
      </c>
      <c r="K147" s="34">
        <f>INDEX('Program Lvl'!U$2:U$182,MATCH($A147,'Program Lvl'!$B$2:$B$182,0))</f>
        <v>2339333.563219042</v>
      </c>
      <c r="L147" s="34">
        <f>INDEX('Program Lvl'!V$2:V$182,MATCH($A147,'Program Lvl'!$B$2:$B$182,0))</f>
        <v>2397816.9022995178</v>
      </c>
      <c r="M147" s="34" t="e">
        <f>SUM(C147:L147)</f>
        <v>#REF!</v>
      </c>
    </row>
    <row r="148" spans="1:13" x14ac:dyDescent="0.2">
      <c r="A148" s="22" t="s">
        <v>201</v>
      </c>
      <c r="B148" s="22" t="e">
        <f>VLOOKUP(A148,'Program Lvl'!$B$2:$C$182,2,FALSE)</f>
        <v>#N/A</v>
      </c>
      <c r="C148" s="34" t="e">
        <f>INDEX('Program Lvl'!#REF!,MATCH($A148,'Program Lvl'!$B$2:$B$182,0))</f>
        <v>#REF!</v>
      </c>
      <c r="D148" s="34" t="e">
        <f>INDEX('Program Lvl'!N$2:N$182,MATCH($A148,'Program Lvl'!$B$2:$B$182,0))</f>
        <v>#N/A</v>
      </c>
      <c r="E148" s="34" t="e">
        <f>INDEX('Program Lvl'!O$2:O$182,MATCH($A148,'Program Lvl'!$B$2:$B$182,0))</f>
        <v>#N/A</v>
      </c>
      <c r="F148" s="34" t="e">
        <f>INDEX('Program Lvl'!P$2:P$182,MATCH($A148,'Program Lvl'!$B$2:$B$182,0))</f>
        <v>#N/A</v>
      </c>
      <c r="G148" s="34" t="e">
        <f>INDEX('Program Lvl'!Q$2:Q$182,MATCH($A148,'Program Lvl'!$B$2:$B$182,0))</f>
        <v>#N/A</v>
      </c>
      <c r="H148" s="34" t="e">
        <f>INDEX('Program Lvl'!R$2:R$182,MATCH($A148,'Program Lvl'!$B$2:$B$182,0))</f>
        <v>#N/A</v>
      </c>
      <c r="I148" s="34" t="e">
        <f>INDEX('Program Lvl'!S$2:S$182,MATCH($A148,'Program Lvl'!$B$2:$B$182,0))</f>
        <v>#N/A</v>
      </c>
      <c r="J148" s="34" t="e">
        <f>INDEX('Program Lvl'!T$2:T$182,MATCH($A148,'Program Lvl'!$B$2:$B$182,0))</f>
        <v>#N/A</v>
      </c>
      <c r="K148" s="34" t="e">
        <f>INDEX('Program Lvl'!U$2:U$182,MATCH($A148,'Program Lvl'!$B$2:$B$182,0))</f>
        <v>#N/A</v>
      </c>
      <c r="L148" s="34" t="e">
        <f>INDEX('Program Lvl'!V$2:V$182,MATCH($A148,'Program Lvl'!$B$2:$B$182,0))</f>
        <v>#N/A</v>
      </c>
      <c r="M148" s="34" t="e">
        <f>SUM(C148:L148)</f>
        <v>#REF!</v>
      </c>
    </row>
    <row r="149" spans="1:13" x14ac:dyDescent="0.2">
      <c r="A149" s="22" t="s">
        <v>202</v>
      </c>
      <c r="B149" s="22" t="str">
        <f>VLOOKUP(A149,'Program Lvl'!$B$2:$C$182,2,FALSE)</f>
        <v>132kV oil cable replacement</v>
      </c>
      <c r="C149" s="34" t="e">
        <f>INDEX('Program Lvl'!#REF!,MATCH($A149,'Program Lvl'!$B$2:$B$182,0))</f>
        <v>#REF!</v>
      </c>
      <c r="D149" s="34">
        <f>INDEX('Program Lvl'!N$2:N$182,MATCH($A149,'Program Lvl'!$B$2:$B$182,0))</f>
        <v>0</v>
      </c>
      <c r="E149" s="34">
        <f>INDEX('Program Lvl'!O$2:O$182,MATCH($A149,'Program Lvl'!$B$2:$B$182,0))</f>
        <v>0</v>
      </c>
      <c r="F149" s="34">
        <f>INDEX('Program Lvl'!P$2:P$182,MATCH($A149,'Program Lvl'!$B$2:$B$182,0))</f>
        <v>0</v>
      </c>
      <c r="G149" s="34">
        <f>INDEX('Program Lvl'!Q$2:Q$182,MATCH($A149,'Program Lvl'!$B$2:$B$182,0))</f>
        <v>0</v>
      </c>
      <c r="H149" s="34">
        <f>INDEX('Program Lvl'!R$2:R$182,MATCH($A149,'Program Lvl'!$B$2:$B$182,0))</f>
        <v>0</v>
      </c>
      <c r="I149" s="34">
        <f>INDEX('Program Lvl'!S$2:S$182,MATCH($A149,'Program Lvl'!$B$2:$B$182,0))</f>
        <v>11828872.86577148</v>
      </c>
      <c r="J149" s="34">
        <f>INDEX('Program Lvl'!T$2:T$182,MATCH($A149,'Program Lvl'!$B$2:$B$182,0))</f>
        <v>11767988.961315304</v>
      </c>
      <c r="K149" s="34">
        <f>INDEX('Program Lvl'!U$2:U$182,MATCH($A149,'Program Lvl'!$B$2:$B$182,0))</f>
        <v>12062188.685348185</v>
      </c>
      <c r="L149" s="34">
        <f>INDEX('Program Lvl'!V$2:V$182,MATCH($A149,'Program Lvl'!$B$2:$B$182,0))</f>
        <v>12738402.293466188</v>
      </c>
      <c r="M149" s="34" t="e">
        <f>SUM(C149:L149)</f>
        <v>#REF!</v>
      </c>
    </row>
    <row r="150" spans="1:13" x14ac:dyDescent="0.2">
      <c r="A150" s="22" t="s">
        <v>879</v>
      </c>
      <c r="B150" s="22" t="str">
        <f>VLOOKUP(A150,'Program Lvl'!$B$2:$C$182,2,FALSE)</f>
        <v>Feeder 7028 replacement</v>
      </c>
      <c r="C150" s="34" t="e">
        <f>INDEX('Program Lvl'!#REF!,MATCH($A150,'Program Lvl'!$B$2:$B$182,0))</f>
        <v>#REF!</v>
      </c>
      <c r="D150" s="34">
        <f>INDEX('Program Lvl'!N$2:N$182,MATCH($A150,'Program Lvl'!$B$2:$B$182,0))</f>
        <v>1639999.9999999998</v>
      </c>
      <c r="E150" s="34">
        <f>INDEX('Program Lvl'!O$2:O$182,MATCH($A150,'Program Lvl'!$B$2:$B$182,0))</f>
        <v>1680999.9999999998</v>
      </c>
      <c r="F150" s="34">
        <f>INDEX('Program Lvl'!P$2:P$182,MATCH($A150,'Program Lvl'!$B$2:$B$182,0))</f>
        <v>1723024.9999999998</v>
      </c>
      <c r="G150" s="34">
        <f>INDEX('Program Lvl'!Q$2:Q$182,MATCH($A150,'Program Lvl'!$B$2:$B$182,0))</f>
        <v>0</v>
      </c>
      <c r="H150" s="34">
        <f>INDEX('Program Lvl'!R$2:R$182,MATCH($A150,'Program Lvl'!$B$2:$B$182,0))</f>
        <v>0</v>
      </c>
      <c r="I150" s="34">
        <f>INDEX('Program Lvl'!S$2:S$182,MATCH($A150,'Program Lvl'!$B$2:$B$182,0))</f>
        <v>0</v>
      </c>
      <c r="J150" s="34">
        <f>INDEX('Program Lvl'!T$2:T$182,MATCH($A150,'Program Lvl'!$B$2:$B$182,0))</f>
        <v>0</v>
      </c>
      <c r="K150" s="34">
        <f>INDEX('Program Lvl'!U$2:U$182,MATCH($A150,'Program Lvl'!$B$2:$B$182,0))</f>
        <v>0</v>
      </c>
      <c r="L150" s="34">
        <f>INDEX('Program Lvl'!V$2:V$182,MATCH($A150,'Program Lvl'!$B$2:$B$182,0))</f>
        <v>0</v>
      </c>
      <c r="M150" s="34" t="e">
        <f t="shared" ref="M150:M151" si="19">SUM(C150:L150)</f>
        <v>#REF!</v>
      </c>
    </row>
    <row r="151" spans="1:13" x14ac:dyDescent="0.2">
      <c r="A151" s="22" t="s">
        <v>357</v>
      </c>
      <c r="B151" s="22" t="str">
        <f>VLOOKUP(A151,'Program Lvl'!$B$2:$C$182,2,FALSE)</f>
        <v>Sub-transmission pilot cable renewal program</v>
      </c>
      <c r="C151" s="34" t="e">
        <f>INDEX('Program Lvl'!#REF!,MATCH($A151,'Program Lvl'!$B$2:$B$182,0))</f>
        <v>#REF!</v>
      </c>
      <c r="D151" s="34">
        <f>INDEX('Program Lvl'!N$2:N$182,MATCH($A151,'Program Lvl'!$B$2:$B$182,0))</f>
        <v>0</v>
      </c>
      <c r="E151" s="34">
        <f>INDEX('Program Lvl'!O$2:O$182,MATCH($A151,'Program Lvl'!$B$2:$B$182,0))</f>
        <v>0</v>
      </c>
      <c r="F151" s="34">
        <f>INDEX('Program Lvl'!P$2:P$182,MATCH($A151,'Program Lvl'!$B$2:$B$182,0))</f>
        <v>0</v>
      </c>
      <c r="G151" s="34">
        <f>INDEX('Program Lvl'!Q$2:Q$182,MATCH($A151,'Program Lvl'!$B$2:$B$182,0))</f>
        <v>0</v>
      </c>
      <c r="H151" s="34">
        <f>INDEX('Program Lvl'!R$2:R$182,MATCH($A151,'Program Lvl'!$B$2:$B$182,0))</f>
        <v>0</v>
      </c>
      <c r="I151" s="34">
        <f>INDEX('Program Lvl'!S$2:S$182,MATCH($A151,'Program Lvl'!$B$2:$B$182,0))</f>
        <v>0</v>
      </c>
      <c r="J151" s="34">
        <f>INDEX('Program Lvl'!T$2:T$182,MATCH($A151,'Program Lvl'!$B$2:$B$182,0))</f>
        <v>1325384.6153400568</v>
      </c>
      <c r="K151" s="34">
        <f>INDEX('Program Lvl'!U$2:U$182,MATCH($A151,'Program Lvl'!$B$2:$B$182,0))</f>
        <v>1358519.2307235582</v>
      </c>
      <c r="L151" s="34">
        <f>INDEX('Program Lvl'!V$2:V$182,MATCH($A151,'Program Lvl'!$B$2:$B$182,0))</f>
        <v>1392482.2114916469</v>
      </c>
      <c r="M151" s="34" t="e">
        <f t="shared" si="19"/>
        <v>#REF!</v>
      </c>
    </row>
    <row r="152" spans="1:13" x14ac:dyDescent="0.2">
      <c r="A152" s="22" t="s">
        <v>182</v>
      </c>
      <c r="B152" s="22" t="str">
        <f>VLOOKUP(A152,'Program Lvl'!$B$2:$C$182,2,FALSE)</f>
        <v>Wollongong - Port Kembla pilot cable replacement</v>
      </c>
      <c r="C152" s="34" t="e">
        <f>INDEX('Program Lvl'!#REF!,MATCH($A152,'Program Lvl'!$B$2:$B$182,0))</f>
        <v>#REF!</v>
      </c>
      <c r="D152" s="34">
        <f>INDEX('Program Lvl'!N$2:N$182,MATCH($A152,'Program Lvl'!$B$2:$B$182,0))</f>
        <v>0</v>
      </c>
      <c r="E152" s="34">
        <f>INDEX('Program Lvl'!O$2:O$182,MATCH($A152,'Program Lvl'!$B$2:$B$182,0))</f>
        <v>0</v>
      </c>
      <c r="F152" s="34">
        <f>INDEX('Program Lvl'!P$2:P$182,MATCH($A152,'Program Lvl'!$B$2:$B$182,0))</f>
        <v>0</v>
      </c>
      <c r="G152" s="34">
        <f>INDEX('Program Lvl'!Q$2:Q$182,MATCH($A152,'Program Lvl'!$B$2:$B$182,0))</f>
        <v>0</v>
      </c>
      <c r="H152" s="34">
        <f>INDEX('Program Lvl'!R$2:R$182,MATCH($A152,'Program Lvl'!$B$2:$B$182,0))</f>
        <v>0</v>
      </c>
      <c r="I152" s="34">
        <f>INDEX('Program Lvl'!S$2:S$182,MATCH($A152,'Program Lvl'!$B$2:$B$182,0))</f>
        <v>0</v>
      </c>
      <c r="J152" s="34">
        <f>INDEX('Program Lvl'!T$2:T$182,MATCH($A152,'Program Lvl'!$B$2:$B$182,0))</f>
        <v>1979161.7798575738</v>
      </c>
      <c r="K152" s="34">
        <f>INDEX('Program Lvl'!U$2:U$182,MATCH($A152,'Program Lvl'!$B$2:$B$182,0))</f>
        <v>2028640.824354013</v>
      </c>
      <c r="L152" s="34">
        <f>INDEX('Program Lvl'!V$2:V$182,MATCH($A152,'Program Lvl'!$B$2:$B$182,0))</f>
        <v>2079356.844962863</v>
      </c>
      <c r="M152" s="34" t="e">
        <f t="shared" si="18"/>
        <v>#REF!</v>
      </c>
    </row>
    <row r="153" spans="1:13" ht="25.5" x14ac:dyDescent="0.2">
      <c r="A153" s="22" t="s">
        <v>183</v>
      </c>
      <c r="B153" s="22" t="str">
        <f>VLOOKUP(A153,'Program Lvl'!$B$2:$C$182,2,FALSE)</f>
        <v>Optical fibre protection and communication upgrades in the Blue Mountains</v>
      </c>
      <c r="C153" s="34" t="e">
        <f>INDEX('Program Lvl'!#REF!,MATCH($A153,'Program Lvl'!$B$2:$B$182,0))</f>
        <v>#REF!</v>
      </c>
      <c r="D153" s="34">
        <f>INDEX('Program Lvl'!N$2:N$182,MATCH($A153,'Program Lvl'!$B$2:$B$182,0))</f>
        <v>0</v>
      </c>
      <c r="E153" s="34">
        <f>INDEX('Program Lvl'!O$2:O$182,MATCH($A153,'Program Lvl'!$B$2:$B$182,0))</f>
        <v>0</v>
      </c>
      <c r="F153" s="34">
        <f>INDEX('Program Lvl'!P$2:P$182,MATCH($A153,'Program Lvl'!$B$2:$B$182,0))</f>
        <v>0</v>
      </c>
      <c r="G153" s="34">
        <f>INDEX('Program Lvl'!Q$2:Q$182,MATCH($A153,'Program Lvl'!$B$2:$B$182,0))</f>
        <v>0</v>
      </c>
      <c r="H153" s="34">
        <f>INDEX('Program Lvl'!R$2:R$182,MATCH($A153,'Program Lvl'!$B$2:$B$182,0))</f>
        <v>0</v>
      </c>
      <c r="I153" s="34">
        <f>INDEX('Program Lvl'!S$2:S$182,MATCH($A153,'Program Lvl'!$B$2:$B$182,0))</f>
        <v>0</v>
      </c>
      <c r="J153" s="34">
        <f>INDEX('Program Lvl'!T$2:T$182,MATCH($A153,'Program Lvl'!$B$2:$B$182,0))</f>
        <v>1103100.3794041013</v>
      </c>
      <c r="K153" s="34">
        <f>INDEX('Program Lvl'!U$2:U$182,MATCH($A153,'Program Lvl'!$B$2:$B$182,0))</f>
        <v>1130677.8888892035</v>
      </c>
      <c r="L153" s="34">
        <f>INDEX('Program Lvl'!V$2:V$182,MATCH($A153,'Program Lvl'!$B$2:$B$182,0))</f>
        <v>1158944.8361114336</v>
      </c>
      <c r="M153" s="34" t="e">
        <f t="shared" si="18"/>
        <v>#REF!</v>
      </c>
    </row>
    <row r="154" spans="1:13" ht="25.5" x14ac:dyDescent="0.2">
      <c r="A154" s="22" t="s">
        <v>184</v>
      </c>
      <c r="B154" s="22" t="str">
        <f>VLOOKUP(A154,'Program Lvl'!$B$2:$C$182,2,FALSE)</f>
        <v>Optical fibre protection and communication upgrades in the Macarthur area</v>
      </c>
      <c r="C154" s="34" t="e">
        <f>INDEX('Program Lvl'!#REF!,MATCH($A154,'Program Lvl'!$B$2:$B$182,0))</f>
        <v>#REF!</v>
      </c>
      <c r="D154" s="34">
        <f>INDEX('Program Lvl'!N$2:N$182,MATCH($A154,'Program Lvl'!$B$2:$B$182,0))</f>
        <v>0</v>
      </c>
      <c r="E154" s="34">
        <f>INDEX('Program Lvl'!O$2:O$182,MATCH($A154,'Program Lvl'!$B$2:$B$182,0))</f>
        <v>0</v>
      </c>
      <c r="F154" s="34">
        <f>INDEX('Program Lvl'!P$2:P$182,MATCH($A154,'Program Lvl'!$B$2:$B$182,0))</f>
        <v>0</v>
      </c>
      <c r="G154" s="34">
        <f>INDEX('Program Lvl'!Q$2:Q$182,MATCH($A154,'Program Lvl'!$B$2:$B$182,0))</f>
        <v>0</v>
      </c>
      <c r="H154" s="34">
        <f>INDEX('Program Lvl'!R$2:R$182,MATCH($A154,'Program Lvl'!$B$2:$B$182,0))</f>
        <v>0</v>
      </c>
      <c r="I154" s="34">
        <f>INDEX('Program Lvl'!S$2:S$182,MATCH($A154,'Program Lvl'!$B$2:$B$182,0))</f>
        <v>0</v>
      </c>
      <c r="J154" s="34">
        <f>INDEX('Program Lvl'!T$2:T$182,MATCH($A154,'Program Lvl'!$B$2:$B$182,0))</f>
        <v>1079326.664330737</v>
      </c>
      <c r="K154" s="34">
        <f>INDEX('Program Lvl'!U$2:U$182,MATCH($A154,'Program Lvl'!$B$2:$B$182,0))</f>
        <v>1106309.8309390054</v>
      </c>
      <c r="L154" s="34">
        <f>INDEX('Program Lvl'!V$2:V$182,MATCH($A154,'Program Lvl'!$B$2:$B$182,0))</f>
        <v>1133967.5767124803</v>
      </c>
      <c r="M154" s="34" t="e">
        <f t="shared" si="18"/>
        <v>#REF!</v>
      </c>
    </row>
    <row r="155" spans="1:13" x14ac:dyDescent="0.2">
      <c r="A155" s="22" t="s">
        <v>725</v>
      </c>
      <c r="B155" s="22" t="e">
        <f>VLOOKUP(A155,'Program Lvl'!$B$2:$C$182,2,FALSE)</f>
        <v>#N/A</v>
      </c>
      <c r="C155" s="34" t="e">
        <f>INDEX('Program Lvl'!#REF!,MATCH($A155,'Program Lvl'!$B$2:$B$182,0))</f>
        <v>#REF!</v>
      </c>
      <c r="D155" s="34" t="e">
        <f>INDEX('Program Lvl'!N$2:N$182,MATCH($A155,'Program Lvl'!$B$2:$B$182,0))</f>
        <v>#N/A</v>
      </c>
      <c r="E155" s="34" t="e">
        <f>INDEX('Program Lvl'!O$2:O$182,MATCH($A155,'Program Lvl'!$B$2:$B$182,0))</f>
        <v>#N/A</v>
      </c>
      <c r="F155" s="34" t="e">
        <f>INDEX('Program Lvl'!P$2:P$182,MATCH($A155,'Program Lvl'!$B$2:$B$182,0))</f>
        <v>#N/A</v>
      </c>
      <c r="G155" s="34" t="e">
        <f>INDEX('Program Lvl'!Q$2:Q$182,MATCH($A155,'Program Lvl'!$B$2:$B$182,0))</f>
        <v>#N/A</v>
      </c>
      <c r="H155" s="34" t="e">
        <f>INDEX('Program Lvl'!R$2:R$182,MATCH($A155,'Program Lvl'!$B$2:$B$182,0))</f>
        <v>#N/A</v>
      </c>
      <c r="I155" s="34" t="e">
        <f>INDEX('Program Lvl'!S$2:S$182,MATCH($A155,'Program Lvl'!$B$2:$B$182,0))</f>
        <v>#N/A</v>
      </c>
      <c r="J155" s="34" t="e">
        <f>INDEX('Program Lvl'!T$2:T$182,MATCH($A155,'Program Lvl'!$B$2:$B$182,0))</f>
        <v>#N/A</v>
      </c>
      <c r="K155" s="34" t="e">
        <f>INDEX('Program Lvl'!U$2:U$182,MATCH($A155,'Program Lvl'!$B$2:$B$182,0))</f>
        <v>#N/A</v>
      </c>
      <c r="L155" s="34" t="e">
        <f>INDEX('Program Lvl'!V$2:V$182,MATCH($A155,'Program Lvl'!$B$2:$B$182,0))</f>
        <v>#N/A</v>
      </c>
      <c r="M155" s="34" t="e">
        <f t="shared" si="18"/>
        <v>#REF!</v>
      </c>
    </row>
    <row r="156" spans="1:13" x14ac:dyDescent="0.2">
      <c r="A156" s="22" t="s">
        <v>86</v>
      </c>
      <c r="B156" s="22" t="str">
        <f>VLOOKUP(A156,'Program Lvl'!$B$2:$C$182,2,FALSE)</f>
        <v>Replacement of corroded earthwires</v>
      </c>
      <c r="C156" s="34" t="e">
        <f>INDEX('Program Lvl'!#REF!,MATCH($A156,'Program Lvl'!$B$2:$B$182,0))</f>
        <v>#REF!</v>
      </c>
      <c r="D156" s="34">
        <f>INDEX('Program Lvl'!N$2:N$182,MATCH($A156,'Program Lvl'!$B$2:$B$182,0))</f>
        <v>0</v>
      </c>
      <c r="E156" s="34">
        <f>INDEX('Program Lvl'!O$2:O$182,MATCH($A156,'Program Lvl'!$B$2:$B$182,0))</f>
        <v>0</v>
      </c>
      <c r="F156" s="34">
        <f>INDEX('Program Lvl'!P$2:P$182,MATCH($A156,'Program Lvl'!$B$2:$B$182,0))</f>
        <v>0</v>
      </c>
      <c r="G156" s="34">
        <f>INDEX('Program Lvl'!Q$2:Q$182,MATCH($A156,'Program Lvl'!$B$2:$B$182,0))</f>
        <v>0</v>
      </c>
      <c r="H156" s="34">
        <f>INDEX('Program Lvl'!R$2:R$182,MATCH($A156,'Program Lvl'!$B$2:$B$182,0))</f>
        <v>156134.33337890622</v>
      </c>
      <c r="I156" s="34">
        <f>INDEX('Program Lvl'!S$2:S$182,MATCH($A156,'Program Lvl'!$B$2:$B$182,0))</f>
        <v>1040244.9961369624</v>
      </c>
      <c r="J156" s="34">
        <f>INDEX('Program Lvl'!T$2:T$182,MATCH($A156,'Program Lvl'!$B$2:$B$182,0))</f>
        <v>1066251.1210403866</v>
      </c>
      <c r="K156" s="34">
        <f>INDEX('Program Lvl'!U$2:U$182,MATCH($A156,'Program Lvl'!$B$2:$B$182,0))</f>
        <v>1092907.3990663963</v>
      </c>
      <c r="L156" s="34">
        <f>INDEX('Program Lvl'!V$2:V$182,MATCH($A156,'Program Lvl'!$B$2:$B$182,0))</f>
        <v>1120230.084043056</v>
      </c>
      <c r="M156" s="34" t="e">
        <f t="shared" si="18"/>
        <v>#REF!</v>
      </c>
    </row>
    <row r="157" spans="1:13" x14ac:dyDescent="0.2">
      <c r="A157" s="22" t="s">
        <v>87</v>
      </c>
      <c r="B157" s="22" t="str">
        <f>VLOOKUP(A157,'Program Lvl'!$B$2:$C$182,2,FALSE)</f>
        <v>Earthwire replacement due to fault rating</v>
      </c>
      <c r="C157" s="34" t="e">
        <f>INDEX('Program Lvl'!#REF!,MATCH($A157,'Program Lvl'!$B$2:$B$182,0))</f>
        <v>#REF!</v>
      </c>
      <c r="D157" s="34">
        <f>INDEX('Program Lvl'!N$2:N$182,MATCH($A157,'Program Lvl'!$B$2:$B$182,0))</f>
        <v>0</v>
      </c>
      <c r="E157" s="34">
        <f>INDEX('Program Lvl'!O$2:O$182,MATCH($A157,'Program Lvl'!$B$2:$B$182,0))</f>
        <v>1050625</v>
      </c>
      <c r="F157" s="34">
        <f>INDEX('Program Lvl'!P$2:P$182,MATCH($A157,'Program Lvl'!$B$2:$B$182,0))</f>
        <v>1076890.6249999998</v>
      </c>
      <c r="G157" s="34">
        <f>INDEX('Program Lvl'!Q$2:Q$182,MATCH($A157,'Program Lvl'!$B$2:$B$182,0))</f>
        <v>0</v>
      </c>
      <c r="H157" s="34">
        <f>INDEX('Program Lvl'!R$2:R$182,MATCH($A157,'Program Lvl'!$B$2:$B$182,0))</f>
        <v>0</v>
      </c>
      <c r="I157" s="34">
        <f>INDEX('Program Lvl'!S$2:S$182,MATCH($A157,'Program Lvl'!$B$2:$B$182,0))</f>
        <v>0</v>
      </c>
      <c r="J157" s="34">
        <f>INDEX('Program Lvl'!T$2:T$182,MATCH($A157,'Program Lvl'!$B$2:$B$182,0))</f>
        <v>0</v>
      </c>
      <c r="K157" s="34">
        <f>INDEX('Program Lvl'!U$2:U$182,MATCH($A157,'Program Lvl'!$B$2:$B$182,0))</f>
        <v>0</v>
      </c>
      <c r="L157" s="34">
        <f>INDEX('Program Lvl'!V$2:V$182,MATCH($A157,'Program Lvl'!$B$2:$B$182,0))</f>
        <v>0</v>
      </c>
      <c r="M157" s="34" t="e">
        <f t="shared" si="18"/>
        <v>#REF!</v>
      </c>
    </row>
    <row r="158" spans="1:13" x14ac:dyDescent="0.2">
      <c r="A158" s="22" t="s">
        <v>200</v>
      </c>
      <c r="B158" s="22" t="str">
        <f>VLOOKUP(A158,'Program Lvl'!$B$2:$C$182,2,FALSE)</f>
        <v>Hardex earthwire replacement</v>
      </c>
      <c r="C158" s="34" t="e">
        <f>INDEX('Program Lvl'!#REF!,MATCH($A158,'Program Lvl'!$B$2:$B$182,0))</f>
        <v>#REF!</v>
      </c>
      <c r="D158" s="34">
        <f>INDEX('Program Lvl'!N$2:N$182,MATCH($A158,'Program Lvl'!$B$2:$B$182,0))</f>
        <v>0</v>
      </c>
      <c r="E158" s="34">
        <f>INDEX('Program Lvl'!O$2:O$182,MATCH($A158,'Program Lvl'!$B$2:$B$182,0))</f>
        <v>1050625</v>
      </c>
      <c r="F158" s="34">
        <f>INDEX('Program Lvl'!P$2:P$182,MATCH($A158,'Program Lvl'!$B$2:$B$182,0))</f>
        <v>1076890.6249999998</v>
      </c>
      <c r="G158" s="34">
        <f>INDEX('Program Lvl'!Q$2:Q$182,MATCH($A158,'Program Lvl'!$B$2:$B$182,0))</f>
        <v>1103812.8906249998</v>
      </c>
      <c r="H158" s="34">
        <f>INDEX('Program Lvl'!R$2:R$182,MATCH($A158,'Program Lvl'!$B$2:$B$182,0))</f>
        <v>1131408.2128906248</v>
      </c>
      <c r="I158" s="34">
        <f>INDEX('Program Lvl'!S$2:S$182,MATCH($A158,'Program Lvl'!$B$2:$B$182,0))</f>
        <v>1159693.4182128902</v>
      </c>
      <c r="J158" s="34">
        <f>INDEX('Program Lvl'!T$2:T$182,MATCH($A158,'Program Lvl'!$B$2:$B$182,0))</f>
        <v>1188685.7536682126</v>
      </c>
      <c r="K158" s="34">
        <f>INDEX('Program Lvl'!U$2:U$182,MATCH($A158,'Program Lvl'!$B$2:$B$182,0))</f>
        <v>1218402.8975099176</v>
      </c>
      <c r="L158" s="34">
        <f>INDEX('Program Lvl'!V$2:V$182,MATCH($A158,'Program Lvl'!$B$2:$B$182,0))</f>
        <v>1248862.9699476655</v>
      </c>
      <c r="M158" s="34" t="e">
        <f t="shared" si="18"/>
        <v>#REF!</v>
      </c>
    </row>
    <row r="159" spans="1:13" x14ac:dyDescent="0.2">
      <c r="A159" s="22" t="s">
        <v>77</v>
      </c>
      <c r="B159" s="22" t="str">
        <f>VLOOKUP(A159,'Program Lvl'!$B$2:$C$182,2,FALSE)</f>
        <v>Oil filled cable auxiliary equipment refurbishment</v>
      </c>
      <c r="C159" s="34" t="e">
        <f>INDEX('Program Lvl'!#REF!,MATCH($A159,'Program Lvl'!$B$2:$B$182,0))</f>
        <v>#REF!</v>
      </c>
      <c r="D159" s="34">
        <f>INDEX('Program Lvl'!N$2:N$182,MATCH($A159,'Program Lvl'!$B$2:$B$182,0))</f>
        <v>0</v>
      </c>
      <c r="E159" s="34">
        <f>INDEX('Program Lvl'!O$2:O$182,MATCH($A159,'Program Lvl'!$B$2:$B$182,0))</f>
        <v>75645</v>
      </c>
      <c r="F159" s="34">
        <f>INDEX('Program Lvl'!P$2:P$182,MATCH($A159,'Program Lvl'!$B$2:$B$182,0))</f>
        <v>0</v>
      </c>
      <c r="G159" s="34">
        <f>INDEX('Program Lvl'!Q$2:Q$182,MATCH($A159,'Program Lvl'!$B$2:$B$182,0))</f>
        <v>0</v>
      </c>
      <c r="H159" s="34">
        <f>INDEX('Program Lvl'!R$2:R$182,MATCH($A159,'Program Lvl'!$B$2:$B$182,0))</f>
        <v>0</v>
      </c>
      <c r="I159" s="34">
        <f>INDEX('Program Lvl'!S$2:S$182,MATCH($A159,'Program Lvl'!$B$2:$B$182,0))</f>
        <v>0</v>
      </c>
      <c r="J159" s="34">
        <f>INDEX('Program Lvl'!T$2:T$182,MATCH($A159,'Program Lvl'!$B$2:$B$182,0))</f>
        <v>85585.374264111306</v>
      </c>
      <c r="K159" s="34">
        <f>INDEX('Program Lvl'!U$2:U$182,MATCH($A159,'Program Lvl'!$B$2:$B$182,0))</f>
        <v>0</v>
      </c>
      <c r="L159" s="34">
        <f>INDEX('Program Lvl'!V$2:V$182,MATCH($A159,'Program Lvl'!$B$2:$B$182,0))</f>
        <v>0</v>
      </c>
      <c r="M159" s="34" t="e">
        <f t="shared" si="18"/>
        <v>#REF!</v>
      </c>
    </row>
    <row r="160" spans="1:13" x14ac:dyDescent="0.2">
      <c r="A160" s="22" t="s">
        <v>78</v>
      </c>
      <c r="B160" s="22" t="str">
        <f>VLOOKUP(A160,'Program Lvl'!$B$2:$C$182,2,FALSE)</f>
        <v>Guilford and Camellia 132kV cables oil testing and flushing</v>
      </c>
      <c r="C160" s="34" t="e">
        <f>INDEX('Program Lvl'!#REF!,MATCH($A160,'Program Lvl'!$B$2:$B$182,0))</f>
        <v>#REF!</v>
      </c>
      <c r="D160" s="34">
        <f>INDEX('Program Lvl'!N$2:N$182,MATCH($A160,'Program Lvl'!$B$2:$B$182,0))</f>
        <v>0</v>
      </c>
      <c r="E160" s="34">
        <f>INDEX('Program Lvl'!O$2:O$182,MATCH($A160,'Program Lvl'!$B$2:$B$182,0))</f>
        <v>94556.25</v>
      </c>
      <c r="F160" s="34">
        <f>INDEX('Program Lvl'!P$2:P$182,MATCH($A160,'Program Lvl'!$B$2:$B$182,0))</f>
        <v>0</v>
      </c>
      <c r="G160" s="34">
        <f>INDEX('Program Lvl'!Q$2:Q$182,MATCH($A160,'Program Lvl'!$B$2:$B$182,0))</f>
        <v>0</v>
      </c>
      <c r="H160" s="34">
        <f>INDEX('Program Lvl'!R$2:R$182,MATCH($A160,'Program Lvl'!$B$2:$B$182,0))</f>
        <v>0</v>
      </c>
      <c r="I160" s="34">
        <f>INDEX('Program Lvl'!S$2:S$182,MATCH($A160,'Program Lvl'!$B$2:$B$182,0))</f>
        <v>0</v>
      </c>
      <c r="J160" s="34">
        <f>INDEX('Program Lvl'!T$2:T$182,MATCH($A160,'Program Lvl'!$B$2:$B$182,0))</f>
        <v>106981.71783013912</v>
      </c>
      <c r="K160" s="34">
        <f>INDEX('Program Lvl'!U$2:U$182,MATCH($A160,'Program Lvl'!$B$2:$B$182,0))</f>
        <v>0</v>
      </c>
      <c r="L160" s="34">
        <f>INDEX('Program Lvl'!V$2:V$182,MATCH($A160,'Program Lvl'!$B$2:$B$182,0))</f>
        <v>0</v>
      </c>
      <c r="M160" s="34" t="e">
        <f t="shared" si="18"/>
        <v>#REF!</v>
      </c>
    </row>
    <row r="161" spans="1:13" x14ac:dyDescent="0.2">
      <c r="A161" s="22" t="s">
        <v>79</v>
      </c>
      <c r="B161" s="22" t="e">
        <f>VLOOKUP(A161,'Program Lvl'!$B$2:$C$182,2,FALSE)</f>
        <v>#N/A</v>
      </c>
      <c r="C161" s="34" t="e">
        <f>INDEX('Program Lvl'!#REF!,MATCH($A161,'Program Lvl'!$B$2:$B$182,0))</f>
        <v>#REF!</v>
      </c>
      <c r="D161" s="34" t="e">
        <f>INDEX('Program Lvl'!N$2:N$182,MATCH($A161,'Program Lvl'!$B$2:$B$182,0))</f>
        <v>#N/A</v>
      </c>
      <c r="E161" s="34" t="e">
        <f>INDEX('Program Lvl'!O$2:O$182,MATCH($A161,'Program Lvl'!$B$2:$B$182,0))</f>
        <v>#N/A</v>
      </c>
      <c r="F161" s="34" t="e">
        <f>INDEX('Program Lvl'!P$2:P$182,MATCH($A161,'Program Lvl'!$B$2:$B$182,0))</f>
        <v>#N/A</v>
      </c>
      <c r="G161" s="34" t="e">
        <f>INDEX('Program Lvl'!Q$2:Q$182,MATCH($A161,'Program Lvl'!$B$2:$B$182,0))</f>
        <v>#N/A</v>
      </c>
      <c r="H161" s="34" t="e">
        <f>INDEX('Program Lvl'!R$2:R$182,MATCH($A161,'Program Lvl'!$B$2:$B$182,0))</f>
        <v>#N/A</v>
      </c>
      <c r="I161" s="34" t="e">
        <f>INDEX('Program Lvl'!S$2:S$182,MATCH($A161,'Program Lvl'!$B$2:$B$182,0))</f>
        <v>#N/A</v>
      </c>
      <c r="J161" s="34" t="e">
        <f>INDEX('Program Lvl'!T$2:T$182,MATCH($A161,'Program Lvl'!$B$2:$B$182,0))</f>
        <v>#N/A</v>
      </c>
      <c r="K161" s="34" t="e">
        <f>INDEX('Program Lvl'!U$2:U$182,MATCH($A161,'Program Lvl'!$B$2:$B$182,0))</f>
        <v>#N/A</v>
      </c>
      <c r="L161" s="34" t="e">
        <f>INDEX('Program Lvl'!V$2:V$182,MATCH($A161,'Program Lvl'!$B$2:$B$182,0))</f>
        <v>#N/A</v>
      </c>
      <c r="M161" s="34" t="e">
        <f t="shared" si="18"/>
        <v>#REF!</v>
      </c>
    </row>
    <row r="162" spans="1:13" x14ac:dyDescent="0.2">
      <c r="A162" s="22" t="s">
        <v>94</v>
      </c>
      <c r="B162" s="22" t="str">
        <f>VLOOKUP(A162,'Program Lvl'!$B$2:$C$182,2,FALSE)</f>
        <v>Future sub-transmission feeder refurbishment works</v>
      </c>
      <c r="C162" s="34" t="e">
        <f>INDEX('Program Lvl'!#REF!,MATCH($A162,'Program Lvl'!$B$2:$B$182,0))</f>
        <v>#REF!</v>
      </c>
      <c r="D162" s="34">
        <f>INDEX('Program Lvl'!N$2:N$182,MATCH($A162,'Program Lvl'!$B$2:$B$182,0))</f>
        <v>0</v>
      </c>
      <c r="E162" s="34">
        <f>INDEX('Program Lvl'!O$2:O$182,MATCH($A162,'Program Lvl'!$B$2:$B$182,0))</f>
        <v>0</v>
      </c>
      <c r="F162" s="34">
        <f>INDEX('Program Lvl'!P$2:P$182,MATCH($A162,'Program Lvl'!$B$2:$B$182,0))</f>
        <v>0</v>
      </c>
      <c r="G162" s="34">
        <f>INDEX('Program Lvl'!Q$2:Q$182,MATCH($A162,'Program Lvl'!$B$2:$B$182,0))</f>
        <v>0</v>
      </c>
      <c r="H162" s="34">
        <f>INDEX('Program Lvl'!R$2:R$182,MATCH($A162,'Program Lvl'!$B$2:$B$182,0))</f>
        <v>0</v>
      </c>
      <c r="I162" s="34">
        <f>INDEX('Program Lvl'!S$2:S$182,MATCH($A162,'Program Lvl'!$B$2:$B$182,0))</f>
        <v>0</v>
      </c>
      <c r="J162" s="34">
        <f>INDEX('Program Lvl'!T$2:T$182,MATCH($A162,'Program Lvl'!$B$2:$B$182,0))</f>
        <v>0</v>
      </c>
      <c r="K162" s="34">
        <f>INDEX('Program Lvl'!U$2:U$182,MATCH($A162,'Program Lvl'!$B$2:$B$182,0))</f>
        <v>5482813.0387946293</v>
      </c>
      <c r="L162" s="34">
        <f>INDEX('Program Lvl'!V$2:V$182,MATCH($A162,'Program Lvl'!$B$2:$B$182,0))</f>
        <v>11614425.620513286</v>
      </c>
      <c r="M162" s="34" t="e">
        <f t="shared" si="18"/>
        <v>#REF!</v>
      </c>
    </row>
    <row r="163" spans="1:13" x14ac:dyDescent="0.2">
      <c r="A163" s="22" t="s">
        <v>82</v>
      </c>
      <c r="B163" s="22" t="str">
        <f>VLOOKUP(A163,'Program Lvl'!$B$2:$C$182,2,FALSE)</f>
        <v>Steel tower painting program</v>
      </c>
      <c r="C163" s="34" t="e">
        <f>INDEX('Program Lvl'!#REF!,MATCH($A163,'Program Lvl'!$B$2:$B$182,0))</f>
        <v>#REF!</v>
      </c>
      <c r="D163" s="34">
        <f>INDEX('Program Lvl'!N$2:N$182,MATCH($A163,'Program Lvl'!$B$2:$B$182,0))</f>
        <v>0</v>
      </c>
      <c r="E163" s="34">
        <f>INDEX('Program Lvl'!O$2:O$182,MATCH($A163,'Program Lvl'!$B$2:$B$182,0))</f>
        <v>0</v>
      </c>
      <c r="F163" s="34">
        <f>INDEX('Program Lvl'!P$2:P$182,MATCH($A163,'Program Lvl'!$B$2:$B$182,0))</f>
        <v>0</v>
      </c>
      <c r="G163" s="34">
        <f>INDEX('Program Lvl'!Q$2:Q$182,MATCH($A163,'Program Lvl'!$B$2:$B$182,0))</f>
        <v>0</v>
      </c>
      <c r="H163" s="34">
        <f>INDEX('Program Lvl'!R$2:R$182,MATCH($A163,'Program Lvl'!$B$2:$B$182,0))</f>
        <v>0</v>
      </c>
      <c r="I163" s="34">
        <f>INDEX('Program Lvl'!S$2:S$182,MATCH($A163,'Program Lvl'!$B$2:$B$182,0))</f>
        <v>927754.7345703122</v>
      </c>
      <c r="J163" s="34">
        <f>INDEX('Program Lvl'!T$2:T$182,MATCH($A163,'Program Lvl'!$B$2:$B$182,0))</f>
        <v>950948.60293457005</v>
      </c>
      <c r="K163" s="34">
        <f>INDEX('Program Lvl'!U$2:U$182,MATCH($A163,'Program Lvl'!$B$2:$B$182,0))</f>
        <v>974722.31800793414</v>
      </c>
      <c r="L163" s="34">
        <f>INDEX('Program Lvl'!V$2:V$182,MATCH($A163,'Program Lvl'!$B$2:$B$182,0))</f>
        <v>999090.37595813232</v>
      </c>
      <c r="M163" s="34" t="e">
        <f t="shared" si="18"/>
        <v>#REF!</v>
      </c>
    </row>
    <row r="164" spans="1:13" x14ac:dyDescent="0.2">
      <c r="A164" s="22" t="s">
        <v>83</v>
      </c>
      <c r="B164" s="22" t="str">
        <f>VLOOKUP(A164,'Program Lvl'!$B$2:$C$182,2,FALSE)</f>
        <v>Steel tower below ground rectification work</v>
      </c>
      <c r="C164" s="34" t="e">
        <f>INDEX('Program Lvl'!#REF!,MATCH($A164,'Program Lvl'!$B$2:$B$182,0))</f>
        <v>#REF!</v>
      </c>
      <c r="D164" s="34">
        <f>INDEX('Program Lvl'!N$2:N$182,MATCH($A164,'Program Lvl'!$B$2:$B$182,0))</f>
        <v>0</v>
      </c>
      <c r="E164" s="34">
        <f>INDEX('Program Lvl'!O$2:O$182,MATCH($A164,'Program Lvl'!$B$2:$B$182,0))</f>
        <v>1575937.4999999998</v>
      </c>
      <c r="F164" s="34">
        <f>INDEX('Program Lvl'!P$2:P$182,MATCH($A164,'Program Lvl'!$B$2:$B$182,0))</f>
        <v>1615335.9374999998</v>
      </c>
      <c r="G164" s="34">
        <f>INDEX('Program Lvl'!Q$2:Q$182,MATCH($A164,'Program Lvl'!$B$2:$B$182,0))</f>
        <v>1655719.3359374995</v>
      </c>
      <c r="H164" s="34">
        <f>INDEX('Program Lvl'!R$2:R$182,MATCH($A164,'Program Lvl'!$B$2:$B$182,0))</f>
        <v>1697112.319335937</v>
      </c>
      <c r="I164" s="34">
        <f>INDEX('Program Lvl'!S$2:S$182,MATCH($A164,'Program Lvl'!$B$2:$B$182,0))</f>
        <v>1739540.1273193352</v>
      </c>
      <c r="J164" s="34">
        <f>INDEX('Program Lvl'!T$2:T$182,MATCH($A164,'Program Lvl'!$B$2:$B$182,0))</f>
        <v>1783028.6305023187</v>
      </c>
      <c r="K164" s="34">
        <f>INDEX('Program Lvl'!U$2:U$182,MATCH($A164,'Program Lvl'!$B$2:$B$182,0))</f>
        <v>1462083.4770119013</v>
      </c>
      <c r="L164" s="34">
        <f>INDEX('Program Lvl'!V$2:V$182,MATCH($A164,'Program Lvl'!$B$2:$B$182,0))</f>
        <v>936647.2274607491</v>
      </c>
      <c r="M164" s="34" t="e">
        <f t="shared" si="18"/>
        <v>#REF!</v>
      </c>
    </row>
    <row r="165" spans="1:13" x14ac:dyDescent="0.2">
      <c r="A165" s="22" t="s">
        <v>363</v>
      </c>
      <c r="B165" s="22" t="str">
        <f>VLOOKUP(A165,'Program Lvl'!$B$2:$C$182,2,FALSE)</f>
        <v>Earthing refurbishment of lines 940/941</v>
      </c>
      <c r="C165" s="34" t="e">
        <f>INDEX('Program Lvl'!#REF!,MATCH($A165,'Program Lvl'!$B$2:$B$182,0))</f>
        <v>#REF!</v>
      </c>
      <c r="D165" s="34">
        <f>INDEX('Program Lvl'!N$2:N$182,MATCH($A165,'Program Lvl'!$B$2:$B$182,0))</f>
        <v>287000</v>
      </c>
      <c r="E165" s="34">
        <f>INDEX('Program Lvl'!O$2:O$182,MATCH($A165,'Program Lvl'!$B$2:$B$182,0))</f>
        <v>294175</v>
      </c>
      <c r="F165" s="34">
        <f>INDEX('Program Lvl'!P$2:P$182,MATCH($A165,'Program Lvl'!$B$2:$B$182,0))</f>
        <v>301529.37499999994</v>
      </c>
      <c r="G165" s="34">
        <f>INDEX('Program Lvl'!Q$2:Q$182,MATCH($A165,'Program Lvl'!$B$2:$B$182,0))</f>
        <v>309067.60937499994</v>
      </c>
      <c r="H165" s="34">
        <f>INDEX('Program Lvl'!R$2:R$182,MATCH($A165,'Program Lvl'!$B$2:$B$182,0))</f>
        <v>22628.164257812492</v>
      </c>
      <c r="I165" s="34">
        <f>INDEX('Program Lvl'!S$2:S$182,MATCH($A165,'Program Lvl'!$B$2:$B$182,0))</f>
        <v>23193.868364257803</v>
      </c>
      <c r="J165" s="34">
        <f>INDEX('Program Lvl'!T$2:T$182,MATCH($A165,'Program Lvl'!$B$2:$B$182,0))</f>
        <v>23773.715073364248</v>
      </c>
      <c r="K165" s="34">
        <f>INDEX('Program Lvl'!U$2:U$182,MATCH($A165,'Program Lvl'!$B$2:$B$182,0))</f>
        <v>24368.057950198356</v>
      </c>
      <c r="L165" s="34">
        <f>INDEX('Program Lvl'!V$2:V$182,MATCH($A165,'Program Lvl'!$B$2:$B$182,0))</f>
        <v>24977.259398953309</v>
      </c>
      <c r="M165" s="34" t="e">
        <f t="shared" si="18"/>
        <v>#REF!</v>
      </c>
    </row>
    <row r="166" spans="1:13" x14ac:dyDescent="0.2">
      <c r="A166" s="22" t="s">
        <v>95</v>
      </c>
      <c r="B166" s="22" t="str">
        <f>VLOOKUP(A166,'Program Lvl'!$B$2:$C$182,2,FALSE)</f>
        <v>Subtransmission line earthing refurbishment</v>
      </c>
      <c r="C166" s="34" t="e">
        <f>INDEX('Program Lvl'!#REF!,MATCH($A166,'Program Lvl'!$B$2:$B$182,0))</f>
        <v>#REF!</v>
      </c>
      <c r="D166" s="34">
        <f>INDEX('Program Lvl'!N$2:N$182,MATCH($A166,'Program Lvl'!$B$2:$B$182,0))</f>
        <v>0</v>
      </c>
      <c r="E166" s="34">
        <f>INDEX('Program Lvl'!O$2:O$182,MATCH($A166,'Program Lvl'!$B$2:$B$182,0))</f>
        <v>630375</v>
      </c>
      <c r="F166" s="34">
        <f>INDEX('Program Lvl'!P$2:P$182,MATCH($A166,'Program Lvl'!$B$2:$B$182,0))</f>
        <v>646134.37499999988</v>
      </c>
      <c r="G166" s="34">
        <f>INDEX('Program Lvl'!Q$2:Q$182,MATCH($A166,'Program Lvl'!$B$2:$B$182,0))</f>
        <v>662287.73437499988</v>
      </c>
      <c r="H166" s="34">
        <f>INDEX('Program Lvl'!R$2:R$182,MATCH($A166,'Program Lvl'!$B$2:$B$182,0))</f>
        <v>678844.92773437477</v>
      </c>
      <c r="I166" s="34">
        <f>INDEX('Program Lvl'!S$2:S$182,MATCH($A166,'Program Lvl'!$B$2:$B$182,0))</f>
        <v>695816.05092773412</v>
      </c>
      <c r="J166" s="34">
        <f>INDEX('Program Lvl'!T$2:T$182,MATCH($A166,'Program Lvl'!$B$2:$B$182,0))</f>
        <v>713211.45220092754</v>
      </c>
      <c r="K166" s="34">
        <f>INDEX('Program Lvl'!U$2:U$182,MATCH($A166,'Program Lvl'!$B$2:$B$182,0))</f>
        <v>731041.73850595066</v>
      </c>
      <c r="L166" s="34">
        <f>INDEX('Program Lvl'!V$2:V$182,MATCH($A166,'Program Lvl'!$B$2:$B$182,0))</f>
        <v>749317.7819685993</v>
      </c>
      <c r="M166" s="34" t="e">
        <f t="shared" si="18"/>
        <v>#REF!</v>
      </c>
    </row>
    <row r="167" spans="1:13" x14ac:dyDescent="0.2">
      <c r="A167" s="21"/>
      <c r="B167" s="21" t="s">
        <v>1021</v>
      </c>
      <c r="C167" s="35" t="e">
        <f t="shared" ref="C167:M167" si="20">SUBTOTAL(9,C145:C166)</f>
        <v>#REF!</v>
      </c>
      <c r="D167" s="35" t="e">
        <f t="shared" si="20"/>
        <v>#N/A</v>
      </c>
      <c r="E167" s="35" t="e">
        <f t="shared" si="20"/>
        <v>#N/A</v>
      </c>
      <c r="F167" s="35" t="e">
        <f t="shared" si="20"/>
        <v>#N/A</v>
      </c>
      <c r="G167" s="35" t="e">
        <f t="shared" si="20"/>
        <v>#N/A</v>
      </c>
      <c r="H167" s="35" t="e">
        <f t="shared" si="20"/>
        <v>#N/A</v>
      </c>
      <c r="I167" s="35" t="e">
        <f t="shared" si="20"/>
        <v>#N/A</v>
      </c>
      <c r="J167" s="35" t="e">
        <f t="shared" si="20"/>
        <v>#N/A</v>
      </c>
      <c r="K167" s="35" t="e">
        <f t="shared" si="20"/>
        <v>#N/A</v>
      </c>
      <c r="L167" s="35" t="e">
        <f t="shared" si="20"/>
        <v>#N/A</v>
      </c>
      <c r="M167" s="35" t="e">
        <f t="shared" si="20"/>
        <v>#REF!</v>
      </c>
    </row>
    <row r="168" spans="1:13" x14ac:dyDescent="0.2">
      <c r="A168" s="22"/>
      <c r="B168" s="22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</row>
    <row r="169" spans="1:13" x14ac:dyDescent="0.2">
      <c r="A169" s="21" t="s">
        <v>155</v>
      </c>
      <c r="B169" s="21" t="s">
        <v>1015</v>
      </c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</row>
    <row r="170" spans="1:13" x14ac:dyDescent="0.2">
      <c r="A170" s="22" t="s">
        <v>48</v>
      </c>
      <c r="B170" s="22" t="str">
        <f>VLOOKUP(A170,'Program Lvl'!$B$2:$C$182,2,FALSE)</f>
        <v>Pole substation refurbishment</v>
      </c>
      <c r="C170" s="34" t="e">
        <f>INDEX('Program Lvl'!#REF!,MATCH($A170,'Program Lvl'!$B$2:$B$182,0))</f>
        <v>#REF!</v>
      </c>
      <c r="D170" s="34">
        <f>INDEX('Program Lvl'!N$2:N$182,MATCH($A170,'Program Lvl'!$B$2:$B$182,0))</f>
        <v>717499.99999999988</v>
      </c>
      <c r="E170" s="34">
        <f>INDEX('Program Lvl'!O$2:O$182,MATCH($A170,'Program Lvl'!$B$2:$B$182,0))</f>
        <v>735437.5</v>
      </c>
      <c r="F170" s="34">
        <f>INDEX('Program Lvl'!P$2:P$182,MATCH($A170,'Program Lvl'!$B$2:$B$182,0))</f>
        <v>753823.43749999988</v>
      </c>
      <c r="G170" s="34">
        <f>INDEX('Program Lvl'!Q$2:Q$182,MATCH($A170,'Program Lvl'!$B$2:$B$182,0))</f>
        <v>827859.66796874977</v>
      </c>
      <c r="H170" s="34">
        <f>INDEX('Program Lvl'!R$2:R$182,MATCH($A170,'Program Lvl'!$B$2:$B$182,0))</f>
        <v>905126.57031249977</v>
      </c>
      <c r="I170" s="34">
        <f>INDEX('Program Lvl'!S$2:S$182,MATCH($A170,'Program Lvl'!$B$2:$B$182,0))</f>
        <v>927754.7345703122</v>
      </c>
      <c r="J170" s="34">
        <f>INDEX('Program Lvl'!T$2:T$182,MATCH($A170,'Program Lvl'!$B$2:$B$182,0))</f>
        <v>950948.60293457005</v>
      </c>
      <c r="K170" s="34">
        <f>INDEX('Program Lvl'!U$2:U$182,MATCH($A170,'Program Lvl'!$B$2:$B$182,0))</f>
        <v>974722.31800793414</v>
      </c>
      <c r="L170" s="34">
        <f>INDEX('Program Lvl'!V$2:V$182,MATCH($A170,'Program Lvl'!$B$2:$B$182,0))</f>
        <v>999090.37595813232</v>
      </c>
      <c r="M170" s="34" t="e">
        <f t="shared" ref="M170:M194" si="21">SUM(C170:L170)</f>
        <v>#REF!</v>
      </c>
    </row>
    <row r="171" spans="1:13" x14ac:dyDescent="0.2">
      <c r="A171" s="22" t="s">
        <v>49</v>
      </c>
      <c r="B171" s="22" t="str">
        <f>VLOOKUP(A171,'Program Lvl'!$B$2:$C$182,2,FALSE)</f>
        <v>Distribution pole replacement</v>
      </c>
      <c r="C171" s="34" t="e">
        <f>INDEX('Program Lvl'!#REF!,MATCH($A171,'Program Lvl'!$B$2:$B$182,0))</f>
        <v>#REF!</v>
      </c>
      <c r="D171" s="34">
        <f>INDEX('Program Lvl'!N$2:N$182,MATCH($A171,'Program Lvl'!$B$2:$B$182,0))</f>
        <v>11613249.999999998</v>
      </c>
      <c r="E171" s="34">
        <f>INDEX('Program Lvl'!O$2:O$182,MATCH($A171,'Program Lvl'!$B$2:$B$182,0))</f>
        <v>12712562.499999998</v>
      </c>
      <c r="F171" s="34">
        <f>INDEX('Program Lvl'!P$2:P$182,MATCH($A171,'Program Lvl'!$B$2:$B$182,0))</f>
        <v>13859582.343749998</v>
      </c>
      <c r="G171" s="34">
        <f>INDEX('Program Lvl'!Q$2:Q$182,MATCH($A171,'Program Lvl'!$B$2:$B$182,0))</f>
        <v>15056007.828124996</v>
      </c>
      <c r="H171" s="34">
        <f>INDEX('Program Lvl'!R$2:R$182,MATCH($A171,'Program Lvl'!$B$2:$B$182,0))</f>
        <v>16303592.347753901</v>
      </c>
      <c r="I171" s="34">
        <f>INDEX('Program Lvl'!S$2:S$182,MATCH($A171,'Program Lvl'!$B$2:$B$182,0))</f>
        <v>17604146.088471673</v>
      </c>
      <c r="J171" s="34">
        <f>INDEX('Program Lvl'!T$2:T$182,MATCH($A171,'Program Lvl'!$B$2:$B$182,0))</f>
        <v>19874825.801332515</v>
      </c>
      <c r="K171" s="34">
        <f>INDEX('Program Lvl'!U$2:U$182,MATCH($A171,'Program Lvl'!$B$2:$B$182,0))</f>
        <v>21309866.677448459</v>
      </c>
      <c r="L171" s="34">
        <f>INDEX('Program Lvl'!V$2:V$182,MATCH($A171,'Program Lvl'!$B$2:$B$182,0))</f>
        <v>21842613.34438467</v>
      </c>
      <c r="M171" s="34" t="e">
        <f t="shared" si="21"/>
        <v>#REF!</v>
      </c>
    </row>
    <row r="172" spans="1:13" x14ac:dyDescent="0.2">
      <c r="A172" s="22" t="s">
        <v>50</v>
      </c>
      <c r="B172" s="22" t="str">
        <f>VLOOKUP(A172,'Program Lvl'!$B$2:$C$182,2,FALSE)</f>
        <v>LV CONSAC cable replacement</v>
      </c>
      <c r="C172" s="34" t="e">
        <f>INDEX('Program Lvl'!#REF!,MATCH($A172,'Program Lvl'!$B$2:$B$182,0))</f>
        <v>#REF!</v>
      </c>
      <c r="D172" s="34">
        <f>INDEX('Program Lvl'!N$2:N$182,MATCH($A172,'Program Lvl'!$B$2:$B$182,0))</f>
        <v>6918749.9999999991</v>
      </c>
      <c r="E172" s="34">
        <f>INDEX('Program Lvl'!O$2:O$182,MATCH($A172,'Program Lvl'!$B$2:$B$182,0))</f>
        <v>7879687.4999999991</v>
      </c>
      <c r="F172" s="34">
        <f>INDEX('Program Lvl'!P$2:P$182,MATCH($A172,'Program Lvl'!$B$2:$B$182,0))</f>
        <v>10499683.593749998</v>
      </c>
      <c r="G172" s="34">
        <f>INDEX('Program Lvl'!Q$2:Q$182,MATCH($A172,'Program Lvl'!$B$2:$B$182,0))</f>
        <v>10762175.683593748</v>
      </c>
      <c r="H172" s="34">
        <f>INDEX('Program Lvl'!R$2:R$182,MATCH($A172,'Program Lvl'!$B$2:$B$182,0))</f>
        <v>12728342.395019528</v>
      </c>
      <c r="I172" s="34">
        <f>INDEX('Program Lvl'!S$2:S$182,MATCH($A172,'Program Lvl'!$B$2:$B$182,0))</f>
        <v>13046550.954895014</v>
      </c>
      <c r="J172" s="34">
        <f>INDEX('Program Lvl'!T$2:T$182,MATCH($A172,'Program Lvl'!$B$2:$B$182,0))</f>
        <v>14264229.04401855</v>
      </c>
      <c r="K172" s="34">
        <f>INDEX('Program Lvl'!U$2:U$182,MATCH($A172,'Program Lvl'!$B$2:$B$182,0))</f>
        <v>14620834.770119013</v>
      </c>
      <c r="L172" s="34">
        <f>INDEX('Program Lvl'!V$2:V$182,MATCH($A172,'Program Lvl'!$B$2:$B$182,0))</f>
        <v>15923002.866832735</v>
      </c>
      <c r="M172" s="34" t="e">
        <f t="shared" si="21"/>
        <v>#REF!</v>
      </c>
    </row>
    <row r="173" spans="1:13" x14ac:dyDescent="0.2">
      <c r="A173" s="22" t="s">
        <v>51</v>
      </c>
      <c r="B173" s="22" t="str">
        <f>VLOOKUP(A173,'Program Lvl'!$B$2:$C$182,2,FALSE)</f>
        <v>Service wire replacement program</v>
      </c>
      <c r="C173" s="34" t="e">
        <f>INDEX('Program Lvl'!#REF!,MATCH($A173,'Program Lvl'!$B$2:$B$182,0))</f>
        <v>#REF!</v>
      </c>
      <c r="D173" s="34">
        <f>INDEX('Program Lvl'!N$2:N$182,MATCH($A173,'Program Lvl'!$B$2:$B$182,0))</f>
        <v>9430000</v>
      </c>
      <c r="E173" s="34">
        <f>INDEX('Program Lvl'!O$2:O$182,MATCH($A173,'Program Lvl'!$B$2:$B$182,0))</f>
        <v>9770812.5</v>
      </c>
      <c r="F173" s="34">
        <f>INDEX('Program Lvl'!P$2:P$182,MATCH($A173,'Program Lvl'!$B$2:$B$182,0))</f>
        <v>10015082.812499998</v>
      </c>
      <c r="G173" s="34">
        <f>INDEX('Program Lvl'!Q$2:Q$182,MATCH($A173,'Program Lvl'!$B$2:$B$182,0))</f>
        <v>10431031.816406248</v>
      </c>
      <c r="H173" s="34">
        <f>INDEX('Program Lvl'!R$2:R$182,MATCH($A173,'Program Lvl'!$B$2:$B$182,0))</f>
        <v>11087800.486328121</v>
      </c>
      <c r="I173" s="34">
        <f>INDEX('Program Lvl'!S$2:S$182,MATCH($A173,'Program Lvl'!$B$2:$B$182,0))</f>
        <v>11364995.498486323</v>
      </c>
      <c r="J173" s="34">
        <f>INDEX('Program Lvl'!T$2:T$182,MATCH($A173,'Program Lvl'!$B$2:$B$182,0))</f>
        <v>12243463.262782589</v>
      </c>
      <c r="K173" s="34">
        <f>INDEX('Program Lvl'!U$2:U$182,MATCH($A173,'Program Lvl'!$B$2:$B$182,0))</f>
        <v>12549549.844352152</v>
      </c>
      <c r="L173" s="34">
        <f>INDEX('Program Lvl'!V$2:V$182,MATCH($A173,'Program Lvl'!$B$2:$B$182,0))</f>
        <v>13487720.075434787</v>
      </c>
      <c r="M173" s="34" t="e">
        <f t="shared" si="21"/>
        <v>#REF!</v>
      </c>
    </row>
    <row r="174" spans="1:13" x14ac:dyDescent="0.2">
      <c r="A174" s="22" t="s">
        <v>53</v>
      </c>
      <c r="B174" s="22" t="str">
        <f>VLOOKUP(A174,'Program Lvl'!$B$2:$C$182,2,FALSE)</f>
        <v>Traffic black spot remediation</v>
      </c>
      <c r="C174" s="34" t="e">
        <f>INDEX('Program Lvl'!#REF!,MATCH($A174,'Program Lvl'!$B$2:$B$182,0))</f>
        <v>#REF!</v>
      </c>
      <c r="D174" s="34">
        <f>INDEX('Program Lvl'!N$2:N$182,MATCH($A174,'Program Lvl'!$B$2:$B$182,0))</f>
        <v>1024999.9999999999</v>
      </c>
      <c r="E174" s="34">
        <f>INDEX('Program Lvl'!O$2:O$182,MATCH($A174,'Program Lvl'!$B$2:$B$182,0))</f>
        <v>1050625</v>
      </c>
      <c r="F174" s="34">
        <f>INDEX('Program Lvl'!P$2:P$182,MATCH($A174,'Program Lvl'!$B$2:$B$182,0))</f>
        <v>1076890.6249999998</v>
      </c>
      <c r="G174" s="34">
        <f>INDEX('Program Lvl'!Q$2:Q$182,MATCH($A174,'Program Lvl'!$B$2:$B$182,0))</f>
        <v>1103812.8906249998</v>
      </c>
      <c r="H174" s="34">
        <f>INDEX('Program Lvl'!R$2:R$182,MATCH($A174,'Program Lvl'!$B$2:$B$182,0))</f>
        <v>1131408.2128906248</v>
      </c>
      <c r="I174" s="34">
        <f>INDEX('Program Lvl'!S$2:S$182,MATCH($A174,'Program Lvl'!$B$2:$B$182,0))</f>
        <v>1159693.4182128902</v>
      </c>
      <c r="J174" s="34">
        <f>INDEX('Program Lvl'!T$2:T$182,MATCH($A174,'Program Lvl'!$B$2:$B$182,0))</f>
        <v>1188685.7536682126</v>
      </c>
      <c r="K174" s="34">
        <f>INDEX('Program Lvl'!U$2:U$182,MATCH($A174,'Program Lvl'!$B$2:$B$182,0))</f>
        <v>1218402.8975099176</v>
      </c>
      <c r="L174" s="34">
        <f>INDEX('Program Lvl'!V$2:V$182,MATCH($A174,'Program Lvl'!$B$2:$B$182,0))</f>
        <v>1248862.9699476655</v>
      </c>
      <c r="M174" s="34" t="e">
        <f t="shared" si="21"/>
        <v>#REF!</v>
      </c>
    </row>
    <row r="175" spans="1:13" x14ac:dyDescent="0.2">
      <c r="A175" s="22" t="s">
        <v>55</v>
      </c>
      <c r="B175" s="22" t="str">
        <f>VLOOKUP(A175,'Program Lvl'!$B$2:$C$182,2,FALSE)</f>
        <v>HV distribution steel mains replacement</v>
      </c>
      <c r="C175" s="34" t="e">
        <f>INDEX('Program Lvl'!#REF!,MATCH($A175,'Program Lvl'!$B$2:$B$182,0))</f>
        <v>#REF!</v>
      </c>
      <c r="D175" s="34">
        <f>INDEX('Program Lvl'!N$2:N$182,MATCH($A175,'Program Lvl'!$B$2:$B$182,0))</f>
        <v>3788399.9999999995</v>
      </c>
      <c r="E175" s="34">
        <f>INDEX('Program Lvl'!O$2:O$182,MATCH($A175,'Program Lvl'!$B$2:$B$182,0))</f>
        <v>4530295</v>
      </c>
      <c r="F175" s="34">
        <f>INDEX('Program Lvl'!P$2:P$182,MATCH($A175,'Program Lvl'!$B$2:$B$182,0))</f>
        <v>5638599.3124999991</v>
      </c>
      <c r="G175" s="34">
        <f>INDEX('Program Lvl'!Q$2:Q$182,MATCH($A175,'Program Lvl'!$B$2:$B$182,0))</f>
        <v>5949551.4804687491</v>
      </c>
      <c r="H175" s="34">
        <f>INDEX('Program Lvl'!R$2:R$182,MATCH($A175,'Program Lvl'!$B$2:$B$182,0))</f>
        <v>6795237.7266210914</v>
      </c>
      <c r="I175" s="34">
        <f>INDEX('Program Lvl'!S$2:S$182,MATCH($A175,'Program Lvl'!$B$2:$B$182,0))</f>
        <v>6965118.6697866181</v>
      </c>
      <c r="J175" s="34">
        <f>INDEX('Program Lvl'!T$2:T$182,MATCH($A175,'Program Lvl'!$B$2:$B$182,0))</f>
        <v>7139246.6365312841</v>
      </c>
      <c r="K175" s="34">
        <f>INDEX('Program Lvl'!U$2:U$182,MATCH($A175,'Program Lvl'!$B$2:$B$182,0))</f>
        <v>7317727.802444566</v>
      </c>
      <c r="L175" s="34">
        <f>INDEX('Program Lvl'!V$2:V$182,MATCH($A175,'Program Lvl'!$B$2:$B$182,0))</f>
        <v>7500670.9975056788</v>
      </c>
      <c r="M175" s="34" t="e">
        <f t="shared" si="21"/>
        <v>#REF!</v>
      </c>
    </row>
    <row r="176" spans="1:13" x14ac:dyDescent="0.2">
      <c r="A176" s="22" t="s">
        <v>775</v>
      </c>
      <c r="B176" s="22" t="str">
        <f>VLOOKUP(A176,'Program Lvl'!$B$2:$C$182,2,FALSE)</f>
        <v>LV cable network renewal</v>
      </c>
      <c r="C176" s="34" t="e">
        <f>INDEX('Program Lvl'!#REF!,MATCH($A176,'Program Lvl'!$B$2:$B$182,0))</f>
        <v>#REF!</v>
      </c>
      <c r="D176" s="34">
        <f>INDEX('Program Lvl'!N$2:N$182,MATCH($A176,'Program Lvl'!$B$2:$B$182,0))</f>
        <v>0</v>
      </c>
      <c r="E176" s="34">
        <f>INDEX('Program Lvl'!O$2:O$182,MATCH($A176,'Program Lvl'!$B$2:$B$182,0))</f>
        <v>1365812.5</v>
      </c>
      <c r="F176" s="34">
        <f>INDEX('Program Lvl'!P$2:P$182,MATCH($A176,'Program Lvl'!$B$2:$B$182,0))</f>
        <v>1399957.8124999998</v>
      </c>
      <c r="G176" s="34">
        <f>INDEX('Program Lvl'!Q$2:Q$182,MATCH($A176,'Program Lvl'!$B$2:$B$182,0))</f>
        <v>1434956.7578124998</v>
      </c>
      <c r="H176" s="34">
        <f>INDEX('Program Lvl'!R$2:R$182,MATCH($A176,'Program Lvl'!$B$2:$B$182,0))</f>
        <v>1470830.676757812</v>
      </c>
      <c r="I176" s="34">
        <f>INDEX('Program Lvl'!S$2:S$182,MATCH($A176,'Program Lvl'!$B$2:$B$182,0))</f>
        <v>1507601.4436767572</v>
      </c>
      <c r="J176" s="34">
        <f>INDEX('Program Lvl'!T$2:T$182,MATCH($A176,'Program Lvl'!$B$2:$B$182,0))</f>
        <v>1545291.4797686762</v>
      </c>
      <c r="K176" s="34">
        <f>INDEX('Program Lvl'!U$2:U$182,MATCH($A176,'Program Lvl'!$B$2:$B$182,0))</f>
        <v>1583923.7667628929</v>
      </c>
      <c r="L176" s="34">
        <f>INDEX('Program Lvl'!V$2:V$182,MATCH($A176,'Program Lvl'!$B$2:$B$182,0))</f>
        <v>1623521.8609319651</v>
      </c>
      <c r="M176" s="34" t="e">
        <f t="shared" si="21"/>
        <v>#REF!</v>
      </c>
    </row>
    <row r="177" spans="1:13" x14ac:dyDescent="0.2">
      <c r="A177" s="22" t="s">
        <v>67</v>
      </c>
      <c r="B177" s="22" t="str">
        <f>VLOOKUP(A177,'Program Lvl'!$B$2:$C$182,2,FALSE)</f>
        <v>Ground substation refurbishment program</v>
      </c>
      <c r="C177" s="34" t="e">
        <f>INDEX('Program Lvl'!#REF!,MATCH($A177,'Program Lvl'!$B$2:$B$182,0))</f>
        <v>#REF!</v>
      </c>
      <c r="D177" s="34">
        <f>INDEX('Program Lvl'!N$2:N$182,MATCH($A177,'Program Lvl'!$B$2:$B$182,0))</f>
        <v>522749.99999999994</v>
      </c>
      <c r="E177" s="34">
        <f>INDEX('Program Lvl'!O$2:O$182,MATCH($A177,'Program Lvl'!$B$2:$B$182,0))</f>
        <v>535818.75</v>
      </c>
      <c r="F177" s="34">
        <f>INDEX('Program Lvl'!P$2:P$182,MATCH($A177,'Program Lvl'!$B$2:$B$182,0))</f>
        <v>915357.03124999977</v>
      </c>
      <c r="G177" s="34">
        <f>INDEX('Program Lvl'!Q$2:Q$182,MATCH($A177,'Program Lvl'!$B$2:$B$182,0))</f>
        <v>938240.95703124977</v>
      </c>
      <c r="H177" s="34">
        <f>INDEX('Program Lvl'!R$2:R$182,MATCH($A177,'Program Lvl'!$B$2:$B$182,0))</f>
        <v>1154036.3771484371</v>
      </c>
      <c r="I177" s="34">
        <f>INDEX('Program Lvl'!S$2:S$182,MATCH($A177,'Program Lvl'!$B$2:$B$182,0))</f>
        <v>1478609.108221435</v>
      </c>
      <c r="J177" s="34">
        <f>INDEX('Program Lvl'!T$2:T$182,MATCH($A177,'Program Lvl'!$B$2:$B$182,0))</f>
        <v>1515574.3359269709</v>
      </c>
      <c r="K177" s="34">
        <f>INDEX('Program Lvl'!U$2:U$182,MATCH($A177,'Program Lvl'!$B$2:$B$182,0))</f>
        <v>1553463.6943251451</v>
      </c>
      <c r="L177" s="34">
        <f>INDEX('Program Lvl'!V$2:V$182,MATCH($A177,'Program Lvl'!$B$2:$B$182,0))</f>
        <v>1592300.2866832735</v>
      </c>
      <c r="M177" s="34" t="e">
        <f t="shared" si="21"/>
        <v>#REF!</v>
      </c>
    </row>
    <row r="178" spans="1:13" x14ac:dyDescent="0.2">
      <c r="A178" s="22" t="s">
        <v>68</v>
      </c>
      <c r="B178" s="22" t="str">
        <f>VLOOKUP(A178,'Program Lvl'!$B$2:$C$182,2,FALSE)</f>
        <v>Distribution transformer replacement program</v>
      </c>
      <c r="C178" s="34" t="e">
        <f>INDEX('Program Lvl'!#REF!,MATCH($A178,'Program Lvl'!$B$2:$B$182,0))</f>
        <v>#REF!</v>
      </c>
      <c r="D178" s="34">
        <f>INDEX('Program Lvl'!N$2:N$182,MATCH($A178,'Program Lvl'!$B$2:$B$182,0))</f>
        <v>1281250</v>
      </c>
      <c r="E178" s="34">
        <f>INDEX('Program Lvl'!O$2:O$182,MATCH($A178,'Program Lvl'!$B$2:$B$182,0))</f>
        <v>1313281.25</v>
      </c>
      <c r="F178" s="34">
        <f>INDEX('Program Lvl'!P$2:P$182,MATCH($A178,'Program Lvl'!$B$2:$B$182,0))</f>
        <v>1346113.2812499998</v>
      </c>
      <c r="G178" s="34">
        <f>INDEX('Program Lvl'!Q$2:Q$182,MATCH($A178,'Program Lvl'!$B$2:$B$182,0))</f>
        <v>1724707.6416015623</v>
      </c>
      <c r="H178" s="34">
        <f>INDEX('Program Lvl'!R$2:R$182,MATCH($A178,'Program Lvl'!$B$2:$B$182,0))</f>
        <v>1767825.3326416011</v>
      </c>
      <c r="I178" s="34">
        <f>INDEX('Program Lvl'!S$2:S$182,MATCH($A178,'Program Lvl'!$B$2:$B$182,0))</f>
        <v>1812020.9659576409</v>
      </c>
      <c r="J178" s="34">
        <f>INDEX('Program Lvl'!T$2:T$182,MATCH($A178,'Program Lvl'!$B$2:$B$182,0))</f>
        <v>1857321.4901065822</v>
      </c>
      <c r="K178" s="34">
        <f>INDEX('Program Lvl'!U$2:U$182,MATCH($A178,'Program Lvl'!$B$2:$B$182,0))</f>
        <v>2056054.8895479862</v>
      </c>
      <c r="L178" s="34">
        <f>INDEX('Program Lvl'!V$2:V$182,MATCH($A178,'Program Lvl'!$B$2:$B$182,0))</f>
        <v>2107456.2617866853</v>
      </c>
      <c r="M178" s="34" t="e">
        <f>SUM(C178:L178)</f>
        <v>#REF!</v>
      </c>
    </row>
    <row r="179" spans="1:13" x14ac:dyDescent="0.2">
      <c r="A179" s="22" t="s">
        <v>69</v>
      </c>
      <c r="B179" s="22" t="str">
        <f>VLOOKUP(A179,'Program Lvl'!$B$2:$C$182,2,FALSE)</f>
        <v>Compact LV switchgear replacement</v>
      </c>
      <c r="C179" s="34" t="e">
        <f>INDEX('Program Lvl'!#REF!,MATCH($A179,'Program Lvl'!$B$2:$B$182,0))</f>
        <v>#REF!</v>
      </c>
      <c r="D179" s="34">
        <f>INDEX('Program Lvl'!N$2:N$182,MATCH($A179,'Program Lvl'!$B$2:$B$182,0))</f>
        <v>512500</v>
      </c>
      <c r="E179" s="34">
        <f>INDEX('Program Lvl'!O$2:O$182,MATCH($A179,'Program Lvl'!$B$2:$B$182,0))</f>
        <v>525312.5</v>
      </c>
      <c r="F179" s="34">
        <f>INDEX('Program Lvl'!P$2:P$182,MATCH($A179,'Program Lvl'!$B$2:$B$182,0))</f>
        <v>538445.31249999988</v>
      </c>
      <c r="G179" s="34">
        <f>INDEX('Program Lvl'!Q$2:Q$182,MATCH($A179,'Program Lvl'!$B$2:$B$182,0))</f>
        <v>551906.44531249988</v>
      </c>
      <c r="H179" s="34">
        <f>INDEX('Program Lvl'!R$2:R$182,MATCH($A179,'Program Lvl'!$B$2:$B$182,0))</f>
        <v>565704.10644531227</v>
      </c>
      <c r="I179" s="34">
        <f>INDEX('Program Lvl'!S$2:S$182,MATCH($A179,'Program Lvl'!$B$2:$B$182,0))</f>
        <v>579846.70910644508</v>
      </c>
      <c r="J179" s="34">
        <f>INDEX('Program Lvl'!T$2:T$182,MATCH($A179,'Program Lvl'!$B$2:$B$182,0))</f>
        <v>594342.87683410628</v>
      </c>
      <c r="K179" s="34">
        <f>INDEX('Program Lvl'!U$2:U$182,MATCH($A179,'Program Lvl'!$B$2:$B$182,0))</f>
        <v>609201.44875495881</v>
      </c>
      <c r="L179" s="34">
        <f>INDEX('Program Lvl'!V$2:V$182,MATCH($A179,'Program Lvl'!$B$2:$B$182,0))</f>
        <v>624431.48497383273</v>
      </c>
      <c r="M179" s="34" t="e">
        <f t="shared" si="21"/>
        <v>#REF!</v>
      </c>
    </row>
    <row r="180" spans="1:13" x14ac:dyDescent="0.2">
      <c r="A180" s="22" t="s">
        <v>70</v>
      </c>
      <c r="B180" s="22" t="str">
        <f>VLOOKUP(A180,'Program Lvl'!$B$2:$C$182,2,FALSE)</f>
        <v>Holec MD4 epoxy switchgear replacement</v>
      </c>
      <c r="C180" s="34" t="e">
        <f>INDEX('Program Lvl'!#REF!,MATCH($A180,'Program Lvl'!$B$2:$B$182,0))</f>
        <v>#REF!</v>
      </c>
      <c r="D180" s="34">
        <f>INDEX('Program Lvl'!N$2:N$182,MATCH($A180,'Program Lvl'!$B$2:$B$182,0))</f>
        <v>6098749.9999999991</v>
      </c>
      <c r="E180" s="34">
        <f>INDEX('Program Lvl'!O$2:O$182,MATCH($A180,'Program Lvl'!$B$2:$B$182,0))</f>
        <v>5883500</v>
      </c>
      <c r="F180" s="34">
        <f>INDEX('Program Lvl'!P$2:P$182,MATCH($A180,'Program Lvl'!$B$2:$B$182,0))</f>
        <v>6407499.2187499991</v>
      </c>
      <c r="G180" s="34">
        <f>INDEX('Program Lvl'!Q$2:Q$182,MATCH($A180,'Program Lvl'!$B$2:$B$182,0))</f>
        <v>6567686.6992187481</v>
      </c>
      <c r="H180" s="34">
        <f>INDEX('Program Lvl'!R$2:R$182,MATCH($A180,'Program Lvl'!$B$2:$B$182,0))</f>
        <v>6731878.8666992169</v>
      </c>
      <c r="I180" s="34">
        <f>INDEX('Program Lvl'!S$2:S$182,MATCH($A180,'Program Lvl'!$B$2:$B$182,0))</f>
        <v>6900175.8383666966</v>
      </c>
      <c r="J180" s="34">
        <f>INDEX('Program Lvl'!T$2:T$182,MATCH($A180,'Program Lvl'!$B$2:$B$182,0))</f>
        <v>9152880.3032452352</v>
      </c>
      <c r="K180" s="34">
        <f>INDEX('Program Lvl'!U$2:U$182,MATCH($A180,'Program Lvl'!$B$2:$B$182,0))</f>
        <v>9381702.3108263649</v>
      </c>
      <c r="L180" s="34">
        <f>INDEX('Program Lvl'!V$2:V$182,MATCH($A180,'Program Lvl'!$B$2:$B$182,0))</f>
        <v>11801755.066005439</v>
      </c>
      <c r="M180" s="34" t="e">
        <f t="shared" si="21"/>
        <v>#REF!</v>
      </c>
    </row>
    <row r="181" spans="1:13" x14ac:dyDescent="0.2">
      <c r="A181" s="22" t="s">
        <v>71</v>
      </c>
      <c r="B181" s="22" t="e">
        <f>VLOOKUP(A181,'Program Lvl'!$B$2:$C$182,2,FALSE)</f>
        <v>#N/A</v>
      </c>
      <c r="C181" s="34" t="e">
        <f>INDEX('Program Lvl'!#REF!,MATCH($A181,'Program Lvl'!$B$2:$B$182,0))</f>
        <v>#REF!</v>
      </c>
      <c r="D181" s="34" t="e">
        <f>INDEX('Program Lvl'!N$2:N$182,MATCH($A181,'Program Lvl'!$B$2:$B$182,0))</f>
        <v>#N/A</v>
      </c>
      <c r="E181" s="34" t="e">
        <f>INDEX('Program Lvl'!O$2:O$182,MATCH($A181,'Program Lvl'!$B$2:$B$182,0))</f>
        <v>#N/A</v>
      </c>
      <c r="F181" s="34" t="e">
        <f>INDEX('Program Lvl'!P$2:P$182,MATCH($A181,'Program Lvl'!$B$2:$B$182,0))</f>
        <v>#N/A</v>
      </c>
      <c r="G181" s="34" t="e">
        <f>INDEX('Program Lvl'!Q$2:Q$182,MATCH($A181,'Program Lvl'!$B$2:$B$182,0))</f>
        <v>#N/A</v>
      </c>
      <c r="H181" s="34" t="e">
        <f>INDEX('Program Lvl'!R$2:R$182,MATCH($A181,'Program Lvl'!$B$2:$B$182,0))</f>
        <v>#N/A</v>
      </c>
      <c r="I181" s="34" t="e">
        <f>INDEX('Program Lvl'!S$2:S$182,MATCH($A181,'Program Lvl'!$B$2:$B$182,0))</f>
        <v>#N/A</v>
      </c>
      <c r="J181" s="34" t="e">
        <f>INDEX('Program Lvl'!T$2:T$182,MATCH($A181,'Program Lvl'!$B$2:$B$182,0))</f>
        <v>#N/A</v>
      </c>
      <c r="K181" s="34" t="e">
        <f>INDEX('Program Lvl'!U$2:U$182,MATCH($A181,'Program Lvl'!$B$2:$B$182,0))</f>
        <v>#N/A</v>
      </c>
      <c r="L181" s="34" t="e">
        <f>INDEX('Program Lvl'!V$2:V$182,MATCH($A181,'Program Lvl'!$B$2:$B$182,0))</f>
        <v>#N/A</v>
      </c>
      <c r="M181" s="34" t="e">
        <f t="shared" si="21"/>
        <v>#REF!</v>
      </c>
    </row>
    <row r="182" spans="1:13" x14ac:dyDescent="0.2">
      <c r="A182" s="22" t="s">
        <v>72</v>
      </c>
      <c r="B182" s="22" t="str">
        <f>VLOOKUP(A182,'Program Lvl'!$B$2:$C$182,2,FALSE)</f>
        <v>Miscellaneous substation renewal expenditure</v>
      </c>
      <c r="C182" s="34" t="e">
        <f>INDEX('Program Lvl'!#REF!,MATCH($A182,'Program Lvl'!$B$2:$B$182,0))</f>
        <v>#REF!</v>
      </c>
      <c r="D182" s="34">
        <f>INDEX('Program Lvl'!N$2:N$182,MATCH($A182,'Program Lvl'!$B$2:$B$182,0))</f>
        <v>1537499.9999999998</v>
      </c>
      <c r="E182" s="34">
        <f>INDEX('Program Lvl'!O$2:O$182,MATCH($A182,'Program Lvl'!$B$2:$B$182,0))</f>
        <v>1575937.4999999998</v>
      </c>
      <c r="F182" s="34">
        <f>INDEX('Program Lvl'!P$2:P$182,MATCH($A182,'Program Lvl'!$B$2:$B$182,0))</f>
        <v>1615335.9374999998</v>
      </c>
      <c r="G182" s="34">
        <f>INDEX('Program Lvl'!Q$2:Q$182,MATCH($A182,'Program Lvl'!$B$2:$B$182,0))</f>
        <v>1655719.3359374995</v>
      </c>
      <c r="H182" s="34">
        <f>INDEX('Program Lvl'!R$2:R$182,MATCH($A182,'Program Lvl'!$B$2:$B$182,0))</f>
        <v>1697112.319335937</v>
      </c>
      <c r="I182" s="34">
        <f>INDEX('Program Lvl'!S$2:S$182,MATCH($A182,'Program Lvl'!$B$2:$B$182,0))</f>
        <v>1739540.1273193352</v>
      </c>
      <c r="J182" s="34">
        <f>INDEX('Program Lvl'!T$2:T$182,MATCH($A182,'Program Lvl'!$B$2:$B$182,0))</f>
        <v>2377371.5073364251</v>
      </c>
      <c r="K182" s="34">
        <f>INDEX('Program Lvl'!U$2:U$182,MATCH($A182,'Program Lvl'!$B$2:$B$182,0))</f>
        <v>2436805.7950198352</v>
      </c>
      <c r="L182" s="34">
        <f>INDEX('Program Lvl'!V$2:V$182,MATCH($A182,'Program Lvl'!$B$2:$B$182,0))</f>
        <v>3122157.4248691639</v>
      </c>
      <c r="M182" s="34" t="e">
        <f t="shared" si="21"/>
        <v>#REF!</v>
      </c>
    </row>
    <row r="183" spans="1:13" x14ac:dyDescent="0.2">
      <c r="A183" s="22" t="s">
        <v>347</v>
      </c>
      <c r="B183" s="22" t="str">
        <f>VLOOKUP(A183,'Program Lvl'!$B$2:$C$182,2,FALSE)</f>
        <v>Low voltage switchgear replacement</v>
      </c>
      <c r="C183" s="34" t="e">
        <f>INDEX('Program Lvl'!#REF!,MATCH($A183,'Program Lvl'!$B$2:$B$182,0))</f>
        <v>#REF!</v>
      </c>
      <c r="D183" s="34">
        <f>INDEX('Program Lvl'!N$2:N$182,MATCH($A183,'Program Lvl'!$B$2:$B$182,0))</f>
        <v>725700</v>
      </c>
      <c r="E183" s="34">
        <f>INDEX('Program Lvl'!O$2:O$182,MATCH($A183,'Program Lvl'!$B$2:$B$182,0))</f>
        <v>743842.5</v>
      </c>
      <c r="F183" s="34">
        <f>INDEX('Program Lvl'!P$2:P$182,MATCH($A183,'Program Lvl'!$B$2:$B$182,0))</f>
        <v>762438.56249999988</v>
      </c>
      <c r="G183" s="34">
        <f>INDEX('Program Lvl'!Q$2:Q$182,MATCH($A183,'Program Lvl'!$B$2:$B$182,0))</f>
        <v>781499.52656249981</v>
      </c>
      <c r="H183" s="34">
        <f>INDEX('Program Lvl'!R$2:R$182,MATCH($A183,'Program Lvl'!$B$2:$B$182,0))</f>
        <v>801037.01472656231</v>
      </c>
      <c r="I183" s="34">
        <f>INDEX('Program Lvl'!S$2:S$182,MATCH($A183,'Program Lvl'!$B$2:$B$182,0))</f>
        <v>821062.94009472628</v>
      </c>
      <c r="J183" s="34">
        <f>INDEX('Program Lvl'!T$2:T$182,MATCH($A183,'Program Lvl'!$B$2:$B$182,0))</f>
        <v>841589.51359709445</v>
      </c>
      <c r="K183" s="34">
        <f>INDEX('Program Lvl'!U$2:U$182,MATCH($A183,'Program Lvl'!$B$2:$B$182,0))</f>
        <v>862629.25143702177</v>
      </c>
      <c r="L183" s="34">
        <f>INDEX('Program Lvl'!V$2:V$182,MATCH($A183,'Program Lvl'!$B$2:$B$182,0))</f>
        <v>884194.98272294714</v>
      </c>
      <c r="M183" s="34" t="e">
        <f t="shared" ref="M183:M185" si="22">SUM(C183:L183)</f>
        <v>#REF!</v>
      </c>
    </row>
    <row r="184" spans="1:13" x14ac:dyDescent="0.2">
      <c r="A184" s="22" t="s">
        <v>792</v>
      </c>
      <c r="B184" s="22" t="str">
        <f>VLOOKUP(A184,'Program Lvl'!$B$2:$C$182,2,FALSE)</f>
        <v>Future distribution substation renewals</v>
      </c>
      <c r="C184" s="34" t="e">
        <f>INDEX('Program Lvl'!#REF!,MATCH($A184,'Program Lvl'!$B$2:$B$182,0))</f>
        <v>#REF!</v>
      </c>
      <c r="D184" s="34">
        <f>INDEX('Program Lvl'!N$2:N$182,MATCH($A184,'Program Lvl'!$B$2:$B$182,0))</f>
        <v>0</v>
      </c>
      <c r="E184" s="34">
        <f>INDEX('Program Lvl'!O$2:O$182,MATCH($A184,'Program Lvl'!$B$2:$B$182,0))</f>
        <v>0</v>
      </c>
      <c r="F184" s="34">
        <f>INDEX('Program Lvl'!P$2:P$182,MATCH($A184,'Program Lvl'!$B$2:$B$182,0))</f>
        <v>0</v>
      </c>
      <c r="G184" s="34">
        <f>INDEX('Program Lvl'!Q$2:Q$182,MATCH($A184,'Program Lvl'!$B$2:$B$182,0))</f>
        <v>0</v>
      </c>
      <c r="H184" s="34">
        <f>INDEX('Program Lvl'!R$2:R$182,MATCH($A184,'Program Lvl'!$B$2:$B$182,0))</f>
        <v>0</v>
      </c>
      <c r="I184" s="34">
        <f>INDEX('Program Lvl'!S$2:S$182,MATCH($A184,'Program Lvl'!$B$2:$B$182,0))</f>
        <v>0</v>
      </c>
      <c r="J184" s="34">
        <f>INDEX('Program Lvl'!T$2:T$182,MATCH($A184,'Program Lvl'!$B$2:$B$182,0))</f>
        <v>0</v>
      </c>
      <c r="K184" s="34">
        <f>INDEX('Program Lvl'!U$2:U$182,MATCH($A184,'Program Lvl'!$B$2:$B$182,0))</f>
        <v>5482813.0387946293</v>
      </c>
      <c r="L184" s="34">
        <f>INDEX('Program Lvl'!V$2:V$182,MATCH($A184,'Program Lvl'!$B$2:$B$182,0))</f>
        <v>11614425.620513286</v>
      </c>
      <c r="M184" s="34" t="e">
        <f t="shared" si="22"/>
        <v>#REF!</v>
      </c>
    </row>
    <row r="185" spans="1:13" x14ac:dyDescent="0.2">
      <c r="A185" s="22" t="s">
        <v>849</v>
      </c>
      <c r="B185" s="22" t="str">
        <f>VLOOKUP(A185,'Program Lvl'!$B$2:$C$182,2,FALSE)</f>
        <v>Distribution substation earthing refurbishment</v>
      </c>
      <c r="C185" s="34" t="e">
        <f>INDEX('Program Lvl'!#REF!,MATCH($A185,'Program Lvl'!$B$2:$B$182,0))</f>
        <v>#REF!</v>
      </c>
      <c r="D185" s="34">
        <f>INDEX('Program Lvl'!N$2:N$182,MATCH($A185,'Program Lvl'!$B$2:$B$182,0))</f>
        <v>276749.99999999994</v>
      </c>
      <c r="E185" s="34">
        <f>INDEX('Program Lvl'!O$2:O$182,MATCH($A185,'Program Lvl'!$B$2:$B$182,0))</f>
        <v>283668.75</v>
      </c>
      <c r="F185" s="34">
        <f>INDEX('Program Lvl'!P$2:P$182,MATCH($A185,'Program Lvl'!$B$2:$B$182,0))</f>
        <v>290760.46874999994</v>
      </c>
      <c r="G185" s="34">
        <f>INDEX('Program Lvl'!Q$2:Q$182,MATCH($A185,'Program Lvl'!$B$2:$B$182,0))</f>
        <v>298029.48046874994</v>
      </c>
      <c r="H185" s="34">
        <f>INDEX('Program Lvl'!R$2:R$182,MATCH($A185,'Program Lvl'!$B$2:$B$182,0))</f>
        <v>305480.21748046862</v>
      </c>
      <c r="I185" s="34">
        <f>INDEX('Program Lvl'!S$2:S$182,MATCH($A185,'Program Lvl'!$B$2:$B$182,0))</f>
        <v>313117.22291748034</v>
      </c>
      <c r="J185" s="34">
        <f>INDEX('Program Lvl'!T$2:T$182,MATCH($A185,'Program Lvl'!$B$2:$B$182,0))</f>
        <v>320945.1534904174</v>
      </c>
      <c r="K185" s="34">
        <f>INDEX('Program Lvl'!U$2:U$182,MATCH($A185,'Program Lvl'!$B$2:$B$182,0))</f>
        <v>328968.78232767776</v>
      </c>
      <c r="L185" s="34">
        <f>INDEX('Program Lvl'!V$2:V$182,MATCH($A185,'Program Lvl'!$B$2:$B$182,0))</f>
        <v>337193.00188586966</v>
      </c>
      <c r="M185" s="34" t="e">
        <f t="shared" si="22"/>
        <v>#REF!</v>
      </c>
    </row>
    <row r="186" spans="1:13" x14ac:dyDescent="0.2">
      <c r="A186" s="22" t="s">
        <v>75</v>
      </c>
      <c r="B186" s="22" t="str">
        <f>VLOOKUP(A186,'Program Lvl'!$B$2:$C$182,2,FALSE)</f>
        <v>Air break switch replacement program</v>
      </c>
      <c r="C186" s="34" t="e">
        <f>INDEX('Program Lvl'!#REF!,MATCH($A186,'Program Lvl'!$B$2:$B$182,0))</f>
        <v>#REF!</v>
      </c>
      <c r="D186" s="34">
        <f>INDEX('Program Lvl'!N$2:N$182,MATCH($A186,'Program Lvl'!$B$2:$B$182,0))</f>
        <v>3730999.9999999995</v>
      </c>
      <c r="E186" s="34">
        <f>INDEX('Program Lvl'!O$2:O$182,MATCH($A186,'Program Lvl'!$B$2:$B$182,0))</f>
        <v>3824274.9999999995</v>
      </c>
      <c r="F186" s="34">
        <f>INDEX('Program Lvl'!P$2:P$182,MATCH($A186,'Program Lvl'!$B$2:$B$182,0))</f>
        <v>3919881.8749999995</v>
      </c>
      <c r="G186" s="34">
        <f>INDEX('Program Lvl'!Q$2:Q$182,MATCH($A186,'Program Lvl'!$B$2:$B$182,0))</f>
        <v>4017878.9218749991</v>
      </c>
      <c r="H186" s="34">
        <f>INDEX('Program Lvl'!R$2:R$182,MATCH($A186,'Program Lvl'!$B$2:$B$182,0))</f>
        <v>4118325.8949218737</v>
      </c>
      <c r="I186" s="34">
        <f>INDEX('Program Lvl'!S$2:S$182,MATCH($A186,'Program Lvl'!$B$2:$B$182,0))</f>
        <v>4221284.0422949204</v>
      </c>
      <c r="J186" s="34">
        <f>INDEX('Program Lvl'!T$2:T$182,MATCH($A186,'Program Lvl'!$B$2:$B$182,0))</f>
        <v>4326816.1433522934</v>
      </c>
      <c r="K186" s="34">
        <f>INDEX('Program Lvl'!U$2:U$182,MATCH($A186,'Program Lvl'!$B$2:$B$182,0))</f>
        <v>4434986.5469361003</v>
      </c>
      <c r="L186" s="34">
        <f>INDEX('Program Lvl'!V$2:V$182,MATCH($A186,'Program Lvl'!$B$2:$B$182,0))</f>
        <v>4545861.2106095022</v>
      </c>
      <c r="M186" s="34" t="e">
        <f t="shared" si="21"/>
        <v>#REF!</v>
      </c>
    </row>
    <row r="187" spans="1:13" x14ac:dyDescent="0.2">
      <c r="A187" s="22" t="s">
        <v>76</v>
      </c>
      <c r="B187" s="22" t="str">
        <f>VLOOKUP(A187,'Program Lvl'!$B$2:$C$182,2,FALSE)</f>
        <v>Miscellaneous mains renewal expenditure</v>
      </c>
      <c r="C187" s="34" t="e">
        <f>INDEX('Program Lvl'!#REF!,MATCH($A187,'Program Lvl'!$B$2:$B$182,0))</f>
        <v>#REF!</v>
      </c>
      <c r="D187" s="34">
        <f>INDEX('Program Lvl'!N$2:N$182,MATCH($A187,'Program Lvl'!$B$2:$B$182,0))</f>
        <v>1122375</v>
      </c>
      <c r="E187" s="34">
        <f>INDEX('Program Lvl'!O$2:O$182,MATCH($A187,'Program Lvl'!$B$2:$B$182,0))</f>
        <v>1150434.375</v>
      </c>
      <c r="F187" s="34">
        <f>INDEX('Program Lvl'!P$2:P$182,MATCH($A187,'Program Lvl'!$B$2:$B$182,0))</f>
        <v>1179195.2343749998</v>
      </c>
      <c r="G187" s="34">
        <f>INDEX('Program Lvl'!Q$2:Q$182,MATCH($A187,'Program Lvl'!$B$2:$B$182,0))</f>
        <v>1208675.1152343748</v>
      </c>
      <c r="H187" s="34">
        <f>INDEX('Program Lvl'!R$2:R$182,MATCH($A187,'Program Lvl'!$B$2:$B$182,0))</f>
        <v>1238891.993115234</v>
      </c>
      <c r="I187" s="34">
        <f>INDEX('Program Lvl'!S$2:S$182,MATCH($A187,'Program Lvl'!$B$2:$B$182,0))</f>
        <v>1391632.1018554682</v>
      </c>
      <c r="J187" s="34">
        <f>INDEX('Program Lvl'!T$2:T$182,MATCH($A187,'Program Lvl'!$B$2:$B$182,0))</f>
        <v>1426422.9044018551</v>
      </c>
      <c r="K187" s="34">
        <f>INDEX('Program Lvl'!U$2:U$182,MATCH($A187,'Program Lvl'!$B$2:$B$182,0))</f>
        <v>1462083.4770119013</v>
      </c>
      <c r="L187" s="34">
        <f>INDEX('Program Lvl'!V$2:V$182,MATCH($A187,'Program Lvl'!$B$2:$B$182,0))</f>
        <v>1498635.5639371986</v>
      </c>
      <c r="M187" s="34" t="e">
        <f t="shared" si="21"/>
        <v>#REF!</v>
      </c>
    </row>
    <row r="188" spans="1:13" x14ac:dyDescent="0.2">
      <c r="A188" s="22" t="s">
        <v>203</v>
      </c>
      <c r="B188" s="22" t="str">
        <f>VLOOKUP(A188,'Program Lvl'!$B$2:$C$182,2,FALSE)</f>
        <v>Low mains remediation</v>
      </c>
      <c r="C188" s="34" t="e">
        <f>INDEX('Program Lvl'!#REF!,MATCH($A188,'Program Lvl'!$B$2:$B$182,0))</f>
        <v>#REF!</v>
      </c>
      <c r="D188" s="34">
        <f>INDEX('Program Lvl'!N$2:N$182,MATCH($A188,'Program Lvl'!$B$2:$B$182,0))</f>
        <v>1665624.9999999998</v>
      </c>
      <c r="E188" s="34">
        <f>INDEX('Program Lvl'!O$2:O$182,MATCH($A188,'Program Lvl'!$B$2:$B$182,0))</f>
        <v>1707265.6249999998</v>
      </c>
      <c r="F188" s="34">
        <f>INDEX('Program Lvl'!P$2:P$182,MATCH($A188,'Program Lvl'!$B$2:$B$182,0))</f>
        <v>1749947.2656249998</v>
      </c>
      <c r="G188" s="34">
        <f>INDEX('Program Lvl'!Q$2:Q$182,MATCH($A188,'Program Lvl'!$B$2:$B$182,0))</f>
        <v>1793695.9472656245</v>
      </c>
      <c r="H188" s="34">
        <f>INDEX('Program Lvl'!R$2:R$182,MATCH($A188,'Program Lvl'!$B$2:$B$182,0))</f>
        <v>1838538.3459472652</v>
      </c>
      <c r="I188" s="34">
        <f>INDEX('Program Lvl'!S$2:S$182,MATCH($A188,'Program Lvl'!$B$2:$B$182,0))</f>
        <v>1130701.082757568</v>
      </c>
      <c r="J188" s="34">
        <f>INDEX('Program Lvl'!T$2:T$182,MATCH($A188,'Program Lvl'!$B$2:$B$182,0))</f>
        <v>1158968.6098265073</v>
      </c>
      <c r="K188" s="34">
        <f>INDEX('Program Lvl'!U$2:U$182,MATCH($A188,'Program Lvl'!$B$2:$B$182,0))</f>
        <v>1187942.8250721698</v>
      </c>
      <c r="L188" s="34">
        <f>INDEX('Program Lvl'!V$2:V$182,MATCH($A188,'Program Lvl'!$B$2:$B$182,0))</f>
        <v>1217641.3956989739</v>
      </c>
      <c r="M188" s="34" t="e">
        <f t="shared" si="21"/>
        <v>#REF!</v>
      </c>
    </row>
    <row r="189" spans="1:13" x14ac:dyDescent="0.2">
      <c r="A189" s="22" t="s">
        <v>204</v>
      </c>
      <c r="B189" s="22" t="str">
        <f>VLOOKUP(A189,'Program Lvl'!$B$2:$C$182,2,FALSE)</f>
        <v>Copper distribution mains replacement</v>
      </c>
      <c r="C189" s="34" t="e">
        <f>INDEX('Program Lvl'!#REF!,MATCH($A189,'Program Lvl'!$B$2:$B$182,0))</f>
        <v>#REF!</v>
      </c>
      <c r="D189" s="34">
        <f>INDEX('Program Lvl'!N$2:N$182,MATCH($A189,'Program Lvl'!$B$2:$B$182,0))</f>
        <v>0</v>
      </c>
      <c r="E189" s="34">
        <f>INDEX('Program Lvl'!O$2:O$182,MATCH($A189,'Program Lvl'!$B$2:$B$182,0))</f>
        <v>1008599.9999999999</v>
      </c>
      <c r="F189" s="34">
        <f>INDEX('Program Lvl'!P$2:P$182,MATCH($A189,'Program Lvl'!$B$2:$B$182,0))</f>
        <v>1033814.9999999999</v>
      </c>
      <c r="G189" s="34">
        <f>INDEX('Program Lvl'!Q$2:Q$182,MATCH($A189,'Program Lvl'!$B$2:$B$182,0))</f>
        <v>1059660.3749999998</v>
      </c>
      <c r="H189" s="34">
        <f>INDEX('Program Lvl'!R$2:R$182,MATCH($A189,'Program Lvl'!$B$2:$B$182,0))</f>
        <v>1086151.8843749997</v>
      </c>
      <c r="I189" s="34">
        <f>INDEX('Program Lvl'!S$2:S$182,MATCH($A189,'Program Lvl'!$B$2:$B$182,0))</f>
        <v>1113305.6814843747</v>
      </c>
      <c r="J189" s="34">
        <f>INDEX('Program Lvl'!T$2:T$182,MATCH($A189,'Program Lvl'!$B$2:$B$182,0))</f>
        <v>1426422.9044018548</v>
      </c>
      <c r="K189" s="34">
        <f>INDEX('Program Lvl'!U$2:U$182,MATCH($A189,'Program Lvl'!$B$2:$B$182,0))</f>
        <v>2046916.8678166617</v>
      </c>
      <c r="L189" s="34">
        <f>INDEX('Program Lvl'!V$2:V$182,MATCH($A189,'Program Lvl'!$B$2:$B$182,0))</f>
        <v>2397816.9022995178</v>
      </c>
      <c r="M189" s="34" t="e">
        <f t="shared" si="21"/>
        <v>#REF!</v>
      </c>
    </row>
    <row r="190" spans="1:13" x14ac:dyDescent="0.2">
      <c r="A190" s="22" t="s">
        <v>280</v>
      </c>
      <c r="B190" s="22" t="str">
        <f>VLOOKUP(A190,'Program Lvl'!$B$2:$C$182,2,FALSE)</f>
        <v>LV mains replacement</v>
      </c>
      <c r="C190" s="34" t="e">
        <f>INDEX('Program Lvl'!#REF!,MATCH($A190,'Program Lvl'!$B$2:$B$182,0))</f>
        <v>#REF!</v>
      </c>
      <c r="D190" s="34">
        <f>INDEX('Program Lvl'!N$2:N$182,MATCH($A190,'Program Lvl'!$B$2:$B$182,0))</f>
        <v>1127500</v>
      </c>
      <c r="E190" s="34">
        <f>INDEX('Program Lvl'!O$2:O$182,MATCH($A190,'Program Lvl'!$B$2:$B$182,0))</f>
        <v>1155687.5</v>
      </c>
      <c r="F190" s="34">
        <f>INDEX('Program Lvl'!P$2:P$182,MATCH($A190,'Program Lvl'!$B$2:$B$182,0))</f>
        <v>1184579.6874999998</v>
      </c>
      <c r="G190" s="34">
        <f>INDEX('Program Lvl'!Q$2:Q$182,MATCH($A190,'Program Lvl'!$B$2:$B$182,0))</f>
        <v>1214194.1796874998</v>
      </c>
      <c r="H190" s="34">
        <f>INDEX('Program Lvl'!R$2:R$182,MATCH($A190,'Program Lvl'!$B$2:$B$182,0))</f>
        <v>1244549.034179687</v>
      </c>
      <c r="I190" s="34">
        <f>INDEX('Program Lvl'!S$2:S$182,MATCH($A190,'Program Lvl'!$B$2:$B$182,0))</f>
        <v>1269864.2929431149</v>
      </c>
      <c r="J190" s="34">
        <f>INDEX('Program Lvl'!T$2:T$182,MATCH($A190,'Program Lvl'!$B$2:$B$182,0))</f>
        <v>1301610.9002666925</v>
      </c>
      <c r="K190" s="34">
        <f>INDEX('Program Lvl'!U$2:U$182,MATCH($A190,'Program Lvl'!$B$2:$B$182,0))</f>
        <v>1334151.1727733598</v>
      </c>
      <c r="L190" s="34">
        <f>INDEX('Program Lvl'!V$2:V$182,MATCH($A190,'Program Lvl'!$B$2:$B$182,0))</f>
        <v>1367504.9520926937</v>
      </c>
      <c r="M190" s="34" t="e">
        <f t="shared" si="21"/>
        <v>#REF!</v>
      </c>
    </row>
    <row r="191" spans="1:13" x14ac:dyDescent="0.2">
      <c r="A191" s="22" t="s">
        <v>510</v>
      </c>
      <c r="B191" s="22" t="str">
        <f>VLOOKUP(A191,'Program Lvl'!$B$2:$C$182,2,FALSE)</f>
        <v>Asbestos service fuse replacement</v>
      </c>
      <c r="C191" s="34" t="e">
        <f>INDEX('Program Lvl'!#REF!,MATCH($A191,'Program Lvl'!$B$2:$B$182,0))</f>
        <v>#REF!</v>
      </c>
      <c r="D191" s="34">
        <f>INDEX('Program Lvl'!N$2:N$182,MATCH($A191,'Program Lvl'!$B$2:$B$182,0))</f>
        <v>267525</v>
      </c>
      <c r="E191" s="34">
        <f>INDEX('Program Lvl'!O$2:O$182,MATCH($A191,'Program Lvl'!$B$2:$B$182,0))</f>
        <v>0</v>
      </c>
      <c r="F191" s="34">
        <f>INDEX('Program Lvl'!P$2:P$182,MATCH($A191,'Program Lvl'!$B$2:$B$182,0))</f>
        <v>0</v>
      </c>
      <c r="G191" s="34">
        <f>INDEX('Program Lvl'!Q$2:Q$182,MATCH($A191,'Program Lvl'!$B$2:$B$182,0))</f>
        <v>0</v>
      </c>
      <c r="H191" s="34">
        <f>INDEX('Program Lvl'!R$2:R$182,MATCH($A191,'Program Lvl'!$B$2:$B$182,0))</f>
        <v>0</v>
      </c>
      <c r="I191" s="34">
        <f>INDEX('Program Lvl'!S$2:S$182,MATCH($A191,'Program Lvl'!$B$2:$B$182,0))</f>
        <v>0</v>
      </c>
      <c r="J191" s="34">
        <f>INDEX('Program Lvl'!T$2:T$182,MATCH($A191,'Program Lvl'!$B$2:$B$182,0))</f>
        <v>0</v>
      </c>
      <c r="K191" s="34">
        <f>INDEX('Program Lvl'!U$2:U$182,MATCH($A191,'Program Lvl'!$B$2:$B$182,0))</f>
        <v>0</v>
      </c>
      <c r="L191" s="34">
        <f>INDEX('Program Lvl'!V$2:V$182,MATCH($A191,'Program Lvl'!$B$2:$B$182,0))</f>
        <v>0</v>
      </c>
      <c r="M191" s="34" t="e">
        <f t="shared" si="21"/>
        <v>#REF!</v>
      </c>
    </row>
    <row r="192" spans="1:13" x14ac:dyDescent="0.2">
      <c r="A192" s="22" t="s">
        <v>812</v>
      </c>
      <c r="B192" s="22" t="str">
        <f>VLOOKUP(A192,'Program Lvl'!$B$2:$C$182,2,FALSE)</f>
        <v>Distribution access track reconstruction</v>
      </c>
      <c r="C192" s="34" t="e">
        <f>INDEX('Program Lvl'!#REF!,MATCH($A192,'Program Lvl'!$B$2:$B$182,0))</f>
        <v>#REF!</v>
      </c>
      <c r="D192" s="34">
        <f>INDEX('Program Lvl'!N$2:N$182,MATCH($A192,'Program Lvl'!$B$2:$B$182,0))</f>
        <v>450999.99999999994</v>
      </c>
      <c r="E192" s="34">
        <f>INDEX('Program Lvl'!O$2:O$182,MATCH($A192,'Program Lvl'!$B$2:$B$182,0))</f>
        <v>1479280</v>
      </c>
      <c r="F192" s="34">
        <f>INDEX('Program Lvl'!P$2:P$182,MATCH($A192,'Program Lvl'!$B$2:$B$182,0))</f>
        <v>1326729.2499999998</v>
      </c>
      <c r="G192" s="34">
        <f>INDEX('Program Lvl'!Q$2:Q$182,MATCH($A192,'Program Lvl'!$B$2:$B$182,0))</f>
        <v>1359897.4812499997</v>
      </c>
      <c r="H192" s="34">
        <f>INDEX('Program Lvl'!R$2:R$182,MATCH($A192,'Program Lvl'!$B$2:$B$182,0))</f>
        <v>1493458.8410156243</v>
      </c>
      <c r="I192" s="34">
        <f>INDEX('Program Lvl'!S$2:S$182,MATCH($A192,'Program Lvl'!$B$2:$B$182,0))</f>
        <v>1530795.3120410149</v>
      </c>
      <c r="J192" s="34">
        <f>INDEX('Program Lvl'!T$2:T$182,MATCH($A192,'Program Lvl'!$B$2:$B$182,0))</f>
        <v>1569065.1948420405</v>
      </c>
      <c r="K192" s="34">
        <f>INDEX('Program Lvl'!U$2:U$182,MATCH($A192,'Program Lvl'!$B$2:$B$182,0))</f>
        <v>1876340.4621652733</v>
      </c>
      <c r="L192" s="34">
        <f>INDEX('Program Lvl'!V$2:V$182,MATCH($A192,'Program Lvl'!$B$2:$B$182,0))</f>
        <v>1923248.973719405</v>
      </c>
      <c r="M192" s="34" t="e">
        <f t="shared" si="21"/>
        <v>#REF!</v>
      </c>
    </row>
    <row r="193" spans="1:13" x14ac:dyDescent="0.2">
      <c r="A193" s="22" t="s">
        <v>813</v>
      </c>
      <c r="B193" s="22" t="str">
        <f>VLOOKUP(A193,'Program Lvl'!$B$2:$C$182,2,FALSE)</f>
        <v>Pole top structure/hardware refurbishment (LV)</v>
      </c>
      <c r="C193" s="34" t="e">
        <f>INDEX('Program Lvl'!#REF!,MATCH($A193,'Program Lvl'!$B$2:$B$182,0))</f>
        <v>#REF!</v>
      </c>
      <c r="D193" s="34">
        <f>INDEX('Program Lvl'!N$2:N$182,MATCH($A193,'Program Lvl'!$B$2:$B$182,0))</f>
        <v>2674891.25</v>
      </c>
      <c r="E193" s="34">
        <f>INDEX('Program Lvl'!O$2:O$182,MATCH($A193,'Program Lvl'!$B$2:$B$182,0))</f>
        <v>2741763.53125</v>
      </c>
      <c r="F193" s="34">
        <f>INDEX('Program Lvl'!P$2:P$182,MATCH($A193,'Program Lvl'!$B$2:$B$182,0))</f>
        <v>2810307.6195312496</v>
      </c>
      <c r="G193" s="34">
        <f>INDEX('Program Lvl'!Q$2:Q$182,MATCH($A193,'Program Lvl'!$B$2:$B$182,0))</f>
        <v>2880565.3100195308</v>
      </c>
      <c r="H193" s="34">
        <f>INDEX('Program Lvl'!R$2:R$182,MATCH($A193,'Program Lvl'!$B$2:$B$182,0))</f>
        <v>2952579.4427700187</v>
      </c>
      <c r="I193" s="34">
        <f>INDEX('Program Lvl'!S$2:S$182,MATCH($A193,'Program Lvl'!$B$2:$B$182,0))</f>
        <v>3026393.9288392691</v>
      </c>
      <c r="J193" s="34">
        <f>INDEX('Program Lvl'!T$2:T$182,MATCH($A193,'Program Lvl'!$B$2:$B$182,0))</f>
        <v>3102053.7770602508</v>
      </c>
      <c r="K193" s="34">
        <f>INDEX('Program Lvl'!U$2:U$182,MATCH($A193,'Program Lvl'!$B$2:$B$182,0))</f>
        <v>3179605.121486757</v>
      </c>
      <c r="L193" s="34">
        <f>INDEX('Program Lvl'!V$2:V$182,MATCH($A193,'Program Lvl'!$B$2:$B$182,0))</f>
        <v>3259095.2495239251</v>
      </c>
      <c r="M193" s="34" t="e">
        <f t="shared" si="21"/>
        <v>#REF!</v>
      </c>
    </row>
    <row r="194" spans="1:13" x14ac:dyDescent="0.2">
      <c r="A194" s="22" t="s">
        <v>915</v>
      </c>
      <c r="B194" s="22" t="str">
        <f>VLOOKUP(A194,'Program Lvl'!$B$2:$C$182,2,FALSE)</f>
        <v>Future distribution feeder refurbishment works</v>
      </c>
      <c r="C194" s="34" t="e">
        <f>INDEX('Program Lvl'!#REF!,MATCH($A194,'Program Lvl'!$B$2:$B$182,0))</f>
        <v>#REF!</v>
      </c>
      <c r="D194" s="34">
        <f>INDEX('Program Lvl'!N$2:N$182,MATCH($A194,'Program Lvl'!$B$2:$B$182,0))</f>
        <v>0</v>
      </c>
      <c r="E194" s="34">
        <f>INDEX('Program Lvl'!O$2:O$182,MATCH($A194,'Program Lvl'!$B$2:$B$182,0))</f>
        <v>0</v>
      </c>
      <c r="F194" s="34">
        <f>INDEX('Program Lvl'!P$2:P$182,MATCH($A194,'Program Lvl'!$B$2:$B$182,0))</f>
        <v>0</v>
      </c>
      <c r="G194" s="34">
        <f>INDEX('Program Lvl'!Q$2:Q$182,MATCH($A194,'Program Lvl'!$B$2:$B$182,0))</f>
        <v>0</v>
      </c>
      <c r="H194" s="34">
        <f>INDEX('Program Lvl'!R$2:R$182,MATCH($A194,'Program Lvl'!$B$2:$B$182,0))</f>
        <v>0</v>
      </c>
      <c r="I194" s="34">
        <f>INDEX('Program Lvl'!S$2:S$182,MATCH($A194,'Program Lvl'!$B$2:$B$182,0))</f>
        <v>0</v>
      </c>
      <c r="J194" s="34">
        <f>INDEX('Program Lvl'!T$2:T$182,MATCH($A194,'Program Lvl'!$B$2:$B$182,0))</f>
        <v>0</v>
      </c>
      <c r="K194" s="34">
        <f>INDEX('Program Lvl'!U$2:U$182,MATCH($A194,'Program Lvl'!$B$2:$B$182,0))</f>
        <v>5482813.0387946293</v>
      </c>
      <c r="L194" s="34">
        <f>INDEX('Program Lvl'!V$2:V$182,MATCH($A194,'Program Lvl'!$B$2:$B$182,0))</f>
        <v>11614425.620513286</v>
      </c>
      <c r="M194" s="34" t="e">
        <f t="shared" si="21"/>
        <v>#REF!</v>
      </c>
    </row>
    <row r="195" spans="1:13" x14ac:dyDescent="0.2">
      <c r="A195" s="21"/>
      <c r="B195" s="21" t="s">
        <v>189</v>
      </c>
      <c r="C195" s="35" t="e">
        <f t="shared" ref="C195:M195" si="23">SUBTOTAL(9,C170:C194)</f>
        <v>#REF!</v>
      </c>
      <c r="D195" s="35" t="e">
        <f t="shared" si="23"/>
        <v>#N/A</v>
      </c>
      <c r="E195" s="35" t="e">
        <f t="shared" si="23"/>
        <v>#N/A</v>
      </c>
      <c r="F195" s="35" t="e">
        <f t="shared" si="23"/>
        <v>#N/A</v>
      </c>
      <c r="G195" s="35" t="e">
        <f t="shared" si="23"/>
        <v>#N/A</v>
      </c>
      <c r="H195" s="35" t="e">
        <f t="shared" si="23"/>
        <v>#N/A</v>
      </c>
      <c r="I195" s="35" t="e">
        <f t="shared" si="23"/>
        <v>#N/A</v>
      </c>
      <c r="J195" s="35" t="e">
        <f t="shared" si="23"/>
        <v>#N/A</v>
      </c>
      <c r="K195" s="35" t="e">
        <f t="shared" si="23"/>
        <v>#N/A</v>
      </c>
      <c r="L195" s="35" t="e">
        <f t="shared" si="23"/>
        <v>#N/A</v>
      </c>
      <c r="M195" s="35" t="e">
        <f t="shared" si="23"/>
        <v>#REF!</v>
      </c>
    </row>
    <row r="196" spans="1:13" x14ac:dyDescent="0.2">
      <c r="A196" s="22"/>
      <c r="B196" s="22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</row>
    <row r="197" spans="1:13" x14ac:dyDescent="0.2">
      <c r="A197" s="21" t="s">
        <v>160</v>
      </c>
      <c r="B197" s="21" t="s">
        <v>174</v>
      </c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</row>
    <row r="198" spans="1:13" x14ac:dyDescent="0.2">
      <c r="A198" s="22" t="s">
        <v>57</v>
      </c>
      <c r="B198" s="22" t="str">
        <f>VLOOKUP(A198,'Program Lvl'!$B$2:$C$182,2,FALSE)</f>
        <v>Substation SCADA RTU replacement</v>
      </c>
      <c r="C198" s="34" t="e">
        <f>INDEX('Program Lvl'!#REF!,MATCH($A198,'Program Lvl'!$B$2:$B$182,0))</f>
        <v>#REF!</v>
      </c>
      <c r="D198" s="34">
        <f>INDEX('Program Lvl'!N$2:N$182,MATCH($A198,'Program Lvl'!$B$2:$B$182,0))</f>
        <v>2234500</v>
      </c>
      <c r="E198" s="34">
        <f>INDEX('Program Lvl'!O$2:O$182,MATCH($A198,'Program Lvl'!$B$2:$B$182,0))</f>
        <v>2290362.5</v>
      </c>
      <c r="F198" s="34">
        <f>INDEX('Program Lvl'!P$2:P$182,MATCH($A198,'Program Lvl'!$B$2:$B$182,0))</f>
        <v>2347621.5624999995</v>
      </c>
      <c r="G198" s="34">
        <f>INDEX('Program Lvl'!Q$2:Q$182,MATCH($A198,'Program Lvl'!$B$2:$B$182,0))</f>
        <v>2406312.1015624995</v>
      </c>
      <c r="H198" s="34">
        <f>INDEX('Program Lvl'!R$2:R$182,MATCH($A198,'Program Lvl'!$B$2:$B$182,0))</f>
        <v>2466469.9041015618</v>
      </c>
      <c r="I198" s="34">
        <f>INDEX('Program Lvl'!S$2:S$182,MATCH($A198,'Program Lvl'!$B$2:$B$182,0))</f>
        <v>2528131.6517041004</v>
      </c>
      <c r="J198" s="34">
        <f>INDEX('Program Lvl'!T$2:T$182,MATCH($A198,'Program Lvl'!$B$2:$B$182,0))</f>
        <v>2591334.9429967031</v>
      </c>
      <c r="K198" s="34">
        <f>INDEX('Program Lvl'!U$2:U$182,MATCH($A198,'Program Lvl'!$B$2:$B$182,0))</f>
        <v>2656118.3165716208</v>
      </c>
      <c r="L198" s="34">
        <f>INDEX('Program Lvl'!V$2:V$182,MATCH($A198,'Program Lvl'!$B$2:$B$182,0))</f>
        <v>2722521.2744859108</v>
      </c>
      <c r="M198" s="34" t="e">
        <f t="shared" ref="M198:M199" si="24">SUM(C198:L198)</f>
        <v>#REF!</v>
      </c>
    </row>
    <row r="199" spans="1:13" x14ac:dyDescent="0.2">
      <c r="A199" s="22" t="s">
        <v>58</v>
      </c>
      <c r="B199" s="22" t="str">
        <f>VLOOKUP(A199,'Program Lvl'!$B$2:$C$182,2,FALSE)</f>
        <v>SCADA master station development software</v>
      </c>
      <c r="C199" s="34" t="e">
        <f>INDEX('Program Lvl'!#REF!,MATCH($A199,'Program Lvl'!$B$2:$B$182,0))</f>
        <v>#REF!</v>
      </c>
      <c r="D199" s="34">
        <f>INDEX('Program Lvl'!N$2:N$182,MATCH($A199,'Program Lvl'!$B$2:$B$182,0))</f>
        <v>1137750</v>
      </c>
      <c r="E199" s="34">
        <f>INDEX('Program Lvl'!O$2:O$182,MATCH($A199,'Program Lvl'!$B$2:$B$182,0))</f>
        <v>1166193.75</v>
      </c>
      <c r="F199" s="34">
        <f>INDEX('Program Lvl'!P$2:P$182,MATCH($A199,'Program Lvl'!$B$2:$B$182,0))</f>
        <v>2272239.2187499995</v>
      </c>
      <c r="G199" s="34">
        <f>INDEX('Program Lvl'!Q$2:Q$182,MATCH($A199,'Program Lvl'!$B$2:$B$182,0))</f>
        <v>2329045.1992187495</v>
      </c>
      <c r="H199" s="34">
        <f>INDEX('Program Lvl'!R$2:R$182,MATCH($A199,'Program Lvl'!$B$2:$B$182,0))</f>
        <v>1255863.1163085934</v>
      </c>
      <c r="I199" s="34">
        <f>INDEX('Program Lvl'!S$2:S$182,MATCH($A199,'Program Lvl'!$B$2:$B$182,0))</f>
        <v>1287259.6942163082</v>
      </c>
      <c r="J199" s="34">
        <f>INDEX('Program Lvl'!T$2:T$182,MATCH($A199,'Program Lvl'!$B$2:$B$182,0))</f>
        <v>1319441.1865717159</v>
      </c>
      <c r="K199" s="34">
        <f>INDEX('Program Lvl'!U$2:U$182,MATCH($A199,'Program Lvl'!$B$2:$B$182,0))</f>
        <v>2570830.1137459264</v>
      </c>
      <c r="L199" s="34">
        <f>INDEX('Program Lvl'!V$2:V$182,MATCH($A199,'Program Lvl'!$B$2:$B$182,0))</f>
        <v>2635100.8665895741</v>
      </c>
      <c r="M199" s="34" t="e">
        <f t="shared" si="24"/>
        <v>#REF!</v>
      </c>
    </row>
    <row r="200" spans="1:13" x14ac:dyDescent="0.2">
      <c r="A200" s="21"/>
      <c r="B200" s="21" t="s">
        <v>287</v>
      </c>
      <c r="C200" s="35" t="e">
        <f>SUBTOTAL(9,C198:C199)</f>
        <v>#REF!</v>
      </c>
      <c r="D200" s="35">
        <f t="shared" ref="D200:M200" si="25">SUBTOTAL(9,D198:D199)</f>
        <v>3372250</v>
      </c>
      <c r="E200" s="35">
        <f t="shared" si="25"/>
        <v>3456556.25</v>
      </c>
      <c r="F200" s="35">
        <f t="shared" si="25"/>
        <v>4619860.7812499991</v>
      </c>
      <c r="G200" s="35">
        <f t="shared" si="25"/>
        <v>4735357.3007812491</v>
      </c>
      <c r="H200" s="35">
        <f t="shared" si="25"/>
        <v>3722333.0204101549</v>
      </c>
      <c r="I200" s="35">
        <f t="shared" si="25"/>
        <v>3815391.3459204086</v>
      </c>
      <c r="J200" s="35">
        <f t="shared" si="25"/>
        <v>3910776.129568419</v>
      </c>
      <c r="K200" s="35">
        <f t="shared" si="25"/>
        <v>5226948.4303175472</v>
      </c>
      <c r="L200" s="35">
        <f t="shared" si="25"/>
        <v>5357622.1410754845</v>
      </c>
      <c r="M200" s="35" t="e">
        <f t="shared" si="25"/>
        <v>#REF!</v>
      </c>
    </row>
    <row r="201" spans="1:13" x14ac:dyDescent="0.2">
      <c r="A201" s="22"/>
      <c r="B201" s="22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</row>
    <row r="202" spans="1:13" x14ac:dyDescent="0.2">
      <c r="A202" s="21" t="s">
        <v>161</v>
      </c>
      <c r="B202" s="21" t="s">
        <v>288</v>
      </c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</row>
    <row r="203" spans="1:13" x14ac:dyDescent="0.2">
      <c r="A203" s="22" t="s">
        <v>60</v>
      </c>
      <c r="B203" s="22" t="str">
        <f>VLOOKUP(A203,'Program Lvl'!$B$2:$C$182,2,FALSE)</f>
        <v>Communications development SCADA</v>
      </c>
      <c r="C203" s="34" t="e">
        <f>INDEX('Program Lvl'!#REF!,MATCH($A203,'Program Lvl'!$B$2:$B$182,0))</f>
        <v>#REF!</v>
      </c>
      <c r="D203" s="34">
        <f>INDEX('Program Lvl'!N$2:N$182,MATCH($A203,'Program Lvl'!$B$2:$B$182,0))</f>
        <v>640625</v>
      </c>
      <c r="E203" s="34">
        <f>INDEX('Program Lvl'!O$2:O$182,MATCH($A203,'Program Lvl'!$B$2:$B$182,0))</f>
        <v>551578.125</v>
      </c>
      <c r="F203" s="34">
        <f>INDEX('Program Lvl'!P$2:P$182,MATCH($A203,'Program Lvl'!$B$2:$B$182,0))</f>
        <v>565367.57812499988</v>
      </c>
      <c r="G203" s="34">
        <f>INDEX('Program Lvl'!Q$2:Q$182,MATCH($A203,'Program Lvl'!$B$2:$B$182,0))</f>
        <v>579501.76757812488</v>
      </c>
      <c r="H203" s="34">
        <f>INDEX('Program Lvl'!R$2:R$182,MATCH($A203,'Program Lvl'!$B$2:$B$182,0))</f>
        <v>593989.31176757789</v>
      </c>
      <c r="I203" s="34">
        <f>INDEX('Program Lvl'!S$2:S$182,MATCH($A203,'Program Lvl'!$B$2:$B$182,0))</f>
        <v>521862.03819580056</v>
      </c>
      <c r="J203" s="34">
        <f>INDEX('Program Lvl'!T$2:T$182,MATCH($A203,'Program Lvl'!$B$2:$B$182,0))</f>
        <v>534908.5891506956</v>
      </c>
      <c r="K203" s="34">
        <f>INDEX('Program Lvl'!U$2:U$182,MATCH($A203,'Program Lvl'!$B$2:$B$182,0))</f>
        <v>548281.303879463</v>
      </c>
      <c r="L203" s="34">
        <f>INDEX('Program Lvl'!V$2:V$182,MATCH($A203,'Program Lvl'!$B$2:$B$182,0))</f>
        <v>561988.33647644939</v>
      </c>
      <c r="M203" s="34" t="e">
        <f t="shared" ref="M203:M205" si="26">SUM(C203:L203)</f>
        <v>#REF!</v>
      </c>
    </row>
    <row r="204" spans="1:13" x14ac:dyDescent="0.2">
      <c r="A204" s="22" t="s">
        <v>61</v>
      </c>
      <c r="B204" s="22" t="str">
        <f>VLOOKUP(A204,'Program Lvl'!$B$2:$C$182,2,FALSE)</f>
        <v>SCADA radio repeaters</v>
      </c>
      <c r="C204" s="34" t="e">
        <f>INDEX('Program Lvl'!#REF!,MATCH($A204,'Program Lvl'!$B$2:$B$182,0))</f>
        <v>#REF!</v>
      </c>
      <c r="D204" s="34">
        <f>INDEX('Program Lvl'!N$2:N$182,MATCH($A204,'Program Lvl'!$B$2:$B$182,0))</f>
        <v>901999.99999999988</v>
      </c>
      <c r="E204" s="34">
        <f>INDEX('Program Lvl'!O$2:O$182,MATCH($A204,'Program Lvl'!$B$2:$B$182,0))</f>
        <v>882524.99999999988</v>
      </c>
      <c r="F204" s="34">
        <f>INDEX('Program Lvl'!P$2:P$182,MATCH($A204,'Program Lvl'!$B$2:$B$182,0))</f>
        <v>915357.03124999988</v>
      </c>
      <c r="G204" s="34">
        <f>INDEX('Program Lvl'!Q$2:Q$182,MATCH($A204,'Program Lvl'!$B$2:$B$182,0))</f>
        <v>761630.89453124988</v>
      </c>
      <c r="H204" s="34">
        <f>INDEX('Program Lvl'!R$2:R$182,MATCH($A204,'Program Lvl'!$B$2:$B$182,0))</f>
        <v>724101.25624999974</v>
      </c>
      <c r="I204" s="34">
        <f>INDEX('Program Lvl'!S$2:S$182,MATCH($A204,'Program Lvl'!$B$2:$B$182,0))</f>
        <v>858173.12947753875</v>
      </c>
      <c r="J204" s="34">
        <f>INDEX('Program Lvl'!T$2:T$182,MATCH($A204,'Program Lvl'!$B$2:$B$182,0))</f>
        <v>736985.16727429174</v>
      </c>
      <c r="K204" s="34">
        <f>INDEX('Program Lvl'!U$2:U$182,MATCH($A204,'Program Lvl'!$B$2:$B$182,0))</f>
        <v>743225.76748104976</v>
      </c>
      <c r="L204" s="34">
        <f>INDEX('Program Lvl'!V$2:V$182,MATCH($A204,'Program Lvl'!$B$2:$B$182,0))</f>
        <v>736829.15226912266</v>
      </c>
      <c r="M204" s="34" t="e">
        <f t="shared" si="26"/>
        <v>#REF!</v>
      </c>
    </row>
    <row r="205" spans="1:13" x14ac:dyDescent="0.2">
      <c r="A205" s="22" t="s">
        <v>62</v>
      </c>
      <c r="B205" s="22" t="str">
        <f>VLOOKUP(A205,'Program Lvl'!$B$2:$C$182,2,FALSE)</f>
        <v>Microwave refurbishment and extension</v>
      </c>
      <c r="C205" s="34" t="e">
        <f>INDEX('Program Lvl'!#REF!,MATCH($A205,'Program Lvl'!$B$2:$B$182,0))</f>
        <v>#REF!</v>
      </c>
      <c r="D205" s="34">
        <f>INDEX('Program Lvl'!N$2:N$182,MATCH($A205,'Program Lvl'!$B$2:$B$182,0))</f>
        <v>686749.99999999988</v>
      </c>
      <c r="E205" s="34">
        <f>INDEX('Program Lvl'!O$2:O$182,MATCH($A205,'Program Lvl'!$B$2:$B$182,0))</f>
        <v>703918.75</v>
      </c>
      <c r="F205" s="34">
        <f>INDEX('Program Lvl'!P$2:P$182,MATCH($A205,'Program Lvl'!$B$2:$B$182,0))</f>
        <v>527676.40624999988</v>
      </c>
      <c r="G205" s="34">
        <f>INDEX('Program Lvl'!Q$2:Q$182,MATCH($A205,'Program Lvl'!$B$2:$B$182,0))</f>
        <v>474639.54296874988</v>
      </c>
      <c r="H205" s="34">
        <f>INDEX('Program Lvl'!R$2:R$182,MATCH($A205,'Program Lvl'!$B$2:$B$182,0))</f>
        <v>316794.2996093749</v>
      </c>
      <c r="I205" s="34">
        <f>INDEX('Program Lvl'!S$2:S$182,MATCH($A205,'Program Lvl'!$B$2:$B$182,0))</f>
        <v>1090111.8131201167</v>
      </c>
      <c r="J205" s="34">
        <f>INDEX('Program Lvl'!T$2:T$182,MATCH($A205,'Program Lvl'!$B$2:$B$182,0))</f>
        <v>1842462.9181857293</v>
      </c>
      <c r="K205" s="34">
        <f>INDEX('Program Lvl'!U$2:U$182,MATCH($A205,'Program Lvl'!$B$2:$B$182,0))</f>
        <v>1498635.5639371988</v>
      </c>
      <c r="L205" s="34">
        <f>INDEX('Program Lvl'!V$2:V$182,MATCH($A205,'Program Lvl'!$B$2:$B$182,0))</f>
        <v>1898271.7143204515</v>
      </c>
      <c r="M205" s="34" t="e">
        <f t="shared" si="26"/>
        <v>#REF!</v>
      </c>
    </row>
    <row r="206" spans="1:13" x14ac:dyDescent="0.2">
      <c r="A206" s="21"/>
      <c r="B206" s="21" t="s">
        <v>289</v>
      </c>
      <c r="C206" s="35" t="e">
        <f>SUBTOTAL(9,C203:C205)</f>
        <v>#REF!</v>
      </c>
      <c r="D206" s="35">
        <f t="shared" ref="D206:M206" si="27">SUBTOTAL(9,D203:D205)</f>
        <v>2229375</v>
      </c>
      <c r="E206" s="35">
        <f t="shared" si="27"/>
        <v>2138021.875</v>
      </c>
      <c r="F206" s="35">
        <f t="shared" si="27"/>
        <v>2008401.0156249995</v>
      </c>
      <c r="G206" s="35">
        <f t="shared" si="27"/>
        <v>1815772.2050781245</v>
      </c>
      <c r="H206" s="35">
        <f t="shared" si="27"/>
        <v>1634884.8676269527</v>
      </c>
      <c r="I206" s="35">
        <f t="shared" si="27"/>
        <v>2470146.9807934561</v>
      </c>
      <c r="J206" s="35">
        <f t="shared" si="27"/>
        <v>3114356.6746107163</v>
      </c>
      <c r="K206" s="35">
        <f t="shared" si="27"/>
        <v>2790142.6352977115</v>
      </c>
      <c r="L206" s="35">
        <f t="shared" si="27"/>
        <v>3197089.2030660235</v>
      </c>
      <c r="M206" s="35" t="e">
        <f t="shared" si="27"/>
        <v>#REF!</v>
      </c>
    </row>
    <row r="207" spans="1:13" x14ac:dyDescent="0.2">
      <c r="A207" s="22"/>
      <c r="B207" s="22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</row>
    <row r="208" spans="1:13" x14ac:dyDescent="0.2">
      <c r="A208" s="21" t="s">
        <v>159</v>
      </c>
      <c r="B208" s="21" t="s">
        <v>205</v>
      </c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</row>
    <row r="209" spans="1:13" x14ac:dyDescent="0.2">
      <c r="A209" s="22" t="s">
        <v>63</v>
      </c>
      <c r="B209" s="22" t="str">
        <f>VLOOKUP(A209,'Program Lvl'!$B$2:$C$182,2,FALSE)</f>
        <v>Substation protection relay refurbishment</v>
      </c>
      <c r="C209" s="34" t="e">
        <f>INDEX('Program Lvl'!#REF!,MATCH($A209,'Program Lvl'!$B$2:$B$182,0))</f>
        <v>#REF!</v>
      </c>
      <c r="D209" s="34">
        <f>INDEX('Program Lvl'!N$2:N$182,MATCH($A209,'Program Lvl'!$B$2:$B$182,0))</f>
        <v>4484375</v>
      </c>
      <c r="E209" s="34">
        <f>INDEX('Program Lvl'!O$2:O$182,MATCH($A209,'Program Lvl'!$B$2:$B$182,0))</f>
        <v>4727812.5</v>
      </c>
      <c r="F209" s="34">
        <f>INDEX('Program Lvl'!P$2:P$182,MATCH($A209,'Program Lvl'!$B$2:$B$182,0))</f>
        <v>4846007.8124999991</v>
      </c>
      <c r="G209" s="34">
        <f>INDEX('Program Lvl'!Q$2:Q$182,MATCH($A209,'Program Lvl'!$B$2:$B$182,0))</f>
        <v>4967158.0078124991</v>
      </c>
      <c r="H209" s="34">
        <f>INDEX('Program Lvl'!R$2:R$182,MATCH($A209,'Program Lvl'!$B$2:$B$182,0))</f>
        <v>5091336.9580078106</v>
      </c>
      <c r="I209" s="34">
        <f>INDEX('Program Lvl'!S$2:S$182,MATCH($A209,'Program Lvl'!$B$2:$B$182,0))</f>
        <v>5508543.7365112286</v>
      </c>
      <c r="J209" s="34">
        <f>INDEX('Program Lvl'!T$2:T$182,MATCH($A209,'Program Lvl'!$B$2:$B$182,0))</f>
        <v>5646257.3299240097</v>
      </c>
      <c r="K209" s="34">
        <f>INDEX('Program Lvl'!U$2:U$182,MATCH($A209,'Program Lvl'!$B$2:$B$182,0))</f>
        <v>5787413.7631721087</v>
      </c>
      <c r="L209" s="34">
        <f>INDEX('Program Lvl'!V$2:V$182,MATCH($A209,'Program Lvl'!$B$2:$B$182,0))</f>
        <v>5932099.1072514104</v>
      </c>
      <c r="M209" s="34" t="e">
        <f t="shared" ref="M209" si="28">SUM(C209:L209)</f>
        <v>#REF!</v>
      </c>
    </row>
    <row r="210" spans="1:13" x14ac:dyDescent="0.2">
      <c r="A210" s="22" t="s">
        <v>66</v>
      </c>
      <c r="B210" s="22" t="str">
        <f>VLOOKUP(A210,'Program Lvl'!$B$2:$C$182,2,FALSE)</f>
        <v>Protection refurbishment (miscellaneous)</v>
      </c>
      <c r="C210" s="34" t="e">
        <f>INDEX('Program Lvl'!#REF!,MATCH($A210,'Program Lvl'!$B$2:$B$182,0))</f>
        <v>#REF!</v>
      </c>
      <c r="D210" s="34">
        <f>INDEX('Program Lvl'!N$2:N$182,MATCH($A210,'Program Lvl'!$B$2:$B$182,0))</f>
        <v>717499.99999999988</v>
      </c>
      <c r="E210" s="34">
        <f>INDEX('Program Lvl'!O$2:O$182,MATCH($A210,'Program Lvl'!$B$2:$B$182,0))</f>
        <v>735437.5</v>
      </c>
      <c r="F210" s="34">
        <f>INDEX('Program Lvl'!P$2:P$182,MATCH($A210,'Program Lvl'!$B$2:$B$182,0))</f>
        <v>753823.43749999988</v>
      </c>
      <c r="G210" s="34">
        <f>INDEX('Program Lvl'!Q$2:Q$182,MATCH($A210,'Program Lvl'!$B$2:$B$182,0))</f>
        <v>772669.02343749988</v>
      </c>
      <c r="H210" s="34">
        <f>INDEX('Program Lvl'!R$2:R$182,MATCH($A210,'Program Lvl'!$B$2:$B$182,0))</f>
        <v>791985.74902343727</v>
      </c>
      <c r="I210" s="34">
        <f>INDEX('Program Lvl'!S$2:S$182,MATCH($A210,'Program Lvl'!$B$2:$B$182,0))</f>
        <v>811785.39274902316</v>
      </c>
      <c r="J210" s="34">
        <f>INDEX('Program Lvl'!T$2:T$182,MATCH($A210,'Program Lvl'!$B$2:$B$182,0))</f>
        <v>832080.0275677488</v>
      </c>
      <c r="K210" s="34">
        <f>INDEX('Program Lvl'!U$2:U$182,MATCH($A210,'Program Lvl'!$B$2:$B$182,0))</f>
        <v>852882.0282569424</v>
      </c>
      <c r="L210" s="34">
        <f>INDEX('Program Lvl'!V$2:V$182,MATCH($A210,'Program Lvl'!$B$2:$B$182,0))</f>
        <v>874204.07896336576</v>
      </c>
      <c r="M210" s="34" t="e">
        <f t="shared" ref="M210:M213" si="29">SUM(C210:L210)</f>
        <v>#REF!</v>
      </c>
    </row>
    <row r="211" spans="1:13" x14ac:dyDescent="0.2">
      <c r="A211" s="22" t="s">
        <v>177</v>
      </c>
      <c r="B211" s="22" t="str">
        <f>VLOOKUP(A211,'Program Lvl'!$B$2:$C$182,2,FALSE)</f>
        <v>Distribution feeder safety improvement</v>
      </c>
      <c r="C211" s="34" t="e">
        <f>INDEX('Program Lvl'!#REF!,MATCH($A211,'Program Lvl'!$B$2:$B$182,0))</f>
        <v>#REF!</v>
      </c>
      <c r="D211" s="34">
        <f>INDEX('Program Lvl'!N$2:N$182,MATCH($A211,'Program Lvl'!$B$2:$B$182,0))</f>
        <v>3177499.9999999995</v>
      </c>
      <c r="E211" s="34">
        <f>INDEX('Program Lvl'!O$2:O$182,MATCH($A211,'Program Lvl'!$B$2:$B$182,0))</f>
        <v>0</v>
      </c>
      <c r="F211" s="34">
        <f>INDEX('Program Lvl'!P$2:P$182,MATCH($A211,'Program Lvl'!$B$2:$B$182,0))</f>
        <v>0</v>
      </c>
      <c r="G211" s="34">
        <f>INDEX('Program Lvl'!Q$2:Q$182,MATCH($A211,'Program Lvl'!$B$2:$B$182,0))</f>
        <v>0</v>
      </c>
      <c r="H211" s="34">
        <f>INDEX('Program Lvl'!R$2:R$182,MATCH($A211,'Program Lvl'!$B$2:$B$182,0))</f>
        <v>0</v>
      </c>
      <c r="I211" s="34">
        <f>INDEX('Program Lvl'!S$2:S$182,MATCH($A211,'Program Lvl'!$B$2:$B$182,0))</f>
        <v>0</v>
      </c>
      <c r="J211" s="34">
        <f>INDEX('Program Lvl'!T$2:T$182,MATCH($A211,'Program Lvl'!$B$2:$B$182,0))</f>
        <v>0</v>
      </c>
      <c r="K211" s="34">
        <f>INDEX('Program Lvl'!U$2:U$182,MATCH($A211,'Program Lvl'!$B$2:$B$182,0))</f>
        <v>0</v>
      </c>
      <c r="L211" s="34">
        <f>INDEX('Program Lvl'!V$2:V$182,MATCH($A211,'Program Lvl'!$B$2:$B$182,0))</f>
        <v>0</v>
      </c>
      <c r="M211" s="34" t="e">
        <f t="shared" si="29"/>
        <v>#REF!</v>
      </c>
    </row>
    <row r="212" spans="1:13" x14ac:dyDescent="0.2">
      <c r="A212" s="22" t="s">
        <v>814</v>
      </c>
      <c r="B212" s="22" t="str">
        <f>VLOOKUP(A212,'Program Lvl'!$B$2:$C$182,2,FALSE)</f>
        <v>Feeder differential relay replacement</v>
      </c>
      <c r="C212" s="34" t="e">
        <f>INDEX('Program Lvl'!#REF!,MATCH($A212,'Program Lvl'!$B$2:$B$182,0))</f>
        <v>#REF!</v>
      </c>
      <c r="D212" s="34">
        <f>INDEX('Program Lvl'!N$2:N$182,MATCH($A212,'Program Lvl'!$B$2:$B$182,0))</f>
        <v>0</v>
      </c>
      <c r="E212" s="34">
        <f>INDEX('Program Lvl'!O$2:O$182,MATCH($A212,'Program Lvl'!$B$2:$B$182,0))</f>
        <v>346706.25</v>
      </c>
      <c r="F212" s="34">
        <f>INDEX('Program Lvl'!P$2:P$182,MATCH($A212,'Program Lvl'!$B$2:$B$182,0))</f>
        <v>355373.90624999994</v>
      </c>
      <c r="G212" s="34">
        <f>INDEX('Program Lvl'!Q$2:Q$182,MATCH($A212,'Program Lvl'!$B$2:$B$182,0))</f>
        <v>364258.25390624994</v>
      </c>
      <c r="H212" s="34">
        <f>INDEX('Program Lvl'!R$2:R$182,MATCH($A212,'Program Lvl'!$B$2:$B$182,0))</f>
        <v>373364.71025390615</v>
      </c>
      <c r="I212" s="34">
        <f>INDEX('Program Lvl'!S$2:S$182,MATCH($A212,'Program Lvl'!$B$2:$B$182,0))</f>
        <v>382698.82801025378</v>
      </c>
      <c r="J212" s="34">
        <f>INDEX('Program Lvl'!T$2:T$182,MATCH($A212,'Program Lvl'!$B$2:$B$182,0))</f>
        <v>392266.29871051013</v>
      </c>
      <c r="K212" s="34">
        <f>INDEX('Program Lvl'!U$2:U$182,MATCH($A212,'Program Lvl'!$B$2:$B$182,0))</f>
        <v>402072.95617827284</v>
      </c>
      <c r="L212" s="34">
        <f>INDEX('Program Lvl'!V$2:V$182,MATCH($A212,'Program Lvl'!$B$2:$B$182,0))</f>
        <v>412124.78008272959</v>
      </c>
      <c r="M212" s="34" t="e">
        <f t="shared" si="29"/>
        <v>#REF!</v>
      </c>
    </row>
    <row r="213" spans="1:13" x14ac:dyDescent="0.2">
      <c r="A213" s="22" t="s">
        <v>815</v>
      </c>
      <c r="B213" s="22" t="str">
        <f>VLOOKUP(A213,'Program Lvl'!$B$2:$C$182,2,FALSE)</f>
        <v>Under frequency load shedding</v>
      </c>
      <c r="C213" s="34" t="e">
        <f>INDEX('Program Lvl'!#REF!,MATCH($A213,'Program Lvl'!$B$2:$B$182,0))</f>
        <v>#REF!</v>
      </c>
      <c r="D213" s="34">
        <f>INDEX('Program Lvl'!N$2:N$182,MATCH($A213,'Program Lvl'!$B$2:$B$182,0))</f>
        <v>563750</v>
      </c>
      <c r="E213" s="34">
        <f>INDEX('Program Lvl'!O$2:O$182,MATCH($A213,'Program Lvl'!$B$2:$B$182,0))</f>
        <v>577843.75</v>
      </c>
      <c r="F213" s="34">
        <f>INDEX('Program Lvl'!P$2:P$182,MATCH($A213,'Program Lvl'!$B$2:$B$182,0))</f>
        <v>0</v>
      </c>
      <c r="G213" s="34">
        <f>INDEX('Program Lvl'!Q$2:Q$182,MATCH($A213,'Program Lvl'!$B$2:$B$182,0))</f>
        <v>0</v>
      </c>
      <c r="H213" s="34">
        <f>INDEX('Program Lvl'!R$2:R$182,MATCH($A213,'Program Lvl'!$B$2:$B$182,0))</f>
        <v>0</v>
      </c>
      <c r="I213" s="34">
        <f>INDEX('Program Lvl'!S$2:S$182,MATCH($A213,'Program Lvl'!$B$2:$B$182,0))</f>
        <v>0</v>
      </c>
      <c r="J213" s="34">
        <f>INDEX('Program Lvl'!T$2:T$182,MATCH($A213,'Program Lvl'!$B$2:$B$182,0))</f>
        <v>0</v>
      </c>
      <c r="K213" s="34">
        <f>INDEX('Program Lvl'!U$2:U$182,MATCH($A213,'Program Lvl'!$B$2:$B$182,0))</f>
        <v>0</v>
      </c>
      <c r="L213" s="34">
        <f>INDEX('Program Lvl'!V$2:V$182,MATCH($A213,'Program Lvl'!$B$2:$B$182,0))</f>
        <v>0</v>
      </c>
      <c r="M213" s="34" t="e">
        <f t="shared" si="29"/>
        <v>#REF!</v>
      </c>
    </row>
    <row r="214" spans="1:13" x14ac:dyDescent="0.2">
      <c r="A214" s="21"/>
      <c r="B214" s="21" t="s">
        <v>290</v>
      </c>
      <c r="C214" s="35" t="e">
        <f t="shared" ref="C214:M214" si="30">SUBTOTAL(9,C209:C213)</f>
        <v>#REF!</v>
      </c>
      <c r="D214" s="35">
        <f t="shared" si="30"/>
        <v>8943125</v>
      </c>
      <c r="E214" s="35">
        <f t="shared" si="30"/>
        <v>6387800</v>
      </c>
      <c r="F214" s="35">
        <f t="shared" si="30"/>
        <v>5955205.1562499991</v>
      </c>
      <c r="G214" s="35">
        <f t="shared" si="30"/>
        <v>6104085.2851562491</v>
      </c>
      <c r="H214" s="35">
        <f t="shared" si="30"/>
        <v>6256687.4172851546</v>
      </c>
      <c r="I214" s="35">
        <f t="shared" si="30"/>
        <v>6703027.9572705049</v>
      </c>
      <c r="J214" s="35">
        <f t="shared" si="30"/>
        <v>6870603.6562022688</v>
      </c>
      <c r="K214" s="35">
        <f t="shared" si="30"/>
        <v>7042368.7476073243</v>
      </c>
      <c r="L214" s="35">
        <f t="shared" si="30"/>
        <v>7218427.9662975054</v>
      </c>
      <c r="M214" s="35" t="e">
        <f t="shared" si="30"/>
        <v>#REF!</v>
      </c>
    </row>
    <row r="215" spans="1:13" x14ac:dyDescent="0.2">
      <c r="A215" s="22"/>
      <c r="B215" s="2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</row>
    <row r="216" spans="1:13" x14ac:dyDescent="0.2">
      <c r="A216" s="21" t="s">
        <v>175</v>
      </c>
      <c r="B216" s="21" t="str">
        <f>VLOOKUP(A216,'Program Lvl'!$B$2:$C$182,2,FALSE)</f>
        <v>Essential spares</v>
      </c>
      <c r="C216" s="35" t="e">
        <f>INDEX('Program Lvl'!#REF!,MATCH($A216,'Program Lvl'!$B$2:$B$182,0))</f>
        <v>#REF!</v>
      </c>
      <c r="D216" s="35">
        <f>INDEX('Program Lvl'!N$2:N$182,MATCH($A216,'Program Lvl'!$B$2:$B$182,0))</f>
        <v>1024999.9999999999</v>
      </c>
      <c r="E216" s="35">
        <f>INDEX('Program Lvl'!O$2:O$182,MATCH($A216,'Program Lvl'!$B$2:$B$182,0))</f>
        <v>1050625</v>
      </c>
      <c r="F216" s="35">
        <f>INDEX('Program Lvl'!P$2:P$182,MATCH($A216,'Program Lvl'!$B$2:$B$182,0))</f>
        <v>1076890.6249999998</v>
      </c>
      <c r="G216" s="35">
        <f>INDEX('Program Lvl'!Q$2:Q$182,MATCH($A216,'Program Lvl'!$B$2:$B$182,0))</f>
        <v>1103812.8906249998</v>
      </c>
      <c r="H216" s="35">
        <f>INDEX('Program Lvl'!R$2:R$182,MATCH($A216,'Program Lvl'!$B$2:$B$182,0))</f>
        <v>1131408.2128906248</v>
      </c>
      <c r="I216" s="35">
        <f>INDEX('Program Lvl'!S$2:S$182,MATCH($A216,'Program Lvl'!$B$2:$B$182,0))</f>
        <v>1159693.4182128902</v>
      </c>
      <c r="J216" s="35">
        <f>INDEX('Program Lvl'!T$2:T$182,MATCH($A216,'Program Lvl'!$B$2:$B$182,0))</f>
        <v>1188685.7536682126</v>
      </c>
      <c r="K216" s="35">
        <f>INDEX('Program Lvl'!U$2:U$182,MATCH($A216,'Program Lvl'!$B$2:$B$182,0))</f>
        <v>1218402.8975099176</v>
      </c>
      <c r="L216" s="35">
        <f>INDEX('Program Lvl'!V$2:V$182,MATCH($A216,'Program Lvl'!$B$2:$B$182,0))</f>
        <v>1248862.9699476655</v>
      </c>
      <c r="M216" s="35" t="e">
        <f t="shared" ref="M216" si="31">SUM(C216:L216)</f>
        <v>#REF!</v>
      </c>
    </row>
    <row r="217" spans="1:13" x14ac:dyDescent="0.2">
      <c r="A217" s="22"/>
      <c r="B217" s="22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</row>
    <row r="218" spans="1:13" x14ac:dyDescent="0.2">
      <c r="A218" s="43"/>
      <c r="B218" s="17" t="s">
        <v>1012</v>
      </c>
      <c r="C218" s="42" t="e">
        <f t="shared" ref="C218:M218" si="32">SUBTOTAL(9,C87:C217)</f>
        <v>#REF!</v>
      </c>
      <c r="D218" s="42" t="e">
        <f>SUBTOTAL(9,D87:D217)</f>
        <v>#N/A</v>
      </c>
      <c r="E218" s="42" t="e">
        <f t="shared" si="32"/>
        <v>#N/A</v>
      </c>
      <c r="F218" s="42" t="e">
        <f t="shared" si="32"/>
        <v>#N/A</v>
      </c>
      <c r="G218" s="42" t="e">
        <f t="shared" si="32"/>
        <v>#N/A</v>
      </c>
      <c r="H218" s="42" t="e">
        <f t="shared" si="32"/>
        <v>#N/A</v>
      </c>
      <c r="I218" s="42" t="e">
        <f t="shared" si="32"/>
        <v>#N/A</v>
      </c>
      <c r="J218" s="42" t="e">
        <f t="shared" si="32"/>
        <v>#N/A</v>
      </c>
      <c r="K218" s="42" t="e">
        <f t="shared" si="32"/>
        <v>#N/A</v>
      </c>
      <c r="L218" s="42" t="e">
        <f t="shared" si="32"/>
        <v>#N/A</v>
      </c>
      <c r="M218" s="42" t="e">
        <f t="shared" si="32"/>
        <v>#REF!</v>
      </c>
    </row>
    <row r="219" spans="1:13" x14ac:dyDescent="0.2">
      <c r="A219" s="22"/>
      <c r="B219" s="22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</row>
    <row r="220" spans="1:13" ht="12.75" customHeight="1" x14ac:dyDescent="0.2">
      <c r="A220" s="435" t="s">
        <v>884</v>
      </c>
      <c r="B220" s="436"/>
      <c r="C220" s="436"/>
      <c r="D220" s="436"/>
      <c r="E220" s="436"/>
      <c r="F220" s="436"/>
      <c r="G220" s="436"/>
      <c r="H220" s="436"/>
      <c r="I220" s="436"/>
      <c r="J220" s="436"/>
      <c r="K220" s="436"/>
      <c r="L220" s="436"/>
      <c r="M220" s="437"/>
    </row>
    <row r="221" spans="1:13" x14ac:dyDescent="0.2">
      <c r="A221" s="22"/>
      <c r="B221" s="22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</row>
    <row r="222" spans="1:13" s="1" customFormat="1" x14ac:dyDescent="0.2">
      <c r="A222" s="21" t="s">
        <v>96</v>
      </c>
      <c r="B222" s="21" t="str">
        <f>VLOOKUP(A222,'Program Lvl'!$B$2:$C$182,2,FALSE)</f>
        <v>Asset relocation</v>
      </c>
      <c r="C222" s="35" t="e">
        <f>INDEX('Program Lvl'!#REF!,MATCH($A222,'Program Lvl'!$B$2:$B$182,0))</f>
        <v>#REF!</v>
      </c>
      <c r="D222" s="35">
        <f>INDEX('Program Lvl'!N$2:N$182,MATCH($A222,'Program Lvl'!$B$2:$B$182,0))</f>
        <v>1664241.2499999998</v>
      </c>
      <c r="E222" s="35">
        <f>INDEX('Program Lvl'!O$2:O$182,MATCH($A222,'Program Lvl'!$B$2:$B$182,0))</f>
        <v>1643020.9568749999</v>
      </c>
      <c r="F222" s="35">
        <f>INDEX('Program Lvl'!P$2:P$182,MATCH($A222,'Program Lvl'!$B$2:$B$182,0))</f>
        <v>1661087.6357031248</v>
      </c>
      <c r="G222" s="35">
        <f>INDEX('Program Lvl'!Q$2:Q$182,MATCH($A222,'Program Lvl'!$B$2:$B$182,0))</f>
        <v>1694353.8909222654</v>
      </c>
      <c r="H222" s="35">
        <f>INDEX('Program Lvl'!R$2:R$182,MATCH($A222,'Program Lvl'!$B$2:$B$182,0))</f>
        <v>1734526.8575280171</v>
      </c>
      <c r="I222" s="35">
        <f>INDEX('Program Lvl'!S$2:S$182,MATCH($A222,'Program Lvl'!$B$2:$B$182,0))</f>
        <v>1777890.0289662173</v>
      </c>
      <c r="J222" s="35">
        <f>INDEX('Program Lvl'!T$2:T$182,MATCH($A222,'Program Lvl'!$B$2:$B$182,0))</f>
        <v>1822337.2796903728</v>
      </c>
      <c r="K222" s="35">
        <f>INDEX('Program Lvl'!U$2:U$182,MATCH($A222,'Program Lvl'!$B$2:$B$182,0))</f>
        <v>1867895.7116826321</v>
      </c>
      <c r="L222" s="35">
        <f>INDEX('Program Lvl'!V$2:V$182,MATCH($A222,'Program Lvl'!$B$2:$B$182,0))</f>
        <v>1914593.1044746975</v>
      </c>
      <c r="M222" s="35" t="e">
        <f t="shared" ref="M222" si="33">SUM(C222:L222)</f>
        <v>#REF!</v>
      </c>
    </row>
    <row r="223" spans="1:13" s="1" customFormat="1" x14ac:dyDescent="0.2">
      <c r="A223" s="21" t="s">
        <v>735</v>
      </c>
      <c r="B223" s="21" t="str">
        <f>VLOOKUP(A223,'Program Lvl'!$B$2:$C$182,2,FALSE)</f>
        <v>Duct installation RMS road works</v>
      </c>
      <c r="C223" s="35" t="e">
        <f>INDEX('Program Lvl'!#REF!,MATCH($A223,'Program Lvl'!$B$2:$B$182,0))</f>
        <v>#REF!</v>
      </c>
      <c r="D223" s="35">
        <f>INDEX('Program Lvl'!N$2:N$182,MATCH($A223,'Program Lvl'!$B$2:$B$182,0))</f>
        <v>2206549.2749999999</v>
      </c>
      <c r="E223" s="35">
        <f>INDEX('Program Lvl'!O$2:O$182,MATCH($A223,'Program Lvl'!$B$2:$B$182,0))</f>
        <v>2318255.5431249999</v>
      </c>
      <c r="F223" s="35">
        <f>INDEX('Program Lvl'!P$2:P$182,MATCH($A223,'Program Lvl'!$B$2:$B$182,0))</f>
        <v>2435617.5261406247</v>
      </c>
      <c r="G223" s="35">
        <f>INDEX('Program Lvl'!Q$2:Q$182,MATCH($A223,'Program Lvl'!$B$2:$B$182,0))</f>
        <v>2558919.7527558589</v>
      </c>
      <c r="H223" s="35">
        <f>INDEX('Program Lvl'!R$2:R$182,MATCH($A223,'Program Lvl'!$B$2:$B$182,0))</f>
        <v>2688465.7723692572</v>
      </c>
      <c r="I223" s="35">
        <f>INDEX('Program Lvl'!S$2:S$182,MATCH($A223,'Program Lvl'!$B$2:$B$182,0))</f>
        <v>2755677.4166784883</v>
      </c>
      <c r="J223" s="35">
        <f>INDEX('Program Lvl'!T$2:T$182,MATCH($A223,'Program Lvl'!$B$2:$B$182,0))</f>
        <v>2824569.3520954507</v>
      </c>
      <c r="K223" s="35">
        <f>INDEX('Program Lvl'!U$2:U$182,MATCH($A223,'Program Lvl'!$B$2:$B$182,0))</f>
        <v>2895183.5858978364</v>
      </c>
      <c r="L223" s="35">
        <f>INDEX('Program Lvl'!V$2:V$182,MATCH($A223,'Program Lvl'!$B$2:$B$182,0))</f>
        <v>2967563.1755452822</v>
      </c>
      <c r="M223" s="35" t="e">
        <f t="shared" ref="M223" si="34">SUM(C223:L223)</f>
        <v>#REF!</v>
      </c>
    </row>
    <row r="224" spans="1:13" s="1" customFormat="1" x14ac:dyDescent="0.2">
      <c r="A224" s="21" t="s">
        <v>97</v>
      </c>
      <c r="B224" s="21" t="str">
        <f>VLOOKUP(A224,'Program Lvl'!$B$2:$C$182,2,FALSE)</f>
        <v>Industrial &amp; commercial</v>
      </c>
      <c r="C224" s="35" t="e">
        <f>INDEX('Program Lvl'!#REF!,MATCH($A224,'Program Lvl'!$B$2:$B$182,0))</f>
        <v>#REF!</v>
      </c>
      <c r="D224" s="35">
        <f>INDEX('Program Lvl'!N$2:N$182,MATCH($A224,'Program Lvl'!$B$2:$B$182,0))</f>
        <v>7688980.0999999996</v>
      </c>
      <c r="E224" s="35">
        <f>INDEX('Program Lvl'!O$2:O$182,MATCH($A224,'Program Lvl'!$B$2:$B$182,0))</f>
        <v>5602510.34375</v>
      </c>
      <c r="F224" s="35">
        <f>INDEX('Program Lvl'!P$2:P$182,MATCH($A224,'Program Lvl'!$B$2:$B$182,0))</f>
        <v>4936560.3144843746</v>
      </c>
      <c r="G224" s="35">
        <f>INDEX('Program Lvl'!Q$2:Q$182,MATCH($A224,'Program Lvl'!$B$2:$B$182,0))</f>
        <v>4769957.41965078</v>
      </c>
      <c r="H224" s="35">
        <f>INDEX('Program Lvl'!R$2:R$182,MATCH($A224,'Program Lvl'!$B$2:$B$182,0))</f>
        <v>4803453.5324624302</v>
      </c>
      <c r="I224" s="35">
        <f>INDEX('Program Lvl'!S$2:S$182,MATCH($A224,'Program Lvl'!$B$2:$B$182,0))</f>
        <v>4923539.8707739906</v>
      </c>
      <c r="J224" s="35">
        <f>INDEX('Program Lvl'!T$2:T$182,MATCH($A224,'Program Lvl'!$B$2:$B$182,0))</f>
        <v>5046628.3675433407</v>
      </c>
      <c r="K224" s="35">
        <f>INDEX('Program Lvl'!U$2:U$182,MATCH($A224,'Program Lvl'!$B$2:$B$182,0))</f>
        <v>5172794.076731924</v>
      </c>
      <c r="L224" s="35">
        <f>INDEX('Program Lvl'!V$2:V$182,MATCH($A224,'Program Lvl'!$B$2:$B$182,0))</f>
        <v>5302113.9286502209</v>
      </c>
      <c r="M224" s="35" t="e">
        <f t="shared" ref="M224" si="35">SUM(C224:L224)</f>
        <v>#REF!</v>
      </c>
    </row>
    <row r="225" spans="1:13" s="1" customFormat="1" x14ac:dyDescent="0.2">
      <c r="A225" s="21" t="s">
        <v>98</v>
      </c>
      <c r="B225" s="21" t="str">
        <f>VLOOKUP(A225,'Program Lvl'!$B$2:$C$182,2,FALSE)</f>
        <v>Non urban extension</v>
      </c>
      <c r="C225" s="35" t="e">
        <f>INDEX('Program Lvl'!#REF!,MATCH($A225,'Program Lvl'!$B$2:$B$182,0))</f>
        <v>#REF!</v>
      </c>
      <c r="D225" s="35">
        <f>INDEX('Program Lvl'!N$2:N$182,MATCH($A225,'Program Lvl'!$B$2:$B$182,0))</f>
        <v>1044823.4999999999</v>
      </c>
      <c r="E225" s="35">
        <f>INDEX('Program Lvl'!O$2:O$182,MATCH($A225,'Program Lvl'!$B$2:$B$182,0))</f>
        <v>780742.5512499999</v>
      </c>
      <c r="F225" s="35">
        <f>INDEX('Program Lvl'!P$2:P$182,MATCH($A225,'Program Lvl'!$B$2:$B$182,0))</f>
        <v>712692.67696874996</v>
      </c>
      <c r="G225" s="35">
        <f>INDEX('Program Lvl'!Q$2:Q$182,MATCH($A225,'Program Lvl'!$B$2:$B$182,0))</f>
        <v>697271.98013046861</v>
      </c>
      <c r="H225" s="35">
        <f>INDEX('Program Lvl'!R$2:R$182,MATCH($A225,'Program Lvl'!$B$2:$B$182,0))</f>
        <v>700813.481004072</v>
      </c>
      <c r="I225" s="35">
        <f>INDEX('Program Lvl'!S$2:S$182,MATCH($A225,'Program Lvl'!$B$2:$B$182,0))</f>
        <v>718333.81802917377</v>
      </c>
      <c r="J225" s="35">
        <f>INDEX('Program Lvl'!T$2:T$182,MATCH($A225,'Program Lvl'!$B$2:$B$182,0))</f>
        <v>736292.16347990313</v>
      </c>
      <c r="K225" s="35">
        <f>INDEX('Program Lvl'!U$2:U$182,MATCH($A225,'Program Lvl'!$B$2:$B$182,0))</f>
        <v>754699.46756690065</v>
      </c>
      <c r="L225" s="35">
        <f>INDEX('Program Lvl'!V$2:V$182,MATCH($A225,'Program Lvl'!$B$2:$B$182,0))</f>
        <v>773566.95425607311</v>
      </c>
      <c r="M225" s="35" t="e">
        <f t="shared" ref="M225" si="36">SUM(C225:L225)</f>
        <v>#REF!</v>
      </c>
    </row>
    <row r="226" spans="1:13" s="1" customFormat="1" x14ac:dyDescent="0.2">
      <c r="A226" s="21" t="s">
        <v>99</v>
      </c>
      <c r="B226" s="21" t="str">
        <f>VLOOKUP(A226,'Program Lvl'!$B$2:$C$182,2,FALSE)</f>
        <v>Underground residential</v>
      </c>
      <c r="C226" s="35" t="e">
        <f>INDEX('Program Lvl'!#REF!,MATCH($A226,'Program Lvl'!$B$2:$B$182,0))</f>
        <v>#REF!</v>
      </c>
      <c r="D226" s="35">
        <f>INDEX('Program Lvl'!N$2:N$182,MATCH($A226,'Program Lvl'!$B$2:$B$182,0))</f>
        <v>22200527.274999999</v>
      </c>
      <c r="E226" s="35">
        <f>INDEX('Program Lvl'!O$2:O$182,MATCH($A226,'Program Lvl'!$B$2:$B$182,0))</f>
        <v>15339844.678125</v>
      </c>
      <c r="F226" s="35">
        <f>INDEX('Program Lvl'!P$2:P$182,MATCH($A226,'Program Lvl'!$B$2:$B$182,0))</f>
        <v>12662926.404781248</v>
      </c>
      <c r="G226" s="35">
        <f>INDEX('Program Lvl'!Q$2:Q$182,MATCH($A226,'Program Lvl'!$B$2:$B$182,0))</f>
        <v>12204412.08741992</v>
      </c>
      <c r="H226" s="35">
        <f>INDEX('Program Lvl'!R$2:R$182,MATCH($A226,'Program Lvl'!$B$2:$B$182,0))</f>
        <v>12223359.835951842</v>
      </c>
      <c r="I226" s="35">
        <f>INDEX('Program Lvl'!S$2:S$182,MATCH($A226,'Program Lvl'!$B$2:$B$182,0))</f>
        <v>12528943.831850637</v>
      </c>
      <c r="J226" s="35">
        <f>INDEX('Program Lvl'!T$2:T$182,MATCH($A226,'Program Lvl'!$B$2:$B$182,0))</f>
        <v>12842167.427646903</v>
      </c>
      <c r="K226" s="35">
        <f>INDEX('Program Lvl'!U$2:U$182,MATCH($A226,'Program Lvl'!$B$2:$B$182,0))</f>
        <v>13163221.613338076</v>
      </c>
      <c r="L226" s="35">
        <f>INDEX('Program Lvl'!V$2:V$182,MATCH($A226,'Program Lvl'!$B$2:$B$182,0))</f>
        <v>13492302.153671525</v>
      </c>
      <c r="M226" s="35" t="e">
        <f t="shared" ref="M226" si="37">SUM(C226:L226)</f>
        <v>#REF!</v>
      </c>
    </row>
    <row r="227" spans="1:13" x14ac:dyDescent="0.2">
      <c r="A227" s="22"/>
      <c r="B227" s="22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1:13" x14ac:dyDescent="0.2">
      <c r="A228" s="43"/>
      <c r="B228" s="17" t="s">
        <v>1013</v>
      </c>
      <c r="C228" s="42" t="e">
        <f>SUBTOTAL(9,C222:C227)</f>
        <v>#REF!</v>
      </c>
      <c r="D228" s="42">
        <f t="shared" ref="D228:M228" si="38">SUBTOTAL(9,D222:D227)</f>
        <v>34805121.399999999</v>
      </c>
      <c r="E228" s="42">
        <f t="shared" si="38"/>
        <v>25684374.073124997</v>
      </c>
      <c r="F228" s="42">
        <f t="shared" si="38"/>
        <v>22408884.558078121</v>
      </c>
      <c r="G228" s="42">
        <f t="shared" si="38"/>
        <v>21924915.13087929</v>
      </c>
      <c r="H228" s="42">
        <f t="shared" si="38"/>
        <v>22150619.479315616</v>
      </c>
      <c r="I228" s="42">
        <f t="shared" si="38"/>
        <v>22704384.966298506</v>
      </c>
      <c r="J228" s="42">
        <f t="shared" si="38"/>
        <v>23271994.590455972</v>
      </c>
      <c r="K228" s="42">
        <f t="shared" si="38"/>
        <v>23853794.455217369</v>
      </c>
      <c r="L228" s="42">
        <f t="shared" si="38"/>
        <v>24450139.316597797</v>
      </c>
      <c r="M228" s="42" t="e">
        <f t="shared" si="38"/>
        <v>#REF!</v>
      </c>
    </row>
    <row r="229" spans="1:13" x14ac:dyDescent="0.2">
      <c r="A229" s="22"/>
      <c r="B229" s="22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</row>
    <row r="230" spans="1:13" x14ac:dyDescent="0.2">
      <c r="A230" s="435" t="s">
        <v>179</v>
      </c>
      <c r="B230" s="436"/>
      <c r="C230" s="436"/>
      <c r="D230" s="436"/>
      <c r="E230" s="436"/>
      <c r="F230" s="436"/>
      <c r="G230" s="436"/>
      <c r="H230" s="436"/>
      <c r="I230" s="436"/>
      <c r="J230" s="436"/>
      <c r="K230" s="436"/>
      <c r="L230" s="436"/>
      <c r="M230" s="437"/>
    </row>
    <row r="231" spans="1:13" x14ac:dyDescent="0.2">
      <c r="A231" s="22"/>
      <c r="B231" s="22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</row>
    <row r="232" spans="1:13" s="1" customFormat="1" x14ac:dyDescent="0.2">
      <c r="A232" s="21" t="s">
        <v>924</v>
      </c>
      <c r="B232" s="21" t="str">
        <f>VLOOKUP(A232,'Program Lvl'!$B$2:$C$182,2,FALSE)</f>
        <v>Reliability compliance</v>
      </c>
      <c r="C232" s="35" t="e">
        <f>INDEX('Program Lvl'!#REF!,MATCH($A232,'Program Lvl'!$B$2:$B$182,0))</f>
        <v>#REF!</v>
      </c>
      <c r="D232" s="35">
        <f>INDEX('Program Lvl'!N$2:N$182,MATCH($A232,'Program Lvl'!$B$2:$B$182,0))</f>
        <v>4099999.9999999995</v>
      </c>
      <c r="E232" s="35">
        <f>INDEX('Program Lvl'!O$2:O$182,MATCH($A232,'Program Lvl'!$B$2:$B$182,0))</f>
        <v>4202500</v>
      </c>
      <c r="F232" s="35">
        <f>INDEX('Program Lvl'!P$2:P$182,MATCH($A232,'Program Lvl'!$B$2:$B$182,0))</f>
        <v>4307562.4999999991</v>
      </c>
      <c r="G232" s="35">
        <f>INDEX('Program Lvl'!Q$2:Q$182,MATCH($A232,'Program Lvl'!$B$2:$B$182,0))</f>
        <v>4415251.5624999991</v>
      </c>
      <c r="H232" s="35">
        <f>INDEX('Program Lvl'!R$2:R$182,MATCH($A232,'Program Lvl'!$B$2:$B$182,0))</f>
        <v>4525632.8515624991</v>
      </c>
      <c r="I232" s="35">
        <f>INDEX('Program Lvl'!S$2:S$182,MATCH($A232,'Program Lvl'!$B$2:$B$182,0))</f>
        <v>4638773.6728515606</v>
      </c>
      <c r="J232" s="35">
        <f>INDEX('Program Lvl'!T$2:T$182,MATCH($A232,'Program Lvl'!$B$2:$B$182,0))</f>
        <v>4754743.0146728503</v>
      </c>
      <c r="K232" s="35">
        <f>INDEX('Program Lvl'!U$2:U$182,MATCH($A232,'Program Lvl'!$B$2:$B$182,0))</f>
        <v>4873611.5900396705</v>
      </c>
      <c r="L232" s="35">
        <f>INDEX('Program Lvl'!V$2:V$182,MATCH($A232,'Program Lvl'!$B$2:$B$182,0))</f>
        <v>4995451.8797906619</v>
      </c>
      <c r="M232" s="35" t="e">
        <f t="shared" ref="M232" si="39">SUM(C232:L232)</f>
        <v>#REF!</v>
      </c>
    </row>
    <row r="233" spans="1:13" x14ac:dyDescent="0.2">
      <c r="A233" s="22"/>
      <c r="B233" s="22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</row>
    <row r="234" spans="1:13" x14ac:dyDescent="0.2">
      <c r="A234" s="43"/>
      <c r="B234" s="17" t="s">
        <v>1014</v>
      </c>
      <c r="C234" s="42" t="e">
        <f>SUBTOTAL(9,C232:C233)</f>
        <v>#REF!</v>
      </c>
      <c r="D234" s="42">
        <f t="shared" ref="D234:M234" si="40">SUBTOTAL(9,D232:D233)</f>
        <v>4099999.9999999995</v>
      </c>
      <c r="E234" s="42">
        <f t="shared" si="40"/>
        <v>4202500</v>
      </c>
      <c r="F234" s="42">
        <f t="shared" si="40"/>
        <v>4307562.4999999991</v>
      </c>
      <c r="G234" s="42">
        <f t="shared" si="40"/>
        <v>4415251.5624999991</v>
      </c>
      <c r="H234" s="42">
        <f t="shared" si="40"/>
        <v>4525632.8515624991</v>
      </c>
      <c r="I234" s="42">
        <f t="shared" si="40"/>
        <v>4638773.6728515606</v>
      </c>
      <c r="J234" s="42">
        <f t="shared" si="40"/>
        <v>4754743.0146728503</v>
      </c>
      <c r="K234" s="42">
        <f t="shared" si="40"/>
        <v>4873611.5900396705</v>
      </c>
      <c r="L234" s="42">
        <f t="shared" si="40"/>
        <v>4995451.8797906619</v>
      </c>
      <c r="M234" s="42" t="e">
        <f t="shared" si="40"/>
        <v>#REF!</v>
      </c>
    </row>
    <row r="235" spans="1:13" x14ac:dyDescent="0.2">
      <c r="A235" s="22"/>
      <c r="B235" s="22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</row>
    <row r="236" spans="1:13" x14ac:dyDescent="0.2">
      <c r="A236" s="435" t="s">
        <v>608</v>
      </c>
      <c r="B236" s="436"/>
      <c r="C236" s="436"/>
      <c r="D236" s="436"/>
      <c r="E236" s="436"/>
      <c r="F236" s="436"/>
      <c r="G236" s="436"/>
      <c r="H236" s="436"/>
      <c r="I236" s="436"/>
      <c r="J236" s="436"/>
      <c r="K236" s="436"/>
      <c r="L236" s="436"/>
      <c r="M236" s="437"/>
    </row>
    <row r="237" spans="1:13" x14ac:dyDescent="0.2">
      <c r="A237" s="22"/>
      <c r="B237" s="22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</row>
    <row r="238" spans="1:13" x14ac:dyDescent="0.2">
      <c r="A238" s="21" t="s">
        <v>156</v>
      </c>
      <c r="B238" s="21" t="s">
        <v>207</v>
      </c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</row>
    <row r="239" spans="1:13" x14ac:dyDescent="0.2">
      <c r="A239" s="22" t="s">
        <v>165</v>
      </c>
      <c r="B239" s="22" t="str">
        <f>VLOOKUP(A239,'Program Lvl'!$B$2:$C$182,2,FALSE)</f>
        <v>Quality of supply reactive projects</v>
      </c>
      <c r="C239" s="34" t="e">
        <f>INDEX('Program Lvl'!#REF!,MATCH($A239,'Program Lvl'!$B$2:$B$182,0))</f>
        <v>#REF!</v>
      </c>
      <c r="D239" s="34">
        <f>INDEX('Program Lvl'!N$2:N$182,MATCH($A239,'Program Lvl'!$B$2:$B$182,0))</f>
        <v>512499.99999999994</v>
      </c>
      <c r="E239" s="34">
        <f>INDEX('Program Lvl'!O$2:O$182,MATCH($A239,'Program Lvl'!$B$2:$B$182,0))</f>
        <v>525312.5</v>
      </c>
      <c r="F239" s="34">
        <f>INDEX('Program Lvl'!P$2:P$182,MATCH($A239,'Program Lvl'!$B$2:$B$182,0))</f>
        <v>538445.31249999988</v>
      </c>
      <c r="G239" s="34">
        <f>INDEX('Program Lvl'!Q$2:Q$182,MATCH($A239,'Program Lvl'!$B$2:$B$182,0))</f>
        <v>551906.44531249988</v>
      </c>
      <c r="H239" s="34">
        <f>INDEX('Program Lvl'!R$2:R$182,MATCH($A239,'Program Lvl'!$B$2:$B$182,0))</f>
        <v>565704.10644531238</v>
      </c>
      <c r="I239" s="34">
        <f>INDEX('Program Lvl'!S$2:S$182,MATCH($A239,'Program Lvl'!$B$2:$B$182,0))</f>
        <v>579846.70910644508</v>
      </c>
      <c r="J239" s="34">
        <f>INDEX('Program Lvl'!T$2:T$182,MATCH($A239,'Program Lvl'!$B$2:$B$182,0))</f>
        <v>594342.87683410628</v>
      </c>
      <c r="K239" s="34">
        <f>INDEX('Program Lvl'!U$2:U$182,MATCH($A239,'Program Lvl'!$B$2:$B$182,0))</f>
        <v>609201.44875495881</v>
      </c>
      <c r="L239" s="34">
        <f>INDEX('Program Lvl'!V$2:V$182,MATCH($A239,'Program Lvl'!$B$2:$B$182,0))</f>
        <v>624431.48497383273</v>
      </c>
      <c r="M239" s="34" t="e">
        <f t="shared" si="11"/>
        <v>#REF!</v>
      </c>
    </row>
    <row r="240" spans="1:13" x14ac:dyDescent="0.2">
      <c r="A240" s="22" t="s">
        <v>167</v>
      </c>
      <c r="B240" s="22" t="str">
        <f>VLOOKUP(A240,'Program Lvl'!$B$2:$C$182,2,FALSE)</f>
        <v>LV planning reactive projects</v>
      </c>
      <c r="C240" s="34" t="e">
        <f>INDEX('Program Lvl'!#REF!,MATCH($A240,'Program Lvl'!$B$2:$B$182,0))</f>
        <v>#REF!</v>
      </c>
      <c r="D240" s="34">
        <f>INDEX('Program Lvl'!N$2:N$182,MATCH($A240,'Program Lvl'!$B$2:$B$182,0))</f>
        <v>1024999.9999999999</v>
      </c>
      <c r="E240" s="34">
        <f>INDEX('Program Lvl'!O$2:O$182,MATCH($A240,'Program Lvl'!$B$2:$B$182,0))</f>
        <v>1050625</v>
      </c>
      <c r="F240" s="34">
        <f>INDEX('Program Lvl'!P$2:P$182,MATCH($A240,'Program Lvl'!$B$2:$B$182,0))</f>
        <v>1076890.6249999998</v>
      </c>
      <c r="G240" s="34">
        <f>INDEX('Program Lvl'!Q$2:Q$182,MATCH($A240,'Program Lvl'!$B$2:$B$182,0))</f>
        <v>1103812.8906249998</v>
      </c>
      <c r="H240" s="34">
        <f>INDEX('Program Lvl'!R$2:R$182,MATCH($A240,'Program Lvl'!$B$2:$B$182,0))</f>
        <v>1131408.2128906245</v>
      </c>
      <c r="I240" s="34">
        <f>INDEX('Program Lvl'!S$2:S$182,MATCH($A240,'Program Lvl'!$B$2:$B$182,0))</f>
        <v>1159693.4182128902</v>
      </c>
      <c r="J240" s="34">
        <f>INDEX('Program Lvl'!T$2:T$182,MATCH($A240,'Program Lvl'!$B$2:$B$182,0))</f>
        <v>1188685.7536682126</v>
      </c>
      <c r="K240" s="34">
        <f>INDEX('Program Lvl'!U$2:U$182,MATCH($A240,'Program Lvl'!$B$2:$B$182,0))</f>
        <v>1218402.8975099176</v>
      </c>
      <c r="L240" s="34">
        <f>INDEX('Program Lvl'!V$2:V$182,MATCH($A240,'Program Lvl'!$B$2:$B$182,0))</f>
        <v>1248862.9699476655</v>
      </c>
      <c r="M240" s="34" t="e">
        <f t="shared" si="11"/>
        <v>#REF!</v>
      </c>
    </row>
    <row r="241" spans="1:13" x14ac:dyDescent="0.2">
      <c r="A241" s="22" t="s">
        <v>193</v>
      </c>
      <c r="B241" s="22" t="str">
        <f>VLOOKUP(A241,'Program Lvl'!$B$2:$C$182,2,FALSE)</f>
        <v>Dsub monitoring &amp; LV feeder monitoring for solar PV</v>
      </c>
      <c r="C241" s="34" t="e">
        <f>INDEX('Program Lvl'!#REF!,MATCH($A241,'Program Lvl'!$B$2:$B$182,0))</f>
        <v>#REF!</v>
      </c>
      <c r="D241" s="34">
        <f>INDEX('Program Lvl'!N$2:N$182,MATCH($A241,'Program Lvl'!$B$2:$B$182,0))</f>
        <v>256249.99999999997</v>
      </c>
      <c r="E241" s="34">
        <f>INDEX('Program Lvl'!O$2:O$182,MATCH($A241,'Program Lvl'!$B$2:$B$182,0))</f>
        <v>262656.25</v>
      </c>
      <c r="F241" s="34">
        <f>INDEX('Program Lvl'!P$2:P$182,MATCH($A241,'Program Lvl'!$B$2:$B$182,0))</f>
        <v>269222.65624999994</v>
      </c>
      <c r="G241" s="34">
        <f>INDEX('Program Lvl'!Q$2:Q$182,MATCH($A241,'Program Lvl'!$B$2:$B$182,0))</f>
        <v>275953.22265624994</v>
      </c>
      <c r="H241" s="34">
        <f>INDEX('Program Lvl'!R$2:R$182,MATCH($A241,'Program Lvl'!$B$2:$B$182,0))</f>
        <v>282852.05322265619</v>
      </c>
      <c r="I241" s="34">
        <f>INDEX('Program Lvl'!S$2:S$182,MATCH($A241,'Program Lvl'!$B$2:$B$182,0))</f>
        <v>289923.35455322254</v>
      </c>
      <c r="J241" s="34">
        <f>INDEX('Program Lvl'!T$2:T$182,MATCH($A241,'Program Lvl'!$B$2:$B$182,0))</f>
        <v>297171.43841705314</v>
      </c>
      <c r="K241" s="34">
        <f>INDEX('Program Lvl'!U$2:U$182,MATCH($A241,'Program Lvl'!$B$2:$B$182,0))</f>
        <v>304600.7243774794</v>
      </c>
      <c r="L241" s="34">
        <f>INDEX('Program Lvl'!V$2:V$182,MATCH($A241,'Program Lvl'!$B$2:$B$182,0))</f>
        <v>312215.74248691637</v>
      </c>
      <c r="M241" s="34" t="e">
        <f t="shared" si="11"/>
        <v>#REF!</v>
      </c>
    </row>
    <row r="242" spans="1:13" x14ac:dyDescent="0.2">
      <c r="A242" s="21"/>
      <c r="B242" s="21" t="s">
        <v>283</v>
      </c>
      <c r="C242" s="35" t="e">
        <f>SUBTOTAL(9,C239:C241)</f>
        <v>#REF!</v>
      </c>
      <c r="D242" s="35">
        <f t="shared" ref="D242:M242" si="41">SUBTOTAL(9,D239:D241)</f>
        <v>1793749.9999999998</v>
      </c>
      <c r="E242" s="35">
        <f t="shared" si="41"/>
        <v>1838593.75</v>
      </c>
      <c r="F242" s="35">
        <f t="shared" si="41"/>
        <v>1884558.5937499995</v>
      </c>
      <c r="G242" s="35">
        <f t="shared" si="41"/>
        <v>1931672.5585937495</v>
      </c>
      <c r="H242" s="35">
        <f t="shared" si="41"/>
        <v>1979964.3725585933</v>
      </c>
      <c r="I242" s="35">
        <f t="shared" si="41"/>
        <v>2029463.4818725577</v>
      </c>
      <c r="J242" s="35">
        <f t="shared" si="41"/>
        <v>2080200.068919372</v>
      </c>
      <c r="K242" s="35">
        <f t="shared" si="41"/>
        <v>2132205.0706423558</v>
      </c>
      <c r="L242" s="35">
        <f t="shared" si="41"/>
        <v>2185510.1974084144</v>
      </c>
      <c r="M242" s="35" t="e">
        <f t="shared" si="41"/>
        <v>#REF!</v>
      </c>
    </row>
    <row r="243" spans="1:13" x14ac:dyDescent="0.2">
      <c r="A243" s="22"/>
      <c r="B243" s="22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</row>
    <row r="244" spans="1:13" x14ac:dyDescent="0.2">
      <c r="A244" s="21" t="s">
        <v>128</v>
      </c>
      <c r="B244" s="21" t="s">
        <v>172</v>
      </c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</row>
    <row r="245" spans="1:13" x14ac:dyDescent="0.2">
      <c r="A245" s="22" t="s">
        <v>129</v>
      </c>
      <c r="B245" s="22" t="str">
        <f>VLOOKUP(A245,'Program Lvl'!$B$2:$C$182,2,FALSE)</f>
        <v>Permanent power quality monitoring</v>
      </c>
      <c r="C245" s="34" t="e">
        <f>INDEX('Program Lvl'!#REF!,MATCH($A245,'Program Lvl'!$B$2:$B$182,0))</f>
        <v>#REF!</v>
      </c>
      <c r="D245" s="34">
        <f>INDEX('Program Lvl'!N$2:N$182,MATCH($A245,'Program Lvl'!$B$2:$B$182,0))</f>
        <v>102499.99999999999</v>
      </c>
      <c r="E245" s="34">
        <f>INDEX('Program Lvl'!O$2:O$182,MATCH($A245,'Program Lvl'!$B$2:$B$182,0))</f>
        <v>105062.49999999999</v>
      </c>
      <c r="F245" s="34">
        <f>INDEX('Program Lvl'!P$2:P$182,MATCH($A245,'Program Lvl'!$B$2:$B$182,0))</f>
        <v>107689.06249999999</v>
      </c>
      <c r="G245" s="34">
        <f>INDEX('Program Lvl'!Q$2:Q$182,MATCH($A245,'Program Lvl'!$B$2:$B$182,0))</f>
        <v>110381.28906249997</v>
      </c>
      <c r="H245" s="34">
        <f>INDEX('Program Lvl'!R$2:R$182,MATCH($A245,'Program Lvl'!$B$2:$B$182,0))</f>
        <v>113140.82128906247</v>
      </c>
      <c r="I245" s="34">
        <f>INDEX('Program Lvl'!S$2:S$182,MATCH($A245,'Program Lvl'!$B$2:$B$182,0))</f>
        <v>115969.34182128902</v>
      </c>
      <c r="J245" s="34">
        <f>INDEX('Program Lvl'!T$2:T$182,MATCH($A245,'Program Lvl'!$B$2:$B$182,0))</f>
        <v>118868.57536682126</v>
      </c>
      <c r="K245" s="34">
        <f>INDEX('Program Lvl'!U$2:U$182,MATCH($A245,'Program Lvl'!$B$2:$B$182,0))</f>
        <v>121840.28975099177</v>
      </c>
      <c r="L245" s="34">
        <f>INDEX('Program Lvl'!V$2:V$182,MATCH($A245,'Program Lvl'!$B$2:$B$182,0))</f>
        <v>124886.29699476654</v>
      </c>
      <c r="M245" s="34" t="e">
        <f t="shared" ref="M245" si="42">SUM(C245:L245)</f>
        <v>#REF!</v>
      </c>
    </row>
    <row r="246" spans="1:13" x14ac:dyDescent="0.2">
      <c r="A246" s="22" t="s">
        <v>874</v>
      </c>
      <c r="B246" s="22" t="str">
        <f>VLOOKUP(A246,'Program Lvl'!$B$2:$C$182,2,FALSE)</f>
        <v>Power quality monitoring replacement</v>
      </c>
      <c r="C246" s="34" t="e">
        <f>INDEX('Program Lvl'!#REF!,MATCH($A246,'Program Lvl'!$B$2:$B$182,0))</f>
        <v>#REF!</v>
      </c>
      <c r="D246" s="34">
        <f>INDEX('Program Lvl'!N$2:N$182,MATCH($A246,'Program Lvl'!$B$2:$B$182,0))</f>
        <v>350959.99999999994</v>
      </c>
      <c r="E246" s="34">
        <f>INDEX('Program Lvl'!O$2:O$182,MATCH($A246,'Program Lvl'!$B$2:$B$182,0))</f>
        <v>648971.0625</v>
      </c>
      <c r="F246" s="34">
        <f>INDEX('Program Lvl'!P$2:P$182,MATCH($A246,'Program Lvl'!$B$2:$B$182,0))</f>
        <v>940448.58281249984</v>
      </c>
      <c r="G246" s="34">
        <f>INDEX('Program Lvl'!Q$2:Q$182,MATCH($A246,'Program Lvl'!$B$2:$B$182,0))</f>
        <v>1045973.0951562498</v>
      </c>
      <c r="H246" s="34">
        <f>INDEX('Program Lvl'!R$2:R$182,MATCH($A246,'Program Lvl'!$B$2:$B$182,0))</f>
        <v>1543849.5000013472</v>
      </c>
      <c r="I246" s="34">
        <f>INDEX('Program Lvl'!S$2:S$182,MATCH($A246,'Program Lvl'!$B$2:$B$182,0))</f>
        <v>1507091.1785727437</v>
      </c>
      <c r="J246" s="34">
        <f>INDEX('Program Lvl'!T$2:T$182,MATCH($A246,'Program Lvl'!$B$2:$B$182,0))</f>
        <v>1699245.3038407685</v>
      </c>
      <c r="K246" s="34">
        <f>INDEX('Program Lvl'!U$2:U$182,MATCH($A246,'Program Lvl'!$B$2:$B$182,0))</f>
        <v>1741726.4364367875</v>
      </c>
      <c r="L246" s="34">
        <f>INDEX('Program Lvl'!V$2:V$182,MATCH($A246,'Program Lvl'!$B$2:$B$182,0))</f>
        <v>1460675.1251026692</v>
      </c>
      <c r="M246" s="34" t="e">
        <f t="shared" ref="M246" si="43">SUM(C246:L246)</f>
        <v>#REF!</v>
      </c>
    </row>
    <row r="247" spans="1:13" x14ac:dyDescent="0.2">
      <c r="A247" s="21"/>
      <c r="B247" s="21" t="s">
        <v>284</v>
      </c>
      <c r="C247" s="35" t="e">
        <f>SUBTOTAL(9,C245:C246)</f>
        <v>#REF!</v>
      </c>
      <c r="D247" s="35">
        <f t="shared" ref="D247:M247" si="44">SUBTOTAL(9,D245:D246)</f>
        <v>453459.99999999994</v>
      </c>
      <c r="E247" s="35">
        <f t="shared" si="44"/>
        <v>754033.5625</v>
      </c>
      <c r="F247" s="35">
        <f t="shared" si="44"/>
        <v>1048137.6453124998</v>
      </c>
      <c r="G247" s="35">
        <f t="shared" si="44"/>
        <v>1156354.3842187498</v>
      </c>
      <c r="H247" s="35">
        <f t="shared" si="44"/>
        <v>1656990.3212904097</v>
      </c>
      <c r="I247" s="35">
        <f t="shared" si="44"/>
        <v>1623060.5203940326</v>
      </c>
      <c r="J247" s="35">
        <f t="shared" si="44"/>
        <v>1818113.8792075897</v>
      </c>
      <c r="K247" s="35">
        <f t="shared" si="44"/>
        <v>1863566.7261877793</v>
      </c>
      <c r="L247" s="35">
        <f t="shared" si="44"/>
        <v>1585561.4220974357</v>
      </c>
      <c r="M247" s="35" t="e">
        <f t="shared" si="44"/>
        <v>#REF!</v>
      </c>
    </row>
    <row r="248" spans="1:13" x14ac:dyDescent="0.2">
      <c r="A248" s="22"/>
      <c r="B248" s="22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</row>
    <row r="249" spans="1:13" x14ac:dyDescent="0.2">
      <c r="A249" s="21" t="s">
        <v>194</v>
      </c>
      <c r="B249" s="21" t="s">
        <v>192</v>
      </c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</row>
    <row r="250" spans="1:13" x14ac:dyDescent="0.2">
      <c r="A250" s="22" t="s">
        <v>195</v>
      </c>
      <c r="B250" s="22" t="str">
        <f>VLOOKUP(A250,'Program Lvl'!$B$2:$C$182,2,FALSE)</f>
        <v>Distribution management system</v>
      </c>
      <c r="C250" s="34" t="e">
        <f>INDEX('Program Lvl'!#REF!,MATCH($A250,'Program Lvl'!$B$2:$B$182,0))</f>
        <v>#REF!</v>
      </c>
      <c r="D250" s="34">
        <f>INDEX('Program Lvl'!N$2:N$182,MATCH($A250,'Program Lvl'!$B$2:$B$182,0))</f>
        <v>8800000.1499999985</v>
      </c>
      <c r="E250" s="34">
        <f>INDEX('Program Lvl'!O$2:O$182,MATCH($A250,'Program Lvl'!$B$2:$B$182,0))</f>
        <v>3800000.3093749997</v>
      </c>
      <c r="F250" s="34">
        <f>INDEX('Program Lvl'!P$2:P$182,MATCH($A250,'Program Lvl'!$B$2:$B$182,0))</f>
        <v>100000.06343749999</v>
      </c>
      <c r="G250" s="34">
        <f>INDEX('Program Lvl'!Q$2:Q$182,MATCH($A250,'Program Lvl'!$B$2:$B$182,0))</f>
        <v>0</v>
      </c>
      <c r="H250" s="34">
        <f>INDEX('Program Lvl'!R$2:R$182,MATCH($A250,'Program Lvl'!$B$2:$B$182,0))</f>
        <v>0</v>
      </c>
      <c r="I250" s="34">
        <f>INDEX('Program Lvl'!S$2:S$182,MATCH($A250,'Program Lvl'!$B$2:$B$182,0))</f>
        <v>0</v>
      </c>
      <c r="J250" s="34">
        <f>INDEX('Program Lvl'!T$2:T$182,MATCH($A250,'Program Lvl'!$B$2:$B$182,0))</f>
        <v>0</v>
      </c>
      <c r="K250" s="34">
        <f>INDEX('Program Lvl'!U$2:U$182,MATCH($A250,'Program Lvl'!$B$2:$B$182,0))</f>
        <v>0</v>
      </c>
      <c r="L250" s="34">
        <f>INDEX('Program Lvl'!V$2:V$182,MATCH($A250,'Program Lvl'!$B$2:$B$182,0))</f>
        <v>0</v>
      </c>
      <c r="M250" s="34" t="e">
        <f t="shared" ref="M250:M252" si="45">SUM(C250:L250)</f>
        <v>#REF!</v>
      </c>
    </row>
    <row r="251" spans="1:13" x14ac:dyDescent="0.2">
      <c r="A251" s="22" t="s">
        <v>196</v>
      </c>
      <c r="B251" s="22" t="str">
        <f>VLOOKUP(A251,'Program Lvl'!$B$2:$C$182,2,FALSE)</f>
        <v>Technology pilots</v>
      </c>
      <c r="C251" s="34" t="e">
        <f>INDEX('Program Lvl'!#REF!,MATCH($A251,'Program Lvl'!$B$2:$B$182,0))</f>
        <v>#REF!</v>
      </c>
      <c r="D251" s="34">
        <f>INDEX('Program Lvl'!N$2:N$182,MATCH($A251,'Program Lvl'!$B$2:$B$182,0))</f>
        <v>512499.99999999994</v>
      </c>
      <c r="E251" s="34">
        <f>INDEX('Program Lvl'!O$2:O$182,MATCH($A251,'Program Lvl'!$B$2:$B$182,0))</f>
        <v>525312.5</v>
      </c>
      <c r="F251" s="34">
        <f>INDEX('Program Lvl'!P$2:P$182,MATCH($A251,'Program Lvl'!$B$2:$B$182,0))</f>
        <v>2153781.2499999995</v>
      </c>
      <c r="G251" s="34">
        <f>INDEX('Program Lvl'!Q$2:Q$182,MATCH($A251,'Program Lvl'!$B$2:$B$182,0))</f>
        <v>2207625.7812499995</v>
      </c>
      <c r="H251" s="34">
        <f>INDEX('Program Lvl'!R$2:R$182,MATCH($A251,'Program Lvl'!$B$2:$B$182,0))</f>
        <v>2262816.4257812495</v>
      </c>
      <c r="I251" s="34">
        <f>INDEX('Program Lvl'!S$2:S$182,MATCH($A251,'Program Lvl'!$B$2:$B$182,0))</f>
        <v>2319386.8364257803</v>
      </c>
      <c r="J251" s="34">
        <f>INDEX('Program Lvl'!T$2:T$182,MATCH($A251,'Program Lvl'!$B$2:$B$182,0))</f>
        <v>2377371.5073364251</v>
      </c>
      <c r="K251" s="34">
        <f>INDEX('Program Lvl'!U$2:U$182,MATCH($A251,'Program Lvl'!$B$2:$B$182,0))</f>
        <v>2436805.7950198352</v>
      </c>
      <c r="L251" s="34">
        <f>INDEX('Program Lvl'!V$2:V$182,MATCH($A251,'Program Lvl'!$B$2:$B$182,0))</f>
        <v>2497725.9398953309</v>
      </c>
      <c r="M251" s="34" t="e">
        <f>SUM(C251:L251)</f>
        <v>#REF!</v>
      </c>
    </row>
    <row r="252" spans="1:13" x14ac:dyDescent="0.2">
      <c r="A252" s="22" t="s">
        <v>706</v>
      </c>
      <c r="B252" s="22" t="e">
        <f>VLOOKUP(A252,'Program Lvl'!$B$2:$C$182,2,FALSE)</f>
        <v>#N/A</v>
      </c>
      <c r="C252" s="34" t="e">
        <f>INDEX('Program Lvl'!#REF!,MATCH($A252,'Program Lvl'!$B$2:$B$182,0))</f>
        <v>#REF!</v>
      </c>
      <c r="D252" s="34" t="e">
        <f>INDEX('Program Lvl'!N$2:N$182,MATCH($A252,'Program Lvl'!$B$2:$B$182,0))</f>
        <v>#N/A</v>
      </c>
      <c r="E252" s="34" t="e">
        <f>INDEX('Program Lvl'!O$2:O$182,MATCH($A252,'Program Lvl'!$B$2:$B$182,0))</f>
        <v>#N/A</v>
      </c>
      <c r="F252" s="34" t="e">
        <f>INDEX('Program Lvl'!P$2:P$182,MATCH($A252,'Program Lvl'!$B$2:$B$182,0))</f>
        <v>#N/A</v>
      </c>
      <c r="G252" s="34" t="e">
        <f>INDEX('Program Lvl'!Q$2:Q$182,MATCH($A252,'Program Lvl'!$B$2:$B$182,0))</f>
        <v>#N/A</v>
      </c>
      <c r="H252" s="34" t="e">
        <f>INDEX('Program Lvl'!R$2:R$182,MATCH($A252,'Program Lvl'!$B$2:$B$182,0))</f>
        <v>#N/A</v>
      </c>
      <c r="I252" s="34" t="e">
        <f>INDEX('Program Lvl'!S$2:S$182,MATCH($A252,'Program Lvl'!$B$2:$B$182,0))</f>
        <v>#N/A</v>
      </c>
      <c r="J252" s="34" t="e">
        <f>INDEX('Program Lvl'!T$2:T$182,MATCH($A252,'Program Lvl'!$B$2:$B$182,0))</f>
        <v>#N/A</v>
      </c>
      <c r="K252" s="34" t="e">
        <f>INDEX('Program Lvl'!U$2:U$182,MATCH($A252,'Program Lvl'!$B$2:$B$182,0))</f>
        <v>#N/A</v>
      </c>
      <c r="L252" s="34" t="e">
        <f>INDEX('Program Lvl'!V$2:V$182,MATCH($A252,'Program Lvl'!$B$2:$B$182,0))</f>
        <v>#N/A</v>
      </c>
      <c r="M252" s="34" t="e">
        <f t="shared" si="45"/>
        <v>#REF!</v>
      </c>
    </row>
    <row r="253" spans="1:13" x14ac:dyDescent="0.2">
      <c r="A253" s="21"/>
      <c r="B253" s="21" t="s">
        <v>291</v>
      </c>
      <c r="C253" s="35" t="e">
        <f>SUBTOTAL(9,C250:C252)</f>
        <v>#REF!</v>
      </c>
      <c r="D253" s="35" t="e">
        <f t="shared" ref="D253:M253" si="46">SUBTOTAL(9,D250:D252)</f>
        <v>#N/A</v>
      </c>
      <c r="E253" s="35" t="e">
        <f t="shared" si="46"/>
        <v>#N/A</v>
      </c>
      <c r="F253" s="35" t="e">
        <f t="shared" si="46"/>
        <v>#N/A</v>
      </c>
      <c r="G253" s="35" t="e">
        <f t="shared" si="46"/>
        <v>#N/A</v>
      </c>
      <c r="H253" s="35" t="e">
        <f t="shared" si="46"/>
        <v>#N/A</v>
      </c>
      <c r="I253" s="35" t="e">
        <f t="shared" si="46"/>
        <v>#N/A</v>
      </c>
      <c r="J253" s="35" t="e">
        <f t="shared" si="46"/>
        <v>#N/A</v>
      </c>
      <c r="K253" s="35" t="e">
        <f t="shared" si="46"/>
        <v>#N/A</v>
      </c>
      <c r="L253" s="35" t="e">
        <f t="shared" si="46"/>
        <v>#N/A</v>
      </c>
      <c r="M253" s="35" t="e">
        <f t="shared" si="46"/>
        <v>#REF!</v>
      </c>
    </row>
    <row r="254" spans="1:13" x14ac:dyDescent="0.2">
      <c r="A254" s="22"/>
      <c r="B254" s="22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</row>
    <row r="255" spans="1:13" x14ac:dyDescent="0.2">
      <c r="A255" s="21" t="s">
        <v>133</v>
      </c>
      <c r="B255" s="21" t="s">
        <v>173</v>
      </c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</row>
    <row r="256" spans="1:13" x14ac:dyDescent="0.2">
      <c r="A256" s="22" t="s">
        <v>137</v>
      </c>
      <c r="B256" s="22" t="str">
        <f>VLOOKUP(A256,'Program Lvl'!$B$2:$C$182,2,FALSE)</f>
        <v>Meters - renewal</v>
      </c>
      <c r="C256" s="34" t="e">
        <f>INDEX('Program Lvl'!#REF!,MATCH($A256,'Program Lvl'!$B$2:$B$182,0))</f>
        <v>#REF!</v>
      </c>
      <c r="D256" s="34">
        <f>INDEX('Program Lvl'!N$2:N$182,MATCH($A256,'Program Lvl'!$B$2:$B$182,0))</f>
        <v>61499.999999999993</v>
      </c>
      <c r="E256" s="34">
        <f>INDEX('Program Lvl'!O$2:O$182,MATCH($A256,'Program Lvl'!$B$2:$B$182,0))</f>
        <v>63037.499999999993</v>
      </c>
      <c r="F256" s="34">
        <f>INDEX('Program Lvl'!P$2:P$182,MATCH($A256,'Program Lvl'!$B$2:$B$182,0))</f>
        <v>10768.906249999998</v>
      </c>
      <c r="G256" s="34">
        <f>INDEX('Program Lvl'!Q$2:Q$182,MATCH($A256,'Program Lvl'!$B$2:$B$182,0))</f>
        <v>11038.128906249998</v>
      </c>
      <c r="H256" s="34">
        <f>INDEX('Program Lvl'!R$2:R$182,MATCH($A256,'Program Lvl'!$B$2:$B$182,0))</f>
        <v>11314.082128906246</v>
      </c>
      <c r="I256" s="34">
        <f>INDEX('Program Lvl'!S$2:S$182,MATCH($A256,'Program Lvl'!$B$2:$B$182,0))</f>
        <v>11596.934182128902</v>
      </c>
      <c r="J256" s="34">
        <f>INDEX('Program Lvl'!T$2:T$182,MATCH($A256,'Program Lvl'!$B$2:$B$182,0))</f>
        <v>11886.857536682124</v>
      </c>
      <c r="K256" s="34">
        <f>INDEX('Program Lvl'!U$2:U$182,MATCH($A256,'Program Lvl'!$B$2:$B$182,0))</f>
        <v>12184.028975099178</v>
      </c>
      <c r="L256" s="34">
        <f>INDEX('Program Lvl'!V$2:V$182,MATCH($A256,'Program Lvl'!$B$2:$B$182,0))</f>
        <v>12488.629699476654</v>
      </c>
      <c r="M256" s="34" t="e">
        <f t="shared" ref="M256:M259" si="47">SUM(C256:L256)</f>
        <v>#REF!</v>
      </c>
    </row>
    <row r="257" spans="1:13" x14ac:dyDescent="0.2">
      <c r="A257" s="22" t="s">
        <v>138</v>
      </c>
      <c r="B257" s="22" t="str">
        <f>VLOOKUP(A257,'Program Lvl'!$B$2:$C$182,2,FALSE)</f>
        <v>Relays - renewal</v>
      </c>
      <c r="C257" s="34" t="e">
        <f>INDEX('Program Lvl'!#REF!,MATCH($A257,'Program Lvl'!$B$2:$B$182,0))</f>
        <v>#REF!</v>
      </c>
      <c r="D257" s="34">
        <f>INDEX('Program Lvl'!N$2:N$182,MATCH($A257,'Program Lvl'!$B$2:$B$182,0))</f>
        <v>981523.59999999986</v>
      </c>
      <c r="E257" s="34">
        <f>INDEX('Program Lvl'!O$2:O$182,MATCH($A257,'Program Lvl'!$B$2:$B$182,0))</f>
        <v>953111.24062499986</v>
      </c>
      <c r="F257" s="34">
        <f>INDEX('Program Lvl'!P$2:P$182,MATCH($A257,'Program Lvl'!$B$2:$B$182,0))</f>
        <v>922664.81103124982</v>
      </c>
      <c r="G257" s="34">
        <f>INDEX('Program Lvl'!Q$2:Q$182,MATCH($A257,'Program Lvl'!$B$2:$B$182,0))</f>
        <v>890099.26161953108</v>
      </c>
      <c r="H257" s="34">
        <f>INDEX('Program Lvl'!R$2:R$182,MATCH($A257,'Program Lvl'!$B$2:$B$182,0))</f>
        <v>855329.9006385447</v>
      </c>
      <c r="I257" s="34">
        <f>INDEX('Program Lvl'!S$2:S$182,MATCH($A257,'Program Lvl'!$B$2:$B$182,0))</f>
        <v>818265.75956999674</v>
      </c>
      <c r="J257" s="34">
        <f>INDEX('Program Lvl'!T$2:T$182,MATCH($A257,'Program Lvl'!$B$2:$B$182,0))</f>
        <v>778813.83026012243</v>
      </c>
      <c r="K257" s="34">
        <f>INDEX('Program Lvl'!U$2:U$182,MATCH($A257,'Program Lvl'!$B$2:$B$182,0))</f>
        <v>736877.88838502311</v>
      </c>
      <c r="L257" s="34">
        <f>INDEX('Program Lvl'!V$2:V$182,MATCH($A257,'Program Lvl'!$B$2:$B$182,0))</f>
        <v>692358.39077225619</v>
      </c>
      <c r="M257" s="34" t="e">
        <f t="shared" ref="M257:M258" si="48">SUM(C257:L257)</f>
        <v>#REF!</v>
      </c>
    </row>
    <row r="258" spans="1:13" x14ac:dyDescent="0.2">
      <c r="A258" s="22" t="s">
        <v>139</v>
      </c>
      <c r="B258" s="22" t="str">
        <f>VLOOKUP(A258,'Program Lvl'!$B$2:$C$182,2,FALSE)</f>
        <v>Test equipment</v>
      </c>
      <c r="C258" s="34" t="e">
        <f>INDEX('Program Lvl'!#REF!,MATCH($A258,'Program Lvl'!$B$2:$B$182,0))</f>
        <v>#REF!</v>
      </c>
      <c r="D258" s="34">
        <f>INDEX('Program Lvl'!N$2:N$182,MATCH($A258,'Program Lvl'!$B$2:$B$182,0))</f>
        <v>122999.99999999999</v>
      </c>
      <c r="E258" s="34">
        <f>INDEX('Program Lvl'!O$2:O$182,MATCH($A258,'Program Lvl'!$B$2:$B$182,0))</f>
        <v>84050</v>
      </c>
      <c r="F258" s="34">
        <f>INDEX('Program Lvl'!P$2:P$182,MATCH($A258,'Program Lvl'!$B$2:$B$182,0))</f>
        <v>129226.87499999999</v>
      </c>
      <c r="G258" s="34">
        <f>INDEX('Program Lvl'!Q$2:Q$182,MATCH($A258,'Program Lvl'!$B$2:$B$182,0))</f>
        <v>88305.031249999985</v>
      </c>
      <c r="H258" s="34">
        <f>INDEX('Program Lvl'!R$2:R$182,MATCH($A258,'Program Lvl'!$B$2:$B$182,0))</f>
        <v>135768.98554687496</v>
      </c>
      <c r="I258" s="34">
        <f>INDEX('Program Lvl'!S$2:S$182,MATCH($A258,'Program Lvl'!$B$2:$B$182,0))</f>
        <v>98573.940548095663</v>
      </c>
      <c r="J258" s="34">
        <f>INDEX('Program Lvl'!T$2:T$182,MATCH($A258,'Program Lvl'!$B$2:$B$182,0))</f>
        <v>142642.29044018549</v>
      </c>
      <c r="K258" s="34">
        <f>INDEX('Program Lvl'!U$2:U$182,MATCH($A258,'Program Lvl'!$B$2:$B$182,0))</f>
        <v>103564.246288343</v>
      </c>
      <c r="L258" s="34">
        <f>INDEX('Program Lvl'!V$2:V$182,MATCH($A258,'Program Lvl'!$B$2:$B$182,0))</f>
        <v>149863.55639371986</v>
      </c>
      <c r="M258" s="34" t="e">
        <f t="shared" si="48"/>
        <v>#REF!</v>
      </c>
    </row>
    <row r="259" spans="1:13" x14ac:dyDescent="0.2">
      <c r="A259" s="22" t="s">
        <v>197</v>
      </c>
      <c r="B259" s="22" t="str">
        <f>VLOOKUP(A259,'Program Lvl'!$B$2:$C$182,2,FALSE)</f>
        <v>Demand management technology</v>
      </c>
      <c r="C259" s="34" t="e">
        <f>INDEX('Program Lvl'!#REF!,MATCH($A259,'Program Lvl'!$B$2:$B$182,0))</f>
        <v>#REF!</v>
      </c>
      <c r="D259" s="34">
        <f>INDEX('Program Lvl'!N$2:N$182,MATCH($A259,'Program Lvl'!$B$2:$B$182,0))</f>
        <v>1434999.9999999998</v>
      </c>
      <c r="E259" s="34">
        <f>INDEX('Program Lvl'!O$2:O$182,MATCH($A259,'Program Lvl'!$B$2:$B$182,0))</f>
        <v>787968.74999999988</v>
      </c>
      <c r="F259" s="34">
        <f>INDEX('Program Lvl'!P$2:P$182,MATCH($A259,'Program Lvl'!$B$2:$B$182,0))</f>
        <v>807667.96874999988</v>
      </c>
      <c r="G259" s="34">
        <f>INDEX('Program Lvl'!Q$2:Q$182,MATCH($A259,'Program Lvl'!$B$2:$B$182,0))</f>
        <v>827859.66796874977</v>
      </c>
      <c r="H259" s="34">
        <f>INDEX('Program Lvl'!R$2:R$182,MATCH($A259,'Program Lvl'!$B$2:$B$182,0))</f>
        <v>848556.15966796852</v>
      </c>
      <c r="I259" s="34">
        <f>INDEX('Program Lvl'!S$2:S$182,MATCH($A259,'Program Lvl'!$B$2:$B$182,0))</f>
        <v>869770.06365966762</v>
      </c>
      <c r="J259" s="34">
        <f>INDEX('Program Lvl'!T$2:T$182,MATCH($A259,'Program Lvl'!$B$2:$B$182,0))</f>
        <v>891514.31525115937</v>
      </c>
      <c r="K259" s="34">
        <f>INDEX('Program Lvl'!U$2:U$182,MATCH($A259,'Program Lvl'!$B$2:$B$182,0))</f>
        <v>913802.17313243833</v>
      </c>
      <c r="L259" s="34">
        <f>INDEX('Program Lvl'!V$2:V$182,MATCH($A259,'Program Lvl'!$B$2:$B$182,0))</f>
        <v>936647.2274607491</v>
      </c>
      <c r="M259" s="34" t="e">
        <f t="shared" si="47"/>
        <v>#REF!</v>
      </c>
    </row>
    <row r="260" spans="1:13" x14ac:dyDescent="0.2">
      <c r="A260" s="21"/>
      <c r="B260" s="21" t="s">
        <v>292</v>
      </c>
      <c r="C260" s="35" t="e">
        <f t="shared" ref="C260:M260" si="49">SUBTOTAL(9,C256:C259)</f>
        <v>#REF!</v>
      </c>
      <c r="D260" s="35">
        <f t="shared" si="49"/>
        <v>2601023.5999999996</v>
      </c>
      <c r="E260" s="35">
        <f t="shared" si="49"/>
        <v>1888167.4906249996</v>
      </c>
      <c r="F260" s="35">
        <f t="shared" si="49"/>
        <v>1870328.5610312498</v>
      </c>
      <c r="G260" s="35">
        <f t="shared" si="49"/>
        <v>1817302.0897445309</v>
      </c>
      <c r="H260" s="35">
        <f t="shared" si="49"/>
        <v>1850969.1279822944</v>
      </c>
      <c r="I260" s="35">
        <f t="shared" si="49"/>
        <v>1798206.6979598887</v>
      </c>
      <c r="J260" s="35">
        <f t="shared" si="49"/>
        <v>1824857.2934881495</v>
      </c>
      <c r="K260" s="35">
        <f t="shared" si="49"/>
        <v>1766428.3367809036</v>
      </c>
      <c r="L260" s="35">
        <f t="shared" si="49"/>
        <v>1791357.8043262018</v>
      </c>
      <c r="M260" s="35" t="e">
        <f t="shared" si="49"/>
        <v>#REF!</v>
      </c>
    </row>
    <row r="261" spans="1:13" x14ac:dyDescent="0.2">
      <c r="A261" s="21"/>
      <c r="B261" s="21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</row>
    <row r="262" spans="1:13" x14ac:dyDescent="0.2">
      <c r="A262" s="21" t="s">
        <v>1031</v>
      </c>
      <c r="B262" s="21" t="s">
        <v>1033</v>
      </c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</row>
    <row r="263" spans="1:13" x14ac:dyDescent="0.2">
      <c r="A263" s="22" t="s">
        <v>131</v>
      </c>
      <c r="B263" s="22" t="str">
        <f>VLOOKUP(A263,'Program Lvl'!$B$2:$C$182,2,FALSE)</f>
        <v>Streetlighting growth</v>
      </c>
      <c r="C263" s="34" t="e">
        <f>INDEX('Program Lvl'!#REF!,MATCH($A263,'Program Lvl'!$B$2:$B$182,0))</f>
        <v>#REF!</v>
      </c>
      <c r="D263" s="34">
        <f>INDEX('Program Lvl'!N$2:N$182,MATCH($A263,'Program Lvl'!$B$2:$B$182,0))</f>
        <v>1793749.9999999998</v>
      </c>
      <c r="E263" s="34">
        <f>INDEX('Program Lvl'!O$2:O$182,MATCH($A263,'Program Lvl'!$B$2:$B$182,0))</f>
        <v>1838593.7499999998</v>
      </c>
      <c r="F263" s="34">
        <f>INDEX('Program Lvl'!P$2:P$182,MATCH($A263,'Program Lvl'!$B$2:$B$182,0))</f>
        <v>1884558.5937499998</v>
      </c>
      <c r="G263" s="34">
        <f>INDEX('Program Lvl'!Q$2:Q$182,MATCH($A263,'Program Lvl'!$B$2:$B$182,0))</f>
        <v>1931672.5585937495</v>
      </c>
      <c r="H263" s="34">
        <f>INDEX('Program Lvl'!R$2:R$182,MATCH($A263,'Program Lvl'!$B$2:$B$182,0))</f>
        <v>1979964.3725585931</v>
      </c>
      <c r="I263" s="34">
        <f>INDEX('Program Lvl'!S$2:S$182,MATCH($A263,'Program Lvl'!$B$2:$B$182,0))</f>
        <v>2029463.4818725579</v>
      </c>
      <c r="J263" s="34">
        <f>INDEX('Program Lvl'!T$2:T$182,MATCH($A263,'Program Lvl'!$B$2:$B$182,0))</f>
        <v>2080200.0689193718</v>
      </c>
      <c r="K263" s="34">
        <f>INDEX('Program Lvl'!U$2:U$182,MATCH($A263,'Program Lvl'!$B$2:$B$182,0))</f>
        <v>2132205.0706423558</v>
      </c>
      <c r="L263" s="34">
        <f>INDEX('Program Lvl'!V$2:V$182,MATCH($A263,'Program Lvl'!$B$2:$B$182,0))</f>
        <v>2185510.1974084144</v>
      </c>
      <c r="M263" s="34" t="e">
        <f t="shared" ref="M263:M264" si="50">SUM(C263:L263)</f>
        <v>#REF!</v>
      </c>
    </row>
    <row r="264" spans="1:13" x14ac:dyDescent="0.2">
      <c r="A264" s="22" t="s">
        <v>132</v>
      </c>
      <c r="B264" s="22" t="str">
        <f>VLOOKUP(A264,'Program Lvl'!$B$2:$C$182,2,FALSE)</f>
        <v>Streetlighting refurbishment</v>
      </c>
      <c r="C264" s="34" t="e">
        <f>INDEX('Program Lvl'!#REF!,MATCH($A264,'Program Lvl'!$B$2:$B$182,0))</f>
        <v>#REF!</v>
      </c>
      <c r="D264" s="34">
        <f>INDEX('Program Lvl'!N$2:N$182,MATCH($A264,'Program Lvl'!$B$2:$B$182,0))</f>
        <v>3074999.9999999995</v>
      </c>
      <c r="E264" s="34">
        <f>INDEX('Program Lvl'!O$2:O$182,MATCH($A264,'Program Lvl'!$B$2:$B$182,0))</f>
        <v>3151874.9999999995</v>
      </c>
      <c r="F264" s="34">
        <f>INDEX('Program Lvl'!P$2:P$182,MATCH($A264,'Program Lvl'!$B$2:$B$182,0))</f>
        <v>3230671.8749999995</v>
      </c>
      <c r="G264" s="34">
        <f>INDEX('Program Lvl'!Q$2:Q$182,MATCH($A264,'Program Lvl'!$B$2:$B$182,0))</f>
        <v>3311438.6718749991</v>
      </c>
      <c r="H264" s="34">
        <f>INDEX('Program Lvl'!R$2:R$182,MATCH($A264,'Program Lvl'!$B$2:$B$182,0))</f>
        <v>3394224.6386718741</v>
      </c>
      <c r="I264" s="34">
        <f>INDEX('Program Lvl'!S$2:S$182,MATCH($A264,'Program Lvl'!$B$2:$B$182,0))</f>
        <v>3479080.2546386705</v>
      </c>
      <c r="J264" s="34">
        <f>INDEX('Program Lvl'!T$2:T$182,MATCH($A264,'Program Lvl'!$B$2:$B$182,0))</f>
        <v>3566057.2610046375</v>
      </c>
      <c r="K264" s="34">
        <f>INDEX('Program Lvl'!U$2:U$182,MATCH($A264,'Program Lvl'!$B$2:$B$182,0))</f>
        <v>3655208.6925297533</v>
      </c>
      <c r="L264" s="34">
        <f>INDEX('Program Lvl'!V$2:V$182,MATCH($A264,'Program Lvl'!$B$2:$B$182,0))</f>
        <v>3746588.9098429964</v>
      </c>
      <c r="M264" s="34" t="e">
        <f t="shared" si="50"/>
        <v>#REF!</v>
      </c>
    </row>
    <row r="265" spans="1:13" x14ac:dyDescent="0.2">
      <c r="A265" s="21"/>
      <c r="B265" s="21" t="s">
        <v>1033</v>
      </c>
      <c r="C265" s="35" t="e">
        <f>SUBTOTAL(9,C263:C264)</f>
        <v>#REF!</v>
      </c>
      <c r="D265" s="35">
        <f t="shared" ref="D265:M265" si="51">SUBTOTAL(9,D263:D264)</f>
        <v>4868749.9999999991</v>
      </c>
      <c r="E265" s="35">
        <f t="shared" si="51"/>
        <v>4990468.7499999991</v>
      </c>
      <c r="F265" s="35">
        <f t="shared" si="51"/>
        <v>5115230.4687499991</v>
      </c>
      <c r="G265" s="35">
        <f t="shared" si="51"/>
        <v>5243111.2304687481</v>
      </c>
      <c r="H265" s="35">
        <f t="shared" si="51"/>
        <v>5374189.0112304669</v>
      </c>
      <c r="I265" s="35">
        <f t="shared" si="51"/>
        <v>5508543.7365112286</v>
      </c>
      <c r="J265" s="35">
        <f t="shared" si="51"/>
        <v>5646257.3299240097</v>
      </c>
      <c r="K265" s="35">
        <f t="shared" si="51"/>
        <v>5787413.7631721087</v>
      </c>
      <c r="L265" s="35">
        <f t="shared" si="51"/>
        <v>5932099.1072514113</v>
      </c>
      <c r="M265" s="35" t="e">
        <f t="shared" si="51"/>
        <v>#REF!</v>
      </c>
    </row>
    <row r="266" spans="1:13" x14ac:dyDescent="0.2">
      <c r="A266" s="22"/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</row>
    <row r="267" spans="1:13" x14ac:dyDescent="0.2">
      <c r="A267" s="43"/>
      <c r="B267" s="17" t="s">
        <v>1016</v>
      </c>
      <c r="C267" s="42" t="e">
        <f>SUBTOTAL(9,C238:C266)</f>
        <v>#REF!</v>
      </c>
      <c r="D267" s="42" t="e">
        <f t="shared" ref="D267:M267" si="52">SUBTOTAL(9,D238:D266)</f>
        <v>#N/A</v>
      </c>
      <c r="E267" s="42" t="e">
        <f t="shared" si="52"/>
        <v>#N/A</v>
      </c>
      <c r="F267" s="42" t="e">
        <f t="shared" si="52"/>
        <v>#N/A</v>
      </c>
      <c r="G267" s="42" t="e">
        <f t="shared" si="52"/>
        <v>#N/A</v>
      </c>
      <c r="H267" s="42" t="e">
        <f t="shared" si="52"/>
        <v>#N/A</v>
      </c>
      <c r="I267" s="42" t="e">
        <f t="shared" si="52"/>
        <v>#N/A</v>
      </c>
      <c r="J267" s="42" t="e">
        <f t="shared" si="52"/>
        <v>#N/A</v>
      </c>
      <c r="K267" s="42" t="e">
        <f t="shared" si="52"/>
        <v>#N/A</v>
      </c>
      <c r="L267" s="42" t="e">
        <f t="shared" si="52"/>
        <v>#N/A</v>
      </c>
      <c r="M267" s="42" t="e">
        <f t="shared" si="52"/>
        <v>#REF!</v>
      </c>
    </row>
    <row r="268" spans="1:13" x14ac:dyDescent="0.2">
      <c r="A268" s="22"/>
      <c r="B268" s="22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</row>
    <row r="269" spans="1:13" x14ac:dyDescent="0.2">
      <c r="A269" s="435" t="s">
        <v>517</v>
      </c>
      <c r="B269" s="436"/>
      <c r="C269" s="436"/>
      <c r="D269" s="436"/>
      <c r="E269" s="436"/>
      <c r="F269" s="436"/>
      <c r="G269" s="436"/>
      <c r="H269" s="436"/>
      <c r="I269" s="436"/>
      <c r="J269" s="436"/>
      <c r="K269" s="436"/>
      <c r="L269" s="436"/>
      <c r="M269" s="437"/>
    </row>
    <row r="270" spans="1:13" x14ac:dyDescent="0.2">
      <c r="A270" s="22"/>
      <c r="B270" s="22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</row>
    <row r="271" spans="1:13" x14ac:dyDescent="0.2">
      <c r="A271" s="21" t="s">
        <v>162</v>
      </c>
      <c r="B271" s="21" t="s">
        <v>190</v>
      </c>
      <c r="C271" s="35" t="e">
        <f>'Program Lvl'!#REF!</f>
        <v>#REF!</v>
      </c>
      <c r="D271" s="35">
        <f>'Program Lvl'!N184</f>
        <v>6440998.4086294137</v>
      </c>
      <c r="E271" s="35">
        <f>'Program Lvl'!O184</f>
        <v>6705273.1814484922</v>
      </c>
      <c r="F271" s="35">
        <f>'Program Lvl'!P184</f>
        <v>7200594.4377345685</v>
      </c>
      <c r="G271" s="35">
        <f>'Program Lvl'!Q184</f>
        <v>7169404.1994174784</v>
      </c>
      <c r="H271" s="35">
        <f>'Program Lvl'!R184</f>
        <v>7597249.494344173</v>
      </c>
      <c r="I271" s="35">
        <f>'Program Lvl'!S184</f>
        <v>8609238.3838016689</v>
      </c>
      <c r="J271" s="35">
        <f>'Program Lvl'!T184</f>
        <v>9133710.9796958584</v>
      </c>
      <c r="K271" s="35">
        <f>'Program Lvl'!U184</f>
        <v>9679117.7549114563</v>
      </c>
      <c r="L271" s="35">
        <f>'Program Lvl'!V184</f>
        <v>10098288.201573275</v>
      </c>
      <c r="M271" s="35" t="e">
        <f t="shared" ref="M271" si="53">SUM(C271:L271)</f>
        <v>#REF!</v>
      </c>
    </row>
    <row r="272" spans="1:13" x14ac:dyDescent="0.2">
      <c r="A272" s="21" t="s">
        <v>163</v>
      </c>
      <c r="B272" s="21" t="s">
        <v>191</v>
      </c>
      <c r="C272" s="35" t="e">
        <f>'Program Lvl'!#REF!</f>
        <v>#REF!</v>
      </c>
      <c r="D272" s="35">
        <f>'Program Lvl'!N185</f>
        <v>74933792.558238372</v>
      </c>
      <c r="E272" s="35">
        <f>'Program Lvl'!O185</f>
        <v>76982561.302677348</v>
      </c>
      <c r="F272" s="35">
        <f>'Program Lvl'!P185</f>
        <v>79447826.144261956</v>
      </c>
      <c r="G272" s="35">
        <f>'Program Lvl'!Q185</f>
        <v>81088381.777448356</v>
      </c>
      <c r="H272" s="35">
        <f>'Program Lvl'!R185</f>
        <v>83521620.538007841</v>
      </c>
      <c r="I272" s="35">
        <f>'Program Lvl'!S185</f>
        <v>89135191.294330582</v>
      </c>
      <c r="J272" s="35">
        <f>'Program Lvl'!T185</f>
        <v>91806252.376808688</v>
      </c>
      <c r="K272" s="35">
        <f>'Program Lvl'!U185</f>
        <v>94539843.99297525</v>
      </c>
      <c r="L272" s="35">
        <f>'Program Lvl'!V185</f>
        <v>97141980.547270328</v>
      </c>
      <c r="M272" s="35" t="e">
        <f t="shared" ref="M272" si="54">SUM(C272:L272)</f>
        <v>#REF!</v>
      </c>
    </row>
    <row r="273" spans="1:13" x14ac:dyDescent="0.2">
      <c r="A273" s="21"/>
      <c r="B273" s="21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</row>
    <row r="274" spans="1:13" x14ac:dyDescent="0.2">
      <c r="A274" s="43"/>
      <c r="B274" s="17" t="s">
        <v>1017</v>
      </c>
      <c r="C274" s="42" t="e">
        <f>SUBTOTAL(9,C271:C273)</f>
        <v>#REF!</v>
      </c>
      <c r="D274" s="42">
        <f t="shared" ref="D274:M274" si="55">SUBTOTAL(9,D271:D273)</f>
        <v>81374790.96686779</v>
      </c>
      <c r="E274" s="42">
        <f t="shared" si="55"/>
        <v>83687834.484125838</v>
      </c>
      <c r="F274" s="42">
        <f t="shared" si="55"/>
        <v>86648420.58199653</v>
      </c>
      <c r="G274" s="42">
        <f t="shared" si="55"/>
        <v>88257785.976865828</v>
      </c>
      <c r="H274" s="42">
        <f t="shared" si="55"/>
        <v>91118870.032352015</v>
      </c>
      <c r="I274" s="42">
        <f t="shared" si="55"/>
        <v>97744429.678132251</v>
      </c>
      <c r="J274" s="42">
        <f t="shared" si="55"/>
        <v>100939963.35650454</v>
      </c>
      <c r="K274" s="42">
        <f t="shared" si="55"/>
        <v>104218961.7478867</v>
      </c>
      <c r="L274" s="42">
        <f t="shared" si="55"/>
        <v>107240268.74884361</v>
      </c>
      <c r="M274" s="42" t="e">
        <f t="shared" si="55"/>
        <v>#REF!</v>
      </c>
    </row>
    <row r="275" spans="1:13" x14ac:dyDescent="0.2">
      <c r="A275" s="22"/>
      <c r="B275" s="22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</row>
    <row r="276" spans="1:13" x14ac:dyDescent="0.2">
      <c r="A276" s="17"/>
      <c r="B276" s="17" t="s">
        <v>186</v>
      </c>
      <c r="C276" s="42" t="e">
        <f t="shared" ref="C276:M276" si="56">SUBTOTAL(9,C2:C272)</f>
        <v>#REF!</v>
      </c>
      <c r="D276" s="42" t="e">
        <f t="shared" si="56"/>
        <v>#N/A</v>
      </c>
      <c r="E276" s="42" t="e">
        <f t="shared" si="56"/>
        <v>#N/A</v>
      </c>
      <c r="F276" s="42" t="e">
        <f t="shared" si="56"/>
        <v>#N/A</v>
      </c>
      <c r="G276" s="42" t="e">
        <f t="shared" si="56"/>
        <v>#N/A</v>
      </c>
      <c r="H276" s="42" t="e">
        <f t="shared" si="56"/>
        <v>#N/A</v>
      </c>
      <c r="I276" s="42" t="e">
        <f t="shared" si="56"/>
        <v>#N/A</v>
      </c>
      <c r="J276" s="42" t="e">
        <f t="shared" si="56"/>
        <v>#N/A</v>
      </c>
      <c r="K276" s="42" t="e">
        <f t="shared" si="56"/>
        <v>#N/A</v>
      </c>
      <c r="L276" s="42" t="e">
        <f t="shared" si="56"/>
        <v>#N/A</v>
      </c>
      <c r="M276" s="42" t="e">
        <f t="shared" si="56"/>
        <v>#REF!</v>
      </c>
    </row>
    <row r="278" spans="1:13" x14ac:dyDescent="0.2">
      <c r="C278" s="20" t="e">
        <f>C276='Plan Lvl'!#REF!</f>
        <v>#REF!</v>
      </c>
      <c r="D278" s="20" t="e">
        <f>D276='Plan Lvl'!M27</f>
        <v>#N/A</v>
      </c>
      <c r="E278" s="20" t="e">
        <f>E276='Plan Lvl'!N27</f>
        <v>#N/A</v>
      </c>
      <c r="F278" s="20" t="e">
        <f>F276='Plan Lvl'!O27</f>
        <v>#N/A</v>
      </c>
      <c r="G278" s="20" t="e">
        <f>G276='Plan Lvl'!P27</f>
        <v>#N/A</v>
      </c>
      <c r="H278" s="20" t="e">
        <f>H276='Plan Lvl'!Q27</f>
        <v>#N/A</v>
      </c>
      <c r="I278" s="20" t="e">
        <f>I276='Plan Lvl'!R27</f>
        <v>#N/A</v>
      </c>
      <c r="J278" s="20" t="e">
        <f>J276='Plan Lvl'!S27</f>
        <v>#N/A</v>
      </c>
      <c r="K278" s="20" t="e">
        <f>K276='Plan Lvl'!T27</f>
        <v>#N/A</v>
      </c>
      <c r="L278" s="20" t="e">
        <f>L276='Plan Lvl'!U27</f>
        <v>#N/A</v>
      </c>
      <c r="M278" s="20" t="e">
        <f>M276='Plan Lvl'!X27</f>
        <v>#REF!</v>
      </c>
    </row>
    <row r="280" spans="1:13" ht="12.75" customHeight="1" x14ac:dyDescent="0.2">
      <c r="A280" s="435" t="s">
        <v>696</v>
      </c>
      <c r="B280" s="437"/>
      <c r="C280" s="18" t="s">
        <v>859</v>
      </c>
      <c r="D280" s="18" t="s">
        <v>864</v>
      </c>
      <c r="E280" s="18" t="s">
        <v>865</v>
      </c>
      <c r="F280" s="18" t="s">
        <v>866</v>
      </c>
      <c r="G280" s="18" t="s">
        <v>867</v>
      </c>
      <c r="H280" s="18" t="s">
        <v>868</v>
      </c>
      <c r="I280" s="18" t="s">
        <v>869</v>
      </c>
      <c r="J280" s="18" t="s">
        <v>870</v>
      </c>
      <c r="K280" s="18" t="s">
        <v>871</v>
      </c>
      <c r="L280" s="18" t="s">
        <v>872</v>
      </c>
      <c r="M280" s="19" t="s">
        <v>170</v>
      </c>
    </row>
    <row r="281" spans="1:13" x14ac:dyDescent="0.2">
      <c r="A281" s="21"/>
      <c r="B281" s="21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</row>
    <row r="282" spans="1:13" x14ac:dyDescent="0.2">
      <c r="A282" s="435" t="s">
        <v>881</v>
      </c>
      <c r="B282" s="436"/>
      <c r="C282" s="436"/>
      <c r="D282" s="436"/>
      <c r="E282" s="436"/>
      <c r="F282" s="436"/>
      <c r="G282" s="436"/>
      <c r="H282" s="436"/>
      <c r="I282" s="436"/>
      <c r="J282" s="436"/>
      <c r="K282" s="436"/>
      <c r="L282" s="436"/>
      <c r="M282" s="437"/>
    </row>
    <row r="283" spans="1:13" x14ac:dyDescent="0.2">
      <c r="A283" s="22" t="s">
        <v>151</v>
      </c>
      <c r="B283" s="22" t="s">
        <v>171</v>
      </c>
      <c r="C283" s="34" t="e">
        <f>C58</f>
        <v>#REF!</v>
      </c>
      <c r="D283" s="34" t="e">
        <f t="shared" ref="D283:M283" si="57">D58</f>
        <v>#N/A</v>
      </c>
      <c r="E283" s="34" t="e">
        <f t="shared" si="57"/>
        <v>#N/A</v>
      </c>
      <c r="F283" s="34" t="e">
        <f t="shared" si="57"/>
        <v>#N/A</v>
      </c>
      <c r="G283" s="34" t="e">
        <f t="shared" si="57"/>
        <v>#N/A</v>
      </c>
      <c r="H283" s="34" t="e">
        <f t="shared" si="57"/>
        <v>#N/A</v>
      </c>
      <c r="I283" s="34" t="e">
        <f t="shared" si="57"/>
        <v>#N/A</v>
      </c>
      <c r="J283" s="34" t="e">
        <f t="shared" si="57"/>
        <v>#N/A</v>
      </c>
      <c r="K283" s="34" t="e">
        <f t="shared" si="57"/>
        <v>#N/A</v>
      </c>
      <c r="L283" s="34" t="e">
        <f t="shared" si="57"/>
        <v>#N/A</v>
      </c>
      <c r="M283" s="34" t="e">
        <f t="shared" si="57"/>
        <v>#REF!</v>
      </c>
    </row>
    <row r="284" spans="1:13" x14ac:dyDescent="0.2">
      <c r="A284" s="22" t="s">
        <v>140</v>
      </c>
      <c r="B284" s="22" t="s">
        <v>206</v>
      </c>
      <c r="C284" s="34" t="e">
        <f>C73</f>
        <v>#REF!</v>
      </c>
      <c r="D284" s="34" t="e">
        <f t="shared" ref="D284:M284" si="58">D73</f>
        <v>#N/A</v>
      </c>
      <c r="E284" s="34" t="e">
        <f t="shared" si="58"/>
        <v>#N/A</v>
      </c>
      <c r="F284" s="34" t="e">
        <f t="shared" si="58"/>
        <v>#N/A</v>
      </c>
      <c r="G284" s="34" t="e">
        <f t="shared" si="58"/>
        <v>#N/A</v>
      </c>
      <c r="H284" s="34" t="e">
        <f t="shared" si="58"/>
        <v>#N/A</v>
      </c>
      <c r="I284" s="34" t="e">
        <f t="shared" si="58"/>
        <v>#N/A</v>
      </c>
      <c r="J284" s="34" t="e">
        <f t="shared" si="58"/>
        <v>#N/A</v>
      </c>
      <c r="K284" s="34" t="e">
        <f t="shared" si="58"/>
        <v>#N/A</v>
      </c>
      <c r="L284" s="34" t="e">
        <f t="shared" si="58"/>
        <v>#N/A</v>
      </c>
      <c r="M284" s="34" t="e">
        <f t="shared" si="58"/>
        <v>#REF!</v>
      </c>
    </row>
    <row r="285" spans="1:13" x14ac:dyDescent="0.2">
      <c r="A285" s="22" t="s">
        <v>949</v>
      </c>
      <c r="B285" s="22" t="s">
        <v>950</v>
      </c>
      <c r="C285" s="34" t="e">
        <f>C75</f>
        <v>#REF!</v>
      </c>
      <c r="D285" s="34">
        <f t="shared" ref="D285:M285" si="59">D75</f>
        <v>307500</v>
      </c>
      <c r="E285" s="34">
        <f t="shared" si="59"/>
        <v>315187.5</v>
      </c>
      <c r="F285" s="34">
        <f t="shared" si="59"/>
        <v>323067.18749999994</v>
      </c>
      <c r="G285" s="34">
        <f t="shared" si="59"/>
        <v>331143.86718749994</v>
      </c>
      <c r="H285" s="34">
        <f t="shared" si="59"/>
        <v>339422.46386718738</v>
      </c>
      <c r="I285" s="34">
        <f t="shared" si="59"/>
        <v>347908.02546386706</v>
      </c>
      <c r="J285" s="34">
        <f t="shared" si="59"/>
        <v>356605.72610046377</v>
      </c>
      <c r="K285" s="34">
        <f t="shared" si="59"/>
        <v>365520.86925297533</v>
      </c>
      <c r="L285" s="34">
        <f t="shared" si="59"/>
        <v>374658.89098429965</v>
      </c>
      <c r="M285" s="34" t="e">
        <f t="shared" si="59"/>
        <v>#REF!</v>
      </c>
    </row>
    <row r="286" spans="1:13" x14ac:dyDescent="0.2">
      <c r="A286" s="22" t="s">
        <v>164</v>
      </c>
      <c r="B286" s="22" t="s">
        <v>302</v>
      </c>
      <c r="C286" s="34" t="e">
        <f>C77</f>
        <v>#REF!</v>
      </c>
      <c r="D286" s="34">
        <f t="shared" ref="D286:M286" si="60">D77</f>
        <v>6970865.0999999996</v>
      </c>
      <c r="E286" s="34">
        <f t="shared" si="60"/>
        <v>7462655.5643749991</v>
      </c>
      <c r="F286" s="34">
        <f t="shared" si="60"/>
        <v>7158488.2801249996</v>
      </c>
      <c r="G286" s="34">
        <f t="shared" si="60"/>
        <v>6926477.7678777333</v>
      </c>
      <c r="H286" s="34">
        <f t="shared" si="60"/>
        <v>6728594.3886571955</v>
      </c>
      <c r="I286" s="34">
        <f t="shared" si="60"/>
        <v>6958160.509277341</v>
      </c>
      <c r="J286" s="34">
        <f t="shared" si="60"/>
        <v>7132114.5220092749</v>
      </c>
      <c r="K286" s="34">
        <f t="shared" si="60"/>
        <v>7310417.3850595066</v>
      </c>
      <c r="L286" s="34">
        <f t="shared" si="60"/>
        <v>7493177.8196859928</v>
      </c>
      <c r="M286" s="34" t="e">
        <f t="shared" si="60"/>
        <v>#REF!</v>
      </c>
    </row>
    <row r="287" spans="1:13" x14ac:dyDescent="0.2">
      <c r="A287" s="22" t="s">
        <v>156</v>
      </c>
      <c r="B287" s="22" t="s">
        <v>207</v>
      </c>
      <c r="C287" s="34" t="e">
        <f>C81</f>
        <v>#REF!</v>
      </c>
      <c r="D287" s="34">
        <f t="shared" ref="D287:M287" si="61">D81</f>
        <v>82000</v>
      </c>
      <c r="E287" s="34">
        <f t="shared" si="61"/>
        <v>84050</v>
      </c>
      <c r="F287" s="34">
        <f t="shared" si="61"/>
        <v>86151.249999999985</v>
      </c>
      <c r="G287" s="34">
        <f t="shared" si="61"/>
        <v>88305.031249999985</v>
      </c>
      <c r="H287" s="34">
        <f t="shared" si="61"/>
        <v>90512.657031249968</v>
      </c>
      <c r="I287" s="34">
        <f t="shared" si="61"/>
        <v>92775.473457031214</v>
      </c>
      <c r="J287" s="34">
        <f t="shared" si="61"/>
        <v>95094.860293456994</v>
      </c>
      <c r="K287" s="34">
        <f t="shared" si="61"/>
        <v>97472.231800793423</v>
      </c>
      <c r="L287" s="34">
        <f t="shared" si="61"/>
        <v>99909.037595813235</v>
      </c>
      <c r="M287" s="34" t="e">
        <f t="shared" si="61"/>
        <v>#REF!</v>
      </c>
    </row>
    <row r="288" spans="1:13" x14ac:dyDescent="0.2">
      <c r="A288" s="22"/>
      <c r="B288" s="21" t="s">
        <v>1011</v>
      </c>
      <c r="C288" s="35" t="e">
        <f>SUBTOTAL(9,C283:C287)</f>
        <v>#REF!</v>
      </c>
      <c r="D288" s="35" t="e">
        <f t="shared" ref="D288:M288" si="62">SUBTOTAL(9,D283:D287)</f>
        <v>#N/A</v>
      </c>
      <c r="E288" s="35" t="e">
        <f t="shared" si="62"/>
        <v>#N/A</v>
      </c>
      <c r="F288" s="35" t="e">
        <f t="shared" si="62"/>
        <v>#N/A</v>
      </c>
      <c r="G288" s="35" t="e">
        <f t="shared" si="62"/>
        <v>#N/A</v>
      </c>
      <c r="H288" s="35" t="e">
        <f t="shared" si="62"/>
        <v>#N/A</v>
      </c>
      <c r="I288" s="35" t="e">
        <f t="shared" si="62"/>
        <v>#N/A</v>
      </c>
      <c r="J288" s="35" t="e">
        <f t="shared" si="62"/>
        <v>#N/A</v>
      </c>
      <c r="K288" s="35" t="e">
        <f t="shared" si="62"/>
        <v>#N/A</v>
      </c>
      <c r="L288" s="35" t="e">
        <f t="shared" si="62"/>
        <v>#N/A</v>
      </c>
      <c r="M288" s="35" t="e">
        <f t="shared" si="62"/>
        <v>#REF!</v>
      </c>
    </row>
    <row r="289" spans="1:13" x14ac:dyDescent="0.2">
      <c r="A289" s="435" t="s">
        <v>882</v>
      </c>
      <c r="B289" s="436"/>
      <c r="C289" s="436"/>
      <c r="D289" s="436"/>
      <c r="E289" s="436"/>
      <c r="F289" s="436"/>
      <c r="G289" s="436"/>
      <c r="H289" s="436"/>
      <c r="I289" s="436"/>
      <c r="J289" s="436"/>
      <c r="K289" s="436"/>
      <c r="L289" s="436"/>
      <c r="M289" s="437"/>
    </row>
    <row r="290" spans="1:13" x14ac:dyDescent="0.2">
      <c r="A290" s="22" t="s">
        <v>157</v>
      </c>
      <c r="B290" s="22" t="s">
        <v>1018</v>
      </c>
      <c r="C290" s="34" t="e">
        <f t="shared" ref="C290:M290" si="63">C142</f>
        <v>#REF!</v>
      </c>
      <c r="D290" s="34" t="e">
        <f t="shared" si="63"/>
        <v>#N/A</v>
      </c>
      <c r="E290" s="34" t="e">
        <f t="shared" si="63"/>
        <v>#N/A</v>
      </c>
      <c r="F290" s="34" t="e">
        <f t="shared" si="63"/>
        <v>#N/A</v>
      </c>
      <c r="G290" s="34" t="e">
        <f t="shared" si="63"/>
        <v>#N/A</v>
      </c>
      <c r="H290" s="34" t="e">
        <f t="shared" si="63"/>
        <v>#N/A</v>
      </c>
      <c r="I290" s="34" t="e">
        <f t="shared" si="63"/>
        <v>#N/A</v>
      </c>
      <c r="J290" s="34" t="e">
        <f t="shared" si="63"/>
        <v>#N/A</v>
      </c>
      <c r="K290" s="34" t="e">
        <f t="shared" si="63"/>
        <v>#N/A</v>
      </c>
      <c r="L290" s="34" t="e">
        <f t="shared" si="63"/>
        <v>#N/A</v>
      </c>
      <c r="M290" s="34" t="e">
        <f t="shared" si="63"/>
        <v>#REF!</v>
      </c>
    </row>
    <row r="291" spans="1:13" x14ac:dyDescent="0.2">
      <c r="A291" s="22" t="s">
        <v>158</v>
      </c>
      <c r="B291" s="22" t="s">
        <v>1020</v>
      </c>
      <c r="C291" s="34" t="e">
        <f t="shared" ref="C291:M291" si="64">C167</f>
        <v>#REF!</v>
      </c>
      <c r="D291" s="34" t="e">
        <f t="shared" si="64"/>
        <v>#N/A</v>
      </c>
      <c r="E291" s="34" t="e">
        <f t="shared" si="64"/>
        <v>#N/A</v>
      </c>
      <c r="F291" s="34" t="e">
        <f t="shared" si="64"/>
        <v>#N/A</v>
      </c>
      <c r="G291" s="34" t="e">
        <f t="shared" si="64"/>
        <v>#N/A</v>
      </c>
      <c r="H291" s="34" t="e">
        <f t="shared" si="64"/>
        <v>#N/A</v>
      </c>
      <c r="I291" s="34" t="e">
        <f t="shared" si="64"/>
        <v>#N/A</v>
      </c>
      <c r="J291" s="34" t="e">
        <f t="shared" si="64"/>
        <v>#N/A</v>
      </c>
      <c r="K291" s="34" t="e">
        <f t="shared" si="64"/>
        <v>#N/A</v>
      </c>
      <c r="L291" s="34" t="e">
        <f t="shared" si="64"/>
        <v>#N/A</v>
      </c>
      <c r="M291" s="34" t="e">
        <f t="shared" si="64"/>
        <v>#REF!</v>
      </c>
    </row>
    <row r="292" spans="1:13" x14ac:dyDescent="0.2">
      <c r="A292" s="22" t="s">
        <v>155</v>
      </c>
      <c r="B292" s="22" t="s">
        <v>1015</v>
      </c>
      <c r="C292" s="34" t="e">
        <f t="shared" ref="C292:M292" si="65">C195</f>
        <v>#REF!</v>
      </c>
      <c r="D292" s="34" t="e">
        <f t="shared" si="65"/>
        <v>#N/A</v>
      </c>
      <c r="E292" s="34" t="e">
        <f t="shared" si="65"/>
        <v>#N/A</v>
      </c>
      <c r="F292" s="34" t="e">
        <f t="shared" si="65"/>
        <v>#N/A</v>
      </c>
      <c r="G292" s="34" t="e">
        <f t="shared" si="65"/>
        <v>#N/A</v>
      </c>
      <c r="H292" s="34" t="e">
        <f t="shared" si="65"/>
        <v>#N/A</v>
      </c>
      <c r="I292" s="34" t="e">
        <f t="shared" si="65"/>
        <v>#N/A</v>
      </c>
      <c r="J292" s="34" t="e">
        <f t="shared" si="65"/>
        <v>#N/A</v>
      </c>
      <c r="K292" s="34" t="e">
        <f t="shared" si="65"/>
        <v>#N/A</v>
      </c>
      <c r="L292" s="34" t="e">
        <f t="shared" si="65"/>
        <v>#N/A</v>
      </c>
      <c r="M292" s="34" t="e">
        <f t="shared" si="65"/>
        <v>#REF!</v>
      </c>
    </row>
    <row r="293" spans="1:13" x14ac:dyDescent="0.2">
      <c r="A293" s="22" t="s">
        <v>160</v>
      </c>
      <c r="B293" s="22" t="s">
        <v>174</v>
      </c>
      <c r="C293" s="34" t="e">
        <f t="shared" ref="C293:M293" si="66">C200</f>
        <v>#REF!</v>
      </c>
      <c r="D293" s="34">
        <f t="shared" si="66"/>
        <v>3372250</v>
      </c>
      <c r="E293" s="34">
        <f t="shared" si="66"/>
        <v>3456556.25</v>
      </c>
      <c r="F293" s="34">
        <f t="shared" si="66"/>
        <v>4619860.7812499991</v>
      </c>
      <c r="G293" s="34">
        <f t="shared" si="66"/>
        <v>4735357.3007812491</v>
      </c>
      <c r="H293" s="34">
        <f t="shared" si="66"/>
        <v>3722333.0204101549</v>
      </c>
      <c r="I293" s="34">
        <f t="shared" si="66"/>
        <v>3815391.3459204086</v>
      </c>
      <c r="J293" s="34">
        <f t="shared" si="66"/>
        <v>3910776.129568419</v>
      </c>
      <c r="K293" s="34">
        <f t="shared" si="66"/>
        <v>5226948.4303175472</v>
      </c>
      <c r="L293" s="34">
        <f t="shared" si="66"/>
        <v>5357622.1410754845</v>
      </c>
      <c r="M293" s="34" t="e">
        <f t="shared" si="66"/>
        <v>#REF!</v>
      </c>
    </row>
    <row r="294" spans="1:13" x14ac:dyDescent="0.2">
      <c r="A294" s="22" t="s">
        <v>161</v>
      </c>
      <c r="B294" s="22" t="s">
        <v>288</v>
      </c>
      <c r="C294" s="34" t="e">
        <f t="shared" ref="C294:M294" si="67">C206</f>
        <v>#REF!</v>
      </c>
      <c r="D294" s="34">
        <f t="shared" si="67"/>
        <v>2229375</v>
      </c>
      <c r="E294" s="34">
        <f t="shared" si="67"/>
        <v>2138021.875</v>
      </c>
      <c r="F294" s="34">
        <f t="shared" si="67"/>
        <v>2008401.0156249995</v>
      </c>
      <c r="G294" s="34">
        <f t="shared" si="67"/>
        <v>1815772.2050781245</v>
      </c>
      <c r="H294" s="34">
        <f t="shared" si="67"/>
        <v>1634884.8676269527</v>
      </c>
      <c r="I294" s="34">
        <f t="shared" si="67"/>
        <v>2470146.9807934561</v>
      </c>
      <c r="J294" s="34">
        <f t="shared" si="67"/>
        <v>3114356.6746107163</v>
      </c>
      <c r="K294" s="34">
        <f t="shared" si="67"/>
        <v>2790142.6352977115</v>
      </c>
      <c r="L294" s="34">
        <f t="shared" si="67"/>
        <v>3197089.2030660235</v>
      </c>
      <c r="M294" s="34" t="e">
        <f t="shared" si="67"/>
        <v>#REF!</v>
      </c>
    </row>
    <row r="295" spans="1:13" x14ac:dyDescent="0.2">
      <c r="A295" s="22" t="s">
        <v>159</v>
      </c>
      <c r="B295" s="22" t="s">
        <v>205</v>
      </c>
      <c r="C295" s="34" t="e">
        <f t="shared" ref="C295:M295" si="68">C214</f>
        <v>#REF!</v>
      </c>
      <c r="D295" s="34">
        <f t="shared" si="68"/>
        <v>8943125</v>
      </c>
      <c r="E295" s="34">
        <f t="shared" si="68"/>
        <v>6387800</v>
      </c>
      <c r="F295" s="34">
        <f t="shared" si="68"/>
        <v>5955205.1562499991</v>
      </c>
      <c r="G295" s="34">
        <f t="shared" si="68"/>
        <v>6104085.2851562491</v>
      </c>
      <c r="H295" s="34">
        <f t="shared" si="68"/>
        <v>6256687.4172851546</v>
      </c>
      <c r="I295" s="34">
        <f t="shared" si="68"/>
        <v>6703027.9572705049</v>
      </c>
      <c r="J295" s="34">
        <f t="shared" si="68"/>
        <v>6870603.6562022688</v>
      </c>
      <c r="K295" s="34">
        <f t="shared" si="68"/>
        <v>7042368.7476073243</v>
      </c>
      <c r="L295" s="34">
        <f t="shared" si="68"/>
        <v>7218427.9662975054</v>
      </c>
      <c r="M295" s="34" t="e">
        <f t="shared" si="68"/>
        <v>#REF!</v>
      </c>
    </row>
    <row r="296" spans="1:13" x14ac:dyDescent="0.2">
      <c r="A296" s="22" t="s">
        <v>175</v>
      </c>
      <c r="B296" s="22" t="s">
        <v>795</v>
      </c>
      <c r="C296" s="34" t="e">
        <f t="shared" ref="C296:M296" si="69">C216</f>
        <v>#REF!</v>
      </c>
      <c r="D296" s="34">
        <f t="shared" si="69"/>
        <v>1024999.9999999999</v>
      </c>
      <c r="E296" s="34">
        <f t="shared" si="69"/>
        <v>1050625</v>
      </c>
      <c r="F296" s="34">
        <f t="shared" si="69"/>
        <v>1076890.6249999998</v>
      </c>
      <c r="G296" s="34">
        <f t="shared" si="69"/>
        <v>1103812.8906249998</v>
      </c>
      <c r="H296" s="34">
        <f t="shared" si="69"/>
        <v>1131408.2128906248</v>
      </c>
      <c r="I296" s="34">
        <f t="shared" si="69"/>
        <v>1159693.4182128902</v>
      </c>
      <c r="J296" s="34">
        <f t="shared" si="69"/>
        <v>1188685.7536682126</v>
      </c>
      <c r="K296" s="34">
        <f t="shared" si="69"/>
        <v>1218402.8975099176</v>
      </c>
      <c r="L296" s="34">
        <f t="shared" si="69"/>
        <v>1248862.9699476655</v>
      </c>
      <c r="M296" s="34" t="e">
        <f t="shared" si="69"/>
        <v>#REF!</v>
      </c>
    </row>
    <row r="297" spans="1:13" x14ac:dyDescent="0.2">
      <c r="A297" s="22"/>
      <c r="B297" s="21" t="s">
        <v>1022</v>
      </c>
      <c r="C297" s="35" t="e">
        <f>SUBTOTAL(9,C290:C296)</f>
        <v>#REF!</v>
      </c>
      <c r="D297" s="35" t="e">
        <f t="shared" ref="D297:M297" si="70">SUBTOTAL(9,D290:D296)</f>
        <v>#N/A</v>
      </c>
      <c r="E297" s="35" t="e">
        <f t="shared" si="70"/>
        <v>#N/A</v>
      </c>
      <c r="F297" s="35" t="e">
        <f t="shared" si="70"/>
        <v>#N/A</v>
      </c>
      <c r="G297" s="35" t="e">
        <f t="shared" si="70"/>
        <v>#N/A</v>
      </c>
      <c r="H297" s="35" t="e">
        <f t="shared" si="70"/>
        <v>#N/A</v>
      </c>
      <c r="I297" s="35" t="e">
        <f t="shared" si="70"/>
        <v>#N/A</v>
      </c>
      <c r="J297" s="35" t="e">
        <f t="shared" si="70"/>
        <v>#N/A</v>
      </c>
      <c r="K297" s="35" t="e">
        <f t="shared" si="70"/>
        <v>#N/A</v>
      </c>
      <c r="L297" s="35" t="e">
        <f t="shared" si="70"/>
        <v>#N/A</v>
      </c>
      <c r="M297" s="35" t="e">
        <f t="shared" si="70"/>
        <v>#REF!</v>
      </c>
    </row>
    <row r="298" spans="1:13" x14ac:dyDescent="0.2">
      <c r="A298" s="435" t="s">
        <v>884</v>
      </c>
      <c r="B298" s="436"/>
      <c r="C298" s="436"/>
      <c r="D298" s="436"/>
      <c r="E298" s="436"/>
      <c r="F298" s="436"/>
      <c r="G298" s="436"/>
      <c r="H298" s="436"/>
      <c r="I298" s="436"/>
      <c r="J298" s="436"/>
      <c r="K298" s="436"/>
      <c r="L298" s="436"/>
      <c r="M298" s="437"/>
    </row>
    <row r="299" spans="1:13" x14ac:dyDescent="0.2">
      <c r="A299" s="22" t="s">
        <v>96</v>
      </c>
      <c r="B299" s="22" t="s">
        <v>295</v>
      </c>
      <c r="C299" s="34" t="e">
        <f t="shared" ref="C299:M299" si="71">C222</f>
        <v>#REF!</v>
      </c>
      <c r="D299" s="34">
        <f t="shared" si="71"/>
        <v>1664241.2499999998</v>
      </c>
      <c r="E299" s="34">
        <f t="shared" si="71"/>
        <v>1643020.9568749999</v>
      </c>
      <c r="F299" s="34">
        <f t="shared" si="71"/>
        <v>1661087.6357031248</v>
      </c>
      <c r="G299" s="34">
        <f t="shared" si="71"/>
        <v>1694353.8909222654</v>
      </c>
      <c r="H299" s="34">
        <f t="shared" si="71"/>
        <v>1734526.8575280171</v>
      </c>
      <c r="I299" s="34">
        <f t="shared" si="71"/>
        <v>1777890.0289662173</v>
      </c>
      <c r="J299" s="34">
        <f t="shared" si="71"/>
        <v>1822337.2796903728</v>
      </c>
      <c r="K299" s="34">
        <f t="shared" si="71"/>
        <v>1867895.7116826321</v>
      </c>
      <c r="L299" s="34">
        <f t="shared" si="71"/>
        <v>1914593.1044746975</v>
      </c>
      <c r="M299" s="34" t="e">
        <f t="shared" si="71"/>
        <v>#REF!</v>
      </c>
    </row>
    <row r="300" spans="1:13" x14ac:dyDescent="0.2">
      <c r="A300" s="22" t="s">
        <v>735</v>
      </c>
      <c r="B300" s="22" t="s">
        <v>742</v>
      </c>
      <c r="C300" s="34" t="e">
        <f t="shared" ref="C300:M300" si="72">C223</f>
        <v>#REF!</v>
      </c>
      <c r="D300" s="34">
        <f t="shared" si="72"/>
        <v>2206549.2749999999</v>
      </c>
      <c r="E300" s="34">
        <f t="shared" si="72"/>
        <v>2318255.5431249999</v>
      </c>
      <c r="F300" s="34">
        <f t="shared" si="72"/>
        <v>2435617.5261406247</v>
      </c>
      <c r="G300" s="34">
        <f t="shared" si="72"/>
        <v>2558919.7527558589</v>
      </c>
      <c r="H300" s="34">
        <f t="shared" si="72"/>
        <v>2688465.7723692572</v>
      </c>
      <c r="I300" s="34">
        <f t="shared" si="72"/>
        <v>2755677.4166784883</v>
      </c>
      <c r="J300" s="34">
        <f t="shared" si="72"/>
        <v>2824569.3520954507</v>
      </c>
      <c r="K300" s="34">
        <f t="shared" si="72"/>
        <v>2895183.5858978364</v>
      </c>
      <c r="L300" s="34">
        <f t="shared" si="72"/>
        <v>2967563.1755452822</v>
      </c>
      <c r="M300" s="34" t="e">
        <f t="shared" si="72"/>
        <v>#REF!</v>
      </c>
    </row>
    <row r="301" spans="1:13" x14ac:dyDescent="0.2">
      <c r="A301" s="22" t="s">
        <v>97</v>
      </c>
      <c r="B301" s="22" t="s">
        <v>303</v>
      </c>
      <c r="C301" s="34" t="e">
        <f t="shared" ref="C301:M301" si="73">C224</f>
        <v>#REF!</v>
      </c>
      <c r="D301" s="34">
        <f t="shared" si="73"/>
        <v>7688980.0999999996</v>
      </c>
      <c r="E301" s="34">
        <f t="shared" si="73"/>
        <v>5602510.34375</v>
      </c>
      <c r="F301" s="34">
        <f t="shared" si="73"/>
        <v>4936560.3144843746</v>
      </c>
      <c r="G301" s="34">
        <f t="shared" si="73"/>
        <v>4769957.41965078</v>
      </c>
      <c r="H301" s="34">
        <f t="shared" si="73"/>
        <v>4803453.5324624302</v>
      </c>
      <c r="I301" s="34">
        <f t="shared" si="73"/>
        <v>4923539.8707739906</v>
      </c>
      <c r="J301" s="34">
        <f t="shared" si="73"/>
        <v>5046628.3675433407</v>
      </c>
      <c r="K301" s="34">
        <f t="shared" si="73"/>
        <v>5172794.076731924</v>
      </c>
      <c r="L301" s="34">
        <f t="shared" si="73"/>
        <v>5302113.9286502209</v>
      </c>
      <c r="M301" s="34" t="e">
        <f t="shared" si="73"/>
        <v>#REF!</v>
      </c>
    </row>
    <row r="302" spans="1:13" x14ac:dyDescent="0.2">
      <c r="A302" s="22" t="s">
        <v>98</v>
      </c>
      <c r="B302" s="22" t="s">
        <v>310</v>
      </c>
      <c r="C302" s="34" t="e">
        <f t="shared" ref="C302:M302" si="74">C225</f>
        <v>#REF!</v>
      </c>
      <c r="D302" s="34">
        <f t="shared" si="74"/>
        <v>1044823.4999999999</v>
      </c>
      <c r="E302" s="34">
        <f t="shared" si="74"/>
        <v>780742.5512499999</v>
      </c>
      <c r="F302" s="34">
        <f t="shared" si="74"/>
        <v>712692.67696874996</v>
      </c>
      <c r="G302" s="34">
        <f t="shared" si="74"/>
        <v>697271.98013046861</v>
      </c>
      <c r="H302" s="34">
        <f t="shared" si="74"/>
        <v>700813.481004072</v>
      </c>
      <c r="I302" s="34">
        <f t="shared" si="74"/>
        <v>718333.81802917377</v>
      </c>
      <c r="J302" s="34">
        <f t="shared" si="74"/>
        <v>736292.16347990313</v>
      </c>
      <c r="K302" s="34">
        <f t="shared" si="74"/>
        <v>754699.46756690065</v>
      </c>
      <c r="L302" s="34">
        <f t="shared" si="74"/>
        <v>773566.95425607311</v>
      </c>
      <c r="M302" s="34" t="e">
        <f t="shared" si="74"/>
        <v>#REF!</v>
      </c>
    </row>
    <row r="303" spans="1:13" x14ac:dyDescent="0.2">
      <c r="A303" s="22" t="s">
        <v>99</v>
      </c>
      <c r="B303" s="22" t="s">
        <v>341</v>
      </c>
      <c r="C303" s="34" t="e">
        <f t="shared" ref="C303:M303" si="75">C226</f>
        <v>#REF!</v>
      </c>
      <c r="D303" s="34">
        <f t="shared" si="75"/>
        <v>22200527.274999999</v>
      </c>
      <c r="E303" s="34">
        <f t="shared" si="75"/>
        <v>15339844.678125</v>
      </c>
      <c r="F303" s="34">
        <f t="shared" si="75"/>
        <v>12662926.404781248</v>
      </c>
      <c r="G303" s="34">
        <f t="shared" si="75"/>
        <v>12204412.08741992</v>
      </c>
      <c r="H303" s="34">
        <f t="shared" si="75"/>
        <v>12223359.835951842</v>
      </c>
      <c r="I303" s="34">
        <f t="shared" si="75"/>
        <v>12528943.831850637</v>
      </c>
      <c r="J303" s="34">
        <f t="shared" si="75"/>
        <v>12842167.427646903</v>
      </c>
      <c r="K303" s="34">
        <f t="shared" si="75"/>
        <v>13163221.613338076</v>
      </c>
      <c r="L303" s="34">
        <f t="shared" si="75"/>
        <v>13492302.153671525</v>
      </c>
      <c r="M303" s="34" t="e">
        <f t="shared" si="75"/>
        <v>#REF!</v>
      </c>
    </row>
    <row r="304" spans="1:13" x14ac:dyDescent="0.2">
      <c r="A304" s="22"/>
      <c r="B304" s="21" t="s">
        <v>1013</v>
      </c>
      <c r="C304" s="35" t="e">
        <f>SUBTOTAL(9,C299:C303)</f>
        <v>#REF!</v>
      </c>
      <c r="D304" s="35">
        <f t="shared" ref="D304:M304" si="76">SUBTOTAL(9,D299:D303)</f>
        <v>34805121.399999999</v>
      </c>
      <c r="E304" s="35">
        <f t="shared" si="76"/>
        <v>25684374.073124997</v>
      </c>
      <c r="F304" s="35">
        <f t="shared" si="76"/>
        <v>22408884.558078121</v>
      </c>
      <c r="G304" s="35">
        <f t="shared" si="76"/>
        <v>21924915.13087929</v>
      </c>
      <c r="H304" s="35">
        <f t="shared" si="76"/>
        <v>22150619.479315616</v>
      </c>
      <c r="I304" s="35">
        <f t="shared" si="76"/>
        <v>22704384.966298506</v>
      </c>
      <c r="J304" s="35">
        <f t="shared" si="76"/>
        <v>23271994.590455972</v>
      </c>
      <c r="K304" s="35">
        <f t="shared" si="76"/>
        <v>23853794.455217369</v>
      </c>
      <c r="L304" s="35">
        <f t="shared" si="76"/>
        <v>24450139.316597797</v>
      </c>
      <c r="M304" s="35" t="e">
        <f t="shared" si="76"/>
        <v>#REF!</v>
      </c>
    </row>
    <row r="305" spans="1:13" x14ac:dyDescent="0.2">
      <c r="A305" s="435" t="s">
        <v>179</v>
      </c>
      <c r="B305" s="436"/>
      <c r="C305" s="436"/>
      <c r="D305" s="436"/>
      <c r="E305" s="436"/>
      <c r="F305" s="436"/>
      <c r="G305" s="436"/>
      <c r="H305" s="436"/>
      <c r="I305" s="436"/>
      <c r="J305" s="436"/>
      <c r="K305" s="436"/>
      <c r="L305" s="436"/>
      <c r="M305" s="437"/>
    </row>
    <row r="306" spans="1:13" x14ac:dyDescent="0.2">
      <c r="A306" s="22" t="s">
        <v>924</v>
      </c>
      <c r="B306" s="22" t="s">
        <v>925</v>
      </c>
      <c r="C306" s="34" t="e">
        <f t="shared" ref="C306:M306" si="77">C232</f>
        <v>#REF!</v>
      </c>
      <c r="D306" s="34">
        <f t="shared" si="77"/>
        <v>4099999.9999999995</v>
      </c>
      <c r="E306" s="34">
        <f t="shared" si="77"/>
        <v>4202500</v>
      </c>
      <c r="F306" s="34">
        <f t="shared" si="77"/>
        <v>4307562.4999999991</v>
      </c>
      <c r="G306" s="34">
        <f t="shared" si="77"/>
        <v>4415251.5624999991</v>
      </c>
      <c r="H306" s="34">
        <f t="shared" si="77"/>
        <v>4525632.8515624991</v>
      </c>
      <c r="I306" s="34">
        <f t="shared" si="77"/>
        <v>4638773.6728515606</v>
      </c>
      <c r="J306" s="34">
        <f t="shared" si="77"/>
        <v>4754743.0146728503</v>
      </c>
      <c r="K306" s="34">
        <f t="shared" si="77"/>
        <v>4873611.5900396705</v>
      </c>
      <c r="L306" s="34">
        <f t="shared" si="77"/>
        <v>4995451.8797906619</v>
      </c>
      <c r="M306" s="34" t="e">
        <f t="shared" si="77"/>
        <v>#REF!</v>
      </c>
    </row>
    <row r="307" spans="1:13" x14ac:dyDescent="0.2">
      <c r="A307" s="22"/>
      <c r="B307" s="21" t="s">
        <v>1014</v>
      </c>
      <c r="C307" s="35" t="e">
        <f>SUBTOTAL(9,C306)</f>
        <v>#REF!</v>
      </c>
      <c r="D307" s="35">
        <f t="shared" ref="D307:M307" si="78">SUBTOTAL(9,D306)</f>
        <v>4099999.9999999995</v>
      </c>
      <c r="E307" s="35">
        <f t="shared" si="78"/>
        <v>4202500</v>
      </c>
      <c r="F307" s="35">
        <f t="shared" si="78"/>
        <v>4307562.4999999991</v>
      </c>
      <c r="G307" s="35">
        <f t="shared" si="78"/>
        <v>4415251.5624999991</v>
      </c>
      <c r="H307" s="35">
        <f t="shared" si="78"/>
        <v>4525632.8515624991</v>
      </c>
      <c r="I307" s="35">
        <f t="shared" si="78"/>
        <v>4638773.6728515606</v>
      </c>
      <c r="J307" s="35">
        <f t="shared" si="78"/>
        <v>4754743.0146728503</v>
      </c>
      <c r="K307" s="35">
        <f t="shared" si="78"/>
        <v>4873611.5900396705</v>
      </c>
      <c r="L307" s="35">
        <f t="shared" si="78"/>
        <v>4995451.8797906619</v>
      </c>
      <c r="M307" s="35" t="e">
        <f t="shared" si="78"/>
        <v>#REF!</v>
      </c>
    </row>
    <row r="308" spans="1:13" x14ac:dyDescent="0.2">
      <c r="A308" s="435" t="s">
        <v>608</v>
      </c>
      <c r="B308" s="436"/>
      <c r="C308" s="436"/>
      <c r="D308" s="436"/>
      <c r="E308" s="436"/>
      <c r="F308" s="436"/>
      <c r="G308" s="436"/>
      <c r="H308" s="436"/>
      <c r="I308" s="436"/>
      <c r="J308" s="436"/>
      <c r="K308" s="436"/>
      <c r="L308" s="436"/>
      <c r="M308" s="437"/>
    </row>
    <row r="309" spans="1:13" x14ac:dyDescent="0.2">
      <c r="A309" s="22" t="s">
        <v>156</v>
      </c>
      <c r="B309" s="22" t="s">
        <v>207</v>
      </c>
      <c r="C309" s="34" t="e">
        <f t="shared" ref="C309:M309" si="79">C242</f>
        <v>#REF!</v>
      </c>
      <c r="D309" s="34">
        <f t="shared" si="79"/>
        <v>1793749.9999999998</v>
      </c>
      <c r="E309" s="34">
        <f t="shared" si="79"/>
        <v>1838593.75</v>
      </c>
      <c r="F309" s="34">
        <f t="shared" si="79"/>
        <v>1884558.5937499995</v>
      </c>
      <c r="G309" s="34">
        <f t="shared" si="79"/>
        <v>1931672.5585937495</v>
      </c>
      <c r="H309" s="34">
        <f t="shared" si="79"/>
        <v>1979964.3725585933</v>
      </c>
      <c r="I309" s="34">
        <f t="shared" si="79"/>
        <v>2029463.4818725577</v>
      </c>
      <c r="J309" s="34">
        <f t="shared" si="79"/>
        <v>2080200.068919372</v>
      </c>
      <c r="K309" s="34">
        <f t="shared" si="79"/>
        <v>2132205.0706423558</v>
      </c>
      <c r="L309" s="34">
        <f t="shared" si="79"/>
        <v>2185510.1974084144</v>
      </c>
      <c r="M309" s="34" t="e">
        <f t="shared" si="79"/>
        <v>#REF!</v>
      </c>
    </row>
    <row r="310" spans="1:13" x14ac:dyDescent="0.2">
      <c r="A310" s="22" t="s">
        <v>128</v>
      </c>
      <c r="B310" s="22" t="s">
        <v>172</v>
      </c>
      <c r="C310" s="34" t="e">
        <f t="shared" ref="C310:M310" si="80">C247</f>
        <v>#REF!</v>
      </c>
      <c r="D310" s="34">
        <f t="shared" si="80"/>
        <v>453459.99999999994</v>
      </c>
      <c r="E310" s="34">
        <f t="shared" si="80"/>
        <v>754033.5625</v>
      </c>
      <c r="F310" s="34">
        <f t="shared" si="80"/>
        <v>1048137.6453124998</v>
      </c>
      <c r="G310" s="34">
        <f t="shared" si="80"/>
        <v>1156354.3842187498</v>
      </c>
      <c r="H310" s="34">
        <f t="shared" si="80"/>
        <v>1656990.3212904097</v>
      </c>
      <c r="I310" s="34">
        <f t="shared" si="80"/>
        <v>1623060.5203940326</v>
      </c>
      <c r="J310" s="34">
        <f t="shared" si="80"/>
        <v>1818113.8792075897</v>
      </c>
      <c r="K310" s="34">
        <f t="shared" si="80"/>
        <v>1863566.7261877793</v>
      </c>
      <c r="L310" s="34">
        <f t="shared" si="80"/>
        <v>1585561.4220974357</v>
      </c>
      <c r="M310" s="34" t="e">
        <f t="shared" si="80"/>
        <v>#REF!</v>
      </c>
    </row>
    <row r="311" spans="1:13" x14ac:dyDescent="0.2">
      <c r="A311" s="22" t="s">
        <v>194</v>
      </c>
      <c r="B311" s="22" t="s">
        <v>192</v>
      </c>
      <c r="C311" s="34" t="e">
        <f t="shared" ref="C311:M311" si="81">C253</f>
        <v>#REF!</v>
      </c>
      <c r="D311" s="34" t="e">
        <f t="shared" si="81"/>
        <v>#N/A</v>
      </c>
      <c r="E311" s="34" t="e">
        <f t="shared" si="81"/>
        <v>#N/A</v>
      </c>
      <c r="F311" s="34" t="e">
        <f t="shared" si="81"/>
        <v>#N/A</v>
      </c>
      <c r="G311" s="34" t="e">
        <f t="shared" si="81"/>
        <v>#N/A</v>
      </c>
      <c r="H311" s="34" t="e">
        <f t="shared" si="81"/>
        <v>#N/A</v>
      </c>
      <c r="I311" s="34" t="e">
        <f t="shared" si="81"/>
        <v>#N/A</v>
      </c>
      <c r="J311" s="34" t="e">
        <f t="shared" si="81"/>
        <v>#N/A</v>
      </c>
      <c r="K311" s="34" t="e">
        <f t="shared" si="81"/>
        <v>#N/A</v>
      </c>
      <c r="L311" s="34" t="e">
        <f t="shared" si="81"/>
        <v>#N/A</v>
      </c>
      <c r="M311" s="34" t="e">
        <f t="shared" si="81"/>
        <v>#REF!</v>
      </c>
    </row>
    <row r="312" spans="1:13" x14ac:dyDescent="0.2">
      <c r="A312" s="22" t="s">
        <v>133</v>
      </c>
      <c r="B312" s="22" t="s">
        <v>173</v>
      </c>
      <c r="C312" s="34" t="e">
        <f>C260</f>
        <v>#REF!</v>
      </c>
      <c r="D312" s="34">
        <f t="shared" ref="D312:M312" si="82">D260</f>
        <v>2601023.5999999996</v>
      </c>
      <c r="E312" s="34">
        <f t="shared" si="82"/>
        <v>1888167.4906249996</v>
      </c>
      <c r="F312" s="34">
        <f t="shared" si="82"/>
        <v>1870328.5610312498</v>
      </c>
      <c r="G312" s="34">
        <f t="shared" si="82"/>
        <v>1817302.0897445309</v>
      </c>
      <c r="H312" s="34">
        <f t="shared" si="82"/>
        <v>1850969.1279822944</v>
      </c>
      <c r="I312" s="34">
        <f t="shared" si="82"/>
        <v>1798206.6979598887</v>
      </c>
      <c r="J312" s="34">
        <f t="shared" si="82"/>
        <v>1824857.2934881495</v>
      </c>
      <c r="K312" s="34">
        <f t="shared" si="82"/>
        <v>1766428.3367809036</v>
      </c>
      <c r="L312" s="34">
        <f t="shared" si="82"/>
        <v>1791357.8043262018</v>
      </c>
      <c r="M312" s="34" t="e">
        <f t="shared" si="82"/>
        <v>#REF!</v>
      </c>
    </row>
    <row r="313" spans="1:13" x14ac:dyDescent="0.2">
      <c r="A313" s="22" t="s">
        <v>1031</v>
      </c>
      <c r="B313" s="22" t="s">
        <v>1033</v>
      </c>
      <c r="C313" s="34" t="e">
        <f>C265</f>
        <v>#REF!</v>
      </c>
      <c r="D313" s="34">
        <f t="shared" ref="D313:M313" si="83">D265</f>
        <v>4868749.9999999991</v>
      </c>
      <c r="E313" s="34">
        <f t="shared" si="83"/>
        <v>4990468.7499999991</v>
      </c>
      <c r="F313" s="34">
        <f t="shared" si="83"/>
        <v>5115230.4687499991</v>
      </c>
      <c r="G313" s="34">
        <f t="shared" si="83"/>
        <v>5243111.2304687481</v>
      </c>
      <c r="H313" s="34">
        <f t="shared" si="83"/>
        <v>5374189.0112304669</v>
      </c>
      <c r="I313" s="34">
        <f t="shared" si="83"/>
        <v>5508543.7365112286</v>
      </c>
      <c r="J313" s="34">
        <f t="shared" si="83"/>
        <v>5646257.3299240097</v>
      </c>
      <c r="K313" s="34">
        <f t="shared" si="83"/>
        <v>5787413.7631721087</v>
      </c>
      <c r="L313" s="34">
        <f t="shared" si="83"/>
        <v>5932099.1072514113</v>
      </c>
      <c r="M313" s="34" t="e">
        <f t="shared" si="83"/>
        <v>#REF!</v>
      </c>
    </row>
    <row r="314" spans="1:13" x14ac:dyDescent="0.2">
      <c r="A314" s="22"/>
      <c r="B314" s="21" t="s">
        <v>1016</v>
      </c>
      <c r="C314" s="35" t="e">
        <f>SUBTOTAL(9,C309:C313)</f>
        <v>#REF!</v>
      </c>
      <c r="D314" s="35" t="e">
        <f t="shared" ref="D314:M314" si="84">SUBTOTAL(9,D309:D313)</f>
        <v>#N/A</v>
      </c>
      <c r="E314" s="35" t="e">
        <f t="shared" si="84"/>
        <v>#N/A</v>
      </c>
      <c r="F314" s="35" t="e">
        <f t="shared" si="84"/>
        <v>#N/A</v>
      </c>
      <c r="G314" s="35" t="e">
        <f t="shared" si="84"/>
        <v>#N/A</v>
      </c>
      <c r="H314" s="35" t="e">
        <f t="shared" si="84"/>
        <v>#N/A</v>
      </c>
      <c r="I314" s="35" t="e">
        <f t="shared" si="84"/>
        <v>#N/A</v>
      </c>
      <c r="J314" s="35" t="e">
        <f t="shared" si="84"/>
        <v>#N/A</v>
      </c>
      <c r="K314" s="35" t="e">
        <f t="shared" si="84"/>
        <v>#N/A</v>
      </c>
      <c r="L314" s="35" t="e">
        <f t="shared" si="84"/>
        <v>#N/A</v>
      </c>
      <c r="M314" s="35" t="e">
        <f t="shared" si="84"/>
        <v>#REF!</v>
      </c>
    </row>
    <row r="315" spans="1:13" x14ac:dyDescent="0.2">
      <c r="A315" s="435" t="s">
        <v>517</v>
      </c>
      <c r="B315" s="436"/>
      <c r="C315" s="436"/>
      <c r="D315" s="436"/>
      <c r="E315" s="436"/>
      <c r="F315" s="436"/>
      <c r="G315" s="436"/>
      <c r="H315" s="436"/>
      <c r="I315" s="436"/>
      <c r="J315" s="436"/>
      <c r="K315" s="436"/>
      <c r="L315" s="436"/>
      <c r="M315" s="437"/>
    </row>
    <row r="316" spans="1:13" x14ac:dyDescent="0.2">
      <c r="A316" s="22" t="s">
        <v>162</v>
      </c>
      <c r="B316" s="22" t="s">
        <v>190</v>
      </c>
      <c r="C316" s="34" t="e">
        <f t="shared" ref="C316:M316" si="85">C271</f>
        <v>#REF!</v>
      </c>
      <c r="D316" s="34">
        <f t="shared" si="85"/>
        <v>6440998.4086294137</v>
      </c>
      <c r="E316" s="34">
        <f t="shared" si="85"/>
        <v>6705273.1814484922</v>
      </c>
      <c r="F316" s="34">
        <f t="shared" si="85"/>
        <v>7200594.4377345685</v>
      </c>
      <c r="G316" s="34">
        <f t="shared" si="85"/>
        <v>7169404.1994174784</v>
      </c>
      <c r="H316" s="34">
        <f t="shared" si="85"/>
        <v>7597249.494344173</v>
      </c>
      <c r="I316" s="34">
        <f t="shared" si="85"/>
        <v>8609238.3838016689</v>
      </c>
      <c r="J316" s="34">
        <f t="shared" si="85"/>
        <v>9133710.9796958584</v>
      </c>
      <c r="K316" s="34">
        <f t="shared" si="85"/>
        <v>9679117.7549114563</v>
      </c>
      <c r="L316" s="34">
        <f t="shared" si="85"/>
        <v>10098288.201573275</v>
      </c>
      <c r="M316" s="34" t="e">
        <f t="shared" si="85"/>
        <v>#REF!</v>
      </c>
    </row>
    <row r="317" spans="1:13" x14ac:dyDescent="0.2">
      <c r="A317" s="22" t="s">
        <v>163</v>
      </c>
      <c r="B317" s="22" t="s">
        <v>191</v>
      </c>
      <c r="C317" s="34" t="e">
        <f t="shared" ref="C317:M317" si="86">C272</f>
        <v>#REF!</v>
      </c>
      <c r="D317" s="34">
        <f t="shared" si="86"/>
        <v>74933792.558238372</v>
      </c>
      <c r="E317" s="34">
        <f t="shared" si="86"/>
        <v>76982561.302677348</v>
      </c>
      <c r="F317" s="34">
        <f t="shared" si="86"/>
        <v>79447826.144261956</v>
      </c>
      <c r="G317" s="34">
        <f t="shared" si="86"/>
        <v>81088381.777448356</v>
      </c>
      <c r="H317" s="34">
        <f t="shared" si="86"/>
        <v>83521620.538007841</v>
      </c>
      <c r="I317" s="34">
        <f t="shared" si="86"/>
        <v>89135191.294330582</v>
      </c>
      <c r="J317" s="34">
        <f t="shared" si="86"/>
        <v>91806252.376808688</v>
      </c>
      <c r="K317" s="34">
        <f t="shared" si="86"/>
        <v>94539843.99297525</v>
      </c>
      <c r="L317" s="34">
        <f t="shared" si="86"/>
        <v>97141980.547270328</v>
      </c>
      <c r="M317" s="34" t="e">
        <f t="shared" si="86"/>
        <v>#REF!</v>
      </c>
    </row>
    <row r="318" spans="1:13" x14ac:dyDescent="0.2">
      <c r="A318" s="22"/>
      <c r="B318" s="21" t="s">
        <v>1017</v>
      </c>
      <c r="C318" s="35" t="e">
        <f>SUBTOTAL(9,C316:C317)</f>
        <v>#REF!</v>
      </c>
      <c r="D318" s="35">
        <f t="shared" ref="D318:M318" si="87">SUBTOTAL(9,D316:D317)</f>
        <v>81374790.96686779</v>
      </c>
      <c r="E318" s="35">
        <f t="shared" si="87"/>
        <v>83687834.484125838</v>
      </c>
      <c r="F318" s="35">
        <f t="shared" si="87"/>
        <v>86648420.58199653</v>
      </c>
      <c r="G318" s="35">
        <f t="shared" si="87"/>
        <v>88257785.976865828</v>
      </c>
      <c r="H318" s="35">
        <f t="shared" si="87"/>
        <v>91118870.032352015</v>
      </c>
      <c r="I318" s="35">
        <f t="shared" si="87"/>
        <v>97744429.678132251</v>
      </c>
      <c r="J318" s="35">
        <f t="shared" si="87"/>
        <v>100939963.35650454</v>
      </c>
      <c r="K318" s="35">
        <f t="shared" si="87"/>
        <v>104218961.7478867</v>
      </c>
      <c r="L318" s="35">
        <f t="shared" si="87"/>
        <v>107240268.74884361</v>
      </c>
      <c r="M318" s="35" t="e">
        <f t="shared" si="87"/>
        <v>#REF!</v>
      </c>
    </row>
    <row r="319" spans="1:13" x14ac:dyDescent="0.2">
      <c r="A319" s="22"/>
      <c r="B319" s="21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</row>
    <row r="320" spans="1:13" x14ac:dyDescent="0.2">
      <c r="A320" s="17"/>
      <c r="B320" s="17" t="s">
        <v>1023</v>
      </c>
      <c r="C320" s="42" t="e">
        <f t="shared" ref="C320:M320" si="88">SUBTOTAL(9,C283:C318)</f>
        <v>#REF!</v>
      </c>
      <c r="D320" s="42" t="e">
        <f t="shared" si="88"/>
        <v>#N/A</v>
      </c>
      <c r="E320" s="42" t="e">
        <f t="shared" si="88"/>
        <v>#N/A</v>
      </c>
      <c r="F320" s="42" t="e">
        <f t="shared" si="88"/>
        <v>#N/A</v>
      </c>
      <c r="G320" s="42" t="e">
        <f t="shared" si="88"/>
        <v>#N/A</v>
      </c>
      <c r="H320" s="42" t="e">
        <f t="shared" si="88"/>
        <v>#N/A</v>
      </c>
      <c r="I320" s="42" t="e">
        <f t="shared" si="88"/>
        <v>#N/A</v>
      </c>
      <c r="J320" s="42" t="e">
        <f t="shared" si="88"/>
        <v>#N/A</v>
      </c>
      <c r="K320" s="42" t="e">
        <f t="shared" si="88"/>
        <v>#N/A</v>
      </c>
      <c r="L320" s="42" t="e">
        <f t="shared" si="88"/>
        <v>#N/A</v>
      </c>
      <c r="M320" s="42" t="e">
        <f t="shared" si="88"/>
        <v>#REF!</v>
      </c>
    </row>
    <row r="322" spans="3:13" x14ac:dyDescent="0.2">
      <c r="C322" s="20" t="e">
        <f t="shared" ref="C322:M322" si="89">C276=C320</f>
        <v>#REF!</v>
      </c>
      <c r="D322" s="20" t="e">
        <f t="shared" si="89"/>
        <v>#N/A</v>
      </c>
      <c r="E322" s="20" t="e">
        <f t="shared" si="89"/>
        <v>#N/A</v>
      </c>
      <c r="F322" s="20" t="e">
        <f t="shared" si="89"/>
        <v>#N/A</v>
      </c>
      <c r="G322" s="20" t="e">
        <f t="shared" si="89"/>
        <v>#N/A</v>
      </c>
      <c r="H322" s="20" t="e">
        <f t="shared" si="89"/>
        <v>#N/A</v>
      </c>
      <c r="I322" s="20" t="e">
        <f t="shared" si="89"/>
        <v>#N/A</v>
      </c>
      <c r="J322" s="20" t="e">
        <f t="shared" si="89"/>
        <v>#N/A</v>
      </c>
      <c r="K322" s="20" t="e">
        <f t="shared" si="89"/>
        <v>#N/A</v>
      </c>
      <c r="L322" s="20" t="e">
        <f t="shared" si="89"/>
        <v>#N/A</v>
      </c>
      <c r="M322" s="20" t="e">
        <f t="shared" si="89"/>
        <v>#REF!</v>
      </c>
    </row>
  </sheetData>
  <mergeCells count="14">
    <mergeCell ref="A308:M308"/>
    <mergeCell ref="A315:M315"/>
    <mergeCell ref="A269:M269"/>
    <mergeCell ref="A280:B280"/>
    <mergeCell ref="A282:M282"/>
    <mergeCell ref="A289:M289"/>
    <mergeCell ref="A298:M298"/>
    <mergeCell ref="A305:M305"/>
    <mergeCell ref="A236:M236"/>
    <mergeCell ref="A1:B1"/>
    <mergeCell ref="A3:M3"/>
    <mergeCell ref="A85:M85"/>
    <mergeCell ref="A220:M220"/>
    <mergeCell ref="A230:M230"/>
  </mergeCells>
  <conditionalFormatting sqref="A233:M233 A2:M2 A221:M227 A231:M231 A84:M84 A219:M219 A229:M229 A235:M235 A268:M268 A275:M275 A4:M82 A86:M217 A237:M266 A270:M273">
    <cfRule type="expression" dxfId="63" priority="7">
      <formula>MOD(ROW(),2)=1</formula>
    </cfRule>
    <cfRule type="expression" dxfId="62" priority="8">
      <formula>MOD(ROW(),2)=0</formula>
    </cfRule>
  </conditionalFormatting>
  <conditionalFormatting sqref="A232:M232">
    <cfRule type="expression" dxfId="61" priority="3">
      <formula>MOD(ROW(),2)=1</formula>
    </cfRule>
    <cfRule type="expression" dxfId="60" priority="4">
      <formula>MOD(ROW(),2)=0</formula>
    </cfRule>
  </conditionalFormatting>
  <conditionalFormatting sqref="A281:M281 A283:M288 A290:M297 A299:M304 A306:M307 A316:M319 A309:M314">
    <cfRule type="expression" dxfId="59" priority="1">
      <formula>MOD(ROW(),2)=1</formula>
    </cfRule>
    <cfRule type="expression" dxfId="58" priority="2">
      <formula>MOD(ROW(),2)=0</formula>
    </cfRule>
  </conditionalFormatting>
  <pageMargins left="0.78740157480314965" right="0.78740157480314965" top="0.78740157480314965" bottom="0.78740157480314965" header="0.31496062992125984" footer="0.31496062992125984"/>
  <pageSetup paperSize="8" scale="86" firstPageNumber="34" fitToHeight="6" orientation="portrait" useFirstPageNumber="1" r:id="rId1"/>
  <headerFooter>
    <oddHeader>&amp;L&amp;"Arial,Bold"&amp;14SARP Program in $M Nominal</oddHeader>
    <evenFooter>&amp;LDecember 2016&amp;R&amp;P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94B3"/>
  </sheetPr>
  <dimension ref="A1:I201"/>
  <sheetViews>
    <sheetView workbookViewId="0">
      <selection sqref="A1:B1"/>
    </sheetView>
  </sheetViews>
  <sheetFormatPr defaultRowHeight="12.75" x14ac:dyDescent="0.2"/>
  <cols>
    <col min="1" max="1" width="6.85546875" bestFit="1" customWidth="1"/>
    <col min="2" max="2" width="42.28515625" customWidth="1"/>
    <col min="3" max="3" width="32.85546875" bestFit="1" customWidth="1"/>
    <col min="4" max="4" width="19.140625" bestFit="1" customWidth="1"/>
    <col min="5" max="5" width="5.5703125" bestFit="1" customWidth="1"/>
    <col min="6" max="6" width="9.7109375" bestFit="1" customWidth="1"/>
    <col min="7" max="7" width="8.28515625" bestFit="1" customWidth="1"/>
    <col min="8" max="8" width="8.140625" bestFit="1" customWidth="1"/>
  </cols>
  <sheetData>
    <row r="1" spans="1:9" ht="25.5" x14ac:dyDescent="0.2">
      <c r="A1" s="438" t="s">
        <v>697</v>
      </c>
      <c r="B1" s="438"/>
      <c r="C1" s="17" t="s">
        <v>520</v>
      </c>
      <c r="D1" s="17" t="s">
        <v>965</v>
      </c>
      <c r="E1" s="17" t="s">
        <v>518</v>
      </c>
      <c r="F1" s="17" t="s">
        <v>698</v>
      </c>
      <c r="G1" s="17" t="s">
        <v>699</v>
      </c>
      <c r="H1" s="17" t="s">
        <v>705</v>
      </c>
    </row>
    <row r="2" spans="1:9" x14ac:dyDescent="0.2">
      <c r="A2" s="25" t="str">
        <f>INDEX('Division Lvl'!$A$2:$A$418,MATCH($H2,'Division Lvl'!$AP$2:$AP$418,0))</f>
        <v>AG</v>
      </c>
      <c r="B2" s="25" t="str">
        <f>INDEX('Division Lvl'!$B$2:$B$418,MATCH($H2,'Division Lvl'!$AP$2:$AP$418,0))</f>
        <v xml:space="preserve">Automation - operational/capacity risk </v>
      </c>
      <c r="C2" s="25" t="str">
        <f>INDEX('Division Lvl'!$C$2:$C$418,MATCH($H2,'Division Lvl'!$AP$2:$AP$418,0))</f>
        <v>Program - Short Term Need</v>
      </c>
      <c r="D2" s="25" t="s">
        <v>881</v>
      </c>
      <c r="E2" s="25">
        <f>INDEX('Division Lvl'!$AL$2:$AL$418,MATCH($H2,'Division Lvl'!$AP$2:$AP$418,0))</f>
        <v>190</v>
      </c>
      <c r="F2" s="25">
        <f>INDEX('Division Lvl'!$AM$2:$AM$418,MATCH($H2,'Division Lvl'!$AP$2:$AP$418,0))</f>
        <v>2850</v>
      </c>
      <c r="G2" s="26">
        <f>INDEX('Division Lvl'!$AN$2:$AN$418,MATCH($H2,'Division Lvl'!$AP$2:$AP$418,0))</f>
        <v>0.65710886224375653</v>
      </c>
      <c r="H2" s="25" t="s">
        <v>954</v>
      </c>
      <c r="I2" s="37"/>
    </row>
    <row r="3" spans="1:9" x14ac:dyDescent="0.2">
      <c r="A3" s="25" t="str">
        <f>INDEX('Division Lvl'!$A$2:$A$418,MATCH(H3,'Division Lvl'!$AP$2:$AP$418,0))</f>
        <v>AR</v>
      </c>
      <c r="B3" s="25" t="str">
        <f>INDEX('Division Lvl'!$B$2:$B$418,MATCH($H3,'Division Lvl'!$AP$2:$AP$418,0))</f>
        <v>Asset relocation</v>
      </c>
      <c r="C3" s="25" t="str">
        <f>INDEX('Division Lvl'!$C$2:$C$418,MATCH($H3,'Division Lvl'!$AP$2:$AP$418,0))</f>
        <v>Program - Short Term Need</v>
      </c>
      <c r="D3" s="25" t="s">
        <v>884</v>
      </c>
      <c r="E3" s="25">
        <f>INDEX('Division Lvl'!$AL$2:$AL$418,MATCH($H3,'Division Lvl'!$AP$2:$AP$418,0))</f>
        <v>140</v>
      </c>
      <c r="F3" s="25">
        <f>INDEX('Division Lvl'!$AM$2:$AM$418,MATCH($H3,'Division Lvl'!$AP$2:$AP$418,0))</f>
        <v>2100</v>
      </c>
      <c r="G3" s="26">
        <f>INDEX('Division Lvl'!$AN$2:$AN$418,MATCH($H3,'Division Lvl'!$AP$2:$AP$418,0))</f>
        <v>0.77812514139210753</v>
      </c>
      <c r="H3" s="25" t="s">
        <v>611</v>
      </c>
      <c r="I3" s="37"/>
    </row>
    <row r="4" spans="1:9" x14ac:dyDescent="0.2">
      <c r="A4" s="25" t="str">
        <f>INDEX('Division Lvl'!$A$2:$A$418,MATCH(H4,'Division Lvl'!$AP$2:$AP$418,0))</f>
        <v>AU004</v>
      </c>
      <c r="B4" s="25" t="str">
        <f>INDEX('Division Lvl'!$B$2:$B$418,MATCH($H4,'Division Lvl'!$AP$2:$AP$418,0))</f>
        <v>Substation SCADA RTU replacement</v>
      </c>
      <c r="C4" s="25" t="str">
        <f>INDEX('Division Lvl'!$C$2:$C$418,MATCH($H4,'Division Lvl'!$AP$2:$AP$418,0))</f>
        <v>Program - Short Term Need</v>
      </c>
      <c r="D4" s="25" t="s">
        <v>882</v>
      </c>
      <c r="E4" s="25">
        <f>INDEX('Division Lvl'!$AL$2:$AL$418,MATCH($H4,'Division Lvl'!$AP$2:$AP$418,0))</f>
        <v>220</v>
      </c>
      <c r="F4" s="25">
        <f>INDEX('Division Lvl'!$AM$2:$AM$418,MATCH($H4,'Division Lvl'!$AP$2:$AP$418,0))</f>
        <v>3300</v>
      </c>
      <c r="G4" s="26">
        <f>INDEX('Division Lvl'!$AN$2:$AN$418,MATCH($H4,'Division Lvl'!$AP$2:$AP$418,0))</f>
        <v>0.53992680800092707</v>
      </c>
      <c r="H4" s="25" t="s">
        <v>612</v>
      </c>
      <c r="I4" s="37"/>
    </row>
    <row r="5" spans="1:9" x14ac:dyDescent="0.2">
      <c r="A5" s="25" t="str">
        <f>INDEX('Division Lvl'!$A$2:$A$418,MATCH(H5,'Division Lvl'!$AP$2:$AP$418,0))</f>
        <v>AU013</v>
      </c>
      <c r="B5" s="25" t="str">
        <f>INDEX('Division Lvl'!$B$2:$B$418,MATCH($H5,'Division Lvl'!$AP$2:$AP$418,0))</f>
        <v>SCADA master station development software</v>
      </c>
      <c r="C5" s="25" t="str">
        <f>INDEX('Division Lvl'!$C$2:$C$418,MATCH($H5,'Division Lvl'!$AP$2:$AP$418,0))</f>
        <v>Program - Short Term Need</v>
      </c>
      <c r="D5" s="25" t="s">
        <v>882</v>
      </c>
      <c r="E5" s="25">
        <f>INDEX('Division Lvl'!$AL$2:$AL$418,MATCH($H5,'Division Lvl'!$AP$2:$AP$418,0))</f>
        <v>310</v>
      </c>
      <c r="F5" s="25">
        <f>INDEX('Division Lvl'!$AM$2:$AM$418,MATCH($H5,'Division Lvl'!$AP$2:$AP$418,0))</f>
        <v>4650</v>
      </c>
      <c r="G5" s="26">
        <f>INDEX('Division Lvl'!$AN$2:$AN$418,MATCH($H5,'Division Lvl'!$AP$2:$AP$418,0))</f>
        <v>0.2087661061020025</v>
      </c>
      <c r="H5" s="25" t="s">
        <v>613</v>
      </c>
      <c r="I5" s="37"/>
    </row>
    <row r="6" spans="1:9" x14ac:dyDescent="0.2">
      <c r="A6" s="25" t="str">
        <f>INDEX('Division Lvl'!$A$2:$A$418,MATCH(H6,'Division Lvl'!$AP$2:$AP$418,0))</f>
        <v>CC002</v>
      </c>
      <c r="B6" s="25" t="str">
        <f>INDEX('Division Lvl'!$B$2:$B$418,MATCH($H6,'Division Lvl'!$AP$2:$AP$418,0))</f>
        <v>Communications development SCADA</v>
      </c>
      <c r="C6" s="25" t="str">
        <f>INDEX('Division Lvl'!$C$2:$C$418,MATCH($H6,'Division Lvl'!$AP$2:$AP$418,0))</f>
        <v>Program - Short Term Need</v>
      </c>
      <c r="D6" s="25" t="s">
        <v>882</v>
      </c>
      <c r="E6" s="25">
        <f>INDEX('Division Lvl'!$AL$2:$AL$418,MATCH($H6,'Division Lvl'!$AP$2:$AP$418,0))</f>
        <v>150</v>
      </c>
      <c r="F6" s="25">
        <f>INDEX('Division Lvl'!$AM$2:$AM$418,MATCH($H6,'Division Lvl'!$AP$2:$AP$418,0))</f>
        <v>2250</v>
      </c>
      <c r="G6" s="26">
        <f>INDEX('Division Lvl'!$AN$2:$AN$418,MATCH($H6,'Division Lvl'!$AP$2:$AP$418,0))</f>
        <v>0.70421301635901934</v>
      </c>
      <c r="H6" s="25" t="s">
        <v>614</v>
      </c>
      <c r="I6" s="37"/>
    </row>
    <row r="7" spans="1:9" x14ac:dyDescent="0.2">
      <c r="A7" s="25" t="str">
        <f>INDEX('Division Lvl'!$A$2:$A$418,MATCH(H7,'Division Lvl'!$AP$2:$AP$418,0))</f>
        <v>CC007</v>
      </c>
      <c r="B7" s="25" t="str">
        <f>INDEX('Division Lvl'!$B$2:$B$418,MATCH($H7,'Division Lvl'!$AP$2:$AP$418,0))</f>
        <v>SCADA radio repeaters</v>
      </c>
      <c r="C7" s="25" t="str">
        <f>INDEX('Division Lvl'!$C$2:$C$418,MATCH($H7,'Division Lvl'!$AP$2:$AP$418,0))</f>
        <v>Program - Short Term Need</v>
      </c>
      <c r="D7" s="25" t="s">
        <v>882</v>
      </c>
      <c r="E7" s="25">
        <f>INDEX('Division Lvl'!$AL$2:$AL$418,MATCH($H7,'Division Lvl'!$AP$2:$AP$418,0))</f>
        <v>270</v>
      </c>
      <c r="F7" s="25">
        <f>INDEX('Division Lvl'!$AM$2:$AM$418,MATCH($H7,'Division Lvl'!$AP$2:$AP$418,0))</f>
        <v>4050</v>
      </c>
      <c r="G7" s="26">
        <f>INDEX('Division Lvl'!$AN$2:$AN$418,MATCH($H7,'Division Lvl'!$AP$2:$AP$418,0))</f>
        <v>0.36995694717493016</v>
      </c>
      <c r="H7" s="25" t="s">
        <v>615</v>
      </c>
      <c r="I7" s="37"/>
    </row>
    <row r="8" spans="1:9" x14ac:dyDescent="0.2">
      <c r="A8" s="25" t="str">
        <f>INDEX('Division Lvl'!$A$2:$A$418,MATCH(H8,'Division Lvl'!$AP$2:$AP$418,0))</f>
        <v>CC020</v>
      </c>
      <c r="B8" s="25" t="str">
        <f>INDEX('Division Lvl'!$B$2:$B$418,MATCH($H8,'Division Lvl'!$AP$2:$AP$418,0))</f>
        <v>Microwave refurbishment and extension</v>
      </c>
      <c r="C8" s="25" t="str">
        <f>INDEX('Division Lvl'!$C$2:$C$418,MATCH($H8,'Division Lvl'!$AP$2:$AP$418,0))</f>
        <v>Program - Short Term Need</v>
      </c>
      <c r="D8" s="25" t="s">
        <v>882</v>
      </c>
      <c r="E8" s="25">
        <f>INDEX('Division Lvl'!$AL$2:$AL$418,MATCH($H8,'Division Lvl'!$AP$2:$AP$418,0))</f>
        <v>230</v>
      </c>
      <c r="F8" s="25">
        <f>INDEX('Division Lvl'!$AM$2:$AM$418,MATCH($H8,'Division Lvl'!$AP$2:$AP$418,0))</f>
        <v>3450</v>
      </c>
      <c r="G8" s="26">
        <f>INDEX('Division Lvl'!$AN$2:$AN$418,MATCH($H8,'Division Lvl'!$AP$2:$AP$418,0))</f>
        <v>0.50978789955113346</v>
      </c>
      <c r="H8" s="25" t="s">
        <v>616</v>
      </c>
      <c r="I8" s="37"/>
    </row>
    <row r="9" spans="1:9" x14ac:dyDescent="0.2">
      <c r="A9" s="25" t="str">
        <f>INDEX('Division Lvl'!$A$2:$A$418,MATCH(H9,'Division Lvl'!$AP$2:$AP$418,0))</f>
        <v>DS002</v>
      </c>
      <c r="B9" s="25" t="str">
        <f>INDEX('Division Lvl'!$B$2:$B$418,MATCH($H9,'Division Lvl'!$AP$2:$AP$418,0))</f>
        <v>Pole substation refurbishment</v>
      </c>
      <c r="C9" s="25" t="str">
        <f>INDEX('Division Lvl'!$C$2:$C$418,MATCH($H9,'Division Lvl'!$AP$2:$AP$418,0))</f>
        <v>Program - Short Term Need</v>
      </c>
      <c r="D9" s="25" t="s">
        <v>882</v>
      </c>
      <c r="E9" s="25">
        <f>INDEX('Division Lvl'!$AL$2:$AL$418,MATCH($H9,'Division Lvl'!$AP$2:$AP$418,0))</f>
        <v>280</v>
      </c>
      <c r="F9" s="25">
        <f>INDEX('Division Lvl'!$AM$2:$AM$418,MATCH($H9,'Division Lvl'!$AP$2:$AP$418,0))</f>
        <v>4200</v>
      </c>
      <c r="G9" s="26">
        <f>INDEX('Division Lvl'!$AN$2:$AN$418,MATCH($H9,'Division Lvl'!$AP$2:$AP$418,0))</f>
        <v>0.36071719304860189</v>
      </c>
      <c r="H9" s="25" t="s">
        <v>617</v>
      </c>
      <c r="I9" s="37"/>
    </row>
    <row r="10" spans="1:9" x14ac:dyDescent="0.2">
      <c r="A10" s="25" t="str">
        <f>INDEX('Division Lvl'!$A$2:$A$418,MATCH(H10,'Division Lvl'!$AP$2:$AP$418,0))</f>
        <v>DS005</v>
      </c>
      <c r="B10" s="25" t="str">
        <f>INDEX('Division Lvl'!$B$2:$B$418,MATCH($H10,'Division Lvl'!$AP$2:$AP$418,0))</f>
        <v>Distribution pole replacement</v>
      </c>
      <c r="C10" s="25" t="str">
        <f>INDEX('Division Lvl'!$C$2:$C$418,MATCH($H10,'Division Lvl'!$AP$2:$AP$418,0))</f>
        <v>Program - Short Term Need</v>
      </c>
      <c r="D10" s="25" t="s">
        <v>882</v>
      </c>
      <c r="E10" s="25">
        <f>INDEX('Division Lvl'!$AL$2:$AL$418,MATCH($H10,'Division Lvl'!$AP$2:$AP$418,0))</f>
        <v>310</v>
      </c>
      <c r="F10" s="25">
        <f>INDEX('Division Lvl'!$AM$2:$AM$418,MATCH($H10,'Division Lvl'!$AP$2:$AP$418,0))</f>
        <v>4650</v>
      </c>
      <c r="G10" s="26">
        <f>INDEX('Division Lvl'!$AN$2:$AN$418,MATCH($H10,'Division Lvl'!$AP$2:$AP$418,0))</f>
        <v>0.2087661061020025</v>
      </c>
      <c r="H10" s="25" t="s">
        <v>618</v>
      </c>
      <c r="I10" s="37"/>
    </row>
    <row r="11" spans="1:9" x14ac:dyDescent="0.2">
      <c r="A11" s="25" t="str">
        <f>INDEX('Division Lvl'!$A$2:$A$418,MATCH(H11,'Division Lvl'!$AP$2:$AP$418,0))</f>
        <v>DS006</v>
      </c>
      <c r="B11" s="25" t="str">
        <f>INDEX('Division Lvl'!$B$2:$B$418,MATCH($H11,'Division Lvl'!$AP$2:$AP$418,0))</f>
        <v>LV CONSAC cable replacement</v>
      </c>
      <c r="C11" s="25" t="str">
        <f>INDEX('Division Lvl'!$C$2:$C$418,MATCH($H11,'Division Lvl'!$AP$2:$AP$418,0))</f>
        <v>Program - Short Term Need</v>
      </c>
      <c r="D11" s="25" t="s">
        <v>882</v>
      </c>
      <c r="E11" s="25">
        <f>INDEX('Division Lvl'!$AL$2:$AL$418,MATCH($H11,'Division Lvl'!$AP$2:$AP$418,0))</f>
        <v>230</v>
      </c>
      <c r="F11" s="25">
        <f>INDEX('Division Lvl'!$AM$2:$AM$418,MATCH($H11,'Division Lvl'!$AP$2:$AP$418,0))</f>
        <v>3450</v>
      </c>
      <c r="G11" s="26">
        <f>INDEX('Division Lvl'!$AN$2:$AN$418,MATCH($H11,'Division Lvl'!$AP$2:$AP$418,0))</f>
        <v>0.50978789955113346</v>
      </c>
      <c r="H11" s="25" t="s">
        <v>619</v>
      </c>
      <c r="I11" s="37"/>
    </row>
    <row r="12" spans="1:9" x14ac:dyDescent="0.2">
      <c r="A12" s="25" t="str">
        <f>INDEX('Division Lvl'!$A$2:$A$418,MATCH(H12,'Division Lvl'!$AP$2:$AP$418,0))</f>
        <v>DS007</v>
      </c>
      <c r="B12" s="25" t="str">
        <f>INDEX('Division Lvl'!$B$2:$B$418,MATCH($H12,'Division Lvl'!$AP$2:$AP$418,0))</f>
        <v>Service wire replacement program</v>
      </c>
      <c r="C12" s="25" t="str">
        <f>INDEX('Division Lvl'!$C$2:$C$418,MATCH($H12,'Division Lvl'!$AP$2:$AP$418,0))</f>
        <v>Program - Short Term Need</v>
      </c>
      <c r="D12" s="25" t="s">
        <v>882</v>
      </c>
      <c r="E12" s="25">
        <f>INDEX('Division Lvl'!$AL$2:$AL$418,MATCH($H12,'Division Lvl'!$AP$2:$AP$418,0))</f>
        <v>300</v>
      </c>
      <c r="F12" s="25">
        <f>INDEX('Division Lvl'!$AM$2:$AM$418,MATCH($H12,'Division Lvl'!$AP$2:$AP$418,0))</f>
        <v>4500</v>
      </c>
      <c r="G12" s="26">
        <f>INDEX('Division Lvl'!$AN$2:$AN$418,MATCH($H12,'Division Lvl'!$AP$2:$AP$418,0))</f>
        <v>0.25393883661449068</v>
      </c>
      <c r="H12" s="25" t="s">
        <v>620</v>
      </c>
      <c r="I12" s="37"/>
    </row>
    <row r="13" spans="1:9" x14ac:dyDescent="0.2">
      <c r="A13" s="25" t="str">
        <f>INDEX('Division Lvl'!$A$2:$A$418,MATCH(H13,'Division Lvl'!$AP$2:$AP$418,0))</f>
        <v>DS008</v>
      </c>
      <c r="B13" s="25" t="str">
        <f>INDEX('Division Lvl'!$B$2:$B$418,MATCH($H13,'Division Lvl'!$AP$2:$AP$418,0))</f>
        <v>Traffic black spot remediation</v>
      </c>
      <c r="C13" s="25" t="str">
        <f>INDEX('Division Lvl'!$C$2:$C$418,MATCH($H13,'Division Lvl'!$AP$2:$AP$418,0))</f>
        <v>Program - Short Term Need</v>
      </c>
      <c r="D13" s="25" t="s">
        <v>882</v>
      </c>
      <c r="E13" s="25">
        <f>INDEX('Division Lvl'!$AL$2:$AL$418,MATCH($H13,'Division Lvl'!$AP$2:$AP$418,0))</f>
        <v>150</v>
      </c>
      <c r="F13" s="25">
        <f>INDEX('Division Lvl'!$AM$2:$AM$418,MATCH($H13,'Division Lvl'!$AP$2:$AP$418,0))</f>
        <v>2250</v>
      </c>
      <c r="G13" s="26">
        <f>INDEX('Division Lvl'!$AN$2:$AN$418,MATCH($H13,'Division Lvl'!$AP$2:$AP$418,0))</f>
        <v>0.70421301635901934</v>
      </c>
      <c r="H13" s="25" t="s">
        <v>621</v>
      </c>
      <c r="I13" s="37"/>
    </row>
    <row r="14" spans="1:9" x14ac:dyDescent="0.2">
      <c r="A14" s="25" t="str">
        <f>INDEX('Division Lvl'!$A$2:$A$418,MATCH(H14,'Division Lvl'!$AP$2:$AP$418,0))</f>
        <v>DS011</v>
      </c>
      <c r="B14" s="25" t="str">
        <f>INDEX('Division Lvl'!$B$2:$B$418,MATCH($H14,'Division Lvl'!$AP$2:$AP$418,0))</f>
        <v>HV distribution steel mains replacement</v>
      </c>
      <c r="C14" s="25" t="str">
        <f>INDEX('Division Lvl'!$C$2:$C$418,MATCH($H14,'Division Lvl'!$AP$2:$AP$418,0))</f>
        <v>Program - Short Term Need</v>
      </c>
      <c r="D14" s="25" t="s">
        <v>882</v>
      </c>
      <c r="E14" s="25">
        <f>INDEX('Division Lvl'!$AL$2:$AL$418,MATCH($H14,'Division Lvl'!$AP$2:$AP$418,0))</f>
        <v>280</v>
      </c>
      <c r="F14" s="25">
        <f>INDEX('Division Lvl'!$AM$2:$AM$418,MATCH($H14,'Division Lvl'!$AP$2:$AP$418,0))</f>
        <v>4200</v>
      </c>
      <c r="G14" s="26">
        <f>INDEX('Division Lvl'!$AN$2:$AN$418,MATCH($H14,'Division Lvl'!$AP$2:$AP$418,0))</f>
        <v>0.36071719304860189</v>
      </c>
      <c r="H14" s="25" t="s">
        <v>622</v>
      </c>
      <c r="I14" s="37"/>
    </row>
    <row r="15" spans="1:9" x14ac:dyDescent="0.2">
      <c r="A15" s="25" t="str">
        <f>INDEX('Division Lvl'!$A$2:$A$418,MATCH(H15,'Division Lvl'!$AP$2:$AP$418,0))</f>
        <v>DS014</v>
      </c>
      <c r="B15" s="25" t="str">
        <f>INDEX('Division Lvl'!$B$2:$B$418,MATCH($H15,'Division Lvl'!$AP$2:$AP$418,0))</f>
        <v>LV cable network renewal</v>
      </c>
      <c r="C15" s="25" t="str">
        <f>INDEX('Division Lvl'!$C$2:$C$418,MATCH($H15,'Division Lvl'!$AP$2:$AP$418,0))</f>
        <v>Program - Short Term Need</v>
      </c>
      <c r="D15" s="25" t="s">
        <v>882</v>
      </c>
      <c r="E15" s="25">
        <f>INDEX('Division Lvl'!$AL$2:$AL$418,MATCH($H15,'Division Lvl'!$AP$2:$AP$418,0))</f>
        <v>230</v>
      </c>
      <c r="F15" s="25">
        <f>INDEX('Division Lvl'!$AM$2:$AM$418,MATCH($H15,'Division Lvl'!$AP$2:$AP$418,0))</f>
        <v>3450</v>
      </c>
      <c r="G15" s="26">
        <f>INDEX('Division Lvl'!$AN$2:$AN$418,MATCH($H15,'Division Lvl'!$AP$2:$AP$418,0))</f>
        <v>0.50978789955113346</v>
      </c>
      <c r="H15" s="25" t="s">
        <v>780</v>
      </c>
      <c r="I15" s="37"/>
    </row>
    <row r="16" spans="1:9" x14ac:dyDescent="0.2">
      <c r="A16" s="25" t="str">
        <f>INDEX('Division Lvl'!$A$2:$A$418,MATCH(H16,'Division Lvl'!$AP$2:$AP$418,0))</f>
        <v>DS301</v>
      </c>
      <c r="B16" s="25" t="str">
        <f>INDEX('Division Lvl'!$B$2:$B$418,MATCH($H16,'Division Lvl'!$AP$2:$AP$418,0))</f>
        <v>Ground substation refurbishment program</v>
      </c>
      <c r="C16" s="25" t="str">
        <f>INDEX('Division Lvl'!$C$2:$C$418,MATCH($H16,'Division Lvl'!$AP$2:$AP$418,0))</f>
        <v>Program - Short Term Need</v>
      </c>
      <c r="D16" s="25" t="s">
        <v>882</v>
      </c>
      <c r="E16" s="25">
        <f>INDEX('Division Lvl'!$AL$2:$AL$418,MATCH($H16,'Division Lvl'!$AP$2:$AP$418,0))</f>
        <v>240</v>
      </c>
      <c r="F16" s="25">
        <f>INDEX('Division Lvl'!$AM$2:$AM$418,MATCH($H16,'Division Lvl'!$AP$2:$AP$418,0))</f>
        <v>3600</v>
      </c>
      <c r="G16" s="26">
        <f>INDEX('Division Lvl'!$AN$2:$AN$418,MATCH($H16,'Division Lvl'!$AP$2:$AP$418,0))</f>
        <v>0.42422542822249787</v>
      </c>
      <c r="H16" s="25" t="s">
        <v>623</v>
      </c>
      <c r="I16" s="37"/>
    </row>
    <row r="17" spans="1:9" x14ac:dyDescent="0.2">
      <c r="A17" s="25" t="str">
        <f>INDEX('Division Lvl'!$A$2:$A$418,MATCH(H17,'Division Lvl'!$AP$2:$AP$418,0))</f>
        <v>DS302</v>
      </c>
      <c r="B17" s="25" t="str">
        <f>INDEX('Division Lvl'!$B$2:$B$418,MATCH($H17,'Division Lvl'!$AP$2:$AP$418,0))</f>
        <v>Distribution transformer replacement program</v>
      </c>
      <c r="C17" s="25" t="str">
        <f>INDEX('Division Lvl'!$C$2:$C$418,MATCH($H17,'Division Lvl'!$AP$2:$AP$418,0))</f>
        <v>Program - Short Term Need</v>
      </c>
      <c r="D17" s="25" t="s">
        <v>882</v>
      </c>
      <c r="E17" s="25">
        <f>INDEX('Division Lvl'!$AL$2:$AL$418,MATCH($H17,'Division Lvl'!$AP$2:$AP$418,0))</f>
        <v>270</v>
      </c>
      <c r="F17" s="25">
        <f>INDEX('Division Lvl'!$AM$2:$AM$418,MATCH($H17,'Division Lvl'!$AP$2:$AP$418,0))</f>
        <v>4050</v>
      </c>
      <c r="G17" s="26">
        <f>INDEX('Division Lvl'!$AN$2:$AN$418,MATCH($H17,'Division Lvl'!$AP$2:$AP$418,0))</f>
        <v>0.36995694717493016</v>
      </c>
      <c r="H17" s="25" t="s">
        <v>624</v>
      </c>
      <c r="I17" s="37"/>
    </row>
    <row r="18" spans="1:9" x14ac:dyDescent="0.2">
      <c r="A18" s="25" t="str">
        <f>INDEX('Division Lvl'!$A$2:$A$418,MATCH(H18,'Division Lvl'!$AP$2:$AP$418,0))</f>
        <v>DS305</v>
      </c>
      <c r="B18" s="25" t="str">
        <f>INDEX('Division Lvl'!$B$2:$B$418,MATCH($H18,'Division Lvl'!$AP$2:$AP$418,0))</f>
        <v>Compact LV switchgear replacement</v>
      </c>
      <c r="C18" s="25" t="str">
        <f>INDEX('Division Lvl'!$C$2:$C$418,MATCH($H18,'Division Lvl'!$AP$2:$AP$418,0))</f>
        <v>Program - Short Term Need</v>
      </c>
      <c r="D18" s="25" t="s">
        <v>882</v>
      </c>
      <c r="E18" s="25">
        <f>INDEX('Division Lvl'!$AL$2:$AL$418,MATCH($H18,'Division Lvl'!$AP$2:$AP$418,0))</f>
        <v>240</v>
      </c>
      <c r="F18" s="25">
        <f>INDEX('Division Lvl'!$AM$2:$AM$418,MATCH($H18,'Division Lvl'!$AP$2:$AP$418,0))</f>
        <v>3600</v>
      </c>
      <c r="G18" s="26">
        <f>INDEX('Division Lvl'!$AN$2:$AN$418,MATCH($H18,'Division Lvl'!$AP$2:$AP$418,0))</f>
        <v>0.42422542822249787</v>
      </c>
      <c r="H18" s="25" t="s">
        <v>625</v>
      </c>
      <c r="I18" s="37"/>
    </row>
    <row r="19" spans="1:9" x14ac:dyDescent="0.2">
      <c r="A19" s="25" t="str">
        <f>INDEX('Division Lvl'!$A$2:$A$418,MATCH(H19,'Division Lvl'!$AP$2:$AP$418,0))</f>
        <v>DS307</v>
      </c>
      <c r="B19" s="25" t="str">
        <f>INDEX('Division Lvl'!$B$2:$B$418,MATCH($H19,'Division Lvl'!$AP$2:$AP$418,0))</f>
        <v>Holec MD4 epoxy switchgear replacement</v>
      </c>
      <c r="C19" s="25" t="str">
        <f>INDEX('Division Lvl'!$C$2:$C$418,MATCH($H19,'Division Lvl'!$AP$2:$AP$418,0))</f>
        <v>Program - Short Term Need</v>
      </c>
      <c r="D19" s="25" t="s">
        <v>882</v>
      </c>
      <c r="E19" s="25">
        <f>INDEX('Division Lvl'!$AL$2:$AL$418,MATCH($H19,'Division Lvl'!$AP$2:$AP$418,0))</f>
        <v>280</v>
      </c>
      <c r="F19" s="25">
        <f>INDEX('Division Lvl'!$AM$2:$AM$418,MATCH($H19,'Division Lvl'!$AP$2:$AP$418,0))</f>
        <v>4200</v>
      </c>
      <c r="G19" s="26">
        <f>INDEX('Division Lvl'!$AN$2:$AN$418,MATCH($H19,'Division Lvl'!$AP$2:$AP$418,0))</f>
        <v>0.36071719304860189</v>
      </c>
      <c r="H19" s="25" t="s">
        <v>626</v>
      </c>
      <c r="I19" s="37"/>
    </row>
    <row r="20" spans="1:9" x14ac:dyDescent="0.2">
      <c r="A20" s="25" t="str">
        <f>INDEX('Division Lvl'!$A$2:$A$418,MATCH(H20,'Division Lvl'!$AP$2:$AP$418,0))</f>
        <v>DS308</v>
      </c>
      <c r="B20" s="25" t="str">
        <f>INDEX('Division Lvl'!$B$2:$B$418,MATCH($H20,'Division Lvl'!$AP$2:$AP$418,0))</f>
        <v>HV RGB12 switchgear replacement</v>
      </c>
      <c r="C20" s="25" t="str">
        <f>INDEX('Division Lvl'!$C$2:$C$418,MATCH($H20,'Division Lvl'!$AP$2:$AP$418,0))</f>
        <v>Program - Short Term Need</v>
      </c>
      <c r="D20" s="25" t="s">
        <v>882</v>
      </c>
      <c r="E20" s="25" t="str">
        <f>INDEX('Division Lvl'!$AL$2:$AL$418,MATCH($H20,'Division Lvl'!$AP$2:$AP$418,0))</f>
        <v/>
      </c>
      <c r="F20" s="25">
        <f>INDEX('Division Lvl'!$AM$2:$AM$418,MATCH($H20,'Division Lvl'!$AP$2:$AP$418,0))</f>
        <v>4200</v>
      </c>
      <c r="G20" s="26">
        <f>INDEX('Division Lvl'!$AN$2:$AN$418,MATCH($H20,'Division Lvl'!$AP$2:$AP$418,0))</f>
        <v>0.36071719304860189</v>
      </c>
      <c r="H20" s="25" t="s">
        <v>627</v>
      </c>
      <c r="I20" s="37"/>
    </row>
    <row r="21" spans="1:9" x14ac:dyDescent="0.2">
      <c r="A21" s="25" t="str">
        <f>INDEX('Division Lvl'!$A$2:$A$418,MATCH(H21,'Division Lvl'!$AP$2:$AP$418,0))</f>
        <v>DS312</v>
      </c>
      <c r="B21" s="25" t="str">
        <f>INDEX('Division Lvl'!$B$2:$B$418,MATCH($H21,'Division Lvl'!$AP$2:$AP$418,0))</f>
        <v>Miscellaneous substation renewal expenditure</v>
      </c>
      <c r="C21" s="25" t="str">
        <f>INDEX('Division Lvl'!$C$2:$C$418,MATCH($H21,'Division Lvl'!$AP$2:$AP$418,0))</f>
        <v>Program - Short Term Need</v>
      </c>
      <c r="D21" s="25" t="s">
        <v>882</v>
      </c>
      <c r="E21" s="25">
        <f>INDEX('Division Lvl'!$AL$2:$AL$418,MATCH($H21,'Division Lvl'!$AP$2:$AP$418,0))</f>
        <v>230</v>
      </c>
      <c r="F21" s="25">
        <f>INDEX('Division Lvl'!$AM$2:$AM$418,MATCH($H21,'Division Lvl'!$AP$2:$AP$418,0))</f>
        <v>3450</v>
      </c>
      <c r="G21" s="26">
        <f>INDEX('Division Lvl'!$AN$2:$AN$418,MATCH($H21,'Division Lvl'!$AP$2:$AP$418,0))</f>
        <v>0.50978789955113346</v>
      </c>
      <c r="H21" s="25" t="s">
        <v>628</v>
      </c>
      <c r="I21" s="37"/>
    </row>
    <row r="22" spans="1:9" x14ac:dyDescent="0.2">
      <c r="A22" s="25" t="str">
        <f>INDEX('Division Lvl'!$A$2:$A$418,MATCH(H22,'Division Lvl'!$AP$2:$AP$418,0))</f>
        <v>DS315</v>
      </c>
      <c r="B22" s="25" t="str">
        <f>INDEX('Division Lvl'!$B$2:$B$418,MATCH($H22,'Division Lvl'!$AP$2:$AP$418,0))</f>
        <v>Low voltage switchgear replacement</v>
      </c>
      <c r="C22" s="25" t="str">
        <f>INDEX('Division Lvl'!$C$2:$C$418,MATCH($H22,'Division Lvl'!$AP$2:$AP$418,0))</f>
        <v>Program - Short Term Need</v>
      </c>
      <c r="D22" s="25" t="s">
        <v>882</v>
      </c>
      <c r="E22" s="25">
        <f>INDEX('Division Lvl'!$AL$2:$AL$418,MATCH($H22,'Division Lvl'!$AP$2:$AP$418,0))</f>
        <v>280</v>
      </c>
      <c r="F22" s="25">
        <f>INDEX('Division Lvl'!$AM$2:$AM$418,MATCH($H22,'Division Lvl'!$AP$2:$AP$418,0))</f>
        <v>4200</v>
      </c>
      <c r="G22" s="26">
        <f>INDEX('Division Lvl'!$AN$2:$AN$418,MATCH($H22,'Division Lvl'!$AP$2:$AP$418,0))</f>
        <v>0.36071719304860189</v>
      </c>
      <c r="H22" s="25" t="s">
        <v>629</v>
      </c>
      <c r="I22" s="37"/>
    </row>
    <row r="23" spans="1:9" x14ac:dyDescent="0.2">
      <c r="A23" s="25" t="str">
        <f>INDEX('Division Lvl'!$A$2:$A$418,MATCH(H23,'Division Lvl'!$AP$2:$AP$418,0))</f>
        <v>DS317</v>
      </c>
      <c r="B23" s="25" t="str">
        <f>INDEX('Division Lvl'!$B$2:$B$418,MATCH($H23,'Division Lvl'!$AP$2:$AP$418,0))</f>
        <v>Future distribution substation renewals</v>
      </c>
      <c r="C23" s="25" t="str">
        <f>INDEX('Division Lvl'!$C$2:$C$418,MATCH($H23,'Division Lvl'!$AP$2:$AP$418,0))</f>
        <v>Program - Short Term Need</v>
      </c>
      <c r="D23" s="25" t="s">
        <v>882</v>
      </c>
      <c r="E23" s="25">
        <f>INDEX('Division Lvl'!$AL$2:$AL$418,MATCH($H23,'Division Lvl'!$AP$2:$AP$418,0))</f>
        <v>180</v>
      </c>
      <c r="F23" s="25">
        <f>INDEX('Division Lvl'!$AM$2:$AM$418,MATCH($H23,'Division Lvl'!$AP$2:$AP$418,0))</f>
        <v>2700</v>
      </c>
      <c r="G23" s="26">
        <f>INDEX('Division Lvl'!$AN$2:$AN$418,MATCH($H23,'Division Lvl'!$AP$2:$AP$418,0))</f>
        <v>0.66070548673632656</v>
      </c>
      <c r="H23" s="25" t="s">
        <v>928</v>
      </c>
      <c r="I23" s="37"/>
    </row>
    <row r="24" spans="1:9" x14ac:dyDescent="0.2">
      <c r="A24" s="25" t="str">
        <f>INDEX('Division Lvl'!$A$2:$A$418,MATCH(H24,'Division Lvl'!$AP$2:$AP$418,0))</f>
        <v>DS318</v>
      </c>
      <c r="B24" s="25" t="str">
        <f>INDEX('Division Lvl'!$B$2:$B$418,MATCH($H24,'Division Lvl'!$AP$2:$AP$418,0))</f>
        <v>Distribution substation earthing refurbishment</v>
      </c>
      <c r="C24" s="25" t="str">
        <f>INDEX('Division Lvl'!$C$2:$C$418,MATCH($H24,'Division Lvl'!$AP$2:$AP$418,0))</f>
        <v>Program - Short Term Need</v>
      </c>
      <c r="D24" s="25" t="s">
        <v>882</v>
      </c>
      <c r="E24" s="25">
        <f>INDEX('Division Lvl'!$AL$2:$AL$418,MATCH($H24,'Division Lvl'!$AP$2:$AP$418,0))</f>
        <v>340</v>
      </c>
      <c r="F24" s="25">
        <f>INDEX('Division Lvl'!$AM$2:$AM$418,MATCH($H24,'Division Lvl'!$AP$2:$AP$418,0))</f>
        <v>5100</v>
      </c>
      <c r="G24" s="26">
        <f>INDEX('Division Lvl'!$AN$2:$AN$418,MATCH($H24,'Division Lvl'!$AP$2:$AP$418,0))</f>
        <v>9.2277390047231442E-2</v>
      </c>
      <c r="H24" s="25" t="s">
        <v>929</v>
      </c>
      <c r="I24" s="37"/>
    </row>
    <row r="25" spans="1:9" x14ac:dyDescent="0.2">
      <c r="A25" s="25" t="str">
        <f>INDEX('Division Lvl'!$A$2:$A$418,MATCH(H25,'Division Lvl'!$AP$2:$AP$418,0))</f>
        <v>DS405</v>
      </c>
      <c r="B25" s="25" t="str">
        <f>INDEX('Division Lvl'!$B$2:$B$418,MATCH($H25,'Division Lvl'!$AP$2:$AP$418,0))</f>
        <v>Air break switch replacement program</v>
      </c>
      <c r="C25" s="25" t="str">
        <f>INDEX('Division Lvl'!$C$2:$C$418,MATCH($H25,'Division Lvl'!$AP$2:$AP$418,0))</f>
        <v>Program - Short Term Need</v>
      </c>
      <c r="D25" s="25" t="s">
        <v>882</v>
      </c>
      <c r="E25" s="25">
        <f>INDEX('Division Lvl'!$AL$2:$AL$418,MATCH($H25,'Division Lvl'!$AP$2:$AP$418,0))</f>
        <v>280</v>
      </c>
      <c r="F25" s="25">
        <f>INDEX('Division Lvl'!$AM$2:$AM$418,MATCH($H25,'Division Lvl'!$AP$2:$AP$418,0))</f>
        <v>4200</v>
      </c>
      <c r="G25" s="26">
        <f>INDEX('Division Lvl'!$AN$2:$AN$418,MATCH($H25,'Division Lvl'!$AP$2:$AP$418,0))</f>
        <v>0.36071719304860189</v>
      </c>
      <c r="H25" s="25" t="s">
        <v>630</v>
      </c>
      <c r="I25" s="37"/>
    </row>
    <row r="26" spans="1:9" x14ac:dyDescent="0.2">
      <c r="A26" s="25" t="str">
        <f>INDEX('Division Lvl'!$A$2:$A$418,MATCH(H26,'Division Lvl'!$AP$2:$AP$418,0))</f>
        <v>DS409</v>
      </c>
      <c r="B26" s="25" t="str">
        <f>INDEX('Division Lvl'!$B$2:$B$418,MATCH($H26,'Division Lvl'!$AP$2:$AP$418,0))</f>
        <v>Miscellaneous mains renewal expenditure</v>
      </c>
      <c r="C26" s="25" t="str">
        <f>INDEX('Division Lvl'!$C$2:$C$418,MATCH($H26,'Division Lvl'!$AP$2:$AP$418,0))</f>
        <v>Program - Short Term Need</v>
      </c>
      <c r="D26" s="25" t="s">
        <v>882</v>
      </c>
      <c r="E26" s="25">
        <f>INDEX('Division Lvl'!$AL$2:$AL$418,MATCH($H26,'Division Lvl'!$AP$2:$AP$418,0))</f>
        <v>290</v>
      </c>
      <c r="F26" s="25">
        <f>INDEX('Division Lvl'!$AM$2:$AM$418,MATCH($H26,'Division Lvl'!$AP$2:$AP$418,0))</f>
        <v>4350</v>
      </c>
      <c r="G26" s="26">
        <f>INDEX('Division Lvl'!$AN$2:$AN$418,MATCH($H26,'Division Lvl'!$AP$2:$AP$418,0))</f>
        <v>0.29112893964849867</v>
      </c>
      <c r="H26" s="25" t="s">
        <v>631</v>
      </c>
      <c r="I26" s="37"/>
    </row>
    <row r="27" spans="1:9" x14ac:dyDescent="0.2">
      <c r="A27" s="25" t="str">
        <f>INDEX('Division Lvl'!$A$2:$A$418,MATCH(H27,'Division Lvl'!$AP$2:$AP$418,0))</f>
        <v>DS413</v>
      </c>
      <c r="B27" s="25" t="str">
        <f>INDEX('Division Lvl'!$B$2:$B$418,MATCH($H27,'Division Lvl'!$AP$2:$AP$418,0))</f>
        <v>Low mains remediation</v>
      </c>
      <c r="C27" s="25" t="str">
        <f>INDEX('Division Lvl'!$C$2:$C$418,MATCH($H27,'Division Lvl'!$AP$2:$AP$418,0))</f>
        <v>Program - Short Term Need</v>
      </c>
      <c r="D27" s="25" t="s">
        <v>882</v>
      </c>
      <c r="E27" s="25">
        <f>INDEX('Division Lvl'!$AL$2:$AL$418,MATCH($H27,'Division Lvl'!$AP$2:$AP$418,0))</f>
        <v>230</v>
      </c>
      <c r="F27" s="25">
        <f>INDEX('Division Lvl'!$AM$2:$AM$418,MATCH($H27,'Division Lvl'!$AP$2:$AP$418,0))</f>
        <v>3450</v>
      </c>
      <c r="G27" s="26">
        <f>INDEX('Division Lvl'!$AN$2:$AN$418,MATCH($H27,'Division Lvl'!$AP$2:$AP$418,0))</f>
        <v>0.50978789955113346</v>
      </c>
      <c r="H27" s="25" t="s">
        <v>632</v>
      </c>
      <c r="I27" s="37"/>
    </row>
    <row r="28" spans="1:9" x14ac:dyDescent="0.2">
      <c r="A28" s="25" t="str">
        <f>INDEX('Division Lvl'!$A$2:$A$418,MATCH(H28,'Division Lvl'!$AP$2:$AP$418,0))</f>
        <v>DS414</v>
      </c>
      <c r="B28" s="25" t="str">
        <f>INDEX('Division Lvl'!$B$2:$B$418,MATCH($H28,'Division Lvl'!$AP$2:$AP$418,0))</f>
        <v>Copper distribution mains replacement</v>
      </c>
      <c r="C28" s="25" t="str">
        <f>INDEX('Division Lvl'!$C$2:$C$418,MATCH($H28,'Division Lvl'!$AP$2:$AP$418,0))</f>
        <v>Program - Short Term Need</v>
      </c>
      <c r="D28" s="25" t="s">
        <v>882</v>
      </c>
      <c r="E28" s="25">
        <f>INDEX('Division Lvl'!$AL$2:$AL$418,MATCH($H28,'Division Lvl'!$AP$2:$AP$418,0))</f>
        <v>260</v>
      </c>
      <c r="F28" s="25">
        <f>INDEX('Division Lvl'!$AM$2:$AM$418,MATCH($H28,'Division Lvl'!$AP$2:$AP$418,0))</f>
        <v>3900</v>
      </c>
      <c r="G28" s="26">
        <f>INDEX('Division Lvl'!$AN$2:$AN$418,MATCH($H28,'Division Lvl'!$AP$2:$AP$418,0))</f>
        <v>0.38299694447210186</v>
      </c>
      <c r="H28" s="25" t="s">
        <v>633</v>
      </c>
      <c r="I28" s="37"/>
    </row>
    <row r="29" spans="1:9" x14ac:dyDescent="0.2">
      <c r="A29" s="25" t="str">
        <f>INDEX('Division Lvl'!$A$2:$A$418,MATCH(H29,'Division Lvl'!$AP$2:$AP$418,0))</f>
        <v>DS415</v>
      </c>
      <c r="B29" s="25" t="str">
        <f>INDEX('Division Lvl'!$B$2:$B$418,MATCH($H29,'Division Lvl'!$AP$2:$AP$418,0))</f>
        <v>LV mains replacement</v>
      </c>
      <c r="C29" s="25" t="str">
        <f>INDEX('Division Lvl'!$C$2:$C$418,MATCH($H29,'Division Lvl'!$AP$2:$AP$418,0))</f>
        <v>Program - Short Term Need</v>
      </c>
      <c r="D29" s="25" t="s">
        <v>882</v>
      </c>
      <c r="E29" s="25">
        <f>INDEX('Division Lvl'!$AL$2:$AL$418,MATCH($H29,'Division Lvl'!$AP$2:$AP$418,0))</f>
        <v>190</v>
      </c>
      <c r="F29" s="25">
        <f>INDEX('Division Lvl'!$AM$2:$AM$418,MATCH($H29,'Division Lvl'!$AP$2:$AP$418,0))</f>
        <v>2850</v>
      </c>
      <c r="G29" s="26">
        <f>INDEX('Division Lvl'!$AN$2:$AN$418,MATCH($H29,'Division Lvl'!$AP$2:$AP$418,0))</f>
        <v>0.65710886224375653</v>
      </c>
      <c r="H29" s="25" t="s">
        <v>634</v>
      </c>
      <c r="I29" s="37"/>
    </row>
    <row r="30" spans="1:9" x14ac:dyDescent="0.2">
      <c r="A30" s="25" t="str">
        <f>INDEX('Division Lvl'!$A$2:$A$418,MATCH(H30,'Division Lvl'!$AP$2:$AP$418,0))</f>
        <v>DS416</v>
      </c>
      <c r="B30" s="25" t="str">
        <f>INDEX('Division Lvl'!$B$2:$B$418,MATCH($H30,'Division Lvl'!$AP$2:$AP$418,0))</f>
        <v>Asbestos service fuse replacement</v>
      </c>
      <c r="C30" s="25" t="str">
        <f>INDEX('Division Lvl'!$C$2:$C$418,MATCH($H30,'Division Lvl'!$AP$2:$AP$418,0))</f>
        <v>Program - Short Term Need</v>
      </c>
      <c r="D30" s="25" t="s">
        <v>882</v>
      </c>
      <c r="E30" s="25">
        <f>INDEX('Division Lvl'!$AL$2:$AL$418,MATCH($H30,'Division Lvl'!$AP$2:$AP$418,0))</f>
        <v>200</v>
      </c>
      <c r="F30" s="25">
        <f>INDEX('Division Lvl'!$AM$2:$AM$418,MATCH($H30,'Division Lvl'!$AP$2:$AP$418,0))</f>
        <v>3000</v>
      </c>
      <c r="G30" s="26">
        <f>INDEX('Division Lvl'!$AN$2:$AN$418,MATCH($H30,'Division Lvl'!$AP$2:$AP$418,0))</f>
        <v>0.5816581798129733</v>
      </c>
      <c r="H30" s="25" t="s">
        <v>749</v>
      </c>
      <c r="I30" s="37"/>
    </row>
    <row r="31" spans="1:9" x14ac:dyDescent="0.2">
      <c r="A31" s="25" t="str">
        <f>INDEX('Division Lvl'!$A$2:$A$418,MATCH(H31,'Division Lvl'!$AP$2:$AP$418,0))</f>
        <v>DS417</v>
      </c>
      <c r="B31" s="25" t="str">
        <f>INDEX('Division Lvl'!$B$2:$B$418,MATCH($H31,'Division Lvl'!$AP$2:$AP$418,0))</f>
        <v>Distribution access track reconstruction</v>
      </c>
      <c r="C31" s="25" t="str">
        <f>INDEX('Division Lvl'!$C$2:$C$418,MATCH($H31,'Division Lvl'!$AP$2:$AP$418,0))</f>
        <v>Program - Short Term Need</v>
      </c>
      <c r="D31" s="25" t="s">
        <v>882</v>
      </c>
      <c r="E31" s="25">
        <f>INDEX('Division Lvl'!$AL$2:$AL$418,MATCH($H31,'Division Lvl'!$AP$2:$AP$418,0))</f>
        <v>290</v>
      </c>
      <c r="F31" s="25">
        <f>INDEX('Division Lvl'!$AM$2:$AM$418,MATCH($H31,'Division Lvl'!$AP$2:$AP$418,0))</f>
        <v>4350</v>
      </c>
      <c r="G31" s="26">
        <f>INDEX('Division Lvl'!$AN$2:$AN$418,MATCH($H31,'Division Lvl'!$AP$2:$AP$418,0))</f>
        <v>0.29112893964849867</v>
      </c>
      <c r="H31" s="25" t="s">
        <v>930</v>
      </c>
      <c r="I31" s="37"/>
    </row>
    <row r="32" spans="1:9" x14ac:dyDescent="0.2">
      <c r="A32" s="25" t="str">
        <f>INDEX('Division Lvl'!$A$2:$A$418,MATCH(H32,'Division Lvl'!$AP$2:$AP$418,0))</f>
        <v>DS418</v>
      </c>
      <c r="B32" s="25" t="str">
        <f>INDEX('Division Lvl'!$B$2:$B$418,MATCH($H32,'Division Lvl'!$AP$2:$AP$418,0))</f>
        <v>Pole top structure/hardware refurbishment (LV)</v>
      </c>
      <c r="C32" s="25" t="str">
        <f>INDEX('Division Lvl'!$C$2:$C$418,MATCH($H32,'Division Lvl'!$AP$2:$AP$418,0))</f>
        <v>Program - Short Term Need</v>
      </c>
      <c r="D32" s="25" t="s">
        <v>882</v>
      </c>
      <c r="E32" s="25">
        <f>INDEX('Division Lvl'!$AL$2:$AL$418,MATCH($H32,'Division Lvl'!$AP$2:$AP$418,0))</f>
        <v>330</v>
      </c>
      <c r="F32" s="25">
        <f>INDEX('Division Lvl'!$AM$2:$AM$418,MATCH($H32,'Division Lvl'!$AP$2:$AP$418,0))</f>
        <v>4950</v>
      </c>
      <c r="G32" s="26">
        <f>INDEX('Division Lvl'!$AN$2:$AN$418,MATCH($H32,'Division Lvl'!$AP$2:$AP$418,0))</f>
        <v>0.12479849538211955</v>
      </c>
      <c r="H32" s="25" t="s">
        <v>931</v>
      </c>
      <c r="I32" s="37"/>
    </row>
    <row r="33" spans="1:9" x14ac:dyDescent="0.2">
      <c r="A33" s="25" t="str">
        <f>INDEX('Division Lvl'!$A$2:$A$418,MATCH(H33,'Division Lvl'!$AP$2:$AP$418,0))</f>
        <v>DS420</v>
      </c>
      <c r="B33" s="25" t="str">
        <f>INDEX('Division Lvl'!$B$2:$B$418,MATCH($H33,'Division Lvl'!$AP$2:$AP$418,0))</f>
        <v>Future distribution feeder refurbishment works</v>
      </c>
      <c r="C33" s="25" t="str">
        <f>INDEX('Division Lvl'!$C$2:$C$418,MATCH($H33,'Division Lvl'!$AP$2:$AP$418,0))</f>
        <v>Program - Short Term Need</v>
      </c>
      <c r="D33" s="25" t="s">
        <v>882</v>
      </c>
      <c r="E33" s="25">
        <f>INDEX('Division Lvl'!$AL$2:$AL$418,MATCH($H33,'Division Lvl'!$AP$2:$AP$418,0))</f>
        <v>180</v>
      </c>
      <c r="F33" s="25">
        <f>INDEX('Division Lvl'!$AM$2:$AM$418,MATCH($H33,'Division Lvl'!$AP$2:$AP$418,0))</f>
        <v>2700</v>
      </c>
      <c r="G33" s="26">
        <f>INDEX('Division Lvl'!$AN$2:$AN$418,MATCH($H33,'Division Lvl'!$AP$2:$AP$418,0))</f>
        <v>0.66070548673632656</v>
      </c>
      <c r="H33" s="25" t="s">
        <v>932</v>
      </c>
      <c r="I33" s="37"/>
    </row>
    <row r="34" spans="1:9" x14ac:dyDescent="0.2">
      <c r="A34" s="25" t="str">
        <f>INDEX('Division Lvl'!$A$2:$A$418,MATCH(H34,'Division Lvl'!$AP$2:$AP$418,0))</f>
        <v>DU</v>
      </c>
      <c r="B34" s="25" t="str">
        <f>INDEX('Division Lvl'!$B$2:$B$418,MATCH($H34,'Division Lvl'!$AP$2:$AP$418,0))</f>
        <v>Duct installation RMS road works</v>
      </c>
      <c r="C34" s="25" t="str">
        <f>INDEX('Division Lvl'!$C$2:$C$418,MATCH($H34,'Division Lvl'!$AP$2:$AP$418,0))</f>
        <v>Program - Short Term Need</v>
      </c>
      <c r="D34" s="25" t="s">
        <v>884</v>
      </c>
      <c r="E34" s="25">
        <f>INDEX('Division Lvl'!$AL$2:$AL$418,MATCH($H34,'Division Lvl'!$AP$2:$AP$418,0))</f>
        <v>170</v>
      </c>
      <c r="F34" s="25">
        <f>INDEX('Division Lvl'!$AM$2:$AM$418,MATCH($H34,'Division Lvl'!$AP$2:$AP$418,0))</f>
        <v>2550</v>
      </c>
      <c r="G34" s="26">
        <f>INDEX('Division Lvl'!$AN$2:$AN$418,MATCH($H34,'Division Lvl'!$AP$2:$AP$418,0))</f>
        <v>0.682557746962834</v>
      </c>
      <c r="H34" s="25" t="s">
        <v>750</v>
      </c>
      <c r="I34" s="37"/>
    </row>
    <row r="35" spans="1:9" x14ac:dyDescent="0.2">
      <c r="A35" s="25" t="str">
        <f>INDEX('Division Lvl'!$A$2:$A$418,MATCH(H35,'Division Lvl'!$AP$2:$AP$418,0))</f>
        <v>EF001</v>
      </c>
      <c r="B35" s="25" t="str">
        <f>INDEX('Division Lvl'!$B$2:$B$418,MATCH($H35,'Division Lvl'!$AP$2:$AP$418,0))</f>
        <v>Distribution management system</v>
      </c>
      <c r="C35" s="25" t="str">
        <f>INDEX('Division Lvl'!$C$2:$C$418,MATCH($H35,'Division Lvl'!$AP$2:$AP$418,0))</f>
        <v>Program - Short Term Need</v>
      </c>
      <c r="D35" s="25" t="s">
        <v>684</v>
      </c>
      <c r="E35" s="25">
        <f>INDEX('Division Lvl'!$AL$2:$AL$418,MATCH($H35,'Division Lvl'!$AP$2:$AP$418,0))</f>
        <v>260</v>
      </c>
      <c r="F35" s="25">
        <f>INDEX('Division Lvl'!$AM$2:$AM$418,MATCH($H35,'Division Lvl'!$AP$2:$AP$418,0))</f>
        <v>3900</v>
      </c>
      <c r="G35" s="26">
        <f>INDEX('Division Lvl'!$AN$2:$AN$418,MATCH($H35,'Division Lvl'!$AP$2:$AP$418,0))</f>
        <v>0.38299694447210186</v>
      </c>
      <c r="H35" s="25" t="s">
        <v>635</v>
      </c>
      <c r="I35" s="37"/>
    </row>
    <row r="36" spans="1:9" x14ac:dyDescent="0.2">
      <c r="A36" s="25" t="str">
        <f>INDEX('Division Lvl'!$A$2:$A$418,MATCH(H36,'Division Lvl'!$AP$2:$AP$418,0))</f>
        <v>EF002</v>
      </c>
      <c r="B36" s="25" t="str">
        <f>INDEX('Division Lvl'!$B$2:$B$418,MATCH($H36,'Division Lvl'!$AP$2:$AP$418,0))</f>
        <v>Technology pilots</v>
      </c>
      <c r="C36" s="25" t="str">
        <f>INDEX('Division Lvl'!$C$2:$C$418,MATCH($H36,'Division Lvl'!$AP$2:$AP$418,0))</f>
        <v>Program - Short Term Need</v>
      </c>
      <c r="D36" s="25" t="s">
        <v>684</v>
      </c>
      <c r="E36" s="25">
        <f>INDEX('Division Lvl'!$AL$2:$AL$418,MATCH($H36,'Division Lvl'!$AP$2:$AP$418,0))</f>
        <v>230</v>
      </c>
      <c r="F36" s="25">
        <f>INDEX('Division Lvl'!$AM$2:$AM$418,MATCH($H36,'Division Lvl'!$AP$2:$AP$418,0))</f>
        <v>3450</v>
      </c>
      <c r="G36" s="26">
        <f>INDEX('Division Lvl'!$AN$2:$AN$418,MATCH($H36,'Division Lvl'!$AP$2:$AP$418,0))</f>
        <v>0.50978789955113346</v>
      </c>
      <c r="H36" s="25" t="s">
        <v>636</v>
      </c>
      <c r="I36" s="37"/>
    </row>
    <row r="37" spans="1:9" x14ac:dyDescent="0.2">
      <c r="A37" s="25" t="str">
        <f>INDEX('Division Lvl'!$A$2:$A$418,MATCH(H37,'Division Lvl'!$AP$2:$AP$418,0))</f>
        <v>EF003</v>
      </c>
      <c r="B37" s="25" t="str">
        <f>INDEX('Division Lvl'!$B$2:$B$418,MATCH($H37,'Division Lvl'!$AP$2:$AP$418,0))</f>
        <v>Battery energy storage system pilot</v>
      </c>
      <c r="C37" s="25" t="str">
        <f>INDEX('Division Lvl'!$C$2:$C$418,MATCH($H37,'Division Lvl'!$AP$2:$AP$418,0))</f>
        <v>Program - Short Term Need</v>
      </c>
      <c r="D37" s="25" t="s">
        <v>684</v>
      </c>
      <c r="E37" s="25" t="str">
        <f>INDEX('Division Lvl'!$AL$2:$AL$418,MATCH($H37,'Division Lvl'!$AP$2:$AP$418,0))</f>
        <v/>
      </c>
      <c r="F37" s="25">
        <f>INDEX('Division Lvl'!$AM$2:$AM$418,MATCH($H37,'Division Lvl'!$AP$2:$AP$418,0))</f>
        <v>3450</v>
      </c>
      <c r="G37" s="26">
        <f>INDEX('Division Lvl'!$AN$2:$AN$418,MATCH($H37,'Division Lvl'!$AP$2:$AP$418,0))</f>
        <v>0.50978789955113346</v>
      </c>
      <c r="H37" s="25" t="s">
        <v>751</v>
      </c>
      <c r="I37" s="37"/>
    </row>
    <row r="38" spans="1:9" x14ac:dyDescent="0.2">
      <c r="A38" s="25" t="str">
        <f>INDEX('Division Lvl'!$A$2:$A$418,MATCH(H38,'Division Lvl'!$AP$2:$AP$418,0))</f>
        <v>EH</v>
      </c>
      <c r="B38" s="25" t="str">
        <f>INDEX('Division Lvl'!$B$2:$B$418,MATCH($H38,'Division Lvl'!$AP$2:$AP$418,0))</f>
        <v>Dist environmental enhancement program</v>
      </c>
      <c r="C38" s="25" t="str">
        <f>INDEX('Division Lvl'!$C$2:$C$418,MATCH($H38,'Division Lvl'!$AP$2:$AP$418,0))</f>
        <v>Program - Short Term Need</v>
      </c>
      <c r="D38" s="25" t="s">
        <v>684</v>
      </c>
      <c r="E38" s="25">
        <f>INDEX('Division Lvl'!$AL$2:$AL$418,MATCH($H38,'Division Lvl'!$AP$2:$AP$418,0))</f>
        <v>190</v>
      </c>
      <c r="F38" s="25">
        <f>INDEX('Division Lvl'!$AM$2:$AM$418,MATCH($H38,'Division Lvl'!$AP$2:$AP$418,0))</f>
        <v>2850</v>
      </c>
      <c r="G38" s="26">
        <f>INDEX('Division Lvl'!$AN$2:$AN$418,MATCH($H38,'Division Lvl'!$AP$2:$AP$418,0))</f>
        <v>0.65710886224375653</v>
      </c>
      <c r="H38" s="25" t="s">
        <v>798</v>
      </c>
      <c r="I38" s="37"/>
    </row>
    <row r="39" spans="1:9" x14ac:dyDescent="0.2">
      <c r="A39" s="25" t="str">
        <f>INDEX('Division Lvl'!$A$2:$A$418,MATCH(H39,'Division Lvl'!$AP$2:$AP$418,0))</f>
        <v>HVW</v>
      </c>
      <c r="B39" s="25" t="str">
        <f>INDEX('Division Lvl'!$B$2:$B$418,MATCH($H39,'Division Lvl'!$AP$2:$AP$418,0))</f>
        <v>HV development works</v>
      </c>
      <c r="C39" s="25" t="str">
        <f>INDEX('Division Lvl'!$C$2:$C$418,MATCH($H39,'Division Lvl'!$AP$2:$AP$418,0))</f>
        <v>Program - Short Term Need</v>
      </c>
      <c r="D39" s="25" t="s">
        <v>881</v>
      </c>
      <c r="E39" s="25">
        <f>INDEX('Division Lvl'!$AL$2:$AL$418,MATCH($H39,'Division Lvl'!$AP$2:$AP$418,0))</f>
        <v>350</v>
      </c>
      <c r="F39" s="25">
        <f>INDEX('Division Lvl'!$AM$2:$AM$418,MATCH($H39,'Division Lvl'!$AP$2:$AP$418,0))</f>
        <v>5250</v>
      </c>
      <c r="G39" s="26">
        <f>INDEX('Division Lvl'!$AN$2:$AN$418,MATCH($H39,'Division Lvl'!$AP$2:$AP$418,0))</f>
        <v>4.6816054595620313E-2</v>
      </c>
      <c r="H39" s="25" t="s">
        <v>637</v>
      </c>
      <c r="I39" s="37"/>
    </row>
    <row r="40" spans="1:9" x14ac:dyDescent="0.2">
      <c r="A40" s="25" t="str">
        <f>INDEX('Division Lvl'!$A$2:$A$418,MATCH(H40,'Division Lvl'!$AP$2:$AP$418,0))</f>
        <v>IC</v>
      </c>
      <c r="B40" s="25" t="str">
        <f>INDEX('Division Lvl'!$B$2:$B$418,MATCH($H40,'Division Lvl'!$AP$2:$AP$418,0))</f>
        <v>Industrial &amp; commercial</v>
      </c>
      <c r="C40" s="25" t="str">
        <f>INDEX('Division Lvl'!$C$2:$C$418,MATCH($H40,'Division Lvl'!$AP$2:$AP$418,0))</f>
        <v>Program - Short Term Need</v>
      </c>
      <c r="D40" s="25" t="s">
        <v>884</v>
      </c>
      <c r="E40" s="25">
        <f>INDEX('Division Lvl'!$AL$2:$AL$418,MATCH($H40,'Division Lvl'!$AP$2:$AP$418,0))</f>
        <v>200</v>
      </c>
      <c r="F40" s="25">
        <f>INDEX('Division Lvl'!$AM$2:$AM$418,MATCH($H40,'Division Lvl'!$AP$2:$AP$418,0))</f>
        <v>3000</v>
      </c>
      <c r="G40" s="26">
        <f>INDEX('Division Lvl'!$AN$2:$AN$418,MATCH($H40,'Division Lvl'!$AP$2:$AP$418,0))</f>
        <v>0.5816581798129733</v>
      </c>
      <c r="H40" s="25" t="s">
        <v>638</v>
      </c>
      <c r="I40" s="37"/>
    </row>
    <row r="41" spans="1:9" x14ac:dyDescent="0.2">
      <c r="A41" s="25" t="str">
        <f>INDEX('Division Lvl'!$A$2:$A$418,MATCH(H41,'Division Lvl'!$AP$2:$AP$418,0))</f>
        <v>LV001</v>
      </c>
      <c r="B41" s="25" t="str">
        <f>INDEX('Division Lvl'!$B$2:$B$418,MATCH($H41,'Division Lvl'!$AP$2:$AP$418,0))</f>
        <v>Overloaded distribution sub uprates</v>
      </c>
      <c r="C41" s="25" t="str">
        <f>INDEX('Division Lvl'!$C$2:$C$418,MATCH($H41,'Division Lvl'!$AP$2:$AP$418,0))</f>
        <v>Program - Short Term Need</v>
      </c>
      <c r="D41" s="25" t="s">
        <v>881</v>
      </c>
      <c r="E41" s="25">
        <f>INDEX('Division Lvl'!$AL$2:$AL$418,MATCH($H41,'Division Lvl'!$AP$2:$AP$418,0))</f>
        <v>330</v>
      </c>
      <c r="F41" s="25">
        <f>INDEX('Division Lvl'!$AM$2:$AM$418,MATCH($H41,'Division Lvl'!$AP$2:$AP$418,0))</f>
        <v>4950</v>
      </c>
      <c r="G41" s="26">
        <f>INDEX('Division Lvl'!$AN$2:$AN$418,MATCH($H41,'Division Lvl'!$AP$2:$AP$418,0))</f>
        <v>0.12479849538211955</v>
      </c>
      <c r="H41" s="25" t="s">
        <v>639</v>
      </c>
      <c r="I41" s="37"/>
    </row>
    <row r="42" spans="1:9" x14ac:dyDescent="0.2">
      <c r="A42" s="25" t="str">
        <f>INDEX('Division Lvl'!$A$2:$A$418,MATCH(H42,'Division Lvl'!$AP$2:$AP$418,0))</f>
        <v>LV002</v>
      </c>
      <c r="B42" s="25" t="str">
        <f>INDEX('Division Lvl'!$B$2:$B$418,MATCH($H42,'Division Lvl'!$AP$2:$AP$418,0))</f>
        <v>Quality of supply reactive projects</v>
      </c>
      <c r="C42" s="25" t="str">
        <f>INDEX('Division Lvl'!$C$2:$C$418,MATCH($H42,'Division Lvl'!$AP$2:$AP$418,0))</f>
        <v>Program - Short Term Need</v>
      </c>
      <c r="D42" s="25" t="s">
        <v>684</v>
      </c>
      <c r="E42" s="25">
        <f>INDEX('Division Lvl'!$AL$2:$AL$418,MATCH($H42,'Division Lvl'!$AP$2:$AP$418,0))</f>
        <v>300</v>
      </c>
      <c r="F42" s="25">
        <f>INDEX('Division Lvl'!$AM$2:$AM$418,MATCH($H42,'Division Lvl'!$AP$2:$AP$418,0))</f>
        <v>4500</v>
      </c>
      <c r="G42" s="26">
        <f>INDEX('Division Lvl'!$AN$2:$AN$418,MATCH($H42,'Division Lvl'!$AP$2:$AP$418,0))</f>
        <v>0.25393883661449068</v>
      </c>
      <c r="H42" s="25" t="s">
        <v>640</v>
      </c>
      <c r="I42" s="37"/>
    </row>
    <row r="43" spans="1:9" x14ac:dyDescent="0.2">
      <c r="A43" s="25" t="str">
        <f>INDEX('Division Lvl'!$A$2:$A$418,MATCH(H43,'Division Lvl'!$AP$2:$AP$418,0))</f>
        <v>LV003</v>
      </c>
      <c r="B43" s="25" t="str">
        <f>INDEX('Division Lvl'!$B$2:$B$418,MATCH($H43,'Division Lvl'!$AP$2:$AP$418,0))</f>
        <v>LV planning reactive projects</v>
      </c>
      <c r="C43" s="25" t="str">
        <f>INDEX('Division Lvl'!$C$2:$C$418,MATCH($H43,'Division Lvl'!$AP$2:$AP$418,0))</f>
        <v>Program - Short Term Need</v>
      </c>
      <c r="D43" s="25" t="s">
        <v>684</v>
      </c>
      <c r="E43" s="25">
        <f>INDEX('Division Lvl'!$AL$2:$AL$418,MATCH($H43,'Division Lvl'!$AP$2:$AP$418,0))</f>
        <v>300</v>
      </c>
      <c r="F43" s="25">
        <f>INDEX('Division Lvl'!$AM$2:$AM$418,MATCH($H43,'Division Lvl'!$AP$2:$AP$418,0))</f>
        <v>4500</v>
      </c>
      <c r="G43" s="26">
        <f>INDEX('Division Lvl'!$AN$2:$AN$418,MATCH($H43,'Division Lvl'!$AP$2:$AP$418,0))</f>
        <v>0.25393883661449068</v>
      </c>
      <c r="H43" s="25" t="s">
        <v>641</v>
      </c>
      <c r="I43" s="37"/>
    </row>
    <row r="44" spans="1:9" ht="25.5" x14ac:dyDescent="0.2">
      <c r="A44" s="25" t="str">
        <f>INDEX('Division Lvl'!$A$2:$A$418,MATCH(H44,'Division Lvl'!$AP$2:$AP$418,0))</f>
        <v>LV005</v>
      </c>
      <c r="B44" s="25" t="str">
        <f>INDEX('Division Lvl'!$B$2:$B$418,MATCH($H44,'Division Lvl'!$AP$2:$AP$418,0))</f>
        <v>Dsub monitoring &amp; LV feeder monitoring for solar PV</v>
      </c>
      <c r="C44" s="25" t="str">
        <f>INDEX('Division Lvl'!$C$2:$C$418,MATCH($H44,'Division Lvl'!$AP$2:$AP$418,0))</f>
        <v>Program - Short Term Need</v>
      </c>
      <c r="D44" s="25" t="s">
        <v>684</v>
      </c>
      <c r="E44" s="25">
        <f>INDEX('Division Lvl'!$AL$2:$AL$418,MATCH($H44,'Division Lvl'!$AP$2:$AP$418,0))</f>
        <v>250</v>
      </c>
      <c r="F44" s="25">
        <f>INDEX('Division Lvl'!$AM$2:$AM$418,MATCH($H44,'Division Lvl'!$AP$2:$AP$418,0))</f>
        <v>3750</v>
      </c>
      <c r="G44" s="26">
        <f>INDEX('Division Lvl'!$AN$2:$AN$418,MATCH($H44,'Division Lvl'!$AP$2:$AP$418,0))</f>
        <v>0.384036190737156</v>
      </c>
      <c r="H44" s="25" t="s">
        <v>642</v>
      </c>
      <c r="I44" s="37"/>
    </row>
    <row r="45" spans="1:9" s="37" customFormat="1" x14ac:dyDescent="0.2">
      <c r="A45" s="25" t="str">
        <f>INDEX('Division Lvl'!$A$2:$A$418,MATCH(H45,'Division Lvl'!$AP$2:$AP$418,0))</f>
        <v>MC104</v>
      </c>
      <c r="B45" s="25" t="str">
        <f>INDEX('Division Lvl'!$B$2:$B$418,MATCH($H45,'Division Lvl'!$AP$2:$AP$418,0))</f>
        <v>Meters - renewal</v>
      </c>
      <c r="C45" s="25" t="str">
        <f>INDEX('Division Lvl'!$C$2:$C$418,MATCH($H45,'Division Lvl'!$AP$2:$AP$418,0))</f>
        <v>Program - Short Term Need</v>
      </c>
      <c r="D45" s="22" t="s">
        <v>684</v>
      </c>
      <c r="E45" s="25">
        <f>INDEX('Division Lvl'!$AL$2:$AL$418,MATCH($H45,'Division Lvl'!$AP$2:$AP$418,0))</f>
        <v>50</v>
      </c>
      <c r="F45" s="25">
        <f>INDEX('Division Lvl'!$AM$2:$AM$418,MATCH($H45,'Division Lvl'!$AP$2:$AP$418,0))</f>
        <v>750</v>
      </c>
      <c r="G45" s="26">
        <f>INDEX('Division Lvl'!$AN$2:$AN$418,MATCH($H45,'Division Lvl'!$AP$2:$AP$418,0))</f>
        <v>0.99191803381762</v>
      </c>
      <c r="H45" s="22" t="s">
        <v>1034</v>
      </c>
    </row>
    <row r="46" spans="1:9" x14ac:dyDescent="0.2">
      <c r="A46" s="25" t="str">
        <f>INDEX('Division Lvl'!$A$2:$A$418,MATCH(H46,'Division Lvl'!$AP$2:$AP$418,0))</f>
        <v>MC105</v>
      </c>
      <c r="B46" s="25" t="str">
        <f>INDEX('Division Lvl'!$B$2:$B$418,MATCH($H46,'Division Lvl'!$AP$2:$AP$418,0))</f>
        <v>Relays - renewal</v>
      </c>
      <c r="C46" s="25" t="str">
        <f>INDEX('Division Lvl'!$C$2:$C$418,MATCH($H46,'Division Lvl'!$AP$2:$AP$418,0))</f>
        <v>Program - Short Term Need</v>
      </c>
      <c r="D46" s="25" t="s">
        <v>684</v>
      </c>
      <c r="E46" s="25">
        <f>INDEX('Division Lvl'!$AL$2:$AL$418,MATCH($H46,'Division Lvl'!$AP$2:$AP$418,0))</f>
        <v>100</v>
      </c>
      <c r="F46" s="25">
        <f>INDEX('Division Lvl'!$AM$2:$AM$418,MATCH($H46,'Division Lvl'!$AP$2:$AP$418,0))</f>
        <v>1500</v>
      </c>
      <c r="G46" s="26">
        <f>INDEX('Division Lvl'!$AN$2:$AN$418,MATCH($H46,'Division Lvl'!$AP$2:$AP$418,0))</f>
        <v>0.92229427226873739</v>
      </c>
      <c r="H46" s="25" t="s">
        <v>643</v>
      </c>
      <c r="I46" s="37"/>
    </row>
    <row r="47" spans="1:9" s="37" customFormat="1" x14ac:dyDescent="0.2">
      <c r="A47" s="25" t="str">
        <f>INDEX('Division Lvl'!$A$2:$A$418,MATCH(H47,'Division Lvl'!$AP$2:$AP$418,0))</f>
        <v>MC107</v>
      </c>
      <c r="B47" s="25" t="str">
        <f>INDEX('Division Lvl'!$B$2:$B$418,MATCH($H47,'Division Lvl'!$AP$2:$AP$418,0))</f>
        <v>Test equipment</v>
      </c>
      <c r="C47" s="25" t="str">
        <f>INDEX('Division Lvl'!$C$2:$C$418,MATCH($H47,'Division Lvl'!$AP$2:$AP$418,0))</f>
        <v>Program - Short Term Need</v>
      </c>
      <c r="D47" s="22" t="s">
        <v>684</v>
      </c>
      <c r="E47" s="25">
        <f>INDEX('Division Lvl'!$AL$2:$AL$418,MATCH($H47,'Division Lvl'!$AP$2:$AP$418,0))</f>
        <v>50</v>
      </c>
      <c r="F47" s="25">
        <f>INDEX('Division Lvl'!$AM$2:$AM$418,MATCH($H47,'Division Lvl'!$AP$2:$AP$418,0))</f>
        <v>750</v>
      </c>
      <c r="G47" s="26">
        <f>INDEX('Division Lvl'!$AN$2:$AN$418,MATCH($H47,'Division Lvl'!$AP$2:$AP$418,0))</f>
        <v>0.99191803381762</v>
      </c>
      <c r="H47" s="22" t="s">
        <v>1035</v>
      </c>
    </row>
    <row r="48" spans="1:9" x14ac:dyDescent="0.2">
      <c r="A48" s="25" t="str">
        <f>INDEX('Division Lvl'!$A$2:$A$418,MATCH(H48,'Division Lvl'!$AP$2:$AP$418,0))</f>
        <v>MC109</v>
      </c>
      <c r="B48" s="25" t="str">
        <f>INDEX('Division Lvl'!$B$2:$B$418,MATCH($H48,'Division Lvl'!$AP$2:$AP$418,0))</f>
        <v>Demand management technology</v>
      </c>
      <c r="C48" s="25" t="str">
        <f>INDEX('Division Lvl'!$C$2:$C$418,MATCH($H48,'Division Lvl'!$AP$2:$AP$418,0))</f>
        <v>Program - Short Term Need</v>
      </c>
      <c r="D48" s="25" t="s">
        <v>684</v>
      </c>
      <c r="E48" s="25">
        <f>INDEX('Division Lvl'!$AL$2:$AL$418,MATCH($H48,'Division Lvl'!$AP$2:$AP$418,0))</f>
        <v>80</v>
      </c>
      <c r="F48" s="25">
        <f>INDEX('Division Lvl'!$AM$2:$AM$418,MATCH($H48,'Division Lvl'!$AP$2:$AP$418,0))</f>
        <v>1200</v>
      </c>
      <c r="G48" s="26">
        <f>INDEX('Division Lvl'!$AN$2:$AN$418,MATCH($H48,'Division Lvl'!$AP$2:$AP$418,0))</f>
        <v>0.94510271986047978</v>
      </c>
      <c r="H48" s="25" t="s">
        <v>644</v>
      </c>
      <c r="I48" s="37"/>
    </row>
    <row r="49" spans="1:9" x14ac:dyDescent="0.2">
      <c r="A49" s="25" t="str">
        <f>INDEX('Division Lvl'!$A$2:$A$418,MATCH(H49,'Division Lvl'!$AP$2:$AP$418,0))</f>
        <v>NU</v>
      </c>
      <c r="B49" s="25" t="str">
        <f>INDEX('Division Lvl'!$B$2:$B$418,MATCH($H49,'Division Lvl'!$AP$2:$AP$418,0))</f>
        <v>Non urban extension</v>
      </c>
      <c r="C49" s="25" t="str">
        <f>INDEX('Division Lvl'!$C$2:$C$418,MATCH($H49,'Division Lvl'!$AP$2:$AP$418,0))</f>
        <v>Program - Short Term Need</v>
      </c>
      <c r="D49" s="25" t="s">
        <v>884</v>
      </c>
      <c r="E49" s="25">
        <f>INDEX('Division Lvl'!$AL$2:$AL$418,MATCH($H49,'Division Lvl'!$AP$2:$AP$418,0))</f>
        <v>120</v>
      </c>
      <c r="F49" s="25">
        <f>INDEX('Division Lvl'!$AM$2:$AM$418,MATCH($H49,'Division Lvl'!$AP$2:$AP$418,0))</f>
        <v>1800</v>
      </c>
      <c r="G49" s="26">
        <f>INDEX('Division Lvl'!$AN$2:$AN$418,MATCH($H49,'Division Lvl'!$AP$2:$AP$418,0))</f>
        <v>0.81856625251358184</v>
      </c>
      <c r="H49" s="25" t="s">
        <v>645</v>
      </c>
      <c r="I49" s="37"/>
    </row>
    <row r="50" spans="1:9" x14ac:dyDescent="0.2">
      <c r="A50" s="25" t="str">
        <f>INDEX('Division Lvl'!$A$2:$A$418,MATCH(H50,'Division Lvl'!$AP$2:$AP$418,0))</f>
        <v>PQ001</v>
      </c>
      <c r="B50" s="25" t="str">
        <f>INDEX('Division Lvl'!$B$2:$B$418,MATCH($H50,'Division Lvl'!$AP$2:$AP$418,0))</f>
        <v>Permanent power quality monitoring</v>
      </c>
      <c r="C50" s="25" t="str">
        <f>INDEX('Division Lvl'!$C$2:$C$418,MATCH($H50,'Division Lvl'!$AP$2:$AP$418,0))</f>
        <v>Program - Short Term Need</v>
      </c>
      <c r="D50" s="25" t="s">
        <v>684</v>
      </c>
      <c r="E50" s="25">
        <f>INDEX('Division Lvl'!$AL$2:$AL$418,MATCH($H50,'Division Lvl'!$AP$2:$AP$418,0))</f>
        <v>300</v>
      </c>
      <c r="F50" s="25">
        <f>INDEX('Division Lvl'!$AM$2:$AM$418,MATCH($H50,'Division Lvl'!$AP$2:$AP$418,0))</f>
        <v>4500</v>
      </c>
      <c r="G50" s="26">
        <f>INDEX('Division Lvl'!$AN$2:$AN$418,MATCH($H50,'Division Lvl'!$AP$2:$AP$418,0))</f>
        <v>0.25393883661449068</v>
      </c>
      <c r="H50" s="25" t="s">
        <v>646</v>
      </c>
      <c r="I50" s="37"/>
    </row>
    <row r="51" spans="1:9" x14ac:dyDescent="0.2">
      <c r="A51" s="25" t="str">
        <f>INDEX('Division Lvl'!$A$2:$A$418,MATCH(H51,'Division Lvl'!$AP$2:$AP$418,0))</f>
        <v>PQ004</v>
      </c>
      <c r="B51" s="25" t="str">
        <f>INDEX('Division Lvl'!$B$2:$B$418,MATCH($H51,'Division Lvl'!$AP$2:$AP$418,0))</f>
        <v>Power quality monitoring replacement</v>
      </c>
      <c r="C51" s="25" t="str">
        <f>INDEX('Division Lvl'!$C$2:$C$418,MATCH($H51,'Division Lvl'!$AP$2:$AP$418,0))</f>
        <v>Program - Short Term Need</v>
      </c>
      <c r="D51" s="25" t="s">
        <v>684</v>
      </c>
      <c r="E51" s="25">
        <f>INDEX('Division Lvl'!$AL$2:$AL$418,MATCH($H51,'Division Lvl'!$AP$2:$AP$418,0))</f>
        <v>200</v>
      </c>
      <c r="F51" s="25">
        <f>INDEX('Division Lvl'!$AM$2:$AM$418,MATCH($H51,'Division Lvl'!$AP$2:$AP$418,0))</f>
        <v>3000</v>
      </c>
      <c r="G51" s="26">
        <f>INDEX('Division Lvl'!$AN$2:$AN$418,MATCH($H51,'Division Lvl'!$AP$2:$AP$418,0))</f>
        <v>0.5816581798129733</v>
      </c>
      <c r="H51" s="25" t="s">
        <v>933</v>
      </c>
      <c r="I51" s="37"/>
    </row>
    <row r="52" spans="1:9" x14ac:dyDescent="0.2">
      <c r="A52" s="25" t="str">
        <f>INDEX('Division Lvl'!$A$2:$A$418,MATCH(H52,'Division Lvl'!$AP$2:$AP$418,0))</f>
        <v>PR081</v>
      </c>
      <c r="B52" s="25" t="str">
        <f>INDEX('Division Lvl'!$B$2:$B$418,MATCH($H52,'Division Lvl'!$AP$2:$AP$418,0))</f>
        <v>Collimore Park ZS establishment</v>
      </c>
      <c r="C52" s="25" t="str">
        <f>INDEX('Division Lvl'!$C$2:$C$418,MATCH($H52,'Division Lvl'!$AP$2:$AP$418,0))</f>
        <v>Major Project - Future/Planning Stage</v>
      </c>
      <c r="D52" s="25" t="s">
        <v>881</v>
      </c>
      <c r="E52" s="25">
        <f>INDEX('Division Lvl'!$AL$2:$AL$418,MATCH($H52,'Division Lvl'!$AP$2:$AP$418,0))</f>
        <v>210</v>
      </c>
      <c r="F52" s="25">
        <f>INDEX('Division Lvl'!$AM$2:$AM$418,MATCH($H52,'Division Lvl'!$AP$2:$AP$418,0))</f>
        <v>1050</v>
      </c>
      <c r="G52" s="26">
        <f>INDEX('Division Lvl'!$AN$2:$AN$418,MATCH($H52,'Division Lvl'!$AP$2:$AP$418,0))</f>
        <v>0.95953425382271162</v>
      </c>
      <c r="H52" s="25" t="s">
        <v>895</v>
      </c>
      <c r="I52" s="37"/>
    </row>
    <row r="53" spans="1:9" x14ac:dyDescent="0.2">
      <c r="A53" s="25" t="str">
        <f>INDEX('Division Lvl'!$A$2:$A$418,MATCH(H53,'Division Lvl'!$AP$2:$AP$418,0))</f>
        <v>PR110</v>
      </c>
      <c r="B53" s="25" t="str">
        <f>INDEX('Division Lvl'!$B$2:$B$418,MATCH($H53,'Division Lvl'!$AP$2:$AP$418,0))</f>
        <v>Edmondson Park ZS establishment</v>
      </c>
      <c r="C53" s="25" t="str">
        <f>INDEX('Division Lvl'!$C$2:$C$418,MATCH($H53,'Division Lvl'!$AP$2:$AP$418,0))</f>
        <v>Major Project - Committed Project</v>
      </c>
      <c r="D53" s="25" t="s">
        <v>881</v>
      </c>
      <c r="E53" s="25">
        <f>INDEX('Division Lvl'!$AL$2:$AL$418,MATCH($H53,'Division Lvl'!$AP$2:$AP$418,0))</f>
        <v>170</v>
      </c>
      <c r="F53" s="25">
        <f>INDEX('Division Lvl'!$AM$2:$AM$418,MATCH($H53,'Division Lvl'!$AP$2:$AP$418,0))</f>
        <v>2550</v>
      </c>
      <c r="G53" s="26">
        <f>INDEX('Division Lvl'!$AN$2:$AN$418,MATCH($H53,'Division Lvl'!$AP$2:$AP$418,0))</f>
        <v>0.682557746962834</v>
      </c>
      <c r="H53" s="25" t="s">
        <v>100</v>
      </c>
      <c r="I53" s="37"/>
    </row>
    <row r="54" spans="1:9" x14ac:dyDescent="0.2">
      <c r="A54" s="25" t="str">
        <f>INDEX('Division Lvl'!$A$2:$A$418,MATCH(H54,'Division Lvl'!$AP$2:$AP$418,0))</f>
        <v>PR113</v>
      </c>
      <c r="B54" s="25" t="str">
        <f>INDEX('Division Lvl'!$B$2:$B$418,MATCH($H54,'Division Lvl'!$AP$2:$AP$418,0))</f>
        <v>Augment feeder 308 Nepean to Douglas Park</v>
      </c>
      <c r="C54" s="25" t="str">
        <f>INDEX('Division Lvl'!$C$2:$C$418,MATCH($H54,'Division Lvl'!$AP$2:$AP$418,0))</f>
        <v>Major Project - Committed Project</v>
      </c>
      <c r="D54" s="25" t="s">
        <v>881</v>
      </c>
      <c r="E54" s="25">
        <f>INDEX('Division Lvl'!$AL$2:$AL$418,MATCH($H54,'Division Lvl'!$AP$2:$AP$418,0))</f>
        <v>340</v>
      </c>
      <c r="F54" s="25">
        <f>INDEX('Division Lvl'!$AM$2:$AM$418,MATCH($H54,'Division Lvl'!$AP$2:$AP$418,0))</f>
        <v>5100</v>
      </c>
      <c r="G54" s="26">
        <f>INDEX('Division Lvl'!$AN$2:$AN$418,MATCH($H54,'Division Lvl'!$AP$2:$AP$418,0))</f>
        <v>9.2277390047231442E-2</v>
      </c>
      <c r="H54" s="25" t="s">
        <v>112</v>
      </c>
      <c r="I54" s="37"/>
    </row>
    <row r="55" spans="1:9" x14ac:dyDescent="0.2">
      <c r="A55" s="25" t="str">
        <f>INDEX('Division Lvl'!$A$2:$A$418,MATCH(H55,'Division Lvl'!$AP$2:$AP$418,0))</f>
        <v>PR170</v>
      </c>
      <c r="B55" s="25" t="str">
        <f>INDEX('Division Lvl'!$B$2:$B$418,MATCH($H55,'Division Lvl'!$AP$2:$AP$418,0))</f>
        <v>Holsworthy 33/11kV ZS establishment</v>
      </c>
      <c r="C55" s="25" t="str">
        <f>INDEX('Division Lvl'!$C$2:$C$418,MATCH($H55,'Division Lvl'!$AP$2:$AP$418,0))</f>
        <v>Major Project - Future/Planning Stage</v>
      </c>
      <c r="D55" s="25" t="s">
        <v>881</v>
      </c>
      <c r="E55" s="25">
        <f>INDEX('Division Lvl'!$AL$2:$AL$418,MATCH($H55,'Division Lvl'!$AP$2:$AP$418,0))</f>
        <v>40</v>
      </c>
      <c r="F55" s="25">
        <f>INDEX('Division Lvl'!$AM$2:$AM$418,MATCH($H55,'Division Lvl'!$AP$2:$AP$418,0))</f>
        <v>200</v>
      </c>
      <c r="G55" s="26">
        <f>INDEX('Division Lvl'!$AN$2:$AN$418,MATCH($H55,'Division Lvl'!$AP$2:$AP$418,0))</f>
        <v>1</v>
      </c>
      <c r="H55" s="25" t="s">
        <v>113</v>
      </c>
      <c r="I55" s="37"/>
    </row>
    <row r="56" spans="1:9" x14ac:dyDescent="0.2">
      <c r="A56" s="25" t="str">
        <f>INDEX('Division Lvl'!$A$2:$A$418,MATCH(H56,'Division Lvl'!$AP$2:$AP$418,0))</f>
        <v>PR190</v>
      </c>
      <c r="B56" s="25" t="str">
        <f>INDEX('Division Lvl'!$B$2:$B$418,MATCH($H56,'Division Lvl'!$AP$2:$AP$418,0))</f>
        <v>Eschol Park ZS establishment</v>
      </c>
      <c r="C56" s="25" t="str">
        <f>INDEX('Division Lvl'!$C$2:$C$418,MATCH($H56,'Division Lvl'!$AP$2:$AP$418,0))</f>
        <v>Major Project - Future/Planning Stage</v>
      </c>
      <c r="D56" s="25" t="s">
        <v>881</v>
      </c>
      <c r="E56" s="25">
        <f>INDEX('Division Lvl'!$AL$2:$AL$418,MATCH($H56,'Division Lvl'!$AP$2:$AP$418,0))</f>
        <v>80</v>
      </c>
      <c r="F56" s="25">
        <f>INDEX('Division Lvl'!$AM$2:$AM$418,MATCH($H56,'Division Lvl'!$AP$2:$AP$418,0))</f>
        <v>400</v>
      </c>
      <c r="G56" s="26">
        <f>INDEX('Division Lvl'!$AN$2:$AN$418,MATCH($H56,'Division Lvl'!$AP$2:$AP$418,0))</f>
        <v>0.99709188391561188</v>
      </c>
      <c r="H56" s="25" t="s">
        <v>115</v>
      </c>
      <c r="I56" s="37"/>
    </row>
    <row r="57" spans="1:9" x14ac:dyDescent="0.2">
      <c r="A57" s="25" t="str">
        <f>INDEX('Division Lvl'!$A$2:$A$418,MATCH(H57,'Division Lvl'!$AP$2:$AP$418,0))</f>
        <v>PR248</v>
      </c>
      <c r="B57" s="25" t="str">
        <f>INDEX('Division Lvl'!$B$2:$B$418,MATCH($H57,'Division Lvl'!$AP$2:$AP$418,0))</f>
        <v>Penrith Lakes ZS site acquisition</v>
      </c>
      <c r="C57" s="25" t="str">
        <f>INDEX('Division Lvl'!$C$2:$C$418,MATCH($H57,'Division Lvl'!$AP$2:$AP$418,0))</f>
        <v>Major Project - Future/Planning Stage</v>
      </c>
      <c r="D57" s="25" t="s">
        <v>881</v>
      </c>
      <c r="E57" s="25">
        <f>INDEX('Division Lvl'!$AL$2:$AL$418,MATCH($H57,'Division Lvl'!$AP$2:$AP$418,0))</f>
        <v>140</v>
      </c>
      <c r="F57" s="25">
        <f>INDEX('Division Lvl'!$AM$2:$AM$418,MATCH($H57,'Division Lvl'!$AP$2:$AP$418,0))</f>
        <v>700</v>
      </c>
      <c r="G57" s="26">
        <f>INDEX('Division Lvl'!$AN$2:$AN$418,MATCH($H57,'Division Lvl'!$AP$2:$AP$418,0))</f>
        <v>0.99191803381762</v>
      </c>
      <c r="H57" s="25" t="s">
        <v>351</v>
      </c>
      <c r="I57" s="37"/>
    </row>
    <row r="58" spans="1:9" ht="25.5" x14ac:dyDescent="0.2">
      <c r="A58" s="25" t="str">
        <f>INDEX('Division Lvl'!$A$2:$A$418,MATCH(H58,'Division Lvl'!$AP$2:$AP$418,0))</f>
        <v>PR249</v>
      </c>
      <c r="B58" s="25" t="str">
        <f>INDEX('Division Lvl'!$B$2:$B$418,MATCH($H58,'Division Lvl'!$AP$2:$AP$418,0))</f>
        <v>Establish Penrith Lakes 33/11kV Zone Substation</v>
      </c>
      <c r="C58" s="25" t="str">
        <f>INDEX('Division Lvl'!$C$2:$C$418,MATCH($H58,'Division Lvl'!$AP$2:$AP$418,0))</f>
        <v>Major Project - Future/Planning Stage</v>
      </c>
      <c r="D58" s="25" t="s">
        <v>881</v>
      </c>
      <c r="E58" s="25">
        <f>INDEX('Division Lvl'!$AL$2:$AL$418,MATCH($H58,'Division Lvl'!$AP$2:$AP$418,0))</f>
        <v>140</v>
      </c>
      <c r="F58" s="25">
        <f>INDEX('Division Lvl'!$AM$2:$AM$418,MATCH($H58,'Division Lvl'!$AP$2:$AP$418,0))</f>
        <v>700</v>
      </c>
      <c r="G58" s="26">
        <f>INDEX('Division Lvl'!$AN$2:$AN$418,MATCH($H58,'Division Lvl'!$AP$2:$AP$418,0))</f>
        <v>0.99191803381762</v>
      </c>
      <c r="H58" s="25" t="s">
        <v>353</v>
      </c>
      <c r="I58" s="37"/>
    </row>
    <row r="59" spans="1:9" x14ac:dyDescent="0.2">
      <c r="A59" s="25" t="str">
        <f>INDEX('Division Lvl'!$A$2:$A$418,MATCH(H59,'Division Lvl'!$AP$2:$AP$418,0))</f>
        <v>PR258</v>
      </c>
      <c r="B59" s="25" t="str">
        <f>INDEX('Division Lvl'!$B$2:$B$418,MATCH($H59,'Division Lvl'!$AP$2:$AP$418,0))</f>
        <v>Menangle Park 66/11kV ZS establishment</v>
      </c>
      <c r="C59" s="25" t="str">
        <f>INDEX('Division Lvl'!$C$2:$C$418,MATCH($H59,'Division Lvl'!$AP$2:$AP$418,0))</f>
        <v>Major Project - Committed Project</v>
      </c>
      <c r="D59" s="25" t="s">
        <v>881</v>
      </c>
      <c r="E59" s="25">
        <f>INDEX('Division Lvl'!$AL$2:$AL$418,MATCH($H59,'Division Lvl'!$AP$2:$AP$418,0))</f>
        <v>170</v>
      </c>
      <c r="F59" s="25">
        <f>INDEX('Division Lvl'!$AM$2:$AM$418,MATCH($H59,'Division Lvl'!$AP$2:$AP$418,0))</f>
        <v>2550</v>
      </c>
      <c r="G59" s="26">
        <f>INDEX('Division Lvl'!$AN$2:$AN$418,MATCH($H59,'Division Lvl'!$AP$2:$AP$418,0))</f>
        <v>0.682557746962834</v>
      </c>
      <c r="H59" s="25" t="s">
        <v>116</v>
      </c>
      <c r="I59" s="37"/>
    </row>
    <row r="60" spans="1:9" x14ac:dyDescent="0.2">
      <c r="A60" s="25" t="e">
        <f>INDEX('Division Lvl'!$A$2:$A$418,MATCH(H60,'Division Lvl'!$AP$2:$AP$418,0))</f>
        <v>#N/A</v>
      </c>
      <c r="B60" s="25" t="e">
        <f>INDEX('Division Lvl'!$B$2:$B$418,MATCH($H60,'Division Lvl'!$AP$2:$AP$418,0))</f>
        <v>#N/A</v>
      </c>
      <c r="C60" s="25" t="e">
        <f>INDEX('Division Lvl'!$C$2:$C$418,MATCH($H60,'Division Lvl'!$AP$2:$AP$418,0))</f>
        <v>#N/A</v>
      </c>
      <c r="D60" s="25" t="s">
        <v>881</v>
      </c>
      <c r="E60" s="25" t="e">
        <f>INDEX('Division Lvl'!$AL$2:$AL$418,MATCH($H60,'Division Lvl'!$AP$2:$AP$418,0))</f>
        <v>#N/A</v>
      </c>
      <c r="F60" s="25" t="e">
        <f>INDEX('Division Lvl'!$AM$2:$AM$418,MATCH($H60,'Division Lvl'!$AP$2:$AP$418,0))</f>
        <v>#N/A</v>
      </c>
      <c r="G60" s="26" t="e">
        <f>INDEX('Division Lvl'!$AN$2:$AN$418,MATCH($H60,'Division Lvl'!$AP$2:$AP$418,0))</f>
        <v>#N/A</v>
      </c>
      <c r="H60" s="25" t="s">
        <v>919</v>
      </c>
      <c r="I60" s="37"/>
    </row>
    <row r="61" spans="1:9" x14ac:dyDescent="0.2">
      <c r="A61" s="25" t="str">
        <f>INDEX('Division Lvl'!$A$2:$A$418,MATCH(H61,'Division Lvl'!$AP$2:$AP$418,0))</f>
        <v>PR278</v>
      </c>
      <c r="B61" s="25" t="str">
        <f>INDEX('Division Lvl'!$B$2:$B$418,MATCH($H61,'Division Lvl'!$AP$2:$AP$418,0))</f>
        <v>Kemps Creek new BSP associated works</v>
      </c>
      <c r="C61" s="25" t="str">
        <f>INDEX('Division Lvl'!$C$2:$C$418,MATCH($H61,'Division Lvl'!$AP$2:$AP$418,0))</f>
        <v>Major Project - Future/Planning Stage</v>
      </c>
      <c r="D61" s="25" t="s">
        <v>881</v>
      </c>
      <c r="E61" s="25">
        <f>INDEX('Division Lvl'!$AL$2:$AL$418,MATCH($H61,'Division Lvl'!$AP$2:$AP$418,0))</f>
        <v>20</v>
      </c>
      <c r="F61" s="25">
        <f>INDEX('Division Lvl'!$AM$2:$AM$418,MATCH($H61,'Division Lvl'!$AP$2:$AP$418,0))</f>
        <v>100</v>
      </c>
      <c r="G61" s="26">
        <f>INDEX('Division Lvl'!$AN$2:$AN$418,MATCH($H61,'Division Lvl'!$AP$2:$AP$418,0))</f>
        <v>1</v>
      </c>
      <c r="H61" s="25" t="s">
        <v>117</v>
      </c>
      <c r="I61" s="37"/>
    </row>
    <row r="62" spans="1:9" ht="25.5" x14ac:dyDescent="0.2">
      <c r="A62" s="25" t="str">
        <f>INDEX('Division Lvl'!$A$2:$A$418,MATCH(H62,'Division Lvl'!$AP$2:$AP$418,0))</f>
        <v>PR292</v>
      </c>
      <c r="B62" s="25" t="str">
        <f>INDEX('Division Lvl'!$B$2:$B$418,MATCH($H62,'Division Lvl'!$AP$2:$AP$418,0))</f>
        <v>South Marsden Park (industrial) 132/11kV ZS establishment</v>
      </c>
      <c r="C62" s="25" t="str">
        <f>INDEX('Division Lvl'!$C$2:$C$418,MATCH($H62,'Division Lvl'!$AP$2:$AP$418,0))</f>
        <v>Major Project - Committed Project</v>
      </c>
      <c r="D62" s="25" t="s">
        <v>881</v>
      </c>
      <c r="E62" s="25">
        <f>INDEX('Division Lvl'!$AL$2:$AL$418,MATCH($H62,'Division Lvl'!$AP$2:$AP$418,0))</f>
        <v>210</v>
      </c>
      <c r="F62" s="25">
        <f>INDEX('Division Lvl'!$AM$2:$AM$418,MATCH($H62,'Division Lvl'!$AP$2:$AP$418,0))</f>
        <v>3150</v>
      </c>
      <c r="G62" s="26">
        <f>INDEX('Division Lvl'!$AN$2:$AN$418,MATCH($H62,'Division Lvl'!$AP$2:$AP$418,0))</f>
        <v>0.5453379805134515</v>
      </c>
      <c r="H62" s="25" t="s">
        <v>119</v>
      </c>
      <c r="I62" s="37"/>
    </row>
    <row r="63" spans="1:9" x14ac:dyDescent="0.2">
      <c r="A63" s="25" t="str">
        <f>INDEX('Division Lvl'!$A$2:$A$418,MATCH(H63,'Division Lvl'!$AP$2:$AP$418,0))</f>
        <v>PR423</v>
      </c>
      <c r="B63" s="25" t="str">
        <f>INDEX('Division Lvl'!$B$2:$B$418,MATCH($H63,'Division Lvl'!$AP$2:$AP$418,0))</f>
        <v>Maryland ZS establishment</v>
      </c>
      <c r="C63" s="25" t="str">
        <f>INDEX('Division Lvl'!$C$2:$C$418,MATCH($H63,'Division Lvl'!$AP$2:$AP$418,0))</f>
        <v>Major Project - Prior to Approval</v>
      </c>
      <c r="D63" s="25" t="s">
        <v>881</v>
      </c>
      <c r="E63" s="25">
        <f>INDEX('Division Lvl'!$AL$2:$AL$418,MATCH($H63,'Division Lvl'!$AP$2:$AP$418,0))</f>
        <v>80</v>
      </c>
      <c r="F63" s="25">
        <f>INDEX('Division Lvl'!$AM$2:$AM$418,MATCH($H63,'Division Lvl'!$AP$2:$AP$418,0))</f>
        <v>800</v>
      </c>
      <c r="G63" s="26">
        <f>INDEX('Division Lvl'!$AN$2:$AN$418,MATCH($H63,'Division Lvl'!$AP$2:$AP$418,0))</f>
        <v>0.99136404334764228</v>
      </c>
      <c r="H63" s="25" t="s">
        <v>213</v>
      </c>
      <c r="I63" s="37"/>
    </row>
    <row r="64" spans="1:9" x14ac:dyDescent="0.2">
      <c r="A64" s="25" t="str">
        <f>INDEX('Division Lvl'!$A$2:$A$418,MATCH(H64,'Division Lvl'!$AP$2:$AP$418,0))</f>
        <v>PR425</v>
      </c>
      <c r="B64" s="25" t="str">
        <f>INDEX('Division Lvl'!$B$2:$B$418,MATCH($H64,'Division Lvl'!$AP$2:$AP$418,0))</f>
        <v>Austral ZS establishment (interim initially)</v>
      </c>
      <c r="C64" s="25" t="str">
        <f>INDEX('Division Lvl'!$C$2:$C$418,MATCH($H64,'Division Lvl'!$AP$2:$AP$418,0))</f>
        <v>Major Project - Prior to Approval</v>
      </c>
      <c r="D64" s="25" t="s">
        <v>881</v>
      </c>
      <c r="E64" s="25">
        <f>INDEX('Division Lvl'!$AL$2:$AL$418,MATCH($H64,'Division Lvl'!$AP$2:$AP$418,0))</f>
        <v>160</v>
      </c>
      <c r="F64" s="25">
        <f>INDEX('Division Lvl'!$AM$2:$AM$418,MATCH($H64,'Division Lvl'!$AP$2:$AP$418,0))</f>
        <v>1600</v>
      </c>
      <c r="G64" s="26">
        <f>INDEX('Division Lvl'!$AN$2:$AN$418,MATCH($H64,'Division Lvl'!$AP$2:$AP$418,0))</f>
        <v>0.91234691487877151</v>
      </c>
      <c r="H64" s="25" t="s">
        <v>120</v>
      </c>
      <c r="I64" s="37"/>
    </row>
    <row r="65" spans="1:9" x14ac:dyDescent="0.2">
      <c r="A65" s="25" t="str">
        <f>INDEX('Division Lvl'!$A$2:$A$418,MATCH(H65,'Division Lvl'!$AP$2:$AP$418,0))</f>
        <v>PR427</v>
      </c>
      <c r="B65" s="25" t="str">
        <f>INDEX('Division Lvl'!$B$2:$B$418,MATCH($H65,'Division Lvl'!$AP$2:$AP$418,0))</f>
        <v>Leppington North ZS establishment</v>
      </c>
      <c r="C65" s="25" t="str">
        <f>INDEX('Division Lvl'!$C$2:$C$418,MATCH($H65,'Division Lvl'!$AP$2:$AP$418,0))</f>
        <v>Major Project - Committed Project</v>
      </c>
      <c r="D65" s="25" t="s">
        <v>881</v>
      </c>
      <c r="E65" s="25">
        <f>INDEX('Division Lvl'!$AL$2:$AL$418,MATCH($H65,'Division Lvl'!$AP$2:$AP$418,0))</f>
        <v>210</v>
      </c>
      <c r="F65" s="25">
        <f>INDEX('Division Lvl'!$AM$2:$AM$418,MATCH($H65,'Division Lvl'!$AP$2:$AP$418,0))</f>
        <v>3150</v>
      </c>
      <c r="G65" s="26">
        <f>INDEX('Division Lvl'!$AN$2:$AN$418,MATCH($H65,'Division Lvl'!$AP$2:$AP$418,0))</f>
        <v>0.5453379805134515</v>
      </c>
      <c r="H65" s="25" t="s">
        <v>121</v>
      </c>
      <c r="I65" s="37"/>
    </row>
    <row r="66" spans="1:9" x14ac:dyDescent="0.2">
      <c r="A66" s="25" t="str">
        <f>INDEX('Division Lvl'!$A$2:$A$418,MATCH(H66,'Division Lvl'!$AP$2:$AP$418,0))</f>
        <v>PR430</v>
      </c>
      <c r="B66" s="25" t="str">
        <f>INDEX('Division Lvl'!$B$2:$B$418,MATCH($H66,'Division Lvl'!$AP$2:$AP$418,0))</f>
        <v>North Rossmore ZS site purchase</v>
      </c>
      <c r="C66" s="25" t="str">
        <f>INDEX('Division Lvl'!$C$2:$C$418,MATCH($H66,'Division Lvl'!$AP$2:$AP$418,0))</f>
        <v>Major Project - Prior to Approval</v>
      </c>
      <c r="D66" s="25" t="s">
        <v>881</v>
      </c>
      <c r="E66" s="25">
        <f>INDEX('Division Lvl'!$AL$2:$AL$418,MATCH($H66,'Division Lvl'!$AP$2:$AP$418,0))</f>
        <v>40</v>
      </c>
      <c r="F66" s="25">
        <f>INDEX('Division Lvl'!$AM$2:$AM$418,MATCH($H66,'Division Lvl'!$AP$2:$AP$418,0))</f>
        <v>400</v>
      </c>
      <c r="G66" s="26">
        <f>INDEX('Division Lvl'!$AN$2:$AN$418,MATCH($H66,'Division Lvl'!$AP$2:$AP$418,0))</f>
        <v>0.99709188391561188</v>
      </c>
      <c r="H66" s="25" t="s">
        <v>143</v>
      </c>
      <c r="I66" s="37"/>
    </row>
    <row r="67" spans="1:9" x14ac:dyDescent="0.2">
      <c r="A67" s="25" t="str">
        <f>INDEX('Division Lvl'!$A$2:$A$418,MATCH(H67,'Division Lvl'!$AP$2:$AP$418,0))</f>
        <v>PR432</v>
      </c>
      <c r="B67" s="25" t="str">
        <f>INDEX('Division Lvl'!$B$2:$B$418,MATCH($H67,'Division Lvl'!$AP$2:$AP$418,0))</f>
        <v>Rossmore ZS site purchase</v>
      </c>
      <c r="C67" s="25" t="str">
        <f>INDEX('Division Lvl'!$C$2:$C$418,MATCH($H67,'Division Lvl'!$AP$2:$AP$418,0))</f>
        <v>Major Project - Prior to Approval</v>
      </c>
      <c r="D67" s="25" t="s">
        <v>881</v>
      </c>
      <c r="E67" s="25">
        <f>INDEX('Division Lvl'!$AL$2:$AL$418,MATCH($H67,'Division Lvl'!$AP$2:$AP$418,0))</f>
        <v>40</v>
      </c>
      <c r="F67" s="25">
        <f>INDEX('Division Lvl'!$AM$2:$AM$418,MATCH($H67,'Division Lvl'!$AP$2:$AP$418,0))</f>
        <v>400</v>
      </c>
      <c r="G67" s="26">
        <f>INDEX('Division Lvl'!$AN$2:$AN$418,MATCH($H67,'Division Lvl'!$AP$2:$AP$418,0))</f>
        <v>0.99709188391561188</v>
      </c>
      <c r="H67" s="25" t="s">
        <v>144</v>
      </c>
      <c r="I67" s="37"/>
    </row>
    <row r="68" spans="1:9" x14ac:dyDescent="0.2">
      <c r="A68" s="25" t="str">
        <f>INDEX('Division Lvl'!$A$2:$A$418,MATCH(H68,'Division Lvl'!$AP$2:$AP$418,0))</f>
        <v>PR433</v>
      </c>
      <c r="B68" s="25" t="str">
        <f>INDEX('Division Lvl'!$B$2:$B$418,MATCH($H68,'Division Lvl'!$AP$2:$AP$418,0))</f>
        <v>Rossmore ZS establishment</v>
      </c>
      <c r="C68" s="25" t="str">
        <f>INDEX('Division Lvl'!$C$2:$C$418,MATCH($H68,'Division Lvl'!$AP$2:$AP$418,0))</f>
        <v>Major Project - Future/Planning Stage</v>
      </c>
      <c r="D68" s="25" t="s">
        <v>881</v>
      </c>
      <c r="E68" s="25">
        <f>INDEX('Division Lvl'!$AL$2:$AL$418,MATCH($H68,'Division Lvl'!$AP$2:$AP$418,0))</f>
        <v>160</v>
      </c>
      <c r="F68" s="25">
        <f>INDEX('Division Lvl'!$AM$2:$AM$418,MATCH($H68,'Division Lvl'!$AP$2:$AP$418,0))</f>
        <v>800</v>
      </c>
      <c r="G68" s="26">
        <f>INDEX('Division Lvl'!$AN$2:$AN$418,MATCH($H68,'Division Lvl'!$AP$2:$AP$418,0))</f>
        <v>0.99136404334764228</v>
      </c>
      <c r="H68" s="25" t="s">
        <v>896</v>
      </c>
      <c r="I68" s="37"/>
    </row>
    <row r="69" spans="1:9" ht="25.5" x14ac:dyDescent="0.2">
      <c r="A69" s="25" t="str">
        <f>INDEX('Division Lvl'!$A$2:$A$418,MATCH(H69,'Division Lvl'!$AP$2:$AP$418,0))</f>
        <v>PR435</v>
      </c>
      <c r="B69" s="25" t="str">
        <f>INDEX('Division Lvl'!$B$2:$B$418,MATCH($H69,'Division Lvl'!$AP$2:$AP$418,0))</f>
        <v>Catherine Fields North ZS establishment (interim)</v>
      </c>
      <c r="C69" s="25" t="str">
        <f>INDEX('Division Lvl'!$C$2:$C$418,MATCH($H69,'Division Lvl'!$AP$2:$AP$418,0))</f>
        <v>Major Project - Future/Planning Stage</v>
      </c>
      <c r="D69" s="25" t="s">
        <v>881</v>
      </c>
      <c r="E69" s="25">
        <f>INDEX('Division Lvl'!$AL$2:$AL$418,MATCH($H69,'Division Lvl'!$AP$2:$AP$418,0))</f>
        <v>140</v>
      </c>
      <c r="F69" s="25">
        <f>INDEX('Division Lvl'!$AM$2:$AM$418,MATCH($H69,'Division Lvl'!$AP$2:$AP$418,0))</f>
        <v>700</v>
      </c>
      <c r="G69" s="26">
        <f>INDEX('Division Lvl'!$AN$2:$AN$418,MATCH($H69,'Division Lvl'!$AP$2:$AP$418,0))</f>
        <v>0.99191803381762</v>
      </c>
      <c r="H69" s="25" t="s">
        <v>122</v>
      </c>
      <c r="I69" s="37"/>
    </row>
    <row r="70" spans="1:9" x14ac:dyDescent="0.2">
      <c r="A70" s="25" t="str">
        <f>INDEX('Division Lvl'!$A$2:$A$418,MATCH(H70,'Division Lvl'!$AP$2:$AP$418,0))</f>
        <v>PR437</v>
      </c>
      <c r="B70" s="25" t="str">
        <f>INDEX('Division Lvl'!$B$2:$B$418,MATCH($H70,'Division Lvl'!$AP$2:$AP$418,0))</f>
        <v>Catherine Fields 11kV feeder works</v>
      </c>
      <c r="C70" s="25" t="str">
        <f>INDEX('Division Lvl'!$C$2:$C$418,MATCH($H70,'Division Lvl'!$AP$2:$AP$418,0))</f>
        <v>Major Project - Committed Project</v>
      </c>
      <c r="D70" s="25" t="s">
        <v>881</v>
      </c>
      <c r="E70" s="25" t="str">
        <f>INDEX('Division Lvl'!$AL$2:$AL$418,MATCH($H70,'Division Lvl'!$AP$2:$AP$418,0))</f>
        <v/>
      </c>
      <c r="F70" s="25">
        <f>INDEX('Division Lvl'!$AM$2:$AM$418,MATCH($H70,'Division Lvl'!$AP$2:$AP$418,0))</f>
        <v>2400</v>
      </c>
      <c r="G70" s="26">
        <f>INDEX('Division Lvl'!$AN$2:$AN$418,MATCH($H70,'Division Lvl'!$AP$2:$AP$418,0))</f>
        <v>0.69318625244447352</v>
      </c>
      <c r="H70" s="25" t="s">
        <v>123</v>
      </c>
      <c r="I70" s="37"/>
    </row>
    <row r="71" spans="1:9" x14ac:dyDescent="0.2">
      <c r="A71" s="25" t="str">
        <f>INDEX('Division Lvl'!$A$2:$A$418,MATCH(H71,'Division Lvl'!$AP$2:$AP$418,0))</f>
        <v>PR438</v>
      </c>
      <c r="B71" s="25" t="str">
        <f>INDEX('Division Lvl'!$B$2:$B$418,MATCH($H71,'Division Lvl'!$AP$2:$AP$418,0))</f>
        <v>North Bringelly ZS site purchase</v>
      </c>
      <c r="C71" s="25" t="str">
        <f>INDEX('Division Lvl'!$C$2:$C$418,MATCH($H71,'Division Lvl'!$AP$2:$AP$418,0))</f>
        <v>Major Project - Prior to Approval</v>
      </c>
      <c r="D71" s="25" t="s">
        <v>881</v>
      </c>
      <c r="E71" s="25">
        <f>INDEX('Division Lvl'!$AL$2:$AL$418,MATCH($H71,'Division Lvl'!$AP$2:$AP$418,0))</f>
        <v>20</v>
      </c>
      <c r="F71" s="25">
        <f>INDEX('Division Lvl'!$AM$2:$AM$418,MATCH($H71,'Division Lvl'!$AP$2:$AP$418,0))</f>
        <v>200</v>
      </c>
      <c r="G71" s="26">
        <f>INDEX('Division Lvl'!$AN$2:$AN$418,MATCH($H71,'Division Lvl'!$AP$2:$AP$418,0))</f>
        <v>1</v>
      </c>
      <c r="H71" s="25" t="s">
        <v>146</v>
      </c>
      <c r="I71" s="37"/>
    </row>
    <row r="72" spans="1:9" x14ac:dyDescent="0.2">
      <c r="A72" s="25" t="str">
        <f>INDEX('Division Lvl'!$A$2:$A$418,MATCH(H72,'Division Lvl'!$AP$2:$AP$418,0))</f>
        <v>PR439</v>
      </c>
      <c r="B72" s="25" t="str">
        <f>INDEX('Division Lvl'!$B$2:$B$418,MATCH($H72,'Division Lvl'!$AP$2:$AP$418,0))</f>
        <v>North Bringelly ZS establishment</v>
      </c>
      <c r="C72" s="25" t="str">
        <f>INDEX('Division Lvl'!$C$2:$C$418,MATCH($H72,'Division Lvl'!$AP$2:$AP$418,0))</f>
        <v>Major Project - Future/Planning Stage</v>
      </c>
      <c r="D72" s="25" t="s">
        <v>881</v>
      </c>
      <c r="E72" s="25">
        <f>INDEX('Division Lvl'!$AL$2:$AL$418,MATCH($H72,'Division Lvl'!$AP$2:$AP$418,0))</f>
        <v>40</v>
      </c>
      <c r="F72" s="25">
        <f>INDEX('Division Lvl'!$AM$2:$AM$418,MATCH($H72,'Division Lvl'!$AP$2:$AP$418,0))</f>
        <v>200</v>
      </c>
      <c r="G72" s="26">
        <f>INDEX('Division Lvl'!$AN$2:$AN$418,MATCH($H72,'Division Lvl'!$AP$2:$AP$418,0))</f>
        <v>1</v>
      </c>
      <c r="H72" s="25" t="s">
        <v>897</v>
      </c>
      <c r="I72" s="37"/>
    </row>
    <row r="73" spans="1:9" ht="25.5" x14ac:dyDescent="0.2">
      <c r="A73" s="25" t="str">
        <f>INDEX('Division Lvl'!$A$2:$A$418,MATCH(H73,'Division Lvl'!$AP$2:$AP$418,0))</f>
        <v>PR444</v>
      </c>
      <c r="B73" s="25" t="str">
        <f>INDEX('Division Lvl'!$B$2:$B$418,MATCH($H73,'Division Lvl'!$AP$2:$AP$418,0))</f>
        <v>Culburra Beach development (33kV fdr and single transformer ZS)</v>
      </c>
      <c r="C73" s="25" t="str">
        <f>INDEX('Division Lvl'!$C$2:$C$418,MATCH($H73,'Division Lvl'!$AP$2:$AP$418,0))</f>
        <v>Major Project - Future/Planning Stage</v>
      </c>
      <c r="D73" s="25" t="s">
        <v>881</v>
      </c>
      <c r="E73" s="25">
        <f>INDEX('Division Lvl'!$AL$2:$AL$418,MATCH($H73,'Division Lvl'!$AP$2:$AP$418,0))</f>
        <v>110</v>
      </c>
      <c r="F73" s="25">
        <f>INDEX('Division Lvl'!$AM$2:$AM$418,MATCH($H73,'Division Lvl'!$AP$2:$AP$418,0))</f>
        <v>550</v>
      </c>
      <c r="G73" s="26">
        <f>INDEX('Division Lvl'!$AN$2:$AN$418,MATCH($H73,'Division Lvl'!$AP$2:$AP$418,0))</f>
        <v>0.99191803381762</v>
      </c>
      <c r="H73" s="25" t="s">
        <v>176</v>
      </c>
      <c r="I73" s="37"/>
    </row>
    <row r="74" spans="1:9" ht="25.5" x14ac:dyDescent="0.2">
      <c r="A74" s="25" t="str">
        <f>INDEX('Division Lvl'!$A$2:$A$418,MATCH(H74,'Division Lvl'!$AP$2:$AP$418,0))</f>
        <v>PR499</v>
      </c>
      <c r="B74" s="25" t="str">
        <f>INDEX('Division Lvl'!$B$2:$B$418,MATCH($H74,'Division Lvl'!$AP$2:$AP$418,0))</f>
        <v>Southpipe (Oakdale Estate) ZS 132/11kV establishment</v>
      </c>
      <c r="C74" s="25" t="str">
        <f>INDEX('Division Lvl'!$C$2:$C$418,MATCH($H74,'Division Lvl'!$AP$2:$AP$418,0))</f>
        <v>Major Project - Committed Project</v>
      </c>
      <c r="D74" s="25" t="s">
        <v>881</v>
      </c>
      <c r="E74" s="25">
        <f>INDEX('Division Lvl'!$AL$2:$AL$418,MATCH($H74,'Division Lvl'!$AP$2:$AP$418,0))</f>
        <v>140</v>
      </c>
      <c r="F74" s="25">
        <f>INDEX('Division Lvl'!$AM$2:$AM$418,MATCH($H74,'Division Lvl'!$AP$2:$AP$418,0))</f>
        <v>2100</v>
      </c>
      <c r="G74" s="26">
        <f>INDEX('Division Lvl'!$AN$2:$AN$418,MATCH($H74,'Division Lvl'!$AP$2:$AP$418,0))</f>
        <v>0.77812514139210753</v>
      </c>
      <c r="H74" s="25" t="s">
        <v>124</v>
      </c>
      <c r="I74" s="37"/>
    </row>
    <row r="75" spans="1:9" x14ac:dyDescent="0.2">
      <c r="A75" s="25" t="str">
        <f>INDEX('Division Lvl'!$A$2:$A$418,MATCH(H75,'Division Lvl'!$AP$2:$AP$418,0))</f>
        <v>PR599</v>
      </c>
      <c r="B75" s="25" t="str">
        <f>INDEX('Division Lvl'!$B$2:$B$418,MATCH($H75,'Division Lvl'!$AP$2:$AP$418,0))</f>
        <v>Penrith CBD ZS site purchase</v>
      </c>
      <c r="C75" s="25" t="str">
        <f>INDEX('Division Lvl'!$C$2:$C$418,MATCH($H75,'Division Lvl'!$AP$2:$AP$418,0))</f>
        <v>Major Project - Committed Project</v>
      </c>
      <c r="D75" s="25" t="s">
        <v>881</v>
      </c>
      <c r="E75" s="25" t="str">
        <f>INDEX('Division Lvl'!$AL$2:$AL$418,MATCH($H75,'Division Lvl'!$AP$2:$AP$418,0))</f>
        <v/>
      </c>
      <c r="F75" s="25">
        <f>INDEX('Division Lvl'!$AM$2:$AM$418,MATCH($H75,'Division Lvl'!$AP$2:$AP$418,0))</f>
        <v>2100</v>
      </c>
      <c r="G75" s="26">
        <f>INDEX('Division Lvl'!$AN$2:$AN$418,MATCH($H75,'Division Lvl'!$AP$2:$AP$418,0))</f>
        <v>0.77812514139210753</v>
      </c>
      <c r="H75" s="25" t="s">
        <v>147</v>
      </c>
      <c r="I75" s="37"/>
    </row>
    <row r="76" spans="1:9" x14ac:dyDescent="0.2">
      <c r="A76" s="25" t="str">
        <f>INDEX('Division Lvl'!$A$2:$A$418,MATCH(H76,'Division Lvl'!$AP$2:$AP$418,0))</f>
        <v>PR602</v>
      </c>
      <c r="B76" s="25" t="str">
        <f>INDEX('Division Lvl'!$B$2:$B$418,MATCH($H76,'Division Lvl'!$AP$2:$AP$418,0))</f>
        <v>Riverstone West site purchase</v>
      </c>
      <c r="C76" s="25" t="str">
        <f>INDEX('Division Lvl'!$C$2:$C$418,MATCH($H76,'Division Lvl'!$AP$2:$AP$418,0))</f>
        <v>Major Project - Future/Planning Stage</v>
      </c>
      <c r="D76" s="25" t="s">
        <v>881</v>
      </c>
      <c r="E76" s="25">
        <f>INDEX('Division Lvl'!$AL$2:$AL$418,MATCH($H76,'Division Lvl'!$AP$2:$AP$418,0))</f>
        <v>70</v>
      </c>
      <c r="F76" s="25">
        <f>INDEX('Division Lvl'!$AM$2:$AM$418,MATCH($H76,'Division Lvl'!$AP$2:$AP$418,0))</f>
        <v>350</v>
      </c>
      <c r="G76" s="26">
        <f>INDEX('Division Lvl'!$AN$2:$AN$418,MATCH($H76,'Division Lvl'!$AP$2:$AP$418,0))</f>
        <v>0.99709188391561188</v>
      </c>
      <c r="H76" s="25" t="s">
        <v>148</v>
      </c>
      <c r="I76" s="37"/>
    </row>
    <row r="77" spans="1:9" x14ac:dyDescent="0.2">
      <c r="A77" s="25" t="str">
        <f>INDEX('Division Lvl'!$A$2:$A$418,MATCH(H77,'Division Lvl'!$AP$2:$AP$418,0))</f>
        <v>PR603</v>
      </c>
      <c r="B77" s="25" t="str">
        <f>INDEX('Division Lvl'!$B$2:$B$418,MATCH($H77,'Division Lvl'!$AP$2:$AP$418,0))</f>
        <v>Eschol Park ZS site purchase</v>
      </c>
      <c r="C77" s="25" t="str">
        <f>INDEX('Division Lvl'!$C$2:$C$418,MATCH($H77,'Division Lvl'!$AP$2:$AP$418,0))</f>
        <v>Major Project - Future/Planning Stage</v>
      </c>
      <c r="D77" s="25" t="s">
        <v>881</v>
      </c>
      <c r="E77" s="25">
        <f>INDEX('Division Lvl'!$AL$2:$AL$418,MATCH($H77,'Division Lvl'!$AP$2:$AP$418,0))</f>
        <v>100</v>
      </c>
      <c r="F77" s="25">
        <f>INDEX('Division Lvl'!$AM$2:$AM$418,MATCH($H77,'Division Lvl'!$AP$2:$AP$418,0))</f>
        <v>500</v>
      </c>
      <c r="G77" s="26">
        <f>INDEX('Division Lvl'!$AN$2:$AN$418,MATCH($H77,'Division Lvl'!$AP$2:$AP$418,0))</f>
        <v>0.99191803381762</v>
      </c>
      <c r="H77" s="25" t="s">
        <v>149</v>
      </c>
      <c r="I77" s="37"/>
    </row>
    <row r="78" spans="1:9" x14ac:dyDescent="0.2">
      <c r="A78" s="25" t="str">
        <f>INDEX('Division Lvl'!$A$2:$A$418,MATCH(H78,'Division Lvl'!$AP$2:$AP$418,0))</f>
        <v>PR620</v>
      </c>
      <c r="B78" s="25" t="str">
        <f>INDEX('Division Lvl'!$B$2:$B$418,MATCH($H78,'Division Lvl'!$AP$2:$AP$418,0))</f>
        <v>West Dapto ZS establishment</v>
      </c>
      <c r="C78" s="25" t="str">
        <f>INDEX('Division Lvl'!$C$2:$C$418,MATCH($H78,'Division Lvl'!$AP$2:$AP$418,0))</f>
        <v>Major Project - Prior to Approval</v>
      </c>
      <c r="D78" s="25" t="s">
        <v>881</v>
      </c>
      <c r="E78" s="25">
        <f>INDEX('Division Lvl'!$AL$2:$AL$418,MATCH($H78,'Division Lvl'!$AP$2:$AP$418,0))</f>
        <v>110</v>
      </c>
      <c r="F78" s="25">
        <f>INDEX('Division Lvl'!$AM$2:$AM$418,MATCH($H78,'Division Lvl'!$AP$2:$AP$418,0))</f>
        <v>1100</v>
      </c>
      <c r="G78" s="26">
        <f>INDEX('Division Lvl'!$AN$2:$AN$418,MATCH($H78,'Division Lvl'!$AP$2:$AP$418,0))</f>
        <v>0.95953425382271162</v>
      </c>
      <c r="H78" s="25" t="s">
        <v>108</v>
      </c>
      <c r="I78" s="37"/>
    </row>
    <row r="79" spans="1:9" ht="25.5" x14ac:dyDescent="0.2">
      <c r="A79" s="25" t="str">
        <f>INDEX('Division Lvl'!$A$2:$A$418,MATCH(H79,'Division Lvl'!$AP$2:$AP$418,0))</f>
        <v>PR653</v>
      </c>
      <c r="B79" s="25" t="str">
        <f>INDEX('Division Lvl'!$B$2:$B$418,MATCH($H79,'Division Lvl'!$AP$2:$AP$418,0))</f>
        <v>Avondale (South West Dapto) 132/11kV ZS establishment</v>
      </c>
      <c r="C79" s="25" t="str">
        <f>INDEX('Division Lvl'!$C$2:$C$418,MATCH($H79,'Division Lvl'!$AP$2:$AP$418,0))</f>
        <v>Major Project - Future/Planning Stage</v>
      </c>
      <c r="D79" s="25" t="s">
        <v>881</v>
      </c>
      <c r="E79" s="25">
        <f>INDEX('Division Lvl'!$AL$2:$AL$418,MATCH($H79,'Division Lvl'!$AP$2:$AP$418,0))</f>
        <v>110</v>
      </c>
      <c r="F79" s="25">
        <f>INDEX('Division Lvl'!$AM$2:$AM$418,MATCH($H79,'Division Lvl'!$AP$2:$AP$418,0))</f>
        <v>550</v>
      </c>
      <c r="G79" s="26">
        <f>INDEX('Division Lvl'!$AN$2:$AN$418,MATCH($H79,'Division Lvl'!$AP$2:$AP$418,0))</f>
        <v>0.99191803381762</v>
      </c>
      <c r="H79" s="25" t="s">
        <v>922</v>
      </c>
      <c r="I79" s="37"/>
    </row>
    <row r="80" spans="1:9" x14ac:dyDescent="0.2">
      <c r="A80" s="25" t="str">
        <f>INDEX('Division Lvl'!$A$2:$A$418,MATCH(H80,'Division Lvl'!$AP$2:$AP$418,0))</f>
        <v>PR656</v>
      </c>
      <c r="B80" s="25" t="str">
        <f>INDEX('Division Lvl'!$B$2:$B$418,MATCH($H80,'Division Lvl'!$AP$2:$AP$418,0))</f>
        <v>Leppington South ZS establishment (permanent)</v>
      </c>
      <c r="C80" s="25" t="str">
        <f>INDEX('Division Lvl'!$C$2:$C$418,MATCH($H80,'Division Lvl'!$AP$2:$AP$418,0))</f>
        <v>Major Project - Committed Project</v>
      </c>
      <c r="D80" s="25" t="s">
        <v>881</v>
      </c>
      <c r="E80" s="25">
        <f>INDEX('Division Lvl'!$AL$2:$AL$418,MATCH($H80,'Division Lvl'!$AP$2:$AP$418,0))</f>
        <v>230</v>
      </c>
      <c r="F80" s="25">
        <f>INDEX('Division Lvl'!$AM$2:$AM$418,MATCH($H80,'Division Lvl'!$AP$2:$AP$418,0))</f>
        <v>3450</v>
      </c>
      <c r="G80" s="26">
        <f>INDEX('Division Lvl'!$AN$2:$AN$418,MATCH($H80,'Division Lvl'!$AP$2:$AP$418,0))</f>
        <v>0.50978789955113346</v>
      </c>
      <c r="H80" s="25" t="s">
        <v>109</v>
      </c>
      <c r="I80" s="37"/>
    </row>
    <row r="81" spans="1:9" x14ac:dyDescent="0.2">
      <c r="A81" s="25" t="str">
        <f>INDEX('Division Lvl'!$A$2:$A$418,MATCH(H81,'Division Lvl'!$AP$2:$AP$418,0))</f>
        <v>PR657</v>
      </c>
      <c r="B81" s="25" t="str">
        <f>INDEX('Division Lvl'!$B$2:$B$418,MATCH($H81,'Division Lvl'!$AP$2:$AP$418,0))</f>
        <v>Calderwood ZS establishment (interim initially)</v>
      </c>
      <c r="C81" s="25" t="str">
        <f>INDEX('Division Lvl'!$C$2:$C$418,MATCH($H81,'Division Lvl'!$AP$2:$AP$418,0))</f>
        <v>Major Project - Committed Project</v>
      </c>
      <c r="D81" s="25" t="s">
        <v>881</v>
      </c>
      <c r="E81" s="25">
        <f>INDEX('Division Lvl'!$AL$2:$AL$418,MATCH($H81,'Division Lvl'!$AP$2:$AP$418,0))</f>
        <v>170</v>
      </c>
      <c r="F81" s="25">
        <f>INDEX('Division Lvl'!$AM$2:$AM$418,MATCH($H81,'Division Lvl'!$AP$2:$AP$418,0))</f>
        <v>2550</v>
      </c>
      <c r="G81" s="26">
        <f>INDEX('Division Lvl'!$AN$2:$AN$418,MATCH($H81,'Division Lvl'!$AP$2:$AP$418,0))</f>
        <v>0.682557746962834</v>
      </c>
      <c r="H81" s="25" t="s">
        <v>126</v>
      </c>
      <c r="I81" s="37"/>
    </row>
    <row r="82" spans="1:9" ht="25.5" x14ac:dyDescent="0.2">
      <c r="A82" s="25" t="str">
        <f>INDEX('Division Lvl'!$A$2:$A$418,MATCH(H82,'Division Lvl'!$AP$2:$AP$418,0))</f>
        <v>PR659</v>
      </c>
      <c r="B82" s="25" t="str">
        <f>INDEX('Division Lvl'!$B$2:$B$418,MATCH($H82,'Division Lvl'!$AP$2:$AP$418,0))</f>
        <v>Avondale (South West Dapto) 132/11kV Zone Substation establishment site purchase</v>
      </c>
      <c r="C82" s="25" t="str">
        <f>INDEX('Division Lvl'!$C$2:$C$418,MATCH($H82,'Division Lvl'!$AP$2:$AP$418,0))</f>
        <v>Major Project - Future/Planning Stage</v>
      </c>
      <c r="D82" s="25" t="s">
        <v>881</v>
      </c>
      <c r="E82" s="25">
        <f>INDEX('Division Lvl'!$AL$2:$AL$418,MATCH($H82,'Division Lvl'!$AP$2:$AP$418,0))</f>
        <v>60</v>
      </c>
      <c r="F82" s="25">
        <f>INDEX('Division Lvl'!$AM$2:$AM$418,MATCH($H82,'Division Lvl'!$AP$2:$AP$418,0))</f>
        <v>300</v>
      </c>
      <c r="G82" s="26">
        <f>INDEX('Division Lvl'!$AN$2:$AN$418,MATCH($H82,'Division Lvl'!$AP$2:$AP$418,0))</f>
        <v>0.99709188391561188</v>
      </c>
      <c r="H82" s="25" t="s">
        <v>150</v>
      </c>
      <c r="I82" s="37"/>
    </row>
    <row r="83" spans="1:9" ht="25.5" x14ac:dyDescent="0.2">
      <c r="A83" s="25" t="str">
        <f>INDEX('Division Lvl'!$A$2:$A$418,MATCH(H83,'Division Lvl'!$AP$2:$AP$418,0))</f>
        <v>PR673</v>
      </c>
      <c r="B83" s="25" t="str">
        <f>INDEX('Division Lvl'!$B$2:$B$418,MATCH($H83,'Division Lvl'!$AP$2:$AP$418,0))</f>
        <v>Liverpool ZS 11kV switchboard extension &amp; distribution works</v>
      </c>
      <c r="C83" s="25" t="str">
        <f>INDEX('Division Lvl'!$C$2:$C$418,MATCH($H83,'Division Lvl'!$AP$2:$AP$418,0))</f>
        <v>Major Project - Committed Project</v>
      </c>
      <c r="D83" s="25" t="s">
        <v>881</v>
      </c>
      <c r="E83" s="25">
        <f>INDEX('Division Lvl'!$AL$2:$AL$418,MATCH($H83,'Division Lvl'!$AP$2:$AP$418,0))</f>
        <v>360</v>
      </c>
      <c r="F83" s="25">
        <f>INDEX('Division Lvl'!$AM$2:$AM$418,MATCH($H83,'Division Lvl'!$AP$2:$AP$418,0))</f>
        <v>5400</v>
      </c>
      <c r="G83" s="26">
        <f>INDEX('Division Lvl'!$AN$2:$AN$418,MATCH($H83,'Division Lvl'!$AP$2:$AP$418,0))</f>
        <v>1.9620666822170198E-2</v>
      </c>
      <c r="H83" s="25" t="s">
        <v>110</v>
      </c>
      <c r="I83" s="37"/>
    </row>
    <row r="84" spans="1:9" x14ac:dyDescent="0.2">
      <c r="A84" s="25" t="str">
        <f>INDEX('Division Lvl'!$A$2:$A$418,MATCH(H84,'Division Lvl'!$AP$2:$AP$418,0))</f>
        <v>PR677</v>
      </c>
      <c r="B84" s="25" t="str">
        <f>INDEX('Division Lvl'!$B$2:$B$418,MATCH($H84,'Division Lvl'!$AP$2:$AP$418,0))</f>
        <v>South Penrith Zone Substation</v>
      </c>
      <c r="C84" s="25" t="str">
        <f>INDEX('Division Lvl'!$C$2:$C$418,MATCH($H84,'Division Lvl'!$AP$2:$AP$418,0))</f>
        <v>Major Project - Prior to Approval</v>
      </c>
      <c r="D84" s="25" t="s">
        <v>881</v>
      </c>
      <c r="E84" s="25">
        <f>INDEX('Division Lvl'!$AL$2:$AL$418,MATCH($H84,'Division Lvl'!$AP$2:$AP$418,0))</f>
        <v>210</v>
      </c>
      <c r="F84" s="25">
        <f>INDEX('Division Lvl'!$AM$2:$AM$418,MATCH($H84,'Division Lvl'!$AP$2:$AP$418,0))</f>
        <v>2100</v>
      </c>
      <c r="G84" s="26">
        <f>INDEX('Division Lvl'!$AN$2:$AN$418,MATCH($H84,'Division Lvl'!$AP$2:$AP$418,0))</f>
        <v>0.77812514139210753</v>
      </c>
      <c r="H84" s="25" t="s">
        <v>127</v>
      </c>
      <c r="I84" s="37"/>
    </row>
    <row r="85" spans="1:9" ht="25.5" x14ac:dyDescent="0.2">
      <c r="A85" s="25" t="str">
        <f>INDEX('Division Lvl'!$A$2:$A$418,MATCH(H85,'Division Lvl'!$AP$2:$AP$418,0))</f>
        <v>PR698</v>
      </c>
      <c r="B85" s="25" t="str">
        <f>INDEX('Division Lvl'!$B$2:$B$418,MATCH($H85,'Division Lvl'!$AP$2:$AP$418,0))</f>
        <v>Marsden Park (residential) 132/11kV ZS - stage 2</v>
      </c>
      <c r="C85" s="25" t="str">
        <f>INDEX('Division Lvl'!$C$2:$C$418,MATCH($H85,'Division Lvl'!$AP$2:$AP$418,0))</f>
        <v>Major Project - Prior to Approval</v>
      </c>
      <c r="D85" s="25" t="s">
        <v>881</v>
      </c>
      <c r="E85" s="25">
        <f>INDEX('Division Lvl'!$AL$2:$AL$418,MATCH($H85,'Division Lvl'!$AP$2:$AP$418,0))</f>
        <v>200</v>
      </c>
      <c r="F85" s="25">
        <f>INDEX('Division Lvl'!$AM$2:$AM$418,MATCH($H85,'Division Lvl'!$AP$2:$AP$418,0))</f>
        <v>2000</v>
      </c>
      <c r="G85" s="26">
        <f>INDEX('Division Lvl'!$AN$2:$AN$418,MATCH($H85,'Division Lvl'!$AP$2:$AP$418,0))</f>
        <v>0.80123827338602005</v>
      </c>
      <c r="H85" s="25" t="s">
        <v>208</v>
      </c>
      <c r="I85" s="37"/>
    </row>
    <row r="86" spans="1:9" x14ac:dyDescent="0.2">
      <c r="A86" s="25" t="str">
        <f>INDEX('Division Lvl'!$A$2:$A$418,MATCH(H86,'Division Lvl'!$AP$2:$AP$418,0))</f>
        <v>PR700</v>
      </c>
      <c r="B86" s="25" t="str">
        <f>INDEX('Division Lvl'!$B$2:$B$418,MATCH($H86,'Division Lvl'!$AP$2:$AP$418,0))</f>
        <v>Riverstone east ZS establishment</v>
      </c>
      <c r="C86" s="25" t="str">
        <f>INDEX('Division Lvl'!$C$2:$C$418,MATCH($H86,'Division Lvl'!$AP$2:$AP$418,0))</f>
        <v>Major Project - Prior to Approval</v>
      </c>
      <c r="D86" s="25" t="s">
        <v>881</v>
      </c>
      <c r="E86" s="25">
        <f>INDEX('Division Lvl'!$AL$2:$AL$418,MATCH($H86,'Division Lvl'!$AP$2:$AP$418,0))</f>
        <v>120</v>
      </c>
      <c r="F86" s="25">
        <f>INDEX('Division Lvl'!$AM$2:$AM$418,MATCH($H86,'Division Lvl'!$AP$2:$AP$418,0))</f>
        <v>1200</v>
      </c>
      <c r="G86" s="26">
        <f>INDEX('Division Lvl'!$AN$2:$AN$418,MATCH($H86,'Division Lvl'!$AP$2:$AP$418,0))</f>
        <v>0.94510271986047978</v>
      </c>
      <c r="H86" s="25" t="s">
        <v>209</v>
      </c>
      <c r="I86" s="37"/>
    </row>
    <row r="87" spans="1:9" x14ac:dyDescent="0.2">
      <c r="A87" s="25" t="str">
        <f>INDEX('Division Lvl'!$A$2:$A$418,MATCH(H87,'Division Lvl'!$AP$2:$AP$418,0))</f>
        <v>PR702</v>
      </c>
      <c r="B87" s="25" t="str">
        <f>INDEX('Division Lvl'!$B$2:$B$418,MATCH($H87,'Division Lvl'!$AP$2:$AP$418,0))</f>
        <v>Penrith ZS 11kV transformer cable constraints</v>
      </c>
      <c r="C87" s="25" t="str">
        <f>INDEX('Division Lvl'!$C$2:$C$418,MATCH($H87,'Division Lvl'!$AP$2:$AP$418,0))</f>
        <v>Major Project - Committed Project</v>
      </c>
      <c r="D87" s="25" t="s">
        <v>881</v>
      </c>
      <c r="E87" s="25" t="str">
        <f>INDEX('Division Lvl'!$AL$2:$AL$418,MATCH($H87,'Division Lvl'!$AP$2:$AP$418,0))</f>
        <v/>
      </c>
      <c r="F87" s="25">
        <f>INDEX('Division Lvl'!$AM$2:$AM$418,MATCH($H87,'Division Lvl'!$AP$2:$AP$418,0))</f>
        <v>3750</v>
      </c>
      <c r="G87" s="26">
        <f>INDEX('Division Lvl'!$AN$2:$AN$418,MATCH($H87,'Division Lvl'!$AP$2:$AP$418,0))</f>
        <v>0.384036190737156</v>
      </c>
      <c r="H87" s="25" t="s">
        <v>211</v>
      </c>
      <c r="I87" s="37"/>
    </row>
    <row r="88" spans="1:9" x14ac:dyDescent="0.2">
      <c r="A88" s="25" t="str">
        <f>INDEX('Division Lvl'!$A$2:$A$418,MATCH(H88,'Division Lvl'!$AP$2:$AP$418,0))</f>
        <v>PR703</v>
      </c>
      <c r="B88" s="25" t="str">
        <f>INDEX('Division Lvl'!$B$2:$B$418,MATCH($H88,'Division Lvl'!$AP$2:$AP$418,0))</f>
        <v>Riverstone East site purchase</v>
      </c>
      <c r="C88" s="25" t="str">
        <f>INDEX('Division Lvl'!$C$2:$C$418,MATCH($H88,'Division Lvl'!$AP$2:$AP$418,0))</f>
        <v>Major Project - Prior to Approval</v>
      </c>
      <c r="D88" s="25" t="s">
        <v>881</v>
      </c>
      <c r="E88" s="25">
        <f>INDEX('Division Lvl'!$AL$2:$AL$418,MATCH($H88,'Division Lvl'!$AP$2:$AP$418,0))</f>
        <v>120</v>
      </c>
      <c r="F88" s="25">
        <f>INDEX('Division Lvl'!$AM$2:$AM$418,MATCH($H88,'Division Lvl'!$AP$2:$AP$418,0))</f>
        <v>1200</v>
      </c>
      <c r="G88" s="26">
        <f>INDEX('Division Lvl'!$AN$2:$AN$418,MATCH($H88,'Division Lvl'!$AP$2:$AP$418,0))</f>
        <v>0.94510271986047978</v>
      </c>
      <c r="H88" s="25" t="s">
        <v>214</v>
      </c>
      <c r="I88" s="37"/>
    </row>
    <row r="89" spans="1:9" x14ac:dyDescent="0.2">
      <c r="A89" s="25" t="str">
        <f>INDEX('Division Lvl'!$A$2:$A$418,MATCH(H89,'Division Lvl'!$AP$2:$AP$418,0))</f>
        <v>PR704</v>
      </c>
      <c r="B89" s="25" t="str">
        <f>INDEX('Division Lvl'!$B$2:$B$418,MATCH($H89,'Division Lvl'!$AP$2:$AP$418,0))</f>
        <v>Oakdale (Southpipe) site purchase</v>
      </c>
      <c r="C89" s="25" t="str">
        <f>INDEX('Division Lvl'!$C$2:$C$418,MATCH($H89,'Division Lvl'!$AP$2:$AP$418,0))</f>
        <v>Major Project - Committed Project</v>
      </c>
      <c r="D89" s="25" t="s">
        <v>881</v>
      </c>
      <c r="E89" s="25">
        <f>INDEX('Division Lvl'!$AL$2:$AL$418,MATCH($H89,'Division Lvl'!$AP$2:$AP$418,0))</f>
        <v>160</v>
      </c>
      <c r="F89" s="25">
        <f>INDEX('Division Lvl'!$AM$2:$AM$418,MATCH($H89,'Division Lvl'!$AP$2:$AP$418,0))</f>
        <v>2400</v>
      </c>
      <c r="G89" s="26">
        <f>INDEX('Division Lvl'!$AN$2:$AN$418,MATCH($H89,'Division Lvl'!$AP$2:$AP$418,0))</f>
        <v>0.69318625244447352</v>
      </c>
      <c r="H89" s="25" t="s">
        <v>215</v>
      </c>
      <c r="I89" s="37"/>
    </row>
    <row r="90" spans="1:9" x14ac:dyDescent="0.2">
      <c r="A90" s="25" t="str">
        <f>INDEX('Division Lvl'!$A$2:$A$418,MATCH(H90,'Division Lvl'!$AP$2:$AP$418,0))</f>
        <v>PR710</v>
      </c>
      <c r="B90" s="25" t="str">
        <f>INDEX('Division Lvl'!$B$2:$B$418,MATCH($H90,'Division Lvl'!$AP$2:$AP$418,0))</f>
        <v>Feeder 868 rebuild &amp; rearrangement South32</v>
      </c>
      <c r="C90" s="25" t="str">
        <f>INDEX('Division Lvl'!$C$2:$C$418,MATCH($H90,'Division Lvl'!$AP$2:$AP$418,0))</f>
        <v>Major Project - Committed Project</v>
      </c>
      <c r="D90" s="25" t="s">
        <v>881</v>
      </c>
      <c r="E90" s="25" t="str">
        <f>INDEX('Division Lvl'!$AL$2:$AL$418,MATCH($H90,'Division Lvl'!$AP$2:$AP$418,0))</f>
        <v/>
      </c>
      <c r="F90" s="25">
        <f>INDEX('Division Lvl'!$AM$2:$AM$418,MATCH($H90,'Division Lvl'!$AP$2:$AP$418,0))</f>
        <v>1050</v>
      </c>
      <c r="G90" s="26">
        <f>INDEX('Division Lvl'!$AN$2:$AN$418,MATCH($H90,'Division Lvl'!$AP$2:$AP$418,0))</f>
        <v>0.95953425382271162</v>
      </c>
      <c r="H90" s="25" t="s">
        <v>808</v>
      </c>
      <c r="I90" s="37"/>
    </row>
    <row r="91" spans="1:9" x14ac:dyDescent="0.2">
      <c r="A91" s="25" t="str">
        <f>INDEX('Division Lvl'!$A$2:$A$418,MATCH(H91,'Division Lvl'!$AP$2:$AP$418,0))</f>
        <v>PR713</v>
      </c>
      <c r="B91" s="25" t="str">
        <f>INDEX('Division Lvl'!$B$2:$B$418,MATCH($H91,'Division Lvl'!$AP$2:$AP$418,0))</f>
        <v>Box Hill 132/22kV ZS establishment</v>
      </c>
      <c r="C91" s="25" t="str">
        <f>INDEX('Division Lvl'!$C$2:$C$418,MATCH($H91,'Division Lvl'!$AP$2:$AP$418,0))</f>
        <v>Major Project - Prior to Approval</v>
      </c>
      <c r="D91" s="25" t="s">
        <v>881</v>
      </c>
      <c r="E91" s="25">
        <f>INDEX('Division Lvl'!$AL$2:$AL$418,MATCH($H91,'Division Lvl'!$AP$2:$AP$418,0))</f>
        <v>170</v>
      </c>
      <c r="F91" s="25">
        <f>INDEX('Division Lvl'!$AM$2:$AM$418,MATCH($H91,'Division Lvl'!$AP$2:$AP$418,0))</f>
        <v>1700</v>
      </c>
      <c r="G91" s="26">
        <f>INDEX('Division Lvl'!$AN$2:$AN$418,MATCH($H91,'Division Lvl'!$AP$2:$AP$418,0))</f>
        <v>0.88984002572674981</v>
      </c>
      <c r="H91" s="25" t="s">
        <v>364</v>
      </c>
      <c r="I91" s="37"/>
    </row>
    <row r="92" spans="1:9" x14ac:dyDescent="0.2">
      <c r="A92" s="25" t="str">
        <f>INDEX('Division Lvl'!$A$2:$A$418,MATCH(H92,'Division Lvl'!$AP$2:$AP$418,0))</f>
        <v>PR717</v>
      </c>
      <c r="B92" s="25" t="str">
        <f>INDEX('Division Lvl'!$B$2:$B$418,MATCH($H92,'Division Lvl'!$AP$2:$AP$418,0))</f>
        <v>Acquire improved site for West Dapto ZS</v>
      </c>
      <c r="C92" s="25" t="str">
        <f>INDEX('Division Lvl'!$C$2:$C$418,MATCH($H92,'Division Lvl'!$AP$2:$AP$418,0))</f>
        <v>Major Project - Committed Project</v>
      </c>
      <c r="D92" s="25" t="s">
        <v>881</v>
      </c>
      <c r="E92" s="25">
        <f>INDEX('Division Lvl'!$AL$2:$AL$418,MATCH($H92,'Division Lvl'!$AP$2:$AP$418,0))</f>
        <v>140</v>
      </c>
      <c r="F92" s="25">
        <f>INDEX('Division Lvl'!$AM$2:$AM$418,MATCH($H92,'Division Lvl'!$AP$2:$AP$418,0))</f>
        <v>2100</v>
      </c>
      <c r="G92" s="26">
        <f>INDEX('Division Lvl'!$AN$2:$AN$418,MATCH($H92,'Division Lvl'!$AP$2:$AP$418,0))</f>
        <v>0.77812514139210753</v>
      </c>
      <c r="H92" s="25" t="s">
        <v>736</v>
      </c>
      <c r="I92" s="37"/>
    </row>
    <row r="93" spans="1:9" x14ac:dyDescent="0.2">
      <c r="A93" s="25" t="str">
        <f>INDEX('Division Lvl'!$A$2:$A$418,MATCH(H93,'Division Lvl'!$AP$2:$AP$418,0))</f>
        <v>PR722</v>
      </c>
      <c r="B93" s="25" t="str">
        <f>INDEX('Division Lvl'!$B$2:$B$418,MATCH($H93,'Division Lvl'!$AP$2:$AP$418,0))</f>
        <v>Camellia TS connection works for Ausgrid</v>
      </c>
      <c r="C93" s="25" t="str">
        <f>INDEX('Division Lvl'!$C$2:$C$418,MATCH($H93,'Division Lvl'!$AP$2:$AP$418,0))</f>
        <v>Major Project - Committed Project</v>
      </c>
      <c r="D93" s="25" t="s">
        <v>881</v>
      </c>
      <c r="E93" s="25">
        <f>INDEX('Division Lvl'!$AL$2:$AL$418,MATCH($H93,'Division Lvl'!$AP$2:$AP$418,0))</f>
        <v>170</v>
      </c>
      <c r="F93" s="25">
        <f>INDEX('Division Lvl'!$AM$2:$AM$418,MATCH($H93,'Division Lvl'!$AP$2:$AP$418,0))</f>
        <v>2550</v>
      </c>
      <c r="G93" s="26">
        <f>INDEX('Division Lvl'!$AN$2:$AN$418,MATCH($H93,'Division Lvl'!$AP$2:$AP$418,0))</f>
        <v>0.682557746962834</v>
      </c>
      <c r="H93" s="25" t="s">
        <v>737</v>
      </c>
      <c r="I93" s="37"/>
    </row>
    <row r="94" spans="1:9" x14ac:dyDescent="0.2">
      <c r="A94" s="25" t="str">
        <f>INDEX('Division Lvl'!$A$2:$A$418,MATCH(H94,'Division Lvl'!$AP$2:$AP$418,0))</f>
        <v>PR723</v>
      </c>
      <c r="B94" s="25" t="str">
        <f>INDEX('Division Lvl'!$B$2:$B$418,MATCH($H94,'Division Lvl'!$AP$2:$AP$418,0))</f>
        <v>Supply to Luddenham Science Park</v>
      </c>
      <c r="C94" s="25" t="str">
        <f>INDEX('Division Lvl'!$C$2:$C$418,MATCH($H94,'Division Lvl'!$AP$2:$AP$418,0))</f>
        <v>Major Project - Prior to Approval</v>
      </c>
      <c r="D94" s="25" t="s">
        <v>881</v>
      </c>
      <c r="E94" s="25">
        <f>INDEX('Division Lvl'!$AL$2:$AL$418,MATCH($H94,'Division Lvl'!$AP$2:$AP$418,0))</f>
        <v>210</v>
      </c>
      <c r="F94" s="25">
        <f>INDEX('Division Lvl'!$AM$2:$AM$418,MATCH($H94,'Division Lvl'!$AP$2:$AP$418,0))</f>
        <v>2100</v>
      </c>
      <c r="G94" s="26">
        <f>INDEX('Division Lvl'!$AN$2:$AN$418,MATCH($H94,'Division Lvl'!$AP$2:$AP$418,0))</f>
        <v>0.77812514139210753</v>
      </c>
      <c r="H94" s="25" t="s">
        <v>723</v>
      </c>
      <c r="I94" s="37"/>
    </row>
    <row r="95" spans="1:9" x14ac:dyDescent="0.2">
      <c r="A95" s="25" t="str">
        <f>INDEX('Division Lvl'!$A$2:$A$418,MATCH(H95,'Division Lvl'!$AP$2:$AP$418,0))</f>
        <v>PR724</v>
      </c>
      <c r="B95" s="25" t="str">
        <f>INDEX('Division Lvl'!$B$2:$B$418,MATCH($H95,'Division Lvl'!$AP$2:$AP$418,0))</f>
        <v>Establish Mt Gilead ZS</v>
      </c>
      <c r="C95" s="25" t="str">
        <f>INDEX('Division Lvl'!$C$2:$C$418,MATCH($H95,'Division Lvl'!$AP$2:$AP$418,0))</f>
        <v>Major Project - Prior to Approval</v>
      </c>
      <c r="D95" s="25" t="s">
        <v>881</v>
      </c>
      <c r="E95" s="25">
        <f>INDEX('Division Lvl'!$AL$2:$AL$418,MATCH($H95,'Division Lvl'!$AP$2:$AP$418,0))</f>
        <v>200</v>
      </c>
      <c r="F95" s="25">
        <f>INDEX('Division Lvl'!$AM$2:$AM$418,MATCH($H95,'Division Lvl'!$AP$2:$AP$418,0))</f>
        <v>2000</v>
      </c>
      <c r="G95" s="26">
        <f>INDEX('Division Lvl'!$AN$2:$AN$418,MATCH($H95,'Division Lvl'!$AP$2:$AP$418,0))</f>
        <v>0.80123827338602005</v>
      </c>
      <c r="H95" s="25" t="s">
        <v>738</v>
      </c>
      <c r="I95" s="37"/>
    </row>
    <row r="96" spans="1:9" x14ac:dyDescent="0.2">
      <c r="A96" s="25" t="str">
        <f>INDEX('Division Lvl'!$A$2:$A$418,MATCH(H96,'Division Lvl'!$AP$2:$AP$418,0))</f>
        <v>PR727</v>
      </c>
      <c r="B96" s="25" t="str">
        <f>INDEX('Division Lvl'!$B$2:$B$418,MATCH($H96,'Division Lvl'!$AP$2:$AP$418,0))</f>
        <v>Luddenham ZS site purchase</v>
      </c>
      <c r="C96" s="25" t="str">
        <f>INDEX('Division Lvl'!$C$2:$C$418,MATCH($H96,'Division Lvl'!$AP$2:$AP$418,0))</f>
        <v>Major Project - Committed Project</v>
      </c>
      <c r="D96" s="25" t="s">
        <v>881</v>
      </c>
      <c r="E96" s="25" t="str">
        <f>INDEX('Division Lvl'!$AL$2:$AL$418,MATCH($H96,'Division Lvl'!$AP$2:$AP$418,0))</f>
        <v/>
      </c>
      <c r="F96" s="25">
        <f>INDEX('Division Lvl'!$AM$2:$AM$418,MATCH($H96,'Division Lvl'!$AP$2:$AP$418,0))</f>
        <v>4950</v>
      </c>
      <c r="G96" s="26">
        <f>INDEX('Division Lvl'!$AN$2:$AN$418,MATCH($H96,'Division Lvl'!$AP$2:$AP$418,0))</f>
        <v>0.12479849538211955</v>
      </c>
      <c r="H96" s="25" t="s">
        <v>739</v>
      </c>
      <c r="I96" s="37"/>
    </row>
    <row r="97" spans="1:9" x14ac:dyDescent="0.2">
      <c r="A97" s="25" t="str">
        <f>INDEX('Division Lvl'!$A$2:$A$418,MATCH(H97,'Division Lvl'!$AP$2:$AP$418,0))</f>
        <v>PR728</v>
      </c>
      <c r="B97" s="25" t="str">
        <f>INDEX('Division Lvl'!$B$2:$B$418,MATCH($H97,'Division Lvl'!$AP$2:$AP$418,0))</f>
        <v>Western Sydney Employment Lands ZS</v>
      </c>
      <c r="C97" s="25" t="str">
        <f>INDEX('Division Lvl'!$C$2:$C$418,MATCH($H97,'Division Lvl'!$AP$2:$AP$418,0))</f>
        <v>Major Project - Prior to Approval</v>
      </c>
      <c r="D97" s="25" t="s">
        <v>881</v>
      </c>
      <c r="E97" s="25">
        <f>INDEX('Division Lvl'!$AL$2:$AL$418,MATCH($H97,'Division Lvl'!$AP$2:$AP$418,0))</f>
        <v>160</v>
      </c>
      <c r="F97" s="25">
        <f>INDEX('Division Lvl'!$AM$2:$AM$418,MATCH($H97,'Division Lvl'!$AP$2:$AP$418,0))</f>
        <v>1600</v>
      </c>
      <c r="G97" s="26">
        <f>INDEX('Division Lvl'!$AN$2:$AN$418,MATCH($H97,'Division Lvl'!$AP$2:$AP$418,0))</f>
        <v>0.91234691487877151</v>
      </c>
      <c r="H97" s="25" t="s">
        <v>740</v>
      </c>
      <c r="I97" s="37"/>
    </row>
    <row r="98" spans="1:9" x14ac:dyDescent="0.2">
      <c r="A98" s="25" t="str">
        <f>INDEX('Division Lvl'!$A$2:$A$418,MATCH(H98,'Division Lvl'!$AP$2:$AP$418,0))</f>
        <v>PR729</v>
      </c>
      <c r="B98" s="25" t="str">
        <f>INDEX('Division Lvl'!$B$2:$B$418,MATCH($H98,'Division Lvl'!$AP$2:$AP$418,0))</f>
        <v>Cheriton Avenue 3rd transformer</v>
      </c>
      <c r="C98" s="25" t="str">
        <f>INDEX('Division Lvl'!$C$2:$C$418,MATCH($H98,'Division Lvl'!$AP$2:$AP$418,0))</f>
        <v>Major Project - Future/Planning Stage</v>
      </c>
      <c r="D98" s="25" t="s">
        <v>881</v>
      </c>
      <c r="E98" s="25">
        <f>INDEX('Division Lvl'!$AL$2:$AL$418,MATCH($H98,'Division Lvl'!$AP$2:$AP$418,0))</f>
        <v>210</v>
      </c>
      <c r="F98" s="25">
        <f>INDEX('Division Lvl'!$AM$2:$AM$418,MATCH($H98,'Division Lvl'!$AP$2:$AP$418,0))</f>
        <v>1050</v>
      </c>
      <c r="G98" s="26">
        <f>INDEX('Division Lvl'!$AN$2:$AN$418,MATCH($H98,'Division Lvl'!$AP$2:$AP$418,0))</f>
        <v>0.95953425382271162</v>
      </c>
      <c r="H98" s="25" t="s">
        <v>741</v>
      </c>
      <c r="I98" s="37"/>
    </row>
    <row r="99" spans="1:9" x14ac:dyDescent="0.2">
      <c r="A99" s="25" t="str">
        <f>INDEX('Division Lvl'!$A$2:$A$418,MATCH(H99,'Division Lvl'!$AP$2:$AP$418,0))</f>
        <v>PR732</v>
      </c>
      <c r="B99" s="25" t="str">
        <f>INDEX('Division Lvl'!$B$2:$B$418,MATCH($H99,'Division Lvl'!$AP$2:$AP$418,0))</f>
        <v>Feeder 214/215 contraints</v>
      </c>
      <c r="C99" s="25" t="str">
        <f>INDEX('Division Lvl'!$C$2:$C$418,MATCH($H99,'Division Lvl'!$AP$2:$AP$418,0))</f>
        <v>Major Project - Committed Project</v>
      </c>
      <c r="D99" s="25" t="s">
        <v>881</v>
      </c>
      <c r="E99" s="25">
        <f>INDEX('Division Lvl'!$AL$2:$AL$418,MATCH($H99,'Division Lvl'!$AP$2:$AP$418,0))</f>
        <v>220</v>
      </c>
      <c r="F99" s="25">
        <f>INDEX('Division Lvl'!$AM$2:$AM$418,MATCH($H99,'Division Lvl'!$AP$2:$AP$418,0))</f>
        <v>3300</v>
      </c>
      <c r="G99" s="26">
        <f>INDEX('Division Lvl'!$AN$2:$AN$418,MATCH($H99,'Division Lvl'!$AP$2:$AP$418,0))</f>
        <v>0.53992680800092707</v>
      </c>
      <c r="H99" s="25" t="s">
        <v>800</v>
      </c>
      <c r="I99" s="37"/>
    </row>
    <row r="100" spans="1:9" x14ac:dyDescent="0.2">
      <c r="A100" s="25" t="str">
        <f>INDEX('Division Lvl'!$A$2:$A$418,MATCH(H100,'Division Lvl'!$AP$2:$AP$418,0))</f>
        <v>PR733</v>
      </c>
      <c r="B100" s="25" t="str">
        <f>INDEX('Division Lvl'!$B$2:$B$418,MATCH($H100,'Division Lvl'!$AP$2:$AP$418,0))</f>
        <v>Bringelly ZS augmentation</v>
      </c>
      <c r="C100" s="25" t="str">
        <f>INDEX('Division Lvl'!$C$2:$C$418,MATCH($H100,'Division Lvl'!$AP$2:$AP$418,0))</f>
        <v>Major Project - Future/Planning Stage</v>
      </c>
      <c r="D100" s="25" t="s">
        <v>881</v>
      </c>
      <c r="E100" s="25">
        <f>INDEX('Division Lvl'!$AL$2:$AL$418,MATCH($H100,'Division Lvl'!$AP$2:$AP$418,0))</f>
        <v>140</v>
      </c>
      <c r="F100" s="25">
        <f>INDEX('Division Lvl'!$AM$2:$AM$418,MATCH($H100,'Division Lvl'!$AP$2:$AP$418,0))</f>
        <v>700</v>
      </c>
      <c r="G100" s="26">
        <f>INDEX('Division Lvl'!$AN$2:$AN$418,MATCH($H100,'Division Lvl'!$AP$2:$AP$418,0))</f>
        <v>0.99191803381762</v>
      </c>
      <c r="H100" s="25" t="s">
        <v>801</v>
      </c>
      <c r="I100" s="37"/>
    </row>
    <row r="101" spans="1:9" x14ac:dyDescent="0.2">
      <c r="A101" s="25" t="str">
        <f>INDEX('Division Lvl'!$A$2:$A$418,MATCH(H101,'Division Lvl'!$AP$2:$AP$418,0))</f>
        <v>PR739</v>
      </c>
      <c r="B101" s="25" t="str">
        <f>INDEX('Division Lvl'!$B$2:$B$418,MATCH($H101,'Division Lvl'!$AP$2:$AP$418,0))</f>
        <v>South Gilead (South Campbelltown)</v>
      </c>
      <c r="C101" s="25" t="str">
        <f>INDEX('Division Lvl'!$C$2:$C$418,MATCH($H101,'Division Lvl'!$AP$2:$AP$418,0))</f>
        <v>Major Project - Future/Planning Stage</v>
      </c>
      <c r="D101" s="25" t="s">
        <v>881</v>
      </c>
      <c r="E101" s="25">
        <f>INDEX('Division Lvl'!$AL$2:$AL$418,MATCH($H101,'Division Lvl'!$AP$2:$AP$418,0))</f>
        <v>110</v>
      </c>
      <c r="F101" s="25">
        <f>INDEX('Division Lvl'!$AM$2:$AM$418,MATCH($H101,'Division Lvl'!$AP$2:$AP$418,0))</f>
        <v>550</v>
      </c>
      <c r="G101" s="26">
        <f>INDEX('Division Lvl'!$AN$2:$AN$418,MATCH($H101,'Division Lvl'!$AP$2:$AP$418,0))</f>
        <v>0.99191803381762</v>
      </c>
      <c r="H101" s="25" t="s">
        <v>823</v>
      </c>
      <c r="I101" s="37"/>
    </row>
    <row r="102" spans="1:9" x14ac:dyDescent="0.2">
      <c r="A102" s="25" t="str">
        <f>INDEX('Division Lvl'!$A$2:$A$418,MATCH(H102,'Division Lvl'!$AP$2:$AP$418,0))</f>
        <v>PR740</v>
      </c>
      <c r="B102" s="25" t="str">
        <f>INDEX('Division Lvl'!$B$2:$B$418,MATCH($H102,'Division Lvl'!$AP$2:$AP$418,0))</f>
        <v>AFIC upgrade Minto, Prospect, Kingswood</v>
      </c>
      <c r="C102" s="25" t="str">
        <f>INDEX('Division Lvl'!$C$2:$C$418,MATCH($H102,'Division Lvl'!$AP$2:$AP$418,0))</f>
        <v>Major Project - Committed Project</v>
      </c>
      <c r="D102" s="25" t="s">
        <v>881</v>
      </c>
      <c r="E102" s="25">
        <f>INDEX('Division Lvl'!$AL$2:$AL$418,MATCH($H102,'Division Lvl'!$AP$2:$AP$418,0))</f>
        <v>150</v>
      </c>
      <c r="F102" s="25">
        <f>INDEX('Division Lvl'!$AM$2:$AM$418,MATCH($H102,'Division Lvl'!$AP$2:$AP$418,0))</f>
        <v>2250</v>
      </c>
      <c r="G102" s="26">
        <f>INDEX('Division Lvl'!$AN$2:$AN$418,MATCH($H102,'Division Lvl'!$AP$2:$AP$418,0))</f>
        <v>0.70421301635901934</v>
      </c>
      <c r="H102" s="25" t="s">
        <v>824</v>
      </c>
      <c r="I102" s="37"/>
    </row>
    <row r="103" spans="1:9" s="37" customFormat="1" x14ac:dyDescent="0.2">
      <c r="A103" s="25" t="str">
        <f>INDEX('Division Lvl'!$A$2:$A$418,MATCH(H103,'Division Lvl'!$AP$2:$AP$418,0))</f>
        <v>PR741</v>
      </c>
      <c r="B103" s="25" t="str">
        <f>INDEX('Division Lvl'!$B$2:$B$418,MATCH($H103,'Division Lvl'!$AP$2:$AP$418,0))</f>
        <v>Western Sydney Airport 132kV supply</v>
      </c>
      <c r="C103" s="25" t="str">
        <f>INDEX('Division Lvl'!$C$2:$C$418,MATCH($H103,'Division Lvl'!$AP$2:$AP$418,0))</f>
        <v>Major Project - Prior to Approval</v>
      </c>
      <c r="D103" s="22" t="s">
        <v>881</v>
      </c>
      <c r="E103" s="25">
        <f>INDEX('Division Lvl'!$AL$2:$AL$418,MATCH($H103,'Division Lvl'!$AP$2:$AP$418,0))</f>
        <v>170</v>
      </c>
      <c r="F103" s="25">
        <f>INDEX('Division Lvl'!$AM$2:$AM$418,MATCH($H103,'Division Lvl'!$AP$2:$AP$418,0))</f>
        <v>1700</v>
      </c>
      <c r="G103" s="26">
        <f>INDEX('Division Lvl'!$AN$2:$AN$418,MATCH($H103,'Division Lvl'!$AP$2:$AP$418,0))</f>
        <v>0.88984002572674981</v>
      </c>
      <c r="H103" s="22" t="s">
        <v>825</v>
      </c>
    </row>
    <row r="104" spans="1:9" x14ac:dyDescent="0.2">
      <c r="A104" s="25" t="str">
        <f>INDEX('Division Lvl'!$A$2:$A$418,MATCH(H104,'Division Lvl'!$AP$2:$AP$418,0))</f>
        <v>PR742</v>
      </c>
      <c r="B104" s="25" t="str">
        <f>INDEX('Division Lvl'!$B$2:$B$418,MATCH($H104,'Division Lvl'!$AP$2:$AP$418,0))</f>
        <v>North Bomaderry ZS establishment</v>
      </c>
      <c r="C104" s="25" t="str">
        <f>INDEX('Division Lvl'!$C$2:$C$418,MATCH($H104,'Division Lvl'!$AP$2:$AP$418,0))</f>
        <v>Major Project - Prior to Approval</v>
      </c>
      <c r="D104" s="25" t="s">
        <v>881</v>
      </c>
      <c r="E104" s="25">
        <f>INDEX('Division Lvl'!$AL$2:$AL$418,MATCH($H104,'Division Lvl'!$AP$2:$AP$418,0))</f>
        <v>100</v>
      </c>
      <c r="F104" s="25">
        <f>INDEX('Division Lvl'!$AM$2:$AM$418,MATCH($H104,'Division Lvl'!$AP$2:$AP$418,0))</f>
        <v>1000</v>
      </c>
      <c r="G104" s="26">
        <f>INDEX('Division Lvl'!$AN$2:$AN$418,MATCH($H104,'Division Lvl'!$AP$2:$AP$418,0))</f>
        <v>0.97413197299614496</v>
      </c>
      <c r="H104" s="25" t="s">
        <v>826</v>
      </c>
      <c r="I104" s="37"/>
    </row>
    <row r="105" spans="1:9" x14ac:dyDescent="0.2">
      <c r="A105" s="25" t="str">
        <f>INDEX('Division Lvl'!$A$2:$A$418,MATCH(H105,'Division Lvl'!$AP$2:$AP$418,0))</f>
        <v>PR744</v>
      </c>
      <c r="B105" s="25" t="str">
        <f>INDEX('Division Lvl'!$B$2:$B$418,MATCH($H105,'Division Lvl'!$AP$2:$AP$418,0))</f>
        <v>Termeil ZS establishment</v>
      </c>
      <c r="C105" s="25" t="str">
        <f>INDEX('Division Lvl'!$C$2:$C$418,MATCH($H105,'Division Lvl'!$AP$2:$AP$418,0))</f>
        <v>Major Project - Future/Planning Stage</v>
      </c>
      <c r="D105" s="25" t="s">
        <v>881</v>
      </c>
      <c r="E105" s="25">
        <f>INDEX('Division Lvl'!$AL$2:$AL$418,MATCH($H105,'Division Lvl'!$AP$2:$AP$418,0))</f>
        <v>270</v>
      </c>
      <c r="F105" s="25">
        <f>INDEX('Division Lvl'!$AM$2:$AM$418,MATCH($H105,'Division Lvl'!$AP$2:$AP$418,0))</f>
        <v>1350</v>
      </c>
      <c r="G105" s="26">
        <f>INDEX('Division Lvl'!$AN$2:$AN$418,MATCH($H105,'Division Lvl'!$AP$2:$AP$418,0))</f>
        <v>0.92229427226873739</v>
      </c>
      <c r="H105" s="25" t="s">
        <v>827</v>
      </c>
      <c r="I105" s="37"/>
    </row>
    <row r="106" spans="1:9" x14ac:dyDescent="0.2">
      <c r="A106" s="25" t="str">
        <f>INDEX('Division Lvl'!$A$2:$A$418,MATCH(H106,'Division Lvl'!$AP$2:$AP$418,0))</f>
        <v>PR745</v>
      </c>
      <c r="B106" s="25" t="str">
        <f>INDEX('Division Lvl'!$B$2:$B$418,MATCH($H106,'Division Lvl'!$AP$2:$AP$418,0))</f>
        <v>Austral Permanent ZS establishment</v>
      </c>
      <c r="C106" s="25" t="str">
        <f>INDEX('Division Lvl'!$C$2:$C$418,MATCH($H106,'Division Lvl'!$AP$2:$AP$418,0))</f>
        <v>Major Project - Future/Planning Stage</v>
      </c>
      <c r="D106" s="25" t="s">
        <v>881</v>
      </c>
      <c r="E106" s="25">
        <f>INDEX('Division Lvl'!$AL$2:$AL$418,MATCH($H106,'Division Lvl'!$AP$2:$AP$418,0))</f>
        <v>160</v>
      </c>
      <c r="F106" s="25">
        <f>INDEX('Division Lvl'!$AM$2:$AM$418,MATCH($H106,'Division Lvl'!$AP$2:$AP$418,0))</f>
        <v>800</v>
      </c>
      <c r="G106" s="26">
        <f>INDEX('Division Lvl'!$AN$2:$AN$418,MATCH($H106,'Division Lvl'!$AP$2:$AP$418,0))</f>
        <v>0.99136404334764228</v>
      </c>
      <c r="H106" s="25" t="s">
        <v>828</v>
      </c>
      <c r="I106" s="37"/>
    </row>
    <row r="107" spans="1:9" ht="25.5" x14ac:dyDescent="0.2">
      <c r="A107" s="25" t="str">
        <f>INDEX('Division Lvl'!$A$2:$A$418,MATCH(H107,'Division Lvl'!$AP$2:$AP$418,0))</f>
        <v>PR746</v>
      </c>
      <c r="B107" s="25" t="str">
        <f>INDEX('Division Lvl'!$B$2:$B$418,MATCH($H107,'Division Lvl'!$AP$2:$AP$418,0))</f>
        <v>Sydney University - Western Sydney Employment Lands ZS establishment</v>
      </c>
      <c r="C107" s="25" t="str">
        <f>INDEX('Division Lvl'!$C$2:$C$418,MATCH($H107,'Division Lvl'!$AP$2:$AP$418,0))</f>
        <v>Major Project - Future/Planning Stage</v>
      </c>
      <c r="D107" s="25" t="s">
        <v>881</v>
      </c>
      <c r="E107" s="25">
        <f>INDEX('Division Lvl'!$AL$2:$AL$418,MATCH($H107,'Division Lvl'!$AP$2:$AP$418,0))</f>
        <v>80</v>
      </c>
      <c r="F107" s="25">
        <f>INDEX('Division Lvl'!$AM$2:$AM$418,MATCH($H107,'Division Lvl'!$AP$2:$AP$418,0))</f>
        <v>400</v>
      </c>
      <c r="G107" s="26">
        <f>INDEX('Division Lvl'!$AN$2:$AN$418,MATCH($H107,'Division Lvl'!$AP$2:$AP$418,0))</f>
        <v>0.99709188391561188</v>
      </c>
      <c r="H107" s="25" t="s">
        <v>829</v>
      </c>
      <c r="I107" s="37"/>
    </row>
    <row r="108" spans="1:9" x14ac:dyDescent="0.2">
      <c r="A108" s="25" t="str">
        <f>INDEX('Division Lvl'!$A$2:$A$418,MATCH(H108,'Division Lvl'!$AP$2:$AP$418,0))</f>
        <v>PR748</v>
      </c>
      <c r="B108" s="25" t="str">
        <f>INDEX('Division Lvl'!$B$2:$B$418,MATCH($H108,'Division Lvl'!$AP$2:$AP$418,0))</f>
        <v>Establish permanent Catherine Park ZS</v>
      </c>
      <c r="C108" s="25" t="str">
        <f>INDEX('Division Lvl'!$C$2:$C$418,MATCH($H108,'Division Lvl'!$AP$2:$AP$418,0))</f>
        <v>Major Project - Prior to Approval</v>
      </c>
      <c r="D108" s="25" t="s">
        <v>881</v>
      </c>
      <c r="E108" s="25">
        <f>INDEX('Division Lvl'!$AL$2:$AL$418,MATCH($H108,'Division Lvl'!$AP$2:$AP$418,0))</f>
        <v>240</v>
      </c>
      <c r="F108" s="25">
        <f>INDEX('Division Lvl'!$AM$2:$AM$418,MATCH($H108,'Division Lvl'!$AP$2:$AP$418,0))</f>
        <v>2400</v>
      </c>
      <c r="G108" s="26">
        <f>INDEX('Division Lvl'!$AN$2:$AN$418,MATCH($H108,'Division Lvl'!$AP$2:$AP$418,0))</f>
        <v>0.69318625244447352</v>
      </c>
      <c r="H108" s="25" t="s">
        <v>883</v>
      </c>
      <c r="I108" s="37"/>
    </row>
    <row r="109" spans="1:9" x14ac:dyDescent="0.2">
      <c r="A109" s="25" t="str">
        <f>INDEX('Division Lvl'!$A$2:$A$418,MATCH(H109,'Division Lvl'!$AP$2:$AP$418,0))</f>
        <v>PR749</v>
      </c>
      <c r="B109" s="25" t="str">
        <f>INDEX('Division Lvl'!$B$2:$B$418,MATCH($H109,'Division Lvl'!$AP$2:$AP$418,0))</f>
        <v>Nepean ZS augmentation</v>
      </c>
      <c r="C109" s="25" t="str">
        <f>INDEX('Division Lvl'!$C$2:$C$418,MATCH($H109,'Division Lvl'!$AP$2:$AP$418,0))</f>
        <v>Major Project - Future/Planning Stage</v>
      </c>
      <c r="D109" s="25" t="s">
        <v>881</v>
      </c>
      <c r="E109" s="25">
        <f>INDEX('Division Lvl'!$AL$2:$AL$418,MATCH($H109,'Division Lvl'!$AP$2:$AP$418,0))</f>
        <v>250</v>
      </c>
      <c r="F109" s="25">
        <f>INDEX('Division Lvl'!$AM$2:$AM$418,MATCH($H109,'Division Lvl'!$AP$2:$AP$418,0))</f>
        <v>1250</v>
      </c>
      <c r="G109" s="26">
        <f>INDEX('Division Lvl'!$AN$2:$AN$418,MATCH($H109,'Division Lvl'!$AP$2:$AP$418,0))</f>
        <v>0.92229427226873739</v>
      </c>
      <c r="H109" s="25" t="s">
        <v>898</v>
      </c>
      <c r="I109" s="37"/>
    </row>
    <row r="110" spans="1:9" x14ac:dyDescent="0.2">
      <c r="A110" s="25" t="str">
        <f>INDEX('Division Lvl'!$A$2:$A$418,MATCH(H110,'Division Lvl'!$AP$2:$AP$418,0))</f>
        <v>PR750</v>
      </c>
      <c r="B110" s="25" t="str">
        <f>INDEX('Division Lvl'!$B$2:$B$418,MATCH($H110,'Division Lvl'!$AP$2:$AP$418,0))</f>
        <v>Feeder 512 augmentation</v>
      </c>
      <c r="C110" s="25" t="str">
        <f>INDEX('Division Lvl'!$C$2:$C$418,MATCH($H110,'Division Lvl'!$AP$2:$AP$418,0))</f>
        <v>Major Project - Committed Project</v>
      </c>
      <c r="D110" s="25" t="s">
        <v>881</v>
      </c>
      <c r="E110" s="25" t="str">
        <f>INDEX('Division Lvl'!$AL$2:$AL$418,MATCH($H110,'Division Lvl'!$AP$2:$AP$418,0))</f>
        <v/>
      </c>
      <c r="F110" s="25">
        <f>INDEX('Division Lvl'!$AM$2:$AM$418,MATCH($H110,'Division Lvl'!$AP$2:$AP$418,0))</f>
        <v>2300</v>
      </c>
      <c r="G110" s="26">
        <f>INDEX('Division Lvl'!$AN$2:$AN$418,MATCH($H110,'Division Lvl'!$AP$2:$AP$418,0))</f>
        <v>0.69318625244447352</v>
      </c>
      <c r="H110" s="25" t="s">
        <v>899</v>
      </c>
      <c r="I110" s="37"/>
    </row>
    <row r="111" spans="1:9" x14ac:dyDescent="0.2">
      <c r="A111" s="25" t="str">
        <f>INDEX('Division Lvl'!$A$2:$A$418,MATCH(H111,'Division Lvl'!$AP$2:$AP$418,0))</f>
        <v>PR751</v>
      </c>
      <c r="B111" s="25" t="str">
        <f>INDEX('Division Lvl'!$B$2:$B$418,MATCH($H111,'Division Lvl'!$AP$2:$AP$418,0))</f>
        <v>Parklea ZS to Bella Vista ZS load transfer</v>
      </c>
      <c r="C111" s="25" t="str">
        <f>INDEX('Division Lvl'!$C$2:$C$418,MATCH($H111,'Division Lvl'!$AP$2:$AP$418,0))</f>
        <v>Major Project - Prior to Approval</v>
      </c>
      <c r="D111" s="25" t="s">
        <v>881</v>
      </c>
      <c r="E111" s="25">
        <f>INDEX('Division Lvl'!$AL$2:$AL$418,MATCH($H111,'Division Lvl'!$AP$2:$AP$418,0))</f>
        <v>360</v>
      </c>
      <c r="F111" s="25">
        <f>INDEX('Division Lvl'!$AM$2:$AM$418,MATCH($H111,'Division Lvl'!$AP$2:$AP$418,0))</f>
        <v>3600</v>
      </c>
      <c r="G111" s="26">
        <f>INDEX('Division Lvl'!$AN$2:$AN$418,MATCH($H111,'Division Lvl'!$AP$2:$AP$418,0))</f>
        <v>0.42422542822249787</v>
      </c>
      <c r="H111" s="25" t="s">
        <v>920</v>
      </c>
      <c r="I111" s="37"/>
    </row>
    <row r="112" spans="1:9" x14ac:dyDescent="0.2">
      <c r="A112" s="25" t="str">
        <f>INDEX('Division Lvl'!$A$2:$A$418,MATCH(H112,'Division Lvl'!$AP$2:$AP$418,0))</f>
        <v>PR752</v>
      </c>
      <c r="B112" s="25" t="str">
        <f>INDEX('Division Lvl'!$B$2:$B$418,MATCH($H112,'Division Lvl'!$AP$2:$AP$418,0))</f>
        <v>Kemps Creek 132kV conversion</v>
      </c>
      <c r="C112" s="25" t="str">
        <f>INDEX('Division Lvl'!$C$2:$C$418,MATCH($H112,'Division Lvl'!$AP$2:$AP$418,0))</f>
        <v>Major Project - Future/Planning Stage</v>
      </c>
      <c r="D112" s="25" t="s">
        <v>881</v>
      </c>
      <c r="E112" s="25">
        <f>INDEX('Division Lvl'!$AL$2:$AL$418,MATCH($H112,'Division Lvl'!$AP$2:$AP$418,0))</f>
        <v>340</v>
      </c>
      <c r="F112" s="25">
        <f>INDEX('Division Lvl'!$AM$2:$AM$418,MATCH($H112,'Division Lvl'!$AP$2:$AP$418,0))</f>
        <v>1700</v>
      </c>
      <c r="G112" s="26">
        <f>INDEX('Division Lvl'!$AN$2:$AN$418,MATCH($H112,'Division Lvl'!$AP$2:$AP$418,0))</f>
        <v>0.88984002572674981</v>
      </c>
      <c r="H112" s="25" t="s">
        <v>900</v>
      </c>
      <c r="I112" s="37"/>
    </row>
    <row r="113" spans="1:9" x14ac:dyDescent="0.2">
      <c r="A113" s="25" t="str">
        <f>INDEX('Division Lvl'!$A$2:$A$418,MATCH(H113,'Division Lvl'!$AP$2:$AP$418,0))</f>
        <v>PR754</v>
      </c>
      <c r="B113" s="25" t="str">
        <f>INDEX('Division Lvl'!$B$2:$B$418,MATCH($H113,'Division Lvl'!$AP$2:$AP$418,0))</f>
        <v>Augment Westmead Zone Substation</v>
      </c>
      <c r="C113" s="25" t="str">
        <f>INDEX('Division Lvl'!$C$2:$C$418,MATCH($H113,'Division Lvl'!$AP$2:$AP$418,0))</f>
        <v>Major Project - Prior to Approval</v>
      </c>
      <c r="D113" s="25" t="s">
        <v>881</v>
      </c>
      <c r="E113" s="25">
        <f>INDEX('Division Lvl'!$AL$2:$AL$418,MATCH($H113,'Division Lvl'!$AP$2:$AP$418,0))</f>
        <v>360</v>
      </c>
      <c r="F113" s="25">
        <f>INDEX('Division Lvl'!$AM$2:$AM$418,MATCH($H113,'Division Lvl'!$AP$2:$AP$418,0))</f>
        <v>3600</v>
      </c>
      <c r="G113" s="26">
        <f>INDEX('Division Lvl'!$AN$2:$AN$418,MATCH($H113,'Division Lvl'!$AP$2:$AP$418,0))</f>
        <v>0.42422542822249787</v>
      </c>
      <c r="H113" s="25" t="s">
        <v>901</v>
      </c>
      <c r="I113" s="37"/>
    </row>
    <row r="114" spans="1:9" x14ac:dyDescent="0.2">
      <c r="A114" s="25" t="str">
        <f>INDEX('Division Lvl'!$A$2:$A$418,MATCH(H114,'Division Lvl'!$AP$2:$AP$418,0))</f>
        <v>PR755</v>
      </c>
      <c r="B114" s="25" t="str">
        <f>INDEX('Division Lvl'!$B$2:$B$418,MATCH($H114,'Division Lvl'!$AP$2:$AP$418,0))</f>
        <v>Narellan ZS busbar augmentation</v>
      </c>
      <c r="C114" s="25" t="str">
        <f>INDEX('Division Lvl'!$C$2:$C$418,MATCH($H114,'Division Lvl'!$AP$2:$AP$418,0))</f>
        <v>Major Project - Future/Planning Stage</v>
      </c>
      <c r="D114" s="25" t="s">
        <v>881</v>
      </c>
      <c r="E114" s="25">
        <f>INDEX('Division Lvl'!$AL$2:$AL$418,MATCH($H114,'Division Lvl'!$AP$2:$AP$418,0))</f>
        <v>360</v>
      </c>
      <c r="F114" s="25">
        <f>INDEX('Division Lvl'!$AM$2:$AM$418,MATCH($H114,'Division Lvl'!$AP$2:$AP$418,0))</f>
        <v>1800</v>
      </c>
      <c r="G114" s="26">
        <f>INDEX('Division Lvl'!$AN$2:$AN$418,MATCH($H114,'Division Lvl'!$AP$2:$AP$418,0))</f>
        <v>0.81856625251358184</v>
      </c>
      <c r="H114" s="25" t="s">
        <v>902</v>
      </c>
      <c r="I114" s="37"/>
    </row>
    <row r="115" spans="1:9" x14ac:dyDescent="0.2">
      <c r="A115" s="25" t="e">
        <f>INDEX('Division Lvl'!$A$2:$A$418,MATCH(H115,'Division Lvl'!$AP$2:$AP$418,0))</f>
        <v>#N/A</v>
      </c>
      <c r="B115" s="25" t="e">
        <f>INDEX('Division Lvl'!$B$2:$B$418,MATCH($H115,'Division Lvl'!$AP$2:$AP$418,0))</f>
        <v>#N/A</v>
      </c>
      <c r="C115" s="25" t="e">
        <f>INDEX('Division Lvl'!$C$2:$C$418,MATCH($H115,'Division Lvl'!$AP$2:$AP$418,0))</f>
        <v>#N/A</v>
      </c>
      <c r="D115" s="25" t="s">
        <v>881</v>
      </c>
      <c r="E115" s="25" t="e">
        <f>INDEX('Division Lvl'!$AL$2:$AL$418,MATCH($H115,'Division Lvl'!$AP$2:$AP$418,0))</f>
        <v>#N/A</v>
      </c>
      <c r="F115" s="25" t="e">
        <f>INDEX('Division Lvl'!$AM$2:$AM$418,MATCH($H115,'Division Lvl'!$AP$2:$AP$418,0))</f>
        <v>#N/A</v>
      </c>
      <c r="G115" s="26" t="e">
        <f>INDEX('Division Lvl'!$AN$2:$AN$418,MATCH($H115,'Division Lvl'!$AP$2:$AP$418,0))</f>
        <v>#N/A</v>
      </c>
      <c r="H115" s="25" t="s">
        <v>903</v>
      </c>
      <c r="I115" s="37"/>
    </row>
    <row r="116" spans="1:9" x14ac:dyDescent="0.2">
      <c r="A116" s="25" t="str">
        <f>INDEX('Division Lvl'!$A$2:$A$418,MATCH(H116,'Division Lvl'!$AP$2:$AP$418,0))</f>
        <v>PS008</v>
      </c>
      <c r="B116" s="25" t="str">
        <f>INDEX('Division Lvl'!$B$2:$B$418,MATCH($H116,'Division Lvl'!$AP$2:$AP$418,0))</f>
        <v>Substation protection relay refurbishment</v>
      </c>
      <c r="C116" s="25" t="str">
        <f>INDEX('Division Lvl'!$C$2:$C$418,MATCH($H116,'Division Lvl'!$AP$2:$AP$418,0))</f>
        <v>Program - Short Term Need</v>
      </c>
      <c r="D116" s="25" t="s">
        <v>882</v>
      </c>
      <c r="E116" s="25">
        <f>INDEX('Division Lvl'!$AL$2:$AL$418,MATCH($H116,'Division Lvl'!$AP$2:$AP$418,0))</f>
        <v>240</v>
      </c>
      <c r="F116" s="25">
        <f>INDEX('Division Lvl'!$AM$2:$AM$418,MATCH($H116,'Division Lvl'!$AP$2:$AP$418,0))</f>
        <v>3600</v>
      </c>
      <c r="G116" s="26">
        <f>INDEX('Division Lvl'!$AN$2:$AN$418,MATCH($H116,'Division Lvl'!$AP$2:$AP$418,0))</f>
        <v>0.42422542822249787</v>
      </c>
      <c r="H116" s="25" t="s">
        <v>647</v>
      </c>
      <c r="I116" s="37"/>
    </row>
    <row r="117" spans="1:9" x14ac:dyDescent="0.2">
      <c r="A117" s="25" t="str">
        <f>INDEX('Division Lvl'!$A$2:$A$418,MATCH(H117,'Division Lvl'!$AP$2:$AP$418,0))</f>
        <v>PS011</v>
      </c>
      <c r="B117" s="25" t="str">
        <f>INDEX('Division Lvl'!$B$2:$B$418,MATCH($H117,'Division Lvl'!$AP$2:$AP$418,0))</f>
        <v>Protection refurbishment (miscellaneous)</v>
      </c>
      <c r="C117" s="25" t="str">
        <f>INDEX('Division Lvl'!$C$2:$C$418,MATCH($H117,'Division Lvl'!$AP$2:$AP$418,0))</f>
        <v>Program - Short Term Need</v>
      </c>
      <c r="D117" s="25" t="s">
        <v>882</v>
      </c>
      <c r="E117" s="25">
        <f>INDEX('Division Lvl'!$AL$2:$AL$418,MATCH($H117,'Division Lvl'!$AP$2:$AP$418,0))</f>
        <v>150</v>
      </c>
      <c r="F117" s="25">
        <f>INDEX('Division Lvl'!$AM$2:$AM$418,MATCH($H117,'Division Lvl'!$AP$2:$AP$418,0))</f>
        <v>2250</v>
      </c>
      <c r="G117" s="26">
        <f>INDEX('Division Lvl'!$AN$2:$AN$418,MATCH($H117,'Division Lvl'!$AP$2:$AP$418,0))</f>
        <v>0.70421301635901934</v>
      </c>
      <c r="H117" s="25" t="s">
        <v>648</v>
      </c>
      <c r="I117" s="37"/>
    </row>
    <row r="118" spans="1:9" x14ac:dyDescent="0.2">
      <c r="A118" s="25" t="str">
        <f>INDEX('Division Lvl'!$A$2:$A$418,MATCH(H118,'Division Lvl'!$AP$2:$AP$418,0))</f>
        <v>PS012</v>
      </c>
      <c r="B118" s="25" t="str">
        <f>INDEX('Division Lvl'!$B$2:$B$418,MATCH($H118,'Division Lvl'!$AP$2:$AP$418,0))</f>
        <v>Distribution feeder safety improvement</v>
      </c>
      <c r="C118" s="25" t="str">
        <f>INDEX('Division Lvl'!$C$2:$C$418,MATCH($H118,'Division Lvl'!$AP$2:$AP$418,0))</f>
        <v>Program - Short Term Need</v>
      </c>
      <c r="D118" s="25" t="s">
        <v>882</v>
      </c>
      <c r="E118" s="25">
        <f>INDEX('Division Lvl'!$AL$2:$AL$418,MATCH($H118,'Division Lvl'!$AP$2:$AP$418,0))</f>
        <v>310</v>
      </c>
      <c r="F118" s="25">
        <f>INDEX('Division Lvl'!$AM$2:$AM$418,MATCH($H118,'Division Lvl'!$AP$2:$AP$418,0))</f>
        <v>4650</v>
      </c>
      <c r="G118" s="26">
        <f>INDEX('Division Lvl'!$AN$2:$AN$418,MATCH($H118,'Division Lvl'!$AP$2:$AP$418,0))</f>
        <v>0.2087661061020025</v>
      </c>
      <c r="H118" s="25" t="s">
        <v>649</v>
      </c>
      <c r="I118" s="37"/>
    </row>
    <row r="119" spans="1:9" x14ac:dyDescent="0.2">
      <c r="A119" s="25" t="str">
        <f>INDEX('Division Lvl'!$A$2:$A$418,MATCH(H119,'Division Lvl'!$AP$2:$AP$418,0))</f>
        <v>PS013</v>
      </c>
      <c r="B119" s="25" t="str">
        <f>INDEX('Division Lvl'!$B$2:$B$418,MATCH($H119,'Division Lvl'!$AP$2:$AP$418,0))</f>
        <v>Feeder differential relay replacement</v>
      </c>
      <c r="C119" s="25" t="str">
        <f>INDEX('Division Lvl'!$C$2:$C$418,MATCH($H119,'Division Lvl'!$AP$2:$AP$418,0))</f>
        <v>Program - Short Term Need</v>
      </c>
      <c r="D119" s="25" t="s">
        <v>882</v>
      </c>
      <c r="E119" s="25">
        <f>INDEX('Division Lvl'!$AL$2:$AL$418,MATCH($H119,'Division Lvl'!$AP$2:$AP$418,0))</f>
        <v>240</v>
      </c>
      <c r="F119" s="25">
        <f>INDEX('Division Lvl'!$AM$2:$AM$418,MATCH($H119,'Division Lvl'!$AP$2:$AP$418,0))</f>
        <v>3600</v>
      </c>
      <c r="G119" s="26">
        <f>INDEX('Division Lvl'!$AN$2:$AN$418,MATCH($H119,'Division Lvl'!$AP$2:$AP$418,0))</f>
        <v>0.42422542822249787</v>
      </c>
      <c r="H119" s="25" t="s">
        <v>934</v>
      </c>
      <c r="I119" s="37"/>
    </row>
    <row r="120" spans="1:9" x14ac:dyDescent="0.2">
      <c r="A120" s="25" t="str">
        <f>INDEX('Division Lvl'!$A$2:$A$418,MATCH(H120,'Division Lvl'!$AP$2:$AP$418,0))</f>
        <v>PS014</v>
      </c>
      <c r="B120" s="25" t="str">
        <f>INDEX('Division Lvl'!$B$2:$B$418,MATCH($H120,'Division Lvl'!$AP$2:$AP$418,0))</f>
        <v>Under frequency load shedding</v>
      </c>
      <c r="C120" s="25" t="str">
        <f>INDEX('Division Lvl'!$C$2:$C$418,MATCH($H120,'Division Lvl'!$AP$2:$AP$418,0))</f>
        <v>Program - Short Term Need</v>
      </c>
      <c r="D120" s="25" t="s">
        <v>882</v>
      </c>
      <c r="E120" s="25">
        <f>INDEX('Division Lvl'!$AL$2:$AL$418,MATCH($H120,'Division Lvl'!$AP$2:$AP$418,0))</f>
        <v>170</v>
      </c>
      <c r="F120" s="25">
        <f>INDEX('Division Lvl'!$AM$2:$AM$418,MATCH($H120,'Division Lvl'!$AP$2:$AP$418,0))</f>
        <v>2550</v>
      </c>
      <c r="G120" s="26">
        <f>INDEX('Division Lvl'!$AN$2:$AN$418,MATCH($H120,'Division Lvl'!$AP$2:$AP$418,0))</f>
        <v>0.682557746962834</v>
      </c>
      <c r="H120" s="25" t="s">
        <v>935</v>
      </c>
      <c r="I120" s="37"/>
    </row>
    <row r="121" spans="1:9" x14ac:dyDescent="0.2">
      <c r="A121" s="25" t="str">
        <f>INDEX('Division Lvl'!$A$2:$A$418,MATCH(H121,'Division Lvl'!$AP$2:$AP$418,0))</f>
        <v>RC</v>
      </c>
      <c r="B121" s="25" t="str">
        <f>INDEX('Division Lvl'!$B$2:$B$418,MATCH($H121,'Division Lvl'!$AP$2:$AP$418,0))</f>
        <v>Reliability compliance</v>
      </c>
      <c r="C121" s="25" t="str">
        <f>INDEX('Division Lvl'!$C$2:$C$418,MATCH($H121,'Division Lvl'!$AP$2:$AP$418,0))</f>
        <v>Program - Short Term Need</v>
      </c>
      <c r="D121" s="25" t="s">
        <v>179</v>
      </c>
      <c r="E121" s="25">
        <f>INDEX('Division Lvl'!$AL$2:$AL$418,MATCH($H121,'Division Lvl'!$AP$2:$AP$418,0))</f>
        <v>400</v>
      </c>
      <c r="F121" s="25">
        <f>INDEX('Division Lvl'!$AM$2:$AM$418,MATCH($H121,'Division Lvl'!$AP$2:$AP$418,0))</f>
        <v>6000</v>
      </c>
      <c r="G121" s="26">
        <f>INDEX('Division Lvl'!$AN$2:$AN$418,MATCH($H121,'Division Lvl'!$AP$2:$AP$418,0))</f>
        <v>1.6627940240866043E-2</v>
      </c>
      <c r="H121" s="25" t="s">
        <v>936</v>
      </c>
      <c r="I121" s="37"/>
    </row>
    <row r="122" spans="1:9" s="37" customFormat="1" x14ac:dyDescent="0.2">
      <c r="A122" s="25" t="str">
        <f>INDEX('Division Lvl'!$A$2:$A$418,MATCH(H122,'Division Lvl'!$AP$2:$AP$418,0))</f>
        <v>SL001</v>
      </c>
      <c r="B122" s="25" t="str">
        <f>INDEX('Division Lvl'!$B$2:$B$418,MATCH($H122,'Division Lvl'!$AP$2:$AP$418,0))</f>
        <v>Streetlighting growth</v>
      </c>
      <c r="C122" s="25" t="str">
        <f>INDEX('Division Lvl'!$C$2:$C$418,MATCH($H122,'Division Lvl'!$AP$2:$AP$418,0))</f>
        <v>Program - Short Term Need</v>
      </c>
      <c r="D122" s="22" t="s">
        <v>684</v>
      </c>
      <c r="E122" s="25">
        <f>INDEX('Division Lvl'!$AL$2:$AL$418,MATCH($H122,'Division Lvl'!$AP$2:$AP$418,0))</f>
        <v>100</v>
      </c>
      <c r="F122" s="25">
        <f>INDEX('Division Lvl'!$AM$2:$AM$418,MATCH($H122,'Division Lvl'!$AP$2:$AP$418,0))</f>
        <v>1500</v>
      </c>
      <c r="G122" s="26">
        <f>INDEX('Division Lvl'!$AN$2:$AN$418,MATCH($H122,'Division Lvl'!$AP$2:$AP$418,0))</f>
        <v>0.92229427226873739</v>
      </c>
      <c r="H122" s="22" t="s">
        <v>1037</v>
      </c>
    </row>
    <row r="123" spans="1:9" s="37" customFormat="1" x14ac:dyDescent="0.2">
      <c r="A123" s="25" t="str">
        <f>INDEX('Division Lvl'!$A$2:$A$418,MATCH(H123,'Division Lvl'!$AP$2:$AP$418,0))</f>
        <v>SL002</v>
      </c>
      <c r="B123" s="25" t="str">
        <f>INDEX('Division Lvl'!$B$2:$B$418,MATCH($H123,'Division Lvl'!$AP$2:$AP$418,0))</f>
        <v>Streetlighting refurbishment</v>
      </c>
      <c r="C123" s="25" t="str">
        <f>INDEX('Division Lvl'!$C$2:$C$418,MATCH($H123,'Division Lvl'!$AP$2:$AP$418,0))</f>
        <v>Program - Short Term Need</v>
      </c>
      <c r="D123" s="22" t="s">
        <v>684</v>
      </c>
      <c r="E123" s="25">
        <f>INDEX('Division Lvl'!$AL$2:$AL$418,MATCH($H123,'Division Lvl'!$AP$2:$AP$418,0))</f>
        <v>220</v>
      </c>
      <c r="F123" s="25">
        <f>INDEX('Division Lvl'!$AM$2:$AM$418,MATCH($H123,'Division Lvl'!$AP$2:$AP$418,0))</f>
        <v>3300</v>
      </c>
      <c r="G123" s="26">
        <f>INDEX('Division Lvl'!$AN$2:$AN$418,MATCH($H123,'Division Lvl'!$AP$2:$AP$418,0))</f>
        <v>0.53992680800092707</v>
      </c>
      <c r="H123" s="22" t="s">
        <v>1038</v>
      </c>
    </row>
    <row r="124" spans="1:9" x14ac:dyDescent="0.2">
      <c r="A124" s="25" t="str">
        <f>INDEX('Division Lvl'!$A$2:$A$418,MATCH(H124,'Division Lvl'!$AP$2:$AP$418,0))</f>
        <v>SP</v>
      </c>
      <c r="B124" s="25" t="str">
        <f>INDEX('Division Lvl'!$B$2:$B$418,MATCH($H124,'Division Lvl'!$AP$2:$AP$418,0))</f>
        <v>Essential spares</v>
      </c>
      <c r="C124" s="25" t="str">
        <f>INDEX('Division Lvl'!$C$2:$C$418,MATCH($H124,'Division Lvl'!$AP$2:$AP$418,0))</f>
        <v>Program - Short Term Need</v>
      </c>
      <c r="D124" s="25" t="s">
        <v>882</v>
      </c>
      <c r="E124" s="25">
        <f>INDEX('Division Lvl'!$AL$2:$AL$418,MATCH($H124,'Division Lvl'!$AP$2:$AP$418,0))</f>
        <v>160</v>
      </c>
      <c r="F124" s="25">
        <f>INDEX('Division Lvl'!$AM$2:$AM$418,MATCH($H124,'Division Lvl'!$AP$2:$AP$418,0))</f>
        <v>2400</v>
      </c>
      <c r="G124" s="26">
        <f>INDEX('Division Lvl'!$AN$2:$AN$418,MATCH($H124,'Division Lvl'!$AP$2:$AP$418,0))</f>
        <v>0.69318625244447352</v>
      </c>
      <c r="H124" s="25" t="s">
        <v>755</v>
      </c>
      <c r="I124" s="37"/>
    </row>
    <row r="125" spans="1:9" x14ac:dyDescent="0.2">
      <c r="A125" s="25" t="str">
        <f>INDEX('Division Lvl'!$A$2:$A$418,MATCH(H125,'Division Lvl'!$AP$2:$AP$418,0))</f>
        <v>TM012</v>
      </c>
      <c r="B125" s="25" t="str">
        <f>INDEX('Division Lvl'!$B$2:$B$418,MATCH($H125,'Division Lvl'!$AP$2:$AP$418,0))</f>
        <v>Sub-transmission pole replacement</v>
      </c>
      <c r="C125" s="25" t="str">
        <f>INDEX('Division Lvl'!$C$2:$C$418,MATCH($H125,'Division Lvl'!$AP$2:$AP$418,0))</f>
        <v>Program - Short Term Need</v>
      </c>
      <c r="D125" s="25" t="s">
        <v>882</v>
      </c>
      <c r="E125" s="25">
        <f>INDEX('Division Lvl'!$AL$2:$AL$418,MATCH($H125,'Division Lvl'!$AP$2:$AP$418,0))</f>
        <v>310</v>
      </c>
      <c r="F125" s="25">
        <f>INDEX('Division Lvl'!$AM$2:$AM$418,MATCH($H125,'Division Lvl'!$AP$2:$AP$418,0))</f>
        <v>4650</v>
      </c>
      <c r="G125" s="26">
        <f>INDEX('Division Lvl'!$AN$2:$AN$418,MATCH($H125,'Division Lvl'!$AP$2:$AP$418,0))</f>
        <v>0.2087661061020025</v>
      </c>
      <c r="H125" s="25" t="s">
        <v>650</v>
      </c>
      <c r="I125" s="37"/>
    </row>
    <row r="126" spans="1:9" ht="25.5" x14ac:dyDescent="0.2">
      <c r="A126" s="25" t="str">
        <f>INDEX('Division Lvl'!$A$2:$A$418,MATCH(H126,'Division Lvl'!$AP$2:$AP$418,0))</f>
        <v>TM014</v>
      </c>
      <c r="B126" s="25" t="str">
        <f>INDEX('Division Lvl'!$B$2:$B$418,MATCH($H126,'Division Lvl'!$AP$2:$AP$418,0))</f>
        <v>Renewal of 33kV and 66kV gas and oil filled cables</v>
      </c>
      <c r="C126" s="25" t="str">
        <f>INDEX('Division Lvl'!$C$2:$C$418,MATCH($H126,'Division Lvl'!$AP$2:$AP$418,0))</f>
        <v>Program - Short Term Need</v>
      </c>
      <c r="D126" s="25" t="s">
        <v>882</v>
      </c>
      <c r="E126" s="25" t="str">
        <f>INDEX('Division Lvl'!$AL$2:$AL$418,MATCH($H126,'Division Lvl'!$AP$2:$AP$418,0))</f>
        <v/>
      </c>
      <c r="F126" s="25">
        <f>INDEX('Division Lvl'!$AM$2:$AM$418,MATCH($H126,'Division Lvl'!$AP$2:$AP$418,0))</f>
        <v>2700</v>
      </c>
      <c r="G126" s="26">
        <f>INDEX('Division Lvl'!$AN$2:$AN$418,MATCH($H126,'Division Lvl'!$AP$2:$AP$418,0))</f>
        <v>0.66070548673632656</v>
      </c>
      <c r="H126" s="25" t="s">
        <v>955</v>
      </c>
      <c r="I126" s="37"/>
    </row>
    <row r="127" spans="1:9" x14ac:dyDescent="0.2">
      <c r="A127" s="25" t="str">
        <f>INDEX('Division Lvl'!$A$2:$A$418,MATCH(H127,'Division Lvl'!$AP$2:$AP$418,0))</f>
        <v>TM015</v>
      </c>
      <c r="B127" s="25" t="str">
        <f>INDEX('Division Lvl'!$B$2:$B$418,MATCH($H127,'Division Lvl'!$AP$2:$AP$418,0))</f>
        <v>Subtransmission tower replacement</v>
      </c>
      <c r="C127" s="25" t="str">
        <f>INDEX('Division Lvl'!$C$2:$C$418,MATCH($H127,'Division Lvl'!$AP$2:$AP$418,0))</f>
        <v>Program - Short Term Need</v>
      </c>
      <c r="D127" s="25" t="s">
        <v>882</v>
      </c>
      <c r="E127" s="25">
        <f>INDEX('Division Lvl'!$AL$2:$AL$418,MATCH($H127,'Division Lvl'!$AP$2:$AP$418,0))</f>
        <v>310</v>
      </c>
      <c r="F127" s="25">
        <f>INDEX('Division Lvl'!$AM$2:$AM$418,MATCH($H127,'Division Lvl'!$AP$2:$AP$418,0))</f>
        <v>4650</v>
      </c>
      <c r="G127" s="26">
        <f>INDEX('Division Lvl'!$AN$2:$AN$418,MATCH($H127,'Division Lvl'!$AP$2:$AP$418,0))</f>
        <v>0.2087661061020025</v>
      </c>
      <c r="H127" s="25" t="s">
        <v>937</v>
      </c>
      <c r="I127" s="37"/>
    </row>
    <row r="128" spans="1:9" x14ac:dyDescent="0.2">
      <c r="A128" s="25" t="str">
        <f>INDEX('Division Lvl'!$A$2:$A$418,MATCH(H128,'Division Lvl'!$AP$2:$AP$418,0))</f>
        <v>TM027</v>
      </c>
      <c r="B128" s="25" t="str">
        <f>INDEX('Division Lvl'!$B$2:$B$418,MATCH($H128,'Division Lvl'!$AP$2:$AP$418,0))</f>
        <v>Steel tower asbestos removal</v>
      </c>
      <c r="C128" s="25" t="str">
        <f>INDEX('Division Lvl'!$C$2:$C$418,MATCH($H128,'Division Lvl'!$AP$2:$AP$418,0))</f>
        <v>Major Project - Committed Project</v>
      </c>
      <c r="D128" s="25" t="s">
        <v>882</v>
      </c>
      <c r="E128" s="25" t="str">
        <f>INDEX('Division Lvl'!$AL$2:$AL$418,MATCH($H128,'Division Lvl'!$AP$2:$AP$418,0))</f>
        <v/>
      </c>
      <c r="F128" s="25">
        <f>INDEX('Division Lvl'!$AM$2:$AM$418,MATCH($H128,'Division Lvl'!$AP$2:$AP$418,0))</f>
        <v>3900</v>
      </c>
      <c r="G128" s="26">
        <f>INDEX('Division Lvl'!$AN$2:$AN$418,MATCH($H128,'Division Lvl'!$AP$2:$AP$418,0))</f>
        <v>0.38299694447210186</v>
      </c>
      <c r="H128" s="25" t="s">
        <v>201</v>
      </c>
      <c r="I128" s="37"/>
    </row>
    <row r="129" spans="1:9" s="37" customFormat="1" x14ac:dyDescent="0.2">
      <c r="A129" s="25" t="str">
        <f>INDEX('Division Lvl'!$A$2:$A$418,MATCH(H129,'Division Lvl'!$AP$2:$AP$418,0))</f>
        <v>TM028</v>
      </c>
      <c r="B129" s="25" t="str">
        <f>INDEX('Division Lvl'!$B$2:$B$418,MATCH($H129,'Division Lvl'!$AP$2:$AP$418,0))</f>
        <v>132kV oil cable replacement</v>
      </c>
      <c r="C129" s="25" t="str">
        <f>INDEX('Division Lvl'!$C$2:$C$418,MATCH($H129,'Division Lvl'!$AP$2:$AP$418,0))</f>
        <v>Program - Long Term Need</v>
      </c>
      <c r="D129" s="22" t="s">
        <v>882</v>
      </c>
      <c r="E129" s="25">
        <f>INDEX('Division Lvl'!$AL$2:$AL$418,MATCH($H129,'Division Lvl'!$AP$2:$AP$418,0))</f>
        <v>260</v>
      </c>
      <c r="F129" s="25">
        <f>INDEX('Division Lvl'!$AM$2:$AM$418,MATCH($H129,'Division Lvl'!$AP$2:$AP$418,0))</f>
        <v>1300</v>
      </c>
      <c r="G129" s="26">
        <f>INDEX('Division Lvl'!$AN$2:$AN$418,MATCH($H129,'Division Lvl'!$AP$2:$AP$418,0))</f>
        <v>0.92229427226873739</v>
      </c>
      <c r="H129" s="22" t="s">
        <v>1036</v>
      </c>
    </row>
    <row r="130" spans="1:9" x14ac:dyDescent="0.2">
      <c r="A130" s="25" t="str">
        <f>INDEX('Division Lvl'!$A$2:$A$418,MATCH(H130,'Division Lvl'!$AP$2:$AP$418,0))</f>
        <v>TM030</v>
      </c>
      <c r="B130" s="25" t="str">
        <f>INDEX('Division Lvl'!$B$2:$B$418,MATCH($H130,'Division Lvl'!$AP$2:$AP$418,0))</f>
        <v>Feeder 7028 replacement</v>
      </c>
      <c r="C130" s="25" t="str">
        <f>INDEX('Division Lvl'!$C$2:$C$418,MATCH($H130,'Division Lvl'!$AP$2:$AP$418,0))</f>
        <v>Major Project - Prior to Approval</v>
      </c>
      <c r="D130" s="25" t="s">
        <v>882</v>
      </c>
      <c r="E130" s="25">
        <f>INDEX('Division Lvl'!$AL$2:$AL$418,MATCH($H130,'Division Lvl'!$AP$2:$AP$418,0))</f>
        <v>200</v>
      </c>
      <c r="F130" s="25">
        <f>INDEX('Division Lvl'!$AM$2:$AM$418,MATCH($H130,'Division Lvl'!$AP$2:$AP$418,0))</f>
        <v>2000</v>
      </c>
      <c r="G130" s="26">
        <f>INDEX('Division Lvl'!$AN$2:$AN$418,MATCH($H130,'Division Lvl'!$AP$2:$AP$418,0))</f>
        <v>0.80123827338602005</v>
      </c>
      <c r="H130" s="25" t="s">
        <v>879</v>
      </c>
      <c r="I130" s="37"/>
    </row>
    <row r="131" spans="1:9" x14ac:dyDescent="0.2">
      <c r="A131" s="25" t="str">
        <f>INDEX('Division Lvl'!$A$2:$A$418,MATCH(H131,'Division Lvl'!$AP$2:$AP$418,0))</f>
        <v>TM132</v>
      </c>
      <c r="B131" s="25" t="str">
        <f>INDEX('Division Lvl'!$B$2:$B$418,MATCH($H131,'Division Lvl'!$AP$2:$AP$418,0))</f>
        <v>Sub-transmission pilot cable renewal program</v>
      </c>
      <c r="C131" s="25" t="str">
        <f>INDEX('Division Lvl'!$C$2:$C$418,MATCH($H131,'Division Lvl'!$AP$2:$AP$418,0))</f>
        <v>Program - Short Term Need</v>
      </c>
      <c r="D131" s="25" t="s">
        <v>882</v>
      </c>
      <c r="E131" s="25">
        <f>INDEX('Division Lvl'!$AL$2:$AL$418,MATCH($H131,'Division Lvl'!$AP$2:$AP$418,0))</f>
        <v>160</v>
      </c>
      <c r="F131" s="25">
        <f>INDEX('Division Lvl'!$AM$2:$AM$418,MATCH($H131,'Division Lvl'!$AP$2:$AP$418,0))</f>
        <v>2400</v>
      </c>
      <c r="G131" s="26">
        <f>INDEX('Division Lvl'!$AN$2:$AN$418,MATCH($H131,'Division Lvl'!$AP$2:$AP$418,0))</f>
        <v>0.69318625244447352</v>
      </c>
      <c r="H131" s="25" t="s">
        <v>703</v>
      </c>
      <c r="I131" s="37"/>
    </row>
    <row r="132" spans="1:9" ht="25.5" x14ac:dyDescent="0.2">
      <c r="A132" s="25" t="str">
        <f>INDEX('Division Lvl'!$A$2:$A$418,MATCH(H132,'Division Lvl'!$AP$2:$AP$418,0))</f>
        <v>TM134</v>
      </c>
      <c r="B132" s="25" t="str">
        <f>INDEX('Division Lvl'!$B$2:$B$418,MATCH($H132,'Division Lvl'!$AP$2:$AP$418,0))</f>
        <v>Wollongong - Port Kembla pilot cable replacement</v>
      </c>
      <c r="C132" s="25" t="str">
        <f>INDEX('Division Lvl'!$C$2:$C$418,MATCH($H132,'Division Lvl'!$AP$2:$AP$418,0))</f>
        <v>Program - Short Term Need</v>
      </c>
      <c r="D132" s="25" t="s">
        <v>882</v>
      </c>
      <c r="E132" s="25">
        <f>INDEX('Division Lvl'!$AL$2:$AL$418,MATCH($H132,'Division Lvl'!$AP$2:$AP$418,0))</f>
        <v>110</v>
      </c>
      <c r="F132" s="25">
        <f>INDEX('Division Lvl'!$AM$2:$AM$418,MATCH($H132,'Division Lvl'!$AP$2:$AP$418,0))</f>
        <v>1650</v>
      </c>
      <c r="G132" s="26">
        <f>INDEX('Division Lvl'!$AN$2:$AN$418,MATCH($H132,'Division Lvl'!$AP$2:$AP$418,0))</f>
        <v>0.89013101468096512</v>
      </c>
      <c r="H132" s="25" t="s">
        <v>702</v>
      </c>
      <c r="I132" s="37"/>
    </row>
    <row r="133" spans="1:9" ht="25.5" x14ac:dyDescent="0.2">
      <c r="A133" s="25" t="str">
        <f>INDEX('Division Lvl'!$A$2:$A$418,MATCH(H133,'Division Lvl'!$AP$2:$AP$418,0))</f>
        <v>TM135</v>
      </c>
      <c r="B133" s="25" t="str">
        <f>INDEX('Division Lvl'!$B$2:$B$418,MATCH($H133,'Division Lvl'!$AP$2:$AP$418,0))</f>
        <v>Optical fibre protection and communication upgrades in the Blue Mountains</v>
      </c>
      <c r="C133" s="25" t="str">
        <f>INDEX('Division Lvl'!$C$2:$C$418,MATCH($H133,'Division Lvl'!$AP$2:$AP$418,0))</f>
        <v>Program - Short Term Need</v>
      </c>
      <c r="D133" s="25" t="s">
        <v>882</v>
      </c>
      <c r="E133" s="25">
        <f>INDEX('Division Lvl'!$AL$2:$AL$418,MATCH($H133,'Division Lvl'!$AP$2:$AP$418,0))</f>
        <v>110</v>
      </c>
      <c r="F133" s="25">
        <f>INDEX('Division Lvl'!$AM$2:$AM$418,MATCH($H133,'Division Lvl'!$AP$2:$AP$418,0))</f>
        <v>1650</v>
      </c>
      <c r="G133" s="26">
        <f>INDEX('Division Lvl'!$AN$2:$AN$418,MATCH($H133,'Division Lvl'!$AP$2:$AP$418,0))</f>
        <v>0.89013101468096512</v>
      </c>
      <c r="H133" s="25" t="s">
        <v>701</v>
      </c>
      <c r="I133" s="37"/>
    </row>
    <row r="134" spans="1:9" ht="25.5" x14ac:dyDescent="0.2">
      <c r="A134" s="25" t="str">
        <f>INDEX('Division Lvl'!$A$2:$A$418,MATCH(H134,'Division Lvl'!$AP$2:$AP$418,0))</f>
        <v>TM137</v>
      </c>
      <c r="B134" s="25" t="str">
        <f>INDEX('Division Lvl'!$B$2:$B$418,MATCH($H134,'Division Lvl'!$AP$2:$AP$418,0))</f>
        <v>Optical fibre protection and communication upgrades in the Macarthur area</v>
      </c>
      <c r="C134" s="25" t="str">
        <f>INDEX('Division Lvl'!$C$2:$C$418,MATCH($H134,'Division Lvl'!$AP$2:$AP$418,0))</f>
        <v>Program - Short Term Need</v>
      </c>
      <c r="D134" s="25" t="s">
        <v>882</v>
      </c>
      <c r="E134" s="25">
        <f>INDEX('Division Lvl'!$AL$2:$AL$418,MATCH($H134,'Division Lvl'!$AP$2:$AP$418,0))</f>
        <v>110</v>
      </c>
      <c r="F134" s="25">
        <f>INDEX('Division Lvl'!$AM$2:$AM$418,MATCH($H134,'Division Lvl'!$AP$2:$AP$418,0))</f>
        <v>1650</v>
      </c>
      <c r="G134" s="26">
        <f>INDEX('Division Lvl'!$AN$2:$AN$418,MATCH($H134,'Division Lvl'!$AP$2:$AP$418,0))</f>
        <v>0.89013101468096512</v>
      </c>
      <c r="H134" s="25" t="s">
        <v>704</v>
      </c>
      <c r="I134" s="37"/>
    </row>
    <row r="135" spans="1:9" x14ac:dyDescent="0.2">
      <c r="A135" s="25" t="str">
        <f>INDEX('Division Lvl'!$A$2:$A$418,MATCH(H135,'Division Lvl'!$AP$2:$AP$418,0))</f>
        <v>TM138</v>
      </c>
      <c r="B135" s="25" t="str">
        <f>INDEX('Division Lvl'!$B$2:$B$418,MATCH($H135,'Division Lvl'!$AP$2:$AP$418,0))</f>
        <v>132kV optical fibre ring completion</v>
      </c>
      <c r="C135" s="25" t="str">
        <f>INDEX('Division Lvl'!$C$2:$C$418,MATCH($H135,'Division Lvl'!$AP$2:$AP$418,0))</f>
        <v>Major Project - Committed Project</v>
      </c>
      <c r="D135" s="25" t="s">
        <v>882</v>
      </c>
      <c r="E135" s="25" t="str">
        <f>INDEX('Division Lvl'!$AL$2:$AL$418,MATCH($H135,'Division Lvl'!$AP$2:$AP$418,0))</f>
        <v/>
      </c>
      <c r="F135" s="25">
        <f>INDEX('Division Lvl'!$AM$2:$AM$418,MATCH($H135,'Division Lvl'!$AP$2:$AP$418,0))</f>
        <v>1650</v>
      </c>
      <c r="G135" s="26">
        <f>INDEX('Division Lvl'!$AN$2:$AN$418,MATCH($H135,'Division Lvl'!$AP$2:$AP$418,0))</f>
        <v>0.89013101468096512</v>
      </c>
      <c r="H135" s="25" t="s">
        <v>725</v>
      </c>
      <c r="I135" s="37"/>
    </row>
    <row r="136" spans="1:9" x14ac:dyDescent="0.2">
      <c r="A136" s="25" t="str">
        <f>INDEX('Division Lvl'!$A$2:$A$418,MATCH(H136,'Division Lvl'!$AP$2:$AP$418,0))</f>
        <v>TM171</v>
      </c>
      <c r="B136" s="25" t="str">
        <f>INDEX('Division Lvl'!$B$2:$B$418,MATCH($H136,'Division Lvl'!$AP$2:$AP$418,0))</f>
        <v>Replacement of corroded earthwires</v>
      </c>
      <c r="C136" s="25" t="str">
        <f>INDEX('Division Lvl'!$C$2:$C$418,MATCH($H136,'Division Lvl'!$AP$2:$AP$418,0))</f>
        <v>Program - Short Term Need</v>
      </c>
      <c r="D136" s="25" t="s">
        <v>882</v>
      </c>
      <c r="E136" s="25">
        <f>INDEX('Division Lvl'!$AL$2:$AL$418,MATCH($H136,'Division Lvl'!$AP$2:$AP$418,0))</f>
        <v>270</v>
      </c>
      <c r="F136" s="25">
        <f>INDEX('Division Lvl'!$AM$2:$AM$418,MATCH($H136,'Division Lvl'!$AP$2:$AP$418,0))</f>
        <v>4050</v>
      </c>
      <c r="G136" s="26">
        <f>INDEX('Division Lvl'!$AN$2:$AN$418,MATCH($H136,'Division Lvl'!$AP$2:$AP$418,0))</f>
        <v>0.36995694717493016</v>
      </c>
      <c r="H136" s="25" t="s">
        <v>651</v>
      </c>
      <c r="I136" s="37"/>
    </row>
    <row r="137" spans="1:9" x14ac:dyDescent="0.2">
      <c r="A137" s="25" t="str">
        <f>INDEX('Division Lvl'!$A$2:$A$418,MATCH(H137,'Division Lvl'!$AP$2:$AP$418,0))</f>
        <v>TM172</v>
      </c>
      <c r="B137" s="25" t="str">
        <f>INDEX('Division Lvl'!$B$2:$B$418,MATCH($H137,'Division Lvl'!$AP$2:$AP$418,0))</f>
        <v>Earthwire replacement due to fault rating</v>
      </c>
      <c r="C137" s="25" t="str">
        <f>INDEX('Division Lvl'!$C$2:$C$418,MATCH($H137,'Division Lvl'!$AP$2:$AP$418,0))</f>
        <v>Program - Short Term Need</v>
      </c>
      <c r="D137" s="25" t="s">
        <v>882</v>
      </c>
      <c r="E137" s="25">
        <f>INDEX('Division Lvl'!$AL$2:$AL$418,MATCH($H137,'Division Lvl'!$AP$2:$AP$418,0))</f>
        <v>170</v>
      </c>
      <c r="F137" s="25">
        <f>INDEX('Division Lvl'!$AM$2:$AM$418,MATCH($H137,'Division Lvl'!$AP$2:$AP$418,0))</f>
        <v>2550</v>
      </c>
      <c r="G137" s="26">
        <f>INDEX('Division Lvl'!$AN$2:$AN$418,MATCH($H137,'Division Lvl'!$AP$2:$AP$418,0))</f>
        <v>0.682557746962834</v>
      </c>
      <c r="H137" s="25" t="s">
        <v>652</v>
      </c>
      <c r="I137" s="37"/>
    </row>
    <row r="138" spans="1:9" x14ac:dyDescent="0.2">
      <c r="A138" s="25" t="str">
        <f>INDEX('Division Lvl'!$A$2:$A$418,MATCH(H138,'Division Lvl'!$AP$2:$AP$418,0))</f>
        <v>TM174</v>
      </c>
      <c r="B138" s="25" t="str">
        <f>INDEX('Division Lvl'!$B$2:$B$418,MATCH($H138,'Division Lvl'!$AP$2:$AP$418,0))</f>
        <v>Hardex earthwire replacement</v>
      </c>
      <c r="C138" s="25" t="str">
        <f>INDEX('Division Lvl'!$C$2:$C$418,MATCH($H138,'Division Lvl'!$AP$2:$AP$418,0))</f>
        <v>Program - Short Term Need</v>
      </c>
      <c r="D138" s="25" t="s">
        <v>882</v>
      </c>
      <c r="E138" s="25">
        <f>INDEX('Division Lvl'!$AL$2:$AL$418,MATCH($H138,'Division Lvl'!$AP$2:$AP$418,0))</f>
        <v>240</v>
      </c>
      <c r="F138" s="25">
        <f>INDEX('Division Lvl'!$AM$2:$AM$418,MATCH($H138,'Division Lvl'!$AP$2:$AP$418,0))</f>
        <v>3600</v>
      </c>
      <c r="G138" s="26">
        <f>INDEX('Division Lvl'!$AN$2:$AN$418,MATCH($H138,'Division Lvl'!$AP$2:$AP$418,0))</f>
        <v>0.42422542822249787</v>
      </c>
      <c r="H138" s="25" t="s">
        <v>653</v>
      </c>
      <c r="I138" s="37"/>
    </row>
    <row r="139" spans="1:9" x14ac:dyDescent="0.2">
      <c r="A139" s="25" t="str">
        <f>INDEX('Division Lvl'!$A$2:$A$418,MATCH(H139,'Division Lvl'!$AP$2:$AP$418,0))</f>
        <v>TM302</v>
      </c>
      <c r="B139" s="25" t="str">
        <f>INDEX('Division Lvl'!$B$2:$B$418,MATCH($H139,'Division Lvl'!$AP$2:$AP$418,0))</f>
        <v>Oil filled cable auxiliary equipment refurbishment</v>
      </c>
      <c r="C139" s="25" t="str">
        <f>INDEX('Division Lvl'!$C$2:$C$418,MATCH($H139,'Division Lvl'!$AP$2:$AP$418,0))</f>
        <v>Program - Short Term Need</v>
      </c>
      <c r="D139" s="25" t="s">
        <v>882</v>
      </c>
      <c r="E139" s="25" t="str">
        <f>INDEX('Division Lvl'!$AL$2:$AL$418,MATCH($H139,'Division Lvl'!$AP$2:$AP$418,0))</f>
        <v/>
      </c>
      <c r="F139" s="25">
        <f>INDEX('Division Lvl'!$AM$2:$AM$418,MATCH($H139,'Division Lvl'!$AP$2:$AP$418,0))</f>
        <v>3000</v>
      </c>
      <c r="G139" s="26">
        <f>INDEX('Division Lvl'!$AN$2:$AN$418,MATCH($H139,'Division Lvl'!$AP$2:$AP$418,0))</f>
        <v>0.5816581798129733</v>
      </c>
      <c r="H139" s="25" t="s">
        <v>951</v>
      </c>
      <c r="I139" s="37"/>
    </row>
    <row r="140" spans="1:9" ht="25.5" x14ac:dyDescent="0.2">
      <c r="A140" s="25" t="str">
        <f>INDEX('Division Lvl'!$A$2:$A$418,MATCH(H140,'Division Lvl'!$AP$2:$AP$418,0))</f>
        <v>TM303</v>
      </c>
      <c r="B140" s="25" t="str">
        <f>INDEX('Division Lvl'!$B$2:$B$418,MATCH($H140,'Division Lvl'!$AP$2:$AP$418,0))</f>
        <v>Guilford and Camellia 132kV cables oil testing and flushing</v>
      </c>
      <c r="C140" s="25" t="str">
        <f>INDEX('Division Lvl'!$C$2:$C$418,MATCH($H140,'Division Lvl'!$AP$2:$AP$418,0))</f>
        <v>Program - Short Term Need</v>
      </c>
      <c r="D140" s="25" t="s">
        <v>882</v>
      </c>
      <c r="E140" s="25" t="str">
        <f>INDEX('Division Lvl'!$AL$2:$AL$418,MATCH($H140,'Division Lvl'!$AP$2:$AP$418,0))</f>
        <v/>
      </c>
      <c r="F140" s="25">
        <f>INDEX('Division Lvl'!$AM$2:$AM$418,MATCH($H140,'Division Lvl'!$AP$2:$AP$418,0))</f>
        <v>3900</v>
      </c>
      <c r="G140" s="26">
        <f>INDEX('Division Lvl'!$AN$2:$AN$418,MATCH($H140,'Division Lvl'!$AP$2:$AP$418,0))</f>
        <v>0.38299694447210186</v>
      </c>
      <c r="H140" s="25" t="s">
        <v>953</v>
      </c>
      <c r="I140" s="37"/>
    </row>
    <row r="141" spans="1:9" x14ac:dyDescent="0.2">
      <c r="A141" s="25" t="str">
        <f>INDEX('Division Lvl'!$A$2:$A$418,MATCH(H141,'Division Lvl'!$AP$2:$AP$418,0))</f>
        <v>TM401</v>
      </c>
      <c r="B141" s="25" t="str">
        <f>INDEX('Division Lvl'!$B$2:$B$418,MATCH($H141,'Division Lvl'!$AP$2:$AP$418,0))</f>
        <v>South Coast 33kV overhead line refurbishment</v>
      </c>
      <c r="C141" s="25" t="str">
        <f>INDEX('Division Lvl'!$C$2:$C$418,MATCH($H141,'Division Lvl'!$AP$2:$AP$418,0))</f>
        <v>Program - Short Term Need</v>
      </c>
      <c r="D141" s="25" t="s">
        <v>882</v>
      </c>
      <c r="E141" s="25" t="str">
        <f>INDEX('Division Lvl'!$AL$2:$AL$418,MATCH($H141,'Division Lvl'!$AP$2:$AP$418,0))</f>
        <v/>
      </c>
      <c r="F141" s="25">
        <f>INDEX('Division Lvl'!$AM$2:$AM$418,MATCH($H141,'Division Lvl'!$AP$2:$AP$418,0))</f>
        <v>3600</v>
      </c>
      <c r="G141" s="26">
        <f>INDEX('Division Lvl'!$AN$2:$AN$418,MATCH($H141,'Division Lvl'!$AP$2:$AP$418,0))</f>
        <v>0.42422542822249787</v>
      </c>
      <c r="H141" s="25" t="s">
        <v>654</v>
      </c>
      <c r="I141" s="37"/>
    </row>
    <row r="142" spans="1:9" ht="25.5" x14ac:dyDescent="0.2">
      <c r="A142" s="25" t="str">
        <f>INDEX('Division Lvl'!$A$2:$A$418,MATCH(H142,'Division Lvl'!$AP$2:$AP$418,0))</f>
        <v>TM419</v>
      </c>
      <c r="B142" s="25" t="str">
        <f>INDEX('Division Lvl'!$B$2:$B$418,MATCH($H142,'Division Lvl'!$AP$2:$AP$418,0))</f>
        <v>Future sub-transmission feeder refurbishment works</v>
      </c>
      <c r="C142" s="25" t="str">
        <f>INDEX('Division Lvl'!$C$2:$C$418,MATCH($H142,'Division Lvl'!$AP$2:$AP$418,0))</f>
        <v>Program - Short Term Need</v>
      </c>
      <c r="D142" s="25" t="s">
        <v>882</v>
      </c>
      <c r="E142" s="25">
        <f>INDEX('Division Lvl'!$AL$2:$AL$418,MATCH($H142,'Division Lvl'!$AP$2:$AP$418,0))</f>
        <v>150</v>
      </c>
      <c r="F142" s="25">
        <f>INDEX('Division Lvl'!$AM$2:$AM$418,MATCH($H142,'Division Lvl'!$AP$2:$AP$418,0))</f>
        <v>2250</v>
      </c>
      <c r="G142" s="26">
        <f>INDEX('Division Lvl'!$AN$2:$AN$418,MATCH($H142,'Division Lvl'!$AP$2:$AP$418,0))</f>
        <v>0.70421301635901934</v>
      </c>
      <c r="H142" s="25" t="s">
        <v>938</v>
      </c>
      <c r="I142" s="37"/>
    </row>
    <row r="143" spans="1:9" x14ac:dyDescent="0.2">
      <c r="A143" s="25" t="str">
        <f>INDEX('Division Lvl'!$A$2:$A$418,MATCH(H143,'Division Lvl'!$AP$2:$AP$418,0))</f>
        <v>TM801</v>
      </c>
      <c r="B143" s="25" t="str">
        <f>INDEX('Division Lvl'!$B$2:$B$418,MATCH($H143,'Division Lvl'!$AP$2:$AP$418,0))</f>
        <v>Steel tower painting program</v>
      </c>
      <c r="C143" s="25" t="str">
        <f>INDEX('Division Lvl'!$C$2:$C$418,MATCH($H143,'Division Lvl'!$AP$2:$AP$418,0))</f>
        <v>Program - Short Term Need</v>
      </c>
      <c r="D143" s="25" t="s">
        <v>882</v>
      </c>
      <c r="E143" s="25">
        <f>INDEX('Division Lvl'!$AL$2:$AL$418,MATCH($H143,'Division Lvl'!$AP$2:$AP$418,0))</f>
        <v>170</v>
      </c>
      <c r="F143" s="25">
        <f>INDEX('Division Lvl'!$AM$2:$AM$418,MATCH($H143,'Division Lvl'!$AP$2:$AP$418,0))</f>
        <v>2550</v>
      </c>
      <c r="G143" s="26">
        <f>INDEX('Division Lvl'!$AN$2:$AN$418,MATCH($H143,'Division Lvl'!$AP$2:$AP$418,0))</f>
        <v>0.682557746962834</v>
      </c>
      <c r="H143" s="25" t="s">
        <v>655</v>
      </c>
      <c r="I143" s="37"/>
    </row>
    <row r="144" spans="1:9" x14ac:dyDescent="0.2">
      <c r="A144" s="25" t="str">
        <f>INDEX('Division Lvl'!$A$2:$A$418,MATCH(H144,'Division Lvl'!$AP$2:$AP$418,0))</f>
        <v>TM803</v>
      </c>
      <c r="B144" s="25" t="str">
        <f>INDEX('Division Lvl'!$B$2:$B$418,MATCH($H144,'Division Lvl'!$AP$2:$AP$418,0))</f>
        <v>Steel tower below ground rectification work</v>
      </c>
      <c r="C144" s="25" t="str">
        <f>INDEX('Division Lvl'!$C$2:$C$418,MATCH($H144,'Division Lvl'!$AP$2:$AP$418,0))</f>
        <v>Program - Short Term Need</v>
      </c>
      <c r="D144" s="25" t="s">
        <v>882</v>
      </c>
      <c r="E144" s="25">
        <f>INDEX('Division Lvl'!$AL$2:$AL$418,MATCH($H144,'Division Lvl'!$AP$2:$AP$418,0))</f>
        <v>310</v>
      </c>
      <c r="F144" s="25">
        <f>INDEX('Division Lvl'!$AM$2:$AM$418,MATCH($H144,'Division Lvl'!$AP$2:$AP$418,0))</f>
        <v>4650</v>
      </c>
      <c r="G144" s="26">
        <f>INDEX('Division Lvl'!$AN$2:$AN$418,MATCH($H144,'Division Lvl'!$AP$2:$AP$418,0))</f>
        <v>0.2087661061020025</v>
      </c>
      <c r="H144" s="25" t="s">
        <v>656</v>
      </c>
      <c r="I144" s="37"/>
    </row>
    <row r="145" spans="1:9" x14ac:dyDescent="0.2">
      <c r="A145" s="25" t="str">
        <f>INDEX('Division Lvl'!$A$2:$A$418,MATCH(H145,'Division Lvl'!$AP$2:$AP$418,0))</f>
        <v>TM805</v>
      </c>
      <c r="B145" s="25" t="str">
        <f>INDEX('Division Lvl'!$B$2:$B$418,MATCH($H145,'Division Lvl'!$AP$2:$AP$418,0))</f>
        <v>Earthing refurbishment of lines 940/941</v>
      </c>
      <c r="C145" s="25" t="str">
        <f>INDEX('Division Lvl'!$C$2:$C$418,MATCH($H145,'Division Lvl'!$AP$2:$AP$418,0))</f>
        <v>Program - Short Term Need</v>
      </c>
      <c r="D145" s="25" t="s">
        <v>882</v>
      </c>
      <c r="E145" s="25">
        <f>INDEX('Division Lvl'!$AL$2:$AL$418,MATCH($H145,'Division Lvl'!$AP$2:$AP$418,0))</f>
        <v>270</v>
      </c>
      <c r="F145" s="25">
        <f>INDEX('Division Lvl'!$AM$2:$AM$418,MATCH($H145,'Division Lvl'!$AP$2:$AP$418,0))</f>
        <v>4050</v>
      </c>
      <c r="G145" s="26">
        <f>INDEX('Division Lvl'!$AN$2:$AN$418,MATCH($H145,'Division Lvl'!$AP$2:$AP$418,0))</f>
        <v>0.36995694717493016</v>
      </c>
      <c r="H145" s="25" t="s">
        <v>657</v>
      </c>
      <c r="I145" s="37"/>
    </row>
    <row r="146" spans="1:9" x14ac:dyDescent="0.2">
      <c r="A146" s="25" t="str">
        <f>INDEX('Division Lvl'!$A$2:$A$418,MATCH(H146,'Division Lvl'!$AP$2:$AP$418,0))</f>
        <v>TM809</v>
      </c>
      <c r="B146" s="25" t="str">
        <f>INDEX('Division Lvl'!$B$2:$B$418,MATCH($H146,'Division Lvl'!$AP$2:$AP$418,0))</f>
        <v>Subtransmission line earthing refurbishment</v>
      </c>
      <c r="C146" s="25" t="str">
        <f>INDEX('Division Lvl'!$C$2:$C$418,MATCH($H146,'Division Lvl'!$AP$2:$AP$418,0))</f>
        <v>Program - Short Term Need</v>
      </c>
      <c r="D146" s="25" t="s">
        <v>882</v>
      </c>
      <c r="E146" s="25">
        <f>INDEX('Division Lvl'!$AL$2:$AL$418,MATCH($H146,'Division Lvl'!$AP$2:$AP$418,0))</f>
        <v>150</v>
      </c>
      <c r="F146" s="25">
        <f>INDEX('Division Lvl'!$AM$2:$AM$418,MATCH($H146,'Division Lvl'!$AP$2:$AP$418,0))</f>
        <v>2250</v>
      </c>
      <c r="G146" s="26">
        <f>INDEX('Division Lvl'!$AN$2:$AN$418,MATCH($H146,'Division Lvl'!$AP$2:$AP$418,0))</f>
        <v>0.70421301635901934</v>
      </c>
      <c r="H146" s="25" t="s">
        <v>658</v>
      </c>
      <c r="I146" s="37"/>
    </row>
    <row r="147" spans="1:9" x14ac:dyDescent="0.2">
      <c r="A147" s="25" t="str">
        <f>INDEX('Division Lvl'!$A$2:$A$418,MATCH(H147,'Division Lvl'!$AP$2:$AP$418,0))</f>
        <v>TS004</v>
      </c>
      <c r="B147" s="25" t="str">
        <f>INDEX('Division Lvl'!$B$2:$B$418,MATCH($H147,'Division Lvl'!$AP$2:$AP$418,0))</f>
        <v>132kV circuit breaker replacement</v>
      </c>
      <c r="C147" s="25" t="str">
        <f>INDEX('Division Lvl'!$C$2:$C$418,MATCH($H147,'Division Lvl'!$AP$2:$AP$418,0))</f>
        <v>Program - Short Term Need</v>
      </c>
      <c r="D147" s="25" t="s">
        <v>882</v>
      </c>
      <c r="E147" s="25">
        <f>INDEX('Division Lvl'!$AL$2:$AL$418,MATCH($H147,'Division Lvl'!$AP$2:$AP$418,0))</f>
        <v>240</v>
      </c>
      <c r="F147" s="25">
        <f>INDEX('Division Lvl'!$AM$2:$AM$418,MATCH($H147,'Division Lvl'!$AP$2:$AP$418,0))</f>
        <v>3600</v>
      </c>
      <c r="G147" s="26">
        <f>INDEX('Division Lvl'!$AN$2:$AN$418,MATCH($H147,'Division Lvl'!$AP$2:$AP$418,0))</f>
        <v>0.42422542822249787</v>
      </c>
      <c r="H147" s="25" t="s">
        <v>659</v>
      </c>
      <c r="I147" s="37"/>
    </row>
    <row r="148" spans="1:9" x14ac:dyDescent="0.2">
      <c r="A148" s="25" t="str">
        <f>INDEX('Division Lvl'!$A$2:$A$418,MATCH(H148,'Division Lvl'!$AP$2:$AP$418,0))</f>
        <v>TS005</v>
      </c>
      <c r="B148" s="25" t="str">
        <f>INDEX('Division Lvl'!$B$2:$B$418,MATCH($H148,'Division Lvl'!$AP$2:$AP$418,0))</f>
        <v>33kV circuit breaker replacement</v>
      </c>
      <c r="C148" s="25" t="str">
        <f>INDEX('Division Lvl'!$C$2:$C$418,MATCH($H148,'Division Lvl'!$AP$2:$AP$418,0))</f>
        <v>Program - Short Term Need</v>
      </c>
      <c r="D148" s="25" t="s">
        <v>882</v>
      </c>
      <c r="E148" s="25">
        <f>INDEX('Division Lvl'!$AL$2:$AL$418,MATCH($H148,'Division Lvl'!$AP$2:$AP$418,0))</f>
        <v>240</v>
      </c>
      <c r="F148" s="25">
        <f>INDEX('Division Lvl'!$AM$2:$AM$418,MATCH($H148,'Division Lvl'!$AP$2:$AP$418,0))</f>
        <v>3600</v>
      </c>
      <c r="G148" s="26">
        <f>INDEX('Division Lvl'!$AN$2:$AN$418,MATCH($H148,'Division Lvl'!$AP$2:$AP$418,0))</f>
        <v>0.42422542822249787</v>
      </c>
      <c r="H148" s="25" t="s">
        <v>939</v>
      </c>
      <c r="I148" s="37"/>
    </row>
    <row r="149" spans="1:9" x14ac:dyDescent="0.2">
      <c r="A149" s="25" t="str">
        <f>INDEX('Division Lvl'!$A$2:$A$418,MATCH(H149,'Division Lvl'!$AP$2:$AP$418,0))</f>
        <v>TS007</v>
      </c>
      <c r="B149" s="25" t="str">
        <f>INDEX('Division Lvl'!$B$2:$B$418,MATCH($H149,'Division Lvl'!$AP$2:$AP$418,0))</f>
        <v>11kV circuit breaker replacement</v>
      </c>
      <c r="C149" s="25" t="str">
        <f>INDEX('Division Lvl'!$C$2:$C$418,MATCH($H149,'Division Lvl'!$AP$2:$AP$418,0))</f>
        <v>Program - Short Term Need</v>
      </c>
      <c r="D149" s="25" t="s">
        <v>882</v>
      </c>
      <c r="E149" s="25">
        <f>INDEX('Division Lvl'!$AL$2:$AL$418,MATCH($H149,'Division Lvl'!$AP$2:$AP$418,0))</f>
        <v>230</v>
      </c>
      <c r="F149" s="25">
        <f>INDEX('Division Lvl'!$AM$2:$AM$418,MATCH($H149,'Division Lvl'!$AP$2:$AP$418,0))</f>
        <v>3450</v>
      </c>
      <c r="G149" s="26">
        <f>INDEX('Division Lvl'!$AN$2:$AN$418,MATCH($H149,'Division Lvl'!$AP$2:$AP$418,0))</f>
        <v>0.50978789955113346</v>
      </c>
      <c r="H149" s="25" t="s">
        <v>940</v>
      </c>
      <c r="I149" s="37"/>
    </row>
    <row r="150" spans="1:9" x14ac:dyDescent="0.2">
      <c r="A150" s="25" t="str">
        <f>INDEX('Division Lvl'!$A$2:$A$418,MATCH(H150,'Division Lvl'!$AP$2:$AP$418,0))</f>
        <v>TS008</v>
      </c>
      <c r="B150" s="25" t="str">
        <f>INDEX('Division Lvl'!$B$2:$B$418,MATCH($H150,'Division Lvl'!$AP$2:$AP$418,0))</f>
        <v>Battery replacement</v>
      </c>
      <c r="C150" s="25" t="str">
        <f>INDEX('Division Lvl'!$C$2:$C$418,MATCH($H150,'Division Lvl'!$AP$2:$AP$418,0))</f>
        <v>Program - Short Term Need</v>
      </c>
      <c r="D150" s="25" t="s">
        <v>882</v>
      </c>
      <c r="E150" s="25">
        <f>INDEX('Division Lvl'!$AL$2:$AL$418,MATCH($H150,'Division Lvl'!$AP$2:$AP$418,0))</f>
        <v>370</v>
      </c>
      <c r="F150" s="25">
        <f>INDEX('Division Lvl'!$AM$2:$AM$418,MATCH($H150,'Division Lvl'!$AP$2:$AP$418,0))</f>
        <v>5550</v>
      </c>
      <c r="G150" s="26">
        <f>INDEX('Division Lvl'!$AN$2:$AN$418,MATCH($H150,'Division Lvl'!$AP$2:$AP$418,0))</f>
        <v>1.9389197488630137E-2</v>
      </c>
      <c r="H150" s="25" t="s">
        <v>660</v>
      </c>
      <c r="I150" s="37"/>
    </row>
    <row r="151" spans="1:9" x14ac:dyDescent="0.2">
      <c r="A151" s="25" t="str">
        <f>INDEX('Division Lvl'!$A$2:$A$418,MATCH(H151,'Division Lvl'!$AP$2:$AP$418,0))</f>
        <v>TS009</v>
      </c>
      <c r="B151" s="25" t="str">
        <f>INDEX('Division Lvl'!$B$2:$B$418,MATCH($H151,'Division Lvl'!$AP$2:$AP$418,0))</f>
        <v>Auxiliary switchgear replacement</v>
      </c>
      <c r="C151" s="25" t="str">
        <f>INDEX('Division Lvl'!$C$2:$C$418,MATCH($H151,'Division Lvl'!$AP$2:$AP$418,0))</f>
        <v>Program - Short Term Need</v>
      </c>
      <c r="D151" s="25" t="s">
        <v>882</v>
      </c>
      <c r="E151" s="25">
        <f>INDEX('Division Lvl'!$AL$2:$AL$418,MATCH($H151,'Division Lvl'!$AP$2:$AP$418,0))</f>
        <v>190</v>
      </c>
      <c r="F151" s="25">
        <f>INDEX('Division Lvl'!$AM$2:$AM$418,MATCH($H151,'Division Lvl'!$AP$2:$AP$418,0))</f>
        <v>2850</v>
      </c>
      <c r="G151" s="26">
        <f>INDEX('Division Lvl'!$AN$2:$AN$418,MATCH($H151,'Division Lvl'!$AP$2:$AP$418,0))</f>
        <v>0.65710886224375653</v>
      </c>
      <c r="H151" s="25" t="s">
        <v>661</v>
      </c>
      <c r="I151" s="37"/>
    </row>
    <row r="152" spans="1:9" ht="25.5" x14ac:dyDescent="0.2">
      <c r="A152" s="25" t="str">
        <f>INDEX('Division Lvl'!$A$2:$A$418,MATCH(H152,'Division Lvl'!$AP$2:$AP$418,0))</f>
        <v>TS015</v>
      </c>
      <c r="B152" s="25" t="str">
        <f>INDEX('Division Lvl'!$B$2:$B$418,MATCH($H152,'Division Lvl'!$AP$2:$AP$418,0))</f>
        <v>Replacement of surge arrester in zone and sub-transmission substations</v>
      </c>
      <c r="C152" s="25" t="str">
        <f>INDEX('Division Lvl'!$C$2:$C$418,MATCH($H152,'Division Lvl'!$AP$2:$AP$418,0))</f>
        <v>Program - Short Term Need</v>
      </c>
      <c r="D152" s="25" t="s">
        <v>882</v>
      </c>
      <c r="E152" s="25">
        <f>INDEX('Division Lvl'!$AL$2:$AL$418,MATCH($H152,'Division Lvl'!$AP$2:$AP$418,0))</f>
        <v>190</v>
      </c>
      <c r="F152" s="25">
        <f>INDEX('Division Lvl'!$AM$2:$AM$418,MATCH($H152,'Division Lvl'!$AP$2:$AP$418,0))</f>
        <v>2850</v>
      </c>
      <c r="G152" s="26">
        <f>INDEX('Division Lvl'!$AN$2:$AN$418,MATCH($H152,'Division Lvl'!$AP$2:$AP$418,0))</f>
        <v>0.65710886224375653</v>
      </c>
      <c r="H152" s="25" t="s">
        <v>662</v>
      </c>
      <c r="I152" s="37"/>
    </row>
    <row r="153" spans="1:9" x14ac:dyDescent="0.2">
      <c r="A153" s="25" t="str">
        <f>INDEX('Division Lvl'!$A$2:$A$418,MATCH(H153,'Division Lvl'!$AP$2:$AP$418,0))</f>
        <v>TS016</v>
      </c>
      <c r="B153" s="25" t="str">
        <f>INDEX('Division Lvl'!$B$2:$B$418,MATCH($H153,'Division Lvl'!$AP$2:$AP$418,0))</f>
        <v>VT and CT replacement</v>
      </c>
      <c r="C153" s="25" t="str">
        <f>INDEX('Division Lvl'!$C$2:$C$418,MATCH($H153,'Division Lvl'!$AP$2:$AP$418,0))</f>
        <v>Program - Short Term Need</v>
      </c>
      <c r="D153" s="25" t="s">
        <v>882</v>
      </c>
      <c r="E153" s="25">
        <f>INDEX('Division Lvl'!$AL$2:$AL$418,MATCH($H153,'Division Lvl'!$AP$2:$AP$418,0))</f>
        <v>240</v>
      </c>
      <c r="F153" s="25">
        <f>INDEX('Division Lvl'!$AM$2:$AM$418,MATCH($H153,'Division Lvl'!$AP$2:$AP$418,0))</f>
        <v>3600</v>
      </c>
      <c r="G153" s="26">
        <f>INDEX('Division Lvl'!$AN$2:$AN$418,MATCH($H153,'Division Lvl'!$AP$2:$AP$418,0))</f>
        <v>0.42422542822249787</v>
      </c>
      <c r="H153" s="25" t="s">
        <v>663</v>
      </c>
      <c r="I153" s="37"/>
    </row>
    <row r="154" spans="1:9" x14ac:dyDescent="0.2">
      <c r="A154" s="25" t="str">
        <f>INDEX('Division Lvl'!$A$2:$A$418,MATCH(H154,'Division Lvl'!$AP$2:$AP$418,0))</f>
        <v>TS017</v>
      </c>
      <c r="B154" s="25" t="str">
        <f>INDEX('Division Lvl'!$B$2:$B$418,MATCH($H154,'Division Lvl'!$AP$2:$AP$418,0))</f>
        <v>Power transformer refurbishment</v>
      </c>
      <c r="C154" s="25" t="str">
        <f>INDEX('Division Lvl'!$C$2:$C$418,MATCH($H154,'Division Lvl'!$AP$2:$AP$418,0))</f>
        <v>Program - Short Term Need</v>
      </c>
      <c r="D154" s="25" t="s">
        <v>882</v>
      </c>
      <c r="E154" s="25" t="str">
        <f>INDEX('Division Lvl'!$AL$2:$AL$418,MATCH($H154,'Division Lvl'!$AP$2:$AP$418,0))</f>
        <v/>
      </c>
      <c r="F154" s="25">
        <f>INDEX('Division Lvl'!$AM$2:$AM$418,MATCH($H154,'Division Lvl'!$AP$2:$AP$418,0))</f>
        <v>2100</v>
      </c>
      <c r="G154" s="26">
        <f>INDEX('Division Lvl'!$AN$2:$AN$418,MATCH($H154,'Division Lvl'!$AP$2:$AP$418,0))</f>
        <v>0.77812514139210753</v>
      </c>
      <c r="H154" s="25" t="s">
        <v>941</v>
      </c>
      <c r="I154" s="37"/>
    </row>
    <row r="155" spans="1:9" x14ac:dyDescent="0.2">
      <c r="A155" s="25" t="str">
        <f>INDEX('Division Lvl'!$A$2:$A$418,MATCH(H155,'Division Lvl'!$AP$2:$AP$418,0))</f>
        <v>TS024</v>
      </c>
      <c r="B155" s="25" t="str">
        <f>INDEX('Division Lvl'!$B$2:$B$418,MATCH($H155,'Division Lvl'!$AP$2:$AP$418,0))</f>
        <v>Building and amenities refurbishment</v>
      </c>
      <c r="C155" s="25" t="str">
        <f>INDEX('Division Lvl'!$C$2:$C$418,MATCH($H155,'Division Lvl'!$AP$2:$AP$418,0))</f>
        <v>Program - Short Term Need</v>
      </c>
      <c r="D155" s="25" t="s">
        <v>882</v>
      </c>
      <c r="E155" s="25">
        <f>INDEX('Division Lvl'!$AL$2:$AL$418,MATCH($H155,'Division Lvl'!$AP$2:$AP$418,0))</f>
        <v>200</v>
      </c>
      <c r="F155" s="25">
        <f>INDEX('Division Lvl'!$AM$2:$AM$418,MATCH($H155,'Division Lvl'!$AP$2:$AP$418,0))</f>
        <v>3000</v>
      </c>
      <c r="G155" s="26">
        <f>INDEX('Division Lvl'!$AN$2:$AN$418,MATCH($H155,'Division Lvl'!$AP$2:$AP$418,0))</f>
        <v>0.5816581798129733</v>
      </c>
      <c r="H155" s="25" t="s">
        <v>664</v>
      </c>
      <c r="I155" s="37"/>
    </row>
    <row r="156" spans="1:9" ht="25.5" x14ac:dyDescent="0.2">
      <c r="A156" s="25" t="str">
        <f>INDEX('Division Lvl'!$A$2:$A$418,MATCH(H156,'Division Lvl'!$AP$2:$AP$418,0))</f>
        <v>TS025</v>
      </c>
      <c r="B156" s="25" t="str">
        <f>INDEX('Division Lvl'!$B$2:$B$418,MATCH($H156,'Division Lvl'!$AP$2:$AP$418,0))</f>
        <v>Asbestos and other hazardous material reporting, management and removal</v>
      </c>
      <c r="C156" s="25" t="str">
        <f>INDEX('Division Lvl'!$C$2:$C$418,MATCH($H156,'Division Lvl'!$AP$2:$AP$418,0))</f>
        <v>Program - Short Term Need</v>
      </c>
      <c r="D156" s="25" t="s">
        <v>882</v>
      </c>
      <c r="E156" s="25">
        <f>INDEX('Division Lvl'!$AL$2:$AL$418,MATCH($H156,'Division Lvl'!$AP$2:$AP$418,0))</f>
        <v>160</v>
      </c>
      <c r="F156" s="25">
        <f>INDEX('Division Lvl'!$AM$2:$AM$418,MATCH($H156,'Division Lvl'!$AP$2:$AP$418,0))</f>
        <v>2400</v>
      </c>
      <c r="G156" s="26">
        <f>INDEX('Division Lvl'!$AN$2:$AN$418,MATCH($H156,'Division Lvl'!$AP$2:$AP$418,0))</f>
        <v>0.69318625244447352</v>
      </c>
      <c r="H156" s="25" t="s">
        <v>665</v>
      </c>
      <c r="I156" s="37"/>
    </row>
    <row r="157" spans="1:9" x14ac:dyDescent="0.2">
      <c r="A157" s="25" t="str">
        <f>INDEX('Division Lvl'!$A$2:$A$418,MATCH(H157,'Division Lvl'!$AP$2:$AP$418,0))</f>
        <v>TS026</v>
      </c>
      <c r="B157" s="25" t="str">
        <f>INDEX('Division Lvl'!$B$2:$B$418,MATCH($H157,'Division Lvl'!$AP$2:$AP$418,0))</f>
        <v>Noise attenuation in ZS and TS</v>
      </c>
      <c r="C157" s="25" t="str">
        <f>INDEX('Division Lvl'!$C$2:$C$418,MATCH($H157,'Division Lvl'!$AP$2:$AP$418,0))</f>
        <v>Program - Short Term Need</v>
      </c>
      <c r="D157" s="25" t="s">
        <v>882</v>
      </c>
      <c r="E157" s="25">
        <f>INDEX('Division Lvl'!$AL$2:$AL$418,MATCH($H157,'Division Lvl'!$AP$2:$AP$418,0))</f>
        <v>210</v>
      </c>
      <c r="F157" s="25">
        <f>INDEX('Division Lvl'!$AM$2:$AM$418,MATCH($H157,'Division Lvl'!$AP$2:$AP$418,0))</f>
        <v>3150</v>
      </c>
      <c r="G157" s="26">
        <f>INDEX('Division Lvl'!$AN$2:$AN$418,MATCH($H157,'Division Lvl'!$AP$2:$AP$418,0))</f>
        <v>0.5453379805134515</v>
      </c>
      <c r="H157" s="25" t="s">
        <v>666</v>
      </c>
      <c r="I157" s="37"/>
    </row>
    <row r="158" spans="1:9" x14ac:dyDescent="0.2">
      <c r="A158" s="25" t="str">
        <f>INDEX('Division Lvl'!$A$2:$A$418,MATCH(H158,'Division Lvl'!$AP$2:$AP$418,0))</f>
        <v>TS027</v>
      </c>
      <c r="B158" s="25" t="str">
        <f>INDEX('Division Lvl'!$B$2:$B$418,MATCH($H158,'Division Lvl'!$AP$2:$AP$418,0))</f>
        <v>Substation switchyard lighting improvement</v>
      </c>
      <c r="C158" s="25" t="str">
        <f>INDEX('Division Lvl'!$C$2:$C$418,MATCH($H158,'Division Lvl'!$AP$2:$AP$418,0))</f>
        <v>Program - Short Term Need</v>
      </c>
      <c r="D158" s="25" t="s">
        <v>882</v>
      </c>
      <c r="E158" s="25">
        <f>INDEX('Division Lvl'!$AL$2:$AL$418,MATCH($H158,'Division Lvl'!$AP$2:$AP$418,0))</f>
        <v>140</v>
      </c>
      <c r="F158" s="25">
        <f>INDEX('Division Lvl'!$AM$2:$AM$418,MATCH($H158,'Division Lvl'!$AP$2:$AP$418,0))</f>
        <v>2100</v>
      </c>
      <c r="G158" s="26">
        <f>INDEX('Division Lvl'!$AN$2:$AN$418,MATCH($H158,'Division Lvl'!$AP$2:$AP$418,0))</f>
        <v>0.77812514139210753</v>
      </c>
      <c r="H158" s="25" t="s">
        <v>667</v>
      </c>
      <c r="I158" s="37"/>
    </row>
    <row r="159" spans="1:9" x14ac:dyDescent="0.2">
      <c r="A159" s="25" t="str">
        <f>INDEX('Division Lvl'!$A$2:$A$418,MATCH(H159,'Division Lvl'!$AP$2:$AP$418,0))</f>
        <v>TS031</v>
      </c>
      <c r="B159" s="25" t="str">
        <f>INDEX('Division Lvl'!$B$2:$B$418,MATCH($H159,'Division Lvl'!$AP$2:$AP$418,0))</f>
        <v>Substation safety fence upgrade program</v>
      </c>
      <c r="C159" s="25" t="str">
        <f>INDEX('Division Lvl'!$C$2:$C$418,MATCH($H159,'Division Lvl'!$AP$2:$AP$418,0))</f>
        <v>Program - Short Term Need</v>
      </c>
      <c r="D159" s="25" t="s">
        <v>882</v>
      </c>
      <c r="E159" s="25">
        <f>INDEX('Division Lvl'!$AL$2:$AL$418,MATCH($H159,'Division Lvl'!$AP$2:$AP$418,0))</f>
        <v>230</v>
      </c>
      <c r="F159" s="25">
        <f>INDEX('Division Lvl'!$AM$2:$AM$418,MATCH($H159,'Division Lvl'!$AP$2:$AP$418,0))</f>
        <v>3450</v>
      </c>
      <c r="G159" s="26">
        <f>INDEX('Division Lvl'!$AN$2:$AN$418,MATCH($H159,'Division Lvl'!$AP$2:$AP$418,0))</f>
        <v>0.50978789955113346</v>
      </c>
      <c r="H159" s="25" t="s">
        <v>668</v>
      </c>
      <c r="I159" s="37"/>
    </row>
    <row r="160" spans="1:9" x14ac:dyDescent="0.2">
      <c r="A160" s="25" t="str">
        <f>INDEX('Division Lvl'!$A$2:$A$418,MATCH(H160,'Division Lvl'!$AP$2:$AP$418,0))</f>
        <v>TS032</v>
      </c>
      <c r="B160" s="25" t="str">
        <f>INDEX('Division Lvl'!$B$2:$B$418,MATCH($H160,'Division Lvl'!$AP$2:$AP$418,0))</f>
        <v>Substation security systems</v>
      </c>
      <c r="C160" s="25" t="str">
        <f>INDEX('Division Lvl'!$C$2:$C$418,MATCH($H160,'Division Lvl'!$AP$2:$AP$418,0))</f>
        <v>Program - Short Term Need</v>
      </c>
      <c r="D160" s="25" t="s">
        <v>882</v>
      </c>
      <c r="E160" s="25">
        <f>INDEX('Division Lvl'!$AL$2:$AL$418,MATCH($H160,'Division Lvl'!$AP$2:$AP$418,0))</f>
        <v>150</v>
      </c>
      <c r="F160" s="25">
        <f>INDEX('Division Lvl'!$AM$2:$AM$418,MATCH($H160,'Division Lvl'!$AP$2:$AP$418,0))</f>
        <v>2250</v>
      </c>
      <c r="G160" s="26">
        <f>INDEX('Division Lvl'!$AN$2:$AN$418,MATCH($H160,'Division Lvl'!$AP$2:$AP$418,0))</f>
        <v>0.70421301635901934</v>
      </c>
      <c r="H160" s="25" t="s">
        <v>669</v>
      </c>
      <c r="I160" s="37"/>
    </row>
    <row r="161" spans="1:9" x14ac:dyDescent="0.2">
      <c r="A161" s="25" t="str">
        <f>INDEX('Division Lvl'!$A$2:$A$418,MATCH(H161,'Division Lvl'!$AP$2:$AP$418,0))</f>
        <v>TS033</v>
      </c>
      <c r="B161" s="25" t="str">
        <f>INDEX('Division Lvl'!$B$2:$B$418,MATCH($H161,'Division Lvl'!$AP$2:$AP$418,0))</f>
        <v>Substation fire hydrant installations</v>
      </c>
      <c r="C161" s="25" t="str">
        <f>INDEX('Division Lvl'!$C$2:$C$418,MATCH($H161,'Division Lvl'!$AP$2:$AP$418,0))</f>
        <v>Program - Short Term Need</v>
      </c>
      <c r="D161" s="25" t="s">
        <v>882</v>
      </c>
      <c r="E161" s="25">
        <f>INDEX('Division Lvl'!$AL$2:$AL$418,MATCH($H161,'Division Lvl'!$AP$2:$AP$418,0))</f>
        <v>160</v>
      </c>
      <c r="F161" s="25">
        <f>INDEX('Division Lvl'!$AM$2:$AM$418,MATCH($H161,'Division Lvl'!$AP$2:$AP$418,0))</f>
        <v>2400</v>
      </c>
      <c r="G161" s="26">
        <f>INDEX('Division Lvl'!$AN$2:$AN$418,MATCH($H161,'Division Lvl'!$AP$2:$AP$418,0))</f>
        <v>0.69318625244447352</v>
      </c>
      <c r="H161" s="25" t="s">
        <v>670</v>
      </c>
      <c r="I161" s="37"/>
    </row>
    <row r="162" spans="1:9" x14ac:dyDescent="0.2">
      <c r="A162" s="25" t="str">
        <f>INDEX('Division Lvl'!$A$2:$A$418,MATCH(H162,'Division Lvl'!$AP$2:$AP$418,0))</f>
        <v>TS034</v>
      </c>
      <c r="B162" s="25" t="str">
        <f>INDEX('Division Lvl'!$B$2:$B$418,MATCH($H162,'Division Lvl'!$AP$2:$AP$418,0))</f>
        <v>Substation deluge showers and fire blankets</v>
      </c>
      <c r="C162" s="25" t="str">
        <f>INDEX('Division Lvl'!$C$2:$C$418,MATCH($H162,'Division Lvl'!$AP$2:$AP$418,0))</f>
        <v>Program - Short Term Need</v>
      </c>
      <c r="D162" s="25" t="s">
        <v>882</v>
      </c>
      <c r="E162" s="25">
        <f>INDEX('Division Lvl'!$AL$2:$AL$418,MATCH($H162,'Division Lvl'!$AP$2:$AP$418,0))</f>
        <v>120</v>
      </c>
      <c r="F162" s="25">
        <f>INDEX('Division Lvl'!$AM$2:$AM$418,MATCH($H162,'Division Lvl'!$AP$2:$AP$418,0))</f>
        <v>1800</v>
      </c>
      <c r="G162" s="26">
        <f>INDEX('Division Lvl'!$AN$2:$AN$418,MATCH($H162,'Division Lvl'!$AP$2:$AP$418,0))</f>
        <v>0.81856625251358184</v>
      </c>
      <c r="H162" s="25" t="s">
        <v>671</v>
      </c>
      <c r="I162" s="37"/>
    </row>
    <row r="163" spans="1:9" x14ac:dyDescent="0.2">
      <c r="A163" s="25" t="str">
        <f>INDEX('Division Lvl'!$A$2:$A$418,MATCH(H163,'Division Lvl'!$AP$2:$AP$418,0))</f>
        <v>TS035</v>
      </c>
      <c r="B163" s="25" t="str">
        <f>INDEX('Division Lvl'!$B$2:$B$418,MATCH($H163,'Division Lvl'!$AP$2:$AP$418,0))</f>
        <v>Substation oil containment program - bund walls</v>
      </c>
      <c r="C163" s="25" t="str">
        <f>INDEX('Division Lvl'!$C$2:$C$418,MATCH($H163,'Division Lvl'!$AP$2:$AP$418,0))</f>
        <v>Program - Short Term Need</v>
      </c>
      <c r="D163" s="25" t="s">
        <v>882</v>
      </c>
      <c r="E163" s="25">
        <f>INDEX('Division Lvl'!$AL$2:$AL$418,MATCH($H163,'Division Lvl'!$AP$2:$AP$418,0))</f>
        <v>110</v>
      </c>
      <c r="F163" s="25">
        <f>INDEX('Division Lvl'!$AM$2:$AM$418,MATCH($H163,'Division Lvl'!$AP$2:$AP$418,0))</f>
        <v>1650</v>
      </c>
      <c r="G163" s="26">
        <f>INDEX('Division Lvl'!$AN$2:$AN$418,MATCH($H163,'Division Lvl'!$AP$2:$AP$418,0))</f>
        <v>0.89013101468096512</v>
      </c>
      <c r="H163" s="25" t="s">
        <v>685</v>
      </c>
      <c r="I163" s="37"/>
    </row>
    <row r="164" spans="1:9" x14ac:dyDescent="0.2">
      <c r="A164" s="25" t="str">
        <f>INDEX('Division Lvl'!$A$2:$A$418,MATCH(H164,'Division Lvl'!$AP$2:$AP$418,0))</f>
        <v>TS036</v>
      </c>
      <c r="B164" s="25" t="str">
        <f>INDEX('Division Lvl'!$B$2:$B$418,MATCH($H164,'Division Lvl'!$AP$2:$AP$418,0))</f>
        <v>Substation earthing</v>
      </c>
      <c r="C164" s="25" t="str">
        <f>INDEX('Division Lvl'!$C$2:$C$418,MATCH($H164,'Division Lvl'!$AP$2:$AP$418,0))</f>
        <v>Program - Short Term Need</v>
      </c>
      <c r="D164" s="25" t="s">
        <v>882</v>
      </c>
      <c r="E164" s="25">
        <f>INDEX('Division Lvl'!$AL$2:$AL$418,MATCH($H164,'Division Lvl'!$AP$2:$AP$418,0))</f>
        <v>370</v>
      </c>
      <c r="F164" s="25">
        <f>INDEX('Division Lvl'!$AM$2:$AM$418,MATCH($H164,'Division Lvl'!$AP$2:$AP$418,0))</f>
        <v>5550</v>
      </c>
      <c r="G164" s="26">
        <f>INDEX('Division Lvl'!$AN$2:$AN$418,MATCH($H164,'Division Lvl'!$AP$2:$AP$418,0))</f>
        <v>1.9389197488630137E-2</v>
      </c>
      <c r="H164" s="25" t="s">
        <v>672</v>
      </c>
      <c r="I164" s="37"/>
    </row>
    <row r="165" spans="1:9" x14ac:dyDescent="0.2">
      <c r="A165" s="25" t="str">
        <f>INDEX('Division Lvl'!$A$2:$A$418,MATCH(H165,'Division Lvl'!$AP$2:$AP$418,0))</f>
        <v>TS049</v>
      </c>
      <c r="B165" s="25" t="str">
        <f>INDEX('Division Lvl'!$B$2:$B$418,MATCH($H165,'Division Lvl'!$AP$2:$AP$418,0))</f>
        <v>Tunnelboard refurbishment</v>
      </c>
      <c r="C165" s="25" t="str">
        <f>INDEX('Division Lvl'!$C$2:$C$418,MATCH($H165,'Division Lvl'!$AP$2:$AP$418,0))</f>
        <v>Program - Short Term Need</v>
      </c>
      <c r="D165" s="25" t="s">
        <v>882</v>
      </c>
      <c r="E165" s="25">
        <f>INDEX('Division Lvl'!$AL$2:$AL$418,MATCH($H165,'Division Lvl'!$AP$2:$AP$418,0))</f>
        <v>150</v>
      </c>
      <c r="F165" s="25">
        <f>INDEX('Division Lvl'!$AM$2:$AM$418,MATCH($H165,'Division Lvl'!$AP$2:$AP$418,0))</f>
        <v>2250</v>
      </c>
      <c r="G165" s="26">
        <f>INDEX('Division Lvl'!$AN$2:$AN$418,MATCH($H165,'Division Lvl'!$AP$2:$AP$418,0))</f>
        <v>0.70421301635901934</v>
      </c>
      <c r="H165" s="25" t="s">
        <v>673</v>
      </c>
      <c r="I165" s="37"/>
    </row>
    <row r="166" spans="1:9" x14ac:dyDescent="0.2">
      <c r="A166" s="25" t="str">
        <f>INDEX('Division Lvl'!$A$2:$A$418,MATCH(H166,'Division Lvl'!$AP$2:$AP$418,0))</f>
        <v>TS050</v>
      </c>
      <c r="B166" s="25" t="str">
        <f>INDEX('Division Lvl'!$B$2:$B$418,MATCH($H166,'Division Lvl'!$AP$2:$AP$418,0))</f>
        <v>POW switching for capacitors</v>
      </c>
      <c r="C166" s="25" t="str">
        <f>INDEX('Division Lvl'!$C$2:$C$418,MATCH($H166,'Division Lvl'!$AP$2:$AP$418,0))</f>
        <v>Program - Short Term Need</v>
      </c>
      <c r="D166" s="25" t="s">
        <v>882</v>
      </c>
      <c r="E166" s="25" t="str">
        <f>INDEX('Division Lvl'!$AL$2:$AL$418,MATCH($H166,'Division Lvl'!$AP$2:$AP$418,0))</f>
        <v/>
      </c>
      <c r="F166" s="25">
        <f>INDEX('Division Lvl'!$AM$2:$AM$418,MATCH($H166,'Division Lvl'!$AP$2:$AP$418,0))</f>
        <v>2250</v>
      </c>
      <c r="G166" s="26">
        <f>INDEX('Division Lvl'!$AN$2:$AN$418,MATCH($H166,'Division Lvl'!$AP$2:$AP$418,0))</f>
        <v>0.70421301635901934</v>
      </c>
      <c r="H166" s="25" t="s">
        <v>952</v>
      </c>
      <c r="I166" s="37"/>
    </row>
    <row r="167" spans="1:9" x14ac:dyDescent="0.2">
      <c r="A167" s="25" t="str">
        <f>INDEX('Division Lvl'!$A$2:$A$418,MATCH(H167,'Division Lvl'!$AP$2:$AP$418,0))</f>
        <v>TS055</v>
      </c>
      <c r="B167" s="25" t="str">
        <f>INDEX('Division Lvl'!$B$2:$B$418,MATCH($H167,'Division Lvl'!$AP$2:$AP$418,0))</f>
        <v>66kV circuit breaker replacement</v>
      </c>
      <c r="C167" s="25" t="str">
        <f>INDEX('Division Lvl'!$C$2:$C$418,MATCH($H167,'Division Lvl'!$AP$2:$AP$418,0))</f>
        <v>Program - Short Term Need</v>
      </c>
      <c r="D167" s="25" t="s">
        <v>882</v>
      </c>
      <c r="E167" s="25">
        <f>INDEX('Division Lvl'!$AL$2:$AL$418,MATCH($H167,'Division Lvl'!$AP$2:$AP$418,0))</f>
        <v>240</v>
      </c>
      <c r="F167" s="25">
        <f>INDEX('Division Lvl'!$AM$2:$AM$418,MATCH($H167,'Division Lvl'!$AP$2:$AP$418,0))</f>
        <v>3600</v>
      </c>
      <c r="G167" s="26">
        <f>INDEX('Division Lvl'!$AN$2:$AN$418,MATCH($H167,'Division Lvl'!$AP$2:$AP$418,0))</f>
        <v>0.42422542822249787</v>
      </c>
      <c r="H167" s="25" t="s">
        <v>674</v>
      </c>
      <c r="I167" s="37"/>
    </row>
    <row r="168" spans="1:9" x14ac:dyDescent="0.2">
      <c r="A168" s="25" t="str">
        <f>INDEX('Division Lvl'!$A$2:$A$418,MATCH(H168,'Division Lvl'!$AP$2:$AP$418,0))</f>
        <v>TS057</v>
      </c>
      <c r="B168" s="25" t="str">
        <f>INDEX('Division Lvl'!$B$2:$B$418,MATCH($H168,'Division Lvl'!$AP$2:$AP$418,0))</f>
        <v>Substation insulation co-ordination</v>
      </c>
      <c r="C168" s="25" t="str">
        <f>INDEX('Division Lvl'!$C$2:$C$418,MATCH($H168,'Division Lvl'!$AP$2:$AP$418,0))</f>
        <v>Program - Short Term Need</v>
      </c>
      <c r="D168" s="25" t="s">
        <v>882</v>
      </c>
      <c r="E168" s="25" t="str">
        <f>INDEX('Division Lvl'!$AL$2:$AL$418,MATCH($H168,'Division Lvl'!$AP$2:$AP$418,0))</f>
        <v/>
      </c>
      <c r="F168" s="25">
        <f>INDEX('Division Lvl'!$AM$2:$AM$418,MATCH($H168,'Division Lvl'!$AP$2:$AP$418,0))</f>
        <v>2400</v>
      </c>
      <c r="G168" s="26">
        <f>INDEX('Division Lvl'!$AN$2:$AN$418,MATCH($H168,'Division Lvl'!$AP$2:$AP$418,0))</f>
        <v>0.69318625244447352</v>
      </c>
      <c r="H168" s="25" t="s">
        <v>675</v>
      </c>
      <c r="I168" s="37"/>
    </row>
    <row r="169" spans="1:9" x14ac:dyDescent="0.2">
      <c r="A169" s="25" t="str">
        <f>INDEX('Division Lvl'!$A$2:$A$418,MATCH(H169,'Division Lvl'!$AP$2:$AP$418,0))</f>
        <v>TS086</v>
      </c>
      <c r="B169" s="25" t="str">
        <f>INDEX('Division Lvl'!$B$2:$B$418,MATCH($H169,'Division Lvl'!$AP$2:$AP$418,0))</f>
        <v>Busbar support and isolator replacement</v>
      </c>
      <c r="C169" s="25" t="str">
        <f>INDEX('Division Lvl'!$C$2:$C$418,MATCH($H169,'Division Lvl'!$AP$2:$AP$418,0))</f>
        <v>Program - Short Term Need</v>
      </c>
      <c r="D169" s="25" t="s">
        <v>882</v>
      </c>
      <c r="E169" s="25">
        <f>INDEX('Division Lvl'!$AL$2:$AL$418,MATCH($H169,'Division Lvl'!$AP$2:$AP$418,0))</f>
        <v>200</v>
      </c>
      <c r="F169" s="25">
        <f>INDEX('Division Lvl'!$AM$2:$AM$418,MATCH($H169,'Division Lvl'!$AP$2:$AP$418,0))</f>
        <v>3000</v>
      </c>
      <c r="G169" s="26">
        <f>INDEX('Division Lvl'!$AN$2:$AN$418,MATCH($H169,'Division Lvl'!$AP$2:$AP$418,0))</f>
        <v>0.5816581798129733</v>
      </c>
      <c r="H169" s="25" t="s">
        <v>676</v>
      </c>
      <c r="I169" s="37"/>
    </row>
    <row r="170" spans="1:9" x14ac:dyDescent="0.2">
      <c r="A170" s="25" t="str">
        <f>INDEX('Division Lvl'!$A$2:$A$418,MATCH(H170,'Division Lvl'!$AP$2:$AP$418,0))</f>
        <v>TS116</v>
      </c>
      <c r="B170" s="25" t="str">
        <f>INDEX('Division Lvl'!$B$2:$B$418,MATCH($H170,'Division Lvl'!$AP$2:$AP$418,0))</f>
        <v>Roof refurbishment for control and switch rooms</v>
      </c>
      <c r="C170" s="25" t="str">
        <f>INDEX('Division Lvl'!$C$2:$C$418,MATCH($H170,'Division Lvl'!$AP$2:$AP$418,0))</f>
        <v>Program - Short Term Need</v>
      </c>
      <c r="D170" s="25" t="s">
        <v>882</v>
      </c>
      <c r="E170" s="25">
        <f>INDEX('Division Lvl'!$AL$2:$AL$418,MATCH($H170,'Division Lvl'!$AP$2:$AP$418,0))</f>
        <v>280</v>
      </c>
      <c r="F170" s="25">
        <f>INDEX('Division Lvl'!$AM$2:$AM$418,MATCH($H170,'Division Lvl'!$AP$2:$AP$418,0))</f>
        <v>4200</v>
      </c>
      <c r="G170" s="26">
        <f>INDEX('Division Lvl'!$AN$2:$AN$418,MATCH($H170,'Division Lvl'!$AP$2:$AP$418,0))</f>
        <v>0.36071719304860189</v>
      </c>
      <c r="H170" s="25" t="s">
        <v>677</v>
      </c>
      <c r="I170" s="37"/>
    </row>
    <row r="171" spans="1:9" x14ac:dyDescent="0.2">
      <c r="A171" s="25" t="str">
        <f>INDEX('Division Lvl'!$A$2:$A$418,MATCH(H171,'Division Lvl'!$AP$2:$AP$418,0))</f>
        <v>TS122</v>
      </c>
      <c r="B171" s="25" t="str">
        <f>INDEX('Division Lvl'!$B$2:$B$418,MATCH($H171,'Division Lvl'!$AP$2:$AP$418,0))</f>
        <v>Leabons Lane Zone Substation renewal</v>
      </c>
      <c r="C171" s="25" t="str">
        <f>INDEX('Division Lvl'!$C$2:$C$418,MATCH($H171,'Division Lvl'!$AP$2:$AP$418,0))</f>
        <v>Major Project - Committed Project</v>
      </c>
      <c r="D171" s="25" t="s">
        <v>882</v>
      </c>
      <c r="E171" s="25" t="str">
        <f>INDEX('Division Lvl'!$AL$2:$AL$418,MATCH($H171,'Division Lvl'!$AP$2:$AP$418,0))</f>
        <v/>
      </c>
      <c r="F171" s="25">
        <f>INDEX('Division Lvl'!$AM$2:$AM$418,MATCH($H171,'Division Lvl'!$AP$2:$AP$418,0))</f>
        <v>3450</v>
      </c>
      <c r="G171" s="26">
        <f>INDEX('Division Lvl'!$AN$2:$AN$418,MATCH($H171,'Division Lvl'!$AP$2:$AP$418,0))</f>
        <v>0.50978789955113346</v>
      </c>
      <c r="H171" s="25" t="s">
        <v>21</v>
      </c>
      <c r="I171" s="37"/>
    </row>
    <row r="172" spans="1:9" x14ac:dyDescent="0.2">
      <c r="A172" s="25" t="str">
        <f>INDEX('Division Lvl'!$A$2:$A$418,MATCH(H172,'Division Lvl'!$AP$2:$AP$418,0))</f>
        <v>TS127</v>
      </c>
      <c r="B172" s="25" t="str">
        <f>INDEX('Division Lvl'!$B$2:$B$418,MATCH($H172,'Division Lvl'!$AP$2:$AP$418,0))</f>
        <v>Castle Hill Zone Substation renewal</v>
      </c>
      <c r="C172" s="25" t="str">
        <f>INDEX('Division Lvl'!$C$2:$C$418,MATCH($H172,'Division Lvl'!$AP$2:$AP$418,0))</f>
        <v>Major Project - Committed Project</v>
      </c>
      <c r="D172" s="25" t="s">
        <v>882</v>
      </c>
      <c r="E172" s="25" t="str">
        <f>INDEX('Division Lvl'!$AL$2:$AL$418,MATCH($H172,'Division Lvl'!$AP$2:$AP$418,0))</f>
        <v/>
      </c>
      <c r="F172" s="25">
        <f>INDEX('Division Lvl'!$AM$2:$AM$418,MATCH($H172,'Division Lvl'!$AP$2:$AP$418,0))</f>
        <v>3450</v>
      </c>
      <c r="G172" s="26">
        <f>INDEX('Division Lvl'!$AN$2:$AN$418,MATCH($H172,'Division Lvl'!$AP$2:$AP$418,0))</f>
        <v>0.50978789955113346</v>
      </c>
      <c r="H172" s="25" t="s">
        <v>24</v>
      </c>
      <c r="I172" s="37"/>
    </row>
    <row r="173" spans="1:9" x14ac:dyDescent="0.2">
      <c r="A173" s="25" t="str">
        <f>INDEX('Division Lvl'!$A$2:$A$418,MATCH(H173,'Division Lvl'!$AP$2:$AP$418,0))</f>
        <v>TS128</v>
      </c>
      <c r="B173" s="25" t="str">
        <f>INDEX('Division Lvl'!$B$2:$B$418,MATCH($H173,'Division Lvl'!$AP$2:$AP$418,0))</f>
        <v>Capacitor bank refurbishment</v>
      </c>
      <c r="C173" s="25" t="str">
        <f>INDEX('Division Lvl'!$C$2:$C$418,MATCH($H173,'Division Lvl'!$AP$2:$AP$418,0))</f>
        <v>Program - Short Term Need</v>
      </c>
      <c r="D173" s="25" t="s">
        <v>882</v>
      </c>
      <c r="E173" s="25" t="str">
        <f>INDEX('Division Lvl'!$AL$2:$AL$418,MATCH($H173,'Division Lvl'!$AP$2:$AP$418,0))</f>
        <v/>
      </c>
      <c r="F173" s="25">
        <f>INDEX('Division Lvl'!$AM$2:$AM$418,MATCH($H173,'Division Lvl'!$AP$2:$AP$418,0))</f>
        <v>4200</v>
      </c>
      <c r="G173" s="26">
        <f>INDEX('Division Lvl'!$AN$2:$AN$418,MATCH($H173,'Division Lvl'!$AP$2:$AP$418,0))</f>
        <v>0.36071719304860189</v>
      </c>
      <c r="H173" s="25" t="s">
        <v>700</v>
      </c>
      <c r="I173" s="37"/>
    </row>
    <row r="174" spans="1:9" x14ac:dyDescent="0.2">
      <c r="A174" s="25" t="str">
        <f>INDEX('Division Lvl'!$A$2:$A$418,MATCH(H174,'Division Lvl'!$AP$2:$AP$418,0))</f>
        <v>TS144</v>
      </c>
      <c r="B174" s="25" t="str">
        <f>INDEX('Division Lvl'!$B$2:$B$418,MATCH($H174,'Division Lvl'!$AP$2:$AP$418,0))</f>
        <v>Substation fire stopping measures</v>
      </c>
      <c r="C174" s="25" t="str">
        <f>INDEX('Division Lvl'!$C$2:$C$418,MATCH($H174,'Division Lvl'!$AP$2:$AP$418,0))</f>
        <v>Program - Short Term Need</v>
      </c>
      <c r="D174" s="25" t="s">
        <v>882</v>
      </c>
      <c r="E174" s="25">
        <f>INDEX('Division Lvl'!$AL$2:$AL$418,MATCH($H174,'Division Lvl'!$AP$2:$AP$418,0))</f>
        <v>160</v>
      </c>
      <c r="F174" s="25">
        <f>INDEX('Division Lvl'!$AM$2:$AM$418,MATCH($H174,'Division Lvl'!$AP$2:$AP$418,0))</f>
        <v>2400</v>
      </c>
      <c r="G174" s="26">
        <f>INDEX('Division Lvl'!$AN$2:$AN$418,MATCH($H174,'Division Lvl'!$AP$2:$AP$418,0))</f>
        <v>0.69318625244447352</v>
      </c>
      <c r="H174" s="25" t="s">
        <v>678</v>
      </c>
      <c r="I174" s="37"/>
    </row>
    <row r="175" spans="1:9" x14ac:dyDescent="0.2">
      <c r="A175" s="25" t="str">
        <f>INDEX('Division Lvl'!$A$2:$A$418,MATCH(H175,'Division Lvl'!$AP$2:$AP$418,0))</f>
        <v>TS146</v>
      </c>
      <c r="B175" s="25" t="str">
        <f>INDEX('Division Lvl'!$B$2:$B$418,MATCH($H175,'Division Lvl'!$AP$2:$AP$418,0))</f>
        <v>Marayong Zone Substation renewal</v>
      </c>
      <c r="C175" s="25" t="str">
        <f>INDEX('Division Lvl'!$C$2:$C$418,MATCH($H175,'Division Lvl'!$AP$2:$AP$418,0))</f>
        <v>Major Project - Committed Project</v>
      </c>
      <c r="D175" s="25" t="s">
        <v>882</v>
      </c>
      <c r="E175" s="25">
        <f>INDEX('Division Lvl'!$AL$2:$AL$418,MATCH($H175,'Division Lvl'!$AP$2:$AP$418,0))</f>
        <v>230</v>
      </c>
      <c r="F175" s="25">
        <f>INDEX('Division Lvl'!$AM$2:$AM$418,MATCH($H175,'Division Lvl'!$AP$2:$AP$418,0))</f>
        <v>3450</v>
      </c>
      <c r="G175" s="26">
        <f>INDEX('Division Lvl'!$AN$2:$AN$418,MATCH($H175,'Division Lvl'!$AP$2:$AP$418,0))</f>
        <v>0.50978789955113346</v>
      </c>
      <c r="H175" s="25" t="s">
        <v>27</v>
      </c>
      <c r="I175" s="37"/>
    </row>
    <row r="176" spans="1:9" x14ac:dyDescent="0.2">
      <c r="A176" s="25" t="str">
        <f>INDEX('Division Lvl'!$A$2:$A$418,MATCH(H176,'Division Lvl'!$AP$2:$AP$418,0))</f>
        <v>TS155</v>
      </c>
      <c r="B176" s="25" t="str">
        <f>INDEX('Division Lvl'!$B$2:$B$418,MATCH($H176,'Division Lvl'!$AP$2:$AP$418,0))</f>
        <v>Sussex Inlet Zone Substation - stage 2 renewal</v>
      </c>
      <c r="C176" s="25" t="str">
        <f>INDEX('Division Lvl'!$C$2:$C$418,MATCH($H176,'Division Lvl'!$AP$2:$AP$418,0))</f>
        <v>Major Project - Committed Project</v>
      </c>
      <c r="D176" s="25" t="s">
        <v>882</v>
      </c>
      <c r="E176" s="25">
        <f>INDEX('Division Lvl'!$AL$2:$AL$418,MATCH($H176,'Division Lvl'!$AP$2:$AP$418,0))</f>
        <v>210</v>
      </c>
      <c r="F176" s="25">
        <f>INDEX('Division Lvl'!$AM$2:$AM$418,MATCH($H176,'Division Lvl'!$AP$2:$AP$418,0))</f>
        <v>3150</v>
      </c>
      <c r="G176" s="26">
        <f>INDEX('Division Lvl'!$AN$2:$AN$418,MATCH($H176,'Division Lvl'!$AP$2:$AP$418,0))</f>
        <v>0.5453379805134515</v>
      </c>
      <c r="H176" s="25" t="s">
        <v>88</v>
      </c>
      <c r="I176" s="37"/>
    </row>
    <row r="177" spans="1:9" x14ac:dyDescent="0.2">
      <c r="A177" s="25" t="e">
        <f>INDEX('Division Lvl'!$A$2:$A$418,MATCH(H177,'Division Lvl'!$AP$2:$AP$418,0))</f>
        <v>#N/A</v>
      </c>
      <c r="B177" s="25" t="e">
        <f>INDEX('Division Lvl'!$B$2:$B$418,MATCH($H177,'Division Lvl'!$AP$2:$AP$418,0))</f>
        <v>#N/A</v>
      </c>
      <c r="C177" s="25" t="e">
        <f>INDEX('Division Lvl'!$C$2:$C$418,MATCH($H177,'Division Lvl'!$AP$2:$AP$418,0))</f>
        <v>#N/A</v>
      </c>
      <c r="D177" s="25" t="s">
        <v>882</v>
      </c>
      <c r="E177" s="25" t="e">
        <f>INDEX('Division Lvl'!$AL$2:$AL$418,MATCH($H177,'Division Lvl'!$AP$2:$AP$418,0))</f>
        <v>#N/A</v>
      </c>
      <c r="F177" s="25" t="e">
        <f>INDEX('Division Lvl'!$AM$2:$AM$418,MATCH($H177,'Division Lvl'!$AP$2:$AP$418,0))</f>
        <v>#N/A</v>
      </c>
      <c r="G177" s="26" t="e">
        <f>INDEX('Division Lvl'!$AN$2:$AN$418,MATCH($H177,'Division Lvl'!$AP$2:$AP$418,0))</f>
        <v>#N/A</v>
      </c>
      <c r="H177" s="25" t="s">
        <v>89</v>
      </c>
      <c r="I177" s="37"/>
    </row>
    <row r="178" spans="1:9" x14ac:dyDescent="0.2">
      <c r="A178" s="25" t="e">
        <f>INDEX('Division Lvl'!$A$2:$A$418,MATCH(H178,'Division Lvl'!$AP$2:$AP$418,0))</f>
        <v>#N/A</v>
      </c>
      <c r="B178" s="25" t="e">
        <f>INDEX('Division Lvl'!$B$2:$B$418,MATCH($H178,'Division Lvl'!$AP$2:$AP$418,0))</f>
        <v>#N/A</v>
      </c>
      <c r="C178" s="25" t="e">
        <f>INDEX('Division Lvl'!$C$2:$C$418,MATCH($H178,'Division Lvl'!$AP$2:$AP$418,0))</f>
        <v>#N/A</v>
      </c>
      <c r="D178" s="25" t="s">
        <v>882</v>
      </c>
      <c r="E178" s="25" t="e">
        <f>INDEX('Division Lvl'!$AL$2:$AL$418,MATCH($H178,'Division Lvl'!$AP$2:$AP$418,0))</f>
        <v>#N/A</v>
      </c>
      <c r="F178" s="25" t="e">
        <f>INDEX('Division Lvl'!$AM$2:$AM$418,MATCH($H178,'Division Lvl'!$AP$2:$AP$418,0))</f>
        <v>#N/A</v>
      </c>
      <c r="G178" s="26" t="e">
        <f>INDEX('Division Lvl'!$AN$2:$AN$418,MATCH($H178,'Division Lvl'!$AP$2:$AP$418,0))</f>
        <v>#N/A</v>
      </c>
      <c r="H178" s="22" t="s">
        <v>90</v>
      </c>
      <c r="I178" s="37"/>
    </row>
    <row r="179" spans="1:9" ht="25.5" x14ac:dyDescent="0.2">
      <c r="A179" s="25" t="str">
        <f>INDEX('Division Lvl'!$A$2:$A$418,MATCH(H179,'Division Lvl'!$AP$2:$AP$418,0))</f>
        <v>TS167</v>
      </c>
      <c r="B179" s="25" t="str">
        <f>INDEX('Division Lvl'!$B$2:$B$418,MATCH($H179,'Division Lvl'!$AP$2:$AP$418,0))</f>
        <v>Carlingford Transmission Substation control building replacement</v>
      </c>
      <c r="C179" s="25" t="str">
        <f>INDEX('Division Lvl'!$C$2:$C$418,MATCH($H179,'Division Lvl'!$AP$2:$AP$418,0))</f>
        <v>Major Project - Prior to Approval</v>
      </c>
      <c r="D179" s="25" t="s">
        <v>882</v>
      </c>
      <c r="E179" s="25">
        <f>INDEX('Division Lvl'!$AL$2:$AL$418,MATCH($H179,'Division Lvl'!$AP$2:$AP$418,0))</f>
        <v>180</v>
      </c>
      <c r="F179" s="25">
        <f>INDEX('Division Lvl'!$AM$2:$AM$418,MATCH($H179,'Division Lvl'!$AP$2:$AP$418,0))</f>
        <v>1800</v>
      </c>
      <c r="G179" s="26">
        <f>INDEX('Division Lvl'!$AN$2:$AN$418,MATCH($H179,'Division Lvl'!$AP$2:$AP$418,0))</f>
        <v>0.81856625251358184</v>
      </c>
      <c r="H179" s="25" t="s">
        <v>91</v>
      </c>
      <c r="I179" s="37"/>
    </row>
    <row r="180" spans="1:9" x14ac:dyDescent="0.2">
      <c r="A180" s="25" t="str">
        <f>INDEX('Division Lvl'!$A$2:$A$418,MATCH(H180,'Division Lvl'!$AP$2:$AP$418,0))</f>
        <v>TS173</v>
      </c>
      <c r="B180" s="25" t="str">
        <f>INDEX('Division Lvl'!$B$2:$B$418,MATCH($H180,'Division Lvl'!$AP$2:$AP$418,0))</f>
        <v>11kV switchboard truck replacement program</v>
      </c>
      <c r="C180" s="25" t="str">
        <f>INDEX('Division Lvl'!$C$2:$C$418,MATCH($H180,'Division Lvl'!$AP$2:$AP$418,0))</f>
        <v>Program - Short Term Need</v>
      </c>
      <c r="D180" s="25" t="s">
        <v>882</v>
      </c>
      <c r="E180" s="25">
        <f>INDEX('Division Lvl'!$AL$2:$AL$418,MATCH($H180,'Division Lvl'!$AP$2:$AP$418,0))</f>
        <v>290</v>
      </c>
      <c r="F180" s="25">
        <f>INDEX('Division Lvl'!$AM$2:$AM$418,MATCH($H180,'Division Lvl'!$AP$2:$AP$418,0))</f>
        <v>4350</v>
      </c>
      <c r="G180" s="26">
        <f>INDEX('Division Lvl'!$AN$2:$AN$418,MATCH($H180,'Division Lvl'!$AP$2:$AP$418,0))</f>
        <v>0.29112893964849867</v>
      </c>
      <c r="H180" s="25" t="s">
        <v>679</v>
      </c>
      <c r="I180" s="37"/>
    </row>
    <row r="181" spans="1:9" x14ac:dyDescent="0.2">
      <c r="A181" s="25" t="e">
        <f>INDEX('Division Lvl'!$A$2:$A$418,MATCH(H181,'Division Lvl'!$AP$2:$AP$418,0))</f>
        <v>#N/A</v>
      </c>
      <c r="B181" s="25" t="e">
        <f>INDEX('Division Lvl'!$B$2:$B$418,MATCH($H181,'Division Lvl'!$AP$2:$AP$418,0))</f>
        <v>#N/A</v>
      </c>
      <c r="C181" s="25" t="e">
        <f>INDEX('Division Lvl'!$C$2:$C$418,MATCH($H181,'Division Lvl'!$AP$2:$AP$418,0))</f>
        <v>#N/A</v>
      </c>
      <c r="D181" s="25" t="s">
        <v>882</v>
      </c>
      <c r="E181" s="25" t="e">
        <f>INDEX('Division Lvl'!$AL$2:$AL$418,MATCH($H181,'Division Lvl'!$AP$2:$AP$418,0))</f>
        <v>#N/A</v>
      </c>
      <c r="F181" s="25" t="e">
        <f>INDEX('Division Lvl'!$AM$2:$AM$418,MATCH($H181,'Division Lvl'!$AP$2:$AP$418,0))</f>
        <v>#N/A</v>
      </c>
      <c r="G181" s="26" t="e">
        <f>INDEX('Division Lvl'!$AN$2:$AN$418,MATCH($H181,'Division Lvl'!$AP$2:$AP$418,0))</f>
        <v>#N/A</v>
      </c>
      <c r="H181" s="25" t="s">
        <v>199</v>
      </c>
      <c r="I181" s="37"/>
    </row>
    <row r="182" spans="1:9" x14ac:dyDescent="0.2">
      <c r="A182" s="25" t="str">
        <f>INDEX('Division Lvl'!$A$2:$A$418,MATCH(H182,'Division Lvl'!$AP$2:$AP$418,0))</f>
        <v>TS177</v>
      </c>
      <c r="B182" s="25" t="str">
        <f>INDEX('Division Lvl'!$B$2:$B$418,MATCH($H182,'Division Lvl'!$AP$2:$AP$418,0))</f>
        <v>Substation battery duplication</v>
      </c>
      <c r="C182" s="25" t="str">
        <f>INDEX('Division Lvl'!$C$2:$C$418,MATCH($H182,'Division Lvl'!$AP$2:$AP$418,0))</f>
        <v>Program - Short Term Need</v>
      </c>
      <c r="D182" s="25" t="s">
        <v>882</v>
      </c>
      <c r="E182" s="25">
        <f>INDEX('Division Lvl'!$AL$2:$AL$418,MATCH($H182,'Division Lvl'!$AP$2:$AP$418,0))</f>
        <v>330</v>
      </c>
      <c r="F182" s="25">
        <f>INDEX('Division Lvl'!$AM$2:$AM$418,MATCH($H182,'Division Lvl'!$AP$2:$AP$418,0))</f>
        <v>4950</v>
      </c>
      <c r="G182" s="26">
        <f>INDEX('Division Lvl'!$AN$2:$AN$418,MATCH($H182,'Division Lvl'!$AP$2:$AP$418,0))</f>
        <v>0.12479849538211955</v>
      </c>
      <c r="H182" s="25" t="s">
        <v>680</v>
      </c>
      <c r="I182" s="37"/>
    </row>
    <row r="183" spans="1:9" x14ac:dyDescent="0.2">
      <c r="A183" s="25" t="str">
        <f>INDEX('Division Lvl'!$A$2:$A$418,MATCH(H183,'Division Lvl'!$AP$2:$AP$418,0))</f>
        <v>TS179</v>
      </c>
      <c r="B183" s="25" t="str">
        <f>INDEX('Division Lvl'!$B$2:$B$418,MATCH($H183,'Division Lvl'!$AP$2:$AP$418,0))</f>
        <v>33kV wall bushing replacement</v>
      </c>
      <c r="C183" s="25" t="str">
        <f>INDEX('Division Lvl'!$C$2:$C$418,MATCH($H183,'Division Lvl'!$AP$2:$AP$418,0))</f>
        <v>Program - Short Term Need</v>
      </c>
      <c r="D183" s="25" t="s">
        <v>882</v>
      </c>
      <c r="E183" s="25" t="str">
        <f>INDEX('Division Lvl'!$AL$2:$AL$418,MATCH($H183,'Division Lvl'!$AP$2:$AP$418,0))</f>
        <v/>
      </c>
      <c r="F183" s="25">
        <f>INDEX('Division Lvl'!$AM$2:$AM$418,MATCH($H183,'Division Lvl'!$AP$2:$AP$418,0))</f>
        <v>3150</v>
      </c>
      <c r="G183" s="26">
        <f>INDEX('Division Lvl'!$AN$2:$AN$418,MATCH($H183,'Division Lvl'!$AP$2:$AP$418,0))</f>
        <v>0.5453379805134515</v>
      </c>
      <c r="H183" s="25" t="s">
        <v>752</v>
      </c>
      <c r="I183" s="37"/>
    </row>
    <row r="184" spans="1:9" x14ac:dyDescent="0.2">
      <c r="A184" s="25" t="str">
        <f>INDEX('Division Lvl'!$A$2:$A$418,MATCH(H184,'Division Lvl'!$AP$2:$AP$418,0))</f>
        <v>TS180</v>
      </c>
      <c r="B184" s="25" t="str">
        <f>INDEX('Division Lvl'!$B$2:$B$418,MATCH($H184,'Division Lvl'!$AP$2:$AP$418,0))</f>
        <v>Transformer fire wall installation</v>
      </c>
      <c r="C184" s="25" t="str">
        <f>INDEX('Division Lvl'!$C$2:$C$418,MATCH($H184,'Division Lvl'!$AP$2:$AP$418,0))</f>
        <v>Program - Short Term Need</v>
      </c>
      <c r="D184" s="25" t="s">
        <v>882</v>
      </c>
      <c r="E184" s="25">
        <f>INDEX('Division Lvl'!$AL$2:$AL$418,MATCH($H184,'Division Lvl'!$AP$2:$AP$418,0))</f>
        <v>140</v>
      </c>
      <c r="F184" s="25">
        <f>INDEX('Division Lvl'!$AM$2:$AM$418,MATCH($H184,'Division Lvl'!$AP$2:$AP$418,0))</f>
        <v>2100</v>
      </c>
      <c r="G184" s="26">
        <f>INDEX('Division Lvl'!$AN$2:$AN$418,MATCH($H184,'Division Lvl'!$AP$2:$AP$418,0))</f>
        <v>0.77812514139210753</v>
      </c>
      <c r="H184" s="25" t="s">
        <v>753</v>
      </c>
      <c r="I184" s="37"/>
    </row>
    <row r="185" spans="1:9" x14ac:dyDescent="0.2">
      <c r="A185" s="25" t="str">
        <f>INDEX('Division Lvl'!$A$2:$A$418,MATCH(H185,'Division Lvl'!$AP$2:$AP$418,0))</f>
        <v>TS181</v>
      </c>
      <c r="B185" s="25" t="str">
        <f>INDEX('Division Lvl'!$B$2:$B$418,MATCH($H185,'Division Lvl'!$AP$2:$AP$418,0))</f>
        <v>11kV capacitor bank refurbishment</v>
      </c>
      <c r="C185" s="25" t="str">
        <f>INDEX('Division Lvl'!$C$2:$C$418,MATCH($H185,'Division Lvl'!$AP$2:$AP$418,0))</f>
        <v>Program - Short Term Need</v>
      </c>
      <c r="D185" s="25" t="s">
        <v>882</v>
      </c>
      <c r="E185" s="25" t="str">
        <f>INDEX('Division Lvl'!$AL$2:$AL$418,MATCH($H185,'Division Lvl'!$AP$2:$AP$418,0))</f>
        <v/>
      </c>
      <c r="F185" s="25">
        <f>INDEX('Division Lvl'!$AM$2:$AM$418,MATCH($H185,'Division Lvl'!$AP$2:$AP$418,0))</f>
        <v>4050</v>
      </c>
      <c r="G185" s="26">
        <f>INDEX('Division Lvl'!$AN$2:$AN$418,MATCH($H185,'Division Lvl'!$AP$2:$AP$418,0))</f>
        <v>0.36995694717493016</v>
      </c>
      <c r="H185" s="25" t="s">
        <v>754</v>
      </c>
      <c r="I185" s="37"/>
    </row>
    <row r="186" spans="1:9" x14ac:dyDescent="0.2">
      <c r="A186" s="25" t="str">
        <f>INDEX('Division Lvl'!$A$2:$A$418,MATCH(H186,'Division Lvl'!$AP$2:$AP$418,0))</f>
        <v>TS184</v>
      </c>
      <c r="B186" s="25" t="str">
        <f>INDEX('Division Lvl'!$B$2:$B$418,MATCH($H186,'Division Lvl'!$AP$2:$AP$418,0))</f>
        <v>Blaxland Zone Substation reinstatement</v>
      </c>
      <c r="C186" s="25" t="str">
        <f>INDEX('Division Lvl'!$C$2:$C$418,MATCH($H186,'Division Lvl'!$AP$2:$AP$418,0))</f>
        <v>Major Project - Committed Project</v>
      </c>
      <c r="D186" s="25" t="s">
        <v>882</v>
      </c>
      <c r="E186" s="25" t="str">
        <f>INDEX('Division Lvl'!$AL$2:$AL$418,MATCH($H186,'Division Lvl'!$AP$2:$AP$418,0))</f>
        <v/>
      </c>
      <c r="F186" s="25">
        <f>INDEX('Division Lvl'!$AM$2:$AM$418,MATCH($H186,'Division Lvl'!$AP$2:$AP$418,0))</f>
        <v>4500</v>
      </c>
      <c r="G186" s="26">
        <f>INDEX('Division Lvl'!$AN$2:$AN$418,MATCH($H186,'Division Lvl'!$AP$2:$AP$418,0))</f>
        <v>0.25393883661449068</v>
      </c>
      <c r="H186" s="25" t="s">
        <v>816</v>
      </c>
      <c r="I186" s="37"/>
    </row>
    <row r="187" spans="1:9" x14ac:dyDescent="0.2">
      <c r="A187" s="25" t="str">
        <f>INDEX('Division Lvl'!$A$2:$A$418,MATCH(H187,'Division Lvl'!$AP$2:$AP$418,0))</f>
        <v>TS185</v>
      </c>
      <c r="B187" s="25" t="str">
        <f>INDEX('Division Lvl'!$B$2:$B$418,MATCH($H187,'Division Lvl'!$AP$2:$AP$418,0))</f>
        <v>Penrith TS civil development</v>
      </c>
      <c r="C187" s="25" t="str">
        <f>INDEX('Division Lvl'!$C$2:$C$418,MATCH($H187,'Division Lvl'!$AP$2:$AP$418,0))</f>
        <v>Major Project - Committed Project</v>
      </c>
      <c r="D187" s="25" t="s">
        <v>882</v>
      </c>
      <c r="E187" s="25" t="str">
        <f>INDEX('Division Lvl'!$AL$2:$AL$418,MATCH($H187,'Division Lvl'!$AP$2:$AP$418,0))</f>
        <v/>
      </c>
      <c r="F187" s="25">
        <f>INDEX('Division Lvl'!$AM$2:$AM$418,MATCH($H187,'Division Lvl'!$AP$2:$AP$418,0))</f>
        <v>3450</v>
      </c>
      <c r="G187" s="26">
        <f>INDEX('Division Lvl'!$AN$2:$AN$418,MATCH($H187,'Division Lvl'!$AP$2:$AP$418,0))</f>
        <v>0.50978789955113346</v>
      </c>
      <c r="H187" s="25" t="s">
        <v>817</v>
      </c>
      <c r="I187" s="37"/>
    </row>
    <row r="188" spans="1:9" x14ac:dyDescent="0.2">
      <c r="A188" s="25" t="str">
        <f>INDEX('Division Lvl'!$A$2:$A$418,MATCH(H188,'Division Lvl'!$AP$2:$AP$418,0))</f>
        <v>TS187</v>
      </c>
      <c r="B188" s="25" t="str">
        <f>INDEX('Division Lvl'!$B$2:$B$418,MATCH($H188,'Division Lvl'!$AP$2:$AP$418,0))</f>
        <v>Mobile substation No 2 refurbishment</v>
      </c>
      <c r="C188" s="25" t="str">
        <f>INDEX('Division Lvl'!$C$2:$C$418,MATCH($H188,'Division Lvl'!$AP$2:$AP$418,0))</f>
        <v>Program - Short Term Need</v>
      </c>
      <c r="D188" s="25" t="s">
        <v>882</v>
      </c>
      <c r="E188" s="25" t="str">
        <f>INDEX('Division Lvl'!$AL$2:$AL$418,MATCH($H188,'Division Lvl'!$AP$2:$AP$418,0))</f>
        <v/>
      </c>
      <c r="F188" s="25">
        <f>INDEX('Division Lvl'!$AM$2:$AM$418,MATCH($H188,'Division Lvl'!$AP$2:$AP$418,0))</f>
        <v>2850</v>
      </c>
      <c r="G188" s="26">
        <f>INDEX('Division Lvl'!$AN$2:$AN$418,MATCH($H188,'Division Lvl'!$AP$2:$AP$418,0))</f>
        <v>0.65710886224375653</v>
      </c>
      <c r="H188" s="25" t="s">
        <v>942</v>
      </c>
      <c r="I188" s="37"/>
    </row>
    <row r="189" spans="1:9" x14ac:dyDescent="0.2">
      <c r="A189" s="25" t="str">
        <f>INDEX('Division Lvl'!$A$2:$A$418,MATCH(H189,'Division Lvl'!$AP$2:$AP$418,0))</f>
        <v>TS188</v>
      </c>
      <c r="B189" s="25" t="str">
        <f>INDEX('Division Lvl'!$B$2:$B$418,MATCH($H189,'Division Lvl'!$AP$2:$AP$418,0))</f>
        <v>Bossley Park ZS civil refurbishment</v>
      </c>
      <c r="C189" s="25" t="str">
        <f>INDEX('Division Lvl'!$C$2:$C$418,MATCH($H189,'Division Lvl'!$AP$2:$AP$418,0))</f>
        <v>Major Project - Committed Project</v>
      </c>
      <c r="D189" s="25" t="s">
        <v>882</v>
      </c>
      <c r="E189" s="25" t="str">
        <f>INDEX('Division Lvl'!$AL$2:$AL$418,MATCH($H189,'Division Lvl'!$AP$2:$AP$418,0))</f>
        <v/>
      </c>
      <c r="F189" s="25">
        <f>INDEX('Division Lvl'!$AM$2:$AM$418,MATCH($H189,'Division Lvl'!$AP$2:$AP$418,0))</f>
        <v>3000</v>
      </c>
      <c r="G189" s="26">
        <f>INDEX('Division Lvl'!$AN$2:$AN$418,MATCH($H189,'Division Lvl'!$AP$2:$AP$418,0))</f>
        <v>0.5816581798129733</v>
      </c>
      <c r="H189" s="25" t="s">
        <v>946</v>
      </c>
      <c r="I189" s="37"/>
    </row>
    <row r="190" spans="1:9" ht="25.5" x14ac:dyDescent="0.2">
      <c r="A190" s="25" t="str">
        <f>INDEX('Division Lvl'!$A$2:$A$418,MATCH(H190,'Division Lvl'!$AP$2:$AP$418,0))</f>
        <v>TS199</v>
      </c>
      <c r="B190" s="25" t="str">
        <f>INDEX('Division Lvl'!$B$2:$B$418,MATCH($H190,'Division Lvl'!$AP$2:$AP$418,0))</f>
        <v>Future sub-transmission substation renewal programs</v>
      </c>
      <c r="C190" s="25" t="str">
        <f>INDEX('Division Lvl'!$C$2:$C$418,MATCH($H190,'Division Lvl'!$AP$2:$AP$418,0))</f>
        <v>Program - Short Term Need</v>
      </c>
      <c r="D190" s="25" t="s">
        <v>882</v>
      </c>
      <c r="E190" s="25">
        <f>INDEX('Division Lvl'!$AL$2:$AL$418,MATCH($H190,'Division Lvl'!$AP$2:$AP$418,0))</f>
        <v>180</v>
      </c>
      <c r="F190" s="25">
        <f>INDEX('Division Lvl'!$AM$2:$AM$418,MATCH($H190,'Division Lvl'!$AP$2:$AP$418,0))</f>
        <v>2700</v>
      </c>
      <c r="G190" s="26">
        <f>INDEX('Division Lvl'!$AN$2:$AN$418,MATCH($H190,'Division Lvl'!$AP$2:$AP$418,0))</f>
        <v>0.66070548673632656</v>
      </c>
      <c r="H190" s="25" t="s">
        <v>943</v>
      </c>
      <c r="I190" s="37"/>
    </row>
    <row r="191" spans="1:9" x14ac:dyDescent="0.2">
      <c r="A191" s="25" t="str">
        <f>INDEX('Division Lvl'!$A$2:$A$418,MATCH(H191,'Division Lvl'!$AP$2:$AP$418,0))</f>
        <v>TS600</v>
      </c>
      <c r="B191" s="25" t="str">
        <f>INDEX('Division Lvl'!$B$2:$B$418,MATCH($H191,'Division Lvl'!$AP$2:$AP$418,0))</f>
        <v>Power transformer replacement</v>
      </c>
      <c r="C191" s="25" t="str">
        <f>INDEX('Division Lvl'!$C$2:$C$418,MATCH($H191,'Division Lvl'!$AP$2:$AP$418,0))</f>
        <v>Program - Short Term Need</v>
      </c>
      <c r="D191" s="25" t="s">
        <v>882</v>
      </c>
      <c r="E191" s="25">
        <f>INDEX('Division Lvl'!$AL$2:$AL$418,MATCH($H191,'Division Lvl'!$AP$2:$AP$418,0))</f>
        <v>340</v>
      </c>
      <c r="F191" s="25">
        <f>INDEX('Division Lvl'!$AM$2:$AM$418,MATCH($H191,'Division Lvl'!$AP$2:$AP$418,0))</f>
        <v>5100</v>
      </c>
      <c r="G191" s="26">
        <f>INDEX('Division Lvl'!$AN$2:$AN$418,MATCH($H191,'Division Lvl'!$AP$2:$AP$418,0))</f>
        <v>9.2277390047231442E-2</v>
      </c>
      <c r="H191" s="25" t="s">
        <v>681</v>
      </c>
      <c r="I191" s="37"/>
    </row>
    <row r="192" spans="1:9" ht="25.5" x14ac:dyDescent="0.2">
      <c r="A192" s="25" t="str">
        <f>INDEX('Division Lvl'!$A$2:$A$418,MATCH(H192,'Division Lvl'!$AP$2:$AP$418,0))</f>
        <v>TS615</v>
      </c>
      <c r="B192" s="25" t="str">
        <f>INDEX('Division Lvl'!$B$2:$B$418,MATCH($H192,'Division Lvl'!$AP$2:$AP$418,0))</f>
        <v>Gerringong ZS 33kV No 2 transformer replacement</v>
      </c>
      <c r="C192" s="25" t="str">
        <f>INDEX('Division Lvl'!$C$2:$C$418,MATCH($H192,'Division Lvl'!$AP$2:$AP$418,0))</f>
        <v>Major Project - Committed Project</v>
      </c>
      <c r="D192" s="25" t="s">
        <v>882</v>
      </c>
      <c r="E192" s="25" t="str">
        <f>INDEX('Division Lvl'!$AL$2:$AL$418,MATCH($H192,'Division Lvl'!$AP$2:$AP$418,0))</f>
        <v/>
      </c>
      <c r="F192" s="25">
        <f>INDEX('Division Lvl'!$AM$2:$AM$418,MATCH($H192,'Division Lvl'!$AP$2:$AP$418,0))</f>
        <v>5100</v>
      </c>
      <c r="G192" s="26">
        <f>INDEX('Division Lvl'!$AN$2:$AN$418,MATCH($H192,'Division Lvl'!$AP$2:$AP$418,0))</f>
        <v>9.2277390047231442E-2</v>
      </c>
      <c r="H192" s="25" t="s">
        <v>773</v>
      </c>
      <c r="I192" s="37"/>
    </row>
    <row r="193" spans="1:9" ht="25.5" x14ac:dyDescent="0.2">
      <c r="A193" s="25" t="str">
        <f>INDEX('Division Lvl'!$A$2:$A$418,MATCH(H193,'Division Lvl'!$AP$2:$AP$418,0))</f>
        <v>TS616</v>
      </c>
      <c r="B193" s="25" t="str">
        <f>INDEX('Division Lvl'!$B$2:$B$418,MATCH($H193,'Division Lvl'!$AP$2:$AP$418,0))</f>
        <v>Camellia TS transformer replacement and 33kV busbar rearrangement</v>
      </c>
      <c r="C193" s="25" t="str">
        <f>INDEX('Division Lvl'!$C$2:$C$418,MATCH($H193,'Division Lvl'!$AP$2:$AP$418,0))</f>
        <v>Major Project - Committed Project</v>
      </c>
      <c r="D193" s="25" t="s">
        <v>882</v>
      </c>
      <c r="E193" s="25">
        <f>INDEX('Division Lvl'!$AL$2:$AL$418,MATCH($H193,'Division Lvl'!$AP$2:$AP$418,0))</f>
        <v>340</v>
      </c>
      <c r="F193" s="25">
        <f>INDEX('Division Lvl'!$AM$2:$AM$418,MATCH($H193,'Division Lvl'!$AP$2:$AP$418,0))</f>
        <v>5100</v>
      </c>
      <c r="G193" s="26">
        <f>INDEX('Division Lvl'!$AN$2:$AN$418,MATCH($H193,'Division Lvl'!$AP$2:$AP$418,0))</f>
        <v>9.2277390047231442E-2</v>
      </c>
      <c r="H193" s="25" t="s">
        <v>818</v>
      </c>
      <c r="I193" s="37"/>
    </row>
    <row r="194" spans="1:9" x14ac:dyDescent="0.2">
      <c r="A194" s="25" t="str">
        <f>INDEX('Division Lvl'!$A$2:$A$418,MATCH(H194,'Division Lvl'!$AP$2:$AP$418,0))</f>
        <v>TS617</v>
      </c>
      <c r="B194" s="25" t="str">
        <f>INDEX('Division Lvl'!$B$2:$B$418,MATCH($H194,'Division Lvl'!$AP$2:$AP$418,0))</f>
        <v>Prospect ZS transformer replacement</v>
      </c>
      <c r="C194" s="25" t="str">
        <f>INDEX('Division Lvl'!$C$2:$C$418,MATCH($H194,'Division Lvl'!$AP$2:$AP$418,0))</f>
        <v>Major Project - Committed Project</v>
      </c>
      <c r="D194" s="25" t="s">
        <v>882</v>
      </c>
      <c r="E194" s="25">
        <f>INDEX('Division Lvl'!$AL$2:$AL$418,MATCH($H194,'Division Lvl'!$AP$2:$AP$418,0))</f>
        <v>340</v>
      </c>
      <c r="F194" s="25">
        <f>INDEX('Division Lvl'!$AM$2:$AM$418,MATCH($H194,'Division Lvl'!$AP$2:$AP$418,0))</f>
        <v>5100</v>
      </c>
      <c r="G194" s="26">
        <f>INDEX('Division Lvl'!$AN$2:$AN$418,MATCH($H194,'Division Lvl'!$AP$2:$AP$418,0))</f>
        <v>9.2277390047231442E-2</v>
      </c>
      <c r="H194" s="25" t="s">
        <v>821</v>
      </c>
      <c r="I194" s="37"/>
    </row>
    <row r="195" spans="1:9" x14ac:dyDescent="0.2">
      <c r="A195" s="25" t="str">
        <f>INDEX('Division Lvl'!$A$2:$A$418,MATCH(H195,'Division Lvl'!$AP$2:$AP$418,0))</f>
        <v>TS618</v>
      </c>
      <c r="B195" s="25" t="str">
        <f>INDEX('Division Lvl'!$B$2:$B$418,MATCH($H195,'Division Lvl'!$AP$2:$AP$418,0))</f>
        <v>Albion Park ZS transformer replacement</v>
      </c>
      <c r="C195" s="25" t="str">
        <f>INDEX('Division Lvl'!$C$2:$C$418,MATCH($H195,'Division Lvl'!$AP$2:$AP$418,0))</f>
        <v>Major Project - Committed Project</v>
      </c>
      <c r="D195" s="25" t="s">
        <v>882</v>
      </c>
      <c r="E195" s="25">
        <f>INDEX('Division Lvl'!$AL$2:$AL$418,MATCH($H195,'Division Lvl'!$AP$2:$AP$418,0))</f>
        <v>340</v>
      </c>
      <c r="F195" s="25">
        <f>INDEX('Division Lvl'!$AM$2:$AM$418,MATCH($H195,'Division Lvl'!$AP$2:$AP$418,0))</f>
        <v>5100</v>
      </c>
      <c r="G195" s="26">
        <f>INDEX('Division Lvl'!$AN$2:$AN$418,MATCH($H195,'Division Lvl'!$AP$2:$AP$418,0))</f>
        <v>9.2277390047231442E-2</v>
      </c>
      <c r="H195" s="25" t="s">
        <v>822</v>
      </c>
      <c r="I195" s="37"/>
    </row>
    <row r="196" spans="1:9" x14ac:dyDescent="0.2">
      <c r="A196" s="25" t="str">
        <f>INDEX('Division Lvl'!$A$2:$A$418,MATCH(H196,'Division Lvl'!$AP$2:$AP$418,0))</f>
        <v>TS700</v>
      </c>
      <c r="B196" s="25" t="str">
        <f>INDEX('Division Lvl'!$B$2:$B$418,MATCH($H196,'Division Lvl'!$AP$2:$AP$418,0))</f>
        <v>11kV zone substation switchboard replacement</v>
      </c>
      <c r="C196" s="25" t="str">
        <f>INDEX('Division Lvl'!$C$2:$C$418,MATCH($H196,'Division Lvl'!$AP$2:$AP$418,0))</f>
        <v>Program - Short Term Need</v>
      </c>
      <c r="D196" s="25" t="s">
        <v>882</v>
      </c>
      <c r="E196" s="25">
        <f>INDEX('Division Lvl'!$AL$2:$AL$418,MATCH($H196,'Division Lvl'!$AP$2:$AP$418,0))</f>
        <v>290</v>
      </c>
      <c r="F196" s="25">
        <f>INDEX('Division Lvl'!$AM$2:$AM$418,MATCH($H196,'Division Lvl'!$AP$2:$AP$418,0))</f>
        <v>4350</v>
      </c>
      <c r="G196" s="26">
        <f>INDEX('Division Lvl'!$AN$2:$AN$418,MATCH($H196,'Division Lvl'!$AP$2:$AP$418,0))</f>
        <v>0.29112893964849867</v>
      </c>
      <c r="H196" s="25" t="s">
        <v>944</v>
      </c>
      <c r="I196" s="37"/>
    </row>
    <row r="197" spans="1:9" x14ac:dyDescent="0.2">
      <c r="A197" s="25" t="str">
        <f>INDEX('Division Lvl'!$A$2:$A$418,MATCH(H197,'Division Lvl'!$AP$2:$AP$418,0))</f>
        <v>TS701</v>
      </c>
      <c r="B197" s="25" t="str">
        <f>INDEX('Division Lvl'!$B$2:$B$418,MATCH($H197,'Division Lvl'!$AP$2:$AP$418,0))</f>
        <v>North Rocks ZS 11kV switchboard replacement</v>
      </c>
      <c r="C197" s="25" t="str">
        <f>INDEX('Division Lvl'!$C$2:$C$418,MATCH($H197,'Division Lvl'!$AP$2:$AP$418,0))</f>
        <v>Major Project - Committed Project</v>
      </c>
      <c r="D197" s="25" t="s">
        <v>882</v>
      </c>
      <c r="E197" s="25">
        <f>INDEX('Division Lvl'!$AL$2:$AL$418,MATCH($H197,'Division Lvl'!$AP$2:$AP$418,0))</f>
        <v>290</v>
      </c>
      <c r="F197" s="25">
        <f>INDEX('Division Lvl'!$AM$2:$AM$418,MATCH($H197,'Division Lvl'!$AP$2:$AP$418,0))</f>
        <v>4350</v>
      </c>
      <c r="G197" s="26">
        <f>INDEX('Division Lvl'!$AN$2:$AN$418,MATCH($H197,'Division Lvl'!$AP$2:$AP$418,0))</f>
        <v>0.29112893964849867</v>
      </c>
      <c r="H197" s="25" t="s">
        <v>886</v>
      </c>
      <c r="I197" s="37"/>
    </row>
    <row r="198" spans="1:9" x14ac:dyDescent="0.2">
      <c r="A198" s="25" t="str">
        <f>INDEX('Division Lvl'!$A$2:$A$418,MATCH(H198,'Division Lvl'!$AP$2:$AP$418,0))</f>
        <v>TS702</v>
      </c>
      <c r="B198" s="25" t="str">
        <f>INDEX('Division Lvl'!$B$2:$B$418,MATCH($H198,'Division Lvl'!$AP$2:$AP$418,0))</f>
        <v>Kellyville ZS 11kV switchboard replacement</v>
      </c>
      <c r="C198" s="25" t="str">
        <f>INDEX('Division Lvl'!$C$2:$C$418,MATCH($H198,'Division Lvl'!$AP$2:$AP$418,0))</f>
        <v>Major Project - Committed Project</v>
      </c>
      <c r="D198" s="25" t="s">
        <v>882</v>
      </c>
      <c r="E198" s="25">
        <f>INDEX('Division Lvl'!$AL$2:$AL$418,MATCH($H198,'Division Lvl'!$AP$2:$AP$418,0))</f>
        <v>290</v>
      </c>
      <c r="F198" s="25">
        <f>INDEX('Division Lvl'!$AM$2:$AM$418,MATCH($H198,'Division Lvl'!$AP$2:$AP$418,0))</f>
        <v>4350</v>
      </c>
      <c r="G198" s="26">
        <f>INDEX('Division Lvl'!$AN$2:$AN$418,MATCH($H198,'Division Lvl'!$AP$2:$AP$418,0))</f>
        <v>0.29112893964849867</v>
      </c>
      <c r="H198" s="25" t="s">
        <v>887</v>
      </c>
      <c r="I198" s="37"/>
    </row>
    <row r="199" spans="1:9" x14ac:dyDescent="0.2">
      <c r="A199" s="25" t="str">
        <f>INDEX('Division Lvl'!$A$2:$A$418,MATCH(H199,'Division Lvl'!$AP$2:$AP$418,0))</f>
        <v>TS703</v>
      </c>
      <c r="B199" s="25" t="str">
        <f>INDEX('Division Lvl'!$B$2:$B$418,MATCH($H199,'Division Lvl'!$AP$2:$AP$418,0))</f>
        <v>Horsley Park ZS 11kV switchboard replacement</v>
      </c>
      <c r="C199" s="25" t="str">
        <f>INDEX('Division Lvl'!$C$2:$C$418,MATCH($H199,'Division Lvl'!$AP$2:$AP$418,0))</f>
        <v>Major Project - Committed Project</v>
      </c>
      <c r="D199" s="25" t="s">
        <v>882</v>
      </c>
      <c r="E199" s="25">
        <f>INDEX('Division Lvl'!$AL$2:$AL$418,MATCH($H199,'Division Lvl'!$AP$2:$AP$418,0))</f>
        <v>290</v>
      </c>
      <c r="F199" s="25">
        <f>INDEX('Division Lvl'!$AM$2:$AM$418,MATCH($H199,'Division Lvl'!$AP$2:$AP$418,0))</f>
        <v>4350</v>
      </c>
      <c r="G199" s="26">
        <f>INDEX('Division Lvl'!$AN$2:$AN$418,MATCH($H199,'Division Lvl'!$AP$2:$AP$418,0))</f>
        <v>0.29112893964849867</v>
      </c>
      <c r="H199" s="25" t="s">
        <v>888</v>
      </c>
      <c r="I199" s="37"/>
    </row>
    <row r="200" spans="1:9" x14ac:dyDescent="0.2">
      <c r="A200" s="25" t="str">
        <f>INDEX('Division Lvl'!$A$2:$A$418,MATCH(H200,'Division Lvl'!$AP$2:$AP$418,0))</f>
        <v>TS704</v>
      </c>
      <c r="B200" s="25" t="str">
        <f>INDEX('Division Lvl'!$B$2:$B$418,MATCH($H200,'Division Lvl'!$AP$2:$AP$418,0))</f>
        <v>Port Central ZS 11kV switchboard replacement</v>
      </c>
      <c r="C200" s="25" t="str">
        <f>INDEX('Division Lvl'!$C$2:$C$418,MATCH($H200,'Division Lvl'!$AP$2:$AP$418,0))</f>
        <v>Major Project - Committed Project</v>
      </c>
      <c r="D200" s="25" t="s">
        <v>882</v>
      </c>
      <c r="E200" s="25">
        <f>INDEX('Division Lvl'!$AL$2:$AL$418,MATCH($H200,'Division Lvl'!$AP$2:$AP$418,0))</f>
        <v>290</v>
      </c>
      <c r="F200" s="25">
        <f>INDEX('Division Lvl'!$AM$2:$AM$418,MATCH($H200,'Division Lvl'!$AP$2:$AP$418,0))</f>
        <v>4350</v>
      </c>
      <c r="G200" s="26">
        <f>INDEX('Division Lvl'!$AN$2:$AN$418,MATCH($H200,'Division Lvl'!$AP$2:$AP$418,0))</f>
        <v>0.29112893964849867</v>
      </c>
      <c r="H200" s="25" t="s">
        <v>889</v>
      </c>
      <c r="I200" s="37"/>
    </row>
    <row r="201" spans="1:9" x14ac:dyDescent="0.2">
      <c r="A201" s="25" t="str">
        <f>INDEX('Division Lvl'!$A$2:$A$418,MATCH(H201,'Division Lvl'!$AP$2:$AP$418,0))</f>
        <v>UR</v>
      </c>
      <c r="B201" s="25" t="str">
        <f>INDEX('Division Lvl'!$B$2:$B$418,MATCH($H201,'Division Lvl'!$AP$2:$AP$418,0))</f>
        <v>Underground residential</v>
      </c>
      <c r="C201" s="25" t="str">
        <f>INDEX('Division Lvl'!$C$2:$C$418,MATCH($H201,'Division Lvl'!$AP$2:$AP$418,0))</f>
        <v>Program - Short Term Need</v>
      </c>
      <c r="D201" s="25" t="s">
        <v>884</v>
      </c>
      <c r="E201" s="25">
        <f>INDEX('Division Lvl'!$AL$2:$AL$418,MATCH($H201,'Division Lvl'!$AP$2:$AP$418,0))</f>
        <v>190</v>
      </c>
      <c r="F201" s="25">
        <f>INDEX('Division Lvl'!$AM$2:$AM$418,MATCH($H201,'Division Lvl'!$AP$2:$AP$418,0))</f>
        <v>2850</v>
      </c>
      <c r="G201" s="26">
        <f>INDEX('Division Lvl'!$AN$2:$AN$418,MATCH($H201,'Division Lvl'!$AP$2:$AP$418,0))</f>
        <v>0.65710886224375653</v>
      </c>
      <c r="H201" s="25" t="s">
        <v>682</v>
      </c>
      <c r="I201" s="37"/>
    </row>
  </sheetData>
  <mergeCells count="1">
    <mergeCell ref="A1:B1"/>
  </mergeCells>
  <conditionalFormatting sqref="A2:H201">
    <cfRule type="expression" dxfId="57" priority="1">
      <formula>MOD(ROW(),2)=1</formula>
    </cfRule>
    <cfRule type="expression" dxfId="56" priority="2">
      <formula>MOD(ROW(),2)=0</formula>
    </cfRule>
  </conditionalFormatting>
  <pageMargins left="0.78740157480314965" right="0.78740157480314965" top="0.78740157480314965" bottom="0.70866141732283472" header="0.31496062992125984" footer="0.31496062992125984"/>
  <pageSetup paperSize="9" orientation="landscape" verticalDpi="0" r:id="rId1"/>
  <headerFooter differentOddEven="1">
    <oddFooter>&amp;LDecember 2016&amp;R&amp;P</oddFooter>
    <evenFooter xml:space="preserve">&amp;L&amp;P&amp;RStrategic Asset Management Plan 2017/18 – 2026/27
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39997558519241921"/>
  </sheetPr>
  <dimension ref="A1:F181"/>
  <sheetViews>
    <sheetView workbookViewId="0"/>
  </sheetViews>
  <sheetFormatPr defaultColWidth="9.140625" defaultRowHeight="12.75" x14ac:dyDescent="0.2"/>
  <cols>
    <col min="1" max="1" width="6.85546875" style="46" bestFit="1" customWidth="1"/>
    <col min="2" max="2" width="73.85546875" style="46" bestFit="1" customWidth="1"/>
    <col min="3" max="3" width="8.5703125" style="46" bestFit="1" customWidth="1"/>
    <col min="4" max="4" width="17.85546875" style="46" customWidth="1"/>
    <col min="5" max="5" width="10.28515625" style="46" bestFit="1" customWidth="1"/>
    <col min="6" max="6" width="10" style="46" bestFit="1" customWidth="1"/>
    <col min="7" max="16384" width="9.140625" style="46"/>
  </cols>
  <sheetData>
    <row r="1" spans="1:6" x14ac:dyDescent="0.2">
      <c r="A1" s="48" t="s">
        <v>511</v>
      </c>
      <c r="B1" s="48" t="s">
        <v>1074</v>
      </c>
      <c r="C1" s="48" t="str">
        <f>'SRP Comp'!B1</f>
        <v>PIP SRP</v>
      </c>
      <c r="D1" s="48" t="str">
        <f ca="1">'SRP Comp'!P1</f>
        <v>AER - Endeavour Energy 2019-24 - Draft decision - Capex Model - November 2018</v>
      </c>
      <c r="E1" s="48" t="s">
        <v>1073</v>
      </c>
      <c r="F1" s="48" t="s">
        <v>1072</v>
      </c>
    </row>
    <row r="2" spans="1:6" x14ac:dyDescent="0.2">
      <c r="A2" s="46" t="s">
        <v>96</v>
      </c>
      <c r="B2" s="46" t="s">
        <v>295</v>
      </c>
      <c r="C2" s="47">
        <f>IFERROR(INDEX(SRP!R:R,MATCH(A2,SRP!A:A,0)),0)</f>
        <v>18773713.74291943</v>
      </c>
      <c r="D2" s="47">
        <f>SUMIF('Program Lvl'!B:B,A2,'Program Lvl'!Y:Y)-SUMIF('Program Lvl'!B:B,A2,'Program Lvl'!W:W)</f>
        <v>15779946.715842329</v>
      </c>
      <c r="E2" s="98">
        <f t="shared" ref="E2:E33" si="0">D2-C2</f>
        <v>-2993767.0270771012</v>
      </c>
      <c r="F2" s="97">
        <f t="shared" ref="F2:F33" si="1">IFERROR(E2/C2,IF(D2=0,"","Added"))</f>
        <v>-0.15946589300724853</v>
      </c>
    </row>
    <row r="3" spans="1:6" x14ac:dyDescent="0.2">
      <c r="A3" s="46" t="s">
        <v>57</v>
      </c>
      <c r="B3" s="46" t="s">
        <v>1046</v>
      </c>
      <c r="C3" s="47">
        <f>IFERROR(INDEX(SRP!R:R,MATCH(A3,SRP!A:A,0)),0)</f>
        <v>18774222.452851929</v>
      </c>
      <c r="D3" s="47">
        <f>SUMIF('Program Lvl'!B:B,A3,'Program Lvl'!Y:Y)-SUMIF('Program Lvl'!B:B,A3,'Program Lvl'!W:W)</f>
        <v>22243372.253922395</v>
      </c>
      <c r="E3" s="98">
        <f t="shared" si="0"/>
        <v>3469149.8010704666</v>
      </c>
      <c r="F3" s="97">
        <f t="shared" si="1"/>
        <v>0.18478260869565225</v>
      </c>
    </row>
    <row r="4" spans="1:6" x14ac:dyDescent="0.2">
      <c r="A4" s="46" t="s">
        <v>58</v>
      </c>
      <c r="B4" s="46" t="s">
        <v>272</v>
      </c>
      <c r="C4" s="47">
        <f>IFERROR(INDEX(SRP!R:R,MATCH(A4,SRP!A:A,0)),0)</f>
        <v>18226060.020083621</v>
      </c>
      <c r="D4" s="47">
        <f>SUMIF('Program Lvl'!B:B,A4,'Program Lvl'!Y:Y)-SUMIF('Program Lvl'!B:B,A4,'Program Lvl'!W:W)</f>
        <v>15973723.145400865</v>
      </c>
      <c r="E4" s="98">
        <f t="shared" si="0"/>
        <v>-2252336.8746827561</v>
      </c>
      <c r="F4" s="97">
        <f t="shared" si="1"/>
        <v>-0.12357782604692763</v>
      </c>
    </row>
    <row r="5" spans="1:6" x14ac:dyDescent="0.2">
      <c r="A5" s="46" t="s">
        <v>60</v>
      </c>
      <c r="B5" s="46" t="s">
        <v>273</v>
      </c>
      <c r="C5" s="47">
        <f>IFERROR(INDEX(SRP!R:R,MATCH(A5,SRP!A:A,0)),0)</f>
        <v>5101690.8839271553</v>
      </c>
      <c r="D5" s="47">
        <f>SUMIF('Program Lvl'!B:B,A5,'Program Lvl'!Y:Y)-SUMIF('Program Lvl'!B:B,A5,'Program Lvl'!W:W)</f>
        <v>5098102.0501731113</v>
      </c>
      <c r="E5" s="98">
        <f t="shared" si="0"/>
        <v>-3588.8337540440261</v>
      </c>
      <c r="F5" s="97">
        <f t="shared" si="1"/>
        <v>-7.0345966380492089E-4</v>
      </c>
    </row>
    <row r="6" spans="1:6" x14ac:dyDescent="0.2">
      <c r="A6" s="46" t="s">
        <v>61</v>
      </c>
      <c r="B6" s="46" t="s">
        <v>274</v>
      </c>
      <c r="C6" s="47">
        <f>IFERROR(INDEX(SRP!R:R,MATCH(A6,SRP!A:A,0)),0)</f>
        <v>7101553.7104266006</v>
      </c>
      <c r="D6" s="47">
        <f>SUMIF('Program Lvl'!B:B,A6,'Program Lvl'!Y:Y)-SUMIF('Program Lvl'!B:B,A6,'Program Lvl'!W:W)</f>
        <v>7260827.3985332511</v>
      </c>
      <c r="E6" s="98">
        <f t="shared" si="0"/>
        <v>159273.68810665049</v>
      </c>
      <c r="F6" s="97">
        <f t="shared" si="1"/>
        <v>2.2428005842271195E-2</v>
      </c>
    </row>
    <row r="7" spans="1:6" x14ac:dyDescent="0.2">
      <c r="A7" s="46" t="s">
        <v>62</v>
      </c>
      <c r="B7" s="46" t="s">
        <v>275</v>
      </c>
      <c r="C7" s="47">
        <f>IFERROR(INDEX(SRP!R:R,MATCH(A7,SRP!A:A,0)),0)</f>
        <v>5554650.8034021761</v>
      </c>
      <c r="D7" s="47">
        <f>SUMIF('Program Lvl'!B:B,A7,'Program Lvl'!Y:Y)-SUMIF('Program Lvl'!B:B,A7,'Program Lvl'!W:W)</f>
        <v>9039261.0083916206</v>
      </c>
      <c r="E7" s="98">
        <f t="shared" si="0"/>
        <v>3484610.2049894445</v>
      </c>
      <c r="F7" s="97">
        <f t="shared" si="1"/>
        <v>0.62733200129432987</v>
      </c>
    </row>
    <row r="8" spans="1:6" x14ac:dyDescent="0.2">
      <c r="A8" s="46" t="s">
        <v>48</v>
      </c>
      <c r="B8" s="46" t="s">
        <v>260</v>
      </c>
      <c r="C8" s="47">
        <f>IFERROR(INDEX(SRP!R:R,MATCH(A8,SRP!A:A,0)),0)</f>
        <v>8626635.1922891922</v>
      </c>
      <c r="D8" s="47">
        <f>SUMIF('Program Lvl'!B:B,A8,'Program Lvl'!Y:Y)-SUMIF('Program Lvl'!B:B,A8,'Program Lvl'!W:W)</f>
        <v>7792263.2072521988</v>
      </c>
      <c r="E8" s="98">
        <f t="shared" si="0"/>
        <v>-834371.9850369934</v>
      </c>
      <c r="F8" s="97">
        <f t="shared" si="1"/>
        <v>-9.6720443885558782E-2</v>
      </c>
    </row>
    <row r="9" spans="1:6" x14ac:dyDescent="0.2">
      <c r="A9" s="46" t="s">
        <v>49</v>
      </c>
      <c r="B9" s="46" t="s">
        <v>782</v>
      </c>
      <c r="C9" s="47">
        <f>IFERROR(INDEX(SRP!R:R,MATCH(A9,SRP!A:A,0)),0)</f>
        <v>150176446.93126619</v>
      </c>
      <c r="D9" s="47">
        <f>SUMIF('Program Lvl'!B:B,A9,'Program Lvl'!Y:Y)-SUMIF('Program Lvl'!B:B,A9,'Program Lvl'!W:W)</f>
        <v>150176446.93126622</v>
      </c>
      <c r="E9" s="98">
        <f t="shared" si="0"/>
        <v>0</v>
      </c>
      <c r="F9" s="97">
        <f t="shared" si="1"/>
        <v>0</v>
      </c>
    </row>
    <row r="10" spans="1:6" x14ac:dyDescent="0.2">
      <c r="A10" s="46" t="s">
        <v>50</v>
      </c>
      <c r="B10" s="46" t="s">
        <v>266</v>
      </c>
      <c r="C10" s="47">
        <f>IFERROR(INDEX(SRP!R:R,MATCH(A10,SRP!A:A,0)),0)</f>
        <v>101150508.90086296</v>
      </c>
      <c r="D10" s="47">
        <f>SUMIF('Program Lvl'!B:B,A10,'Program Lvl'!Y:Y)-SUMIF('Program Lvl'!B:B,A10,'Program Lvl'!W:W)</f>
        <v>106643256.80822857</v>
      </c>
      <c r="E10" s="98">
        <f t="shared" si="0"/>
        <v>5492747.9073656052</v>
      </c>
      <c r="F10" s="97">
        <f t="shared" si="1"/>
        <v>5.4302721430190888E-2</v>
      </c>
    </row>
    <row r="11" spans="1:6" x14ac:dyDescent="0.2">
      <c r="A11" s="46" t="s">
        <v>51</v>
      </c>
      <c r="B11" s="46" t="s">
        <v>52</v>
      </c>
      <c r="C11" s="47">
        <f>IFERROR(INDEX(SRP!R:R,MATCH(A11,SRP!A:A,0)),0)</f>
        <v>107208406.79097481</v>
      </c>
      <c r="D11" s="47">
        <f>SUMIF('Program Lvl'!B:B,A11,'Program Lvl'!Y:Y)-SUMIF('Program Lvl'!B:B,A11,'Program Lvl'!W:W)</f>
        <v>100380456.29629023</v>
      </c>
      <c r="E11" s="98">
        <f t="shared" si="0"/>
        <v>-6827950.494684577</v>
      </c>
      <c r="F11" s="97">
        <f t="shared" si="1"/>
        <v>-6.3688573490296274E-2</v>
      </c>
    </row>
    <row r="12" spans="1:6" x14ac:dyDescent="0.2">
      <c r="A12" s="46" t="s">
        <v>53</v>
      </c>
      <c r="B12" s="46" t="s">
        <v>267</v>
      </c>
      <c r="C12" s="47">
        <f>IFERROR(INDEX(SRP!R:R,MATCH(A12,SRP!A:A,0)),0)</f>
        <v>10203381.767854311</v>
      </c>
      <c r="D12" s="47">
        <f>SUMIF('Program Lvl'!B:B,A12,'Program Lvl'!Y:Y)-SUMIF('Program Lvl'!B:B,A12,'Program Lvl'!W:W)</f>
        <v>10203381.767854311</v>
      </c>
      <c r="E12" s="98">
        <f t="shared" si="0"/>
        <v>0</v>
      </c>
      <c r="F12" s="97">
        <f t="shared" si="1"/>
        <v>0</v>
      </c>
    </row>
    <row r="13" spans="1:6" x14ac:dyDescent="0.2">
      <c r="A13" s="46" t="s">
        <v>55</v>
      </c>
      <c r="B13" s="46" t="s">
        <v>268</v>
      </c>
      <c r="C13" s="47">
        <f>IFERROR(INDEX(SRP!R:R,MATCH(A13,SRP!A:A,0)),0)</f>
        <v>58469441.431455091</v>
      </c>
      <c r="D13" s="47">
        <f>SUMIF('Program Lvl'!B:B,A13,'Program Lvl'!Y:Y)-SUMIF('Program Lvl'!B:B,A13,'Program Lvl'!W:W)</f>
        <v>55624847.625857994</v>
      </c>
      <c r="E13" s="98">
        <f t="shared" si="0"/>
        <v>-2844593.8055970967</v>
      </c>
      <c r="F13" s="97">
        <f t="shared" si="1"/>
        <v>-4.8650948870990522E-2</v>
      </c>
    </row>
    <row r="14" spans="1:6" x14ac:dyDescent="0.2">
      <c r="A14" s="46" t="s">
        <v>775</v>
      </c>
      <c r="B14" s="46" t="s">
        <v>776</v>
      </c>
      <c r="C14" s="47">
        <f>IFERROR(INDEX(SRP!R:R,MATCH(A14,SRP!A:A,0)),0)</f>
        <v>15548984.204460604</v>
      </c>
      <c r="D14" s="47">
        <f>SUMIF('Program Lvl'!B:B,A14,'Program Lvl'!Y:Y)-SUMIF('Program Lvl'!B:B,A14,'Program Lvl'!W:W)</f>
        <v>11931896.298210604</v>
      </c>
      <c r="E14" s="98">
        <f t="shared" si="0"/>
        <v>-3617087.90625</v>
      </c>
      <c r="F14" s="97">
        <f t="shared" si="1"/>
        <v>-0.23262535087098168</v>
      </c>
    </row>
    <row r="15" spans="1:6" x14ac:dyDescent="0.2">
      <c r="A15" s="46" t="s">
        <v>67</v>
      </c>
      <c r="B15" s="46" t="s">
        <v>261</v>
      </c>
      <c r="C15" s="47">
        <f>IFERROR(INDEX(SRP!R:R,MATCH(A15,SRP!A:A,0)),0)</f>
        <v>10206150.540586511</v>
      </c>
      <c r="D15" s="47">
        <f>SUMIF('Program Lvl'!B:B,A15,'Program Lvl'!Y:Y)-SUMIF('Program Lvl'!B:B,A15,'Program Lvl'!W:W)</f>
        <v>10206150.540586513</v>
      </c>
      <c r="E15" s="98">
        <f t="shared" si="0"/>
        <v>0</v>
      </c>
      <c r="F15" s="97">
        <f t="shared" si="1"/>
        <v>0</v>
      </c>
    </row>
    <row r="16" spans="1:6" x14ac:dyDescent="0.2">
      <c r="A16" s="46" t="s">
        <v>68</v>
      </c>
      <c r="B16" s="46" t="s">
        <v>805</v>
      </c>
      <c r="C16" s="47">
        <f>IFERROR(INDEX(SRP!R:R,MATCH(A16,SRP!A:A,0)),0)</f>
        <v>15408911.189180993</v>
      </c>
      <c r="D16" s="47">
        <f>SUMIF('Program Lvl'!B:B,A16,'Program Lvl'!Y:Y)-SUMIF('Program Lvl'!B:B,A16,'Program Lvl'!W:W)</f>
        <v>15266031.11289206</v>
      </c>
      <c r="E16" s="98">
        <f t="shared" si="0"/>
        <v>-142880.07628893293</v>
      </c>
      <c r="F16" s="97">
        <f t="shared" si="1"/>
        <v>-9.2725614765858892E-3</v>
      </c>
    </row>
    <row r="17" spans="1:6" x14ac:dyDescent="0.2">
      <c r="A17" s="46" t="s">
        <v>69</v>
      </c>
      <c r="B17" s="46" t="s">
        <v>262</v>
      </c>
      <c r="C17" s="47">
        <f>IFERROR(INDEX(SRP!R:R,MATCH(A17,SRP!A:A,0)),0)</f>
        <v>5101690.8839271553</v>
      </c>
      <c r="D17" s="47">
        <f>SUMIF('Program Lvl'!B:B,A17,'Program Lvl'!Y:Y)-SUMIF('Program Lvl'!B:B,A17,'Program Lvl'!W:W)</f>
        <v>5101690.8839271553</v>
      </c>
      <c r="E17" s="98">
        <f t="shared" si="0"/>
        <v>0</v>
      </c>
      <c r="F17" s="97">
        <f t="shared" si="1"/>
        <v>0</v>
      </c>
    </row>
    <row r="18" spans="1:6" x14ac:dyDescent="0.2">
      <c r="A18" s="46" t="s">
        <v>70</v>
      </c>
      <c r="B18" s="46" t="s">
        <v>263</v>
      </c>
      <c r="C18" s="47">
        <f>IFERROR(INDEX(SRP!R:R,MATCH(A18,SRP!A:A,0)),0)</f>
        <v>76723772.046852678</v>
      </c>
      <c r="D18" s="47">
        <f>SUMIF('Program Lvl'!B:B,A18,'Program Lvl'!Y:Y)-SUMIF('Program Lvl'!B:B,A18,'Program Lvl'!W:W)</f>
        <v>68925828.303111702</v>
      </c>
      <c r="E18" s="98">
        <f t="shared" si="0"/>
        <v>-7797943.7437409759</v>
      </c>
      <c r="F18" s="97">
        <f t="shared" si="1"/>
        <v>-0.10163660539238124</v>
      </c>
    </row>
    <row r="19" spans="1:6" x14ac:dyDescent="0.2">
      <c r="A19" s="46" t="s">
        <v>71</v>
      </c>
      <c r="B19" s="46" t="s">
        <v>359</v>
      </c>
      <c r="C19" s="47">
        <f>IFERROR(INDEX(SRP!R:R,MATCH(A19,SRP!A:A,0)),0)</f>
        <v>0</v>
      </c>
      <c r="D19" s="47">
        <f>SUMIF('Program Lvl'!B:B,A19,'Program Lvl'!Y:Y)-SUMIF('Program Lvl'!B:B,A19,'Program Lvl'!W:W)</f>
        <v>0</v>
      </c>
      <c r="E19" s="98">
        <f t="shared" si="0"/>
        <v>0</v>
      </c>
      <c r="F19" s="97" t="str">
        <f t="shared" si="1"/>
        <v/>
      </c>
    </row>
    <row r="20" spans="1:6" x14ac:dyDescent="0.2">
      <c r="A20" s="46" t="s">
        <v>72</v>
      </c>
      <c r="B20" s="46" t="s">
        <v>264</v>
      </c>
      <c r="C20" s="47">
        <f>IFERROR(INDEX(SRP!R:R,MATCH(A20,SRP!A:A,0)),0)</f>
        <v>38119658.707159422</v>
      </c>
      <c r="D20" s="47">
        <f>SUMIF('Program Lvl'!B:B,A20,'Program Lvl'!Y:Y)-SUMIF('Program Lvl'!B:B,A20,'Program Lvl'!W:W)</f>
        <v>17757479.947318196</v>
      </c>
      <c r="E20" s="98">
        <f t="shared" si="0"/>
        <v>-20362178.759841226</v>
      </c>
      <c r="F20" s="97">
        <f t="shared" si="1"/>
        <v>-0.53416477089331638</v>
      </c>
    </row>
    <row r="21" spans="1:6" x14ac:dyDescent="0.2">
      <c r="A21" s="46" t="s">
        <v>347</v>
      </c>
      <c r="B21" s="46" t="s">
        <v>348</v>
      </c>
      <c r="C21" s="47">
        <f>IFERROR(INDEX(SRP!R:R,MATCH(A21,SRP!A:A,0)),0)</f>
        <v>7223994.2916408516</v>
      </c>
      <c r="D21" s="47">
        <f>SUMIF('Program Lvl'!B:B,A21,'Program Lvl'!Y:Y)-SUMIF('Program Lvl'!B:B,A21,'Program Lvl'!W:W)</f>
        <v>7223994.2916408516</v>
      </c>
      <c r="E21" s="98">
        <f t="shared" si="0"/>
        <v>0</v>
      </c>
      <c r="F21" s="97">
        <f t="shared" si="1"/>
        <v>0</v>
      </c>
    </row>
    <row r="22" spans="1:6" x14ac:dyDescent="0.2">
      <c r="A22" s="46" t="s">
        <v>792</v>
      </c>
      <c r="B22" s="46" t="s">
        <v>794</v>
      </c>
      <c r="C22" s="47">
        <f>IFERROR(INDEX(SRP!R:R,MATCH(A22,SRP!A:A,0)),0)</f>
        <v>74599819.579938427</v>
      </c>
      <c r="D22" s="47">
        <f>SUMIF('Program Lvl'!B:B,A22,'Program Lvl'!Y:Y)-SUMIF('Program Lvl'!B:B,A22,'Program Lvl'!W:W)</f>
        <v>17097238.659307916</v>
      </c>
      <c r="E22" s="98">
        <f t="shared" si="0"/>
        <v>-57502580.920630515</v>
      </c>
      <c r="F22" s="97">
        <f t="shared" si="1"/>
        <v>-0.77081394089717414</v>
      </c>
    </row>
    <row r="23" spans="1:6" x14ac:dyDescent="0.2">
      <c r="A23" s="46" t="s">
        <v>849</v>
      </c>
      <c r="B23" s="46" t="s">
        <v>850</v>
      </c>
      <c r="C23" s="47">
        <f>IFERROR(INDEX(SRP!R:R,MATCH(A23,SRP!A:A,0)),0)</f>
        <v>2754913.0773206633</v>
      </c>
      <c r="D23" s="47">
        <f>SUMIF('Program Lvl'!B:B,A23,'Program Lvl'!Y:Y)-SUMIF('Program Lvl'!B:B,A23,'Program Lvl'!W:W)</f>
        <v>2754913.0773206637</v>
      </c>
      <c r="E23" s="98">
        <f t="shared" si="0"/>
        <v>0</v>
      </c>
      <c r="F23" s="97">
        <f t="shared" si="1"/>
        <v>0</v>
      </c>
    </row>
    <row r="24" spans="1:6" x14ac:dyDescent="0.2">
      <c r="A24" s="46" t="s">
        <v>75</v>
      </c>
      <c r="B24" s="46" t="s">
        <v>296</v>
      </c>
      <c r="C24" s="47">
        <f>IFERROR(INDEX(SRP!R:R,MATCH(A24,SRP!A:A,0)),0)</f>
        <v>37650478.723382398</v>
      </c>
      <c r="D24" s="47">
        <f>SUMIF('Program Lvl'!B:B,A24,'Program Lvl'!Y:Y)-SUMIF('Program Lvl'!B:B,A24,'Program Lvl'!W:W)</f>
        <v>37140309.634989686</v>
      </c>
      <c r="E24" s="98">
        <f t="shared" si="0"/>
        <v>-510169.08839271218</v>
      </c>
      <c r="F24" s="97">
        <f t="shared" si="1"/>
        <v>-1.3550135501354928E-2</v>
      </c>
    </row>
    <row r="25" spans="1:6" x14ac:dyDescent="0.2">
      <c r="A25" s="46" t="s">
        <v>76</v>
      </c>
      <c r="B25" s="46" t="s">
        <v>270</v>
      </c>
      <c r="C25" s="47">
        <f>IFERROR(INDEX(SRP!R:R,MATCH(A25,SRP!A:A,0)),0)</f>
        <v>12998311.348042909</v>
      </c>
      <c r="D25" s="47">
        <f>SUMIF('Program Lvl'!B:B,A25,'Program Lvl'!Y:Y)-SUMIF('Program Lvl'!B:B,A25,'Program Lvl'!W:W)</f>
        <v>11678345.764931031</v>
      </c>
      <c r="E25" s="98">
        <f t="shared" si="0"/>
        <v>-1319965.5831118785</v>
      </c>
      <c r="F25" s="97">
        <f t="shared" si="1"/>
        <v>-0.10154900492598365</v>
      </c>
    </row>
    <row r="26" spans="1:6" x14ac:dyDescent="0.2">
      <c r="A26" s="46" t="s">
        <v>203</v>
      </c>
      <c r="B26" s="46" t="s">
        <v>297</v>
      </c>
      <c r="C26" s="47">
        <f>IFERROR(INDEX(SRP!R:R,MATCH(A26,SRP!A:A,0)),0)</f>
        <v>13450326.097193107</v>
      </c>
      <c r="D26" s="47">
        <f>SUMIF('Program Lvl'!B:B,A26,'Program Lvl'!Y:Y)-SUMIF('Program Lvl'!B:B,A26,'Program Lvl'!W:W)</f>
        <v>13450326.097193107</v>
      </c>
      <c r="E26" s="98">
        <f t="shared" si="0"/>
        <v>0</v>
      </c>
      <c r="F26" s="97">
        <f t="shared" si="1"/>
        <v>0</v>
      </c>
    </row>
    <row r="27" spans="1:6" x14ac:dyDescent="0.2">
      <c r="A27" s="46" t="s">
        <v>204</v>
      </c>
      <c r="B27" s="46" t="s">
        <v>271</v>
      </c>
      <c r="C27" s="47">
        <f>IFERROR(INDEX(SRP!R:R,MATCH(A27,SRP!A:A,0)),0)</f>
        <v>23504116.242850345</v>
      </c>
      <c r="D27" s="47">
        <f>SUMIF('Program Lvl'!B:B,A27,'Program Lvl'!Y:Y)-SUMIF('Program Lvl'!B:B,A27,'Program Lvl'!W:W)</f>
        <v>11172689.615377408</v>
      </c>
      <c r="E27" s="98">
        <f t="shared" si="0"/>
        <v>-12331426.627472937</v>
      </c>
      <c r="F27" s="97">
        <f t="shared" si="1"/>
        <v>-0.5246496613640601</v>
      </c>
    </row>
    <row r="28" spans="1:6" x14ac:dyDescent="0.2">
      <c r="A28" s="46" t="s">
        <v>280</v>
      </c>
      <c r="B28" s="46" t="s">
        <v>298</v>
      </c>
      <c r="C28" s="47">
        <f>IFERROR(INDEX(SRP!R:R,MATCH(A28,SRP!A:A,0)),0)</f>
        <v>11238097.331358492</v>
      </c>
      <c r="D28" s="47">
        <f>SUMIF('Program Lvl'!B:B,A28,'Program Lvl'!Y:Y)-SUMIF('Program Lvl'!B:B,A28,'Program Lvl'!W:W)</f>
        <v>11199641.719443047</v>
      </c>
      <c r="E28" s="98">
        <f t="shared" si="0"/>
        <v>-38455.611915444955</v>
      </c>
      <c r="F28" s="97">
        <f t="shared" si="1"/>
        <v>-3.4218970330626539E-3</v>
      </c>
    </row>
    <row r="29" spans="1:6" x14ac:dyDescent="0.2">
      <c r="A29" s="46" t="s">
        <v>510</v>
      </c>
      <c r="B29" s="46" t="s">
        <v>788</v>
      </c>
      <c r="C29" s="47">
        <f>IFERROR(INDEX(SRP!R:R,MATCH(A29,SRP!A:A,0)),0)</f>
        <v>267525</v>
      </c>
      <c r="D29" s="47">
        <f>SUMIF('Program Lvl'!B:B,A29,'Program Lvl'!Y:Y)-SUMIF('Program Lvl'!B:B,A29,'Program Lvl'!W:W)</f>
        <v>267525</v>
      </c>
      <c r="E29" s="98">
        <f t="shared" si="0"/>
        <v>0</v>
      </c>
      <c r="F29" s="97">
        <f t="shared" si="1"/>
        <v>0</v>
      </c>
    </row>
    <row r="30" spans="1:6" x14ac:dyDescent="0.2">
      <c r="A30" s="46" t="s">
        <v>812</v>
      </c>
      <c r="B30" s="46" t="s">
        <v>830</v>
      </c>
      <c r="C30" s="47">
        <f>IFERROR(INDEX(SRP!R:R,MATCH(A30,SRP!A:A,0)),0)</f>
        <v>6056171.0515624993</v>
      </c>
      <c r="D30" s="47">
        <f>SUMIF('Program Lvl'!B:B,A30,'Program Lvl'!Y:Y)-SUMIF('Program Lvl'!B:B,A30,'Program Lvl'!W:W)</f>
        <v>13009815.515033357</v>
      </c>
      <c r="E30" s="98">
        <f t="shared" si="0"/>
        <v>6953644.4634708576</v>
      </c>
      <c r="F30" s="97">
        <f t="shared" si="1"/>
        <v>1.148191556061946</v>
      </c>
    </row>
    <row r="31" spans="1:6" x14ac:dyDescent="0.2">
      <c r="A31" s="46" t="s">
        <v>813</v>
      </c>
      <c r="B31" s="46" t="s">
        <v>831</v>
      </c>
      <c r="C31" s="47">
        <f>IFERROR(INDEX(SRP!R:R,MATCH(A31,SRP!A:A,0)),0)</f>
        <v>85804569.767834485</v>
      </c>
      <c r="D31" s="47">
        <f>SUMIF('Program Lvl'!B:B,A31,'Program Lvl'!Y:Y)-SUMIF('Program Lvl'!B:B,A31,'Program Lvl'!W:W)</f>
        <v>26627255.230481002</v>
      </c>
      <c r="E31" s="98">
        <f t="shared" si="0"/>
        <v>-59177314.537353486</v>
      </c>
      <c r="F31" s="97">
        <f t="shared" si="1"/>
        <v>-0.68967555804396397</v>
      </c>
    </row>
    <row r="32" spans="1:6" x14ac:dyDescent="0.2">
      <c r="A32" s="46" t="s">
        <v>735</v>
      </c>
      <c r="B32" s="46" t="s">
        <v>742</v>
      </c>
      <c r="C32" s="47">
        <f>IFERROR(INDEX(SRP!R:R,MATCH(A32,SRP!A:A,0)),0)</f>
        <v>24313476.340651445</v>
      </c>
      <c r="D32" s="47">
        <f>SUMIF('Program Lvl'!B:B,A32,'Program Lvl'!Y:Y)-SUMIF('Program Lvl'!B:B,A32,'Program Lvl'!W:W)</f>
        <v>23650801.3996078</v>
      </c>
      <c r="E32" s="98">
        <f t="shared" si="0"/>
        <v>-662674.94104364514</v>
      </c>
      <c r="F32" s="97">
        <f t="shared" si="1"/>
        <v>-2.7255458321098713E-2</v>
      </c>
    </row>
    <row r="33" spans="1:6" x14ac:dyDescent="0.2">
      <c r="A33" s="46" t="s">
        <v>195</v>
      </c>
      <c r="B33" s="46" t="s">
        <v>299</v>
      </c>
      <c r="C33" s="47">
        <f>IFERROR(INDEX(SRP!R:R,MATCH(A33,SRP!A:A,0)),0)</f>
        <v>12700000</v>
      </c>
      <c r="D33" s="47">
        <f>SUMIF('Program Lvl'!B:B,A33,'Program Lvl'!Y:Y)-SUMIF('Program Lvl'!B:B,A33,'Program Lvl'!W:W)</f>
        <v>12700000.522812497</v>
      </c>
      <c r="E33" s="98">
        <f t="shared" si="0"/>
        <v>0.52281249687075615</v>
      </c>
      <c r="F33" s="97">
        <f t="shared" si="1"/>
        <v>4.1166338336280009E-8</v>
      </c>
    </row>
    <row r="34" spans="1:6" x14ac:dyDescent="0.2">
      <c r="A34" s="46" t="s">
        <v>196</v>
      </c>
      <c r="B34" s="46" t="s">
        <v>300</v>
      </c>
      <c r="C34" s="47">
        <f>IFERROR(INDEX(SRP!R:R,MATCH(A34,SRP!A:A,0)),0)</f>
        <v>17293326.035708617</v>
      </c>
      <c r="D34" s="47">
        <f>SUMIF('Program Lvl'!B:B,A34,'Program Lvl'!Y:Y)-SUMIF('Program Lvl'!B:B,A34,'Program Lvl'!W:W)</f>
        <v>17293326.035708621</v>
      </c>
      <c r="E34" s="98">
        <f t="shared" ref="E34:E65" si="2">D34-C34</f>
        <v>0</v>
      </c>
      <c r="F34" s="97">
        <f t="shared" ref="F34:F65" si="3">IFERROR(E34/C34,IF(D34=0,"","Added"))</f>
        <v>0</v>
      </c>
    </row>
    <row r="35" spans="1:6" x14ac:dyDescent="0.2">
      <c r="A35" s="46" t="s">
        <v>706</v>
      </c>
      <c r="B35" s="46" t="s">
        <v>711</v>
      </c>
      <c r="C35" s="47">
        <f>IFERROR(INDEX(SRP!R:R,MATCH(A35,SRP!A:A,0)),0)</f>
        <v>0</v>
      </c>
      <c r="D35" s="47">
        <f>SUMIF('Program Lvl'!B:B,A35,'Program Lvl'!Y:Y)-SUMIF('Program Lvl'!B:B,A35,'Program Lvl'!W:W)</f>
        <v>0</v>
      </c>
      <c r="E35" s="98">
        <f t="shared" si="2"/>
        <v>0</v>
      </c>
      <c r="F35" s="97" t="str">
        <f t="shared" si="3"/>
        <v/>
      </c>
    </row>
    <row r="36" spans="1:6" x14ac:dyDescent="0.2">
      <c r="A36" s="46" t="s">
        <v>164</v>
      </c>
      <c r="B36" s="46" t="s">
        <v>302</v>
      </c>
      <c r="C36" s="47">
        <f>IFERROR(INDEX(SRP!R:R,MATCH(A36,SRP!A:A,0)),0)</f>
        <v>64140951.337067045</v>
      </c>
      <c r="D36" s="47">
        <f>SUMIF('Program Lvl'!B:B,A36,'Program Lvl'!Y:Y)-SUMIF('Program Lvl'!B:B,A36,'Program Lvl'!W:W)</f>
        <v>64140951.337067053</v>
      </c>
      <c r="E36" s="98">
        <f t="shared" si="2"/>
        <v>0</v>
      </c>
      <c r="F36" s="97">
        <f t="shared" si="3"/>
        <v>0</v>
      </c>
    </row>
    <row r="37" spans="1:6" x14ac:dyDescent="0.2">
      <c r="A37" s="46" t="s">
        <v>97</v>
      </c>
      <c r="B37" s="46" t="s">
        <v>303</v>
      </c>
      <c r="C37" s="47">
        <f>IFERROR(INDEX(SRP!R:R,MATCH(A37,SRP!A:A,0)),0)</f>
        <v>137965604.40429261</v>
      </c>
      <c r="D37" s="47">
        <f>SUMIF('Program Lvl'!B:B,A37,'Program Lvl'!Y:Y)-SUMIF('Program Lvl'!B:B,A37,'Program Lvl'!W:W)</f>
        <v>48246537.954047062</v>
      </c>
      <c r="E37" s="98">
        <f t="shared" si="2"/>
        <v>-89719066.450245559</v>
      </c>
      <c r="F37" s="97">
        <f t="shared" si="3"/>
        <v>-0.65030024575787726</v>
      </c>
    </row>
    <row r="38" spans="1:6" x14ac:dyDescent="0.2">
      <c r="A38" s="46" t="s">
        <v>169</v>
      </c>
      <c r="B38" s="46" t="s">
        <v>304</v>
      </c>
      <c r="C38" s="47">
        <f>IFERROR(INDEX(SRP!R:R,MATCH(A38,SRP!A:A,0)),0)</f>
        <v>1224405.812142517</v>
      </c>
      <c r="D38" s="47">
        <f>SUMIF('Program Lvl'!B:B,A38,'Program Lvl'!Y:Y)-SUMIF('Program Lvl'!B:B,A38,'Program Lvl'!W:W)</f>
        <v>816270.54142834491</v>
      </c>
      <c r="E38" s="98">
        <f t="shared" si="2"/>
        <v>-408135.27071417205</v>
      </c>
      <c r="F38" s="97">
        <f t="shared" si="3"/>
        <v>-0.33333333333333309</v>
      </c>
    </row>
    <row r="39" spans="1:6" x14ac:dyDescent="0.2">
      <c r="A39" s="46" t="s">
        <v>165</v>
      </c>
      <c r="B39" s="46" t="s">
        <v>166</v>
      </c>
      <c r="C39" s="47">
        <f>IFERROR(INDEX(SRP!R:R,MATCH(A39,SRP!A:A,0)),0)</f>
        <v>5101690.8839271553</v>
      </c>
      <c r="D39" s="47">
        <f>SUMIF('Program Lvl'!B:B,A39,'Program Lvl'!Y:Y)-SUMIF('Program Lvl'!B:B,A39,'Program Lvl'!W:W)</f>
        <v>5101690.8839271553</v>
      </c>
      <c r="E39" s="98">
        <f t="shared" si="2"/>
        <v>0</v>
      </c>
      <c r="F39" s="97">
        <f t="shared" si="3"/>
        <v>0</v>
      </c>
    </row>
    <row r="40" spans="1:6" x14ac:dyDescent="0.2">
      <c r="A40" s="46" t="s">
        <v>167</v>
      </c>
      <c r="B40" s="46" t="s">
        <v>857</v>
      </c>
      <c r="C40" s="47">
        <f>IFERROR(INDEX(SRP!R:R,MATCH(A40,SRP!A:A,0)),0)</f>
        <v>10203381.767854311</v>
      </c>
      <c r="D40" s="47">
        <f>SUMIF('Program Lvl'!B:B,A40,'Program Lvl'!Y:Y)-SUMIF('Program Lvl'!B:B,A40,'Program Lvl'!W:W)</f>
        <v>10203381.767854311</v>
      </c>
      <c r="E40" s="98">
        <f t="shared" si="2"/>
        <v>0</v>
      </c>
      <c r="F40" s="97">
        <f t="shared" si="3"/>
        <v>0</v>
      </c>
    </row>
    <row r="41" spans="1:6" x14ac:dyDescent="0.2">
      <c r="A41" s="46" t="s">
        <v>168</v>
      </c>
      <c r="B41" s="46" t="s">
        <v>305</v>
      </c>
      <c r="C41" s="47">
        <f>IFERROR(INDEX(SRP!R:R,MATCH(A41,SRP!A:A,0)),0)</f>
        <v>0</v>
      </c>
      <c r="D41" s="47">
        <f>SUMIF('Program Lvl'!B:B,A41,'Program Lvl'!Y:Y)-SUMIF('Program Lvl'!B:B,A41,'Program Lvl'!W:W)</f>
        <v>0</v>
      </c>
      <c r="E41" s="98">
        <f t="shared" si="2"/>
        <v>0</v>
      </c>
      <c r="F41" s="97" t="str">
        <f t="shared" si="3"/>
        <v/>
      </c>
    </row>
    <row r="42" spans="1:6" x14ac:dyDescent="0.2">
      <c r="A42" s="46" t="s">
        <v>193</v>
      </c>
      <c r="B42" s="46" t="s">
        <v>306</v>
      </c>
      <c r="C42" s="47">
        <f>IFERROR(INDEX(SRP!R:R,MATCH(A42,SRP!A:A,0)),0)</f>
        <v>2550845.4419635776</v>
      </c>
      <c r="D42" s="47">
        <f>SUMIF('Program Lvl'!B:B,A42,'Program Lvl'!Y:Y)-SUMIF('Program Lvl'!B:B,A42,'Program Lvl'!W:W)</f>
        <v>2550845.4419635776</v>
      </c>
      <c r="E42" s="98">
        <f t="shared" si="2"/>
        <v>0</v>
      </c>
      <c r="F42" s="97">
        <f t="shared" si="3"/>
        <v>0</v>
      </c>
    </row>
    <row r="43" spans="1:6" x14ac:dyDescent="0.2">
      <c r="A43" s="46" t="s">
        <v>136</v>
      </c>
      <c r="B43" s="46" t="s">
        <v>307</v>
      </c>
      <c r="C43" s="47">
        <f>IFERROR(INDEX(SRP!R:R,MATCH(A43,SRP!A:A,0)),0)</f>
        <v>0</v>
      </c>
      <c r="D43" s="47">
        <f>SUMIF('Program Lvl'!B:B,A43,'Program Lvl'!Y:Y)-SUMIF('Program Lvl'!B:B,A43,'Program Lvl'!W:W)</f>
        <v>0</v>
      </c>
      <c r="E43" s="98">
        <f t="shared" si="2"/>
        <v>0</v>
      </c>
      <c r="F43" s="97" t="str">
        <f t="shared" si="3"/>
        <v/>
      </c>
    </row>
    <row r="44" spans="1:6" x14ac:dyDescent="0.2">
      <c r="A44" s="46" t="s">
        <v>137</v>
      </c>
      <c r="B44" s="46" t="s">
        <v>1024</v>
      </c>
      <c r="C44" s="47">
        <f>IFERROR(INDEX(SRP!R:R,MATCH(A44,SRP!A:A,0)),0)</f>
        <v>25624.999999999996</v>
      </c>
      <c r="D44" s="47">
        <f>SUMIF('Program Lvl'!B:B,A44,'Program Lvl'!Y:Y)-SUMIF('Program Lvl'!B:B,A44,'Program Lvl'!W:W)</f>
        <v>205815.06767854307</v>
      </c>
      <c r="E44" s="98">
        <f t="shared" si="2"/>
        <v>180190.06767854307</v>
      </c>
      <c r="F44" s="97">
        <f t="shared" si="3"/>
        <v>7.0318075191626574</v>
      </c>
    </row>
    <row r="45" spans="1:6" x14ac:dyDescent="0.2">
      <c r="A45" s="46" t="s">
        <v>138</v>
      </c>
      <c r="B45" s="46" t="s">
        <v>308</v>
      </c>
      <c r="C45" s="47">
        <f>IFERROR(INDEX(SRP!R:R,MATCH(A45,SRP!A:A,0)),0)</f>
        <v>7629044.6829017233</v>
      </c>
      <c r="D45" s="47">
        <f>SUMIF('Program Lvl'!B:B,A45,'Program Lvl'!Y:Y)-SUMIF('Program Lvl'!B:B,A45,'Program Lvl'!W:W)</f>
        <v>7629044.6829017233</v>
      </c>
      <c r="E45" s="98">
        <f t="shared" si="2"/>
        <v>0</v>
      </c>
      <c r="F45" s="97">
        <f t="shared" si="3"/>
        <v>0</v>
      </c>
    </row>
    <row r="46" spans="1:6" x14ac:dyDescent="0.2">
      <c r="A46" s="46" t="s">
        <v>139</v>
      </c>
      <c r="B46" s="46" t="s">
        <v>1025</v>
      </c>
      <c r="C46" s="47">
        <f>IFERROR(INDEX(SRP!R:R,MATCH(A46,SRP!A:A,0)),0)</f>
        <v>846005.80768949131</v>
      </c>
      <c r="D46" s="47">
        <f>SUMIF('Program Lvl'!B:B,A46,'Program Lvl'!Y:Y)-SUMIF('Program Lvl'!B:B,A46,'Program Lvl'!W:W)</f>
        <v>1054994.9254672187</v>
      </c>
      <c r="E46" s="98">
        <f t="shared" si="2"/>
        <v>208989.11777772743</v>
      </c>
      <c r="F46" s="97">
        <f t="shared" si="3"/>
        <v>0.2470303582767277</v>
      </c>
    </row>
    <row r="47" spans="1:6" x14ac:dyDescent="0.2">
      <c r="A47" s="46" t="s">
        <v>197</v>
      </c>
      <c r="B47" s="46" t="s">
        <v>309</v>
      </c>
      <c r="C47" s="47">
        <f>IFERROR(INDEX(SRP!R:R,MATCH(A47,SRP!A:A,0)),0)</f>
        <v>8318786.325890732</v>
      </c>
      <c r="D47" s="47">
        <f>SUMIF('Program Lvl'!B:B,A47,'Program Lvl'!Y:Y)-SUMIF('Program Lvl'!B:B,A47,'Program Lvl'!W:W)</f>
        <v>8318786.3258907329</v>
      </c>
      <c r="E47" s="98">
        <f t="shared" si="2"/>
        <v>0</v>
      </c>
      <c r="F47" s="97">
        <f t="shared" si="3"/>
        <v>0</v>
      </c>
    </row>
    <row r="48" spans="1:6" x14ac:dyDescent="0.2">
      <c r="A48" s="46" t="s">
        <v>98</v>
      </c>
      <c r="B48" s="46" t="s">
        <v>310</v>
      </c>
      <c r="C48" s="47">
        <f>IFERROR(INDEX(SRP!R:R,MATCH(A48,SRP!A:A,0)),0)</f>
        <v>17304965.558918715</v>
      </c>
      <c r="D48" s="47">
        <f>SUMIF('Program Lvl'!B:B,A48,'Program Lvl'!Y:Y)-SUMIF('Program Lvl'!B:B,A48,'Program Lvl'!W:W)</f>
        <v>6919236.59268534</v>
      </c>
      <c r="E48" s="98">
        <f t="shared" si="2"/>
        <v>-10385728.966233375</v>
      </c>
      <c r="F48" s="97">
        <f t="shared" si="3"/>
        <v>-0.60015889259489041</v>
      </c>
    </row>
    <row r="49" spans="1:6" x14ac:dyDescent="0.2">
      <c r="A49" s="46" t="s">
        <v>163</v>
      </c>
      <c r="B49" s="46" t="s">
        <v>181</v>
      </c>
      <c r="C49" s="47">
        <f>IFERROR(INDEX(SRP!R:R,MATCH(A49,SRP!A:A,0)),0)</f>
        <v>768597450.53201866</v>
      </c>
      <c r="D49" s="47">
        <f>SUMIF('Program Lvl'!B:B,A49,'Program Lvl'!Y:Y)-SUMIF('Program Lvl'!B:B,A49,'Program Lvl'!W:W)</f>
        <v>768597450.53201866</v>
      </c>
      <c r="E49" s="98">
        <f t="shared" si="2"/>
        <v>0</v>
      </c>
      <c r="F49" s="97">
        <f t="shared" si="3"/>
        <v>0</v>
      </c>
    </row>
    <row r="50" spans="1:6" x14ac:dyDescent="0.2">
      <c r="A50" s="46" t="s">
        <v>129</v>
      </c>
      <c r="B50" s="46" t="s">
        <v>311</v>
      </c>
      <c r="C50" s="47">
        <f>IFERROR(INDEX(SRP!R:R,MATCH(A50,SRP!A:A,0)),0)</f>
        <v>1020338.176785431</v>
      </c>
      <c r="D50" s="47">
        <f>SUMIF('Program Lvl'!B:B,A50,'Program Lvl'!Y:Y)-SUMIF('Program Lvl'!B:B,A50,'Program Lvl'!W:W)</f>
        <v>1020338.1767854309</v>
      </c>
      <c r="E50" s="98">
        <f t="shared" si="2"/>
        <v>0</v>
      </c>
      <c r="F50" s="97">
        <f t="shared" si="3"/>
        <v>0</v>
      </c>
    </row>
    <row r="51" spans="1:6" x14ac:dyDescent="0.2">
      <c r="A51" s="46" t="s">
        <v>100</v>
      </c>
      <c r="B51" s="46" t="s">
        <v>312</v>
      </c>
      <c r="C51" s="47">
        <f>IFERROR(INDEX(SRP!R:R,MATCH(A51,SRP!A:A,0)),0)</f>
        <v>1941000</v>
      </c>
      <c r="D51" s="47">
        <f>SUMIF('Program Lvl'!B:B,A51,'Program Lvl'!Y:Y)-SUMIF('Program Lvl'!B:B,A51,'Program Lvl'!W:W)</f>
        <v>1815370.0943749999</v>
      </c>
      <c r="E51" s="98">
        <f t="shared" si="2"/>
        <v>-125629.90562500013</v>
      </c>
      <c r="F51" s="97">
        <f t="shared" si="3"/>
        <v>-6.472432026017523E-2</v>
      </c>
    </row>
    <row r="52" spans="1:6" x14ac:dyDescent="0.2">
      <c r="A52" s="46" t="s">
        <v>112</v>
      </c>
      <c r="B52" s="46" t="s">
        <v>294</v>
      </c>
      <c r="C52" s="47">
        <f>IFERROR(INDEX(SRP!R:R,MATCH(A52,SRP!A:A,0)),0)</f>
        <v>6223799.9999999991</v>
      </c>
      <c r="D52" s="47">
        <f>SUMIF('Program Lvl'!B:B,A52,'Program Lvl'!Y:Y)-SUMIF('Program Lvl'!B:B,A52,'Program Lvl'!W:W)</f>
        <v>9256552.0624999981</v>
      </c>
      <c r="E52" s="98">
        <f t="shared" si="2"/>
        <v>3032752.0624999991</v>
      </c>
      <c r="F52" s="97">
        <f t="shared" si="3"/>
        <v>0.48728302042160732</v>
      </c>
    </row>
    <row r="53" spans="1:6" x14ac:dyDescent="0.2">
      <c r="A53" s="46" t="s">
        <v>113</v>
      </c>
      <c r="B53" s="46" t="s">
        <v>114</v>
      </c>
      <c r="C53" s="47">
        <f>IFERROR(INDEX(SRP!R:R,MATCH(A53,SRP!A:A,0)),0)</f>
        <v>24994973.788397342</v>
      </c>
      <c r="D53" s="47">
        <f>SUMIF('Program Lvl'!B:B,A53,'Program Lvl'!Y:Y)-SUMIF('Program Lvl'!B:B,A53,'Program Lvl'!W:W)</f>
        <v>15616659.826311816</v>
      </c>
      <c r="E53" s="98">
        <f t="shared" si="2"/>
        <v>-9378313.9620855264</v>
      </c>
      <c r="F53" s="97">
        <f t="shared" si="3"/>
        <v>-0.37520799347422945</v>
      </c>
    </row>
    <row r="54" spans="1:6" x14ac:dyDescent="0.2">
      <c r="A54" s="46" t="s">
        <v>115</v>
      </c>
      <c r="B54" s="46" t="s">
        <v>313</v>
      </c>
      <c r="C54" s="47">
        <f>IFERROR(INDEX(SRP!R:R,MATCH(A54,SRP!A:A,0)),0)</f>
        <v>25766499.191958848</v>
      </c>
      <c r="D54" s="47">
        <f>SUMIF('Program Lvl'!B:B,A54,'Program Lvl'!Y:Y)-SUMIF('Program Lvl'!B:B,A54,'Program Lvl'!W:W)</f>
        <v>27120954.900433503</v>
      </c>
      <c r="E54" s="98">
        <f t="shared" si="2"/>
        <v>1354455.7084746547</v>
      </c>
      <c r="F54" s="97">
        <f t="shared" si="3"/>
        <v>5.2566539923954832E-2</v>
      </c>
    </row>
    <row r="55" spans="1:6" x14ac:dyDescent="0.2">
      <c r="A55" s="46" t="s">
        <v>351</v>
      </c>
      <c r="B55" s="46" t="s">
        <v>352</v>
      </c>
      <c r="C55" s="47">
        <f>IFERROR(INDEX(SRP!R:R,MATCH(A55,SRP!A:A,0)),0)</f>
        <v>1103812.8906249995</v>
      </c>
      <c r="D55" s="47">
        <f>SUMIF('Program Lvl'!B:B,A55,'Program Lvl'!Y:Y)-SUMIF('Program Lvl'!B:B,A55,'Program Lvl'!W:W)</f>
        <v>347908.02546386706</v>
      </c>
      <c r="E55" s="98">
        <f t="shared" si="2"/>
        <v>-755904.86516113253</v>
      </c>
      <c r="F55" s="97">
        <f t="shared" si="3"/>
        <v>-0.68481250000000005</v>
      </c>
    </row>
    <row r="56" spans="1:6" x14ac:dyDescent="0.2">
      <c r="A56" s="46" t="s">
        <v>353</v>
      </c>
      <c r="B56" s="46" t="s">
        <v>354</v>
      </c>
      <c r="C56" s="47">
        <f>IFERROR(INDEX(SRP!R:R,MATCH(A56,SRP!A:A,0)),0)</f>
        <v>20830356.607529286</v>
      </c>
      <c r="D56" s="47">
        <f>SUMIF('Program Lvl'!B:B,A56,'Program Lvl'!Y:Y)-SUMIF('Program Lvl'!B:B,A56,'Program Lvl'!W:W)</f>
        <v>9291585.550499931</v>
      </c>
      <c r="E56" s="98">
        <f t="shared" si="2"/>
        <v>-11538771.057029355</v>
      </c>
      <c r="F56" s="97">
        <f t="shared" si="3"/>
        <v>-0.55394015927977835</v>
      </c>
    </row>
    <row r="57" spans="1:6" x14ac:dyDescent="0.2">
      <c r="A57" s="46" t="s">
        <v>116</v>
      </c>
      <c r="B57" s="46" t="s">
        <v>851</v>
      </c>
      <c r="C57" s="47">
        <f>IFERROR(INDEX(SRP!R:R,MATCH(A57,SRP!A:A,0)),0)</f>
        <v>3587499.9999999995</v>
      </c>
      <c r="D57" s="47">
        <f>SUMIF('Program Lvl'!B:B,A57,'Program Lvl'!Y:Y)-SUMIF('Program Lvl'!B:B,A57,'Program Lvl'!W:W)</f>
        <v>4608367.3537499988</v>
      </c>
      <c r="E57" s="98">
        <f t="shared" si="2"/>
        <v>1020867.3537499993</v>
      </c>
      <c r="F57" s="97">
        <f t="shared" si="3"/>
        <v>0.28456232857142844</v>
      </c>
    </row>
    <row r="58" spans="1:6" x14ac:dyDescent="0.2">
      <c r="A58" s="46" t="s">
        <v>117</v>
      </c>
      <c r="B58" s="46" t="s">
        <v>118</v>
      </c>
      <c r="C58" s="47">
        <f>IFERROR(INDEX(SRP!R:R,MATCH(A58,SRP!A:A,0)),0)</f>
        <v>5279948.9563592244</v>
      </c>
      <c r="D58" s="47">
        <f>SUMIF('Program Lvl'!B:B,A58,'Program Lvl'!Y:Y)-SUMIF('Program Lvl'!B:B,A58,'Program Lvl'!W:W)</f>
        <v>3153165.7786107911</v>
      </c>
      <c r="E58" s="98">
        <f t="shared" si="2"/>
        <v>-2126783.1777484333</v>
      </c>
      <c r="F58" s="97">
        <f t="shared" si="3"/>
        <v>-0.40280373831775662</v>
      </c>
    </row>
    <row r="59" spans="1:6" x14ac:dyDescent="0.2">
      <c r="A59" s="46" t="s">
        <v>119</v>
      </c>
      <c r="B59" s="46" t="s">
        <v>314</v>
      </c>
      <c r="C59" s="47">
        <f>IFERROR(INDEX(SRP!R:R,MATCH(A59,SRP!A:A,0)),0)</f>
        <v>9800000</v>
      </c>
      <c r="D59" s="47">
        <f>SUMIF('Program Lvl'!B:B,A59,'Program Lvl'!Y:Y)-SUMIF('Program Lvl'!B:B,A59,'Program Lvl'!W:W)</f>
        <v>1245387.2999999998</v>
      </c>
      <c r="E59" s="98">
        <f t="shared" si="2"/>
        <v>-8554612.6999999993</v>
      </c>
      <c r="F59" s="97">
        <f t="shared" si="3"/>
        <v>-0.87291966326530601</v>
      </c>
    </row>
    <row r="60" spans="1:6" x14ac:dyDescent="0.2">
      <c r="A60" s="46" t="s">
        <v>213</v>
      </c>
      <c r="B60" s="46" t="s">
        <v>1071</v>
      </c>
      <c r="C60" s="47">
        <f>IFERROR(INDEX(SRP!R:R,MATCH(A60,SRP!A:A,0)),0)</f>
        <v>22550855.067812495</v>
      </c>
      <c r="D60" s="47">
        <f>SUMIF('Program Lvl'!B:B,A60,'Program Lvl'!Y:Y)-SUMIF('Program Lvl'!B:B,A60,'Program Lvl'!W:W)</f>
        <v>22333940.823999994</v>
      </c>
      <c r="E60" s="98">
        <f t="shared" si="2"/>
        <v>-216914.24381250143</v>
      </c>
      <c r="F60" s="97">
        <f t="shared" si="3"/>
        <v>-9.6188921954498113E-3</v>
      </c>
    </row>
    <row r="61" spans="1:6" x14ac:dyDescent="0.2">
      <c r="A61" s="46" t="s">
        <v>120</v>
      </c>
      <c r="B61" s="46" t="s">
        <v>316</v>
      </c>
      <c r="C61" s="47">
        <f>IFERROR(INDEX(SRP!R:R,MATCH(A61,SRP!A:A,0)),0)</f>
        <v>2500000</v>
      </c>
      <c r="D61" s="47">
        <f>SUMIF('Program Lvl'!B:B,A61,'Program Lvl'!Y:Y)-SUMIF('Program Lvl'!B:B,A61,'Program Lvl'!W:W)</f>
        <v>3736022.4999999995</v>
      </c>
      <c r="E61" s="98">
        <f t="shared" si="2"/>
        <v>1236022.4999999995</v>
      </c>
      <c r="F61" s="97">
        <f t="shared" si="3"/>
        <v>0.49440899999999982</v>
      </c>
    </row>
    <row r="62" spans="1:6" x14ac:dyDescent="0.2">
      <c r="A62" s="46" t="s">
        <v>121</v>
      </c>
      <c r="B62" s="46" t="s">
        <v>855</v>
      </c>
      <c r="C62" s="47">
        <f>IFERROR(INDEX(SRP!R:R,MATCH(A62,SRP!A:A,0)),0)</f>
        <v>3283215</v>
      </c>
      <c r="D62" s="47">
        <f>SUMIF('Program Lvl'!B:B,A62,'Program Lvl'!Y:Y)-SUMIF('Program Lvl'!B:B,A62,'Program Lvl'!W:W)</f>
        <v>1799807.7499999998</v>
      </c>
      <c r="E62" s="98">
        <f t="shared" si="2"/>
        <v>-1483407.2500000002</v>
      </c>
      <c r="F62" s="97">
        <f t="shared" si="3"/>
        <v>-0.45181544614044472</v>
      </c>
    </row>
    <row r="63" spans="1:6" x14ac:dyDescent="0.2">
      <c r="A63" s="46" t="s">
        <v>143</v>
      </c>
      <c r="B63" s="46" t="s">
        <v>317</v>
      </c>
      <c r="C63" s="47">
        <f>IFERROR(INDEX(SRP!R:R,MATCH(A63,SRP!A:A,0)),0)</f>
        <v>3311438.6718749986</v>
      </c>
      <c r="D63" s="47">
        <f>SUMIF('Program Lvl'!B:B,A63,'Program Lvl'!Y:Y)-SUMIF('Program Lvl'!B:B,A63,'Program Lvl'!W:W)</f>
        <v>3311438.6718749991</v>
      </c>
      <c r="E63" s="98">
        <f t="shared" si="2"/>
        <v>0</v>
      </c>
      <c r="F63" s="97">
        <f t="shared" si="3"/>
        <v>0</v>
      </c>
    </row>
    <row r="64" spans="1:6" x14ac:dyDescent="0.2">
      <c r="A64" s="46" t="s">
        <v>144</v>
      </c>
      <c r="B64" s="46" t="s">
        <v>318</v>
      </c>
      <c r="C64" s="47">
        <f>IFERROR(INDEX(SRP!R:R,MATCH(A64,SRP!A:A,0)),0)</f>
        <v>3394224.6386718731</v>
      </c>
      <c r="D64" s="47">
        <f>SUMIF('Program Lvl'!B:B,A64,'Program Lvl'!Y:Y)-SUMIF('Program Lvl'!B:B,A64,'Program Lvl'!W:W)</f>
        <v>3394224.6386718741</v>
      </c>
      <c r="E64" s="98">
        <f t="shared" si="2"/>
        <v>0</v>
      </c>
      <c r="F64" s="97">
        <f t="shared" si="3"/>
        <v>0</v>
      </c>
    </row>
    <row r="65" spans="1:6" x14ac:dyDescent="0.2">
      <c r="A65" s="46" t="s">
        <v>122</v>
      </c>
      <c r="B65" s="46" t="s">
        <v>319</v>
      </c>
      <c r="C65" s="47">
        <f>IFERROR(INDEX(SRP!R:R,MATCH(A65,SRP!A:A,0)),0)</f>
        <v>33764317.312656827</v>
      </c>
      <c r="D65" s="47">
        <f>SUMIF('Program Lvl'!B:B,A65,'Program Lvl'!Y:Y)-SUMIF('Program Lvl'!B:B,A65,'Program Lvl'!W:W)</f>
        <v>15946652.067073403</v>
      </c>
      <c r="E65" s="98">
        <f t="shared" si="2"/>
        <v>-17817665.245583422</v>
      </c>
      <c r="F65" s="97">
        <f t="shared" si="3"/>
        <v>-0.52770696000135997</v>
      </c>
    </row>
    <row r="66" spans="1:6" x14ac:dyDescent="0.2">
      <c r="A66" s="46" t="s">
        <v>123</v>
      </c>
      <c r="B66" s="46" t="s">
        <v>852</v>
      </c>
      <c r="C66" s="47">
        <f>IFERROR(INDEX(SRP!R:R,MATCH(A66,SRP!A:A,0)),0)</f>
        <v>0</v>
      </c>
      <c r="D66" s="47">
        <f>SUMIF('Program Lvl'!B:B,A66,'Program Lvl'!Y:Y)-SUMIF('Program Lvl'!B:B,A66,'Program Lvl'!W:W)</f>
        <v>0</v>
      </c>
      <c r="E66" s="98">
        <f t="shared" ref="E66:E97" si="4">D66-C66</f>
        <v>0</v>
      </c>
      <c r="F66" s="97" t="str">
        <f t="shared" ref="F66:F97" si="5">IFERROR(E66/C66,IF(D66=0,"","Added"))</f>
        <v/>
      </c>
    </row>
    <row r="67" spans="1:6" x14ac:dyDescent="0.2">
      <c r="A67" s="46" t="s">
        <v>146</v>
      </c>
      <c r="B67" s="46" t="s">
        <v>320</v>
      </c>
      <c r="C67" s="47">
        <f>IFERROR(INDEX(SRP!R:R,MATCH(A67,SRP!A:A,0)),0)</f>
        <v>3959928.7451171856</v>
      </c>
      <c r="D67" s="47">
        <f>SUMIF('Program Lvl'!B:B,A67,'Program Lvl'!Y:Y)-SUMIF('Program Lvl'!B:B,A67,'Program Lvl'!W:W)</f>
        <v>3769117.1874999995</v>
      </c>
      <c r="E67" s="98">
        <f t="shared" si="4"/>
        <v>-190811.5576171861</v>
      </c>
      <c r="F67" s="97">
        <f t="shared" si="5"/>
        <v>-4.8185603807257255E-2</v>
      </c>
    </row>
    <row r="68" spans="1:6" x14ac:dyDescent="0.2">
      <c r="A68" s="46" t="s">
        <v>176</v>
      </c>
      <c r="B68" s="46" t="s">
        <v>321</v>
      </c>
      <c r="C68" s="47">
        <f>IFERROR(INDEX(SRP!R:R,MATCH(A68,SRP!A:A,0)),0)</f>
        <v>9042529.4042320382</v>
      </c>
      <c r="D68" s="47">
        <f>SUMIF('Program Lvl'!B:B,A68,'Program Lvl'!Y:Y)-SUMIF('Program Lvl'!B:B,A68,'Program Lvl'!W:W)</f>
        <v>6890402.7032868043</v>
      </c>
      <c r="E68" s="98">
        <f t="shared" si="4"/>
        <v>-2152126.7009452339</v>
      </c>
      <c r="F68" s="97">
        <f t="shared" si="5"/>
        <v>-0.23800052006886555</v>
      </c>
    </row>
    <row r="69" spans="1:6" x14ac:dyDescent="0.2">
      <c r="A69" s="46" t="s">
        <v>124</v>
      </c>
      <c r="B69" s="46" t="s">
        <v>125</v>
      </c>
      <c r="C69" s="47">
        <f>IFERROR(INDEX(SRP!R:R,MATCH(A69,SRP!A:A,0)),0)</f>
        <v>28734199.124999993</v>
      </c>
      <c r="D69" s="47">
        <f>SUMIF('Program Lvl'!B:B,A69,'Program Lvl'!Y:Y)-SUMIF('Program Lvl'!B:B,A69,'Program Lvl'!W:W)</f>
        <v>33513414.349999994</v>
      </c>
      <c r="E69" s="98">
        <f t="shared" si="4"/>
        <v>4779215.2250000015</v>
      </c>
      <c r="F69" s="97">
        <f t="shared" si="5"/>
        <v>0.16632498453182493</v>
      </c>
    </row>
    <row r="70" spans="1:6" x14ac:dyDescent="0.2">
      <c r="A70" s="46" t="s">
        <v>147</v>
      </c>
      <c r="B70" s="46" t="s">
        <v>324</v>
      </c>
      <c r="C70" s="47">
        <f>IFERROR(INDEX(SRP!R:R,MATCH(A70,SRP!A:A,0)),0)</f>
        <v>0</v>
      </c>
      <c r="D70" s="47">
        <f>SUMIF('Program Lvl'!B:B,A70,'Program Lvl'!Y:Y)-SUMIF('Program Lvl'!B:B,A70,'Program Lvl'!W:W)</f>
        <v>0</v>
      </c>
      <c r="E70" s="98">
        <f t="shared" si="4"/>
        <v>0</v>
      </c>
      <c r="F70" s="97" t="str">
        <f t="shared" si="5"/>
        <v/>
      </c>
    </row>
    <row r="71" spans="1:6" x14ac:dyDescent="0.2">
      <c r="A71" s="46" t="s">
        <v>148</v>
      </c>
      <c r="B71" s="46" t="s">
        <v>325</v>
      </c>
      <c r="C71" s="47">
        <f>IFERROR(INDEX(SRP!R:R,MATCH(A71,SRP!A:A,0)),0)</f>
        <v>5943428.7683410607</v>
      </c>
      <c r="D71" s="47">
        <f>SUMIF('Program Lvl'!B:B,A71,'Program Lvl'!Y:Y)-SUMIF('Program Lvl'!B:B,A71,'Program Lvl'!W:W)</f>
        <v>6092014.4875495881</v>
      </c>
      <c r="E71" s="98">
        <f t="shared" si="4"/>
        <v>148585.71920852736</v>
      </c>
      <c r="F71" s="97">
        <f t="shared" si="5"/>
        <v>2.500000000000014E-2</v>
      </c>
    </row>
    <row r="72" spans="1:6" x14ac:dyDescent="0.2">
      <c r="A72" s="46" t="s">
        <v>149</v>
      </c>
      <c r="B72" s="46" t="s">
        <v>326</v>
      </c>
      <c r="C72" s="47">
        <f>IFERROR(INDEX(SRP!R:R,MATCH(A72,SRP!A:A,0)),0)</f>
        <v>3479080.25463867</v>
      </c>
      <c r="D72" s="47">
        <f>SUMIF('Program Lvl'!B:B,A72,'Program Lvl'!Y:Y)-SUMIF('Program Lvl'!B:B,A72,'Program Lvl'!W:W)</f>
        <v>0</v>
      </c>
      <c r="E72" s="98">
        <f t="shared" si="4"/>
        <v>-3479080.25463867</v>
      </c>
      <c r="F72" s="97">
        <f t="shared" si="5"/>
        <v>-1</v>
      </c>
    </row>
    <row r="73" spans="1:6" x14ac:dyDescent="0.2">
      <c r="A73" s="46" t="s">
        <v>108</v>
      </c>
      <c r="B73" s="46" t="s">
        <v>856</v>
      </c>
      <c r="C73" s="47">
        <f>IFERROR(INDEX(SRP!R:R,MATCH(A73,SRP!A:A,0)),0)</f>
        <v>13685270.096621091</v>
      </c>
      <c r="D73" s="47">
        <f>SUMIF('Program Lvl'!B:B,A73,'Program Lvl'!Y:Y)-SUMIF('Program Lvl'!B:B,A73,'Program Lvl'!W:W)</f>
        <v>22763181.237174802</v>
      </c>
      <c r="E73" s="98">
        <f t="shared" si="4"/>
        <v>9077911.140553711</v>
      </c>
      <c r="F73" s="97">
        <f t="shared" si="5"/>
        <v>0.66333445203942731</v>
      </c>
    </row>
    <row r="74" spans="1:6" x14ac:dyDescent="0.2">
      <c r="A74" s="46" t="s">
        <v>109</v>
      </c>
      <c r="B74" s="46" t="s">
        <v>327</v>
      </c>
      <c r="C74" s="47">
        <f>IFERROR(INDEX(SRP!R:R,MATCH(A74,SRP!A:A,0)),0)</f>
        <v>14500000</v>
      </c>
      <c r="D74" s="47">
        <f>SUMIF('Program Lvl'!B:B,A74,'Program Lvl'!Y:Y)-SUMIF('Program Lvl'!B:B,A74,'Program Lvl'!W:W)</f>
        <v>17611042.958124999</v>
      </c>
      <c r="E74" s="98">
        <f t="shared" si="4"/>
        <v>3111042.958124999</v>
      </c>
      <c r="F74" s="97">
        <f t="shared" si="5"/>
        <v>0.21455468676724132</v>
      </c>
    </row>
    <row r="75" spans="1:6" x14ac:dyDescent="0.2">
      <c r="A75" s="46" t="s">
        <v>126</v>
      </c>
      <c r="B75" s="46" t="s">
        <v>328</v>
      </c>
      <c r="C75" s="47">
        <f>IFERROR(INDEX(SRP!R:R,MATCH(A75,SRP!A:A,0)),0)</f>
        <v>16295731.874999998</v>
      </c>
      <c r="D75" s="47">
        <f>SUMIF('Program Lvl'!B:B,A75,'Program Lvl'!Y:Y)-SUMIF('Program Lvl'!B:B,A75,'Program Lvl'!W:W)</f>
        <v>3064660.3124999995</v>
      </c>
      <c r="E75" s="98">
        <f t="shared" si="4"/>
        <v>-13231071.562499998</v>
      </c>
      <c r="F75" s="97">
        <f t="shared" si="5"/>
        <v>-0.81193478537765884</v>
      </c>
    </row>
    <row r="76" spans="1:6" x14ac:dyDescent="0.2">
      <c r="A76" s="46" t="s">
        <v>150</v>
      </c>
      <c r="B76" s="46" t="s">
        <v>329</v>
      </c>
      <c r="C76" s="47">
        <f>IFERROR(INDEX(SRP!R:R,MATCH(A76,SRP!A:A,0)),0)</f>
        <v>2899233.5455322256</v>
      </c>
      <c r="D76" s="47">
        <f>SUMIF('Program Lvl'!B:B,A76,'Program Lvl'!Y:Y)-SUMIF('Program Lvl'!B:B,A76,'Program Lvl'!W:W)</f>
        <v>2899233.5455322256</v>
      </c>
      <c r="E76" s="98">
        <f t="shared" si="4"/>
        <v>0</v>
      </c>
      <c r="F76" s="97">
        <f t="shared" si="5"/>
        <v>0</v>
      </c>
    </row>
    <row r="77" spans="1:6" x14ac:dyDescent="0.2">
      <c r="A77" s="46" t="s">
        <v>110</v>
      </c>
      <c r="B77" s="46" t="s">
        <v>330</v>
      </c>
      <c r="C77" s="47">
        <f>IFERROR(INDEX(SRP!R:R,MATCH(A77,SRP!A:A,0)),0)</f>
        <v>0</v>
      </c>
      <c r="D77" s="47">
        <f>SUMIF('Program Lvl'!B:B,A77,'Program Lvl'!Y:Y)-SUMIF('Program Lvl'!B:B,A77,'Program Lvl'!W:W)</f>
        <v>300000.07499999995</v>
      </c>
      <c r="E77" s="98">
        <f t="shared" si="4"/>
        <v>300000.07499999995</v>
      </c>
      <c r="F77" s="97" t="str">
        <f t="shared" si="5"/>
        <v>Added</v>
      </c>
    </row>
    <row r="78" spans="1:6" x14ac:dyDescent="0.2">
      <c r="A78" s="46" t="s">
        <v>127</v>
      </c>
      <c r="B78" s="46" t="s">
        <v>853</v>
      </c>
      <c r="C78" s="47">
        <f>IFERROR(INDEX(SRP!R:R,MATCH(A78,SRP!A:A,0)),0)</f>
        <v>29646734.84375</v>
      </c>
      <c r="D78" s="47">
        <f>SUMIF('Program Lvl'!B:B,A78,'Program Lvl'!Y:Y)-SUMIF('Program Lvl'!B:B,A78,'Program Lvl'!W:W)</f>
        <v>33126730.106399402</v>
      </c>
      <c r="E78" s="98">
        <f t="shared" si="4"/>
        <v>3479995.262649402</v>
      </c>
      <c r="F78" s="97">
        <f t="shared" si="5"/>
        <v>0.1173820753276997</v>
      </c>
    </row>
    <row r="79" spans="1:6" x14ac:dyDescent="0.2">
      <c r="A79" s="46" t="s">
        <v>208</v>
      </c>
      <c r="B79" s="46" t="s">
        <v>332</v>
      </c>
      <c r="C79" s="47">
        <f>IFERROR(INDEX(SRP!R:R,MATCH(A79,SRP!A:A,0)),0)</f>
        <v>9288101.5625</v>
      </c>
      <c r="D79" s="47">
        <f>SUMIF('Program Lvl'!B:B,A79,'Program Lvl'!Y:Y)-SUMIF('Program Lvl'!B:B,A79,'Program Lvl'!W:W)</f>
        <v>6359714.9999999991</v>
      </c>
      <c r="E79" s="98">
        <f t="shared" si="4"/>
        <v>-2928386.5625000009</v>
      </c>
      <c r="F79" s="97">
        <f t="shared" si="5"/>
        <v>-0.3152836500327621</v>
      </c>
    </row>
    <row r="80" spans="1:6" x14ac:dyDescent="0.2">
      <c r="A80" s="46" t="s">
        <v>209</v>
      </c>
      <c r="B80" s="46" t="s">
        <v>1070</v>
      </c>
      <c r="C80" s="47">
        <f>IFERROR(INDEX(SRP!R:R,MATCH(A80,SRP!A:A,0)),0)</f>
        <v>22904937.263457023</v>
      </c>
      <c r="D80" s="47">
        <f>SUMIF('Program Lvl'!B:B,A80,'Program Lvl'!Y:Y)-SUMIF('Program Lvl'!B:B,A80,'Program Lvl'!W:W)</f>
        <v>22763181.237174802</v>
      </c>
      <c r="E80" s="98">
        <f t="shared" si="4"/>
        <v>-141756.02628222108</v>
      </c>
      <c r="F80" s="97">
        <f t="shared" si="5"/>
        <v>-6.188885158327038E-3</v>
      </c>
    </row>
    <row r="81" spans="1:6" x14ac:dyDescent="0.2">
      <c r="A81" s="46" t="s">
        <v>211</v>
      </c>
      <c r="B81" s="46" t="s">
        <v>212</v>
      </c>
      <c r="C81" s="47">
        <f>IFERROR(INDEX(SRP!R:R,MATCH(A81,SRP!A:A,0)),0)</f>
        <v>0</v>
      </c>
      <c r="D81" s="47">
        <f>SUMIF('Program Lvl'!B:B,A81,'Program Lvl'!Y:Y)-SUMIF('Program Lvl'!B:B,A81,'Program Lvl'!W:W)</f>
        <v>0</v>
      </c>
      <c r="E81" s="98">
        <f t="shared" si="4"/>
        <v>0</v>
      </c>
      <c r="F81" s="97" t="str">
        <f t="shared" si="5"/>
        <v/>
      </c>
    </row>
    <row r="82" spans="1:6" x14ac:dyDescent="0.2">
      <c r="A82" s="46" t="s">
        <v>214</v>
      </c>
      <c r="B82" s="46" t="s">
        <v>333</v>
      </c>
      <c r="C82" s="47">
        <f>IFERROR(INDEX(SRP!R:R,MATCH(A82,SRP!A:A,0)),0)</f>
        <v>6149999.9999999991</v>
      </c>
      <c r="D82" s="47">
        <f>SUMIF('Program Lvl'!B:B,A82,'Program Lvl'!Y:Y)-SUMIF('Program Lvl'!B:B,A82,'Program Lvl'!W:W)</f>
        <v>6149999.9999999991</v>
      </c>
      <c r="E82" s="98">
        <f t="shared" si="4"/>
        <v>0</v>
      </c>
      <c r="F82" s="97">
        <f t="shared" si="5"/>
        <v>0</v>
      </c>
    </row>
    <row r="83" spans="1:6" x14ac:dyDescent="0.2">
      <c r="A83" s="46" t="s">
        <v>215</v>
      </c>
      <c r="B83" s="46" t="s">
        <v>334</v>
      </c>
      <c r="C83" s="47">
        <f>IFERROR(INDEX(SRP!R:R,MATCH(A83,SRP!A:A,0)),0)</f>
        <v>0</v>
      </c>
      <c r="D83" s="47">
        <f>SUMIF('Program Lvl'!B:B,A83,'Program Lvl'!Y:Y)-SUMIF('Program Lvl'!B:B,A83,'Program Lvl'!W:W)</f>
        <v>200000.05</v>
      </c>
      <c r="E83" s="98">
        <f t="shared" si="4"/>
        <v>200000.05</v>
      </c>
      <c r="F83" s="97" t="str">
        <f t="shared" si="5"/>
        <v>Added</v>
      </c>
    </row>
    <row r="84" spans="1:6" x14ac:dyDescent="0.2">
      <c r="A84" s="46" t="s">
        <v>808</v>
      </c>
      <c r="B84" s="46" t="s">
        <v>858</v>
      </c>
      <c r="C84" s="47">
        <f>IFERROR(INDEX(SRP!R:R,MATCH(A84,SRP!A:A,0)),0)</f>
        <v>0</v>
      </c>
      <c r="D84" s="47">
        <f>SUMIF('Program Lvl'!B:B,A84,'Program Lvl'!Y:Y)-SUMIF('Program Lvl'!B:B,A84,'Program Lvl'!W:W)</f>
        <v>0</v>
      </c>
      <c r="E84" s="98">
        <f t="shared" si="4"/>
        <v>0</v>
      </c>
      <c r="F84" s="97" t="str">
        <f t="shared" si="5"/>
        <v/>
      </c>
    </row>
    <row r="85" spans="1:6" x14ac:dyDescent="0.2">
      <c r="A85" s="46" t="s">
        <v>364</v>
      </c>
      <c r="B85" s="46" t="s">
        <v>365</v>
      </c>
      <c r="C85" s="47">
        <f>IFERROR(INDEX(SRP!R:R,MATCH(A85,SRP!A:A,0)),0)</f>
        <v>36821387.624999993</v>
      </c>
      <c r="D85" s="47">
        <f>SUMIF('Program Lvl'!B:B,A85,'Program Lvl'!Y:Y)-SUMIF('Program Lvl'!B:B,A85,'Program Lvl'!W:W)</f>
        <v>37855712.049999997</v>
      </c>
      <c r="E85" s="98">
        <f t="shared" si="4"/>
        <v>1034324.4250000045</v>
      </c>
      <c r="F85" s="97">
        <f t="shared" si="5"/>
        <v>2.8090316300240319E-2</v>
      </c>
    </row>
    <row r="86" spans="1:6" x14ac:dyDescent="0.2">
      <c r="A86" s="46" t="s">
        <v>736</v>
      </c>
      <c r="B86" s="46" t="s">
        <v>743</v>
      </c>
      <c r="C86" s="47">
        <f>IFERROR(INDEX(SRP!R:R,MATCH(A86,SRP!A:A,0)),0)</f>
        <v>2049999.9999999998</v>
      </c>
      <c r="D86" s="47">
        <f>SUMIF('Program Lvl'!B:B,A86,'Program Lvl'!Y:Y)-SUMIF('Program Lvl'!B:B,A86,'Program Lvl'!W:W)</f>
        <v>2049999.9999999998</v>
      </c>
      <c r="E86" s="98">
        <f t="shared" si="4"/>
        <v>0</v>
      </c>
      <c r="F86" s="97">
        <f t="shared" si="5"/>
        <v>0</v>
      </c>
    </row>
    <row r="87" spans="1:6" x14ac:dyDescent="0.2">
      <c r="A87" s="46" t="s">
        <v>737</v>
      </c>
      <c r="B87" s="46" t="s">
        <v>744</v>
      </c>
      <c r="C87" s="47">
        <f>IFERROR(INDEX(SRP!R:R,MATCH(A87,SRP!A:A,0)),0)</f>
        <v>132418</v>
      </c>
      <c r="D87" s="47">
        <f>SUMIF('Program Lvl'!B:B,A87,'Program Lvl'!Y:Y)-SUMIF('Program Lvl'!B:B,A87,'Program Lvl'!W:W)</f>
        <v>392151.39312499994</v>
      </c>
      <c r="E87" s="98">
        <f t="shared" si="4"/>
        <v>259733.39312499994</v>
      </c>
      <c r="F87" s="97">
        <f t="shared" si="5"/>
        <v>1.9614659119228499</v>
      </c>
    </row>
    <row r="88" spans="1:6" x14ac:dyDescent="0.2">
      <c r="A88" s="46" t="s">
        <v>723</v>
      </c>
      <c r="B88" s="46" t="s">
        <v>724</v>
      </c>
      <c r="C88" s="47">
        <f>IFERROR(INDEX(SRP!R:R,MATCH(A88,SRP!A:A,0)),0)</f>
        <v>42840623.25</v>
      </c>
      <c r="D88" s="47">
        <f>SUMIF('Program Lvl'!B:B,A88,'Program Lvl'!Y:Y)-SUMIF('Program Lvl'!B:B,A88,'Program Lvl'!W:W)</f>
        <v>48996401.188953593</v>
      </c>
      <c r="E88" s="98">
        <f t="shared" si="4"/>
        <v>6155777.9389535934</v>
      </c>
      <c r="F88" s="97">
        <f t="shared" si="5"/>
        <v>0.14369020504279412</v>
      </c>
    </row>
    <row r="89" spans="1:6" x14ac:dyDescent="0.2">
      <c r="A89" s="46" t="s">
        <v>738</v>
      </c>
      <c r="B89" s="46" t="s">
        <v>745</v>
      </c>
      <c r="C89" s="47">
        <f>IFERROR(INDEX(SRP!R:R,MATCH(A89,SRP!A:A,0)),0)</f>
        <v>21379420.734648429</v>
      </c>
      <c r="D89" s="47">
        <f>SUMIF('Program Lvl'!B:B,A89,'Program Lvl'!Y:Y)-SUMIF('Program Lvl'!B:B,A89,'Program Lvl'!W:W)</f>
        <v>22535740.591061518</v>
      </c>
      <c r="E89" s="98">
        <f t="shared" si="4"/>
        <v>1156319.8564130887</v>
      </c>
      <c r="F89" s="97">
        <f t="shared" si="5"/>
        <v>5.4085649502145117E-2</v>
      </c>
    </row>
    <row r="90" spans="1:6" x14ac:dyDescent="0.2">
      <c r="A90" s="46" t="s">
        <v>739</v>
      </c>
      <c r="B90" s="46" t="s">
        <v>746</v>
      </c>
      <c r="C90" s="47">
        <f>IFERROR(INDEX(SRP!R:R,MATCH(A90,SRP!A:A,0)),0)</f>
        <v>1000000</v>
      </c>
      <c r="D90" s="47">
        <f>SUMIF('Program Lvl'!B:B,A90,'Program Lvl'!Y:Y)-SUMIF('Program Lvl'!B:B,A90,'Program Lvl'!W:W)</f>
        <v>0</v>
      </c>
      <c r="E90" s="98">
        <f t="shared" si="4"/>
        <v>-1000000</v>
      </c>
      <c r="F90" s="97">
        <f t="shared" si="5"/>
        <v>-1</v>
      </c>
    </row>
    <row r="91" spans="1:6" x14ac:dyDescent="0.2">
      <c r="A91" s="46" t="s">
        <v>740</v>
      </c>
      <c r="B91" s="46" t="s">
        <v>854</v>
      </c>
      <c r="C91" s="47">
        <f>IFERROR(INDEX(SRP!R:R,MATCH(A91,SRP!A:A,0)),0)</f>
        <v>26050274.979218736</v>
      </c>
      <c r="D91" s="47">
        <f>SUMIF('Program Lvl'!B:B,A91,'Program Lvl'!Y:Y)-SUMIF('Program Lvl'!B:B,A91,'Program Lvl'!W:W)</f>
        <v>25057302.402285151</v>
      </c>
      <c r="E91" s="98">
        <f t="shared" si="4"/>
        <v>-992972.57693358511</v>
      </c>
      <c r="F91" s="97">
        <f t="shared" si="5"/>
        <v>-3.8117546848381291E-2</v>
      </c>
    </row>
    <row r="92" spans="1:6" x14ac:dyDescent="0.2">
      <c r="A92" s="46" t="s">
        <v>741</v>
      </c>
      <c r="B92" s="46" t="s">
        <v>747</v>
      </c>
      <c r="C92" s="47">
        <f>IFERROR(INDEX(SRP!R:R,MATCH(A92,SRP!A:A,0)),0)</f>
        <v>8891369.4374382254</v>
      </c>
      <c r="D92" s="47">
        <f>SUMIF('Program Lvl'!B:B,A92,'Program Lvl'!Y:Y)-SUMIF('Program Lvl'!B:B,A92,'Program Lvl'!W:W)</f>
        <v>0</v>
      </c>
      <c r="E92" s="98">
        <f t="shared" si="4"/>
        <v>-8891369.4374382254</v>
      </c>
      <c r="F92" s="97">
        <f t="shared" si="5"/>
        <v>-1</v>
      </c>
    </row>
    <row r="93" spans="1:6" x14ac:dyDescent="0.2">
      <c r="A93" s="46" t="s">
        <v>800</v>
      </c>
      <c r="B93" s="46" t="s">
        <v>803</v>
      </c>
      <c r="C93" s="47">
        <f>IFERROR(INDEX(SRP!R:R,MATCH(A93,SRP!A:A,0)),0)</f>
        <v>9807328.125</v>
      </c>
      <c r="D93" s="47">
        <f>SUMIF('Program Lvl'!B:B,A93,'Program Lvl'!Y:Y)-SUMIF('Program Lvl'!B:B,A93,'Program Lvl'!W:W)</f>
        <v>10668712.5</v>
      </c>
      <c r="E93" s="98">
        <f t="shared" si="4"/>
        <v>861384.375</v>
      </c>
      <c r="F93" s="97">
        <f t="shared" si="5"/>
        <v>8.7830687830687829E-2</v>
      </c>
    </row>
    <row r="94" spans="1:6" x14ac:dyDescent="0.2">
      <c r="A94" s="46" t="s">
        <v>801</v>
      </c>
      <c r="B94" s="46" t="s">
        <v>804</v>
      </c>
      <c r="C94" s="47">
        <f>IFERROR(INDEX(SRP!R:R,MATCH(A94,SRP!A:A,0)),0)</f>
        <v>25313381.097803675</v>
      </c>
      <c r="D94" s="47">
        <f>SUMIF('Program Lvl'!B:B,A94,'Program Lvl'!Y:Y)-SUMIF('Program Lvl'!B:B,A94,'Program Lvl'!W:W)</f>
        <v>25472584.75250686</v>
      </c>
      <c r="E94" s="98">
        <f t="shared" si="4"/>
        <v>159203.65470318496</v>
      </c>
      <c r="F94" s="97">
        <f t="shared" si="5"/>
        <v>6.2893081761013084E-3</v>
      </c>
    </row>
    <row r="95" spans="1:6" x14ac:dyDescent="0.2">
      <c r="A95" s="46" t="s">
        <v>823</v>
      </c>
      <c r="B95" s="46" t="s">
        <v>841</v>
      </c>
      <c r="C95" s="47">
        <f>IFERROR(INDEX(SRP!R:R,MATCH(A95,SRP!A:A,0)),0)</f>
        <v>22461753.909340002</v>
      </c>
      <c r="D95" s="47">
        <f>SUMIF('Program Lvl'!B:B,A95,'Program Lvl'!Y:Y)-SUMIF('Program Lvl'!B:B,A95,'Program Lvl'!W:W)</f>
        <v>24161917.516413987</v>
      </c>
      <c r="E95" s="98">
        <f t="shared" si="4"/>
        <v>1700163.607073985</v>
      </c>
      <c r="F95" s="97">
        <f t="shared" si="5"/>
        <v>7.5691489361702349E-2</v>
      </c>
    </row>
    <row r="96" spans="1:6" x14ac:dyDescent="0.2">
      <c r="A96" s="46" t="s">
        <v>824</v>
      </c>
      <c r="B96" s="46" t="s">
        <v>842</v>
      </c>
      <c r="C96" s="47">
        <f>IFERROR(INDEX(SRP!R:R,MATCH(A96,SRP!A:A,0)),0)</f>
        <v>0</v>
      </c>
      <c r="D96" s="47">
        <f>SUMIF('Program Lvl'!B:B,A96,'Program Lvl'!Y:Y)-SUMIF('Program Lvl'!B:B,A96,'Program Lvl'!W:W)</f>
        <v>318942.07499999995</v>
      </c>
      <c r="E96" s="98">
        <f t="shared" si="4"/>
        <v>318942.07499999995</v>
      </c>
      <c r="F96" s="97" t="str">
        <f t="shared" si="5"/>
        <v>Added</v>
      </c>
    </row>
    <row r="97" spans="1:6" x14ac:dyDescent="0.2">
      <c r="A97" s="46" t="s">
        <v>825</v>
      </c>
      <c r="B97" s="46" t="s">
        <v>1026</v>
      </c>
      <c r="C97" s="47">
        <f>IFERROR(INDEX(SRP!R:R,MATCH(A97,SRP!A:A,0)),0)</f>
        <v>67604065.613391042</v>
      </c>
      <c r="D97" s="47">
        <f>SUMIF('Program Lvl'!B:B,A97,'Program Lvl'!Y:Y)-SUMIF('Program Lvl'!B:B,A97,'Program Lvl'!W:W)</f>
        <v>51368093.920207478</v>
      </c>
      <c r="E97" s="98">
        <f t="shared" si="4"/>
        <v>-16235971.693183564</v>
      </c>
      <c r="F97" s="97">
        <f t="shared" si="5"/>
        <v>-0.24016265214036972</v>
      </c>
    </row>
    <row r="98" spans="1:6" x14ac:dyDescent="0.2">
      <c r="A98" s="46" t="s">
        <v>826</v>
      </c>
      <c r="B98" s="46" t="s">
        <v>1069</v>
      </c>
      <c r="C98" s="47">
        <f>IFERROR(INDEX(SRP!R:R,MATCH(A98,SRP!A:A,0)),0)</f>
        <v>20480752.815859366</v>
      </c>
      <c r="D98" s="47">
        <f>SUMIF('Program Lvl'!B:B,A98,'Program Lvl'!Y:Y)-SUMIF('Program Lvl'!B:B,A98,'Program Lvl'!W:W)</f>
        <v>20530934.505565424</v>
      </c>
      <c r="E98" s="98">
        <f t="shared" ref="E98:E129" si="6">D98-C98</f>
        <v>50181.68970605731</v>
      </c>
      <c r="F98" s="97">
        <f t="shared" ref="F98:F129" si="7">IFERROR(E98/C98,IF(D98=0,"","Added"))</f>
        <v>2.4501877522392088E-3</v>
      </c>
    </row>
    <row r="99" spans="1:6" x14ac:dyDescent="0.2">
      <c r="A99" s="46" t="s">
        <v>827</v>
      </c>
      <c r="B99" s="46" t="s">
        <v>1068</v>
      </c>
      <c r="C99" s="47">
        <f>IFERROR(INDEX(SRP!R:R,MATCH(A99,SRP!A:A,0)),0)</f>
        <v>8879415.8337158151</v>
      </c>
      <c r="D99" s="47">
        <f>SUMIF('Program Lvl'!B:B,A99,'Program Lvl'!Y:Y)-SUMIF('Program Lvl'!B:B,A99,'Program Lvl'!W:W)</f>
        <v>9348310.3884656988</v>
      </c>
      <c r="E99" s="98">
        <f t="shared" si="6"/>
        <v>468894.55474988371</v>
      </c>
      <c r="F99" s="97">
        <f t="shared" si="7"/>
        <v>5.280691472624309E-2</v>
      </c>
    </row>
    <row r="100" spans="1:6" x14ac:dyDescent="0.2">
      <c r="A100" s="46" t="s">
        <v>828</v>
      </c>
      <c r="B100" s="46" t="s">
        <v>1067</v>
      </c>
      <c r="C100" s="47">
        <f>IFERROR(INDEX(SRP!R:R,MATCH(A100,SRP!A:A,0)),0)</f>
        <v>26524942.746397048</v>
      </c>
      <c r="D100" s="47">
        <f>SUMIF('Program Lvl'!B:B,A100,'Program Lvl'!Y:Y)-SUMIF('Program Lvl'!B:B,A100,'Program Lvl'!W:W)</f>
        <v>24701426.319431379</v>
      </c>
      <c r="E100" s="98">
        <f t="shared" si="6"/>
        <v>-1823516.4269656688</v>
      </c>
      <c r="F100" s="97">
        <f t="shared" si="7"/>
        <v>-6.8747233289065693E-2</v>
      </c>
    </row>
    <row r="101" spans="1:6" x14ac:dyDescent="0.2">
      <c r="A101" s="46" t="s">
        <v>829</v>
      </c>
      <c r="B101" s="46" t="s">
        <v>1066</v>
      </c>
      <c r="C101" s="47">
        <f>IFERROR(INDEX(SRP!R:R,MATCH(A101,SRP!A:A,0)),0)</f>
        <v>30199334.217680804</v>
      </c>
      <c r="D101" s="47">
        <f>SUMIF('Program Lvl'!B:B,A101,'Program Lvl'!Y:Y)-SUMIF('Program Lvl'!B:B,A101,'Program Lvl'!W:W)</f>
        <v>30238810.471560139</v>
      </c>
      <c r="E101" s="98">
        <f t="shared" si="6"/>
        <v>39476.253879334778</v>
      </c>
      <c r="F101" s="97">
        <f t="shared" si="7"/>
        <v>1.3071895424841061E-3</v>
      </c>
    </row>
    <row r="102" spans="1:6" x14ac:dyDescent="0.2">
      <c r="A102" s="46" t="s">
        <v>63</v>
      </c>
      <c r="B102" s="46" t="s">
        <v>276</v>
      </c>
      <c r="C102" s="47">
        <f>IFERROR(INDEX(SRP!R:R,MATCH(A102,SRP!A:A,0)),0)</f>
        <v>43037864.29680948</v>
      </c>
      <c r="D102" s="47">
        <f>SUMIF('Program Lvl'!B:B,A102,'Program Lvl'!Y:Y)-SUMIF('Program Lvl'!B:B,A102,'Program Lvl'!W:W)</f>
        <v>46991004.215179071</v>
      </c>
      <c r="E102" s="98">
        <f t="shared" si="6"/>
        <v>3953139.9183695912</v>
      </c>
      <c r="F102" s="97">
        <f t="shared" si="7"/>
        <v>9.1852604281357164E-2</v>
      </c>
    </row>
    <row r="103" spans="1:6" x14ac:dyDescent="0.2">
      <c r="A103" s="46" t="s">
        <v>65</v>
      </c>
      <c r="B103" s="46" t="s">
        <v>277</v>
      </c>
      <c r="C103" s="47">
        <f>IFERROR(INDEX(SRP!R:R,MATCH(A103,SRP!A:A,0)),0)</f>
        <v>0</v>
      </c>
      <c r="D103" s="47">
        <f>SUMIF('Program Lvl'!B:B,A103,'Program Lvl'!Y:Y)-SUMIF('Program Lvl'!B:B,A103,'Program Lvl'!W:W)</f>
        <v>0</v>
      </c>
      <c r="E103" s="98">
        <f t="shared" si="6"/>
        <v>0</v>
      </c>
      <c r="F103" s="97" t="str">
        <f t="shared" si="7"/>
        <v/>
      </c>
    </row>
    <row r="104" spans="1:6" x14ac:dyDescent="0.2">
      <c r="A104" s="46" t="s">
        <v>66</v>
      </c>
      <c r="B104" s="46" t="s">
        <v>278</v>
      </c>
      <c r="C104" s="47">
        <f>IFERROR(INDEX(SRP!R:R,MATCH(A104,SRP!A:A,0)),0)</f>
        <v>7142367.237498017</v>
      </c>
      <c r="D104" s="47">
        <f>SUMIF('Program Lvl'!B:B,A104,'Program Lvl'!Y:Y)-SUMIF('Program Lvl'!B:B,A104,'Program Lvl'!W:W)</f>
        <v>7142367.237498017</v>
      </c>
      <c r="E104" s="98">
        <f t="shared" si="6"/>
        <v>0</v>
      </c>
      <c r="F104" s="97">
        <f t="shared" si="7"/>
        <v>0</v>
      </c>
    </row>
    <row r="105" spans="1:6" x14ac:dyDescent="0.2">
      <c r="A105" s="46" t="s">
        <v>177</v>
      </c>
      <c r="B105" s="46" t="s">
        <v>786</v>
      </c>
      <c r="C105" s="47">
        <f>IFERROR(INDEX(SRP!R:R,MATCH(A105,SRP!A:A,0)),0)</f>
        <v>3177499.9999999995</v>
      </c>
      <c r="D105" s="47">
        <f>SUMIF('Program Lvl'!B:B,A105,'Program Lvl'!Y:Y)-SUMIF('Program Lvl'!B:B,A105,'Program Lvl'!W:W)</f>
        <v>3177499.9999999995</v>
      </c>
      <c r="E105" s="98">
        <f t="shared" si="6"/>
        <v>0</v>
      </c>
      <c r="F105" s="97">
        <f t="shared" si="7"/>
        <v>0</v>
      </c>
    </row>
    <row r="106" spans="1:6" x14ac:dyDescent="0.2">
      <c r="A106" s="46" t="s">
        <v>814</v>
      </c>
      <c r="B106" s="46" t="s">
        <v>832</v>
      </c>
      <c r="C106" s="47">
        <f>IFERROR(INDEX(SRP!R:R,MATCH(A106,SRP!A:A,0)),0)</f>
        <v>3367115.9833919224</v>
      </c>
      <c r="D106" s="47">
        <f>SUMIF('Program Lvl'!B:B,A106,'Program Lvl'!Y:Y)-SUMIF('Program Lvl'!B:B,A106,'Program Lvl'!W:W)</f>
        <v>3028865.9833919229</v>
      </c>
      <c r="E106" s="98">
        <f t="shared" si="6"/>
        <v>-338249.99999999953</v>
      </c>
      <c r="F106" s="97">
        <f t="shared" si="7"/>
        <v>-0.10045689001162875</v>
      </c>
    </row>
    <row r="107" spans="1:6" x14ac:dyDescent="0.2">
      <c r="A107" s="46" t="s">
        <v>815</v>
      </c>
      <c r="B107" s="46" t="s">
        <v>833</v>
      </c>
      <c r="C107" s="47">
        <f>IFERROR(INDEX(SRP!R:R,MATCH(A107,SRP!A:A,0)),0)</f>
        <v>1141593.75</v>
      </c>
      <c r="D107" s="47">
        <f>SUMIF('Program Lvl'!B:B,A107,'Program Lvl'!Y:Y)-SUMIF('Program Lvl'!B:B,A107,'Program Lvl'!W:W)</f>
        <v>1141593.75</v>
      </c>
      <c r="E107" s="98">
        <f t="shared" si="6"/>
        <v>0</v>
      </c>
      <c r="F107" s="97">
        <f t="shared" si="7"/>
        <v>0</v>
      </c>
    </row>
    <row r="108" spans="1:6" x14ac:dyDescent="0.2">
      <c r="A108" s="46" t="s">
        <v>153</v>
      </c>
      <c r="B108" s="46" t="s">
        <v>343</v>
      </c>
      <c r="C108" s="47">
        <f>IFERROR(INDEX(SRP!R:R,MATCH(A108,SRP!A:A,0)),0)</f>
        <v>0</v>
      </c>
      <c r="D108" s="47">
        <f>SUMIF('Program Lvl'!B:B,A108,'Program Lvl'!Y:Y)-SUMIF('Program Lvl'!B:B,A108,'Program Lvl'!W:W)</f>
        <v>0</v>
      </c>
      <c r="E108" s="98">
        <f t="shared" si="6"/>
        <v>0</v>
      </c>
      <c r="F108" s="97" t="str">
        <f t="shared" si="7"/>
        <v/>
      </c>
    </row>
    <row r="109" spans="1:6" x14ac:dyDescent="0.2">
      <c r="A109" s="46" t="s">
        <v>131</v>
      </c>
      <c r="B109" s="46" t="s">
        <v>1027</v>
      </c>
      <c r="C109" s="47">
        <f>IFERROR(INDEX(SRP!R:R,MATCH(A109,SRP!A:A,0)),0)</f>
        <v>17855918.093745042</v>
      </c>
      <c r="D109" s="47">
        <f>SUMIF('Program Lvl'!B:B,A109,'Program Lvl'!Y:Y)-SUMIF('Program Lvl'!B:B,A109,'Program Lvl'!W:W)</f>
        <v>17855918.093745042</v>
      </c>
      <c r="E109" s="98">
        <f t="shared" si="6"/>
        <v>0</v>
      </c>
      <c r="F109" s="97">
        <f t="shared" si="7"/>
        <v>0</v>
      </c>
    </row>
    <row r="110" spans="1:6" x14ac:dyDescent="0.2">
      <c r="A110" s="46" t="s">
        <v>132</v>
      </c>
      <c r="B110" s="46" t="s">
        <v>1028</v>
      </c>
      <c r="C110" s="47">
        <f>IFERROR(INDEX(SRP!R:R,MATCH(A110,SRP!A:A,0)),0)</f>
        <v>30610145.303562928</v>
      </c>
      <c r="D110" s="47">
        <f>SUMIF('Program Lvl'!B:B,A110,'Program Lvl'!Y:Y)-SUMIF('Program Lvl'!B:B,A110,'Program Lvl'!W:W)</f>
        <v>30610145.303562932</v>
      </c>
      <c r="E110" s="98">
        <f t="shared" si="6"/>
        <v>0</v>
      </c>
      <c r="F110" s="97">
        <f t="shared" si="7"/>
        <v>0</v>
      </c>
    </row>
    <row r="111" spans="1:6" x14ac:dyDescent="0.2">
      <c r="A111" s="46" t="s">
        <v>175</v>
      </c>
      <c r="B111" s="46" t="s">
        <v>795</v>
      </c>
      <c r="C111" s="47">
        <f>IFERROR(INDEX(SRP!R:R,MATCH(A111,SRP!A:A,0)),0)</f>
        <v>10203381.767854311</v>
      </c>
      <c r="D111" s="47">
        <f>SUMIF('Program Lvl'!B:B,A111,'Program Lvl'!Y:Y)-SUMIF('Program Lvl'!B:B,A111,'Program Lvl'!W:W)</f>
        <v>10203381.767854311</v>
      </c>
      <c r="E111" s="98">
        <f t="shared" si="6"/>
        <v>0</v>
      </c>
      <c r="F111" s="97">
        <f t="shared" si="7"/>
        <v>0</v>
      </c>
    </row>
    <row r="112" spans="1:6" x14ac:dyDescent="0.2">
      <c r="A112" s="46" t="s">
        <v>162</v>
      </c>
      <c r="B112" s="46" t="s">
        <v>180</v>
      </c>
      <c r="C112" s="47">
        <f>IFERROR(INDEX(SRP!R:R,MATCH(A112,SRP!A:A,0)),0)</f>
        <v>72633875.041556388</v>
      </c>
      <c r="D112" s="47">
        <f>SUMIF('Program Lvl'!B:B,A112,'Program Lvl'!Y:Y)-SUMIF('Program Lvl'!B:B,A112,'Program Lvl'!W:W)</f>
        <v>72633875.041556388</v>
      </c>
      <c r="E112" s="98">
        <f t="shared" si="6"/>
        <v>0</v>
      </c>
      <c r="F112" s="97">
        <f t="shared" si="7"/>
        <v>0</v>
      </c>
    </row>
    <row r="113" spans="1:6" x14ac:dyDescent="0.2">
      <c r="A113" s="46" t="s">
        <v>42</v>
      </c>
      <c r="B113" s="46" t="s">
        <v>250</v>
      </c>
      <c r="C113" s="47">
        <f>IFERROR(INDEX(SRP!R:R,MATCH(A113,SRP!A:A,0)),0)</f>
        <v>45093044.079093203</v>
      </c>
      <c r="D113" s="47">
        <f>SUMIF('Program Lvl'!B:B,A113,'Program Lvl'!Y:Y)-SUMIF('Program Lvl'!B:B,A113,'Program Lvl'!W:W)</f>
        <v>48078744.003483191</v>
      </c>
      <c r="E113" s="98">
        <f t="shared" si="6"/>
        <v>2985699.9243899882</v>
      </c>
      <c r="F113" s="97">
        <f t="shared" si="7"/>
        <v>6.6211984250898442E-2</v>
      </c>
    </row>
    <row r="114" spans="1:6" x14ac:dyDescent="0.2">
      <c r="A114" s="46" t="s">
        <v>43</v>
      </c>
      <c r="B114" s="46" t="s">
        <v>783</v>
      </c>
      <c r="C114" s="47">
        <f>IFERROR(INDEX(SRP!R:R,MATCH(A114,SRP!A:A,0)),0)</f>
        <v>7184358.3945009857</v>
      </c>
      <c r="D114" s="47">
        <f>SUMIF('Program Lvl'!B:B,A114,'Program Lvl'!Y:Y)-SUMIF('Program Lvl'!B:B,A114,'Program Lvl'!W:W)</f>
        <v>8225891.1475330386</v>
      </c>
      <c r="E114" s="98">
        <f t="shared" si="6"/>
        <v>1041532.7530320529</v>
      </c>
      <c r="F114" s="97">
        <f t="shared" si="7"/>
        <v>0.1449722711257358</v>
      </c>
    </row>
    <row r="115" spans="1:6" x14ac:dyDescent="0.2">
      <c r="A115" s="46" t="s">
        <v>202</v>
      </c>
      <c r="B115" s="46" t="s">
        <v>1043</v>
      </c>
      <c r="C115" s="47">
        <f>IFERROR(INDEX(SRP!R:R,MATCH(A115,SRP!A:A,0)),0)</f>
        <v>48156450.393386856</v>
      </c>
      <c r="D115" s="47">
        <f>SUMIF('Program Lvl'!B:B,A115,'Program Lvl'!Y:Y)-SUMIF('Program Lvl'!B:B,A115,'Program Lvl'!W:W)</f>
        <v>48397452.805901155</v>
      </c>
      <c r="E115" s="98">
        <f t="shared" si="6"/>
        <v>241002.41251429915</v>
      </c>
      <c r="F115" s="97">
        <f t="shared" si="7"/>
        <v>5.0045717768973088E-3</v>
      </c>
    </row>
    <row r="116" spans="1:6" x14ac:dyDescent="0.2">
      <c r="A116" s="46" t="s">
        <v>357</v>
      </c>
      <c r="B116" s="46" t="s">
        <v>358</v>
      </c>
      <c r="C116" s="47">
        <f>IFERROR(INDEX(SRP!R:R,MATCH(A116,SRP!A:A,0)),0)</f>
        <v>9693212.6794615928</v>
      </c>
      <c r="D116" s="47">
        <f>SUMIF('Program Lvl'!B:B,A116,'Program Lvl'!Y:Y)-SUMIF('Program Lvl'!B:B,A116,'Program Lvl'!W:W)</f>
        <v>4076386.057555262</v>
      </c>
      <c r="E116" s="98">
        <f t="shared" si="6"/>
        <v>-5616826.6219063308</v>
      </c>
      <c r="F116" s="97">
        <f t="shared" si="7"/>
        <v>-0.57945975267905869</v>
      </c>
    </row>
    <row r="117" spans="1:6" x14ac:dyDescent="0.2">
      <c r="A117" s="46" t="s">
        <v>182</v>
      </c>
      <c r="B117" s="46" t="s">
        <v>252</v>
      </c>
      <c r="C117" s="47">
        <f>IFERROR(INDEX(SRP!R:R,MATCH(A117,SRP!A:A,0)),0)</f>
        <v>16478461.555084709</v>
      </c>
      <c r="D117" s="47">
        <f>SUMIF('Program Lvl'!B:B,A117,'Program Lvl'!Y:Y)-SUMIF('Program Lvl'!B:B,A117,'Program Lvl'!W:W)</f>
        <v>6087159.4491744507</v>
      </c>
      <c r="E117" s="98">
        <f t="shared" si="6"/>
        <v>-10391302.105910258</v>
      </c>
      <c r="F117" s="97">
        <f t="shared" si="7"/>
        <v>-0.63059904416282386</v>
      </c>
    </row>
    <row r="118" spans="1:6" x14ac:dyDescent="0.2">
      <c r="A118" s="46" t="s">
        <v>183</v>
      </c>
      <c r="B118" s="46" t="s">
        <v>253</v>
      </c>
      <c r="C118" s="47">
        <f>IFERROR(INDEX(SRP!R:R,MATCH(A118,SRP!A:A,0)),0)</f>
        <v>6632198.1491053021</v>
      </c>
      <c r="D118" s="47">
        <f>SUMIF('Program Lvl'!B:B,A118,'Program Lvl'!Y:Y)-SUMIF('Program Lvl'!B:B,A118,'Program Lvl'!W:W)</f>
        <v>3392723.1044047386</v>
      </c>
      <c r="E118" s="98">
        <f t="shared" si="6"/>
        <v>-3239475.0447005634</v>
      </c>
      <c r="F118" s="97">
        <f t="shared" si="7"/>
        <v>-0.48844666155482336</v>
      </c>
    </row>
    <row r="119" spans="1:6" x14ac:dyDescent="0.2">
      <c r="A119" s="46" t="s">
        <v>184</v>
      </c>
      <c r="B119" s="46" t="s">
        <v>254</v>
      </c>
      <c r="C119" s="47">
        <f>IFERROR(INDEX(SRP!R:R,MATCH(A119,SRP!A:A,0)),0)</f>
        <v>13060328.662853517</v>
      </c>
      <c r="D119" s="47">
        <f>SUMIF('Program Lvl'!B:B,A119,'Program Lvl'!Y:Y)-SUMIF('Program Lvl'!B:B,A119,'Program Lvl'!W:W)</f>
        <v>3319604.0719822221</v>
      </c>
      <c r="E119" s="98">
        <f t="shared" si="6"/>
        <v>-9740724.590871295</v>
      </c>
      <c r="F119" s="97">
        <f t="shared" si="7"/>
        <v>-0.74582538022768796</v>
      </c>
    </row>
    <row r="120" spans="1:6" x14ac:dyDescent="0.2">
      <c r="A120" s="46" t="s">
        <v>725</v>
      </c>
      <c r="B120" s="46" t="s">
        <v>732</v>
      </c>
      <c r="C120" s="47">
        <f>IFERROR(INDEX(SRP!R:R,MATCH(A120,SRP!A:A,0)),0)</f>
        <v>0</v>
      </c>
      <c r="D120" s="47">
        <f>SUMIF('Program Lvl'!B:B,A120,'Program Lvl'!Y:Y)-SUMIF('Program Lvl'!B:B,A120,'Program Lvl'!W:W)</f>
        <v>0</v>
      </c>
      <c r="E120" s="98">
        <f t="shared" si="6"/>
        <v>0</v>
      </c>
      <c r="F120" s="97" t="str">
        <f t="shared" si="7"/>
        <v/>
      </c>
    </row>
    <row r="121" spans="1:6" x14ac:dyDescent="0.2">
      <c r="A121" s="46" t="s">
        <v>86</v>
      </c>
      <c r="B121" s="46" t="s">
        <v>255</v>
      </c>
      <c r="C121" s="47">
        <f>IFERROR(INDEX(SRP!R:R,MATCH(A121,SRP!A:A,0)),0)</f>
        <v>9739106.0910688788</v>
      </c>
      <c r="D121" s="47">
        <f>SUMIF('Program Lvl'!B:B,A121,'Program Lvl'!Y:Y)-SUMIF('Program Lvl'!B:B,A121,'Program Lvl'!W:W)</f>
        <v>4475767.9336657068</v>
      </c>
      <c r="E121" s="98">
        <f t="shared" si="6"/>
        <v>-5263338.157403172</v>
      </c>
      <c r="F121" s="97">
        <f t="shared" si="7"/>
        <v>-0.54043339380293309</v>
      </c>
    </row>
    <row r="122" spans="1:6" x14ac:dyDescent="0.2">
      <c r="A122" s="46" t="s">
        <v>87</v>
      </c>
      <c r="B122" s="46" t="s">
        <v>256</v>
      </c>
      <c r="C122" s="47">
        <f>IFERROR(INDEX(SRP!R:R,MATCH(A122,SRP!A:A,0)),0)</f>
        <v>10203381.767854311</v>
      </c>
      <c r="D122" s="47">
        <f>SUMIF('Program Lvl'!B:B,A122,'Program Lvl'!Y:Y)-SUMIF('Program Lvl'!B:B,A122,'Program Lvl'!W:W)</f>
        <v>2127515.625</v>
      </c>
      <c r="E122" s="98">
        <f t="shared" si="6"/>
        <v>-8075866.1428543106</v>
      </c>
      <c r="F122" s="97">
        <f t="shared" si="7"/>
        <v>-0.79148916766961275</v>
      </c>
    </row>
    <row r="123" spans="1:6" x14ac:dyDescent="0.2">
      <c r="A123" s="46" t="s">
        <v>200</v>
      </c>
      <c r="B123" s="46" t="s">
        <v>336</v>
      </c>
      <c r="C123" s="47">
        <f>IFERROR(INDEX(SRP!R:R,MATCH(A123,SRP!A:A,0)),0)</f>
        <v>10203381.767854311</v>
      </c>
      <c r="D123" s="47">
        <f>SUMIF('Program Lvl'!B:B,A123,'Program Lvl'!Y:Y)-SUMIF('Program Lvl'!B:B,A123,'Program Lvl'!W:W)</f>
        <v>9178381.7678543106</v>
      </c>
      <c r="E123" s="98">
        <f t="shared" si="6"/>
        <v>-1025000</v>
      </c>
      <c r="F123" s="97">
        <f t="shared" si="7"/>
        <v>-0.10045689001162889</v>
      </c>
    </row>
    <row r="124" spans="1:6" x14ac:dyDescent="0.2">
      <c r="A124" s="46" t="s">
        <v>77</v>
      </c>
      <c r="B124" s="46" t="s">
        <v>784</v>
      </c>
      <c r="C124" s="47">
        <f>IFERROR(INDEX(SRP!R:R,MATCH(A124,SRP!A:A,0)),0)</f>
        <v>161230.37426411128</v>
      </c>
      <c r="D124" s="47">
        <f>SUMIF('Program Lvl'!B:B,A124,'Program Lvl'!Y:Y)-SUMIF('Program Lvl'!B:B,A124,'Program Lvl'!W:W)</f>
        <v>161230.37426411131</v>
      </c>
      <c r="E124" s="98">
        <f t="shared" si="6"/>
        <v>0</v>
      </c>
      <c r="F124" s="97">
        <f t="shared" si="7"/>
        <v>0</v>
      </c>
    </row>
    <row r="125" spans="1:6" x14ac:dyDescent="0.2">
      <c r="A125" s="46" t="s">
        <v>78</v>
      </c>
      <c r="B125" s="46" t="s">
        <v>337</v>
      </c>
      <c r="C125" s="47">
        <f>IFERROR(INDEX(SRP!R:R,MATCH(A125,SRP!A:A,0)),0)</f>
        <v>201537.9678301391</v>
      </c>
      <c r="D125" s="47">
        <f>SUMIF('Program Lvl'!B:B,A125,'Program Lvl'!Y:Y)-SUMIF('Program Lvl'!B:B,A125,'Program Lvl'!W:W)</f>
        <v>201537.96783013912</v>
      </c>
      <c r="E125" s="98">
        <f t="shared" si="6"/>
        <v>0</v>
      </c>
      <c r="F125" s="97">
        <f t="shared" si="7"/>
        <v>0</v>
      </c>
    </row>
    <row r="126" spans="1:6" x14ac:dyDescent="0.2">
      <c r="A126" s="46" t="s">
        <v>79</v>
      </c>
      <c r="B126" s="46" t="s">
        <v>80</v>
      </c>
      <c r="C126" s="47">
        <f>IFERROR(INDEX(SRP!R:R,MATCH(A126,SRP!A:A,0)),0)</f>
        <v>11994983.121425172</v>
      </c>
      <c r="D126" s="47">
        <f>SUMIF('Program Lvl'!B:B,A126,'Program Lvl'!Y:Y)-SUMIF('Program Lvl'!B:B,A126,'Program Lvl'!W:W)</f>
        <v>0</v>
      </c>
      <c r="E126" s="98">
        <f t="shared" si="6"/>
        <v>-11994983.121425172</v>
      </c>
      <c r="F126" s="97">
        <f t="shared" si="7"/>
        <v>-1</v>
      </c>
    </row>
    <row r="127" spans="1:6" x14ac:dyDescent="0.2">
      <c r="A127" s="46" t="s">
        <v>94</v>
      </c>
      <c r="B127" s="46" t="s">
        <v>1042</v>
      </c>
      <c r="C127" s="47">
        <f>IFERROR(INDEX(SRP!R:R,MATCH(A127,SRP!A:A,0)),0)</f>
        <v>74599819.579938427</v>
      </c>
      <c r="D127" s="47">
        <f>SUMIF('Program Lvl'!B:B,A127,'Program Lvl'!Y:Y)-SUMIF('Program Lvl'!B:B,A127,'Program Lvl'!W:W)</f>
        <v>17097238.659307916</v>
      </c>
      <c r="E127" s="98">
        <f t="shared" si="6"/>
        <v>-57502580.920630515</v>
      </c>
      <c r="F127" s="97">
        <f t="shared" si="7"/>
        <v>-0.77081394089717414</v>
      </c>
    </row>
    <row r="128" spans="1:6" x14ac:dyDescent="0.2">
      <c r="A128" s="46" t="s">
        <v>82</v>
      </c>
      <c r="B128" s="46" t="s">
        <v>258</v>
      </c>
      <c r="C128" s="47">
        <f>IFERROR(INDEX(SRP!R:R,MATCH(A128,SRP!A:A,0)),0)</f>
        <v>3852516.0314709479</v>
      </c>
      <c r="D128" s="47">
        <f>SUMIF('Program Lvl'!B:B,A128,'Program Lvl'!Y:Y)-SUMIF('Program Lvl'!B:B,A128,'Program Lvl'!W:W)</f>
        <v>3852516.0314709488</v>
      </c>
      <c r="E128" s="98">
        <f t="shared" si="6"/>
        <v>0</v>
      </c>
      <c r="F128" s="97">
        <f t="shared" si="7"/>
        <v>0</v>
      </c>
    </row>
    <row r="129" spans="1:6" x14ac:dyDescent="0.2">
      <c r="A129" s="46" t="s">
        <v>83</v>
      </c>
      <c r="B129" s="46" t="s">
        <v>259</v>
      </c>
      <c r="C129" s="47">
        <f>IFERROR(INDEX(SRP!R:R,MATCH(A129,SRP!A:A,0)),0)</f>
        <v>21427101.712494049</v>
      </c>
      <c r="D129" s="47">
        <f>SUMIF('Program Lvl'!B:B,A129,'Program Lvl'!Y:Y)-SUMIF('Program Lvl'!B:B,A129,'Program Lvl'!W:W)</f>
        <v>12465404.55506774</v>
      </c>
      <c r="E129" s="98">
        <f t="shared" si="6"/>
        <v>-8961697.1574263088</v>
      </c>
      <c r="F129" s="97">
        <f t="shared" si="7"/>
        <v>-0.41824121981932733</v>
      </c>
    </row>
    <row r="130" spans="1:6" x14ac:dyDescent="0.2">
      <c r="A130" s="46" t="s">
        <v>363</v>
      </c>
      <c r="B130" s="46" t="s">
        <v>787</v>
      </c>
      <c r="C130" s="47">
        <f>IFERROR(INDEX(SRP!R:R,MATCH(A130,SRP!A:A,0)),0)</f>
        <v>1310713.0494195863</v>
      </c>
      <c r="D130" s="47">
        <f>SUMIF('Program Lvl'!B:B,A130,'Program Lvl'!Y:Y)-SUMIF('Program Lvl'!B:B,A130,'Program Lvl'!W:W)</f>
        <v>1310713.0494195863</v>
      </c>
      <c r="E130" s="98">
        <f t="shared" ref="E130:E161" si="8">D130-C130</f>
        <v>0</v>
      </c>
      <c r="F130" s="97">
        <f t="shared" ref="F130:F161" si="9">IFERROR(E130/C130,IF(D130=0,"","Added"))</f>
        <v>0</v>
      </c>
    </row>
    <row r="131" spans="1:6" x14ac:dyDescent="0.2">
      <c r="A131" s="46" t="s">
        <v>95</v>
      </c>
      <c r="B131" s="46" t="s">
        <v>785</v>
      </c>
      <c r="C131" s="47">
        <f>IFERROR(INDEX(SRP!R:R,MATCH(A131,SRP!A:A,0)),0)</f>
        <v>5507029.0607125862</v>
      </c>
      <c r="D131" s="47">
        <f>SUMIF('Program Lvl'!B:B,A131,'Program Lvl'!Y:Y)-SUMIF('Program Lvl'!B:B,A131,'Program Lvl'!W:W)</f>
        <v>5507029.0607125871</v>
      </c>
      <c r="E131" s="98">
        <f t="shared" si="8"/>
        <v>0</v>
      </c>
      <c r="F131" s="97">
        <f t="shared" si="9"/>
        <v>0</v>
      </c>
    </row>
    <row r="132" spans="1:6" x14ac:dyDescent="0.2">
      <c r="A132" s="46" t="s">
        <v>2</v>
      </c>
      <c r="B132" s="46" t="s">
        <v>218</v>
      </c>
      <c r="C132" s="47">
        <f>IFERROR(INDEX(SRP!R:R,MATCH(A132,SRP!A:A,0)),0)</f>
        <v>3693624.19996326</v>
      </c>
      <c r="D132" s="47">
        <f>SUMIF('Program Lvl'!B:B,A132,'Program Lvl'!Y:Y)-SUMIF('Program Lvl'!B:B,A132,'Program Lvl'!W:W)</f>
        <v>2552413.5437132604</v>
      </c>
      <c r="E132" s="98">
        <f t="shared" si="8"/>
        <v>-1141210.6562499995</v>
      </c>
      <c r="F132" s="97">
        <f t="shared" si="9"/>
        <v>-0.30896772234201603</v>
      </c>
    </row>
    <row r="133" spans="1:6" x14ac:dyDescent="0.2">
      <c r="A133" s="46" t="s">
        <v>4</v>
      </c>
      <c r="B133" s="46" t="s">
        <v>219</v>
      </c>
      <c r="C133" s="47">
        <f>IFERROR(INDEX(SRP!R:R,MATCH(A133,SRP!A:A,0)),0)</f>
        <v>8688179.575327944</v>
      </c>
      <c r="D133" s="47">
        <f>SUMIF('Program Lvl'!B:B,A133,'Program Lvl'!Y:Y)-SUMIF('Program Lvl'!B:B,A133,'Program Lvl'!W:W)</f>
        <v>7422843.9762840346</v>
      </c>
      <c r="E133" s="98">
        <f t="shared" si="8"/>
        <v>-1265335.5990439095</v>
      </c>
      <c r="F133" s="97">
        <f t="shared" si="9"/>
        <v>-0.14563874837913304</v>
      </c>
    </row>
    <row r="134" spans="1:6" x14ac:dyDescent="0.2">
      <c r="A134" s="46" t="s">
        <v>5</v>
      </c>
      <c r="B134" s="46" t="s">
        <v>220</v>
      </c>
      <c r="C134" s="47">
        <f>IFERROR(INDEX(SRP!R:R,MATCH(A134,SRP!A:A,0)),0)</f>
        <v>744630.46875</v>
      </c>
      <c r="D134" s="47">
        <f>SUMIF('Program Lvl'!B:B,A134,'Program Lvl'!Y:Y)-SUMIF('Program Lvl'!B:B,A134,'Program Lvl'!W:W)</f>
        <v>744630.46875</v>
      </c>
      <c r="E134" s="98">
        <f t="shared" si="8"/>
        <v>0</v>
      </c>
      <c r="F134" s="97">
        <f t="shared" si="9"/>
        <v>0</v>
      </c>
    </row>
    <row r="135" spans="1:6" x14ac:dyDescent="0.2">
      <c r="A135" s="46" t="s">
        <v>6</v>
      </c>
      <c r="B135" s="46" t="s">
        <v>222</v>
      </c>
      <c r="C135" s="47">
        <f>IFERROR(INDEX(SRP!R:R,MATCH(A135,SRP!A:A,0)),0)</f>
        <v>12244058.121425172</v>
      </c>
      <c r="D135" s="47">
        <f>SUMIF('Program Lvl'!B:B,A135,'Program Lvl'!Y:Y)-SUMIF('Program Lvl'!B:B,A135,'Program Lvl'!W:W)</f>
        <v>7809893.9397403589</v>
      </c>
      <c r="E135" s="98">
        <f t="shared" si="8"/>
        <v>-4434164.1816848135</v>
      </c>
      <c r="F135" s="97">
        <f t="shared" si="9"/>
        <v>-0.36214824674228924</v>
      </c>
    </row>
    <row r="136" spans="1:6" x14ac:dyDescent="0.2">
      <c r="A136" s="46" t="s">
        <v>7</v>
      </c>
      <c r="B136" s="46" t="s">
        <v>223</v>
      </c>
      <c r="C136" s="47">
        <f>IFERROR(INDEX(SRP!R:R,MATCH(A136,SRP!A:A,0)),0)</f>
        <v>6257506.792175293</v>
      </c>
      <c r="D136" s="47">
        <f>SUMIF('Program Lvl'!B:B,A136,'Program Lvl'!Y:Y)-SUMIF('Program Lvl'!B:B,A136,'Program Lvl'!W:W)</f>
        <v>638308.77909228497</v>
      </c>
      <c r="E136" s="98">
        <f t="shared" si="8"/>
        <v>-5619198.0130830081</v>
      </c>
      <c r="F136" s="97">
        <f t="shared" si="9"/>
        <v>-0.8979931144636617</v>
      </c>
    </row>
    <row r="137" spans="1:6" x14ac:dyDescent="0.2">
      <c r="A137" s="46" t="s">
        <v>8</v>
      </c>
      <c r="B137" s="46" t="s">
        <v>224</v>
      </c>
      <c r="C137" s="47">
        <f>IFERROR(INDEX(SRP!R:R,MATCH(A137,SRP!A:A,0)),0)</f>
        <v>729866.47981683945</v>
      </c>
      <c r="D137" s="47">
        <f>SUMIF('Program Lvl'!B:B,A137,'Program Lvl'!Y:Y)-SUMIF('Program Lvl'!B:B,A137,'Program Lvl'!W:W)</f>
        <v>716574.4274552156</v>
      </c>
      <c r="E137" s="98">
        <f t="shared" si="8"/>
        <v>-13292.05236162385</v>
      </c>
      <c r="F137" s="97">
        <f t="shared" si="9"/>
        <v>-1.8211621891389643E-2</v>
      </c>
    </row>
    <row r="138" spans="1:6" x14ac:dyDescent="0.2">
      <c r="A138" s="46" t="s">
        <v>9</v>
      </c>
      <c r="B138" s="46" t="s">
        <v>225</v>
      </c>
      <c r="C138" s="47">
        <f>IFERROR(INDEX(SRP!R:R,MATCH(A138,SRP!A:A,0)),0)</f>
        <v>7142367.237498017</v>
      </c>
      <c r="D138" s="47">
        <f>SUMIF('Program Lvl'!B:B,A138,'Program Lvl'!Y:Y)-SUMIF('Program Lvl'!B:B,A138,'Program Lvl'!W:W)</f>
        <v>4921504.5677123088</v>
      </c>
      <c r="E138" s="98">
        <f t="shared" si="8"/>
        <v>-2220862.6697857082</v>
      </c>
      <c r="F138" s="97">
        <f t="shared" si="9"/>
        <v>-0.3109421002781817</v>
      </c>
    </row>
    <row r="139" spans="1:6" x14ac:dyDescent="0.2">
      <c r="A139" s="46" t="s">
        <v>847</v>
      </c>
      <c r="B139" s="46" t="s">
        <v>848</v>
      </c>
      <c r="C139" s="47">
        <f>IFERROR(INDEX(SRP!R:R,MATCH(A139,SRP!A:A,0)),0)</f>
        <v>0</v>
      </c>
      <c r="D139" s="47">
        <f>SUMIF('Program Lvl'!B:B,A139,'Program Lvl'!Y:Y)-SUMIF('Program Lvl'!B:B,A139,'Program Lvl'!W:W)</f>
        <v>0</v>
      </c>
      <c r="E139" s="98">
        <f t="shared" si="8"/>
        <v>0</v>
      </c>
      <c r="F139" s="97" t="str">
        <f t="shared" si="9"/>
        <v/>
      </c>
    </row>
    <row r="140" spans="1:6" x14ac:dyDescent="0.2">
      <c r="A140" s="46" t="s">
        <v>28</v>
      </c>
      <c r="B140" s="46" t="s">
        <v>241</v>
      </c>
      <c r="C140" s="47">
        <f>IFERROR(INDEX(SRP!R:R,MATCH(A140,SRP!A:A,0)),0)</f>
        <v>20406763.535708621</v>
      </c>
      <c r="D140" s="47">
        <f>SUMIF('Program Lvl'!B:B,A140,'Program Lvl'!Y:Y)-SUMIF('Program Lvl'!B:B,A140,'Program Lvl'!W:W)</f>
        <v>17712895.171450809</v>
      </c>
      <c r="E140" s="98">
        <f t="shared" si="8"/>
        <v>-2693868.3642578125</v>
      </c>
      <c r="F140" s="97">
        <f t="shared" si="9"/>
        <v>-0.13200860388978228</v>
      </c>
    </row>
    <row r="141" spans="1:6" x14ac:dyDescent="0.2">
      <c r="A141" s="46" t="s">
        <v>29</v>
      </c>
      <c r="B141" s="46" t="s">
        <v>293</v>
      </c>
      <c r="C141" s="47">
        <f>IFERROR(INDEX(SRP!R:R,MATCH(A141,SRP!A:A,0)),0)</f>
        <v>5305758.5192842418</v>
      </c>
      <c r="D141" s="47">
        <f>SUMIF('Program Lvl'!B:B,A141,'Program Lvl'!Y:Y)-SUMIF('Program Lvl'!B:B,A141,'Program Lvl'!W:W)</f>
        <v>4563890.0431766715</v>
      </c>
      <c r="E141" s="98">
        <f t="shared" si="8"/>
        <v>-741868.47610757034</v>
      </c>
      <c r="F141" s="97">
        <f t="shared" si="9"/>
        <v>-0.13982326436666589</v>
      </c>
    </row>
    <row r="142" spans="1:6" x14ac:dyDescent="0.2">
      <c r="A142" s="46" t="s">
        <v>1</v>
      </c>
      <c r="B142" s="46" t="s">
        <v>216</v>
      </c>
      <c r="C142" s="47">
        <f>IFERROR(INDEX(SRP!R:R,MATCH(A142,SRP!A:A,0)),0)</f>
        <v>10203381.767854311</v>
      </c>
      <c r="D142" s="47">
        <f>SUMIF('Program Lvl'!B:B,A142,'Program Lvl'!Y:Y)-SUMIF('Program Lvl'!B:B,A142,'Program Lvl'!W:W)</f>
        <v>4645847.5615065023</v>
      </c>
      <c r="E142" s="98">
        <f t="shared" si="8"/>
        <v>-5557534.2063478082</v>
      </c>
      <c r="F142" s="97">
        <f t="shared" si="9"/>
        <v>-0.54467570975897273</v>
      </c>
    </row>
    <row r="143" spans="1:6" x14ac:dyDescent="0.2">
      <c r="A143" s="46" t="s">
        <v>11</v>
      </c>
      <c r="B143" s="46" t="s">
        <v>242</v>
      </c>
      <c r="C143" s="47">
        <f>IFERROR(INDEX(SRP!R:R,MATCH(A143,SRP!A:A,0)),0)</f>
        <v>1224405.812142517</v>
      </c>
      <c r="D143" s="47">
        <f>SUMIF('Program Lvl'!B:B,A143,'Program Lvl'!Y:Y)-SUMIF('Program Lvl'!B:B,A143,'Program Lvl'!W:W)</f>
        <v>1122371.9944639741</v>
      </c>
      <c r="E143" s="98">
        <f t="shared" si="8"/>
        <v>-102033.81767854281</v>
      </c>
      <c r="F143" s="97">
        <f t="shared" si="9"/>
        <v>-8.3333333333333107E-2</v>
      </c>
    </row>
    <row r="144" spans="1:6" x14ac:dyDescent="0.2">
      <c r="A144" s="46" t="s">
        <v>32</v>
      </c>
      <c r="B144" s="46" t="s">
        <v>243</v>
      </c>
      <c r="C144" s="47">
        <f>IFERROR(INDEX(SRP!R:R,MATCH(A144,SRP!A:A,0)),0)</f>
        <v>1020338.176785431</v>
      </c>
      <c r="D144" s="47">
        <f>SUMIF('Program Lvl'!B:B,A144,'Program Lvl'!Y:Y)-SUMIF('Program Lvl'!B:B,A144,'Program Lvl'!W:W)</f>
        <v>1020338.1767854309</v>
      </c>
      <c r="E144" s="98">
        <f t="shared" si="8"/>
        <v>0</v>
      </c>
      <c r="F144" s="97">
        <f t="shared" si="9"/>
        <v>0</v>
      </c>
    </row>
    <row r="145" spans="1:6" x14ac:dyDescent="0.2">
      <c r="A145" s="46" t="s">
        <v>33</v>
      </c>
      <c r="B145" s="46" t="s">
        <v>244</v>
      </c>
      <c r="C145" s="47">
        <f>IFERROR(INDEX(SRP!R:R,MATCH(A145,SRP!A:A,0)),0)</f>
        <v>472877.34375</v>
      </c>
      <c r="D145" s="47">
        <f>SUMIF('Program Lvl'!B:B,A145,'Program Lvl'!Y:Y)-SUMIF('Program Lvl'!B:B,A145,'Program Lvl'!W:W)</f>
        <v>472877.34375</v>
      </c>
      <c r="E145" s="98">
        <f t="shared" si="8"/>
        <v>0</v>
      </c>
      <c r="F145" s="97">
        <f t="shared" si="9"/>
        <v>0</v>
      </c>
    </row>
    <row r="146" spans="1:6" x14ac:dyDescent="0.2">
      <c r="A146" s="46" t="s">
        <v>35</v>
      </c>
      <c r="B146" s="46" t="s">
        <v>245</v>
      </c>
      <c r="C146" s="47">
        <f>IFERROR(INDEX(SRP!R:R,MATCH(A146,SRP!A:A,0)),0)</f>
        <v>2040676.353570862</v>
      </c>
      <c r="D146" s="47">
        <f>SUMIF('Program Lvl'!B:B,A146,'Program Lvl'!Y:Y)-SUMIF('Program Lvl'!B:B,A146,'Program Lvl'!W:W)</f>
        <v>2040676.3535708617</v>
      </c>
      <c r="E146" s="98">
        <f t="shared" si="8"/>
        <v>0</v>
      </c>
      <c r="F146" s="97">
        <f t="shared" si="9"/>
        <v>0</v>
      </c>
    </row>
    <row r="147" spans="1:6" x14ac:dyDescent="0.2">
      <c r="A147" s="46" t="s">
        <v>36</v>
      </c>
      <c r="B147" s="46" t="s">
        <v>246</v>
      </c>
      <c r="C147" s="47">
        <f>IFERROR(INDEX(SRP!R:R,MATCH(A147,SRP!A:A,0)),0)</f>
        <v>1632541.0828566896</v>
      </c>
      <c r="D147" s="47">
        <f>SUMIF('Program Lvl'!B:B,A147,'Program Lvl'!Y:Y)-SUMIF('Program Lvl'!B:B,A147,'Program Lvl'!W:W)</f>
        <v>1632541.0828566898</v>
      </c>
      <c r="E147" s="98">
        <f t="shared" si="8"/>
        <v>0</v>
      </c>
      <c r="F147" s="97">
        <f t="shared" si="9"/>
        <v>0</v>
      </c>
    </row>
    <row r="148" spans="1:6" x14ac:dyDescent="0.2">
      <c r="A148" s="46" t="s">
        <v>37</v>
      </c>
      <c r="B148" s="46" t="s">
        <v>247</v>
      </c>
      <c r="C148" s="47">
        <f>IFERROR(INDEX(SRP!R:R,MATCH(A148,SRP!A:A,0)),0)</f>
        <v>714236.72374980163</v>
      </c>
      <c r="D148" s="47">
        <f>SUMIF('Program Lvl'!B:B,A148,'Program Lvl'!Y:Y)-SUMIF('Program Lvl'!B:B,A148,'Program Lvl'!W:W)</f>
        <v>714236.72374980175</v>
      </c>
      <c r="E148" s="98">
        <f t="shared" si="8"/>
        <v>0</v>
      </c>
      <c r="F148" s="97">
        <f t="shared" si="9"/>
        <v>0</v>
      </c>
    </row>
    <row r="149" spans="1:6" x14ac:dyDescent="0.2">
      <c r="A149" s="46" t="s">
        <v>12</v>
      </c>
      <c r="B149" s="46" t="s">
        <v>226</v>
      </c>
      <c r="C149" s="47">
        <f>IFERROR(INDEX(SRP!R:R,MATCH(A149,SRP!A:A,0)),0)</f>
        <v>5614190.8839271553</v>
      </c>
      <c r="D149" s="47">
        <f>SUMIF('Program Lvl'!B:B,A149,'Program Lvl'!Y:Y)-SUMIF('Program Lvl'!B:B,A149,'Program Lvl'!W:W)</f>
        <v>777154.99999999988</v>
      </c>
      <c r="E149" s="98">
        <f t="shared" si="8"/>
        <v>-4837035.8839271553</v>
      </c>
      <c r="F149" s="97">
        <f t="shared" si="9"/>
        <v>-0.86157310713732338</v>
      </c>
    </row>
    <row r="150" spans="1:6" x14ac:dyDescent="0.2">
      <c r="A150" s="46" t="s">
        <v>13</v>
      </c>
      <c r="B150" s="46" t="s">
        <v>14</v>
      </c>
      <c r="C150" s="47">
        <f>IFERROR(INDEX(SRP!R:R,MATCH(A150,SRP!A:A,0)),0)</f>
        <v>459152.17955344392</v>
      </c>
      <c r="D150" s="47">
        <f>SUMIF('Program Lvl'!B:B,A150,'Program Lvl'!Y:Y)-SUMIF('Program Lvl'!B:B,A150,'Program Lvl'!W:W)</f>
        <v>156783.78330584805</v>
      </c>
      <c r="E150" s="98">
        <f t="shared" si="8"/>
        <v>-302368.3962475959</v>
      </c>
      <c r="F150" s="97">
        <f t="shared" si="9"/>
        <v>-0.65853634091788327</v>
      </c>
    </row>
    <row r="151" spans="1:6" x14ac:dyDescent="0.2">
      <c r="A151" s="46" t="s">
        <v>15</v>
      </c>
      <c r="B151" s="46" t="s">
        <v>227</v>
      </c>
      <c r="C151" s="47">
        <f>IFERROR(INDEX(SRP!R:R,MATCH(A151,SRP!A:A,0)),0)</f>
        <v>662287.73437499988</v>
      </c>
      <c r="D151" s="47">
        <f>SUMIF('Program Lvl'!B:B,A151,'Program Lvl'!Y:Y)-SUMIF('Program Lvl'!B:B,A151,'Program Lvl'!W:W)</f>
        <v>0</v>
      </c>
      <c r="E151" s="98">
        <f t="shared" si="8"/>
        <v>-662287.73437499988</v>
      </c>
      <c r="F151" s="97">
        <f t="shared" si="9"/>
        <v>-1</v>
      </c>
    </row>
    <row r="152" spans="1:6" x14ac:dyDescent="0.2">
      <c r="A152" s="46" t="s">
        <v>3</v>
      </c>
      <c r="B152" s="46" t="s">
        <v>221</v>
      </c>
      <c r="C152" s="47">
        <f>IFERROR(INDEX(SRP!R:R,MATCH(A152,SRP!A:A,0)),0)</f>
        <v>2632472.4961064118</v>
      </c>
      <c r="D152" s="47">
        <f>SUMIF('Program Lvl'!B:B,A152,'Program Lvl'!Y:Y)-SUMIF('Program Lvl'!B:B,A152,'Program Lvl'!W:W)</f>
        <v>1777947.6701493813</v>
      </c>
      <c r="E152" s="98">
        <f t="shared" si="8"/>
        <v>-854524.82595703052</v>
      </c>
      <c r="F152" s="97">
        <f t="shared" si="9"/>
        <v>-0.32460921328558046</v>
      </c>
    </row>
    <row r="153" spans="1:6" x14ac:dyDescent="0.2">
      <c r="A153" s="46" t="s">
        <v>16</v>
      </c>
      <c r="B153" s="46" t="s">
        <v>228</v>
      </c>
      <c r="C153" s="47">
        <f>IFERROR(INDEX(SRP!R:R,MATCH(A153,SRP!A:A,0)),0)</f>
        <v>1530507.2651781465</v>
      </c>
      <c r="D153" s="47">
        <f>SUMIF('Program Lvl'!B:B,A153,'Program Lvl'!Y:Y)-SUMIF('Program Lvl'!B:B,A153,'Program Lvl'!W:W)</f>
        <v>0</v>
      </c>
      <c r="E153" s="98">
        <f t="shared" si="8"/>
        <v>-1530507.2651781465</v>
      </c>
      <c r="F153" s="97">
        <f t="shared" si="9"/>
        <v>-1</v>
      </c>
    </row>
    <row r="154" spans="1:6" x14ac:dyDescent="0.2">
      <c r="A154" s="46" t="s">
        <v>17</v>
      </c>
      <c r="B154" s="46" t="s">
        <v>229</v>
      </c>
      <c r="C154" s="47">
        <f>IFERROR(INDEX(SRP!R:R,MATCH(A154,SRP!A:A,0)),0)</f>
        <v>964219.57706223219</v>
      </c>
      <c r="D154" s="47">
        <f>SUMIF('Program Lvl'!B:B,A154,'Program Lvl'!Y:Y)-SUMIF('Program Lvl'!B:B,A154,'Program Lvl'!W:W)</f>
        <v>867357.0770622323</v>
      </c>
      <c r="E154" s="98">
        <f t="shared" si="8"/>
        <v>-96862.499999999884</v>
      </c>
      <c r="F154" s="97">
        <f t="shared" si="9"/>
        <v>-0.10045689001162879</v>
      </c>
    </row>
    <row r="155" spans="1:6" x14ac:dyDescent="0.2">
      <c r="A155" s="46" t="s">
        <v>40</v>
      </c>
      <c r="B155" s="46" t="s">
        <v>338</v>
      </c>
      <c r="C155" s="47">
        <f>IFERROR(INDEX(SRP!R:R,MATCH(A155,SRP!A:A,0)),0)</f>
        <v>15305072.651781464</v>
      </c>
      <c r="D155" s="47">
        <f>SUMIF('Program Lvl'!B:B,A155,'Program Lvl'!Y:Y)-SUMIF('Program Lvl'!B:B,A155,'Program Lvl'!W:W)</f>
        <v>15305072.651781466</v>
      </c>
      <c r="E155" s="98">
        <f t="shared" si="8"/>
        <v>0</v>
      </c>
      <c r="F155" s="97">
        <f t="shared" si="9"/>
        <v>0</v>
      </c>
    </row>
    <row r="156" spans="1:6" x14ac:dyDescent="0.2">
      <c r="A156" s="46" t="s">
        <v>21</v>
      </c>
      <c r="B156" s="46" t="s">
        <v>231</v>
      </c>
      <c r="C156" s="47">
        <f>IFERROR(INDEX(SRP!R:R,MATCH(A156,SRP!A:A,0)),0)</f>
        <v>0</v>
      </c>
      <c r="D156" s="47">
        <f>SUMIF('Program Lvl'!B:B,A156,'Program Lvl'!Y:Y)-SUMIF('Program Lvl'!B:B,A156,'Program Lvl'!W:W)</f>
        <v>0</v>
      </c>
      <c r="E156" s="98">
        <f t="shared" si="8"/>
        <v>0</v>
      </c>
      <c r="F156" s="97" t="str">
        <f t="shared" si="9"/>
        <v/>
      </c>
    </row>
    <row r="157" spans="1:6" x14ac:dyDescent="0.2">
      <c r="A157" s="46" t="s">
        <v>24</v>
      </c>
      <c r="B157" s="46" t="s">
        <v>233</v>
      </c>
      <c r="C157" s="47">
        <f>IFERROR(INDEX(SRP!R:R,MATCH(A157,SRP!A:A,0)),0)</f>
        <v>0</v>
      </c>
      <c r="D157" s="47">
        <f>SUMIF('Program Lvl'!B:B,A157,'Program Lvl'!Y:Y)-SUMIF('Program Lvl'!B:B,A157,'Program Lvl'!W:W)</f>
        <v>0</v>
      </c>
      <c r="E157" s="98">
        <f t="shared" si="8"/>
        <v>0</v>
      </c>
      <c r="F157" s="97" t="str">
        <f t="shared" si="9"/>
        <v/>
      </c>
    </row>
    <row r="158" spans="1:6" x14ac:dyDescent="0.2">
      <c r="A158" s="46" t="s">
        <v>19</v>
      </c>
      <c r="B158" s="46" t="s">
        <v>339</v>
      </c>
      <c r="C158" s="47">
        <f>IFERROR(INDEX(SRP!R:R,MATCH(A158,SRP!A:A,0)),0)</f>
        <v>0</v>
      </c>
      <c r="D158" s="47">
        <f>SUMIF('Program Lvl'!B:B,A158,'Program Lvl'!Y:Y)-SUMIF('Program Lvl'!B:B,A158,'Program Lvl'!W:W)</f>
        <v>0</v>
      </c>
      <c r="E158" s="98">
        <f t="shared" si="8"/>
        <v>0</v>
      </c>
      <c r="F158" s="97" t="str">
        <f t="shared" si="9"/>
        <v/>
      </c>
    </row>
    <row r="159" spans="1:6" x14ac:dyDescent="0.2">
      <c r="A159" s="46" t="s">
        <v>41</v>
      </c>
      <c r="B159" s="46" t="s">
        <v>249</v>
      </c>
      <c r="C159" s="47">
        <f>IFERROR(INDEX(SRP!R:R,MATCH(A159,SRP!A:A,0)),0)</f>
        <v>673423.19667838444</v>
      </c>
      <c r="D159" s="47">
        <f>SUMIF('Program Lvl'!B:B,A159,'Program Lvl'!Y:Y)-SUMIF('Program Lvl'!B:B,A159,'Program Lvl'!W:W)</f>
        <v>673423.19667838444</v>
      </c>
      <c r="E159" s="98">
        <f t="shared" si="8"/>
        <v>0</v>
      </c>
      <c r="F159" s="97">
        <f t="shared" si="9"/>
        <v>0</v>
      </c>
    </row>
    <row r="160" spans="1:6" x14ac:dyDescent="0.2">
      <c r="A160" s="46" t="s">
        <v>27</v>
      </c>
      <c r="B160" s="46" t="s">
        <v>234</v>
      </c>
      <c r="C160" s="47">
        <f>IFERROR(INDEX(SRP!R:R,MATCH(A160,SRP!A:A,0)),0)</f>
        <v>6865450</v>
      </c>
      <c r="D160" s="47">
        <f>SUMIF('Program Lvl'!B:B,A160,'Program Lvl'!Y:Y)-SUMIF('Program Lvl'!B:B,A160,'Program Lvl'!W:W)</f>
        <v>10331673.973125</v>
      </c>
      <c r="E160" s="98">
        <f t="shared" si="8"/>
        <v>3466223.9731249996</v>
      </c>
      <c r="F160" s="97">
        <f t="shared" si="9"/>
        <v>0.50487935577784404</v>
      </c>
    </row>
    <row r="161" spans="1:6" x14ac:dyDescent="0.2">
      <c r="A161" s="46" t="s">
        <v>88</v>
      </c>
      <c r="B161" s="46" t="s">
        <v>235</v>
      </c>
      <c r="C161" s="47">
        <f>IFERROR(INDEX(SRP!R:R,MATCH(A161,SRP!A:A,0)),0)</f>
        <v>7716932.1428571418</v>
      </c>
      <c r="D161" s="47">
        <f>SUMIF('Program Lvl'!B:B,A161,'Program Lvl'!Y:Y)-SUMIF('Program Lvl'!B:B,A161,'Program Lvl'!W:W)</f>
        <v>1759755.4906249999</v>
      </c>
      <c r="E161" s="98">
        <f t="shared" si="8"/>
        <v>-5957176.6522321422</v>
      </c>
      <c r="F161" s="97">
        <f t="shared" si="9"/>
        <v>-0.77196177729075355</v>
      </c>
    </row>
    <row r="162" spans="1:6" x14ac:dyDescent="0.2">
      <c r="A162" s="46" t="s">
        <v>89</v>
      </c>
      <c r="B162" s="46" t="s">
        <v>236</v>
      </c>
      <c r="C162" s="47">
        <f>IFERROR(INDEX(SRP!R:R,MATCH(A162,SRP!A:A,0)),0)</f>
        <v>16615076.230468746</v>
      </c>
      <c r="D162" s="47">
        <f>SUMIF('Program Lvl'!B:B,A162,'Program Lvl'!Y:Y)-SUMIF('Program Lvl'!B:B,A162,'Program Lvl'!W:W)</f>
        <v>0</v>
      </c>
      <c r="E162" s="98">
        <f t="shared" ref="E162:E180" si="10">D162-C162</f>
        <v>-16615076.230468746</v>
      </c>
      <c r="F162" s="97">
        <f t="shared" ref="F162:F180" si="11">IFERROR(E162/C162,IF(D162=0,"","Added"))</f>
        <v>-1</v>
      </c>
    </row>
    <row r="163" spans="1:6" x14ac:dyDescent="0.2">
      <c r="A163" s="46" t="s">
        <v>90</v>
      </c>
      <c r="B163" s="46" t="s">
        <v>237</v>
      </c>
      <c r="C163" s="47">
        <f>IFERROR(INDEX(SRP!R:R,MATCH(A163,SRP!A:A,0)),0)</f>
        <v>24289778.644468985</v>
      </c>
      <c r="D163" s="47">
        <f>SUMIF('Program Lvl'!B:B,A163,'Program Lvl'!Y:Y)-SUMIF('Program Lvl'!B:B,A163,'Program Lvl'!W:W)</f>
        <v>0</v>
      </c>
      <c r="E163" s="98">
        <f t="shared" si="10"/>
        <v>-24289778.644468985</v>
      </c>
      <c r="F163" s="97">
        <f t="shared" si="11"/>
        <v>-1</v>
      </c>
    </row>
    <row r="164" spans="1:6" x14ac:dyDescent="0.2">
      <c r="A164" s="46" t="s">
        <v>91</v>
      </c>
      <c r="B164" s="46" t="s">
        <v>238</v>
      </c>
      <c r="C164" s="47">
        <f>IFERROR(INDEX(SRP!R:R,MATCH(A164,SRP!A:A,0)),0)</f>
        <v>14186320.3125</v>
      </c>
      <c r="D164" s="47">
        <f>SUMIF('Program Lvl'!B:B,A164,'Program Lvl'!Y:Y)-SUMIF('Program Lvl'!B:B,A164,'Program Lvl'!W:W)</f>
        <v>14540978.3203125</v>
      </c>
      <c r="E164" s="98">
        <f t="shared" si="10"/>
        <v>354658.0078125</v>
      </c>
      <c r="F164" s="97">
        <f t="shared" si="11"/>
        <v>2.5000000000000001E-2</v>
      </c>
    </row>
    <row r="165" spans="1:6" x14ac:dyDescent="0.2">
      <c r="A165" s="46" t="s">
        <v>198</v>
      </c>
      <c r="B165" s="46" t="s">
        <v>340</v>
      </c>
      <c r="C165" s="47">
        <f>IFERROR(INDEX(SRP!R:R,MATCH(A165,SRP!A:A,0)),0)</f>
        <v>0</v>
      </c>
      <c r="D165" s="47">
        <f>SUMIF('Program Lvl'!B:B,A165,'Program Lvl'!Y:Y)-SUMIF('Program Lvl'!B:B,A165,'Program Lvl'!W:W)</f>
        <v>28488642.290270653</v>
      </c>
      <c r="E165" s="98">
        <f t="shared" si="10"/>
        <v>28488642.290270653</v>
      </c>
      <c r="F165" s="97" t="str">
        <f t="shared" si="11"/>
        <v>Added</v>
      </c>
    </row>
    <row r="166" spans="1:6" x14ac:dyDescent="0.2">
      <c r="A166" s="46" t="s">
        <v>199</v>
      </c>
      <c r="B166" s="46" t="s">
        <v>240</v>
      </c>
      <c r="C166" s="47">
        <f>IFERROR(INDEX(SRP!R:R,MATCH(A166,SRP!A:A,0)),0)</f>
        <v>13530408.398437496</v>
      </c>
      <c r="D166" s="47">
        <f>SUMIF('Program Lvl'!B:B,A166,'Program Lvl'!Y:Y)-SUMIF('Program Lvl'!B:B,A166,'Program Lvl'!W:W)</f>
        <v>0</v>
      </c>
      <c r="E166" s="98">
        <f t="shared" si="10"/>
        <v>-13530408.398437496</v>
      </c>
      <c r="F166" s="97">
        <f t="shared" si="11"/>
        <v>-1</v>
      </c>
    </row>
    <row r="167" spans="1:6" x14ac:dyDescent="0.2">
      <c r="A167" s="46" t="s">
        <v>345</v>
      </c>
      <c r="B167" s="46" t="s">
        <v>346</v>
      </c>
      <c r="C167" s="47">
        <f>IFERROR(INDEX(SRP!R:R,MATCH(A167,SRP!A:A,0)),0)</f>
        <v>9703836.5798752438</v>
      </c>
      <c r="D167" s="47">
        <f>SUMIF('Program Lvl'!B:B,A167,'Program Lvl'!Y:Y)-SUMIF('Program Lvl'!B:B,A167,'Program Lvl'!W:W)</f>
        <v>1788295.0781249998</v>
      </c>
      <c r="E167" s="98">
        <f t="shared" si="10"/>
        <v>-7915541.5017502438</v>
      </c>
      <c r="F167" s="97">
        <f t="shared" si="11"/>
        <v>-0.81571257271234976</v>
      </c>
    </row>
    <row r="168" spans="1:6" x14ac:dyDescent="0.2">
      <c r="A168" s="46" t="s">
        <v>708</v>
      </c>
      <c r="B168" s="46" t="s">
        <v>713</v>
      </c>
      <c r="C168" s="47">
        <f>IFERROR(INDEX(SRP!R:R,MATCH(A168,SRP!A:A,0)),0)</f>
        <v>1712071.2182137757</v>
      </c>
      <c r="D168" s="47">
        <f>SUMIF('Program Lvl'!B:B,A168,'Program Lvl'!Y:Y)-SUMIF('Program Lvl'!B:B,A168,'Program Lvl'!W:W)</f>
        <v>0</v>
      </c>
      <c r="E168" s="98">
        <f t="shared" si="10"/>
        <v>-1712071.2182137757</v>
      </c>
      <c r="F168" s="97">
        <f t="shared" si="11"/>
        <v>-1</v>
      </c>
    </row>
    <row r="169" spans="1:6" x14ac:dyDescent="0.2">
      <c r="A169" s="46" t="s">
        <v>709</v>
      </c>
      <c r="B169" s="46" t="s">
        <v>714</v>
      </c>
      <c r="C169" s="47">
        <f>IFERROR(INDEX(SRP!R:R,MATCH(A169,SRP!A:A,0)),0)</f>
        <v>2040676.353570862</v>
      </c>
      <c r="D169" s="47">
        <f>SUMIF('Program Lvl'!B:B,A169,'Program Lvl'!Y:Y)-SUMIF('Program Lvl'!B:B,A169,'Program Lvl'!W:W)</f>
        <v>5507029.0607125871</v>
      </c>
      <c r="E169" s="98">
        <f t="shared" si="10"/>
        <v>3466352.7071417253</v>
      </c>
      <c r="F169" s="97">
        <f t="shared" si="11"/>
        <v>1.6986293299651141</v>
      </c>
    </row>
    <row r="170" spans="1:6" x14ac:dyDescent="0.2">
      <c r="A170" s="46" t="s">
        <v>710</v>
      </c>
      <c r="B170" s="46" t="s">
        <v>715</v>
      </c>
      <c r="C170" s="47">
        <f>IFERROR(INDEX(SRP!R:R,MATCH(A170,SRP!A:A,0)),0)</f>
        <v>0</v>
      </c>
      <c r="D170" s="47">
        <f>SUMIF('Program Lvl'!B:B,A170,'Program Lvl'!Y:Y)-SUMIF('Program Lvl'!B:B,A170,'Program Lvl'!W:W)</f>
        <v>0</v>
      </c>
      <c r="E170" s="98">
        <f t="shared" si="10"/>
        <v>0</v>
      </c>
      <c r="F170" s="97" t="str">
        <f t="shared" si="11"/>
        <v/>
      </c>
    </row>
    <row r="171" spans="1:6" x14ac:dyDescent="0.2">
      <c r="A171" s="46" t="s">
        <v>1065</v>
      </c>
      <c r="B171" s="46" t="s">
        <v>1064</v>
      </c>
      <c r="C171" s="47">
        <f>IFERROR(INDEX(SRP!R:R,MATCH(A171,SRP!A:A,0)),0)</f>
        <v>0</v>
      </c>
      <c r="D171" s="47">
        <f>SUMIF('Program Lvl'!B:B,A171,'Program Lvl'!Y:Y)-SUMIF('Program Lvl'!B:B,A171,'Program Lvl'!W:W)</f>
        <v>0</v>
      </c>
      <c r="E171" s="98">
        <f t="shared" si="10"/>
        <v>0</v>
      </c>
      <c r="F171" s="97" t="str">
        <f t="shared" si="11"/>
        <v/>
      </c>
    </row>
    <row r="172" spans="1:6" x14ac:dyDescent="0.2">
      <c r="A172" s="46" t="s">
        <v>816</v>
      </c>
      <c r="B172" s="46" t="s">
        <v>834</v>
      </c>
      <c r="C172" s="47">
        <f>IFERROR(INDEX(SRP!R:R,MATCH(A172,SRP!A:A,0)),0)</f>
        <v>0</v>
      </c>
      <c r="D172" s="47">
        <f>SUMIF('Program Lvl'!B:B,A172,'Program Lvl'!Y:Y)-SUMIF('Program Lvl'!B:B,A172,'Program Lvl'!W:W)</f>
        <v>0</v>
      </c>
      <c r="E172" s="98">
        <f t="shared" si="10"/>
        <v>0</v>
      </c>
      <c r="F172" s="97" t="str">
        <f t="shared" si="11"/>
        <v/>
      </c>
    </row>
    <row r="173" spans="1:6" x14ac:dyDescent="0.2">
      <c r="A173" s="46" t="s">
        <v>817</v>
      </c>
      <c r="B173" s="46" t="s">
        <v>835</v>
      </c>
      <c r="C173" s="47">
        <f>IFERROR(INDEX(SRP!R:R,MATCH(A173,SRP!A:A,0)),0)</f>
        <v>2049999.9999999998</v>
      </c>
      <c r="D173" s="47">
        <f>SUMIF('Program Lvl'!B:B,A173,'Program Lvl'!Y:Y)-SUMIF('Program Lvl'!B:B,A173,'Program Lvl'!W:W)</f>
        <v>0</v>
      </c>
      <c r="E173" s="98">
        <f t="shared" si="10"/>
        <v>-2049999.9999999998</v>
      </c>
      <c r="F173" s="97">
        <f t="shared" si="11"/>
        <v>-1</v>
      </c>
    </row>
    <row r="174" spans="1:6" x14ac:dyDescent="0.2">
      <c r="A174" s="46" t="s">
        <v>93</v>
      </c>
      <c r="B174" s="46" t="s">
        <v>1063</v>
      </c>
      <c r="C174" s="47">
        <f>IFERROR(INDEX(SRP!R:R,MATCH(A174,SRP!A:A,0)),0)</f>
        <v>126094234.38118166</v>
      </c>
      <c r="D174" s="47">
        <f>SUMIF('Program Lvl'!B:B,A174,'Program Lvl'!Y:Y)-SUMIF('Program Lvl'!B:B,A174,'Program Lvl'!W:W)</f>
        <v>17097238.659307916</v>
      </c>
      <c r="E174" s="98">
        <f t="shared" si="10"/>
        <v>-108996995.72187375</v>
      </c>
      <c r="F174" s="97">
        <f t="shared" si="11"/>
        <v>-0.86440903707283612</v>
      </c>
    </row>
    <row r="175" spans="1:6" x14ac:dyDescent="0.2">
      <c r="A175" s="46" t="s">
        <v>188</v>
      </c>
      <c r="B175" s="46" t="s">
        <v>217</v>
      </c>
      <c r="C175" s="47">
        <f>IFERROR(INDEX(SRP!R:R,MATCH(A175,SRP!A:A,0)),0)</f>
        <v>144123603.57863772</v>
      </c>
      <c r="D175" s="47">
        <f>SUMIF('Program Lvl'!B:B,A175,'Program Lvl'!Y:Y)-SUMIF('Program Lvl'!B:B,A175,'Program Lvl'!W:W)</f>
        <v>107865694.64706224</v>
      </c>
      <c r="E175" s="98">
        <f t="shared" si="10"/>
        <v>-36257908.931575477</v>
      </c>
      <c r="F175" s="97">
        <f t="shared" si="11"/>
        <v>-0.25157509270708867</v>
      </c>
    </row>
    <row r="176" spans="1:6" x14ac:dyDescent="0.2">
      <c r="A176" s="46" t="s">
        <v>773</v>
      </c>
      <c r="B176" s="46" t="s">
        <v>774</v>
      </c>
      <c r="C176" s="47">
        <f>IFERROR(INDEX(SRP!R:R,MATCH(A176,SRP!A:A,0)),0)</f>
        <v>0</v>
      </c>
      <c r="D176" s="47">
        <f>SUMIF('Program Lvl'!B:B,A176,'Program Lvl'!Y:Y)-SUMIF('Program Lvl'!B:B,A176,'Program Lvl'!W:W)</f>
        <v>0</v>
      </c>
      <c r="E176" s="98">
        <f t="shared" si="10"/>
        <v>0</v>
      </c>
      <c r="F176" s="97" t="str">
        <f t="shared" si="11"/>
        <v/>
      </c>
    </row>
    <row r="177" spans="1:6" x14ac:dyDescent="0.2">
      <c r="A177" s="46" t="s">
        <v>818</v>
      </c>
      <c r="B177" s="46" t="s">
        <v>836</v>
      </c>
      <c r="C177" s="47">
        <f>IFERROR(INDEX(SRP!R:R,MATCH(A177,SRP!A:A,0)),0)</f>
        <v>0</v>
      </c>
      <c r="D177" s="47">
        <f>SUMIF('Program Lvl'!B:B,A177,'Program Lvl'!Y:Y)-SUMIF('Program Lvl'!B:B,A177,'Program Lvl'!W:W)</f>
        <v>340958.05</v>
      </c>
      <c r="E177" s="98">
        <f t="shared" si="10"/>
        <v>340958.05</v>
      </c>
      <c r="F177" s="97" t="str">
        <f t="shared" si="11"/>
        <v>Added</v>
      </c>
    </row>
    <row r="178" spans="1:6" x14ac:dyDescent="0.2">
      <c r="A178" s="46" t="s">
        <v>821</v>
      </c>
      <c r="B178" s="46" t="s">
        <v>839</v>
      </c>
      <c r="C178" s="47">
        <f>IFERROR(INDEX(SRP!R:R,MATCH(A178,SRP!A:A,0)),0)</f>
        <v>0</v>
      </c>
      <c r="D178" s="47">
        <f>SUMIF('Program Lvl'!B:B,A178,'Program Lvl'!Y:Y)-SUMIF('Program Lvl'!B:B,A178,'Program Lvl'!W:W)</f>
        <v>29999.699999999997</v>
      </c>
      <c r="E178" s="98">
        <f t="shared" si="10"/>
        <v>29999.699999999997</v>
      </c>
      <c r="F178" s="97" t="str">
        <f t="shared" si="11"/>
        <v>Added</v>
      </c>
    </row>
    <row r="179" spans="1:6" x14ac:dyDescent="0.2">
      <c r="A179" s="46" t="s">
        <v>822</v>
      </c>
      <c r="B179" s="46" t="s">
        <v>840</v>
      </c>
      <c r="C179" s="47">
        <f>IFERROR(INDEX(SRP!R:R,MATCH(A179,SRP!A:A,0)),0)</f>
        <v>0</v>
      </c>
      <c r="D179" s="47">
        <f>SUMIF('Program Lvl'!B:B,A179,'Program Lvl'!Y:Y)-SUMIF('Program Lvl'!B:B,A179,'Program Lvl'!W:W)</f>
        <v>1616692.5249999999</v>
      </c>
      <c r="E179" s="98">
        <f t="shared" si="10"/>
        <v>1616692.5249999999</v>
      </c>
      <c r="F179" s="97" t="str">
        <f t="shared" si="11"/>
        <v>Added</v>
      </c>
    </row>
    <row r="180" spans="1:6" x14ac:dyDescent="0.2">
      <c r="A180" s="46" t="s">
        <v>99</v>
      </c>
      <c r="B180" s="46" t="s">
        <v>341</v>
      </c>
      <c r="C180" s="47">
        <f>IFERROR(INDEX(SRP!R:R,MATCH(A180,SRP!A:A,0)),0)</f>
        <v>437446932.41274476</v>
      </c>
      <c r="D180" s="47">
        <f>SUMIF('Program Lvl'!B:B,A180,'Program Lvl'!Y:Y)-SUMIF('Program Lvl'!B:B,A180,'Program Lvl'!W:W)</f>
        <v>126657705.30778514</v>
      </c>
      <c r="E180" s="98">
        <f t="shared" si="10"/>
        <v>-310789227.10495961</v>
      </c>
      <c r="F180" s="97">
        <f t="shared" si="11"/>
        <v>-0.71046155333813232</v>
      </c>
    </row>
    <row r="181" spans="1:6" x14ac:dyDescent="0.2">
      <c r="C181" s="4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-0.249977111117893"/>
  </sheetPr>
  <dimension ref="A1:B183"/>
  <sheetViews>
    <sheetView workbookViewId="0">
      <selection activeCell="H16" sqref="H16"/>
    </sheetView>
  </sheetViews>
  <sheetFormatPr defaultColWidth="9.140625" defaultRowHeight="14.25" x14ac:dyDescent="0.2"/>
  <cols>
    <col min="1" max="1" width="6.85546875" style="6" bestFit="1" customWidth="1"/>
    <col min="2" max="2" width="5.42578125" style="6" bestFit="1" customWidth="1"/>
    <col min="3" max="16384" width="9.140625" style="6"/>
  </cols>
  <sheetData>
    <row r="1" spans="1:2" ht="15" x14ac:dyDescent="0.25">
      <c r="A1" s="5" t="s">
        <v>683</v>
      </c>
      <c r="B1" s="5" t="s">
        <v>518</v>
      </c>
    </row>
    <row r="2" spans="1:2" x14ac:dyDescent="0.2">
      <c r="A2" s="6" t="s">
        <v>949</v>
      </c>
      <c r="B2" s="6">
        <v>190</v>
      </c>
    </row>
    <row r="3" spans="1:2" x14ac:dyDescent="0.2">
      <c r="A3" s="6" t="s">
        <v>96</v>
      </c>
      <c r="B3" s="6">
        <v>140</v>
      </c>
    </row>
    <row r="4" spans="1:2" x14ac:dyDescent="0.2">
      <c r="A4" s="6" t="s">
        <v>57</v>
      </c>
      <c r="B4" s="6">
        <v>220</v>
      </c>
    </row>
    <row r="5" spans="1:2" x14ac:dyDescent="0.2">
      <c r="A5" s="6" t="s">
        <v>58</v>
      </c>
      <c r="B5" s="6">
        <v>310</v>
      </c>
    </row>
    <row r="6" spans="1:2" x14ac:dyDescent="0.2">
      <c r="A6" s="6" t="s">
        <v>60</v>
      </c>
      <c r="B6" s="6">
        <v>150</v>
      </c>
    </row>
    <row r="7" spans="1:2" x14ac:dyDescent="0.2">
      <c r="A7" s="6" t="s">
        <v>61</v>
      </c>
      <c r="B7" s="6">
        <v>270</v>
      </c>
    </row>
    <row r="8" spans="1:2" x14ac:dyDescent="0.2">
      <c r="A8" s="6" t="s">
        <v>62</v>
      </c>
      <c r="B8" s="6">
        <v>230</v>
      </c>
    </row>
    <row r="9" spans="1:2" x14ac:dyDescent="0.2">
      <c r="A9" s="6" t="s">
        <v>48</v>
      </c>
      <c r="B9" s="6">
        <v>280</v>
      </c>
    </row>
    <row r="10" spans="1:2" x14ac:dyDescent="0.2">
      <c r="A10" s="6" t="s">
        <v>49</v>
      </c>
      <c r="B10" s="6">
        <v>310</v>
      </c>
    </row>
    <row r="11" spans="1:2" x14ac:dyDescent="0.2">
      <c r="A11" s="6" t="s">
        <v>50</v>
      </c>
      <c r="B11" s="6">
        <v>230</v>
      </c>
    </row>
    <row r="12" spans="1:2" x14ac:dyDescent="0.2">
      <c r="A12" s="6" t="s">
        <v>51</v>
      </c>
      <c r="B12" s="6">
        <v>300</v>
      </c>
    </row>
    <row r="13" spans="1:2" x14ac:dyDescent="0.2">
      <c r="A13" s="6" t="s">
        <v>53</v>
      </c>
      <c r="B13" s="6">
        <v>150</v>
      </c>
    </row>
    <row r="14" spans="1:2" x14ac:dyDescent="0.2">
      <c r="A14" s="6" t="s">
        <v>55</v>
      </c>
      <c r="B14" s="6">
        <v>280</v>
      </c>
    </row>
    <row r="15" spans="1:2" x14ac:dyDescent="0.2">
      <c r="A15" s="6" t="s">
        <v>775</v>
      </c>
      <c r="B15" s="6">
        <v>230</v>
      </c>
    </row>
    <row r="16" spans="1:2" x14ac:dyDescent="0.2">
      <c r="A16" s="6" t="s">
        <v>67</v>
      </c>
      <c r="B16" s="6">
        <v>240</v>
      </c>
    </row>
    <row r="17" spans="1:2" x14ac:dyDescent="0.2">
      <c r="A17" s="6" t="s">
        <v>68</v>
      </c>
      <c r="B17" s="6">
        <v>270</v>
      </c>
    </row>
    <row r="18" spans="1:2" x14ac:dyDescent="0.2">
      <c r="A18" s="6" t="s">
        <v>69</v>
      </c>
      <c r="B18" s="6">
        <v>240</v>
      </c>
    </row>
    <row r="19" spans="1:2" x14ac:dyDescent="0.2">
      <c r="A19" s="6" t="s">
        <v>70</v>
      </c>
      <c r="B19" s="6">
        <v>280</v>
      </c>
    </row>
    <row r="20" spans="1:2" x14ac:dyDescent="0.2">
      <c r="A20" s="6" t="s">
        <v>72</v>
      </c>
      <c r="B20" s="6">
        <v>230</v>
      </c>
    </row>
    <row r="21" spans="1:2" x14ac:dyDescent="0.2">
      <c r="A21" s="6" t="s">
        <v>347</v>
      </c>
      <c r="B21" s="6">
        <v>280</v>
      </c>
    </row>
    <row r="22" spans="1:2" x14ac:dyDescent="0.2">
      <c r="A22" s="6" t="s">
        <v>792</v>
      </c>
      <c r="B22" s="6">
        <v>180</v>
      </c>
    </row>
    <row r="23" spans="1:2" x14ac:dyDescent="0.2">
      <c r="A23" s="6" t="s">
        <v>849</v>
      </c>
      <c r="B23" s="6">
        <v>340</v>
      </c>
    </row>
    <row r="24" spans="1:2" x14ac:dyDescent="0.2">
      <c r="A24" s="6" t="s">
        <v>75</v>
      </c>
      <c r="B24" s="6">
        <v>280</v>
      </c>
    </row>
    <row r="25" spans="1:2" x14ac:dyDescent="0.2">
      <c r="A25" s="6" t="s">
        <v>76</v>
      </c>
      <c r="B25" s="6">
        <v>290</v>
      </c>
    </row>
    <row r="26" spans="1:2" x14ac:dyDescent="0.2">
      <c r="A26" s="6" t="s">
        <v>203</v>
      </c>
      <c r="B26" s="6">
        <v>230</v>
      </c>
    </row>
    <row r="27" spans="1:2" x14ac:dyDescent="0.2">
      <c r="A27" s="6" t="s">
        <v>204</v>
      </c>
      <c r="B27" s="6">
        <v>260</v>
      </c>
    </row>
    <row r="28" spans="1:2" x14ac:dyDescent="0.2">
      <c r="A28" s="6" t="s">
        <v>280</v>
      </c>
      <c r="B28" s="6">
        <v>190</v>
      </c>
    </row>
    <row r="29" spans="1:2" x14ac:dyDescent="0.2">
      <c r="A29" s="6" t="s">
        <v>510</v>
      </c>
      <c r="B29" s="6">
        <v>200</v>
      </c>
    </row>
    <row r="30" spans="1:2" x14ac:dyDescent="0.2">
      <c r="A30" s="6" t="s">
        <v>812</v>
      </c>
      <c r="B30" s="6">
        <v>290</v>
      </c>
    </row>
    <row r="31" spans="1:2" x14ac:dyDescent="0.2">
      <c r="A31" s="6" t="s">
        <v>813</v>
      </c>
      <c r="B31" s="6">
        <v>330</v>
      </c>
    </row>
    <row r="32" spans="1:2" x14ac:dyDescent="0.2">
      <c r="A32" s="6" t="s">
        <v>915</v>
      </c>
      <c r="B32" s="6">
        <v>180</v>
      </c>
    </row>
    <row r="33" spans="1:2" x14ac:dyDescent="0.2">
      <c r="A33" s="6" t="s">
        <v>1077</v>
      </c>
      <c r="B33" s="6">
        <v>330</v>
      </c>
    </row>
    <row r="34" spans="1:2" x14ac:dyDescent="0.2">
      <c r="A34" s="6" t="s">
        <v>735</v>
      </c>
      <c r="B34" s="6">
        <v>170</v>
      </c>
    </row>
    <row r="35" spans="1:2" x14ac:dyDescent="0.2">
      <c r="A35" s="6" t="s">
        <v>195</v>
      </c>
      <c r="B35" s="6">
        <v>260</v>
      </c>
    </row>
    <row r="36" spans="1:2" x14ac:dyDescent="0.2">
      <c r="A36" s="6" t="s">
        <v>196</v>
      </c>
      <c r="B36" s="6">
        <v>230</v>
      </c>
    </row>
    <row r="37" spans="1:2" x14ac:dyDescent="0.2">
      <c r="A37" s="6" t="s">
        <v>154</v>
      </c>
      <c r="B37" s="6">
        <v>190</v>
      </c>
    </row>
    <row r="38" spans="1:2" x14ac:dyDescent="0.2">
      <c r="A38" s="6" t="s">
        <v>164</v>
      </c>
      <c r="B38" s="6">
        <v>350</v>
      </c>
    </row>
    <row r="39" spans="1:2" x14ac:dyDescent="0.2">
      <c r="A39" s="6" t="s">
        <v>97</v>
      </c>
      <c r="B39" s="6">
        <v>200</v>
      </c>
    </row>
    <row r="40" spans="1:2" x14ac:dyDescent="0.2">
      <c r="A40" s="6" t="s">
        <v>169</v>
      </c>
      <c r="B40" s="6">
        <v>330</v>
      </c>
    </row>
    <row r="41" spans="1:2" x14ac:dyDescent="0.2">
      <c r="A41" s="6" t="s">
        <v>165</v>
      </c>
      <c r="B41" s="6">
        <v>300</v>
      </c>
    </row>
    <row r="42" spans="1:2" x14ac:dyDescent="0.2">
      <c r="A42" s="6" t="s">
        <v>167</v>
      </c>
      <c r="B42" s="6">
        <v>300</v>
      </c>
    </row>
    <row r="43" spans="1:2" x14ac:dyDescent="0.2">
      <c r="A43" s="6" t="s">
        <v>193</v>
      </c>
      <c r="B43" s="6">
        <v>250</v>
      </c>
    </row>
    <row r="44" spans="1:2" x14ac:dyDescent="0.2">
      <c r="A44" s="6" t="s">
        <v>137</v>
      </c>
      <c r="B44" s="6">
        <v>50</v>
      </c>
    </row>
    <row r="45" spans="1:2" x14ac:dyDescent="0.2">
      <c r="A45" s="6" t="s">
        <v>138</v>
      </c>
      <c r="B45" s="6">
        <v>100</v>
      </c>
    </row>
    <row r="46" spans="1:2" x14ac:dyDescent="0.2">
      <c r="A46" s="6" t="s">
        <v>139</v>
      </c>
      <c r="B46" s="6">
        <v>50</v>
      </c>
    </row>
    <row r="47" spans="1:2" x14ac:dyDescent="0.2">
      <c r="A47" s="6" t="s">
        <v>197</v>
      </c>
      <c r="B47" s="6">
        <v>80</v>
      </c>
    </row>
    <row r="48" spans="1:2" x14ac:dyDescent="0.2">
      <c r="A48" s="6" t="s">
        <v>98</v>
      </c>
      <c r="B48" s="6">
        <v>120</v>
      </c>
    </row>
    <row r="49" spans="1:2" x14ac:dyDescent="0.2">
      <c r="A49" s="6" t="s">
        <v>129</v>
      </c>
      <c r="B49" s="6">
        <v>300</v>
      </c>
    </row>
    <row r="50" spans="1:2" x14ac:dyDescent="0.2">
      <c r="A50" s="6" t="s">
        <v>874</v>
      </c>
      <c r="B50" s="6">
        <v>200</v>
      </c>
    </row>
    <row r="51" spans="1:2" x14ac:dyDescent="0.2">
      <c r="A51" s="6" t="s">
        <v>895</v>
      </c>
      <c r="B51" s="6">
        <v>210</v>
      </c>
    </row>
    <row r="52" spans="1:2" x14ac:dyDescent="0.2">
      <c r="A52" s="6" t="s">
        <v>100</v>
      </c>
      <c r="B52" s="6">
        <v>170</v>
      </c>
    </row>
    <row r="53" spans="1:2" x14ac:dyDescent="0.2">
      <c r="A53" s="6" t="s">
        <v>112</v>
      </c>
      <c r="B53" s="6">
        <v>340</v>
      </c>
    </row>
    <row r="54" spans="1:2" x14ac:dyDescent="0.2">
      <c r="A54" s="6" t="s">
        <v>113</v>
      </c>
      <c r="B54" s="6">
        <v>40</v>
      </c>
    </row>
    <row r="55" spans="1:2" x14ac:dyDescent="0.2">
      <c r="A55" s="6" t="s">
        <v>115</v>
      </c>
      <c r="B55" s="6">
        <v>80</v>
      </c>
    </row>
    <row r="56" spans="1:2" x14ac:dyDescent="0.2">
      <c r="A56" s="6" t="s">
        <v>351</v>
      </c>
      <c r="B56" s="6">
        <v>140</v>
      </c>
    </row>
    <row r="57" spans="1:2" x14ac:dyDescent="0.2">
      <c r="A57" s="6" t="s">
        <v>353</v>
      </c>
      <c r="B57" s="6">
        <v>140</v>
      </c>
    </row>
    <row r="58" spans="1:2" x14ac:dyDescent="0.2">
      <c r="A58" s="6" t="s">
        <v>116</v>
      </c>
      <c r="B58" s="6">
        <v>170</v>
      </c>
    </row>
    <row r="59" spans="1:2" x14ac:dyDescent="0.2">
      <c r="A59" s="6" t="s">
        <v>117</v>
      </c>
      <c r="B59" s="6">
        <v>20</v>
      </c>
    </row>
    <row r="60" spans="1:2" x14ac:dyDescent="0.2">
      <c r="A60" s="6" t="s">
        <v>119</v>
      </c>
      <c r="B60" s="6">
        <v>210</v>
      </c>
    </row>
    <row r="61" spans="1:2" x14ac:dyDescent="0.2">
      <c r="A61" s="6" t="s">
        <v>213</v>
      </c>
      <c r="B61" s="6">
        <v>80</v>
      </c>
    </row>
    <row r="62" spans="1:2" x14ac:dyDescent="0.2">
      <c r="A62" s="6" t="s">
        <v>120</v>
      </c>
      <c r="B62" s="6">
        <v>160</v>
      </c>
    </row>
    <row r="63" spans="1:2" x14ac:dyDescent="0.2">
      <c r="A63" s="6" t="s">
        <v>121</v>
      </c>
      <c r="B63" s="6">
        <v>210</v>
      </c>
    </row>
    <row r="64" spans="1:2" x14ac:dyDescent="0.2">
      <c r="A64" s="6" t="s">
        <v>143</v>
      </c>
      <c r="B64" s="6">
        <v>40</v>
      </c>
    </row>
    <row r="65" spans="1:2" x14ac:dyDescent="0.2">
      <c r="A65" s="6" t="s">
        <v>144</v>
      </c>
      <c r="B65" s="6">
        <v>40</v>
      </c>
    </row>
    <row r="66" spans="1:2" x14ac:dyDescent="0.2">
      <c r="A66" s="6" t="s">
        <v>896</v>
      </c>
      <c r="B66" s="6">
        <v>160</v>
      </c>
    </row>
    <row r="67" spans="1:2" x14ac:dyDescent="0.2">
      <c r="A67" s="6" t="s">
        <v>122</v>
      </c>
      <c r="B67" s="6">
        <v>140</v>
      </c>
    </row>
    <row r="68" spans="1:2" x14ac:dyDescent="0.2">
      <c r="A68" s="6" t="s">
        <v>145</v>
      </c>
      <c r="B68" s="6">
        <v>240</v>
      </c>
    </row>
    <row r="69" spans="1:2" x14ac:dyDescent="0.2">
      <c r="A69" s="6" t="s">
        <v>146</v>
      </c>
      <c r="B69" s="6">
        <v>20</v>
      </c>
    </row>
    <row r="70" spans="1:2" x14ac:dyDescent="0.2">
      <c r="A70" s="6" t="s">
        <v>897</v>
      </c>
      <c r="B70" s="6">
        <v>40</v>
      </c>
    </row>
    <row r="71" spans="1:2" x14ac:dyDescent="0.2">
      <c r="A71" s="6" t="s">
        <v>176</v>
      </c>
      <c r="B71" s="6">
        <v>110</v>
      </c>
    </row>
    <row r="72" spans="1:2" x14ac:dyDescent="0.2">
      <c r="A72" s="6" t="s">
        <v>124</v>
      </c>
      <c r="B72" s="6">
        <v>140</v>
      </c>
    </row>
    <row r="73" spans="1:2" x14ac:dyDescent="0.2">
      <c r="A73" s="6" t="s">
        <v>148</v>
      </c>
      <c r="B73" s="6">
        <v>70</v>
      </c>
    </row>
    <row r="74" spans="1:2" x14ac:dyDescent="0.2">
      <c r="A74" s="6" t="s">
        <v>149</v>
      </c>
      <c r="B74" s="6">
        <v>100</v>
      </c>
    </row>
    <row r="75" spans="1:2" x14ac:dyDescent="0.2">
      <c r="A75" s="6" t="s">
        <v>108</v>
      </c>
      <c r="B75" s="6">
        <v>110</v>
      </c>
    </row>
    <row r="76" spans="1:2" x14ac:dyDescent="0.2">
      <c r="A76" s="6" t="s">
        <v>922</v>
      </c>
      <c r="B76" s="6">
        <v>110</v>
      </c>
    </row>
    <row r="77" spans="1:2" x14ac:dyDescent="0.2">
      <c r="A77" s="6" t="s">
        <v>109</v>
      </c>
      <c r="B77" s="6">
        <v>230</v>
      </c>
    </row>
    <row r="78" spans="1:2" x14ac:dyDescent="0.2">
      <c r="A78" s="6" t="s">
        <v>126</v>
      </c>
      <c r="B78" s="6">
        <v>170</v>
      </c>
    </row>
    <row r="79" spans="1:2" x14ac:dyDescent="0.2">
      <c r="A79" s="6" t="s">
        <v>150</v>
      </c>
      <c r="B79" s="6">
        <v>60</v>
      </c>
    </row>
    <row r="80" spans="1:2" x14ac:dyDescent="0.2">
      <c r="A80" s="6" t="s">
        <v>110</v>
      </c>
      <c r="B80" s="6">
        <v>360</v>
      </c>
    </row>
    <row r="81" spans="1:2" x14ac:dyDescent="0.2">
      <c r="A81" s="6" t="s">
        <v>127</v>
      </c>
      <c r="B81" s="6">
        <v>210</v>
      </c>
    </row>
    <row r="82" spans="1:2" x14ac:dyDescent="0.2">
      <c r="A82" s="6" t="s">
        <v>208</v>
      </c>
      <c r="B82" s="6">
        <v>200</v>
      </c>
    </row>
    <row r="83" spans="1:2" x14ac:dyDescent="0.2">
      <c r="A83" s="6" t="s">
        <v>209</v>
      </c>
      <c r="B83" s="6">
        <v>120</v>
      </c>
    </row>
    <row r="84" spans="1:2" x14ac:dyDescent="0.2">
      <c r="A84" s="6" t="s">
        <v>214</v>
      </c>
      <c r="B84" s="6">
        <v>120</v>
      </c>
    </row>
    <row r="85" spans="1:2" x14ac:dyDescent="0.2">
      <c r="A85" s="6" t="s">
        <v>215</v>
      </c>
      <c r="B85" s="6">
        <v>160</v>
      </c>
    </row>
    <row r="86" spans="1:2" x14ac:dyDescent="0.2">
      <c r="A86" s="6" t="s">
        <v>364</v>
      </c>
      <c r="B86" s="6">
        <v>170</v>
      </c>
    </row>
    <row r="87" spans="1:2" x14ac:dyDescent="0.2">
      <c r="A87" s="6" t="s">
        <v>736</v>
      </c>
      <c r="B87" s="6">
        <v>140</v>
      </c>
    </row>
    <row r="88" spans="1:2" x14ac:dyDescent="0.2">
      <c r="A88" s="6" t="s">
        <v>737</v>
      </c>
      <c r="B88" s="6">
        <v>170</v>
      </c>
    </row>
    <row r="89" spans="1:2" x14ac:dyDescent="0.2">
      <c r="A89" s="6" t="s">
        <v>723</v>
      </c>
      <c r="B89" s="6">
        <v>210</v>
      </c>
    </row>
    <row r="90" spans="1:2" x14ac:dyDescent="0.2">
      <c r="A90" s="6" t="s">
        <v>738</v>
      </c>
      <c r="B90" s="6">
        <v>200</v>
      </c>
    </row>
    <row r="91" spans="1:2" x14ac:dyDescent="0.2">
      <c r="A91" s="6" t="s">
        <v>740</v>
      </c>
      <c r="B91" s="6">
        <v>160</v>
      </c>
    </row>
    <row r="92" spans="1:2" x14ac:dyDescent="0.2">
      <c r="A92" s="6" t="s">
        <v>741</v>
      </c>
      <c r="B92" s="6">
        <v>210</v>
      </c>
    </row>
    <row r="93" spans="1:2" x14ac:dyDescent="0.2">
      <c r="A93" s="6" t="s">
        <v>800</v>
      </c>
      <c r="B93" s="6">
        <v>220</v>
      </c>
    </row>
    <row r="94" spans="1:2" x14ac:dyDescent="0.2">
      <c r="A94" s="6" t="s">
        <v>801</v>
      </c>
      <c r="B94" s="6">
        <v>140</v>
      </c>
    </row>
    <row r="95" spans="1:2" x14ac:dyDescent="0.2">
      <c r="A95" s="6" t="s">
        <v>823</v>
      </c>
      <c r="B95" s="6">
        <v>110</v>
      </c>
    </row>
    <row r="96" spans="1:2" x14ac:dyDescent="0.2">
      <c r="A96" s="6" t="s">
        <v>824</v>
      </c>
      <c r="B96" s="6">
        <v>150</v>
      </c>
    </row>
    <row r="97" spans="1:2" x14ac:dyDescent="0.2">
      <c r="A97" s="6" t="s">
        <v>825</v>
      </c>
      <c r="B97" s="6">
        <v>170</v>
      </c>
    </row>
    <row r="98" spans="1:2" x14ac:dyDescent="0.2">
      <c r="A98" s="6" t="s">
        <v>826</v>
      </c>
      <c r="B98" s="6">
        <v>100</v>
      </c>
    </row>
    <row r="99" spans="1:2" x14ac:dyDescent="0.2">
      <c r="A99" s="6" t="s">
        <v>827</v>
      </c>
      <c r="B99" s="6">
        <v>270</v>
      </c>
    </row>
    <row r="100" spans="1:2" x14ac:dyDescent="0.2">
      <c r="A100" s="6" t="s">
        <v>828</v>
      </c>
      <c r="B100" s="6">
        <v>160</v>
      </c>
    </row>
    <row r="101" spans="1:2" x14ac:dyDescent="0.2">
      <c r="A101" s="6" t="s">
        <v>829</v>
      </c>
      <c r="B101" s="6">
        <v>80</v>
      </c>
    </row>
    <row r="102" spans="1:2" x14ac:dyDescent="0.2">
      <c r="A102" s="6" t="s">
        <v>883</v>
      </c>
      <c r="B102" s="6">
        <v>240</v>
      </c>
    </row>
    <row r="103" spans="1:2" x14ac:dyDescent="0.2">
      <c r="A103" s="6" t="s">
        <v>898</v>
      </c>
      <c r="B103" s="6">
        <v>250</v>
      </c>
    </row>
    <row r="104" spans="1:2" x14ac:dyDescent="0.2">
      <c r="A104" s="6" t="s">
        <v>920</v>
      </c>
      <c r="B104" s="6">
        <v>360</v>
      </c>
    </row>
    <row r="105" spans="1:2" x14ac:dyDescent="0.2">
      <c r="A105" s="6" t="s">
        <v>900</v>
      </c>
      <c r="B105" s="6">
        <v>340</v>
      </c>
    </row>
    <row r="106" spans="1:2" x14ac:dyDescent="0.2">
      <c r="A106" s="6" t="s">
        <v>901</v>
      </c>
      <c r="B106" s="6">
        <v>360</v>
      </c>
    </row>
    <row r="107" spans="1:2" x14ac:dyDescent="0.2">
      <c r="A107" s="6" t="s">
        <v>902</v>
      </c>
      <c r="B107" s="6">
        <v>360</v>
      </c>
    </row>
    <row r="108" spans="1:2" x14ac:dyDescent="0.2">
      <c r="A108" s="6" t="s">
        <v>1097</v>
      </c>
      <c r="B108" s="6">
        <v>170</v>
      </c>
    </row>
    <row r="109" spans="1:2" x14ac:dyDescent="0.2">
      <c r="A109" s="6" t="s">
        <v>1104</v>
      </c>
      <c r="B109" s="6">
        <v>180</v>
      </c>
    </row>
    <row r="110" spans="1:2" x14ac:dyDescent="0.2">
      <c r="A110" s="6" t="s">
        <v>1103</v>
      </c>
      <c r="B110" s="6">
        <v>180</v>
      </c>
    </row>
    <row r="111" spans="1:2" x14ac:dyDescent="0.2">
      <c r="A111" s="6" t="s">
        <v>1102</v>
      </c>
      <c r="B111" s="6">
        <v>180</v>
      </c>
    </row>
    <row r="112" spans="1:2" x14ac:dyDescent="0.2">
      <c r="A112" s="6" t="s">
        <v>1098</v>
      </c>
      <c r="B112" s="6">
        <v>170</v>
      </c>
    </row>
    <row r="113" spans="1:2" x14ac:dyDescent="0.2">
      <c r="A113" s="6" t="s">
        <v>1101</v>
      </c>
      <c r="B113" s="6">
        <v>180</v>
      </c>
    </row>
    <row r="114" spans="1:2" x14ac:dyDescent="0.2">
      <c r="A114" s="6" t="s">
        <v>63</v>
      </c>
      <c r="B114" s="6">
        <v>240</v>
      </c>
    </row>
    <row r="115" spans="1:2" x14ac:dyDescent="0.2">
      <c r="A115" s="6" t="s">
        <v>66</v>
      </c>
      <c r="B115" s="6">
        <v>150</v>
      </c>
    </row>
    <row r="116" spans="1:2" x14ac:dyDescent="0.2">
      <c r="A116" s="6" t="s">
        <v>177</v>
      </c>
      <c r="B116" s="6">
        <v>310</v>
      </c>
    </row>
    <row r="117" spans="1:2" x14ac:dyDescent="0.2">
      <c r="A117" s="6" t="s">
        <v>814</v>
      </c>
      <c r="B117" s="6">
        <v>240</v>
      </c>
    </row>
    <row r="118" spans="1:2" x14ac:dyDescent="0.2">
      <c r="A118" s="6" t="s">
        <v>815</v>
      </c>
      <c r="B118" s="6">
        <v>170</v>
      </c>
    </row>
    <row r="119" spans="1:2" x14ac:dyDescent="0.2">
      <c r="A119" s="6" t="s">
        <v>924</v>
      </c>
      <c r="B119" s="6">
        <v>400</v>
      </c>
    </row>
    <row r="120" spans="1:2" x14ac:dyDescent="0.2">
      <c r="A120" s="6" t="s">
        <v>131</v>
      </c>
      <c r="B120" s="6">
        <v>100</v>
      </c>
    </row>
    <row r="121" spans="1:2" x14ac:dyDescent="0.2">
      <c r="A121" s="6" t="s">
        <v>132</v>
      </c>
      <c r="B121" s="6">
        <v>220</v>
      </c>
    </row>
    <row r="122" spans="1:2" x14ac:dyDescent="0.2">
      <c r="A122" s="6" t="s">
        <v>175</v>
      </c>
      <c r="B122" s="6">
        <v>160</v>
      </c>
    </row>
    <row r="123" spans="1:2" x14ac:dyDescent="0.2">
      <c r="A123" s="6" t="s">
        <v>42</v>
      </c>
      <c r="B123" s="6">
        <v>310</v>
      </c>
    </row>
    <row r="124" spans="1:2" x14ac:dyDescent="0.2">
      <c r="A124" s="6" t="s">
        <v>43</v>
      </c>
      <c r="B124" s="6">
        <v>180</v>
      </c>
    </row>
    <row r="125" spans="1:2" x14ac:dyDescent="0.2">
      <c r="A125" s="6" t="s">
        <v>877</v>
      </c>
      <c r="B125" s="6">
        <v>310</v>
      </c>
    </row>
    <row r="126" spans="1:2" x14ac:dyDescent="0.2">
      <c r="A126" s="6" t="s">
        <v>202</v>
      </c>
      <c r="B126" s="6">
        <v>260</v>
      </c>
    </row>
    <row r="127" spans="1:2" x14ac:dyDescent="0.2">
      <c r="A127" s="6" t="s">
        <v>879</v>
      </c>
      <c r="B127" s="6">
        <v>200</v>
      </c>
    </row>
    <row r="128" spans="1:2" x14ac:dyDescent="0.2">
      <c r="A128" s="6" t="s">
        <v>1109</v>
      </c>
      <c r="B128" s="6">
        <v>260</v>
      </c>
    </row>
    <row r="129" spans="1:2" x14ac:dyDescent="0.2">
      <c r="A129" s="6" t="s">
        <v>1080</v>
      </c>
      <c r="B129" s="6">
        <v>330</v>
      </c>
    </row>
    <row r="130" spans="1:2" x14ac:dyDescent="0.2">
      <c r="A130" s="6" t="s">
        <v>357</v>
      </c>
      <c r="B130" s="6">
        <v>160</v>
      </c>
    </row>
    <row r="131" spans="1:2" x14ac:dyDescent="0.2">
      <c r="A131" s="6" t="s">
        <v>182</v>
      </c>
      <c r="B131" s="6">
        <v>110</v>
      </c>
    </row>
    <row r="132" spans="1:2" x14ac:dyDescent="0.2">
      <c r="A132" s="6" t="s">
        <v>183</v>
      </c>
      <c r="B132" s="6">
        <v>110</v>
      </c>
    </row>
    <row r="133" spans="1:2" x14ac:dyDescent="0.2">
      <c r="A133" s="6" t="s">
        <v>184</v>
      </c>
      <c r="B133" s="6">
        <v>110</v>
      </c>
    </row>
    <row r="134" spans="1:2" x14ac:dyDescent="0.2">
      <c r="A134" s="6" t="s">
        <v>86</v>
      </c>
      <c r="B134" s="6">
        <v>270</v>
      </c>
    </row>
    <row r="135" spans="1:2" x14ac:dyDescent="0.2">
      <c r="A135" s="6" t="s">
        <v>87</v>
      </c>
      <c r="B135" s="6">
        <v>170</v>
      </c>
    </row>
    <row r="136" spans="1:2" x14ac:dyDescent="0.2">
      <c r="A136" s="6" t="s">
        <v>200</v>
      </c>
      <c r="B136" s="6">
        <v>240</v>
      </c>
    </row>
    <row r="137" spans="1:2" x14ac:dyDescent="0.2">
      <c r="A137" s="6" t="s">
        <v>77</v>
      </c>
      <c r="B137" s="6">
        <v>200</v>
      </c>
    </row>
    <row r="138" spans="1:2" x14ac:dyDescent="0.2">
      <c r="A138" s="6" t="s">
        <v>78</v>
      </c>
      <c r="B138" s="6">
        <v>260</v>
      </c>
    </row>
    <row r="139" spans="1:2" x14ac:dyDescent="0.2">
      <c r="A139" s="6" t="s">
        <v>94</v>
      </c>
      <c r="B139" s="6">
        <v>150</v>
      </c>
    </row>
    <row r="140" spans="1:2" x14ac:dyDescent="0.2">
      <c r="A140" s="6" t="s">
        <v>82</v>
      </c>
      <c r="B140" s="6">
        <v>170</v>
      </c>
    </row>
    <row r="141" spans="1:2" x14ac:dyDescent="0.2">
      <c r="A141" s="6" t="s">
        <v>83</v>
      </c>
      <c r="B141" s="6">
        <v>310</v>
      </c>
    </row>
    <row r="142" spans="1:2" x14ac:dyDescent="0.2">
      <c r="A142" s="6" t="s">
        <v>363</v>
      </c>
      <c r="B142" s="6">
        <v>270</v>
      </c>
    </row>
    <row r="143" spans="1:2" x14ac:dyDescent="0.2">
      <c r="A143" s="6" t="s">
        <v>95</v>
      </c>
      <c r="B143" s="6">
        <v>150</v>
      </c>
    </row>
    <row r="144" spans="1:2" x14ac:dyDescent="0.2">
      <c r="A144" s="6" t="s">
        <v>2</v>
      </c>
      <c r="B144" s="6">
        <v>240</v>
      </c>
    </row>
    <row r="145" spans="1:2" x14ac:dyDescent="0.2">
      <c r="A145" s="6" t="s">
        <v>4</v>
      </c>
      <c r="B145" s="6">
        <v>240</v>
      </c>
    </row>
    <row r="146" spans="1:2" x14ac:dyDescent="0.2">
      <c r="A146" s="6" t="s">
        <v>5</v>
      </c>
      <c r="B146" s="6">
        <v>230</v>
      </c>
    </row>
    <row r="147" spans="1:2" x14ac:dyDescent="0.2">
      <c r="A147" s="6" t="s">
        <v>6</v>
      </c>
      <c r="B147" s="6">
        <v>370</v>
      </c>
    </row>
    <row r="148" spans="1:2" x14ac:dyDescent="0.2">
      <c r="A148" s="6" t="s">
        <v>7</v>
      </c>
      <c r="B148" s="6">
        <v>190</v>
      </c>
    </row>
    <row r="149" spans="1:2" x14ac:dyDescent="0.2">
      <c r="A149" s="6" t="s">
        <v>8</v>
      </c>
      <c r="B149" s="6">
        <v>190</v>
      </c>
    </row>
    <row r="150" spans="1:2" x14ac:dyDescent="0.2">
      <c r="A150" s="6" t="s">
        <v>9</v>
      </c>
      <c r="B150" s="6">
        <v>240</v>
      </c>
    </row>
    <row r="151" spans="1:2" x14ac:dyDescent="0.2">
      <c r="A151" s="6" t="s">
        <v>28</v>
      </c>
      <c r="B151" s="6">
        <v>200</v>
      </c>
    </row>
    <row r="152" spans="1:2" x14ac:dyDescent="0.2">
      <c r="A152" s="6" t="s">
        <v>29</v>
      </c>
      <c r="B152" s="6">
        <v>160</v>
      </c>
    </row>
    <row r="153" spans="1:2" x14ac:dyDescent="0.2">
      <c r="A153" s="6" t="s">
        <v>1</v>
      </c>
      <c r="B153" s="6">
        <v>210</v>
      </c>
    </row>
    <row r="154" spans="1:2" x14ac:dyDescent="0.2">
      <c r="A154" s="6" t="s">
        <v>11</v>
      </c>
      <c r="B154" s="6">
        <v>140</v>
      </c>
    </row>
    <row r="155" spans="1:2" x14ac:dyDescent="0.2">
      <c r="A155" s="6" t="s">
        <v>32</v>
      </c>
      <c r="B155" s="6">
        <v>230</v>
      </c>
    </row>
    <row r="156" spans="1:2" x14ac:dyDescent="0.2">
      <c r="A156" s="6" t="s">
        <v>33</v>
      </c>
      <c r="B156" s="6">
        <v>150</v>
      </c>
    </row>
    <row r="157" spans="1:2" x14ac:dyDescent="0.2">
      <c r="A157" s="6" t="s">
        <v>35</v>
      </c>
      <c r="B157" s="6">
        <v>160</v>
      </c>
    </row>
    <row r="158" spans="1:2" x14ac:dyDescent="0.2">
      <c r="A158" s="6" t="s">
        <v>36</v>
      </c>
      <c r="B158" s="6">
        <v>120</v>
      </c>
    </row>
    <row r="159" spans="1:2" x14ac:dyDescent="0.2">
      <c r="A159" s="6" t="s">
        <v>37</v>
      </c>
      <c r="B159" s="6">
        <v>110</v>
      </c>
    </row>
    <row r="160" spans="1:2" x14ac:dyDescent="0.2">
      <c r="A160" s="6" t="s">
        <v>12</v>
      </c>
      <c r="B160" s="6">
        <v>370</v>
      </c>
    </row>
    <row r="161" spans="1:2" x14ac:dyDescent="0.2">
      <c r="A161" s="6" t="s">
        <v>13</v>
      </c>
      <c r="B161" s="6">
        <v>150</v>
      </c>
    </row>
    <row r="162" spans="1:2" x14ac:dyDescent="0.2">
      <c r="A162" s="6" t="s">
        <v>3</v>
      </c>
      <c r="B162" s="6">
        <v>240</v>
      </c>
    </row>
    <row r="163" spans="1:2" x14ac:dyDescent="0.2">
      <c r="A163" s="6" t="s">
        <v>17</v>
      </c>
      <c r="B163" s="6">
        <v>200</v>
      </c>
    </row>
    <row r="164" spans="1:2" x14ac:dyDescent="0.2">
      <c r="A164" s="6" t="s">
        <v>40</v>
      </c>
      <c r="B164" s="6">
        <v>280</v>
      </c>
    </row>
    <row r="165" spans="1:2" x14ac:dyDescent="0.2">
      <c r="A165" s="6" t="s">
        <v>41</v>
      </c>
      <c r="B165" s="6">
        <v>160</v>
      </c>
    </row>
    <row r="166" spans="1:2" x14ac:dyDescent="0.2">
      <c r="A166" s="6" t="s">
        <v>27</v>
      </c>
      <c r="B166" s="6">
        <v>230</v>
      </c>
    </row>
    <row r="167" spans="1:2" x14ac:dyDescent="0.2">
      <c r="A167" s="6" t="s">
        <v>88</v>
      </c>
      <c r="B167" s="6">
        <v>210</v>
      </c>
    </row>
    <row r="168" spans="1:2" x14ac:dyDescent="0.2">
      <c r="A168" s="6" t="s">
        <v>91</v>
      </c>
      <c r="B168" s="6">
        <v>180</v>
      </c>
    </row>
    <row r="169" spans="1:2" x14ac:dyDescent="0.2">
      <c r="A169" s="6" t="s">
        <v>198</v>
      </c>
      <c r="B169" s="6">
        <v>290</v>
      </c>
    </row>
    <row r="170" spans="1:2" x14ac:dyDescent="0.2">
      <c r="A170" s="6" t="s">
        <v>345</v>
      </c>
      <c r="B170" s="6">
        <v>330</v>
      </c>
    </row>
    <row r="171" spans="1:2" x14ac:dyDescent="0.2">
      <c r="A171" s="6" t="s">
        <v>709</v>
      </c>
      <c r="B171" s="6">
        <v>140</v>
      </c>
    </row>
    <row r="172" spans="1:2" x14ac:dyDescent="0.2">
      <c r="A172" s="6" t="s">
        <v>93</v>
      </c>
      <c r="B172" s="6">
        <v>180</v>
      </c>
    </row>
    <row r="173" spans="1:2" x14ac:dyDescent="0.2">
      <c r="A173" s="6" t="s">
        <v>188</v>
      </c>
      <c r="B173" s="6">
        <v>340</v>
      </c>
    </row>
    <row r="174" spans="1:2" x14ac:dyDescent="0.2">
      <c r="A174" s="6" t="s">
        <v>818</v>
      </c>
      <c r="B174" s="6">
        <v>340</v>
      </c>
    </row>
    <row r="175" spans="1:2" x14ac:dyDescent="0.2">
      <c r="A175" s="6" t="s">
        <v>821</v>
      </c>
      <c r="B175" s="6">
        <v>340</v>
      </c>
    </row>
    <row r="176" spans="1:2" x14ac:dyDescent="0.2">
      <c r="A176" s="6" t="s">
        <v>822</v>
      </c>
      <c r="B176" s="6">
        <v>340</v>
      </c>
    </row>
    <row r="177" spans="1:2" x14ac:dyDescent="0.2">
      <c r="A177" s="6" t="s">
        <v>1084</v>
      </c>
      <c r="B177" s="6">
        <v>340</v>
      </c>
    </row>
    <row r="178" spans="1:2" x14ac:dyDescent="0.2">
      <c r="A178" s="6" t="s">
        <v>885</v>
      </c>
      <c r="B178" s="6">
        <v>290</v>
      </c>
    </row>
    <row r="179" spans="1:2" x14ac:dyDescent="0.2">
      <c r="A179" s="6" t="s">
        <v>886</v>
      </c>
      <c r="B179" s="6">
        <v>290</v>
      </c>
    </row>
    <row r="180" spans="1:2" x14ac:dyDescent="0.2">
      <c r="A180" s="6" t="s">
        <v>887</v>
      </c>
      <c r="B180" s="6">
        <v>290</v>
      </c>
    </row>
    <row r="181" spans="1:2" x14ac:dyDescent="0.2">
      <c r="A181" s="6" t="s">
        <v>888</v>
      </c>
      <c r="B181" s="6">
        <v>290</v>
      </c>
    </row>
    <row r="182" spans="1:2" x14ac:dyDescent="0.2">
      <c r="A182" s="6" t="s">
        <v>889</v>
      </c>
      <c r="B182" s="6">
        <v>290</v>
      </c>
    </row>
    <row r="183" spans="1:2" x14ac:dyDescent="0.2">
      <c r="A183" s="6" t="s">
        <v>99</v>
      </c>
      <c r="B183" s="6">
        <v>190</v>
      </c>
    </row>
  </sheetData>
  <dataConsolidate>
    <dataRefs count="1">
      <dataRef ref="L10:M34" sheet="CASH"/>
    </dataRefs>
  </dataConsolid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  <pageSetUpPr fitToPage="1"/>
  </sheetPr>
  <dimension ref="A1:AO123"/>
  <sheetViews>
    <sheetView workbookViewId="0">
      <selection activeCell="E6" sqref="E6"/>
    </sheetView>
  </sheetViews>
  <sheetFormatPr defaultColWidth="9.140625" defaultRowHeight="14.25" x14ac:dyDescent="0.2"/>
  <cols>
    <col min="1" max="1" width="11.85546875" style="49" customWidth="1"/>
    <col min="2" max="2" width="12.5703125" style="49" bestFit="1" customWidth="1"/>
    <col min="3" max="11" width="10.42578125" style="49" customWidth="1"/>
    <col min="12" max="12" width="11.28515625" style="50" customWidth="1"/>
    <col min="13" max="13" width="9.7109375" style="49" bestFit="1" customWidth="1"/>
    <col min="14" max="14" width="11.140625" style="49" customWidth="1"/>
    <col min="15" max="15" width="9.140625" style="49" bestFit="1" customWidth="1"/>
    <col min="16" max="18" width="9.7109375" style="49" bestFit="1" customWidth="1"/>
    <col min="19" max="19" width="9.140625" style="49" bestFit="1" customWidth="1"/>
    <col min="20" max="21" width="8.5703125" style="49" bestFit="1" customWidth="1"/>
    <col min="22" max="24" width="7.7109375" style="49" bestFit="1" customWidth="1"/>
    <col min="25" max="25" width="8.7109375" style="49" bestFit="1" customWidth="1"/>
    <col min="26" max="26" width="9.28515625" style="49" bestFit="1" customWidth="1"/>
    <col min="27" max="28" width="9.140625" style="49"/>
    <col min="29" max="29" width="10" style="49" bestFit="1" customWidth="1"/>
    <col min="30" max="30" width="9.140625" style="49" customWidth="1"/>
    <col min="31" max="31" width="11.5703125" style="49" bestFit="1" customWidth="1"/>
    <col min="32" max="16384" width="9.140625" style="49"/>
  </cols>
  <sheetData>
    <row r="1" spans="1:41" ht="15" x14ac:dyDescent="0.25">
      <c r="A1" s="96"/>
      <c r="B1" s="95" t="s">
        <v>1076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3" t="str">
        <f ca="1">MID(CELL("filename"),SEARCH("[",CELL("filename"))+1,SEARCH("]",CELL("filename"))-SEARCH("[",CELL("filename"))-6)</f>
        <v>AER - Endeavour Energy 2019-24 - Draft decision - Capex Model - November 2018</v>
      </c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1"/>
      <c r="AD1" s="91"/>
    </row>
    <row r="2" spans="1:41" ht="15" x14ac:dyDescent="0.25">
      <c r="A2" s="90"/>
      <c r="B2" s="89" t="str">
        <f>Config!A39</f>
        <v>FY15</v>
      </c>
      <c r="C2" s="89" t="str">
        <f>Config!B39</f>
        <v>FY16</v>
      </c>
      <c r="D2" s="89" t="str">
        <f>Config!C39</f>
        <v>FY17</v>
      </c>
      <c r="E2" s="89" t="str">
        <f>Config!D39</f>
        <v>FY18</v>
      </c>
      <c r="F2" s="89" t="str">
        <f>Config!E39</f>
        <v>FY19</v>
      </c>
      <c r="G2" s="89" t="str">
        <f>Config!F39</f>
        <v>FY20</v>
      </c>
      <c r="H2" s="89" t="str">
        <f>Config!G39</f>
        <v>FY21</v>
      </c>
      <c r="I2" s="89" t="str">
        <f>Config!H39</f>
        <v>FY22</v>
      </c>
      <c r="J2" s="89" t="str">
        <f>Config!I39</f>
        <v>FY23</v>
      </c>
      <c r="K2" s="89" t="str">
        <f>Config!J39</f>
        <v>FY24</v>
      </c>
      <c r="L2" s="89" t="str">
        <f>Config!K39</f>
        <v>FY25</v>
      </c>
      <c r="M2" s="89" t="str">
        <f>Config!L39</f>
        <v>FY26</v>
      </c>
      <c r="N2" s="89" t="str">
        <f>Config!M39</f>
        <v>FY27</v>
      </c>
      <c r="O2" s="89" t="str">
        <f>Config!N39</f>
        <v>FY28</v>
      </c>
      <c r="P2" s="88" t="str">
        <f>Config!A39</f>
        <v>FY15</v>
      </c>
      <c r="Q2" s="88" t="str">
        <f>Config!B39</f>
        <v>FY16</v>
      </c>
      <c r="R2" s="88" t="str">
        <f>Config!C39</f>
        <v>FY17</v>
      </c>
      <c r="S2" s="88" t="str">
        <f>Config!D39</f>
        <v>FY18</v>
      </c>
      <c r="T2" s="88" t="str">
        <f>Config!E39</f>
        <v>FY19</v>
      </c>
      <c r="U2" s="88" t="str">
        <f>Config!F39</f>
        <v>FY20</v>
      </c>
      <c r="V2" s="88" t="str">
        <f>Config!G39</f>
        <v>FY21</v>
      </c>
      <c r="W2" s="88" t="str">
        <f>Config!H39</f>
        <v>FY22</v>
      </c>
      <c r="X2" s="88" t="str">
        <f>Config!I39</f>
        <v>FY23</v>
      </c>
      <c r="Y2" s="88" t="str">
        <f>Config!J39</f>
        <v>FY24</v>
      </c>
      <c r="Z2" s="88" t="str">
        <f>Config!K39</f>
        <v>FY25</v>
      </c>
      <c r="AA2" s="88" t="str">
        <f>Config!L39</f>
        <v>FY26</v>
      </c>
      <c r="AB2" s="88" t="str">
        <f>Config!M39</f>
        <v>FY27</v>
      </c>
      <c r="AC2" s="88" t="str">
        <f>Config!N39</f>
        <v>FY28</v>
      </c>
      <c r="AD2" s="88" t="str">
        <f>Config!O39</f>
        <v>FY29</v>
      </c>
    </row>
    <row r="3" spans="1:41" x14ac:dyDescent="0.2">
      <c r="A3" s="86" t="s">
        <v>949</v>
      </c>
      <c r="B3" s="84">
        <f>SUMIF(SRP!$B:$B,$A3,SRP!D:D)</f>
        <v>0</v>
      </c>
      <c r="C3" s="84">
        <f>SUMIF(SRP!$B:$B,$A3,SRP!E:E)</f>
        <v>0</v>
      </c>
      <c r="D3" s="84">
        <f>SUMIF(SRP!$B:$B,$A3,SRP!F:F)</f>
        <v>0</v>
      </c>
      <c r="E3" s="84">
        <f>SUMIF(SRP!$B:$B,$A3,SRP!G:G)</f>
        <v>0</v>
      </c>
      <c r="F3" s="84">
        <f>SUMIF(SRP!$B:$B,$A3,SRP!H:H)</f>
        <v>300000</v>
      </c>
      <c r="G3" s="84">
        <f>SUMIF(SRP!$B:$B,$A3,SRP!I:I)</f>
        <v>307500</v>
      </c>
      <c r="H3" s="84">
        <f>SUMIF(SRP!$B:$B,$A3,SRP!J:J)</f>
        <v>315187.5</v>
      </c>
      <c r="I3" s="84">
        <f>SUMIF(SRP!$B:$B,$A3,SRP!K:K)</f>
        <v>323067.18749999994</v>
      </c>
      <c r="J3" s="84">
        <f>SUMIF(SRP!$B:$B,$A3,SRP!L:L)</f>
        <v>331143.86718749994</v>
      </c>
      <c r="K3" s="84">
        <f>SUMIF(SRP!$B:$B,$A3,SRP!M:M)</f>
        <v>339422.46386718738</v>
      </c>
      <c r="L3" s="84">
        <f>SUMIF(SRP!$B:$B,$A3,SRP!N:N)</f>
        <v>347908.02546386706</v>
      </c>
      <c r="M3" s="84">
        <f>SUMIF(SRP!$B:$B,$A3,SRP!O:O)</f>
        <v>356605.72610046371</v>
      </c>
      <c r="N3" s="84">
        <f>SUMIF(SRP!$B:$B,$A3,SRP!P:P)</f>
        <v>365520.86925297527</v>
      </c>
      <c r="O3" s="84">
        <f>SUMIF(SRP!$B:$B,$A3,SRP!Q:Q)</f>
        <v>374658.89098429959</v>
      </c>
      <c r="P3" s="83">
        <f>SUMIF('Division Lvl'!$AO:$AO,$A3,'Division Lvl'!S:S)</f>
        <v>0</v>
      </c>
      <c r="Q3" s="83">
        <f>SUMIF('Division Lvl'!$AO:$AO,$A3,'Division Lvl'!T:T)</f>
        <v>0</v>
      </c>
      <c r="R3" s="83">
        <f>SUMIF('Division Lvl'!$AO:$AO,$A3,'Division Lvl'!U:U)</f>
        <v>0</v>
      </c>
      <c r="S3" s="83">
        <f>SUMIF('Division Lvl'!$AO:$AO,$A3,'Division Lvl'!V:V)</f>
        <v>0</v>
      </c>
      <c r="T3" s="83">
        <f>SUMIF('Division Lvl'!$AO:$AO,$A3,'Division Lvl'!W:W)</f>
        <v>0</v>
      </c>
      <c r="U3" s="83">
        <f>SUMIF('Division Lvl'!$AO:$AO,$A3,'Division Lvl'!X:X)</f>
        <v>307500</v>
      </c>
      <c r="V3" s="83">
        <f>SUMIF('Division Lvl'!$AO:$AO,$A3,'Division Lvl'!Y:Y)</f>
        <v>315187.5</v>
      </c>
      <c r="W3" s="83">
        <f>SUMIF('Division Lvl'!$AO:$AO,$A3,'Division Lvl'!Z:Z)</f>
        <v>323067.18749999994</v>
      </c>
      <c r="X3" s="83">
        <f>SUMIF('Division Lvl'!$AO:$AO,$A3,'Division Lvl'!AA:AA)</f>
        <v>331143.86718749994</v>
      </c>
      <c r="Y3" s="83">
        <f>SUMIF('Division Lvl'!$AO:$AO,$A3,'Division Lvl'!AB:AB)</f>
        <v>339422.46386718738</v>
      </c>
      <c r="Z3" s="83">
        <f>SUMIF('Division Lvl'!$AO:$AO,$A3,'Division Lvl'!AC:AC)</f>
        <v>347908.02546386706</v>
      </c>
      <c r="AA3" s="83">
        <f>SUMIF('Division Lvl'!$AO:$AO,$A3,'Division Lvl'!AD:AD)</f>
        <v>356605.72610046377</v>
      </c>
      <c r="AB3" s="83">
        <f>SUMIF('Division Lvl'!$AO:$AO,$A3,'Division Lvl'!AE:AE)</f>
        <v>365520.86925297533</v>
      </c>
      <c r="AC3" s="83">
        <f>SUMIF('Division Lvl'!$AO:$AO,$A3,'Division Lvl'!AF:AF)</f>
        <v>374658.89098429965</v>
      </c>
      <c r="AD3" s="83">
        <f>SUMIF('Division Lvl'!$AO:$AO,$A3,'Division Lvl'!AG:AG)</f>
        <v>384025.36325890711</v>
      </c>
      <c r="AF3" s="82"/>
      <c r="AG3" s="82"/>
      <c r="AH3" s="82"/>
      <c r="AI3" s="82"/>
      <c r="AJ3" s="82"/>
      <c r="AK3" s="82"/>
      <c r="AL3" s="82"/>
      <c r="AM3" s="82"/>
      <c r="AN3" s="82"/>
      <c r="AO3" s="82"/>
    </row>
    <row r="4" spans="1:41" x14ac:dyDescent="0.2">
      <c r="A4" s="86" t="s">
        <v>96</v>
      </c>
      <c r="B4" s="84">
        <f>SUMIF(SRP!$B:$B,$A4,SRP!D:D)</f>
        <v>2476817.2999999998</v>
      </c>
      <c r="C4" s="84">
        <f>SUMIF(SRP!$B:$B,$A4,SRP!E:E)</f>
        <v>1549055.28</v>
      </c>
      <c r="D4" s="84">
        <f>SUMIF(SRP!$B:$B,$A4,SRP!F:F)</f>
        <v>1518424.8700000003</v>
      </c>
      <c r="E4" s="84">
        <f>SUMIF(SRP!$B:$B,$A4,SRP!G:G)</f>
        <v>1660155.1571562579</v>
      </c>
      <c r="F4" s="84">
        <f>SUMIF(SRP!$B:$B,$A4,SRP!H:H)</f>
        <v>1674562.9105396892</v>
      </c>
      <c r="G4" s="84">
        <f>SUMIF(SRP!$B:$B,$A4,SRP!I:I)</f>
        <v>1863202.9749999999</v>
      </c>
      <c r="H4" s="84">
        <f>SUMIF(SRP!$B:$B,$A4,SRP!J:J)</f>
        <v>1901068.1149999998</v>
      </c>
      <c r="I4" s="84">
        <f>SUMIF(SRP!$B:$B,$A4,SRP!K:K)</f>
        <v>1955611.8371874997</v>
      </c>
      <c r="J4" s="84">
        <f>SUMIF(SRP!$B:$B,$A4,SRP!L:L)</f>
        <v>2013924.2799515622</v>
      </c>
      <c r="K4" s="84">
        <f>SUMIF(SRP!$B:$B,$A4,SRP!M:M)</f>
        <v>2080036.297580556</v>
      </c>
      <c r="L4" s="84">
        <f>SUMIF(SRP!$B:$B,$A4,SRP!N:N)</f>
        <v>2141221.9768923158</v>
      </c>
      <c r="M4" s="84">
        <f>SUMIF(SRP!$B:$B,$A4,SRP!O:O)</f>
        <v>2204145.5211401097</v>
      </c>
      <c r="N4" s="84">
        <f>SUMIF(SRP!$B:$B,$A4,SRP!P:P)</f>
        <v>2268923.2781748408</v>
      </c>
      <c r="O4" s="84">
        <f>SUMIF(SRP!$B:$B,$A4,SRP!Q:Q)</f>
        <v>2345579.4619925465</v>
      </c>
      <c r="P4" s="83">
        <f>SUMIF('Division Lvl'!$AO:$AO,$A4,'Division Lvl'!S:S)</f>
        <v>2476817.2999999998</v>
      </c>
      <c r="Q4" s="83">
        <f>SUMIF('Division Lvl'!$AO:$AO,$A4,'Division Lvl'!T:T)</f>
        <v>1549055.28</v>
      </c>
      <c r="R4" s="83">
        <f>SUMIF('Division Lvl'!$AO:$AO,$A4,'Division Lvl'!U:U)</f>
        <v>1518424.8700000003</v>
      </c>
      <c r="S4" s="83">
        <f>SUMIF('Division Lvl'!$AO:$AO,$A4,'Division Lvl'!V:V)</f>
        <v>1896653.4300000006</v>
      </c>
      <c r="T4" s="83">
        <f>SUMIF('Division Lvl'!$AO:$AO,$A4,'Division Lvl'!W:W)</f>
        <v>1670000</v>
      </c>
      <c r="U4" s="83">
        <f>SUMIF('Division Lvl'!$AO:$AO,$A4,'Division Lvl'!X:X)</f>
        <v>1664241.2499999998</v>
      </c>
      <c r="V4" s="83">
        <f>SUMIF('Division Lvl'!$AO:$AO,$A4,'Division Lvl'!Y:Y)</f>
        <v>1643020.9568749999</v>
      </c>
      <c r="W4" s="83">
        <f>SUMIF('Division Lvl'!$AO:$AO,$A4,'Division Lvl'!Z:Z)</f>
        <v>1661087.6357031248</v>
      </c>
      <c r="X4" s="83">
        <f>SUMIF('Division Lvl'!$AO:$AO,$A4,'Division Lvl'!AA:AA)</f>
        <v>1694353.8909222654</v>
      </c>
      <c r="Y4" s="83">
        <f>SUMIF('Division Lvl'!$AO:$AO,$A4,'Division Lvl'!AB:AB)</f>
        <v>1734526.8575280171</v>
      </c>
      <c r="Z4" s="83">
        <f>SUMIF('Division Lvl'!$AO:$AO,$A4,'Division Lvl'!AC:AC)</f>
        <v>1777890.0289662173</v>
      </c>
      <c r="AA4" s="83">
        <f>SUMIF('Division Lvl'!$AO:$AO,$A4,'Division Lvl'!AD:AD)</f>
        <v>1822337.2796903728</v>
      </c>
      <c r="AB4" s="83">
        <f>SUMIF('Division Lvl'!$AO:$AO,$A4,'Division Lvl'!AE:AE)</f>
        <v>1867895.7116826321</v>
      </c>
      <c r="AC4" s="83">
        <f>SUMIF('Division Lvl'!$AO:$AO,$A4,'Division Lvl'!AF:AF)</f>
        <v>1914593.1044746975</v>
      </c>
      <c r="AD4" s="83">
        <f>SUMIF('Division Lvl'!$AO:$AO,$A4,'Division Lvl'!AG:AG)</f>
        <v>1962457.9320865651</v>
      </c>
      <c r="AF4" s="82"/>
      <c r="AG4" s="82"/>
      <c r="AH4" s="82"/>
      <c r="AI4" s="82"/>
      <c r="AJ4" s="82"/>
      <c r="AK4" s="82"/>
      <c r="AL4" s="82"/>
      <c r="AM4" s="82"/>
      <c r="AN4" s="82"/>
      <c r="AO4" s="82"/>
    </row>
    <row r="5" spans="1:41" x14ac:dyDescent="0.2">
      <c r="A5" s="86" t="s">
        <v>160</v>
      </c>
      <c r="B5" s="84">
        <f>SUMIF(SRP!$B:$B,$A5,SRP!D:D)</f>
        <v>1967261.47</v>
      </c>
      <c r="C5" s="84">
        <f>SUMIF(SRP!$B:$B,$A5,SRP!E:E)</f>
        <v>1625078.3499999996</v>
      </c>
      <c r="D5" s="84">
        <f>SUMIF(SRP!$B:$B,$A5,SRP!F:F)</f>
        <v>1830879.7800000012</v>
      </c>
      <c r="E5" s="84">
        <f>SUMIF(SRP!$B:$B,$A5,SRP!G:G)</f>
        <v>3068701</v>
      </c>
      <c r="F5" s="84">
        <f>SUMIF(SRP!$B:$B,$A5,SRP!H:H)</f>
        <v>2044144</v>
      </c>
      <c r="G5" s="84">
        <f>SUMIF(SRP!$B:$B,$A5,SRP!I:I)</f>
        <v>3935999.9999999995</v>
      </c>
      <c r="H5" s="84">
        <f>SUMIF(SRP!$B:$B,$A5,SRP!J:J)</f>
        <v>4034400</v>
      </c>
      <c r="I5" s="84">
        <f>SUMIF(SRP!$B:$B,$A5,SRP!K:K)</f>
        <v>3058369.3749999995</v>
      </c>
      <c r="J5" s="84">
        <f>SUMIF(SRP!$B:$B,$A5,SRP!L:L)</f>
        <v>3134828.6093749991</v>
      </c>
      <c r="K5" s="84">
        <f>SUMIF(SRP!$B:$B,$A5,SRP!M:M)</f>
        <v>4344607.5374999987</v>
      </c>
      <c r="L5" s="84">
        <f>SUMIF(SRP!$B:$B,$A5,SRP!N:N)</f>
        <v>4453222.7259374987</v>
      </c>
      <c r="M5" s="84">
        <f>SUMIF(SRP!$B:$B,$A5,SRP!O:O)</f>
        <v>4564553.2940859348</v>
      </c>
      <c r="N5" s="84">
        <f>SUMIF(SRP!$B:$B,$A5,SRP!P:P)</f>
        <v>4678667.1264380831</v>
      </c>
      <c r="O5" s="84">
        <f>SUMIF(SRP!$B:$B,$A5,SRP!Q:Q)</f>
        <v>4795633.8045990346</v>
      </c>
      <c r="P5" s="83">
        <f>SUMIF('Division Lvl'!$AO:$AO,$A5,'Division Lvl'!S:S)</f>
        <v>1967261.47</v>
      </c>
      <c r="Q5" s="83">
        <f>SUMIF('Division Lvl'!$AO:$AO,$A5,'Division Lvl'!T:T)</f>
        <v>1625078.3499999996</v>
      </c>
      <c r="R5" s="83">
        <f>SUMIF('Division Lvl'!$AO:$AO,$A5,'Division Lvl'!U:U)</f>
        <v>1830879.7800000012</v>
      </c>
      <c r="S5" s="83">
        <f>SUMIF('Division Lvl'!$AO:$AO,$A5,'Division Lvl'!V:V)</f>
        <v>4071945.2</v>
      </c>
      <c r="T5" s="83">
        <f>SUMIF('Division Lvl'!$AO:$AO,$A5,'Division Lvl'!W:W)</f>
        <v>1692166</v>
      </c>
      <c r="U5" s="83">
        <f>SUMIF('Division Lvl'!$AO:$AO,$A5,'Division Lvl'!X:X)</f>
        <v>3372250</v>
      </c>
      <c r="V5" s="83">
        <f>SUMIF('Division Lvl'!$AO:$AO,$A5,'Division Lvl'!Y:Y)</f>
        <v>3456556.25</v>
      </c>
      <c r="W5" s="83">
        <f>SUMIF('Division Lvl'!$AO:$AO,$A5,'Division Lvl'!Z:Z)</f>
        <v>4619860.7812499991</v>
      </c>
      <c r="X5" s="83">
        <f>SUMIF('Division Lvl'!$AO:$AO,$A5,'Division Lvl'!AA:AA)</f>
        <v>4735357.3007812491</v>
      </c>
      <c r="Y5" s="83">
        <f>SUMIF('Division Lvl'!$AO:$AO,$A5,'Division Lvl'!AB:AB)</f>
        <v>3722333.0204101549</v>
      </c>
      <c r="Z5" s="83">
        <f>SUMIF('Division Lvl'!$AO:$AO,$A5,'Division Lvl'!AC:AC)</f>
        <v>3815391.3459204086</v>
      </c>
      <c r="AA5" s="83">
        <f>SUMIF('Division Lvl'!$AO:$AO,$A5,'Division Lvl'!AD:AD)</f>
        <v>3910776.129568419</v>
      </c>
      <c r="AB5" s="83">
        <f>SUMIF('Division Lvl'!$AO:$AO,$A5,'Division Lvl'!AE:AE)</f>
        <v>5226948.4303175472</v>
      </c>
      <c r="AC5" s="83">
        <f>SUMIF('Division Lvl'!$AO:$AO,$A5,'Division Lvl'!AF:AF)</f>
        <v>5357622.1410754845</v>
      </c>
      <c r="AD5" s="83">
        <f>SUMIF('Division Lvl'!$AO:$AO,$A5,'Division Lvl'!AG:AG)</f>
        <v>4211478.1504060151</v>
      </c>
      <c r="AF5" s="87"/>
      <c r="AG5" s="87"/>
      <c r="AH5" s="87"/>
      <c r="AI5" s="82"/>
      <c r="AJ5" s="82"/>
      <c r="AK5" s="82"/>
      <c r="AL5" s="82"/>
      <c r="AM5" s="82"/>
      <c r="AN5" s="82"/>
      <c r="AO5" s="82"/>
    </row>
    <row r="6" spans="1:41" x14ac:dyDescent="0.2">
      <c r="A6" s="86" t="s">
        <v>161</v>
      </c>
      <c r="B6" s="84">
        <f>SUMIF(SRP!$B:$B,$A6,SRP!D:D)</f>
        <v>1800876.2</v>
      </c>
      <c r="C6" s="84">
        <f>SUMIF(SRP!$B:$B,$A6,SRP!E:E)</f>
        <v>1637900.3199999998</v>
      </c>
      <c r="D6" s="84">
        <f>SUMIF(SRP!$B:$B,$A6,SRP!F:F)</f>
        <v>2612846.8400000003</v>
      </c>
      <c r="E6" s="84">
        <f>SUMIF(SRP!$B:$B,$A6,SRP!G:G)</f>
        <v>2679463</v>
      </c>
      <c r="F6" s="84">
        <f>SUMIF(SRP!$B:$B,$A6,SRP!H:H)</f>
        <v>2170000</v>
      </c>
      <c r="G6" s="84">
        <f>SUMIF(SRP!$B:$B,$A6,SRP!I:I)</f>
        <v>1687149.9999999998</v>
      </c>
      <c r="H6" s="84">
        <f>SUMIF(SRP!$B:$B,$A6,SRP!J:J)</f>
        <v>1729328.75</v>
      </c>
      <c r="I6" s="84">
        <f>SUMIF(SRP!$B:$B,$A6,SRP!K:K)</f>
        <v>1772561.9687499998</v>
      </c>
      <c r="J6" s="84">
        <f>SUMIF(SRP!$B:$B,$A6,SRP!L:L)</f>
        <v>1816876.0179687496</v>
      </c>
      <c r="K6" s="84">
        <f>SUMIF(SRP!$B:$B,$A6,SRP!M:M)</f>
        <v>1862297.9184179681</v>
      </c>
      <c r="L6" s="84">
        <f>SUMIF(SRP!$B:$B,$A6,SRP!N:N)</f>
        <v>2140794.0500209955</v>
      </c>
      <c r="M6" s="84">
        <f>SUMIF(SRP!$B:$B,$A6,SRP!O:O)</f>
        <v>2194313.9012715197</v>
      </c>
      <c r="N6" s="84">
        <f>SUMIF(SRP!$B:$B,$A6,SRP!P:P)</f>
        <v>2249171.7488033078</v>
      </c>
      <c r="O6" s="84">
        <f>SUMIF(SRP!$B:$B,$A6,SRP!Q:Q)</f>
        <v>2305401.0425233901</v>
      </c>
      <c r="P6" s="83">
        <f>SUMIF('Division Lvl'!$AO:$AO,$A6,'Division Lvl'!S:S)</f>
        <v>1800876.2</v>
      </c>
      <c r="Q6" s="83">
        <f>SUMIF('Division Lvl'!$AO:$AO,$A6,'Division Lvl'!T:T)</f>
        <v>1637900.3199999998</v>
      </c>
      <c r="R6" s="83">
        <f>SUMIF('Division Lvl'!$AO:$AO,$A6,'Division Lvl'!U:U)</f>
        <v>2612846.8400000003</v>
      </c>
      <c r="S6" s="83">
        <f>SUMIF('Division Lvl'!$AO:$AO,$A6,'Division Lvl'!V:V)</f>
        <v>3758103.07</v>
      </c>
      <c r="T6" s="83">
        <f>SUMIF('Division Lvl'!$AO:$AO,$A6,'Division Lvl'!W:W)</f>
        <v>1626275.49</v>
      </c>
      <c r="U6" s="83">
        <f>SUMIF('Division Lvl'!$AO:$AO,$A6,'Division Lvl'!X:X)</f>
        <v>2229375</v>
      </c>
      <c r="V6" s="83">
        <f>SUMIF('Division Lvl'!$AO:$AO,$A6,'Division Lvl'!Y:Y)</f>
        <v>2138021.875</v>
      </c>
      <c r="W6" s="83">
        <f>SUMIF('Division Lvl'!$AO:$AO,$A6,'Division Lvl'!Z:Z)</f>
        <v>2008401.0156249995</v>
      </c>
      <c r="X6" s="83">
        <f>SUMIF('Division Lvl'!$AO:$AO,$A6,'Division Lvl'!AA:AA)</f>
        <v>1815772.2050781245</v>
      </c>
      <c r="Y6" s="83">
        <f>SUMIF('Division Lvl'!$AO:$AO,$A6,'Division Lvl'!AB:AB)</f>
        <v>1634884.8676269527</v>
      </c>
      <c r="Z6" s="83">
        <f>SUMIF('Division Lvl'!$AO:$AO,$A6,'Division Lvl'!AC:AC)</f>
        <v>2470146.9807934561</v>
      </c>
      <c r="AA6" s="83">
        <f>SUMIF('Division Lvl'!$AO:$AO,$A6,'Division Lvl'!AD:AD)</f>
        <v>3114356.6746107163</v>
      </c>
      <c r="AB6" s="83">
        <f>SUMIF('Division Lvl'!$AO:$AO,$A6,'Division Lvl'!AE:AE)</f>
        <v>2790142.6352977115</v>
      </c>
      <c r="AC6" s="83">
        <f>SUMIF('Division Lvl'!$AO:$AO,$A6,'Division Lvl'!AF:AF)</f>
        <v>3197089.2030660235</v>
      </c>
      <c r="AD6" s="83">
        <f>SUMIF('Division Lvl'!$AO:$AO,$A6,'Division Lvl'!AG:AG)</f>
        <v>2393758.0976471878</v>
      </c>
      <c r="AF6" s="87"/>
      <c r="AG6" s="87"/>
      <c r="AH6" s="87"/>
      <c r="AI6" s="82"/>
      <c r="AJ6" s="82"/>
      <c r="AK6" s="82"/>
      <c r="AL6" s="82"/>
      <c r="AM6" s="82"/>
      <c r="AN6" s="82"/>
      <c r="AO6" s="82"/>
    </row>
    <row r="7" spans="1:41" x14ac:dyDescent="0.2">
      <c r="A7" s="86" t="s">
        <v>155</v>
      </c>
      <c r="B7" s="84">
        <f>SUMIF(SRP!$B:$B,$A7,SRP!D:D)</f>
        <v>62476667.989999995</v>
      </c>
      <c r="C7" s="84">
        <f>SUMIF(SRP!$B:$B,$A7,SRP!E:E)</f>
        <v>51604984.790000007</v>
      </c>
      <c r="D7" s="84">
        <f>SUMIF(SRP!$B:$B,$A7,SRP!F:F)</f>
        <v>46667028.990000136</v>
      </c>
      <c r="E7" s="84">
        <f>SUMIF(SRP!$B:$B,$A7,SRP!G:G)</f>
        <v>70304887.132833764</v>
      </c>
      <c r="F7" s="84">
        <f>SUMIF(SRP!$B:$B,$A7,SRP!H:H)</f>
        <v>62411426.217426173</v>
      </c>
      <c r="G7" s="84">
        <f>SUMIF(SRP!$B:$B,$A7,SRP!I:I)</f>
        <v>68376725</v>
      </c>
      <c r="H7" s="84">
        <f>SUMIF(SRP!$B:$B,$A7,SRP!J:J)</f>
        <v>75556747.5</v>
      </c>
      <c r="I7" s="84">
        <f>SUMIF(SRP!$B:$B,$A7,SRP!K:K)</f>
        <v>82527513.046874985</v>
      </c>
      <c r="J7" s="84">
        <f>SUMIF(SRP!$B:$B,$A7,SRP!L:L)</f>
        <v>86704502.558593735</v>
      </c>
      <c r="K7" s="84">
        <f>SUMIF(SRP!$B:$B,$A7,SRP!M:M)</f>
        <v>86949286.864750952</v>
      </c>
      <c r="L7" s="84">
        <f>SUMIF(SRP!$B:$B,$A7,SRP!N:N)</f>
        <v>113615744.02902594</v>
      </c>
      <c r="M7" s="84">
        <f>SUMIF(SRP!$B:$B,$A7,SRP!O:O)</f>
        <v>130235977.22915037</v>
      </c>
      <c r="N7" s="84">
        <f>SUMIF(SRP!$B:$B,$A7,SRP!P:P)</f>
        <v>147101437.02506489</v>
      </c>
      <c r="O7" s="84">
        <f>SUMIF(SRP!$B:$B,$A7,SRP!Q:Q)</f>
        <v>156024197.42447168</v>
      </c>
      <c r="P7" s="83">
        <f>SUMIF('Division Lvl'!$AO:$AO,$A7,'Division Lvl'!S:S)</f>
        <v>62476667.989999995</v>
      </c>
      <c r="Q7" s="83">
        <f>SUMIF('Division Lvl'!$AO:$AO,$A7,'Division Lvl'!T:T)</f>
        <v>51604984.790000007</v>
      </c>
      <c r="R7" s="83">
        <f>SUMIF('Division Lvl'!$AO:$AO,$A7,'Division Lvl'!U:U)</f>
        <v>46667028.990000136</v>
      </c>
      <c r="S7" s="83">
        <f>SUMIF('Division Lvl'!$AO:$AO,$A7,'Division Lvl'!V:V)</f>
        <v>82342921.589999855</v>
      </c>
      <c r="T7" s="83">
        <f>SUMIF('Division Lvl'!$AO:$AO,$A7,'Division Lvl'!W:W)</f>
        <v>58236579.809</v>
      </c>
      <c r="U7" s="83">
        <f>SUMIF('Division Lvl'!$AO:$AO,$A7,'Division Lvl'!X:X)</f>
        <v>58817656.999999993</v>
      </c>
      <c r="V7" s="83">
        <f>SUMIF('Division Lvl'!$AO:$AO,$A7,'Division Lvl'!Y:Y)</f>
        <v>65386781.549999997</v>
      </c>
      <c r="W7" s="83">
        <f>SUMIF('Division Lvl'!$AO:$AO,$A7,'Division Lvl'!Z:Z)</f>
        <v>71822229.49499999</v>
      </c>
      <c r="X7" s="83">
        <f>SUMIF('Division Lvl'!$AO:$AO,$A7,'Division Lvl'!AA:AA)</f>
        <v>75203412.449757814</v>
      </c>
      <c r="Y7" s="83">
        <f>SUMIF('Division Lvl'!$AO:$AO,$A7,'Division Lvl'!AB:AB)</f>
        <v>81093208.467486113</v>
      </c>
      <c r="Z7" s="83">
        <f>SUMIF('Division Lvl'!$AO:$AO,$A7,'Division Lvl'!AC:AC)</f>
        <v>83671393.052824363</v>
      </c>
      <c r="AA7" s="83">
        <f>SUMIF('Division Lvl'!$AO:$AO,$A7,'Division Lvl'!AD:AD)</f>
        <v>92039438.658513159</v>
      </c>
      <c r="AB7" s="83">
        <f>SUMIF('Division Lvl'!$AO:$AO,$A7,'Division Lvl'!AE:AE)</f>
        <v>107249403.32409362</v>
      </c>
      <c r="AC7" s="83">
        <f>SUMIF('Division Lvl'!$AO:$AO,$A7,'Division Lvl'!AF:AF)</f>
        <v>126590470.42629775</v>
      </c>
      <c r="AD7" s="83">
        <f>SUMIF('Division Lvl'!$AO:$AO,$A7,'Division Lvl'!AG:AG)</f>
        <v>144348195.99079368</v>
      </c>
      <c r="AF7" s="87"/>
      <c r="AG7" s="87"/>
      <c r="AH7" s="87"/>
      <c r="AI7" s="82"/>
      <c r="AJ7" s="82"/>
      <c r="AK7" s="82"/>
      <c r="AL7" s="82"/>
      <c r="AM7" s="82"/>
      <c r="AN7" s="82"/>
      <c r="AO7" s="82"/>
    </row>
    <row r="8" spans="1:41" x14ac:dyDescent="0.2">
      <c r="A8" s="86" t="s">
        <v>735</v>
      </c>
      <c r="B8" s="84">
        <f>SUMIF(SRP!$B:$B,$A8,SRP!D:D)</f>
        <v>0</v>
      </c>
      <c r="C8" s="84">
        <f>SUMIF(SRP!$B:$B,$A8,SRP!E:E)</f>
        <v>0</v>
      </c>
      <c r="D8" s="84">
        <f>SUMIF(SRP!$B:$B,$A8,SRP!F:F)</f>
        <v>0</v>
      </c>
      <c r="E8" s="84">
        <f>SUMIF(SRP!$B:$B,$A8,SRP!G:G)</f>
        <v>0</v>
      </c>
      <c r="F8" s="84">
        <f>SUMIF(SRP!$B:$B,$A8,SRP!H:H)</f>
        <v>1955226.0176457285</v>
      </c>
      <c r="G8" s="84">
        <f>SUMIF(SRP!$B:$B,$A8,SRP!I:I)</f>
        <v>2206549.2749999999</v>
      </c>
      <c r="H8" s="84">
        <f>SUMIF(SRP!$B:$B,$A8,SRP!J:J)</f>
        <v>2318255.5431249999</v>
      </c>
      <c r="I8" s="84">
        <f>SUMIF(SRP!$B:$B,$A8,SRP!K:K)</f>
        <v>2435617.5261406247</v>
      </c>
      <c r="J8" s="84">
        <f>SUMIF(SRP!$B:$B,$A8,SRP!L:L)</f>
        <v>2558919.7527558589</v>
      </c>
      <c r="K8" s="84">
        <f>SUMIF(SRP!$B:$B,$A8,SRP!M:M)</f>
        <v>2688465.7723692572</v>
      </c>
      <c r="L8" s="84">
        <f>SUMIF(SRP!$B:$B,$A8,SRP!N:N)</f>
        <v>2824569.0041874251</v>
      </c>
      <c r="M8" s="84">
        <f>SUMIF(SRP!$B:$B,$A8,SRP!O:O)</f>
        <v>2967563.4935187213</v>
      </c>
      <c r="N8" s="84">
        <f>SUMIF(SRP!$B:$B,$A8,SRP!P:P)</f>
        <v>3117795.5424960782</v>
      </c>
      <c r="O8" s="84">
        <f>SUMIF(SRP!$B:$B,$A8,SRP!Q:Q)</f>
        <v>3195740.4310584795</v>
      </c>
      <c r="P8" s="83">
        <f>SUMIF('Division Lvl'!$AO:$AO,$A8,'Division Lvl'!S:S)</f>
        <v>0</v>
      </c>
      <c r="Q8" s="83">
        <f>SUMIF('Division Lvl'!$AO:$AO,$A8,'Division Lvl'!T:T)</f>
        <v>0</v>
      </c>
      <c r="R8" s="83">
        <f>SUMIF('Division Lvl'!$AO:$AO,$A8,'Division Lvl'!U:U)</f>
        <v>0</v>
      </c>
      <c r="S8" s="83">
        <f>SUMIF('Division Lvl'!$AO:$AO,$A8,'Division Lvl'!V:V)</f>
        <v>77802.95</v>
      </c>
      <c r="T8" s="83">
        <f>SUMIF('Division Lvl'!$AO:$AO,$A8,'Division Lvl'!W:W)</f>
        <v>700000</v>
      </c>
      <c r="U8" s="83">
        <f>SUMIF('Division Lvl'!$AO:$AO,$A8,'Division Lvl'!X:X)</f>
        <v>2206549.2749999999</v>
      </c>
      <c r="V8" s="83">
        <f>SUMIF('Division Lvl'!$AO:$AO,$A8,'Division Lvl'!Y:Y)</f>
        <v>2318255.5431249999</v>
      </c>
      <c r="W8" s="83">
        <f>SUMIF('Division Lvl'!$AO:$AO,$A8,'Division Lvl'!Z:Z)</f>
        <v>2435617.5261406247</v>
      </c>
      <c r="X8" s="83">
        <f>SUMIF('Division Lvl'!$AO:$AO,$A8,'Division Lvl'!AA:AA)</f>
        <v>2558919.7527558589</v>
      </c>
      <c r="Y8" s="83">
        <f>SUMIF('Division Lvl'!$AO:$AO,$A8,'Division Lvl'!AB:AB)</f>
        <v>2688465.7723692572</v>
      </c>
      <c r="Z8" s="83">
        <f>SUMIF('Division Lvl'!$AO:$AO,$A8,'Division Lvl'!AC:AC)</f>
        <v>2755677.4166784883</v>
      </c>
      <c r="AA8" s="83">
        <f>SUMIF('Division Lvl'!$AO:$AO,$A8,'Division Lvl'!AD:AD)</f>
        <v>2824569.3520954507</v>
      </c>
      <c r="AB8" s="83">
        <f>SUMIF('Division Lvl'!$AO:$AO,$A8,'Division Lvl'!AE:AE)</f>
        <v>2895183.5858978364</v>
      </c>
      <c r="AC8" s="83">
        <f>SUMIF('Division Lvl'!$AO:$AO,$A8,'Division Lvl'!AF:AF)</f>
        <v>2967563.1755452822</v>
      </c>
      <c r="AD8" s="83">
        <f>SUMIF('Division Lvl'!$AO:$AO,$A8,'Division Lvl'!AG:AG)</f>
        <v>3275633.941834942</v>
      </c>
      <c r="AF8" s="82"/>
      <c r="AG8" s="82"/>
      <c r="AH8" s="82"/>
      <c r="AI8" s="82"/>
      <c r="AJ8" s="82"/>
      <c r="AK8" s="82"/>
      <c r="AL8" s="82"/>
      <c r="AM8" s="82"/>
      <c r="AN8" s="82"/>
      <c r="AO8" s="82"/>
    </row>
    <row r="9" spans="1:41" x14ac:dyDescent="0.2">
      <c r="A9" s="86" t="s">
        <v>194</v>
      </c>
      <c r="B9" s="84">
        <f>SUMIF(SRP!$B:$B,$A9,SRP!D:D)</f>
        <v>295763.83999999997</v>
      </c>
      <c r="C9" s="84">
        <f>SUMIF(SRP!$B:$B,$A9,SRP!E:E)</f>
        <v>531294.06000000006</v>
      </c>
      <c r="D9" s="84">
        <f>SUMIF(SRP!$B:$B,$A9,SRP!F:F)</f>
        <v>1321329</v>
      </c>
      <c r="E9" s="84">
        <f>SUMIF(SRP!$B:$B,$A9,SRP!G:G)</f>
        <v>4004600.9899999993</v>
      </c>
      <c r="F9" s="84">
        <f>SUMIF(SRP!$B:$B,$A9,SRP!H:H)</f>
        <v>14244814</v>
      </c>
      <c r="G9" s="84">
        <f>SUMIF(SRP!$B:$B,$A9,SRP!I:I)</f>
        <v>9312500</v>
      </c>
      <c r="H9" s="84">
        <f>SUMIF(SRP!$B:$B,$A9,SRP!J:J)</f>
        <v>4325312.5</v>
      </c>
      <c r="I9" s="84">
        <f>SUMIF(SRP!$B:$B,$A9,SRP!K:K)</f>
        <v>2253781.2499999995</v>
      </c>
      <c r="J9" s="84">
        <f>SUMIF(SRP!$B:$B,$A9,SRP!L:L)</f>
        <v>2207625.7812499995</v>
      </c>
      <c r="K9" s="84">
        <f>SUMIF(SRP!$B:$B,$A9,SRP!M:M)</f>
        <v>2262816.4257812495</v>
      </c>
      <c r="L9" s="84">
        <f>SUMIF(SRP!$B:$B,$A9,SRP!N:N)</f>
        <v>2319386.8364257803</v>
      </c>
      <c r="M9" s="84">
        <f>SUMIF(SRP!$B:$B,$A9,SRP!O:O)</f>
        <v>2377371.5073364247</v>
      </c>
      <c r="N9" s="84">
        <f>SUMIF(SRP!$B:$B,$A9,SRP!P:P)</f>
        <v>2436805.7950198348</v>
      </c>
      <c r="O9" s="84">
        <f>SUMIF(SRP!$B:$B,$A9,SRP!Q:Q)</f>
        <v>2497725.9398953305</v>
      </c>
      <c r="P9" s="83">
        <f>SUMIF('Division Lvl'!$AO:$AO,$A9,'Division Lvl'!S:S)</f>
        <v>295763.83999999997</v>
      </c>
      <c r="Q9" s="83">
        <f>SUMIF('Division Lvl'!$AO:$AO,$A9,'Division Lvl'!T:T)</f>
        <v>531294.06000000006</v>
      </c>
      <c r="R9" s="83">
        <f>SUMIF('Division Lvl'!$AO:$AO,$A9,'Division Lvl'!U:U)</f>
        <v>1321329</v>
      </c>
      <c r="S9" s="83">
        <f>SUMIF('Division Lvl'!$AO:$AO,$A9,'Division Lvl'!V:V)</f>
        <v>4186514.0399999996</v>
      </c>
      <c r="T9" s="83">
        <f>SUMIF('Division Lvl'!$AO:$AO,$A9,'Division Lvl'!W:W)</f>
        <v>14073634.239999998</v>
      </c>
      <c r="U9" s="83">
        <f>SUMIF('Division Lvl'!$AO:$AO,$A9,'Division Lvl'!X:X)</f>
        <v>9312500.1499999985</v>
      </c>
      <c r="V9" s="83">
        <f>SUMIF('Division Lvl'!$AO:$AO,$A9,'Division Lvl'!Y:Y)</f>
        <v>4325312.8093749993</v>
      </c>
      <c r="W9" s="83">
        <f>SUMIF('Division Lvl'!$AO:$AO,$A9,'Division Lvl'!Z:Z)</f>
        <v>2253781.3134374996</v>
      </c>
      <c r="X9" s="83">
        <f>SUMIF('Division Lvl'!$AO:$AO,$A9,'Division Lvl'!AA:AA)</f>
        <v>2207625.7812499995</v>
      </c>
      <c r="Y9" s="83">
        <f>SUMIF('Division Lvl'!$AO:$AO,$A9,'Division Lvl'!AB:AB)</f>
        <v>2262816.4257812495</v>
      </c>
      <c r="Z9" s="83">
        <f>SUMIF('Division Lvl'!$AO:$AO,$A9,'Division Lvl'!AC:AC)</f>
        <v>2319386.8364257803</v>
      </c>
      <c r="AA9" s="83">
        <f>SUMIF('Division Lvl'!$AO:$AO,$A9,'Division Lvl'!AD:AD)</f>
        <v>2377371.5073364251</v>
      </c>
      <c r="AB9" s="83">
        <f>SUMIF('Division Lvl'!$AO:$AO,$A9,'Division Lvl'!AE:AE)</f>
        <v>2436805.7950198352</v>
      </c>
      <c r="AC9" s="83">
        <f>SUMIF('Division Lvl'!$AO:$AO,$A9,'Division Lvl'!AF:AF)</f>
        <v>2497725.9398953309</v>
      </c>
      <c r="AD9" s="83">
        <f>SUMIF('Division Lvl'!$AO:$AO,$A9,'Division Lvl'!AG:AG)</f>
        <v>2560169.088392714</v>
      </c>
      <c r="AF9" s="82"/>
      <c r="AG9" s="82"/>
      <c r="AH9" s="82"/>
      <c r="AI9" s="82"/>
      <c r="AJ9" s="82"/>
      <c r="AK9" s="82"/>
      <c r="AL9" s="82"/>
      <c r="AM9" s="82"/>
      <c r="AN9" s="82"/>
      <c r="AO9" s="82"/>
    </row>
    <row r="10" spans="1:41" x14ac:dyDescent="0.2">
      <c r="A10" s="86" t="s">
        <v>154</v>
      </c>
      <c r="B10" s="84">
        <f>SUMIF(SRP!$B:$B,$A10,SRP!D:D)</f>
        <v>190546.42</v>
      </c>
      <c r="C10" s="84">
        <f>SUMIF(SRP!$B:$B,$A10,SRP!E:E)</f>
        <v>770.21999999999935</v>
      </c>
      <c r="D10" s="84">
        <f>SUMIF(SRP!$B:$B,$A10,SRP!F:F)</f>
        <v>0</v>
      </c>
      <c r="E10" s="84">
        <f>SUMIF(SRP!$B:$B,$A10,SRP!G:G)</f>
        <v>0</v>
      </c>
      <c r="F10" s="84">
        <f>SUMIF(SRP!$B:$B,$A10,SRP!H:H)</f>
        <v>0</v>
      </c>
      <c r="G10" s="84">
        <f>SUMIF(SRP!$B:$B,$A10,SRP!I:I)</f>
        <v>0</v>
      </c>
      <c r="H10" s="84">
        <f>SUMIF(SRP!$B:$B,$A10,SRP!J:J)</f>
        <v>0</v>
      </c>
      <c r="I10" s="84">
        <f>SUMIF(SRP!$B:$B,$A10,SRP!K:K)</f>
        <v>0</v>
      </c>
      <c r="J10" s="84">
        <f>SUMIF(SRP!$B:$B,$A10,SRP!L:L)</f>
        <v>0</v>
      </c>
      <c r="K10" s="84">
        <f>SUMIF(SRP!$B:$B,$A10,SRP!M:M)</f>
        <v>0</v>
      </c>
      <c r="L10" s="84">
        <f>SUMIF(SRP!$B:$B,$A10,SRP!N:N)</f>
        <v>0</v>
      </c>
      <c r="M10" s="84">
        <f>SUMIF(SRP!$B:$B,$A10,SRP!O:O)</f>
        <v>0</v>
      </c>
      <c r="N10" s="84">
        <f>SUMIF(SRP!$B:$B,$A10,SRP!P:P)</f>
        <v>0</v>
      </c>
      <c r="O10" s="84">
        <f>SUMIF(SRP!$B:$B,$A10,SRP!Q:Q)</f>
        <v>0</v>
      </c>
      <c r="P10" s="83">
        <f>SUMIF('Division Lvl'!$AO:$AO,$A10,'Division Lvl'!S:S)</f>
        <v>190546.42</v>
      </c>
      <c r="Q10" s="83">
        <f>SUMIF('Division Lvl'!$AO:$AO,$A10,'Division Lvl'!T:T)</f>
        <v>770.21999999999935</v>
      </c>
      <c r="R10" s="83">
        <f>SUMIF('Division Lvl'!$AO:$AO,$A10,'Division Lvl'!U:U)</f>
        <v>0</v>
      </c>
      <c r="S10" s="83">
        <f>SUMIF('Division Lvl'!$AO:$AO,$A10,'Division Lvl'!V:V)</f>
        <v>0</v>
      </c>
      <c r="T10" s="83">
        <f>SUMIF('Division Lvl'!$AO:$AO,$A10,'Division Lvl'!W:W)</f>
        <v>0</v>
      </c>
      <c r="U10" s="83">
        <f>SUMIF('Division Lvl'!$AO:$AO,$A10,'Division Lvl'!X:X)</f>
        <v>0</v>
      </c>
      <c r="V10" s="83">
        <f>SUMIF('Division Lvl'!$AO:$AO,$A10,'Division Lvl'!Y:Y)</f>
        <v>0</v>
      </c>
      <c r="W10" s="83">
        <f>SUMIF('Division Lvl'!$AO:$AO,$A10,'Division Lvl'!Z:Z)</f>
        <v>0</v>
      </c>
      <c r="X10" s="83">
        <f>SUMIF('Division Lvl'!$AO:$AO,$A10,'Division Lvl'!AA:AA)</f>
        <v>0</v>
      </c>
      <c r="Y10" s="83">
        <f>SUMIF('Division Lvl'!$AO:$AO,$A10,'Division Lvl'!AB:AB)</f>
        <v>0</v>
      </c>
      <c r="Z10" s="83">
        <f>SUMIF('Division Lvl'!$AO:$AO,$A10,'Division Lvl'!AC:AC)</f>
        <v>0</v>
      </c>
      <c r="AA10" s="83">
        <f>SUMIF('Division Lvl'!$AO:$AO,$A10,'Division Lvl'!AD:AD)</f>
        <v>0</v>
      </c>
      <c r="AB10" s="83">
        <f>SUMIF('Division Lvl'!$AO:$AO,$A10,'Division Lvl'!AE:AE)</f>
        <v>0</v>
      </c>
      <c r="AC10" s="83">
        <f>SUMIF('Division Lvl'!$AO:$AO,$A10,'Division Lvl'!AF:AF)</f>
        <v>0</v>
      </c>
      <c r="AD10" s="83">
        <f>SUMIF('Division Lvl'!$AO:$AO,$A10,'Division Lvl'!AG:AG)</f>
        <v>0</v>
      </c>
      <c r="AF10" s="82"/>
      <c r="AG10" s="82"/>
      <c r="AH10" s="82"/>
      <c r="AI10" s="82"/>
      <c r="AJ10" s="82"/>
      <c r="AK10" s="82"/>
      <c r="AL10" s="82"/>
      <c r="AM10" s="82"/>
      <c r="AN10" s="82"/>
      <c r="AO10" s="82"/>
    </row>
    <row r="11" spans="1:41" x14ac:dyDescent="0.2">
      <c r="A11" s="86" t="s">
        <v>152</v>
      </c>
      <c r="B11" s="84">
        <f>SUMIF(SRP!$B:$B,$A11,SRP!D:D)</f>
        <v>11023877.699999999</v>
      </c>
      <c r="C11" s="84">
        <f>SUMIF(SRP!$B:$B,$A11,SRP!E:E)</f>
        <v>3151822.81</v>
      </c>
      <c r="D11" s="84">
        <f>SUMIF(SRP!$B:$B,$A11,SRP!F:F)</f>
        <v>3840236.1800000006</v>
      </c>
      <c r="E11" s="84">
        <f>SUMIF(SRP!$B:$B,$A11,SRP!G:G)</f>
        <v>4480000</v>
      </c>
      <c r="F11" s="84">
        <f>SUMIF(SRP!$B:$B,$A11,SRP!H:H)</f>
        <v>7057544</v>
      </c>
      <c r="G11" s="84">
        <f>SUMIF(SRP!$B:$B,$A11,SRP!I:I)</f>
        <v>6970865.0999999996</v>
      </c>
      <c r="H11" s="84">
        <f>SUMIF(SRP!$B:$B,$A11,SRP!J:J)</f>
        <v>7462655.5643749991</v>
      </c>
      <c r="I11" s="84">
        <f>SUMIF(SRP!$B:$B,$A11,SRP!K:K)</f>
        <v>7158488.2801249996</v>
      </c>
      <c r="J11" s="84">
        <f>SUMIF(SRP!$B:$B,$A11,SRP!L:L)</f>
        <v>6926477.7678777333</v>
      </c>
      <c r="K11" s="84">
        <f>SUMIF(SRP!$B:$B,$A11,SRP!M:M)</f>
        <v>6728594.3886571955</v>
      </c>
      <c r="L11" s="84">
        <f>SUMIF(SRP!$B:$B,$A11,SRP!N:N)</f>
        <v>6958160.509277341</v>
      </c>
      <c r="M11" s="84">
        <f>SUMIF(SRP!$B:$B,$A11,SRP!O:O)</f>
        <v>7132114.522009274</v>
      </c>
      <c r="N11" s="84">
        <f>SUMIF(SRP!$B:$B,$A11,SRP!P:P)</f>
        <v>7310417.3850595048</v>
      </c>
      <c r="O11" s="84">
        <f>SUMIF(SRP!$B:$B,$A11,SRP!Q:Q)</f>
        <v>7493177.8196859909</v>
      </c>
      <c r="P11" s="83">
        <f>SUMIF('Division Lvl'!$AO:$AO,$A11,'Division Lvl'!S:S)</f>
        <v>11023877.699999999</v>
      </c>
      <c r="Q11" s="83">
        <f>SUMIF('Division Lvl'!$AO:$AO,$A11,'Division Lvl'!T:T)</f>
        <v>3151822.81</v>
      </c>
      <c r="R11" s="83">
        <f>SUMIF('Division Lvl'!$AO:$AO,$A11,'Division Lvl'!U:U)</f>
        <v>3840236.1800000006</v>
      </c>
      <c r="S11" s="83">
        <f>SUMIF('Division Lvl'!$AO:$AO,$A11,'Division Lvl'!V:V)</f>
        <v>6225105.2500000047</v>
      </c>
      <c r="T11" s="83">
        <f>SUMIF('Division Lvl'!$AO:$AO,$A11,'Division Lvl'!W:W)</f>
        <v>8536573.1465000007</v>
      </c>
      <c r="U11" s="83">
        <f>SUMIF('Division Lvl'!$AO:$AO,$A11,'Division Lvl'!X:X)</f>
        <v>6970865.0999999996</v>
      </c>
      <c r="V11" s="83">
        <f>SUMIF('Division Lvl'!$AO:$AO,$A11,'Division Lvl'!Y:Y)</f>
        <v>7462655.5643749991</v>
      </c>
      <c r="W11" s="83">
        <f>SUMIF('Division Lvl'!$AO:$AO,$A11,'Division Lvl'!Z:Z)</f>
        <v>7158488.2801249996</v>
      </c>
      <c r="X11" s="83">
        <f>SUMIF('Division Lvl'!$AO:$AO,$A11,'Division Lvl'!AA:AA)</f>
        <v>6926477.7678777333</v>
      </c>
      <c r="Y11" s="83">
        <f>SUMIF('Division Lvl'!$AO:$AO,$A11,'Division Lvl'!AB:AB)</f>
        <v>6728594.3886571955</v>
      </c>
      <c r="Z11" s="83">
        <f>SUMIF('Division Lvl'!$AO:$AO,$A11,'Division Lvl'!AC:AC)</f>
        <v>6958160.509277341</v>
      </c>
      <c r="AA11" s="83">
        <f>SUMIF('Division Lvl'!$AO:$AO,$A11,'Division Lvl'!AD:AD)</f>
        <v>7132114.5220092749</v>
      </c>
      <c r="AB11" s="83">
        <f>SUMIF('Division Lvl'!$AO:$AO,$A11,'Division Lvl'!AE:AE)</f>
        <v>7310417.3850595066</v>
      </c>
      <c r="AC11" s="83">
        <f>SUMIF('Division Lvl'!$AO:$AO,$A11,'Division Lvl'!AF:AF)</f>
        <v>7493177.8196859928</v>
      </c>
      <c r="AD11" s="83">
        <f>SUMIF('Division Lvl'!$AO:$AO,$A11,'Division Lvl'!AG:AG)</f>
        <v>7680507.2651781421</v>
      </c>
      <c r="AF11" s="82"/>
      <c r="AG11" s="82"/>
      <c r="AH11" s="82"/>
      <c r="AI11" s="82"/>
      <c r="AJ11" s="82"/>
      <c r="AK11" s="82"/>
      <c r="AL11" s="82"/>
      <c r="AM11" s="82"/>
      <c r="AN11" s="82"/>
      <c r="AO11" s="82"/>
    </row>
    <row r="12" spans="1:41" x14ac:dyDescent="0.2">
      <c r="A12" s="86" t="s">
        <v>97</v>
      </c>
      <c r="B12" s="84">
        <f>SUMIF(SRP!$B:$B,$A12,SRP!D:D)</f>
        <v>5231966.2700000014</v>
      </c>
      <c r="C12" s="84">
        <f>SUMIF(SRP!$B:$B,$A12,SRP!E:E)</f>
        <v>4695952.8199999994</v>
      </c>
      <c r="D12" s="84">
        <f>SUMIF(SRP!$B:$B,$A12,SRP!F:F)</f>
        <v>3865150.2600000016</v>
      </c>
      <c r="E12" s="84">
        <f>SUMIF(SRP!$B:$B,$A12,SRP!G:G)</f>
        <v>8725596.4249444511</v>
      </c>
      <c r="F12" s="84">
        <f>SUMIF(SRP!$B:$B,$A12,SRP!H:H)</f>
        <v>10000000</v>
      </c>
      <c r="G12" s="84">
        <f>SUMIF(SRP!$B:$B,$A12,SRP!I:I)</f>
        <v>14182418.649999999</v>
      </c>
      <c r="H12" s="84">
        <f>SUMIF(SRP!$B:$B,$A12,SRP!J:J)</f>
        <v>13958796.014374999</v>
      </c>
      <c r="I12" s="84">
        <f>SUMIF(SRP!$B:$B,$A12,SRP!K:K)</f>
        <v>14282150.994328123</v>
      </c>
      <c r="J12" s="84">
        <f>SUMIF(SRP!$B:$B,$A12,SRP!L:L)</f>
        <v>14690991.254762888</v>
      </c>
      <c r="K12" s="84">
        <f>SUMIF(SRP!$B:$B,$A12,SRP!M:M)</f>
        <v>15327508.379961753</v>
      </c>
      <c r="L12" s="84">
        <f>SUMIF(SRP!$B:$B,$A12,SRP!N:N)</f>
        <v>15736695.256203711</v>
      </c>
      <c r="M12" s="84">
        <f>SUMIF(SRP!$B:$B,$A12,SRP!O:O)</f>
        <v>16154393.921498982</v>
      </c>
      <c r="N12" s="84">
        <f>SUMIF(SRP!$B:$B,$A12,SRP!P:P)</f>
        <v>16583267.581022333</v>
      </c>
      <c r="O12" s="84">
        <f>SUMIF(SRP!$B:$B,$A12,SRP!Q:Q)</f>
        <v>17049382.352139808</v>
      </c>
      <c r="P12" s="83">
        <f>SUMIF('Division Lvl'!$AO:$AO,$A12,'Division Lvl'!S:S)</f>
        <v>5231966.2700000014</v>
      </c>
      <c r="Q12" s="83">
        <f>SUMIF('Division Lvl'!$AO:$AO,$A12,'Division Lvl'!T:T)</f>
        <v>4695952.8199999994</v>
      </c>
      <c r="R12" s="83">
        <f>SUMIF('Division Lvl'!$AO:$AO,$A12,'Division Lvl'!U:U)</f>
        <v>3865150.2600000016</v>
      </c>
      <c r="S12" s="83">
        <f>SUMIF('Division Lvl'!$AO:$AO,$A12,'Division Lvl'!V:V)</f>
        <v>7457838.4499999955</v>
      </c>
      <c r="T12" s="83">
        <f>SUMIF('Division Lvl'!$AO:$AO,$A12,'Division Lvl'!W:W)</f>
        <v>10000000</v>
      </c>
      <c r="U12" s="83">
        <f>SUMIF('Division Lvl'!$AO:$AO,$A12,'Division Lvl'!X:X)</f>
        <v>7688980.0999999996</v>
      </c>
      <c r="V12" s="83">
        <f>SUMIF('Division Lvl'!$AO:$AO,$A12,'Division Lvl'!Y:Y)</f>
        <v>5602510.34375</v>
      </c>
      <c r="W12" s="83">
        <f>SUMIF('Division Lvl'!$AO:$AO,$A12,'Division Lvl'!Z:Z)</f>
        <v>4936560.3144843746</v>
      </c>
      <c r="X12" s="83">
        <f>SUMIF('Division Lvl'!$AO:$AO,$A12,'Division Lvl'!AA:AA)</f>
        <v>4769957.41965078</v>
      </c>
      <c r="Y12" s="83">
        <f>SUMIF('Division Lvl'!$AO:$AO,$A12,'Division Lvl'!AB:AB)</f>
        <v>4803453.5324624302</v>
      </c>
      <c r="Z12" s="83">
        <f>SUMIF('Division Lvl'!$AO:$AO,$A12,'Division Lvl'!AC:AC)</f>
        <v>4923539.8707739906</v>
      </c>
      <c r="AA12" s="83">
        <f>SUMIF('Division Lvl'!$AO:$AO,$A12,'Division Lvl'!AD:AD)</f>
        <v>5046628.3675433407</v>
      </c>
      <c r="AB12" s="83">
        <f>SUMIF('Division Lvl'!$AO:$AO,$A12,'Division Lvl'!AE:AE)</f>
        <v>5172794.076731924</v>
      </c>
      <c r="AC12" s="83">
        <f>SUMIF('Division Lvl'!$AO:$AO,$A12,'Division Lvl'!AF:AF)</f>
        <v>5302113.9286502209</v>
      </c>
      <c r="AD12" s="83">
        <f>SUMIF('Division Lvl'!$AO:$AO,$A12,'Division Lvl'!AG:AG)</f>
        <v>5434666.7768664761</v>
      </c>
      <c r="AF12" s="82"/>
      <c r="AG12" s="82"/>
      <c r="AH12" s="82"/>
      <c r="AI12" s="82"/>
      <c r="AJ12" s="82"/>
      <c r="AK12" s="82"/>
      <c r="AL12" s="82"/>
      <c r="AM12" s="82"/>
      <c r="AN12" s="82"/>
      <c r="AO12" s="82"/>
    </row>
    <row r="13" spans="1:41" x14ac:dyDescent="0.2">
      <c r="A13" s="86" t="s">
        <v>156</v>
      </c>
      <c r="B13" s="84">
        <f>SUMIF(SRP!$B:$B,$A13,SRP!D:D)</f>
        <v>1589763.4199999997</v>
      </c>
      <c r="C13" s="84">
        <f>SUMIF(SRP!$B:$B,$A13,SRP!E:E)</f>
        <v>1216003.3799999999</v>
      </c>
      <c r="D13" s="84">
        <f>SUMIF(SRP!$B:$B,$A13,SRP!F:F)</f>
        <v>1249268.58</v>
      </c>
      <c r="E13" s="84">
        <f>SUMIF(SRP!$B:$B,$A13,SRP!G:G)</f>
        <v>1882222.76</v>
      </c>
      <c r="F13" s="84">
        <f>SUMIF(SRP!$B:$B,$A13,SRP!H:H)</f>
        <v>1870000</v>
      </c>
      <c r="G13" s="84">
        <f>SUMIF(SRP!$B:$B,$A13,SRP!I:I)</f>
        <v>1916749.9999999998</v>
      </c>
      <c r="H13" s="84">
        <f>SUMIF(SRP!$B:$B,$A13,SRP!J:J)</f>
        <v>1964668.75</v>
      </c>
      <c r="I13" s="84">
        <f>SUMIF(SRP!$B:$B,$A13,SRP!K:K)</f>
        <v>2013785.4687499995</v>
      </c>
      <c r="J13" s="84">
        <f>SUMIF(SRP!$B:$B,$A13,SRP!L:L)</f>
        <v>2064130.1054687495</v>
      </c>
      <c r="K13" s="84">
        <f>SUMIF(SRP!$B:$B,$A13,SRP!M:M)</f>
        <v>2115733.3581054681</v>
      </c>
      <c r="L13" s="84">
        <f>SUMIF(SRP!$B:$B,$A13,SRP!N:N)</f>
        <v>2168626.6920581046</v>
      </c>
      <c r="M13" s="84">
        <f>SUMIF(SRP!$B:$B,$A13,SRP!O:O)</f>
        <v>2222842.3593595568</v>
      </c>
      <c r="N13" s="84">
        <f>SUMIF(SRP!$B:$B,$A13,SRP!P:P)</f>
        <v>2278413.4183435454</v>
      </c>
      <c r="O13" s="84">
        <f>SUMIF(SRP!$B:$B,$A13,SRP!Q:Q)</f>
        <v>2335373.7538021342</v>
      </c>
      <c r="P13" s="83">
        <f>SUMIF('Division Lvl'!$AO:$AO,$A13,'Division Lvl'!S:S)</f>
        <v>2427640.6699999995</v>
      </c>
      <c r="Q13" s="83">
        <f>SUMIF('Division Lvl'!$AO:$AO,$A13,'Division Lvl'!T:T)</f>
        <v>1825082.16</v>
      </c>
      <c r="R13" s="83">
        <f>SUMIF('Division Lvl'!$AO:$AO,$A13,'Division Lvl'!U:U)</f>
        <v>1759986.4100000001</v>
      </c>
      <c r="S13" s="83">
        <f>SUMIF('Division Lvl'!$AO:$AO,$A13,'Division Lvl'!V:V)</f>
        <v>1623164.2699999996</v>
      </c>
      <c r="T13" s="83">
        <f>SUMIF('Division Lvl'!$AO:$AO,$A13,'Division Lvl'!W:W)</f>
        <v>2850394.93</v>
      </c>
      <c r="U13" s="83">
        <f>SUMIF('Division Lvl'!$AO:$AO,$A13,'Division Lvl'!X:X)</f>
        <v>1875750</v>
      </c>
      <c r="V13" s="83">
        <f>SUMIF('Division Lvl'!$AO:$AO,$A13,'Division Lvl'!Y:Y)</f>
        <v>1922643.75</v>
      </c>
      <c r="W13" s="83">
        <f>SUMIF('Division Lvl'!$AO:$AO,$A13,'Division Lvl'!Z:Z)</f>
        <v>1970709.8437499998</v>
      </c>
      <c r="X13" s="83">
        <f>SUMIF('Division Lvl'!$AO:$AO,$A13,'Division Lvl'!AA:AA)</f>
        <v>2019977.5898437495</v>
      </c>
      <c r="Y13" s="83">
        <f>SUMIF('Division Lvl'!$AO:$AO,$A13,'Division Lvl'!AB:AB)</f>
        <v>2070477.0295898432</v>
      </c>
      <c r="Z13" s="83">
        <f>SUMIF('Division Lvl'!$AO:$AO,$A13,'Division Lvl'!AC:AC)</f>
        <v>2122238.9553295891</v>
      </c>
      <c r="AA13" s="83">
        <f>SUMIF('Division Lvl'!$AO:$AO,$A13,'Division Lvl'!AD:AD)</f>
        <v>2175294.9292128291</v>
      </c>
      <c r="AB13" s="83">
        <f>SUMIF('Division Lvl'!$AO:$AO,$A13,'Division Lvl'!AE:AE)</f>
        <v>2229677.3024431495</v>
      </c>
      <c r="AC13" s="83">
        <f>SUMIF('Division Lvl'!$AO:$AO,$A13,'Division Lvl'!AF:AF)</f>
        <v>2285419.2350042281</v>
      </c>
      <c r="AD13" s="83">
        <f>SUMIF('Division Lvl'!$AO:$AO,$A13,'Division Lvl'!AG:AG)</f>
        <v>2342554.7158793332</v>
      </c>
      <c r="AF13" s="82"/>
      <c r="AG13" s="82"/>
      <c r="AH13" s="82"/>
      <c r="AI13" s="82"/>
      <c r="AJ13" s="82"/>
      <c r="AK13" s="82"/>
      <c r="AL13" s="82"/>
      <c r="AM13" s="82"/>
      <c r="AN13" s="82"/>
      <c r="AO13" s="82"/>
    </row>
    <row r="14" spans="1:41" x14ac:dyDescent="0.2">
      <c r="A14" s="86" t="s">
        <v>133</v>
      </c>
      <c r="B14" s="84">
        <f>SUMIF(SRP!$B:$B,$A14,SRP!D:D)</f>
        <v>3221857.1699999995</v>
      </c>
      <c r="C14" s="84">
        <f>SUMIF(SRP!$B:$B,$A14,SRP!E:E)</f>
        <v>3263055.6799999997</v>
      </c>
      <c r="D14" s="84">
        <f>SUMIF(SRP!$B:$B,$A14,SRP!F:F)</f>
        <v>3134267.7199999988</v>
      </c>
      <c r="E14" s="84">
        <f>SUMIF(SRP!$B:$B,$A14,SRP!G:G)</f>
        <v>1838337.5899999999</v>
      </c>
      <c r="F14" s="84">
        <f>SUMIF(SRP!$B:$B,$A14,SRP!H:H)</f>
        <v>905000</v>
      </c>
      <c r="G14" s="84">
        <f>SUMIF(SRP!$B:$B,$A14,SRP!I:I)</f>
        <v>2524148.5999999996</v>
      </c>
      <c r="H14" s="84">
        <f>SUMIF(SRP!$B:$B,$A14,SRP!J:J)</f>
        <v>1825129.9906249999</v>
      </c>
      <c r="I14" s="84">
        <f>SUMIF(SRP!$B:$B,$A14,SRP!K:K)</f>
        <v>1816484.0297812498</v>
      </c>
      <c r="J14" s="84">
        <f>SUMIF(SRP!$B:$B,$A14,SRP!L:L)</f>
        <v>1806263.9608382809</v>
      </c>
      <c r="K14" s="84">
        <f>SUMIF(SRP!$B:$B,$A14,SRP!M:M)</f>
        <v>1800055.7584022162</v>
      </c>
      <c r="L14" s="84">
        <f>SUMIF(SRP!$B:$B,$A14,SRP!N:N)</f>
        <v>1786609.7637777599</v>
      </c>
      <c r="M14" s="84">
        <f>SUMIF(SRP!$B:$B,$A14,SRP!O:O)</f>
        <v>1771366.4345730795</v>
      </c>
      <c r="N14" s="84">
        <f>SUMIF(SRP!$B:$B,$A14,SRP!P:P)</f>
        <v>1754244.3078058041</v>
      </c>
      <c r="O14" s="84">
        <f>SUMIF(SRP!$B:$B,$A14,SRP!Q:Q)</f>
        <v>1735158.9706785565</v>
      </c>
      <c r="P14" s="83">
        <f>SUMIF('Division Lvl'!$AO:$AO,$A14,'Division Lvl'!S:S)</f>
        <v>3332230.8699999996</v>
      </c>
      <c r="Q14" s="83">
        <f>SUMIF('Division Lvl'!$AO:$AO,$A14,'Division Lvl'!T:T)</f>
        <v>3453125.5199999996</v>
      </c>
      <c r="R14" s="83">
        <f>SUMIF('Division Lvl'!$AO:$AO,$A14,'Division Lvl'!U:U)</f>
        <v>3318967.9499999988</v>
      </c>
      <c r="S14" s="83">
        <f>SUMIF('Division Lvl'!$AO:$AO,$A14,'Division Lvl'!V:V)</f>
        <v>1689533.0700000003</v>
      </c>
      <c r="T14" s="83">
        <f>SUMIF('Division Lvl'!$AO:$AO,$A14,'Division Lvl'!W:W)</f>
        <v>815847.56</v>
      </c>
      <c r="U14" s="83">
        <f>SUMIF('Division Lvl'!$AO:$AO,$A14,'Division Lvl'!X:X)</f>
        <v>2601023.5999999996</v>
      </c>
      <c r="V14" s="83">
        <f>SUMIF('Division Lvl'!$AO:$AO,$A14,'Division Lvl'!Y:Y)</f>
        <v>1888167.4906249996</v>
      </c>
      <c r="W14" s="83">
        <f>SUMIF('Division Lvl'!$AO:$AO,$A14,'Division Lvl'!Z:Z)</f>
        <v>1870328.5610312498</v>
      </c>
      <c r="X14" s="83">
        <f>SUMIF('Division Lvl'!$AO:$AO,$A14,'Division Lvl'!AA:AA)</f>
        <v>1817302.0897445309</v>
      </c>
      <c r="Y14" s="83">
        <f>SUMIF('Division Lvl'!$AO:$AO,$A14,'Division Lvl'!AB:AB)</f>
        <v>1850969.1279822944</v>
      </c>
      <c r="Z14" s="83">
        <f>SUMIF('Division Lvl'!$AO:$AO,$A14,'Division Lvl'!AC:AC)</f>
        <v>1798206.697959889</v>
      </c>
      <c r="AA14" s="83">
        <f>SUMIF('Division Lvl'!$AO:$AO,$A14,'Division Lvl'!AD:AD)</f>
        <v>1824857.2934881495</v>
      </c>
      <c r="AB14" s="83">
        <f>SUMIF('Division Lvl'!$AO:$AO,$A14,'Division Lvl'!AE:AE)</f>
        <v>1766428.3367809036</v>
      </c>
      <c r="AC14" s="83">
        <f>SUMIF('Division Lvl'!$AO:$AO,$A14,'Division Lvl'!AF:AF)</f>
        <v>1791357.8043262018</v>
      </c>
      <c r="AD14" s="83">
        <f>SUMIF('Division Lvl'!$AO:$AO,$A14,'Division Lvl'!AG:AG)</f>
        <v>1726823.809444532</v>
      </c>
      <c r="AF14" s="82"/>
      <c r="AG14" s="82"/>
      <c r="AH14" s="82"/>
      <c r="AI14" s="82"/>
      <c r="AJ14" s="82"/>
      <c r="AK14" s="82"/>
      <c r="AL14" s="82"/>
      <c r="AM14" s="82"/>
      <c r="AN14" s="82"/>
      <c r="AO14" s="82"/>
    </row>
    <row r="15" spans="1:41" x14ac:dyDescent="0.2">
      <c r="A15" s="86" t="s">
        <v>98</v>
      </c>
      <c r="B15" s="84">
        <f>SUMIF(SRP!$B:$B,$A15,SRP!D:D)</f>
        <v>833787.11999999988</v>
      </c>
      <c r="C15" s="84">
        <f>SUMIF(SRP!$B:$B,$A15,SRP!E:E)</f>
        <v>629075.45000000007</v>
      </c>
      <c r="D15" s="84">
        <f>SUMIF(SRP!$B:$B,$A15,SRP!F:F)</f>
        <v>642906.63000000024</v>
      </c>
      <c r="E15" s="84">
        <f>SUMIF(SRP!$B:$B,$A15,SRP!G:G)</f>
        <v>1123423.0321086128</v>
      </c>
      <c r="F15" s="84">
        <f>SUMIF(SRP!$B:$B,$A15,SRP!H:H)</f>
        <v>850000</v>
      </c>
      <c r="G15" s="84">
        <f>SUMIF(SRP!$B:$B,$A15,SRP!I:I)</f>
        <v>1774809.0249999999</v>
      </c>
      <c r="H15" s="84">
        <f>SUMIF(SRP!$B:$B,$A15,SRP!J:J)</f>
        <v>1750945.3593749998</v>
      </c>
      <c r="I15" s="84">
        <f>SUMIF(SRP!$B:$B,$A15,SRP!K:K)</f>
        <v>1792149.5323281249</v>
      </c>
      <c r="J15" s="84">
        <f>SUMIF(SRP!$B:$B,$A15,SRP!L:L)</f>
        <v>1843593.8089863278</v>
      </c>
      <c r="K15" s="84">
        <f>SUMIF(SRP!$B:$B,$A15,SRP!M:M)</f>
        <v>1922175.4352687788</v>
      </c>
      <c r="L15" s="84">
        <f>SUMIF(SRP!$B:$B,$A15,SRP!N:N)</f>
        <v>1973837.6273745582</v>
      </c>
      <c r="M15" s="84">
        <f>SUMIF(SRP!$B:$B,$A15,SRP!O:O)</f>
        <v>2026602.2282864717</v>
      </c>
      <c r="N15" s="84">
        <f>SUMIF(SRP!$B:$B,$A15,SRP!P:P)</f>
        <v>2080788.4683674371</v>
      </c>
      <c r="O15" s="84">
        <f>SUMIF(SRP!$B:$B,$A15,SRP!Q:Q)</f>
        <v>2140064.0739320186</v>
      </c>
      <c r="P15" s="83">
        <f>SUMIF('Division Lvl'!$AO:$AO,$A15,'Division Lvl'!S:S)</f>
        <v>833787.11999999988</v>
      </c>
      <c r="Q15" s="83">
        <f>SUMIF('Division Lvl'!$AO:$AO,$A15,'Division Lvl'!T:T)</f>
        <v>629075.45000000007</v>
      </c>
      <c r="R15" s="83">
        <f>SUMIF('Division Lvl'!$AO:$AO,$A15,'Division Lvl'!U:U)</f>
        <v>642906.63000000024</v>
      </c>
      <c r="S15" s="83">
        <f>SUMIF('Division Lvl'!$AO:$AO,$A15,'Division Lvl'!V:V)</f>
        <v>998905.70000000077</v>
      </c>
      <c r="T15" s="83">
        <f>SUMIF('Division Lvl'!$AO:$AO,$A15,'Division Lvl'!W:W)</f>
        <v>850000</v>
      </c>
      <c r="U15" s="83">
        <f>SUMIF('Division Lvl'!$AO:$AO,$A15,'Division Lvl'!X:X)</f>
        <v>1044823.4999999999</v>
      </c>
      <c r="V15" s="83">
        <f>SUMIF('Division Lvl'!$AO:$AO,$A15,'Division Lvl'!Y:Y)</f>
        <v>780742.5512499999</v>
      </c>
      <c r="W15" s="83">
        <f>SUMIF('Division Lvl'!$AO:$AO,$A15,'Division Lvl'!Z:Z)</f>
        <v>712692.67696874996</v>
      </c>
      <c r="X15" s="83">
        <f>SUMIF('Division Lvl'!$AO:$AO,$A15,'Division Lvl'!AA:AA)</f>
        <v>697271.98013046861</v>
      </c>
      <c r="Y15" s="83">
        <f>SUMIF('Division Lvl'!$AO:$AO,$A15,'Division Lvl'!AB:AB)</f>
        <v>700813.481004072</v>
      </c>
      <c r="Z15" s="83">
        <f>SUMIF('Division Lvl'!$AO:$AO,$A15,'Division Lvl'!AC:AC)</f>
        <v>718333.81802917377</v>
      </c>
      <c r="AA15" s="83">
        <f>SUMIF('Division Lvl'!$AO:$AO,$A15,'Division Lvl'!AD:AD)</f>
        <v>736292.16347990313</v>
      </c>
      <c r="AB15" s="83">
        <f>SUMIF('Division Lvl'!$AO:$AO,$A15,'Division Lvl'!AE:AE)</f>
        <v>754699.46756690065</v>
      </c>
      <c r="AC15" s="83">
        <f>SUMIF('Division Lvl'!$AO:$AO,$A15,'Division Lvl'!AF:AF)</f>
        <v>773566.95425607311</v>
      </c>
      <c r="AD15" s="83">
        <f>SUMIF('Division Lvl'!$AO:$AO,$A15,'Division Lvl'!AG:AG)</f>
        <v>792906.12811247492</v>
      </c>
      <c r="AF15" s="82"/>
      <c r="AG15" s="82"/>
      <c r="AH15" s="82"/>
      <c r="AI15" s="82"/>
      <c r="AJ15" s="82"/>
      <c r="AK15" s="82"/>
      <c r="AL15" s="82"/>
      <c r="AM15" s="82"/>
      <c r="AN15" s="82"/>
      <c r="AO15" s="82"/>
    </row>
    <row r="16" spans="1:41" x14ac:dyDescent="0.2">
      <c r="A16" s="86" t="s">
        <v>1045</v>
      </c>
      <c r="B16" s="84">
        <f>SUMIF(SRP!$B:$B,$A16,SRP!D:D)</f>
        <v>1699996.93</v>
      </c>
      <c r="C16" s="84">
        <f>SUMIF(SRP!$B:$B,$A16,SRP!E:E)</f>
        <v>32789.37999999999</v>
      </c>
      <c r="D16" s="84">
        <f>SUMIF(SRP!$B:$B,$A16,SRP!F:F)</f>
        <v>0</v>
      </c>
      <c r="E16" s="84">
        <f>SUMIF(SRP!$B:$B,$A16,SRP!G:G)</f>
        <v>0</v>
      </c>
      <c r="F16" s="84">
        <f>SUMIF(SRP!$B:$B,$A16,SRP!H:H)</f>
        <v>0</v>
      </c>
      <c r="G16" s="84">
        <f>SUMIF(SRP!$B:$B,$A16,SRP!I:I)</f>
        <v>0</v>
      </c>
      <c r="H16" s="84">
        <f>SUMIF(SRP!$B:$B,$A16,SRP!J:J)</f>
        <v>0</v>
      </c>
      <c r="I16" s="84">
        <f>SUMIF(SRP!$B:$B,$A16,SRP!K:K)</f>
        <v>0</v>
      </c>
      <c r="J16" s="84">
        <f>SUMIF(SRP!$B:$B,$A16,SRP!L:L)</f>
        <v>0</v>
      </c>
      <c r="K16" s="84">
        <f>SUMIF(SRP!$B:$B,$A16,SRP!M:M)</f>
        <v>0</v>
      </c>
      <c r="L16" s="84">
        <f>SUMIF(SRP!$B:$B,$A16,SRP!N:N)</f>
        <v>0</v>
      </c>
      <c r="M16" s="84">
        <f>SUMIF(SRP!$B:$B,$A16,SRP!O:O)</f>
        <v>0</v>
      </c>
      <c r="N16" s="84">
        <f>SUMIF(SRP!$B:$B,$A16,SRP!P:P)</f>
        <v>0</v>
      </c>
      <c r="O16" s="84">
        <f>SUMIF(SRP!$B:$B,$A16,SRP!Q:Q)</f>
        <v>0</v>
      </c>
      <c r="P16" s="83">
        <f>SUMIF('Division Lvl'!$AO:$AO,$A16,'Division Lvl'!S:S)</f>
        <v>1699996.93</v>
      </c>
      <c r="Q16" s="83">
        <f>SUMIF('Division Lvl'!$AO:$AO,$A16,'Division Lvl'!T:T)</f>
        <v>32789.37999999999</v>
      </c>
      <c r="R16" s="83">
        <f>SUMIF('Division Lvl'!$AO:$AO,$A16,'Division Lvl'!U:U)</f>
        <v>0</v>
      </c>
      <c r="S16" s="83">
        <f>SUMIF('Division Lvl'!$AO:$AO,$A16,'Division Lvl'!V:V)</f>
        <v>0</v>
      </c>
      <c r="T16" s="83">
        <f>SUMIF('Division Lvl'!$AO:$AO,$A16,'Division Lvl'!W:W)</f>
        <v>0</v>
      </c>
      <c r="U16" s="83">
        <f>SUMIF('Division Lvl'!$AO:$AO,$A16,'Division Lvl'!X:X)</f>
        <v>0</v>
      </c>
      <c r="V16" s="83">
        <f>SUMIF('Division Lvl'!$AO:$AO,$A16,'Division Lvl'!Y:Y)</f>
        <v>0</v>
      </c>
      <c r="W16" s="83">
        <f>SUMIF('Division Lvl'!$AO:$AO,$A16,'Division Lvl'!Z:Z)</f>
        <v>0</v>
      </c>
      <c r="X16" s="83">
        <f>SUMIF('Division Lvl'!$AO:$AO,$A16,'Division Lvl'!AA:AA)</f>
        <v>0</v>
      </c>
      <c r="Y16" s="83">
        <f>SUMIF('Division Lvl'!$AO:$AO,$A16,'Division Lvl'!AB:AB)</f>
        <v>0</v>
      </c>
      <c r="Z16" s="83">
        <f>SUMIF('Division Lvl'!$AO:$AO,$A16,'Division Lvl'!AC:AC)</f>
        <v>0</v>
      </c>
      <c r="AA16" s="83">
        <f>SUMIF('Division Lvl'!$AO:$AO,$A16,'Division Lvl'!AD:AD)</f>
        <v>0</v>
      </c>
      <c r="AB16" s="83">
        <f>SUMIF('Division Lvl'!$AO:$AO,$A16,'Division Lvl'!AE:AE)</f>
        <v>0</v>
      </c>
      <c r="AC16" s="83">
        <f>SUMIF('Division Lvl'!$AO:$AO,$A16,'Division Lvl'!AF:AF)</f>
        <v>0</v>
      </c>
      <c r="AD16" s="83">
        <f>SUMIF('Division Lvl'!$AO:$AO,$A16,'Division Lvl'!AG:AG)</f>
        <v>0</v>
      </c>
      <c r="AF16" s="82"/>
      <c r="AG16" s="82"/>
      <c r="AH16" s="82"/>
      <c r="AI16" s="82"/>
      <c r="AJ16" s="82"/>
      <c r="AK16" s="82"/>
      <c r="AL16" s="82"/>
      <c r="AM16" s="82"/>
      <c r="AN16" s="82"/>
      <c r="AO16" s="82"/>
    </row>
    <row r="17" spans="1:41" x14ac:dyDescent="0.2">
      <c r="A17" s="86" t="s">
        <v>491</v>
      </c>
      <c r="B17" s="84">
        <f>SUMIF(SRP!$B:$B,$A17,SRP!D:D)</f>
        <v>2927.37</v>
      </c>
      <c r="C17" s="84">
        <f>SUMIF(SRP!$B:$B,$A17,SRP!E:E)</f>
        <v>63.870000000000005</v>
      </c>
      <c r="D17" s="84">
        <f>SUMIF(SRP!$B:$B,$A17,SRP!F:F)</f>
        <v>0</v>
      </c>
      <c r="E17" s="84">
        <f>SUMIF(SRP!$B:$B,$A17,SRP!G:G)</f>
        <v>0</v>
      </c>
      <c r="F17" s="84">
        <f>SUMIF(SRP!$B:$B,$A17,SRP!H:H)</f>
        <v>0</v>
      </c>
      <c r="G17" s="84">
        <f>SUMIF(SRP!$B:$B,$A17,SRP!I:I)</f>
        <v>0</v>
      </c>
      <c r="H17" s="84">
        <f>SUMIF(SRP!$B:$B,$A17,SRP!J:J)</f>
        <v>0</v>
      </c>
      <c r="I17" s="84">
        <f>SUMIF(SRP!$B:$B,$A17,SRP!K:K)</f>
        <v>0</v>
      </c>
      <c r="J17" s="84">
        <f>SUMIF(SRP!$B:$B,$A17,SRP!L:L)</f>
        <v>0</v>
      </c>
      <c r="K17" s="84">
        <f>SUMIF(SRP!$B:$B,$A17,SRP!M:M)</f>
        <v>0</v>
      </c>
      <c r="L17" s="84">
        <f>SUMIF(SRP!$B:$B,$A17,SRP!N:N)</f>
        <v>0</v>
      </c>
      <c r="M17" s="84">
        <f>SUMIF(SRP!$B:$B,$A17,SRP!O:O)</f>
        <v>0</v>
      </c>
      <c r="N17" s="84">
        <f>SUMIF(SRP!$B:$B,$A17,SRP!P:P)</f>
        <v>0</v>
      </c>
      <c r="O17" s="84">
        <f>SUMIF(SRP!$B:$B,$A17,SRP!Q:Q)</f>
        <v>0</v>
      </c>
      <c r="P17" s="83">
        <f>SUMIF('Division Lvl'!$AO:$AO,$A17,'Division Lvl'!S:S)</f>
        <v>2927.37</v>
      </c>
      <c r="Q17" s="83">
        <f>SUMIF('Division Lvl'!$AO:$AO,$A17,'Division Lvl'!T:T)</f>
        <v>63.870000000000005</v>
      </c>
      <c r="R17" s="83">
        <f>SUMIF('Division Lvl'!$AO:$AO,$A17,'Division Lvl'!U:U)</f>
        <v>0</v>
      </c>
      <c r="S17" s="83">
        <f>SUMIF('Division Lvl'!$AO:$AO,$A17,'Division Lvl'!V:V)</f>
        <v>0</v>
      </c>
      <c r="T17" s="83">
        <f>SUMIF('Division Lvl'!$AO:$AO,$A17,'Division Lvl'!W:W)</f>
        <v>0</v>
      </c>
      <c r="U17" s="83">
        <f>SUMIF('Division Lvl'!$AO:$AO,$A17,'Division Lvl'!X:X)</f>
        <v>0</v>
      </c>
      <c r="V17" s="83">
        <f>SUMIF('Division Lvl'!$AO:$AO,$A17,'Division Lvl'!Y:Y)</f>
        <v>0</v>
      </c>
      <c r="W17" s="83">
        <f>SUMIF('Division Lvl'!$AO:$AO,$A17,'Division Lvl'!Z:Z)</f>
        <v>0</v>
      </c>
      <c r="X17" s="83">
        <f>SUMIF('Division Lvl'!$AO:$AO,$A17,'Division Lvl'!AA:AA)</f>
        <v>0</v>
      </c>
      <c r="Y17" s="83">
        <f>SUMIF('Division Lvl'!$AO:$AO,$A17,'Division Lvl'!AB:AB)</f>
        <v>0</v>
      </c>
      <c r="Z17" s="83">
        <f>SUMIF('Division Lvl'!$AO:$AO,$A17,'Division Lvl'!AC:AC)</f>
        <v>0</v>
      </c>
      <c r="AA17" s="83">
        <f>SUMIF('Division Lvl'!$AO:$AO,$A17,'Division Lvl'!AD:AD)</f>
        <v>0</v>
      </c>
      <c r="AB17" s="83">
        <f>SUMIF('Division Lvl'!$AO:$AO,$A17,'Division Lvl'!AE:AE)</f>
        <v>0</v>
      </c>
      <c r="AC17" s="83">
        <f>SUMIF('Division Lvl'!$AO:$AO,$A17,'Division Lvl'!AF:AF)</f>
        <v>0</v>
      </c>
      <c r="AD17" s="83">
        <f>SUMIF('Division Lvl'!$AO:$AO,$A17,'Division Lvl'!AG:AG)</f>
        <v>0</v>
      </c>
      <c r="AF17" s="82"/>
      <c r="AG17" s="82"/>
      <c r="AH17" s="82"/>
      <c r="AI17" s="82"/>
      <c r="AJ17" s="82"/>
      <c r="AK17" s="82"/>
      <c r="AL17" s="82"/>
      <c r="AM17" s="82"/>
      <c r="AN17" s="82"/>
      <c r="AO17" s="82"/>
    </row>
    <row r="18" spans="1:41" x14ac:dyDescent="0.2">
      <c r="A18" s="86" t="s">
        <v>128</v>
      </c>
      <c r="B18" s="84">
        <f>SUMIF(SRP!$B:$B,$A18,SRP!D:D)</f>
        <v>443536.58999999997</v>
      </c>
      <c r="C18" s="84">
        <f>SUMIF(SRP!$B:$B,$A18,SRP!E:E)</f>
        <v>221293.09</v>
      </c>
      <c r="D18" s="84">
        <f>SUMIF(SRP!$B:$B,$A18,SRP!F:F)</f>
        <v>305785.27</v>
      </c>
      <c r="E18" s="84">
        <f>SUMIF(SRP!$B:$B,$A18,SRP!G:G)</f>
        <v>624192.51</v>
      </c>
      <c r="F18" s="84">
        <f>SUMIF(SRP!$B:$B,$A18,SRP!H:H)</f>
        <v>1015000</v>
      </c>
      <c r="G18" s="84">
        <f>SUMIF(SRP!$B:$B,$A18,SRP!I:I)</f>
        <v>453459.99999999994</v>
      </c>
      <c r="H18" s="84">
        <f>SUMIF(SRP!$B:$B,$A18,SRP!J:J)</f>
        <v>754033.5625</v>
      </c>
      <c r="I18" s="84">
        <f>SUMIF(SRP!$B:$B,$A18,SRP!K:K)</f>
        <v>1048137.6453124998</v>
      </c>
      <c r="J18" s="84">
        <f>SUMIF(SRP!$B:$B,$A18,SRP!L:L)</f>
        <v>1156354.3842187498</v>
      </c>
      <c r="K18" s="84">
        <f>SUMIF(SRP!$B:$B,$A18,SRP!M:M)</f>
        <v>1656990.3212904097</v>
      </c>
      <c r="L18" s="84">
        <f>SUMIF(SRP!$B:$B,$A18,SRP!N:N)</f>
        <v>1623060.5203940326</v>
      </c>
      <c r="M18" s="84">
        <f>SUMIF(SRP!$B:$B,$A18,SRP!O:O)</f>
        <v>1818113.8792075892</v>
      </c>
      <c r="N18" s="84">
        <f>SUMIF(SRP!$B:$B,$A18,SRP!P:P)</f>
        <v>1863566.7261877791</v>
      </c>
      <c r="O18" s="84">
        <f>SUMIF(SRP!$B:$B,$A18,SRP!Q:Q)</f>
        <v>1585561.4220974355</v>
      </c>
      <c r="P18" s="83">
        <f>SUMIF('Division Lvl'!$AO:$AO,$A18,'Division Lvl'!S:S)</f>
        <v>443536.58999999997</v>
      </c>
      <c r="Q18" s="83">
        <f>SUMIF('Division Lvl'!$AO:$AO,$A18,'Division Lvl'!T:T)</f>
        <v>221293.09</v>
      </c>
      <c r="R18" s="83">
        <f>SUMIF('Division Lvl'!$AO:$AO,$A18,'Division Lvl'!U:U)</f>
        <v>305785.27</v>
      </c>
      <c r="S18" s="83">
        <f>SUMIF('Division Lvl'!$AO:$AO,$A18,'Division Lvl'!V:V)</f>
        <v>543001.16</v>
      </c>
      <c r="T18" s="83">
        <f>SUMIF('Division Lvl'!$AO:$AO,$A18,'Division Lvl'!W:W)</f>
        <v>791677.29</v>
      </c>
      <c r="U18" s="83">
        <f>SUMIF('Division Lvl'!$AO:$AO,$A18,'Division Lvl'!X:X)</f>
        <v>453459.99999999994</v>
      </c>
      <c r="V18" s="83">
        <f>SUMIF('Division Lvl'!$AO:$AO,$A18,'Division Lvl'!Y:Y)</f>
        <v>754033.5625</v>
      </c>
      <c r="W18" s="83">
        <f>SUMIF('Division Lvl'!$AO:$AO,$A18,'Division Lvl'!Z:Z)</f>
        <v>1048137.6453124998</v>
      </c>
      <c r="X18" s="83">
        <f>SUMIF('Division Lvl'!$AO:$AO,$A18,'Division Lvl'!AA:AA)</f>
        <v>1156354.3842187498</v>
      </c>
      <c r="Y18" s="83">
        <f>SUMIF('Division Lvl'!$AO:$AO,$A18,'Division Lvl'!AB:AB)</f>
        <v>1656990.3212904097</v>
      </c>
      <c r="Z18" s="83">
        <f>SUMIF('Division Lvl'!$AO:$AO,$A18,'Division Lvl'!AC:AC)</f>
        <v>1623060.5203940326</v>
      </c>
      <c r="AA18" s="83">
        <f>SUMIF('Division Lvl'!$AO:$AO,$A18,'Division Lvl'!AD:AD)</f>
        <v>1818113.8792075897</v>
      </c>
      <c r="AB18" s="83">
        <f>SUMIF('Division Lvl'!$AO:$AO,$A18,'Division Lvl'!AE:AE)</f>
        <v>1863566.7261877793</v>
      </c>
      <c r="AC18" s="83">
        <f>SUMIF('Division Lvl'!$AO:$AO,$A18,'Division Lvl'!AF:AF)</f>
        <v>1585561.4220974357</v>
      </c>
      <c r="AD18" s="83">
        <f>SUMIF('Division Lvl'!$AO:$AO,$A18,'Division Lvl'!AG:AG)</f>
        <v>1625200.4576498717</v>
      </c>
      <c r="AF18" s="82"/>
      <c r="AG18" s="82"/>
      <c r="AH18" s="82"/>
      <c r="AI18" s="82"/>
      <c r="AJ18" s="82"/>
      <c r="AK18" s="82"/>
      <c r="AL18" s="82"/>
      <c r="AM18" s="82"/>
      <c r="AN18" s="82"/>
      <c r="AO18" s="82"/>
    </row>
    <row r="19" spans="1:41" x14ac:dyDescent="0.2">
      <c r="A19" s="86" t="s">
        <v>151</v>
      </c>
      <c r="B19" s="84">
        <f>SUMIF(SRP!$B:$B,$A19,SRP!D:D)</f>
        <v>63472217.360000014</v>
      </c>
      <c r="C19" s="84">
        <f>SUMIF(SRP!$B:$B,$A19,SRP!E:E)</f>
        <v>39664972.210000001</v>
      </c>
      <c r="D19" s="84">
        <f>SUMIF(SRP!$B:$B,$A19,SRP!F:F)</f>
        <v>24319449.899999995</v>
      </c>
      <c r="E19" s="84">
        <f>SUMIF(SRP!$B:$B,$A19,SRP!G:G)</f>
        <v>28454496.130000003</v>
      </c>
      <c r="F19" s="84">
        <f>SUMIF(SRP!$B:$B,$A19,SRP!H:H)</f>
        <v>46024482</v>
      </c>
      <c r="G19" s="84">
        <f>SUMIF(SRP!$B:$B,$A19,SRP!I:I)</f>
        <v>79265204.5</v>
      </c>
      <c r="H19" s="84">
        <f>SUMIF(SRP!$B:$B,$A19,SRP!J:J)</f>
        <v>91556178.0625</v>
      </c>
      <c r="I19" s="84">
        <f>SUMIF(SRP!$B:$B,$A19,SRP!K:K)</f>
        <v>106359928.55323434</v>
      </c>
      <c r="J19" s="84">
        <f>SUMIF(SRP!$B:$B,$A19,SRP!L:L)</f>
        <v>89009006.6858152</v>
      </c>
      <c r="K19" s="84">
        <f>SUMIF(SRP!$B:$B,$A19,SRP!M:M)</f>
        <v>90250359.271030888</v>
      </c>
      <c r="L19" s="84">
        <f>SUMIF(SRP!$B:$B,$A19,SRP!N:N)</f>
        <v>106981067.27041669</v>
      </c>
      <c r="M19" s="84">
        <f>SUMIF(SRP!$B:$B,$A19,SRP!O:O)</f>
        <v>101878689.88964145</v>
      </c>
      <c r="N19" s="84">
        <f>SUMIF(SRP!$B:$B,$A19,SRP!P:P)</f>
        <v>112255114.15628119</v>
      </c>
      <c r="O19" s="84">
        <f>SUMIF(SRP!$B:$B,$A19,SRP!Q:Q)</f>
        <v>113432974.69737646</v>
      </c>
      <c r="P19" s="83">
        <f>SUMIF('Division Lvl'!$AO:$AO,$A19,'Division Lvl'!S:S)</f>
        <v>63472217.360000014</v>
      </c>
      <c r="Q19" s="83">
        <f>SUMIF('Division Lvl'!$AO:$AO,$A19,'Division Lvl'!T:T)</f>
        <v>39664972.210000001</v>
      </c>
      <c r="R19" s="83">
        <f>SUMIF('Division Lvl'!$AO:$AO,$A19,'Division Lvl'!U:U)</f>
        <v>24319449.899999995</v>
      </c>
      <c r="S19" s="83">
        <f>SUMIF('Division Lvl'!$AO:$AO,$A19,'Division Lvl'!V:V)</f>
        <v>31533650.020000007</v>
      </c>
      <c r="T19" s="83">
        <f>SUMIF('Division Lvl'!$AO:$AO,$A19,'Division Lvl'!W:W)</f>
        <v>42200551.340000004</v>
      </c>
      <c r="U19" s="83">
        <f>SUMIF('Division Lvl'!$AO:$AO,$A19,'Division Lvl'!X:X)</f>
        <v>49999477.449999996</v>
      </c>
      <c r="V19" s="83">
        <f>SUMIF('Division Lvl'!$AO:$AO,$A19,'Division Lvl'!Y:Y)</f>
        <v>56767295.405624993</v>
      </c>
      <c r="W19" s="83">
        <f>SUMIF('Division Lvl'!$AO:$AO,$A19,'Division Lvl'!Z:Z)</f>
        <v>80889785.322609365</v>
      </c>
      <c r="X19" s="83">
        <f>SUMIF('Division Lvl'!$AO:$AO,$A19,'Division Lvl'!AA:AA)</f>
        <v>92901426.234541774</v>
      </c>
      <c r="Y19" s="83">
        <f>SUMIF('Division Lvl'!$AO:$AO,$A19,'Division Lvl'!AB:AB)</f>
        <v>88536841.532608062</v>
      </c>
      <c r="Z19" s="83">
        <f>SUMIF('Division Lvl'!$AO:$AO,$A19,'Division Lvl'!AC:AC)</f>
        <v>82413439.970979735</v>
      </c>
      <c r="AA19" s="83">
        <f>SUMIF('Division Lvl'!$AO:$AO,$A19,'Division Lvl'!AD:AD)</f>
        <v>82925278.605007902</v>
      </c>
      <c r="AB19" s="83">
        <f>SUMIF('Division Lvl'!$AO:$AO,$A19,'Division Lvl'!AE:AE)</f>
        <v>89765407.033029065</v>
      </c>
      <c r="AC19" s="83">
        <f>SUMIF('Division Lvl'!$AO:$AO,$A19,'Division Lvl'!AF:AF)</f>
        <v>97717532.856149063</v>
      </c>
      <c r="AD19" s="83">
        <f>SUMIF('Division Lvl'!$AO:$AO,$A19,'Division Lvl'!AG:AG)</f>
        <v>83246970.111995161</v>
      </c>
      <c r="AF19" s="82"/>
      <c r="AG19" s="82"/>
      <c r="AH19" s="82"/>
      <c r="AI19" s="82"/>
      <c r="AJ19" s="82"/>
      <c r="AK19" s="82"/>
      <c r="AL19" s="82"/>
      <c r="AM19" s="82"/>
      <c r="AN19" s="82"/>
      <c r="AO19" s="82"/>
    </row>
    <row r="20" spans="1:41" x14ac:dyDescent="0.2">
      <c r="A20" s="86" t="s">
        <v>140</v>
      </c>
      <c r="B20" s="84">
        <f>SUMIF(SRP!$B:$B,$A20,SRP!D:D)</f>
        <v>1470607.69</v>
      </c>
      <c r="C20" s="84">
        <f>SUMIF(SRP!$B:$B,$A20,SRP!E:E)</f>
        <v>1860811.77</v>
      </c>
      <c r="D20" s="84">
        <f>SUMIF(SRP!$B:$B,$A20,SRP!F:F)</f>
        <v>207188.55000000002</v>
      </c>
      <c r="E20" s="84">
        <f>SUMIF(SRP!$B:$B,$A20,SRP!G:G)</f>
        <v>3276626</v>
      </c>
      <c r="F20" s="84">
        <f>SUMIF(SRP!$B:$B,$A20,SRP!H:H)</f>
        <v>4020000</v>
      </c>
      <c r="G20" s="84">
        <f>SUMIF(SRP!$B:$B,$A20,SRP!I:I)</f>
        <v>9200000</v>
      </c>
      <c r="H20" s="84">
        <f>SUMIF(SRP!$B:$B,$A20,SRP!J:J)</f>
        <v>0</v>
      </c>
      <c r="I20" s="84">
        <f>SUMIF(SRP!$B:$B,$A20,SRP!K:K)</f>
        <v>0</v>
      </c>
      <c r="J20" s="84">
        <f>SUMIF(SRP!$B:$B,$A20,SRP!L:L)</f>
        <v>4415251.5624999981</v>
      </c>
      <c r="K20" s="84">
        <f>SUMIF(SRP!$B:$B,$A20,SRP!M:M)</f>
        <v>7354153.3837890588</v>
      </c>
      <c r="L20" s="84">
        <f>SUMIF(SRP!$B:$B,$A20,SRP!N:N)</f>
        <v>6378313.8001708956</v>
      </c>
      <c r="M20" s="84">
        <f>SUMIF(SRP!$B:$B,$A20,SRP!O:O)</f>
        <v>5943428.7683410607</v>
      </c>
      <c r="N20" s="84">
        <f>SUMIF(SRP!$B:$B,$A20,SRP!P:P)</f>
        <v>0</v>
      </c>
      <c r="O20" s="84">
        <f>SUMIF(SRP!$B:$B,$A20,SRP!Q:Q)</f>
        <v>0</v>
      </c>
      <c r="P20" s="83">
        <f>SUMIF('Division Lvl'!$AO:$AO,$A20,'Division Lvl'!S:S)</f>
        <v>1470607.69</v>
      </c>
      <c r="Q20" s="83">
        <f>SUMIF('Division Lvl'!$AO:$AO,$A20,'Division Lvl'!T:T)</f>
        <v>1860811.77</v>
      </c>
      <c r="R20" s="83">
        <f>SUMIF('Division Lvl'!$AO:$AO,$A20,'Division Lvl'!U:U)</f>
        <v>207188.55000000002</v>
      </c>
      <c r="S20" s="83">
        <f>SUMIF('Division Lvl'!$AO:$AO,$A20,'Division Lvl'!V:V)</f>
        <v>482858.5</v>
      </c>
      <c r="T20" s="83">
        <f>SUMIF('Division Lvl'!$AO:$AO,$A20,'Division Lvl'!W:W)</f>
        <v>6621308.5999999996</v>
      </c>
      <c r="U20" s="83">
        <f>SUMIF('Division Lvl'!$AO:$AO,$A20,'Division Lvl'!X:X)</f>
        <v>9069349.6499999985</v>
      </c>
      <c r="V20" s="83">
        <f>SUMIF('Division Lvl'!$AO:$AO,$A20,'Division Lvl'!Y:Y)</f>
        <v>3151874.9999999995</v>
      </c>
      <c r="W20" s="83">
        <f>SUMIF('Division Lvl'!$AO:$AO,$A20,'Division Lvl'!Z:Z)</f>
        <v>3769117.1874999995</v>
      </c>
      <c r="X20" s="83">
        <f>SUMIF('Division Lvl'!$AO:$AO,$A20,'Division Lvl'!AA:AA)</f>
        <v>3311438.6718749991</v>
      </c>
      <c r="Y20" s="83">
        <f>SUMIF('Division Lvl'!$AO:$AO,$A20,'Division Lvl'!AB:AB)</f>
        <v>3394224.6386718741</v>
      </c>
      <c r="Z20" s="83">
        <f>SUMIF('Division Lvl'!$AO:$AO,$A20,'Division Lvl'!AC:AC)</f>
        <v>3247141.5709960926</v>
      </c>
      <c r="AA20" s="83">
        <f>SUMIF('Division Lvl'!$AO:$AO,$A20,'Division Lvl'!AD:AD)</f>
        <v>0</v>
      </c>
      <c r="AB20" s="83">
        <f>SUMIF('Division Lvl'!$AO:$AO,$A20,'Division Lvl'!AE:AE)</f>
        <v>6092014.4875495881</v>
      </c>
      <c r="AC20" s="83">
        <f>SUMIF('Division Lvl'!$AO:$AO,$A20,'Division Lvl'!AF:AF)</f>
        <v>0</v>
      </c>
      <c r="AD20" s="83">
        <f>SUMIF('Division Lvl'!$AO:$AO,$A20,'Division Lvl'!AG:AG)</f>
        <v>6400422.7209817851</v>
      </c>
      <c r="AF20" s="82"/>
      <c r="AG20" s="82"/>
      <c r="AH20" s="82"/>
      <c r="AI20" s="82"/>
      <c r="AJ20" s="82"/>
      <c r="AK20" s="82"/>
      <c r="AL20" s="82"/>
      <c r="AM20" s="82"/>
      <c r="AN20" s="82"/>
      <c r="AO20" s="82"/>
    </row>
    <row r="21" spans="1:41" x14ac:dyDescent="0.2">
      <c r="A21" s="86" t="s">
        <v>159</v>
      </c>
      <c r="B21" s="84">
        <f>SUMIF(SRP!$B:$B,$A21,SRP!D:D)</f>
        <v>5127462.17</v>
      </c>
      <c r="C21" s="84">
        <f>SUMIF(SRP!$B:$B,$A21,SRP!E:E)</f>
        <v>4612247.2100000009</v>
      </c>
      <c r="D21" s="84">
        <f>SUMIF(SRP!$B:$B,$A21,SRP!F:F)</f>
        <v>4808456.1400000006</v>
      </c>
      <c r="E21" s="84">
        <f>SUMIF(SRP!$B:$B,$A21,SRP!G:G)</f>
        <v>11018722.870000001</v>
      </c>
      <c r="F21" s="84">
        <f>SUMIF(SRP!$B:$B,$A21,SRP!H:H)</f>
        <v>9940800</v>
      </c>
      <c r="G21" s="84">
        <f>SUMIF(SRP!$B:$B,$A21,SRP!I:I)</f>
        <v>9120450</v>
      </c>
      <c r="H21" s="84">
        <f>SUMIF(SRP!$B:$B,$A21,SRP!J:J)</f>
        <v>6091523.75</v>
      </c>
      <c r="I21" s="84">
        <f>SUMIF(SRP!$B:$B,$A21,SRP!K:K)</f>
        <v>5651521.9999999991</v>
      </c>
      <c r="J21" s="84">
        <f>SUMIF(SRP!$B:$B,$A21,SRP!L:L)</f>
        <v>5792810.0499999989</v>
      </c>
      <c r="K21" s="84">
        <f>SUMIF(SRP!$B:$B,$A21,SRP!M:M)</f>
        <v>5937630.3012499986</v>
      </c>
      <c r="L21" s="84">
        <f>SUMIF(SRP!$B:$B,$A21,SRP!N:N)</f>
        <v>6086071.0587812476</v>
      </c>
      <c r="M21" s="84">
        <f>SUMIF(SRP!$B:$B,$A21,SRP!O:O)</f>
        <v>6238222.8352507781</v>
      </c>
      <c r="N21" s="84">
        <f>SUMIF(SRP!$B:$B,$A21,SRP!P:P)</f>
        <v>6394178.406132048</v>
      </c>
      <c r="O21" s="84">
        <f>SUMIF(SRP!$B:$B,$A21,SRP!Q:Q)</f>
        <v>6554032.8662853474</v>
      </c>
      <c r="P21" s="83">
        <f>SUMIF('Division Lvl'!$AO:$AO,$A21,'Division Lvl'!S:S)</f>
        <v>5127462.17</v>
      </c>
      <c r="Q21" s="83">
        <f>SUMIF('Division Lvl'!$AO:$AO,$A21,'Division Lvl'!T:T)</f>
        <v>4612247.2100000009</v>
      </c>
      <c r="R21" s="83">
        <f>SUMIF('Division Lvl'!$AO:$AO,$A21,'Division Lvl'!U:U)</f>
        <v>4808456.1400000006</v>
      </c>
      <c r="S21" s="83">
        <f>SUMIF('Division Lvl'!$AO:$AO,$A21,'Division Lvl'!V:V)</f>
        <v>13398065.750000006</v>
      </c>
      <c r="T21" s="83">
        <f>SUMIF('Division Lvl'!$AO:$AO,$A21,'Division Lvl'!W:W)</f>
        <v>8812382.4199999999</v>
      </c>
      <c r="U21" s="83">
        <f>SUMIF('Division Lvl'!$AO:$AO,$A21,'Division Lvl'!X:X)</f>
        <v>8943125</v>
      </c>
      <c r="V21" s="83">
        <f>SUMIF('Division Lvl'!$AO:$AO,$A21,'Division Lvl'!Y:Y)</f>
        <v>6387800</v>
      </c>
      <c r="W21" s="83">
        <f>SUMIF('Division Lvl'!$AO:$AO,$A21,'Division Lvl'!Z:Z)</f>
        <v>5955205.1562499991</v>
      </c>
      <c r="X21" s="83">
        <f>SUMIF('Division Lvl'!$AO:$AO,$A21,'Division Lvl'!AA:AA)</f>
        <v>6104085.2851562491</v>
      </c>
      <c r="Y21" s="83">
        <f>SUMIF('Division Lvl'!$AO:$AO,$A21,'Division Lvl'!AB:AB)</f>
        <v>6256687.4172851546</v>
      </c>
      <c r="Z21" s="83">
        <f>SUMIF('Division Lvl'!$AO:$AO,$A21,'Division Lvl'!AC:AC)</f>
        <v>6703027.9572705049</v>
      </c>
      <c r="AA21" s="83">
        <f>SUMIF('Division Lvl'!$AO:$AO,$A21,'Division Lvl'!AD:AD)</f>
        <v>6870603.6562022688</v>
      </c>
      <c r="AB21" s="83">
        <f>SUMIF('Division Lvl'!$AO:$AO,$A21,'Division Lvl'!AE:AE)</f>
        <v>7042368.7476073243</v>
      </c>
      <c r="AC21" s="83">
        <f>SUMIF('Division Lvl'!$AO:$AO,$A21,'Division Lvl'!AF:AF)</f>
        <v>7218427.9662975054</v>
      </c>
      <c r="AD21" s="83">
        <f>SUMIF('Division Lvl'!$AO:$AO,$A21,'Division Lvl'!AG:AG)</f>
        <v>7398888.6654549446</v>
      </c>
      <c r="AF21" s="87"/>
      <c r="AG21" s="87"/>
      <c r="AH21" s="87"/>
      <c r="AI21" s="82"/>
      <c r="AJ21" s="82"/>
      <c r="AK21" s="82"/>
      <c r="AL21" s="82"/>
      <c r="AM21" s="82"/>
      <c r="AN21" s="82"/>
      <c r="AO21" s="82"/>
    </row>
    <row r="22" spans="1:41" x14ac:dyDescent="0.2">
      <c r="A22" s="86" t="s">
        <v>924</v>
      </c>
      <c r="B22" s="84">
        <f>SUMIF(SRP!$B:$B,$A22,SRP!D:D)</f>
        <v>0</v>
      </c>
      <c r="C22" s="84">
        <f>SUMIF(SRP!$B:$B,$A22,SRP!E:E)</f>
        <v>0</v>
      </c>
      <c r="D22" s="84">
        <f>SUMIF(SRP!$B:$B,$A22,SRP!F:F)</f>
        <v>0</v>
      </c>
      <c r="E22" s="84">
        <f>SUMIF(SRP!$B:$B,$A22,SRP!G:G)</f>
        <v>0</v>
      </c>
      <c r="F22" s="84">
        <f>SUMIF(SRP!$B:$B,$A22,SRP!H:H)</f>
        <v>4000000</v>
      </c>
      <c r="G22" s="84">
        <f>SUMIF(SRP!$B:$B,$A22,SRP!I:I)</f>
        <v>4099999.9999999995</v>
      </c>
      <c r="H22" s="84">
        <f>SUMIF(SRP!$B:$B,$A22,SRP!J:J)</f>
        <v>4202500</v>
      </c>
      <c r="I22" s="84">
        <f>SUMIF(SRP!$B:$B,$A22,SRP!K:K)</f>
        <v>4307562.4999999991</v>
      </c>
      <c r="J22" s="84">
        <f>SUMIF(SRP!$B:$B,$A22,SRP!L:L)</f>
        <v>4415251.5624999991</v>
      </c>
      <c r="K22" s="84">
        <f>SUMIF(SRP!$B:$B,$A22,SRP!M:M)</f>
        <v>4525632.8515624991</v>
      </c>
      <c r="L22" s="84">
        <f>SUMIF(SRP!$B:$B,$A22,SRP!N:N)</f>
        <v>4638773.6728515606</v>
      </c>
      <c r="M22" s="84">
        <f>SUMIF(SRP!$B:$B,$A22,SRP!O:O)</f>
        <v>4754743.0146728493</v>
      </c>
      <c r="N22" s="84">
        <f>SUMIF(SRP!$B:$B,$A22,SRP!P:P)</f>
        <v>4873611.5900396695</v>
      </c>
      <c r="O22" s="84">
        <f>SUMIF(SRP!$B:$B,$A22,SRP!Q:Q)</f>
        <v>4995451.8797906609</v>
      </c>
      <c r="P22" s="83">
        <f>SUMIF('Division Lvl'!$AO:$AO,$A22,'Division Lvl'!S:S)</f>
        <v>0</v>
      </c>
      <c r="Q22" s="83">
        <f>SUMIF('Division Lvl'!$AO:$AO,$A22,'Division Lvl'!T:T)</f>
        <v>0</v>
      </c>
      <c r="R22" s="83">
        <f>SUMIF('Division Lvl'!$AO:$AO,$A22,'Division Lvl'!U:U)</f>
        <v>0</v>
      </c>
      <c r="S22" s="83">
        <f>SUMIF('Division Lvl'!$AO:$AO,$A22,'Division Lvl'!V:V)</f>
        <v>0</v>
      </c>
      <c r="T22" s="83">
        <f>SUMIF('Division Lvl'!$AO:$AO,$A22,'Division Lvl'!W:W)</f>
        <v>3685231.26</v>
      </c>
      <c r="U22" s="83">
        <f>SUMIF('Division Lvl'!$AO:$AO,$A22,'Division Lvl'!X:X)</f>
        <v>4099999.9999999995</v>
      </c>
      <c r="V22" s="83">
        <f>SUMIF('Division Lvl'!$AO:$AO,$A22,'Division Lvl'!Y:Y)</f>
        <v>4202500</v>
      </c>
      <c r="W22" s="83">
        <f>SUMIF('Division Lvl'!$AO:$AO,$A22,'Division Lvl'!Z:Z)</f>
        <v>4307562.4999999991</v>
      </c>
      <c r="X22" s="83">
        <f>SUMIF('Division Lvl'!$AO:$AO,$A22,'Division Lvl'!AA:AA)</f>
        <v>4415251.5624999991</v>
      </c>
      <c r="Y22" s="83">
        <f>SUMIF('Division Lvl'!$AO:$AO,$A22,'Division Lvl'!AB:AB)</f>
        <v>4525632.8515624991</v>
      </c>
      <c r="Z22" s="83">
        <f>SUMIF('Division Lvl'!$AO:$AO,$A22,'Division Lvl'!AC:AC)</f>
        <v>4638773.6728515606</v>
      </c>
      <c r="AA22" s="83">
        <f>SUMIF('Division Lvl'!$AO:$AO,$A22,'Division Lvl'!AD:AD)</f>
        <v>4754743.0146728503</v>
      </c>
      <c r="AB22" s="83">
        <f>SUMIF('Division Lvl'!$AO:$AO,$A22,'Division Lvl'!AE:AE)</f>
        <v>4873611.5900396705</v>
      </c>
      <c r="AC22" s="83">
        <f>SUMIF('Division Lvl'!$AO:$AO,$A22,'Division Lvl'!AF:AF)</f>
        <v>4995451.8797906619</v>
      </c>
      <c r="AD22" s="83">
        <f>SUMIF('Division Lvl'!$AO:$AO,$A22,'Division Lvl'!AG:AG)</f>
        <v>5120338.1767854281</v>
      </c>
      <c r="AF22" s="87"/>
      <c r="AG22" s="87"/>
      <c r="AH22" s="87"/>
      <c r="AI22" s="82"/>
      <c r="AJ22" s="82"/>
      <c r="AK22" s="82"/>
      <c r="AL22" s="82"/>
      <c r="AM22" s="82"/>
      <c r="AN22" s="82"/>
      <c r="AO22" s="82"/>
    </row>
    <row r="23" spans="1:41" x14ac:dyDescent="0.2">
      <c r="A23" s="86" t="s">
        <v>153</v>
      </c>
      <c r="B23" s="84">
        <f>SUMIF(SRP!$B:$B,$A23,SRP!D:D)</f>
        <v>5714178.6400000006</v>
      </c>
      <c r="C23" s="84">
        <f>SUMIF(SRP!$B:$B,$A23,SRP!E:E)</f>
        <v>4384034.22</v>
      </c>
      <c r="D23" s="84">
        <f>SUMIF(SRP!$B:$B,$A23,SRP!F:F)</f>
        <v>2536950.4400000009</v>
      </c>
      <c r="E23" s="84">
        <f>SUMIF(SRP!$B:$B,$A23,SRP!G:G)</f>
        <v>1406985.9499999995</v>
      </c>
      <c r="F23" s="84">
        <f>SUMIF(SRP!$B:$B,$A23,SRP!H:H)</f>
        <v>0</v>
      </c>
      <c r="G23" s="84">
        <f>SUMIF(SRP!$B:$B,$A23,SRP!I:I)</f>
        <v>0</v>
      </c>
      <c r="H23" s="84">
        <f>SUMIF(SRP!$B:$B,$A23,SRP!J:J)</f>
        <v>0</v>
      </c>
      <c r="I23" s="84">
        <f>SUMIF(SRP!$B:$B,$A23,SRP!K:K)</f>
        <v>0</v>
      </c>
      <c r="J23" s="84">
        <f>SUMIF(SRP!$B:$B,$A23,SRP!L:L)</f>
        <v>0</v>
      </c>
      <c r="K23" s="84">
        <f>SUMIF(SRP!$B:$B,$A23,SRP!M:M)</f>
        <v>0</v>
      </c>
      <c r="L23" s="84">
        <f>SUMIF(SRP!$B:$B,$A23,SRP!N:N)</f>
        <v>0</v>
      </c>
      <c r="M23" s="84">
        <f>SUMIF(SRP!$B:$B,$A23,SRP!O:O)</f>
        <v>0</v>
      </c>
      <c r="N23" s="84">
        <f>SUMIF(SRP!$B:$B,$A23,SRP!P:P)</f>
        <v>0</v>
      </c>
      <c r="O23" s="84">
        <f>SUMIF(SRP!$B:$B,$A23,SRP!Q:Q)</f>
        <v>0</v>
      </c>
      <c r="P23" s="83">
        <f>SUMIF('Division Lvl'!$AO:$AO,$A23,'Division Lvl'!S:S)</f>
        <v>5714178.6400000006</v>
      </c>
      <c r="Q23" s="83">
        <f>SUMIF('Division Lvl'!$AO:$AO,$A23,'Division Lvl'!T:T)</f>
        <v>4384034.22</v>
      </c>
      <c r="R23" s="83">
        <f>SUMIF('Division Lvl'!$AO:$AO,$A23,'Division Lvl'!U:U)</f>
        <v>2536950.4400000009</v>
      </c>
      <c r="S23" s="83">
        <f>SUMIF('Division Lvl'!$AO:$AO,$A23,'Division Lvl'!V:V)</f>
        <v>3473304.2499999991</v>
      </c>
      <c r="T23" s="83">
        <f>SUMIF('Division Lvl'!$AO:$AO,$A23,'Division Lvl'!W:W)</f>
        <v>359985.37</v>
      </c>
      <c r="U23" s="83">
        <f>SUMIF('Division Lvl'!$AO:$AO,$A23,'Division Lvl'!X:X)</f>
        <v>0</v>
      </c>
      <c r="V23" s="83">
        <f>SUMIF('Division Lvl'!$AO:$AO,$A23,'Division Lvl'!Y:Y)</f>
        <v>0</v>
      </c>
      <c r="W23" s="83">
        <f>SUMIF('Division Lvl'!$AO:$AO,$A23,'Division Lvl'!Z:Z)</f>
        <v>0</v>
      </c>
      <c r="X23" s="83">
        <f>SUMIF('Division Lvl'!$AO:$AO,$A23,'Division Lvl'!AA:AA)</f>
        <v>0</v>
      </c>
      <c r="Y23" s="83">
        <f>SUMIF('Division Lvl'!$AO:$AO,$A23,'Division Lvl'!AB:AB)</f>
        <v>0</v>
      </c>
      <c r="Z23" s="83">
        <f>SUMIF('Division Lvl'!$AO:$AO,$A23,'Division Lvl'!AC:AC)</f>
        <v>0</v>
      </c>
      <c r="AA23" s="83">
        <f>SUMIF('Division Lvl'!$AO:$AO,$A23,'Division Lvl'!AD:AD)</f>
        <v>0</v>
      </c>
      <c r="AB23" s="83">
        <f>SUMIF('Division Lvl'!$AO:$AO,$A23,'Division Lvl'!AE:AE)</f>
        <v>0</v>
      </c>
      <c r="AC23" s="83">
        <f>SUMIF('Division Lvl'!$AO:$AO,$A23,'Division Lvl'!AF:AF)</f>
        <v>0</v>
      </c>
      <c r="AD23" s="83">
        <f>SUMIF('Division Lvl'!$AO:$AO,$A23,'Division Lvl'!AG:AG)</f>
        <v>0</v>
      </c>
      <c r="AF23" s="82"/>
      <c r="AG23" s="82"/>
      <c r="AH23" s="82"/>
      <c r="AI23" s="82"/>
      <c r="AJ23" s="82"/>
      <c r="AK23" s="82"/>
      <c r="AL23" s="82"/>
      <c r="AM23" s="82"/>
      <c r="AN23" s="82"/>
      <c r="AO23" s="82"/>
    </row>
    <row r="24" spans="1:41" x14ac:dyDescent="0.2">
      <c r="A24" s="86" t="s">
        <v>1044</v>
      </c>
      <c r="B24" s="84">
        <f>SUMIF(SRP!$B:$B,$A24,SRP!D:D)</f>
        <v>19136.84</v>
      </c>
      <c r="C24" s="84">
        <f>SUMIF(SRP!$B:$B,$A24,SRP!E:E)</f>
        <v>0</v>
      </c>
      <c r="D24" s="84">
        <f>SUMIF(SRP!$B:$B,$A24,SRP!F:F)</f>
        <v>0</v>
      </c>
      <c r="E24" s="84">
        <f>SUMIF(SRP!$B:$B,$A24,SRP!G:G)</f>
        <v>0</v>
      </c>
      <c r="F24" s="84">
        <f>SUMIF(SRP!$B:$B,$A24,SRP!H:H)</f>
        <v>0</v>
      </c>
      <c r="G24" s="84">
        <f>SUMIF(SRP!$B:$B,$A24,SRP!I:I)</f>
        <v>0</v>
      </c>
      <c r="H24" s="84">
        <f>SUMIF(SRP!$B:$B,$A24,SRP!J:J)</f>
        <v>0</v>
      </c>
      <c r="I24" s="84">
        <f>SUMIF(SRP!$B:$B,$A24,SRP!K:K)</f>
        <v>0</v>
      </c>
      <c r="J24" s="84">
        <f>SUMIF(SRP!$B:$B,$A24,SRP!L:L)</f>
        <v>0</v>
      </c>
      <c r="K24" s="84">
        <f>SUMIF(SRP!$B:$B,$A24,SRP!M:M)</f>
        <v>0</v>
      </c>
      <c r="L24" s="84">
        <f>SUMIF(SRP!$B:$B,$A24,SRP!N:N)</f>
        <v>0</v>
      </c>
      <c r="M24" s="84">
        <f>SUMIF(SRP!$B:$B,$A24,SRP!O:O)</f>
        <v>0</v>
      </c>
      <c r="N24" s="84">
        <f>SUMIF(SRP!$B:$B,$A24,SRP!P:P)</f>
        <v>0</v>
      </c>
      <c r="O24" s="84">
        <f>SUMIF(SRP!$B:$B,$A24,SRP!Q:Q)</f>
        <v>0</v>
      </c>
      <c r="P24" s="83">
        <f>SUMIF('Division Lvl'!$AO:$AO,$A24,'Division Lvl'!S:S)</f>
        <v>19136.84</v>
      </c>
      <c r="Q24" s="83">
        <f>SUMIF('Division Lvl'!$AO:$AO,$A24,'Division Lvl'!T:T)</f>
        <v>0</v>
      </c>
      <c r="R24" s="83">
        <f>SUMIF('Division Lvl'!$AO:$AO,$A24,'Division Lvl'!U:U)</f>
        <v>0</v>
      </c>
      <c r="S24" s="83">
        <f>SUMIF('Division Lvl'!$AO:$AO,$A24,'Division Lvl'!V:V)</f>
        <v>0</v>
      </c>
      <c r="T24" s="83">
        <f>SUMIF('Division Lvl'!$AO:$AO,$A24,'Division Lvl'!W:W)</f>
        <v>0</v>
      </c>
      <c r="U24" s="83">
        <f>SUMIF('Division Lvl'!$AO:$AO,$A24,'Division Lvl'!X:X)</f>
        <v>0</v>
      </c>
      <c r="V24" s="83">
        <f>SUMIF('Division Lvl'!$AO:$AO,$A24,'Division Lvl'!Y:Y)</f>
        <v>0</v>
      </c>
      <c r="W24" s="83">
        <f>SUMIF('Division Lvl'!$AO:$AO,$A24,'Division Lvl'!Z:Z)</f>
        <v>0</v>
      </c>
      <c r="X24" s="83">
        <f>SUMIF('Division Lvl'!$AO:$AO,$A24,'Division Lvl'!AA:AA)</f>
        <v>0</v>
      </c>
      <c r="Y24" s="83">
        <f>SUMIF('Division Lvl'!$AO:$AO,$A24,'Division Lvl'!AB:AB)</f>
        <v>0</v>
      </c>
      <c r="Z24" s="83">
        <f>SUMIF('Division Lvl'!$AO:$AO,$A24,'Division Lvl'!AC:AC)</f>
        <v>0</v>
      </c>
      <c r="AA24" s="83">
        <f>SUMIF('Division Lvl'!$AO:$AO,$A24,'Division Lvl'!AD:AD)</f>
        <v>0</v>
      </c>
      <c r="AB24" s="83">
        <f>SUMIF('Division Lvl'!$AO:$AO,$A24,'Division Lvl'!AE:AE)</f>
        <v>0</v>
      </c>
      <c r="AC24" s="83">
        <f>SUMIF('Division Lvl'!$AO:$AO,$A24,'Division Lvl'!AF:AF)</f>
        <v>0</v>
      </c>
      <c r="AD24" s="83">
        <f>SUMIF('Division Lvl'!$AO:$AO,$A24,'Division Lvl'!AG:AG)</f>
        <v>0</v>
      </c>
      <c r="AF24" s="82"/>
      <c r="AG24" s="82"/>
      <c r="AH24" s="82"/>
      <c r="AI24" s="82"/>
      <c r="AJ24" s="82"/>
      <c r="AK24" s="82"/>
      <c r="AL24" s="82"/>
      <c r="AM24" s="82"/>
      <c r="AN24" s="82"/>
      <c r="AO24" s="82"/>
    </row>
    <row r="25" spans="1:41" x14ac:dyDescent="0.2">
      <c r="A25" s="86" t="s">
        <v>1031</v>
      </c>
      <c r="B25" s="84">
        <f>SUMIF(SRP!$B:$B,$A25,SRP!D:D)</f>
        <v>5795400.7200000007</v>
      </c>
      <c r="C25" s="84">
        <f>SUMIF(SRP!$B:$B,$A25,SRP!E:E)</f>
        <v>7548081.1100000013</v>
      </c>
      <c r="D25" s="84">
        <f>SUMIF(SRP!$B:$B,$A25,SRP!F:F)</f>
        <v>3709551.8100000024</v>
      </c>
      <c r="E25" s="84">
        <f>SUMIF(SRP!$B:$B,$A25,SRP!G:G)</f>
        <v>4120000</v>
      </c>
      <c r="F25" s="84">
        <f>SUMIF(SRP!$B:$B,$A25,SRP!H:H)</f>
        <v>4400000</v>
      </c>
      <c r="G25" s="84">
        <f>SUMIF(SRP!$B:$B,$A25,SRP!I:I)</f>
        <v>4868749.9999999991</v>
      </c>
      <c r="H25" s="84">
        <f>SUMIF(SRP!$B:$B,$A25,SRP!J:J)</f>
        <v>4990468.7499999991</v>
      </c>
      <c r="I25" s="84">
        <f>SUMIF(SRP!$B:$B,$A25,SRP!K:K)</f>
        <v>5115230.4687499991</v>
      </c>
      <c r="J25" s="84">
        <f>SUMIF(SRP!$B:$B,$A25,SRP!L:L)</f>
        <v>5243111.2304687481</v>
      </c>
      <c r="K25" s="84">
        <f>SUMIF(SRP!$B:$B,$A25,SRP!M:M)</f>
        <v>5374189.0112304669</v>
      </c>
      <c r="L25" s="84">
        <f>SUMIF(SRP!$B:$B,$A25,SRP!N:N)</f>
        <v>5508543.7365112286</v>
      </c>
      <c r="M25" s="84">
        <f>SUMIF(SRP!$B:$B,$A25,SRP!O:O)</f>
        <v>5646257.3299240088</v>
      </c>
      <c r="N25" s="84">
        <f>SUMIF(SRP!$B:$B,$A25,SRP!P:P)</f>
        <v>5787413.7631721077</v>
      </c>
      <c r="O25" s="84">
        <f>SUMIF(SRP!$B:$B,$A25,SRP!Q:Q)</f>
        <v>5932099.1072514094</v>
      </c>
      <c r="P25" s="83">
        <f>SUMIF('Division Lvl'!$AO:$AO,$A25,'Division Lvl'!S:S)</f>
        <v>5795400.7200000007</v>
      </c>
      <c r="Q25" s="83">
        <f>SUMIF('Division Lvl'!$AO:$AO,$A25,'Division Lvl'!T:T)</f>
        <v>7548081.1100000013</v>
      </c>
      <c r="R25" s="83">
        <f>SUMIF('Division Lvl'!$AO:$AO,$A25,'Division Lvl'!U:U)</f>
        <v>3709551.8100000024</v>
      </c>
      <c r="S25" s="83">
        <f>SUMIF('Division Lvl'!$AO:$AO,$A25,'Division Lvl'!V:V)</f>
        <v>4654557.4499999974</v>
      </c>
      <c r="T25" s="83">
        <f>SUMIF('Division Lvl'!$AO:$AO,$A25,'Division Lvl'!W:W)</f>
        <v>3000000</v>
      </c>
      <c r="U25" s="83">
        <f>SUMIF('Division Lvl'!$AO:$AO,$A25,'Division Lvl'!X:X)</f>
        <v>4868749.9999999991</v>
      </c>
      <c r="V25" s="83">
        <f>SUMIF('Division Lvl'!$AO:$AO,$A25,'Division Lvl'!Y:Y)</f>
        <v>4990468.7499999991</v>
      </c>
      <c r="W25" s="83">
        <f>SUMIF('Division Lvl'!$AO:$AO,$A25,'Division Lvl'!Z:Z)</f>
        <v>5115230.4687499991</v>
      </c>
      <c r="X25" s="83">
        <f>SUMIF('Division Lvl'!$AO:$AO,$A25,'Division Lvl'!AA:AA)</f>
        <v>5243111.2304687481</v>
      </c>
      <c r="Y25" s="83">
        <f>SUMIF('Division Lvl'!$AO:$AO,$A25,'Division Lvl'!AB:AB)</f>
        <v>5374189.0112304669</v>
      </c>
      <c r="Z25" s="83">
        <f>SUMIF('Division Lvl'!$AO:$AO,$A25,'Division Lvl'!AC:AC)</f>
        <v>5508543.7365112286</v>
      </c>
      <c r="AA25" s="83">
        <f>SUMIF('Division Lvl'!$AO:$AO,$A25,'Division Lvl'!AD:AD)</f>
        <v>5646257.3299240097</v>
      </c>
      <c r="AB25" s="83">
        <f>SUMIF('Division Lvl'!$AO:$AO,$A25,'Division Lvl'!AE:AE)</f>
        <v>5787413.7631721087</v>
      </c>
      <c r="AC25" s="83">
        <f>SUMIF('Division Lvl'!$AO:$AO,$A25,'Division Lvl'!AF:AF)</f>
        <v>5932099.1072514113</v>
      </c>
      <c r="AD25" s="83">
        <f>SUMIF('Division Lvl'!$AO:$AO,$A25,'Division Lvl'!AG:AG)</f>
        <v>6080401.5849326961</v>
      </c>
      <c r="AF25" s="82"/>
      <c r="AG25" s="82"/>
      <c r="AH25" s="82"/>
      <c r="AI25" s="82"/>
      <c r="AJ25" s="82"/>
      <c r="AK25" s="82"/>
      <c r="AL25" s="82"/>
      <c r="AM25" s="82"/>
      <c r="AN25" s="82"/>
      <c r="AO25" s="82"/>
    </row>
    <row r="26" spans="1:41" x14ac:dyDescent="0.2">
      <c r="A26" s="86" t="s">
        <v>175</v>
      </c>
      <c r="B26" s="84">
        <f>SUMIF(SRP!$B:$B,$A26,SRP!D:D)</f>
        <v>2530605.2800000003</v>
      </c>
      <c r="C26" s="84">
        <f>SUMIF(SRP!$B:$B,$A26,SRP!E:E)</f>
        <v>-314236.49999999994</v>
      </c>
      <c r="D26" s="84">
        <f>SUMIF(SRP!$B:$B,$A26,SRP!F:F)</f>
        <v>470065.27</v>
      </c>
      <c r="E26" s="84">
        <f>SUMIF(SRP!$B:$B,$A26,SRP!G:G)</f>
        <v>1034008.5</v>
      </c>
      <c r="F26" s="84">
        <f>SUMIF(SRP!$B:$B,$A26,SRP!H:H)</f>
        <v>1239026</v>
      </c>
      <c r="G26" s="84">
        <f>SUMIF(SRP!$B:$B,$A26,SRP!I:I)</f>
        <v>1024999.9999999999</v>
      </c>
      <c r="H26" s="84">
        <f>SUMIF(SRP!$B:$B,$A26,SRP!J:J)</f>
        <v>1050625</v>
      </c>
      <c r="I26" s="84">
        <f>SUMIF(SRP!$B:$B,$A26,SRP!K:K)</f>
        <v>1076890.6249999998</v>
      </c>
      <c r="J26" s="84">
        <f>SUMIF(SRP!$B:$B,$A26,SRP!L:L)</f>
        <v>1103812.8906249998</v>
      </c>
      <c r="K26" s="84">
        <f>SUMIF(SRP!$B:$B,$A26,SRP!M:M)</f>
        <v>1131408.2128906248</v>
      </c>
      <c r="L26" s="84">
        <f>SUMIF(SRP!$B:$B,$A26,SRP!N:N)</f>
        <v>1159693.4182128902</v>
      </c>
      <c r="M26" s="84">
        <f>SUMIF(SRP!$B:$B,$A26,SRP!O:O)</f>
        <v>1188685.7536682123</v>
      </c>
      <c r="N26" s="84">
        <f>SUMIF(SRP!$B:$B,$A26,SRP!P:P)</f>
        <v>1218402.8975099174</v>
      </c>
      <c r="O26" s="84">
        <f>SUMIF(SRP!$B:$B,$A26,SRP!Q:Q)</f>
        <v>1248862.9699476652</v>
      </c>
      <c r="P26" s="83">
        <f>SUMIF('Division Lvl'!$AO:$AO,$A26,'Division Lvl'!S:S)</f>
        <v>2530605.2800000003</v>
      </c>
      <c r="Q26" s="83">
        <f>SUMIF('Division Lvl'!$AO:$AO,$A26,'Division Lvl'!T:T)</f>
        <v>-314236.49999999994</v>
      </c>
      <c r="R26" s="83">
        <f>SUMIF('Division Lvl'!$AO:$AO,$A26,'Division Lvl'!U:U)</f>
        <v>470065.27</v>
      </c>
      <c r="S26" s="83">
        <f>SUMIF('Division Lvl'!$AO:$AO,$A26,'Division Lvl'!V:V)</f>
        <v>842229.61999999976</v>
      </c>
      <c r="T26" s="83">
        <f>SUMIF('Division Lvl'!$AO:$AO,$A26,'Division Lvl'!W:W)</f>
        <v>1423626.78</v>
      </c>
      <c r="U26" s="83">
        <f>SUMIF('Division Lvl'!$AO:$AO,$A26,'Division Lvl'!X:X)</f>
        <v>1024999.9999999999</v>
      </c>
      <c r="V26" s="83">
        <f>SUMIF('Division Lvl'!$AO:$AO,$A26,'Division Lvl'!Y:Y)</f>
        <v>1050625</v>
      </c>
      <c r="W26" s="83">
        <f>SUMIF('Division Lvl'!$AO:$AO,$A26,'Division Lvl'!Z:Z)</f>
        <v>1076890.6249999998</v>
      </c>
      <c r="X26" s="83">
        <f>SUMIF('Division Lvl'!$AO:$AO,$A26,'Division Lvl'!AA:AA)</f>
        <v>1103812.8906249998</v>
      </c>
      <c r="Y26" s="83">
        <f>SUMIF('Division Lvl'!$AO:$AO,$A26,'Division Lvl'!AB:AB)</f>
        <v>1131408.2128906248</v>
      </c>
      <c r="Z26" s="83">
        <f>SUMIF('Division Lvl'!$AO:$AO,$A26,'Division Lvl'!AC:AC)</f>
        <v>1159693.4182128902</v>
      </c>
      <c r="AA26" s="83">
        <f>SUMIF('Division Lvl'!$AO:$AO,$A26,'Division Lvl'!AD:AD)</f>
        <v>1188685.7536682126</v>
      </c>
      <c r="AB26" s="83">
        <f>SUMIF('Division Lvl'!$AO:$AO,$A26,'Division Lvl'!AE:AE)</f>
        <v>1218402.8975099176</v>
      </c>
      <c r="AC26" s="83">
        <f>SUMIF('Division Lvl'!$AO:$AO,$A26,'Division Lvl'!AF:AF)</f>
        <v>1248862.9699476655</v>
      </c>
      <c r="AD26" s="83">
        <f>SUMIF('Division Lvl'!$AO:$AO,$A26,'Division Lvl'!AG:AG)</f>
        <v>1280084.544196357</v>
      </c>
      <c r="AF26" s="82"/>
      <c r="AG26" s="82"/>
      <c r="AH26" s="82"/>
      <c r="AI26" s="82"/>
      <c r="AJ26" s="82"/>
      <c r="AK26" s="82"/>
      <c r="AL26" s="82"/>
      <c r="AM26" s="82"/>
      <c r="AN26" s="82"/>
      <c r="AO26" s="82"/>
    </row>
    <row r="27" spans="1:41" x14ac:dyDescent="0.2">
      <c r="A27" s="86" t="s">
        <v>158</v>
      </c>
      <c r="B27" s="84">
        <f>SUMIF(SRP!$B:$B,$A27,SRP!D:D)</f>
        <v>22516607.740000006</v>
      </c>
      <c r="C27" s="84">
        <f>SUMIF(SRP!$B:$B,$A27,SRP!E:E)</f>
        <v>15948267.66</v>
      </c>
      <c r="D27" s="84">
        <f>SUMIF(SRP!$B:$B,$A27,SRP!F:F)</f>
        <v>11744813.050000006</v>
      </c>
      <c r="E27" s="84">
        <f>SUMIF(SRP!$B:$B,$A27,SRP!G:G)</f>
        <v>7845649.790000001</v>
      </c>
      <c r="F27" s="84">
        <f>SUMIF(SRP!$B:$B,$A27,SRP!H:H)</f>
        <v>13859524.810000001</v>
      </c>
      <c r="G27" s="84">
        <f>SUMIF(SRP!$B:$B,$A27,SRP!I:I)</f>
        <v>18721625</v>
      </c>
      <c r="H27" s="84">
        <f>SUMIF(SRP!$B:$B,$A27,SRP!J:J)</f>
        <v>20210873.125</v>
      </c>
      <c r="I27" s="84">
        <f>SUMIF(SRP!$B:$B,$A27,SRP!K:K)</f>
        <v>23147763.984374996</v>
      </c>
      <c r="J27" s="84">
        <f>SUMIF(SRP!$B:$B,$A27,SRP!L:L)</f>
        <v>25492558.708984371</v>
      </c>
      <c r="K27" s="84">
        <f>SUMIF(SRP!$B:$B,$A27,SRP!M:M)</f>
        <v>28008010.310107414</v>
      </c>
      <c r="L27" s="84">
        <f>SUMIF(SRP!$B:$B,$A27,SRP!N:N)</f>
        <v>49402939.615869127</v>
      </c>
      <c r="M27" s="84">
        <f>SUMIF(SRP!$B:$B,$A27,SRP!O:O)</f>
        <v>57089010.69142323</v>
      </c>
      <c r="N27" s="84">
        <f>SUMIF(SRP!$B:$B,$A27,SRP!P:P)</f>
        <v>63990520.177220874</v>
      </c>
      <c r="O27" s="84">
        <f>SUMIF(SRP!$B:$B,$A27,SRP!Q:Q)</f>
        <v>67838236.527557179</v>
      </c>
      <c r="P27" s="83">
        <f>SUMIF('Division Lvl'!$AO:$AO,$A27,'Division Lvl'!S:S)</f>
        <v>22516607.740000006</v>
      </c>
      <c r="Q27" s="83">
        <f>SUMIF('Division Lvl'!$AO:$AO,$A27,'Division Lvl'!T:T)</f>
        <v>15948267.66</v>
      </c>
      <c r="R27" s="83">
        <f>SUMIF('Division Lvl'!$AO:$AO,$A27,'Division Lvl'!U:U)</f>
        <v>11744813.050000006</v>
      </c>
      <c r="S27" s="83">
        <f>SUMIF('Division Lvl'!$AO:$AO,$A27,'Division Lvl'!V:V)</f>
        <v>7704784.3199999975</v>
      </c>
      <c r="T27" s="83">
        <f>SUMIF('Division Lvl'!$AO:$AO,$A27,'Division Lvl'!W:W)</f>
        <v>12910887.32</v>
      </c>
      <c r="U27" s="83">
        <f>SUMIF('Division Lvl'!$AO:$AO,$A27,'Division Lvl'!X:X)</f>
        <v>10987861.624999998</v>
      </c>
      <c r="V27" s="83">
        <f>SUMIF('Division Lvl'!$AO:$AO,$A27,'Division Lvl'!Y:Y)</f>
        <v>12785759.543749999</v>
      </c>
      <c r="W27" s="83">
        <f>SUMIF('Division Lvl'!$AO:$AO,$A27,'Division Lvl'!Z:Z)</f>
        <v>12930947.251093749</v>
      </c>
      <c r="X27" s="83">
        <f>SUMIF('Division Lvl'!$AO:$AO,$A27,'Division Lvl'!AA:AA)</f>
        <v>10384307.416746093</v>
      </c>
      <c r="Y27" s="83">
        <f>SUMIF('Division Lvl'!$AO:$AO,$A27,'Division Lvl'!AB:AB)</f>
        <v>11863573.155660838</v>
      </c>
      <c r="Z27" s="83">
        <f>SUMIF('Division Lvl'!$AO:$AO,$A27,'Division Lvl'!AC:AC)</f>
        <v>27629312.990094107</v>
      </c>
      <c r="AA27" s="83">
        <f>SUMIF('Division Lvl'!$AO:$AO,$A27,'Division Lvl'!AD:AD)</f>
        <v>36317523.565526187</v>
      </c>
      <c r="AB27" s="83">
        <f>SUMIF('Division Lvl'!$AO:$AO,$A27,'Division Lvl'!AE:AE)</f>
        <v>42145372.554809377</v>
      </c>
      <c r="AC27" s="83">
        <f>SUMIF('Division Lvl'!$AO:$AO,$A27,'Division Lvl'!AF:AF)</f>
        <v>49006219.678936251</v>
      </c>
      <c r="AD27" s="83">
        <f>SUMIF('Division Lvl'!$AO:$AO,$A27,'Division Lvl'!AG:AG)</f>
        <v>57527857.072828889</v>
      </c>
      <c r="AF27" s="87"/>
      <c r="AG27" s="87"/>
      <c r="AH27" s="87"/>
      <c r="AI27" s="82"/>
      <c r="AJ27" s="82"/>
      <c r="AK27" s="82"/>
      <c r="AL27" s="82"/>
      <c r="AM27" s="82"/>
      <c r="AN27" s="82"/>
      <c r="AO27" s="82"/>
    </row>
    <row r="28" spans="1:41" x14ac:dyDescent="0.2">
      <c r="A28" s="86" t="s">
        <v>157</v>
      </c>
      <c r="B28" s="84">
        <f>SUMIF(SRP!$B:$B,$A28,SRP!D:D)</f>
        <v>47379651.770000018</v>
      </c>
      <c r="C28" s="84">
        <f>SUMIF(SRP!$B:$B,$A28,SRP!E:E)</f>
        <v>21535716.330000002</v>
      </c>
      <c r="D28" s="84">
        <f>SUMIF(SRP!$B:$B,$A28,SRP!F:F)</f>
        <v>13563079.260000002</v>
      </c>
      <c r="E28" s="84">
        <f>SUMIF(SRP!$B:$B,$A28,SRP!G:G)</f>
        <v>30511887.390000004</v>
      </c>
      <c r="F28" s="84">
        <f>SUMIF(SRP!$B:$B,$A28,SRP!H:H)</f>
        <v>54347180.720000006</v>
      </c>
      <c r="G28" s="84">
        <f>SUMIF(SRP!$B:$B,$A28,SRP!I:I)</f>
        <v>51955200</v>
      </c>
      <c r="H28" s="84">
        <f>SUMIF(SRP!$B:$B,$A28,SRP!J:J)</f>
        <v>52083083.392857142</v>
      </c>
      <c r="I28" s="84">
        <f>SUMIF(SRP!$B:$B,$A28,SRP!K:K)</f>
        <v>54772810.968749993</v>
      </c>
      <c r="J28" s="84">
        <f>SUMIF(SRP!$B:$B,$A28,SRP!L:L)</f>
        <v>56942395.588671863</v>
      </c>
      <c r="K28" s="84">
        <f>SUMIF(SRP!$B:$B,$A28,SRP!M:M)</f>
        <v>67195465.171787083</v>
      </c>
      <c r="L28" s="84">
        <f>SUMIF(SRP!$B:$B,$A28,SRP!N:N)</f>
        <v>64526501.482783422</v>
      </c>
      <c r="M28" s="84">
        <f>SUMIF(SRP!$B:$B,$A28,SRP!O:O)</f>
        <v>70632896.168718845</v>
      </c>
      <c r="N28" s="84">
        <f>SUMIF(SRP!$B:$B,$A28,SRP!P:P)</f>
        <v>68134308.431652084</v>
      </c>
      <c r="O28" s="84">
        <f>SUMIF(SRP!$B:$B,$A28,SRP!Q:Q)</f>
        <v>73084709.864307314</v>
      </c>
      <c r="P28" s="83">
        <f>SUMIF('Division Lvl'!$AO:$AO,$A28,'Division Lvl'!S:S)</f>
        <v>47379651.770000018</v>
      </c>
      <c r="Q28" s="83">
        <f>SUMIF('Division Lvl'!$AO:$AO,$A28,'Division Lvl'!T:T)</f>
        <v>21535716.330000002</v>
      </c>
      <c r="R28" s="83">
        <f>SUMIF('Division Lvl'!$AO:$AO,$A28,'Division Lvl'!U:U)</f>
        <v>13563079.260000002</v>
      </c>
      <c r="S28" s="83">
        <f>SUMIF('Division Lvl'!$AO:$AO,$A28,'Division Lvl'!V:V)</f>
        <v>31425676.310000002</v>
      </c>
      <c r="T28" s="83">
        <f>SUMIF('Division Lvl'!$AO:$AO,$A28,'Division Lvl'!W:W)</f>
        <v>38978789.980000004</v>
      </c>
      <c r="U28" s="83">
        <f>SUMIF('Division Lvl'!$AO:$AO,$A28,'Division Lvl'!X:X)</f>
        <v>26644800.174999993</v>
      </c>
      <c r="V28" s="83">
        <f>SUMIF('Division Lvl'!$AO:$AO,$A28,'Division Lvl'!Y:Y)</f>
        <v>35183810.135624997</v>
      </c>
      <c r="W28" s="83">
        <f>SUMIF('Division Lvl'!$AO:$AO,$A28,'Division Lvl'!Z:Z)</f>
        <v>29508418.460937496</v>
      </c>
      <c r="X28" s="83">
        <f>SUMIF('Division Lvl'!$AO:$AO,$A28,'Division Lvl'!AA:AA)</f>
        <v>37685827.805273429</v>
      </c>
      <c r="Y28" s="83">
        <f>SUMIF('Division Lvl'!$AO:$AO,$A28,'Division Lvl'!AB:AB)</f>
        <v>38913088.370053701</v>
      </c>
      <c r="Z28" s="83">
        <f>SUMIF('Division Lvl'!$AO:$AO,$A28,'Division Lvl'!AC:AC)</f>
        <v>33563267.063208364</v>
      </c>
      <c r="AA28" s="83">
        <f>SUMIF('Division Lvl'!$AO:$AO,$A28,'Division Lvl'!AD:AD)</f>
        <v>35150032.078845873</v>
      </c>
      <c r="AB28" s="83">
        <f>SUMIF('Division Lvl'!$AO:$AO,$A28,'Division Lvl'!AE:AE)</f>
        <v>40293193.02210173</v>
      </c>
      <c r="AC28" s="83">
        <f>SUMIF('Division Lvl'!$AO:$AO,$A28,'Division Lvl'!AF:AF)</f>
        <v>45028378.812948056</v>
      </c>
      <c r="AD28" s="83">
        <f>SUMIF('Division Lvl'!$AO:$AO,$A28,'Division Lvl'!AG:AG)</f>
        <v>52173045.810083017</v>
      </c>
      <c r="AF28" s="87"/>
      <c r="AG28" s="87"/>
      <c r="AH28" s="87"/>
      <c r="AI28" s="82"/>
      <c r="AJ28" s="82"/>
      <c r="AK28" s="82"/>
      <c r="AL28" s="82"/>
      <c r="AM28" s="82"/>
      <c r="AN28" s="82"/>
      <c r="AO28" s="82"/>
    </row>
    <row r="29" spans="1:41" x14ac:dyDescent="0.2">
      <c r="A29" s="86" t="s">
        <v>99</v>
      </c>
      <c r="B29" s="84">
        <f>SUMIF(SRP!$B:$B,$A29,SRP!D:D)</f>
        <v>7082081.5699999994</v>
      </c>
      <c r="C29" s="84">
        <f>SUMIF(SRP!$B:$B,$A29,SRP!E:E)</f>
        <v>9523549.6999999993</v>
      </c>
      <c r="D29" s="84">
        <f>SUMIF(SRP!$B:$B,$A29,SRP!F:F)</f>
        <v>9019850.8699999899</v>
      </c>
      <c r="E29" s="84">
        <f>SUMIF(SRP!$B:$B,$A29,SRP!G:G)</f>
        <v>26952400.401357964</v>
      </c>
      <c r="F29" s="84">
        <f>SUMIF(SRP!$B:$B,$A29,SRP!H:H)</f>
        <v>33939845.574120402</v>
      </c>
      <c r="G29" s="84">
        <f>SUMIF(SRP!$B:$B,$A29,SRP!I:I)</f>
        <v>45068788.749999993</v>
      </c>
      <c r="H29" s="84">
        <f>SUMIF(SRP!$B:$B,$A29,SRP!J:J)</f>
        <v>44256646.220624998</v>
      </c>
      <c r="I29" s="84">
        <f>SUMIF(SRP!$B:$B,$A29,SRP!K:K)</f>
        <v>45265989.301421873</v>
      </c>
      <c r="J29" s="84">
        <f>SUMIF(SRP!$B:$B,$A29,SRP!L:L)</f>
        <v>46558252.640046477</v>
      </c>
      <c r="K29" s="84">
        <f>SUMIF(SRP!$B:$B,$A29,SRP!M:M)</f>
        <v>48607408.03350649</v>
      </c>
      <c r="L29" s="84">
        <f>SUMIF(SRP!$B:$B,$A29,SRP!N:N)</f>
        <v>49896500.495886855</v>
      </c>
      <c r="M29" s="84">
        <f>SUMIF(SRP!$B:$B,$A29,SRP!O:O)</f>
        <v>51211713.266301744</v>
      </c>
      <c r="N29" s="84">
        <f>SUMIF(SRP!$B:$B,$A29,SRP!P:P)</f>
        <v>52561847.388850346</v>
      </c>
      <c r="O29" s="84">
        <f>SUMIF(SRP!$B:$B,$A29,SRP!Q:Q)</f>
        <v>54019786.316105999</v>
      </c>
      <c r="P29" s="83">
        <f>SUMIF('Division Lvl'!$AO:$AO,$A29,'Division Lvl'!S:S)</f>
        <v>7082081.5699999994</v>
      </c>
      <c r="Q29" s="83">
        <f>SUMIF('Division Lvl'!$AO:$AO,$A29,'Division Lvl'!T:T)</f>
        <v>9523549.6999999993</v>
      </c>
      <c r="R29" s="83">
        <f>SUMIF('Division Lvl'!$AO:$AO,$A29,'Division Lvl'!U:U)</f>
        <v>9019850.8699999899</v>
      </c>
      <c r="S29" s="83">
        <f>SUMIF('Division Lvl'!$AO:$AO,$A29,'Division Lvl'!V:V)</f>
        <v>13875404.83</v>
      </c>
      <c r="T29" s="83">
        <f>SUMIF('Division Lvl'!$AO:$AO,$A29,'Division Lvl'!W:W)</f>
        <v>27120000.008000001</v>
      </c>
      <c r="U29" s="83">
        <f>SUMIF('Division Lvl'!$AO:$AO,$A29,'Division Lvl'!X:X)</f>
        <v>22200527.274999999</v>
      </c>
      <c r="V29" s="83">
        <f>SUMIF('Division Lvl'!$AO:$AO,$A29,'Division Lvl'!Y:Y)</f>
        <v>15339844.678125</v>
      </c>
      <c r="W29" s="83">
        <f>SUMIF('Division Lvl'!$AO:$AO,$A29,'Division Lvl'!Z:Z)</f>
        <v>12662926.404781248</v>
      </c>
      <c r="X29" s="83">
        <f>SUMIF('Division Lvl'!$AO:$AO,$A29,'Division Lvl'!AA:AA)</f>
        <v>12204412.08741992</v>
      </c>
      <c r="Y29" s="83">
        <f>SUMIF('Division Lvl'!$AO:$AO,$A29,'Division Lvl'!AB:AB)</f>
        <v>12223359.835951842</v>
      </c>
      <c r="Z29" s="83">
        <f>SUMIF('Division Lvl'!$AO:$AO,$A29,'Division Lvl'!AC:AC)</f>
        <v>12528943.831850637</v>
      </c>
      <c r="AA29" s="83">
        <f>SUMIF('Division Lvl'!$AO:$AO,$A29,'Division Lvl'!AD:AD)</f>
        <v>12842167.427646903</v>
      </c>
      <c r="AB29" s="83">
        <f>SUMIF('Division Lvl'!$AO:$AO,$A29,'Division Lvl'!AE:AE)</f>
        <v>13163221.613338076</v>
      </c>
      <c r="AC29" s="83">
        <f>SUMIF('Division Lvl'!$AO:$AO,$A29,'Division Lvl'!AF:AF)</f>
        <v>13492302.153671525</v>
      </c>
      <c r="AD29" s="83">
        <f>SUMIF('Division Lvl'!$AO:$AO,$A29,'Division Lvl'!AG:AG)</f>
        <v>13829609.707513314</v>
      </c>
      <c r="AF29" s="82"/>
      <c r="AG29" s="82"/>
      <c r="AH29" s="82"/>
      <c r="AI29" s="82"/>
      <c r="AJ29" s="82"/>
      <c r="AK29" s="82"/>
      <c r="AL29" s="82"/>
      <c r="AM29" s="82"/>
      <c r="AN29" s="82"/>
      <c r="AO29" s="82"/>
    </row>
    <row r="30" spans="1:41" x14ac:dyDescent="0.2">
      <c r="A30" s="86" t="s">
        <v>162</v>
      </c>
      <c r="B30" s="84">
        <f>SUMIF(SRP!$B:$B,$A30,SRP!D:D)</f>
        <v>6126287.1799999997</v>
      </c>
      <c r="C30" s="84">
        <f>SUMIF(SRP!$B:$B,$A30,SRP!E:E)</f>
        <v>4148553.2900000005</v>
      </c>
      <c r="D30" s="84">
        <f>SUMIF(SRP!$B:$B,$A30,SRP!F:F)</f>
        <v>3276845.7600000012</v>
      </c>
      <c r="E30" s="84">
        <f>SUMIF(SRP!$B:$B,$A30,SRP!G:G)</f>
        <v>2862677.78</v>
      </c>
      <c r="F30" s="84">
        <f>SUMIF(SRP!$B:$B,$A30,SRP!H:H)</f>
        <v>3277639.0026074401</v>
      </c>
      <c r="G30" s="84">
        <f>SUMIF(SRP!$B:$B,$A30,SRP!I:I)</f>
        <v>6440998.4086294137</v>
      </c>
      <c r="H30" s="84">
        <f>SUMIF(SRP!$B:$B,$A30,SRP!J:J)</f>
        <v>6705273.1814484922</v>
      </c>
      <c r="I30" s="84">
        <f>SUMIF(SRP!$B:$B,$A30,SRP!K:K)</f>
        <v>7200594.4377345685</v>
      </c>
      <c r="J30" s="84">
        <f>SUMIF(SRP!$B:$B,$A30,SRP!L:L)</f>
        <v>7169404.1994174784</v>
      </c>
      <c r="K30" s="84">
        <f>SUMIF(SRP!$B:$B,$A30,SRP!M:M)</f>
        <v>7597249.494344173</v>
      </c>
      <c r="L30" s="84">
        <f>SUMIF(SRP!$B:$B,$A30,SRP!N:N)</f>
        <v>8609238.3838016689</v>
      </c>
      <c r="M30" s="84">
        <f>SUMIF(SRP!$B:$B,$A30,SRP!O:O)</f>
        <v>9133710.9796958584</v>
      </c>
      <c r="N30" s="84">
        <f>SUMIF(SRP!$B:$B,$A30,SRP!P:P)</f>
        <v>9679117.7549114563</v>
      </c>
      <c r="O30" s="84">
        <f>SUMIF(SRP!$B:$B,$A30,SRP!Q:Q)</f>
        <v>10098288.201573275</v>
      </c>
      <c r="P30" s="83">
        <f>'Division Lvl'!S419</f>
        <v>6126287.1799999997</v>
      </c>
      <c r="Q30" s="83">
        <f>'Division Lvl'!T419</f>
        <v>4148553.2900000005</v>
      </c>
      <c r="R30" s="83">
        <f>'Division Lvl'!U419</f>
        <v>3276845.7600000012</v>
      </c>
      <c r="S30" s="83">
        <f>'Division Lvl'!V419</f>
        <v>4588877.0899999989</v>
      </c>
      <c r="T30" s="83">
        <f>'Division Lvl'!W419</f>
        <v>3277485.7600000002</v>
      </c>
      <c r="U30" s="83">
        <f>'Division Lvl'!X419</f>
        <v>6440998.4086294137</v>
      </c>
      <c r="V30" s="83">
        <f>'Division Lvl'!Y419</f>
        <v>6705273.1814484922</v>
      </c>
      <c r="W30" s="83">
        <f>'Division Lvl'!Z419</f>
        <v>7200594.4377345685</v>
      </c>
      <c r="X30" s="83">
        <f>'Division Lvl'!AA419</f>
        <v>7169404.1994174784</v>
      </c>
      <c r="Y30" s="83">
        <f>'Division Lvl'!AB419</f>
        <v>7597249.494344173</v>
      </c>
      <c r="Z30" s="83">
        <f>'Division Lvl'!AC419</f>
        <v>8609238.3838016689</v>
      </c>
      <c r="AA30" s="83">
        <f>'Division Lvl'!AD419</f>
        <v>9133710.9796958584</v>
      </c>
      <c r="AB30" s="83">
        <f>'Division Lvl'!AE419</f>
        <v>9679117.7549114563</v>
      </c>
      <c r="AC30" s="83">
        <f>'Division Lvl'!AF419</f>
        <v>10098288.201573275</v>
      </c>
      <c r="AD30" s="83">
        <f>'Division Lvl'!AG419</f>
        <v>10475160.573545523</v>
      </c>
      <c r="AF30" s="82"/>
      <c r="AG30" s="82"/>
      <c r="AH30" s="82"/>
      <c r="AI30" s="82"/>
      <c r="AJ30" s="82"/>
      <c r="AK30" s="82"/>
      <c r="AL30" s="82"/>
      <c r="AM30" s="82"/>
      <c r="AN30" s="82"/>
      <c r="AO30" s="82"/>
    </row>
    <row r="31" spans="1:41" ht="15" thickBot="1" x14ac:dyDescent="0.25">
      <c r="A31" s="85" t="s">
        <v>163</v>
      </c>
      <c r="B31" s="84">
        <f>SUMIF(SRP!$B:$B,$A31,SRP!D:D)</f>
        <v>74576259.266560823</v>
      </c>
      <c r="C31" s="84">
        <f>SUMIF(SRP!$B:$B,$A31,SRP!E:E)</f>
        <v>62325137.789999999</v>
      </c>
      <c r="D31" s="84">
        <f>SUMIF(SRP!$B:$B,$A31,SRP!F:F)</f>
        <v>50381358.710000023</v>
      </c>
      <c r="E31" s="84">
        <f>SUMIF(SRP!$B:$B,$A31,SRP!G:G)</f>
        <v>75239328.138089418</v>
      </c>
      <c r="F31" s="84">
        <f>SUMIF(SRP!$B:$B,$A31,SRP!H:H)</f>
        <v>73255146</v>
      </c>
      <c r="G31" s="84">
        <f>SUMIF(SRP!$B:$B,$A31,SRP!I:I)</f>
        <v>74933792.558238372</v>
      </c>
      <c r="H31" s="84">
        <f>SUMIF(SRP!$B:$B,$A31,SRP!J:J)</f>
        <v>76982561.302677348</v>
      </c>
      <c r="I31" s="84">
        <f>SUMIF(SRP!$B:$B,$A31,SRP!K:K)</f>
        <v>79447826.144261956</v>
      </c>
      <c r="J31" s="84">
        <f>SUMIF(SRP!$B:$B,$A31,SRP!L:L)</f>
        <v>81088381.777448356</v>
      </c>
      <c r="K31" s="84">
        <f>SUMIF(SRP!$B:$B,$A31,SRP!M:M)</f>
        <v>83521620.538007841</v>
      </c>
      <c r="L31" s="84">
        <f>SUMIF(SRP!$B:$B,$A31,SRP!N:N)</f>
        <v>89135191.294330582</v>
      </c>
      <c r="M31" s="84">
        <f>SUMIF(SRP!$B:$B,$A31,SRP!O:O)</f>
        <v>91806252.376808688</v>
      </c>
      <c r="N31" s="84">
        <f>SUMIF(SRP!$B:$B,$A31,SRP!P:P)</f>
        <v>94539843.99297525</v>
      </c>
      <c r="O31" s="84">
        <f>SUMIF(SRP!$B:$B,$A31,SRP!Q:Q)</f>
        <v>97141980.547270328</v>
      </c>
      <c r="P31" s="83">
        <f>'Division Lvl'!S420</f>
        <v>74576259.266560823</v>
      </c>
      <c r="Q31" s="83">
        <f>'Division Lvl'!T420</f>
        <v>62325137.789999999</v>
      </c>
      <c r="R31" s="83">
        <f>'Division Lvl'!U420</f>
        <v>50381358.710000023</v>
      </c>
      <c r="S31" s="83">
        <f>'Division Lvl'!V420</f>
        <v>68848023.440000013</v>
      </c>
      <c r="T31" s="83">
        <f>'Division Lvl'!W420</f>
        <v>66922514.260000013</v>
      </c>
      <c r="U31" s="83">
        <f>'Division Lvl'!X420</f>
        <v>74933792.558238372</v>
      </c>
      <c r="V31" s="83">
        <f>'Division Lvl'!Y420</f>
        <v>76982561.302677348</v>
      </c>
      <c r="W31" s="83">
        <f>'Division Lvl'!Z420</f>
        <v>79447826.144261956</v>
      </c>
      <c r="X31" s="83">
        <f>'Division Lvl'!AA420</f>
        <v>81088381.777448356</v>
      </c>
      <c r="Y31" s="83">
        <f>'Division Lvl'!AB420</f>
        <v>83521620.538007841</v>
      </c>
      <c r="Z31" s="83">
        <f>'Division Lvl'!AC420</f>
        <v>89135191.294330582</v>
      </c>
      <c r="AA31" s="83">
        <f>'Division Lvl'!AD420</f>
        <v>91806252.376808688</v>
      </c>
      <c r="AB31" s="83">
        <f>'Division Lvl'!AE420</f>
        <v>94539843.99297525</v>
      </c>
      <c r="AC31" s="83">
        <f>'Division Lvl'!AF420</f>
        <v>97141980.547270328</v>
      </c>
      <c r="AD31" s="83">
        <f>'Division Lvl'!AG420</f>
        <v>99922071.893196285</v>
      </c>
      <c r="AF31" s="82"/>
      <c r="AG31" s="82"/>
      <c r="AH31" s="82"/>
      <c r="AI31" s="82"/>
      <c r="AJ31" s="82"/>
      <c r="AK31" s="82"/>
      <c r="AL31" s="82"/>
      <c r="AM31" s="82"/>
      <c r="AN31" s="82"/>
      <c r="AO31" s="82"/>
    </row>
    <row r="32" spans="1:41" s="78" customFormat="1" ht="16.5" thickTop="1" thickBot="1" x14ac:dyDescent="0.3">
      <c r="A32" s="81"/>
      <c r="B32" s="80">
        <f>SUM(B3:B31)</f>
        <v>335066142.01656091</v>
      </c>
      <c r="C32" s="80">
        <f t="shared" ref="C32:O32" si="0">SUM(C3:C31)</f>
        <v>241396274.28999999</v>
      </c>
      <c r="D32" s="80">
        <f t="shared" si="0"/>
        <v>191025733.88000017</v>
      </c>
      <c r="E32" s="80">
        <f t="shared" si="0"/>
        <v>293114362.54649043</v>
      </c>
      <c r="F32" s="80">
        <f t="shared" si="0"/>
        <v>354801361.25233948</v>
      </c>
      <c r="G32" s="80">
        <f t="shared" si="0"/>
        <v>420211887.8418678</v>
      </c>
      <c r="H32" s="80">
        <f t="shared" si="0"/>
        <v>426026261.93448299</v>
      </c>
      <c r="I32" s="80">
        <f t="shared" si="0"/>
        <v>454783837.12560582</v>
      </c>
      <c r="J32" s="80">
        <f t="shared" si="0"/>
        <v>454485869.04571265</v>
      </c>
      <c r="K32" s="80">
        <f t="shared" si="0"/>
        <v>479581117.5014596</v>
      </c>
      <c r="L32" s="80">
        <f t="shared" si="0"/>
        <v>550412671.24665558</v>
      </c>
      <c r="M32" s="80">
        <f t="shared" si="0"/>
        <v>581549575.09198523</v>
      </c>
      <c r="N32" s="80">
        <f t="shared" si="0"/>
        <v>613523377.83078134</v>
      </c>
      <c r="O32" s="80">
        <f t="shared" si="0"/>
        <v>638224078.36532629</v>
      </c>
      <c r="P32" s="79">
        <f t="shared" ref="P32:AD32" si="1">SUM(P3:P31)</f>
        <v>336014392.96656084</v>
      </c>
      <c r="Q32" s="79">
        <f t="shared" si="1"/>
        <v>242195422.91</v>
      </c>
      <c r="R32" s="79">
        <f t="shared" si="1"/>
        <v>191721151.94000012</v>
      </c>
      <c r="S32" s="79">
        <f t="shared" si="1"/>
        <v>295698919.75999987</v>
      </c>
      <c r="T32" s="79">
        <f t="shared" si="1"/>
        <v>317155911.56349999</v>
      </c>
      <c r="U32" s="79">
        <f t="shared" si="1"/>
        <v>317758657.11686772</v>
      </c>
      <c r="V32" s="79">
        <f t="shared" si="1"/>
        <v>321541702.74412578</v>
      </c>
      <c r="W32" s="79">
        <f t="shared" si="1"/>
        <v>345685466.23524654</v>
      </c>
      <c r="X32" s="79">
        <f t="shared" si="1"/>
        <v>367545385.64067084</v>
      </c>
      <c r="Y32" s="79">
        <f t="shared" si="1"/>
        <v>374624830.81432229</v>
      </c>
      <c r="Z32" s="79">
        <f t="shared" si="1"/>
        <v>390437907.94894397</v>
      </c>
      <c r="AA32" s="79">
        <f t="shared" si="1"/>
        <v>411814011.27085483</v>
      </c>
      <c r="AB32" s="79">
        <f t="shared" si="1"/>
        <v>456529451.10337591</v>
      </c>
      <c r="AC32" s="79">
        <f t="shared" si="1"/>
        <v>494010464.21919465</v>
      </c>
      <c r="AD32" s="79">
        <f t="shared" si="1"/>
        <v>522193228.57906419</v>
      </c>
      <c r="AE32" s="49"/>
    </row>
    <row r="33" spans="1:28" ht="15" thickTop="1" x14ac:dyDescent="0.2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50"/>
      <c r="P33" s="50"/>
      <c r="R33" s="76"/>
      <c r="S33" s="76"/>
      <c r="T33" s="76"/>
      <c r="U33" s="100"/>
      <c r="V33" s="76"/>
      <c r="W33" s="76"/>
      <c r="X33" s="76"/>
      <c r="Y33" s="76"/>
    </row>
    <row r="34" spans="1:28" ht="45" x14ac:dyDescent="0.25">
      <c r="C34" s="75" t="s">
        <v>1062</v>
      </c>
      <c r="D34" s="75"/>
      <c r="E34" s="75" t="s">
        <v>1061</v>
      </c>
      <c r="F34" s="75"/>
      <c r="G34" s="75" t="s">
        <v>1060</v>
      </c>
      <c r="H34" s="75"/>
      <c r="I34" s="75"/>
      <c r="J34" s="75"/>
      <c r="L34" s="49"/>
      <c r="M34" s="74" t="s">
        <v>1059</v>
      </c>
      <c r="N34" s="74" t="s">
        <v>1058</v>
      </c>
      <c r="O34" s="73" t="s">
        <v>1057</v>
      </c>
      <c r="P34" s="72" t="str">
        <f>B1</f>
        <v>PIP SRP</v>
      </c>
      <c r="Q34" s="72" t="str">
        <f ca="1">P1</f>
        <v>AER - Endeavour Energy 2019-24 - Draft decision - Capex Model - November 2018</v>
      </c>
    </row>
    <row r="35" spans="1:28" ht="75" x14ac:dyDescent="0.25">
      <c r="C35" s="71" t="s">
        <v>1056</v>
      </c>
      <c r="D35" s="71" t="s">
        <v>1055</v>
      </c>
      <c r="E35" s="71" t="s">
        <v>1056</v>
      </c>
      <c r="F35" s="71" t="s">
        <v>1055</v>
      </c>
      <c r="G35" s="71" t="s">
        <v>1056</v>
      </c>
      <c r="H35" s="71" t="s">
        <v>1055</v>
      </c>
      <c r="I35" s="71" t="str">
        <f>B1</f>
        <v>PIP SRP</v>
      </c>
      <c r="J35" s="71" t="str">
        <f ca="1">P1</f>
        <v>AER - Endeavour Energy 2019-24 - Draft decision - Capex Model - November 2018</v>
      </c>
      <c r="L35" s="69" t="s">
        <v>1049</v>
      </c>
      <c r="M35" s="63">
        <f t="shared" ref="M35:M46" si="2">SUMIF($B$36:$B$64,L35,$C$36:$C$64)</f>
        <v>-22234604.149873104</v>
      </c>
      <c r="N35" s="63">
        <f t="shared" ref="N35:N46" si="3">SUMIF($B$36:$B$64,L35,$E$36:$E$64)</f>
        <v>-206330360.13269815</v>
      </c>
      <c r="O35" s="63">
        <f t="shared" ref="O35:O46" si="4">SUMIF($B$36:$B$64,L35,$G$36:$G$64)</f>
        <v>-414550464.48955929</v>
      </c>
      <c r="P35" s="57">
        <f t="shared" ref="P35:P46" si="5">SUMIF($B$36:$B$64,L35,$I$36:$I$64)</f>
        <v>635804692.45952702</v>
      </c>
      <c r="Q35" s="57">
        <f t="shared" ref="Q35:Q46" si="6">SUMIF($B$36:$B$64,L35,$J$36:$J$64)</f>
        <v>221254227.96996769</v>
      </c>
      <c r="S35" s="70"/>
      <c r="T35" s="65"/>
      <c r="U35" s="65"/>
      <c r="V35" s="70"/>
      <c r="W35" s="70"/>
      <c r="X35" s="70"/>
      <c r="Y35" s="70"/>
      <c r="Z35" s="70"/>
      <c r="AA35" s="70"/>
      <c r="AB35" s="70"/>
    </row>
    <row r="36" spans="1:28" x14ac:dyDescent="0.2">
      <c r="A36" s="58" t="str">
        <f>A3</f>
        <v>AG</v>
      </c>
      <c r="B36" s="64" t="s">
        <v>151</v>
      </c>
      <c r="C36" s="63">
        <f t="shared" ref="C36:C64" si="7">SUM(P3:T3)-SUM(B3:F3)</f>
        <v>-300000</v>
      </c>
      <c r="D36" s="62">
        <f t="shared" ref="D36:D64" si="8">IFERROR((SUM(P3:T3)-SUM(B3:F3))/SUM(B3:F3),0)</f>
        <v>-1</v>
      </c>
      <c r="E36" s="63">
        <f t="shared" ref="E36:E64" si="9">SUM(U3:Y3)-SUM(G3:K3)</f>
        <v>0</v>
      </c>
      <c r="F36" s="62">
        <f t="shared" ref="F36:F64" si="10">IFERROR((SUM(U3:Y3)-SUM(G3:K3))/SUM(G3:K3),0)</f>
        <v>0</v>
      </c>
      <c r="G36" s="63">
        <f>SUM(U3:AC3)-SUM(G3:O3)</f>
        <v>0</v>
      </c>
      <c r="H36" s="62">
        <f>IFERROR((SUM(U3:AC3)-SUM(G3:O3))/SUM(G3:O3),0)</f>
        <v>1.5212645437966531E-16</v>
      </c>
      <c r="I36" s="57">
        <f>SUM(G3:O3)</f>
        <v>3061014.5303562931</v>
      </c>
      <c r="J36" s="61">
        <f>SUM(U3:AC3)</f>
        <v>3061014.5303562935</v>
      </c>
      <c r="L36" s="69" t="s">
        <v>151</v>
      </c>
      <c r="M36" s="63">
        <f t="shared" si="2"/>
        <v>-1237235.6700000111</v>
      </c>
      <c r="N36" s="63">
        <f t="shared" si="3"/>
        <v>-85619250.925438493</v>
      </c>
      <c r="O36" s="63">
        <f t="shared" si="4"/>
        <v>-170328024.98395491</v>
      </c>
      <c r="P36" s="57">
        <f t="shared" si="5"/>
        <v>927340685.13145363</v>
      </c>
      <c r="Q36" s="57">
        <f t="shared" si="6"/>
        <v>757012660.14749873</v>
      </c>
      <c r="S36" s="70"/>
      <c r="T36" s="65"/>
      <c r="U36" s="65"/>
    </row>
    <row r="37" spans="1:28" x14ac:dyDescent="0.2">
      <c r="A37" s="58" t="s">
        <v>96</v>
      </c>
      <c r="B37" s="64" t="s">
        <v>1049</v>
      </c>
      <c r="C37" s="63">
        <f t="shared" si="7"/>
        <v>231935.3623040542</v>
      </c>
      <c r="D37" s="62">
        <f t="shared" si="8"/>
        <v>2.612174309660854E-2</v>
      </c>
      <c r="E37" s="63">
        <f t="shared" si="9"/>
        <v>-1416612.9136912115</v>
      </c>
      <c r="F37" s="62">
        <f t="shared" si="10"/>
        <v>-0.14434843117377427</v>
      </c>
      <c r="G37" s="63">
        <f t="shared" ref="G37:G64" si="11">SUM(U4:AC4)-SUM(G4:O4)</f>
        <v>-2993767.0270771012</v>
      </c>
      <c r="H37" s="62">
        <f t="shared" ref="H37:H64" si="12">IFERROR((SUM(U4:AC4)-SUM(G4:O4))/SUM(G4:O4),0)</f>
        <v>-0.15946589300724853</v>
      </c>
      <c r="I37" s="57">
        <f t="shared" ref="I37:I64" si="13">SUM(G4:O4)</f>
        <v>18773713.74291943</v>
      </c>
      <c r="J37" s="61">
        <f t="shared" ref="J37:J64" si="14">SUM(U4:AC4)</f>
        <v>15779946.715842329</v>
      </c>
      <c r="L37" s="69" t="s">
        <v>192</v>
      </c>
      <c r="M37" s="63">
        <f t="shared" si="2"/>
        <v>10733.289999999106</v>
      </c>
      <c r="N37" s="63">
        <f t="shared" si="3"/>
        <v>0.52281249687075615</v>
      </c>
      <c r="O37" s="63">
        <f t="shared" si="4"/>
        <v>0.52281250059604645</v>
      </c>
      <c r="P37" s="57">
        <f t="shared" si="5"/>
        <v>29993326.035708621</v>
      </c>
      <c r="Q37" s="57">
        <f t="shared" si="6"/>
        <v>29993326.558521122</v>
      </c>
      <c r="T37" s="65"/>
      <c r="U37" s="65"/>
      <c r="V37" s="54"/>
      <c r="W37" s="54"/>
      <c r="X37" s="54"/>
      <c r="Y37" s="54"/>
      <c r="Z37" s="54"/>
      <c r="AA37" s="54"/>
      <c r="AB37" s="54"/>
    </row>
    <row r="38" spans="1:28" x14ac:dyDescent="0.2">
      <c r="A38" s="58" t="str">
        <f>A5</f>
        <v>AU</v>
      </c>
      <c r="B38" s="64" t="s">
        <v>279</v>
      </c>
      <c r="C38" s="63">
        <f t="shared" si="7"/>
        <v>651266.19999999925</v>
      </c>
      <c r="D38" s="62">
        <f t="shared" si="8"/>
        <v>6.1813041655040646E-2</v>
      </c>
      <c r="E38" s="63">
        <f t="shared" si="9"/>
        <v>1398151.8305664063</v>
      </c>
      <c r="F38" s="62">
        <f t="shared" si="10"/>
        <v>7.5542268477293451E-2</v>
      </c>
      <c r="G38" s="63">
        <f t="shared" si="11"/>
        <v>1216812.9263877273</v>
      </c>
      <c r="H38" s="62">
        <f t="shared" si="12"/>
        <v>3.2886584778853645E-2</v>
      </c>
      <c r="I38" s="57">
        <f t="shared" si="13"/>
        <v>37000282.472935542</v>
      </c>
      <c r="J38" s="61">
        <f t="shared" si="14"/>
        <v>38217095.39932327</v>
      </c>
      <c r="L38" s="69" t="s">
        <v>279</v>
      </c>
      <c r="M38" s="63">
        <f t="shared" si="2"/>
        <v>-5243809.6712600868</v>
      </c>
      <c r="N38" s="63">
        <f t="shared" si="3"/>
        <v>-216023519.42316723</v>
      </c>
      <c r="O38" s="63">
        <f t="shared" si="4"/>
        <v>-553953353.85431504</v>
      </c>
      <c r="P38" s="57">
        <f t="shared" si="5"/>
        <v>1972945659.0263886</v>
      </c>
      <c r="Q38" s="57">
        <f t="shared" si="6"/>
        <v>1418992305.1720734</v>
      </c>
      <c r="T38" s="65"/>
      <c r="U38" s="65"/>
    </row>
    <row r="39" spans="1:28" x14ac:dyDescent="0.2">
      <c r="A39" s="58" t="str">
        <f>A6</f>
        <v>CC</v>
      </c>
      <c r="B39" s="64" t="s">
        <v>279</v>
      </c>
      <c r="C39" s="63">
        <f t="shared" si="7"/>
        <v>534915.56000000052</v>
      </c>
      <c r="D39" s="62">
        <f t="shared" si="8"/>
        <v>4.9069931411863485E-2</v>
      </c>
      <c r="E39" s="63">
        <f t="shared" si="9"/>
        <v>958240.30819335952</v>
      </c>
      <c r="F39" s="62">
        <f t="shared" si="10"/>
        <v>0.10805335069763111</v>
      </c>
      <c r="G39" s="63">
        <f t="shared" si="11"/>
        <v>3640295.0593420528</v>
      </c>
      <c r="H39" s="62">
        <f t="shared" si="12"/>
        <v>0.20499586115379853</v>
      </c>
      <c r="I39" s="57">
        <f t="shared" si="13"/>
        <v>17757895.397755932</v>
      </c>
      <c r="J39" s="61">
        <f t="shared" si="14"/>
        <v>21398190.457097985</v>
      </c>
      <c r="L39" s="69" t="s">
        <v>173</v>
      </c>
      <c r="M39" s="63">
        <f t="shared" si="2"/>
        <v>247186.81000000052</v>
      </c>
      <c r="N39" s="63">
        <f t="shared" si="3"/>
        <v>255708.52973632887</v>
      </c>
      <c r="O39" s="63">
        <f t="shared" si="4"/>
        <v>389179.18545627221</v>
      </c>
      <c r="P39" s="57">
        <f t="shared" si="5"/>
        <v>16819461.816481944</v>
      </c>
      <c r="Q39" s="57">
        <f t="shared" si="6"/>
        <v>17208641.001938216</v>
      </c>
      <c r="T39" s="65"/>
      <c r="U39" s="65"/>
    </row>
    <row r="40" spans="1:28" x14ac:dyDescent="0.2">
      <c r="A40" s="58" t="str">
        <f>A7</f>
        <v>DS</v>
      </c>
      <c r="B40" s="64" t="s">
        <v>279</v>
      </c>
      <c r="C40" s="63">
        <f t="shared" si="7"/>
        <v>7863188.0487399101</v>
      </c>
      <c r="D40" s="62">
        <f t="shared" si="8"/>
        <v>2.6794296353872211E-2</v>
      </c>
      <c r="E40" s="63">
        <f t="shared" si="9"/>
        <v>-47791486.007975817</v>
      </c>
      <c r="F40" s="62">
        <f t="shared" si="10"/>
        <v>-0.11944444193927331</v>
      </c>
      <c r="G40" s="63">
        <f t="shared" si="11"/>
        <v>-185218136.25395966</v>
      </c>
      <c r="H40" s="62">
        <f t="shared" si="12"/>
        <v>-0.19556506727743556</v>
      </c>
      <c r="I40" s="57">
        <f t="shared" si="13"/>
        <v>947092130.6779325</v>
      </c>
      <c r="J40" s="61">
        <f t="shared" si="14"/>
        <v>761873994.42397285</v>
      </c>
      <c r="L40" s="69" t="s">
        <v>1053</v>
      </c>
      <c r="M40" s="63">
        <f t="shared" si="2"/>
        <v>-304514.06000000006</v>
      </c>
      <c r="N40" s="63">
        <f t="shared" si="3"/>
        <v>0</v>
      </c>
      <c r="O40" s="63">
        <f t="shared" si="4"/>
        <v>0</v>
      </c>
      <c r="P40" s="57">
        <f t="shared" si="5"/>
        <v>11959278.461208494</v>
      </c>
      <c r="Q40" s="57">
        <f t="shared" si="6"/>
        <v>11959278.461208496</v>
      </c>
      <c r="S40" s="65"/>
      <c r="T40" s="65"/>
      <c r="U40" s="65"/>
    </row>
    <row r="41" spans="1:28" x14ac:dyDescent="0.2">
      <c r="A41" s="58" t="s">
        <v>735</v>
      </c>
      <c r="B41" s="64" t="s">
        <v>1049</v>
      </c>
      <c r="C41" s="63">
        <f t="shared" si="7"/>
        <v>-1177423.0676457286</v>
      </c>
      <c r="D41" s="62">
        <f t="shared" si="8"/>
        <v>-0.60219281915215817</v>
      </c>
      <c r="E41" s="63">
        <f t="shared" si="9"/>
        <v>0</v>
      </c>
      <c r="F41" s="62">
        <f t="shared" si="10"/>
        <v>0</v>
      </c>
      <c r="G41" s="63">
        <f t="shared" si="11"/>
        <v>-662674.94104364514</v>
      </c>
      <c r="H41" s="62">
        <f t="shared" si="12"/>
        <v>-2.7255458321098713E-2</v>
      </c>
      <c r="I41" s="57">
        <f t="shared" si="13"/>
        <v>24313476.340651445</v>
      </c>
      <c r="J41" s="61">
        <f t="shared" si="14"/>
        <v>23650801.3996078</v>
      </c>
      <c r="L41" s="69" t="s">
        <v>1050</v>
      </c>
      <c r="M41" s="63">
        <f t="shared" si="2"/>
        <v>-7178.1000000005588</v>
      </c>
      <c r="N41" s="63">
        <f t="shared" si="3"/>
        <v>0</v>
      </c>
      <c r="O41" s="63">
        <f t="shared" si="4"/>
        <v>0</v>
      </c>
      <c r="P41" s="57">
        <f t="shared" si="5"/>
        <v>10203381.767854311</v>
      </c>
      <c r="Q41" s="57">
        <f t="shared" si="6"/>
        <v>10203381.767854311</v>
      </c>
      <c r="T41" s="65"/>
      <c r="U41" s="65"/>
    </row>
    <row r="42" spans="1:28" x14ac:dyDescent="0.2">
      <c r="A42" s="58" t="str">
        <f t="shared" ref="A42:A48" si="15">A9</f>
        <v>EF</v>
      </c>
      <c r="B42" s="64" t="s">
        <v>192</v>
      </c>
      <c r="C42" s="63">
        <f t="shared" si="7"/>
        <v>10733.289999999106</v>
      </c>
      <c r="D42" s="62">
        <f t="shared" si="8"/>
        <v>5.2619836479837019E-4</v>
      </c>
      <c r="E42" s="63">
        <f t="shared" si="9"/>
        <v>0.52281249687075615</v>
      </c>
      <c r="F42" s="62">
        <f t="shared" si="10"/>
        <v>2.5675845871896856E-8</v>
      </c>
      <c r="G42" s="63">
        <f t="shared" si="11"/>
        <v>0.52281250059604645</v>
      </c>
      <c r="H42" s="62">
        <f t="shared" si="12"/>
        <v>1.7430961140275369E-8</v>
      </c>
      <c r="I42" s="57">
        <f t="shared" si="13"/>
        <v>29993326.035708621</v>
      </c>
      <c r="J42" s="61">
        <f t="shared" si="14"/>
        <v>29993326.558521122</v>
      </c>
      <c r="L42" s="69" t="s">
        <v>1054</v>
      </c>
      <c r="M42" s="63">
        <f t="shared" si="2"/>
        <v>3224134.3965000026</v>
      </c>
      <c r="N42" s="63">
        <f t="shared" si="3"/>
        <v>0</v>
      </c>
      <c r="O42" s="63">
        <f t="shared" si="4"/>
        <v>0</v>
      </c>
      <c r="P42" s="57">
        <f t="shared" si="5"/>
        <v>64140951.337067045</v>
      </c>
      <c r="Q42" s="57">
        <f t="shared" si="6"/>
        <v>64140951.337067053</v>
      </c>
      <c r="T42" s="65"/>
      <c r="U42" s="65"/>
    </row>
    <row r="43" spans="1:28" x14ac:dyDescent="0.2">
      <c r="A43" s="58" t="str">
        <f t="shared" si="15"/>
        <v>EH</v>
      </c>
      <c r="B43" s="64" t="s">
        <v>1054</v>
      </c>
      <c r="C43" s="63">
        <f t="shared" si="7"/>
        <v>0</v>
      </c>
      <c r="D43" s="62">
        <f t="shared" si="8"/>
        <v>0</v>
      </c>
      <c r="E43" s="63">
        <f t="shared" si="9"/>
        <v>0</v>
      </c>
      <c r="F43" s="62">
        <f t="shared" si="10"/>
        <v>0</v>
      </c>
      <c r="G43" s="63">
        <f t="shared" si="11"/>
        <v>0</v>
      </c>
      <c r="H43" s="62">
        <f t="shared" si="12"/>
        <v>0</v>
      </c>
      <c r="I43" s="57">
        <f t="shared" si="13"/>
        <v>0</v>
      </c>
      <c r="J43" s="61">
        <f t="shared" si="14"/>
        <v>0</v>
      </c>
      <c r="L43" s="69" t="s">
        <v>1051</v>
      </c>
      <c r="M43" s="63">
        <f t="shared" si="2"/>
        <v>-865442.55000000075</v>
      </c>
      <c r="N43" s="63">
        <f t="shared" si="3"/>
        <v>0</v>
      </c>
      <c r="O43" s="63">
        <f t="shared" si="4"/>
        <v>0</v>
      </c>
      <c r="P43" s="57">
        <f t="shared" si="5"/>
        <v>48466063.397307962</v>
      </c>
      <c r="Q43" s="57">
        <f t="shared" si="6"/>
        <v>48466063.39730797</v>
      </c>
      <c r="T43" s="65"/>
      <c r="U43" s="65"/>
    </row>
    <row r="44" spans="1:28" x14ac:dyDescent="0.2">
      <c r="A44" s="58" t="str">
        <f t="shared" si="15"/>
        <v>HV</v>
      </c>
      <c r="B44" s="64" t="s">
        <v>1054</v>
      </c>
      <c r="C44" s="63">
        <f t="shared" si="7"/>
        <v>3224134.3965000026</v>
      </c>
      <c r="D44" s="62">
        <f t="shared" si="8"/>
        <v>0.10909491272176788</v>
      </c>
      <c r="E44" s="63">
        <f t="shared" si="9"/>
        <v>0</v>
      </c>
      <c r="F44" s="62">
        <f t="shared" si="10"/>
        <v>0</v>
      </c>
      <c r="G44" s="63">
        <f t="shared" si="11"/>
        <v>0</v>
      </c>
      <c r="H44" s="62">
        <f t="shared" si="12"/>
        <v>1.1615949625957822E-16</v>
      </c>
      <c r="I44" s="57">
        <f t="shared" si="13"/>
        <v>64140951.337067045</v>
      </c>
      <c r="J44" s="61">
        <f t="shared" si="14"/>
        <v>64140951.337067053</v>
      </c>
      <c r="L44" s="69" t="s">
        <v>1052</v>
      </c>
      <c r="M44" s="63">
        <f t="shared" si="2"/>
        <v>2111534.9299999997</v>
      </c>
      <c r="N44" s="63">
        <f t="shared" si="3"/>
        <v>0</v>
      </c>
      <c r="O44" s="63">
        <f t="shared" si="4"/>
        <v>0</v>
      </c>
      <c r="P44" s="57">
        <f t="shared" si="5"/>
        <v>40813527.071417242</v>
      </c>
      <c r="Q44" s="57">
        <f t="shared" si="6"/>
        <v>40813527.071417242</v>
      </c>
      <c r="T44" s="65"/>
      <c r="U44" s="65"/>
    </row>
    <row r="45" spans="1:28" x14ac:dyDescent="0.2">
      <c r="A45" s="58" t="str">
        <f t="shared" si="15"/>
        <v>IC</v>
      </c>
      <c r="B45" s="64" t="s">
        <v>1049</v>
      </c>
      <c r="C45" s="63">
        <f t="shared" si="7"/>
        <v>-1267757.9749444574</v>
      </c>
      <c r="D45" s="62">
        <f t="shared" si="8"/>
        <v>-3.8985547061443755E-2</v>
      </c>
      <c r="E45" s="63">
        <f t="shared" si="9"/>
        <v>-44640403.583080187</v>
      </c>
      <c r="F45" s="62">
        <f t="shared" si="10"/>
        <v>-0.616223828614338</v>
      </c>
      <c r="G45" s="63">
        <f t="shared" si="11"/>
        <v>-89719066.450245559</v>
      </c>
      <c r="H45" s="62">
        <f t="shared" si="12"/>
        <v>-0.65030024575787726</v>
      </c>
      <c r="I45" s="57">
        <f t="shared" si="13"/>
        <v>137965604.40429261</v>
      </c>
      <c r="J45" s="61">
        <f t="shared" si="14"/>
        <v>48246537.954047062</v>
      </c>
      <c r="L45" s="64" t="s">
        <v>156</v>
      </c>
      <c r="M45" s="63">
        <f t="shared" si="2"/>
        <v>2679010.2999999998</v>
      </c>
      <c r="N45" s="63">
        <f t="shared" si="3"/>
        <v>-215509.46914062463</v>
      </c>
      <c r="O45" s="63">
        <f t="shared" si="4"/>
        <v>-408135.27071417123</v>
      </c>
      <c r="P45" s="57">
        <f t="shared" si="5"/>
        <v>19080323.905887559</v>
      </c>
      <c r="Q45" s="57">
        <f t="shared" si="6"/>
        <v>18672188.635173388</v>
      </c>
      <c r="T45" s="65"/>
      <c r="U45" s="65"/>
    </row>
    <row r="46" spans="1:28" x14ac:dyDescent="0.2">
      <c r="A46" s="58" t="str">
        <f t="shared" si="15"/>
        <v>LV</v>
      </c>
      <c r="B46" s="64" t="s">
        <v>156</v>
      </c>
      <c r="C46" s="63">
        <f t="shared" si="7"/>
        <v>2679010.2999999998</v>
      </c>
      <c r="D46" s="62">
        <f t="shared" si="8"/>
        <v>0.34314355333971319</v>
      </c>
      <c r="E46" s="63">
        <f t="shared" si="9"/>
        <v>-215509.46914062463</v>
      </c>
      <c r="F46" s="62">
        <f t="shared" si="10"/>
        <v>-2.1390374331550766E-2</v>
      </c>
      <c r="G46" s="63">
        <f t="shared" si="11"/>
        <v>-408135.27071417123</v>
      </c>
      <c r="H46" s="62">
        <f t="shared" si="12"/>
        <v>-2.1390374331550742E-2</v>
      </c>
      <c r="I46" s="57">
        <f t="shared" si="13"/>
        <v>19080323.905887559</v>
      </c>
      <c r="J46" s="61">
        <f t="shared" si="14"/>
        <v>18672188.635173388</v>
      </c>
      <c r="L46" s="69" t="s">
        <v>1048</v>
      </c>
      <c r="M46" s="63">
        <f t="shared" si="2"/>
        <v>-10997890.370696869</v>
      </c>
      <c r="N46" s="63">
        <f t="shared" si="3"/>
        <v>0</v>
      </c>
      <c r="O46" s="63">
        <f t="shared" si="4"/>
        <v>0</v>
      </c>
      <c r="P46" s="57">
        <f t="shared" si="5"/>
        <v>841231325.57357502</v>
      </c>
      <c r="Q46" s="57">
        <f t="shared" si="6"/>
        <v>841231325.57357502</v>
      </c>
      <c r="T46" s="65"/>
      <c r="U46" s="65"/>
    </row>
    <row r="47" spans="1:28" ht="15" x14ac:dyDescent="0.25">
      <c r="A47" s="58" t="str">
        <f t="shared" si="15"/>
        <v>MC</v>
      </c>
      <c r="B47" s="64" t="s">
        <v>173</v>
      </c>
      <c r="C47" s="63">
        <f t="shared" si="7"/>
        <v>247186.81000000052</v>
      </c>
      <c r="D47" s="62">
        <f t="shared" si="8"/>
        <v>1.9994859202698275E-2</v>
      </c>
      <c r="E47" s="63">
        <f t="shared" si="9"/>
        <v>255708.52973632887</v>
      </c>
      <c r="F47" s="62">
        <f t="shared" si="10"/>
        <v>2.616725083239245E-2</v>
      </c>
      <c r="G47" s="63">
        <f t="shared" si="11"/>
        <v>389179.18545627221</v>
      </c>
      <c r="H47" s="62">
        <f t="shared" si="12"/>
        <v>2.3138622965623235E-2</v>
      </c>
      <c r="I47" s="57">
        <f t="shared" si="13"/>
        <v>16819461.816481944</v>
      </c>
      <c r="J47" s="61">
        <f t="shared" si="14"/>
        <v>17208641.001938216</v>
      </c>
      <c r="L47" s="68" t="s">
        <v>170</v>
      </c>
      <c r="M47" s="67">
        <f>SUM(M35:M46)</f>
        <v>-32618074.845330071</v>
      </c>
      <c r="N47" s="67">
        <f>SUM(N35:N46)</f>
        <v>-507932930.89789569</v>
      </c>
      <c r="O47" s="67">
        <f>SUM(O35:O46)</f>
        <v>-1138850798.8902748</v>
      </c>
      <c r="P47" s="66">
        <f>SUM(P35:P46)</f>
        <v>4618798675.9838772</v>
      </c>
      <c r="Q47" s="66">
        <f>SUM(Q35:Q46)</f>
        <v>3479947877.0936027</v>
      </c>
      <c r="T47" s="65"/>
      <c r="U47" s="65"/>
    </row>
    <row r="48" spans="1:28" x14ac:dyDescent="0.2">
      <c r="A48" s="58" t="str">
        <f t="shared" si="15"/>
        <v>NU</v>
      </c>
      <c r="B48" s="64" t="s">
        <v>1049</v>
      </c>
      <c r="C48" s="63">
        <f t="shared" si="7"/>
        <v>-124517.33210861217</v>
      </c>
      <c r="D48" s="62">
        <f t="shared" si="8"/>
        <v>-3.0524997358177153E-2</v>
      </c>
      <c r="E48" s="63">
        <f t="shared" si="9"/>
        <v>-5147328.9716049405</v>
      </c>
      <c r="F48" s="62">
        <f t="shared" si="10"/>
        <v>-0.56665721899024735</v>
      </c>
      <c r="G48" s="63">
        <f t="shared" si="11"/>
        <v>-10385728.966233375</v>
      </c>
      <c r="H48" s="62">
        <f t="shared" si="12"/>
        <v>-0.60015889259489041</v>
      </c>
      <c r="I48" s="57">
        <f t="shared" si="13"/>
        <v>17304965.558918715</v>
      </c>
      <c r="J48" s="61">
        <f t="shared" si="14"/>
        <v>6919236.59268534</v>
      </c>
      <c r="L48" s="49"/>
      <c r="T48" s="65"/>
      <c r="U48" s="65"/>
    </row>
    <row r="49" spans="1:22" x14ac:dyDescent="0.2">
      <c r="A49" s="58" t="s">
        <v>1045</v>
      </c>
      <c r="B49" s="64" t="s">
        <v>1054</v>
      </c>
      <c r="C49" s="63">
        <f t="shared" si="7"/>
        <v>0</v>
      </c>
      <c r="D49" s="62">
        <f t="shared" si="8"/>
        <v>0</v>
      </c>
      <c r="E49" s="63">
        <f t="shared" si="9"/>
        <v>0</v>
      </c>
      <c r="F49" s="62">
        <f t="shared" si="10"/>
        <v>0</v>
      </c>
      <c r="G49" s="63">
        <f t="shared" si="11"/>
        <v>0</v>
      </c>
      <c r="H49" s="62">
        <f t="shared" si="12"/>
        <v>0</v>
      </c>
      <c r="I49" s="57">
        <f t="shared" si="13"/>
        <v>0</v>
      </c>
      <c r="J49" s="61">
        <f t="shared" si="14"/>
        <v>0</v>
      </c>
      <c r="L49" s="49"/>
      <c r="M49" s="50"/>
      <c r="U49" s="65"/>
      <c r="V49" s="65"/>
    </row>
    <row r="50" spans="1:22" x14ac:dyDescent="0.2">
      <c r="A50" s="58" t="s">
        <v>491</v>
      </c>
      <c r="B50" s="64" t="s">
        <v>684</v>
      </c>
      <c r="C50" s="63">
        <f t="shared" si="7"/>
        <v>0</v>
      </c>
      <c r="D50" s="62">
        <f t="shared" si="8"/>
        <v>0</v>
      </c>
      <c r="E50" s="63">
        <f t="shared" si="9"/>
        <v>0</v>
      </c>
      <c r="F50" s="62">
        <f t="shared" si="10"/>
        <v>0</v>
      </c>
      <c r="G50" s="63">
        <f t="shared" si="11"/>
        <v>0</v>
      </c>
      <c r="H50" s="62">
        <f t="shared" si="12"/>
        <v>0</v>
      </c>
      <c r="I50" s="57">
        <f t="shared" si="13"/>
        <v>0</v>
      </c>
      <c r="J50" s="61">
        <f t="shared" si="14"/>
        <v>0</v>
      </c>
      <c r="L50" s="49"/>
      <c r="M50" s="50"/>
      <c r="T50" s="65"/>
      <c r="U50" s="65"/>
    </row>
    <row r="51" spans="1:22" x14ac:dyDescent="0.2">
      <c r="A51" s="58" t="str">
        <f>A18</f>
        <v>PQ</v>
      </c>
      <c r="B51" s="64" t="s">
        <v>1053</v>
      </c>
      <c r="C51" s="63">
        <f t="shared" si="7"/>
        <v>-304514.06000000006</v>
      </c>
      <c r="D51" s="62">
        <f t="shared" si="8"/>
        <v>-0.116680661185634</v>
      </c>
      <c r="E51" s="63">
        <f t="shared" si="9"/>
        <v>0</v>
      </c>
      <c r="F51" s="62">
        <f t="shared" si="10"/>
        <v>0</v>
      </c>
      <c r="G51" s="63">
        <f t="shared" si="11"/>
        <v>0</v>
      </c>
      <c r="H51" s="62">
        <f t="shared" si="12"/>
        <v>1.5574895720278557E-16</v>
      </c>
      <c r="I51" s="57">
        <f t="shared" si="13"/>
        <v>11959278.461208494</v>
      </c>
      <c r="J51" s="61">
        <f t="shared" si="14"/>
        <v>11959278.461208496</v>
      </c>
      <c r="L51" s="49"/>
      <c r="M51" s="50"/>
      <c r="S51" s="65"/>
      <c r="T51" s="65"/>
    </row>
    <row r="52" spans="1:22" x14ac:dyDescent="0.2">
      <c r="A52" s="58" t="str">
        <f>A19</f>
        <v>PR</v>
      </c>
      <c r="B52" s="64" t="s">
        <v>151</v>
      </c>
      <c r="C52" s="63">
        <f t="shared" si="7"/>
        <v>-744776.77000001073</v>
      </c>
      <c r="D52" s="62">
        <f t="shared" si="8"/>
        <v>-3.6881892300707759E-3</v>
      </c>
      <c r="E52" s="63">
        <f t="shared" si="9"/>
        <v>-87345851.127196312</v>
      </c>
      <c r="F52" s="62">
        <f t="shared" si="10"/>
        <v>-0.19136298650548864</v>
      </c>
      <c r="G52" s="63">
        <f t="shared" si="11"/>
        <v>-169072038.67574644</v>
      </c>
      <c r="H52" s="62">
        <f t="shared" si="12"/>
        <v>-0.18975781875404812</v>
      </c>
      <c r="I52" s="57">
        <f t="shared" si="13"/>
        <v>890988523.08629632</v>
      </c>
      <c r="J52" s="61">
        <f t="shared" si="14"/>
        <v>721916484.41054988</v>
      </c>
      <c r="L52" s="49"/>
      <c r="Q52" s="50"/>
      <c r="S52" s="65"/>
      <c r="T52" s="65"/>
    </row>
    <row r="53" spans="1:22" x14ac:dyDescent="0.2">
      <c r="A53" s="58" t="str">
        <f>A20</f>
        <v>PRL</v>
      </c>
      <c r="B53" s="64" t="s">
        <v>151</v>
      </c>
      <c r="C53" s="63">
        <f t="shared" si="7"/>
        <v>-192458.90000000037</v>
      </c>
      <c r="D53" s="62">
        <f t="shared" si="8"/>
        <v>-1.7762320575852555E-2</v>
      </c>
      <c r="E53" s="63">
        <f t="shared" si="9"/>
        <v>1726600.2017578185</v>
      </c>
      <c r="F53" s="62">
        <f t="shared" si="10"/>
        <v>8.2339017543908613E-2</v>
      </c>
      <c r="G53" s="63">
        <f t="shared" si="11"/>
        <v>-1255986.3082084581</v>
      </c>
      <c r="H53" s="62">
        <f t="shared" si="12"/>
        <v>-3.7727336002763359E-2</v>
      </c>
      <c r="I53" s="57">
        <f t="shared" si="13"/>
        <v>33291147.51480101</v>
      </c>
      <c r="J53" s="61">
        <f t="shared" si="14"/>
        <v>32035161.206592552</v>
      </c>
      <c r="L53" s="49"/>
      <c r="Q53" s="50"/>
      <c r="S53" s="65"/>
      <c r="T53" s="65"/>
    </row>
    <row r="54" spans="1:22" x14ac:dyDescent="0.2">
      <c r="A54" s="58" t="str">
        <f>A21</f>
        <v>PS</v>
      </c>
      <c r="B54" s="64" t="s">
        <v>279</v>
      </c>
      <c r="C54" s="63">
        <f t="shared" si="7"/>
        <v>1250925.3000000045</v>
      </c>
      <c r="D54" s="62">
        <f t="shared" si="8"/>
        <v>3.5229702543866571E-2</v>
      </c>
      <c r="E54" s="63">
        <f t="shared" si="9"/>
        <v>1052966.7574414052</v>
      </c>
      <c r="F54" s="62">
        <f t="shared" si="10"/>
        <v>3.2305602924742292E-2</v>
      </c>
      <c r="G54" s="63">
        <f t="shared" si="11"/>
        <v>3614889.9183695912</v>
      </c>
      <c r="H54" s="62">
        <f t="shared" si="12"/>
        <v>6.2469539152175124E-2</v>
      </c>
      <c r="I54" s="57">
        <f t="shared" si="13"/>
        <v>57866441.26769942</v>
      </c>
      <c r="J54" s="61">
        <f t="shared" si="14"/>
        <v>61481331.186069012</v>
      </c>
      <c r="L54" s="49"/>
      <c r="Q54" s="50"/>
      <c r="S54" s="65"/>
      <c r="T54" s="65"/>
    </row>
    <row r="55" spans="1:22" x14ac:dyDescent="0.2">
      <c r="A55" s="58" t="s">
        <v>924</v>
      </c>
      <c r="B55" s="64" t="s">
        <v>1052</v>
      </c>
      <c r="C55" s="63">
        <f t="shared" si="7"/>
        <v>-314768.74000000022</v>
      </c>
      <c r="D55" s="62">
        <f t="shared" si="8"/>
        <v>-7.8692185000000053E-2</v>
      </c>
      <c r="E55" s="63">
        <f t="shared" si="9"/>
        <v>0</v>
      </c>
      <c r="F55" s="62">
        <f t="shared" si="10"/>
        <v>0</v>
      </c>
      <c r="G55" s="63">
        <f t="shared" si="11"/>
        <v>0</v>
      </c>
      <c r="H55" s="62">
        <f t="shared" si="12"/>
        <v>0</v>
      </c>
      <c r="I55" s="57">
        <f t="shared" si="13"/>
        <v>40813527.071417242</v>
      </c>
      <c r="J55" s="61">
        <f t="shared" si="14"/>
        <v>40813527.071417242</v>
      </c>
      <c r="L55" s="49"/>
      <c r="Q55" s="50"/>
      <c r="S55" s="65"/>
      <c r="T55" s="65"/>
    </row>
    <row r="56" spans="1:22" x14ac:dyDescent="0.2">
      <c r="A56" s="58" t="str">
        <f>A23</f>
        <v>RI</v>
      </c>
      <c r="B56" s="64" t="s">
        <v>1052</v>
      </c>
      <c r="C56" s="63">
        <f t="shared" si="7"/>
        <v>2426303.67</v>
      </c>
      <c r="D56" s="62">
        <f t="shared" si="8"/>
        <v>0.17278720136093126</v>
      </c>
      <c r="E56" s="63">
        <f t="shared" si="9"/>
        <v>0</v>
      </c>
      <c r="F56" s="62">
        <f t="shared" si="10"/>
        <v>0</v>
      </c>
      <c r="G56" s="63">
        <f t="shared" si="11"/>
        <v>0</v>
      </c>
      <c r="H56" s="62">
        <f t="shared" si="12"/>
        <v>0</v>
      </c>
      <c r="I56" s="57">
        <f t="shared" si="13"/>
        <v>0</v>
      </c>
      <c r="J56" s="61">
        <f t="shared" si="14"/>
        <v>0</v>
      </c>
      <c r="L56" s="49"/>
      <c r="Q56" s="50"/>
      <c r="S56" s="65"/>
      <c r="T56" s="65"/>
    </row>
    <row r="57" spans="1:22" x14ac:dyDescent="0.2">
      <c r="A57" s="58" t="s">
        <v>1044</v>
      </c>
      <c r="B57" s="64" t="s">
        <v>684</v>
      </c>
      <c r="C57" s="63">
        <f t="shared" si="7"/>
        <v>0</v>
      </c>
      <c r="D57" s="62">
        <f t="shared" si="8"/>
        <v>0</v>
      </c>
      <c r="E57" s="63">
        <f t="shared" si="9"/>
        <v>0</v>
      </c>
      <c r="F57" s="62">
        <f t="shared" si="10"/>
        <v>0</v>
      </c>
      <c r="G57" s="63">
        <f t="shared" si="11"/>
        <v>0</v>
      </c>
      <c r="H57" s="62">
        <f t="shared" si="12"/>
        <v>0</v>
      </c>
      <c r="I57" s="57">
        <f t="shared" si="13"/>
        <v>0</v>
      </c>
      <c r="J57" s="61">
        <f t="shared" si="14"/>
        <v>0</v>
      </c>
      <c r="L57" s="49"/>
      <c r="Q57" s="50"/>
      <c r="S57" s="65"/>
      <c r="T57" s="65"/>
    </row>
    <row r="58" spans="1:22" x14ac:dyDescent="0.2">
      <c r="A58" s="58" t="str">
        <f t="shared" ref="A58:A64" si="16">A25</f>
        <v>SL</v>
      </c>
      <c r="B58" s="64" t="s">
        <v>1051</v>
      </c>
      <c r="C58" s="63">
        <f t="shared" si="7"/>
        <v>-865442.55000000075</v>
      </c>
      <c r="D58" s="62">
        <f t="shared" si="8"/>
        <v>-3.3841997871004267E-2</v>
      </c>
      <c r="E58" s="63">
        <f t="shared" si="9"/>
        <v>0</v>
      </c>
      <c r="F58" s="62">
        <f t="shared" si="10"/>
        <v>0</v>
      </c>
      <c r="G58" s="63">
        <f t="shared" si="11"/>
        <v>0</v>
      </c>
      <c r="H58" s="62">
        <f t="shared" si="12"/>
        <v>1.5372778547839867E-16</v>
      </c>
      <c r="I58" s="57">
        <f t="shared" si="13"/>
        <v>48466063.397307962</v>
      </c>
      <c r="J58" s="61">
        <f t="shared" si="14"/>
        <v>48466063.39730797</v>
      </c>
      <c r="L58" s="49"/>
      <c r="Q58" s="50"/>
      <c r="S58" s="65"/>
      <c r="T58" s="65"/>
    </row>
    <row r="59" spans="1:22" x14ac:dyDescent="0.2">
      <c r="A59" s="58" t="str">
        <f t="shared" si="16"/>
        <v>SP</v>
      </c>
      <c r="B59" s="64" t="s">
        <v>1050</v>
      </c>
      <c r="C59" s="63">
        <f t="shared" si="7"/>
        <v>-7178.1000000005588</v>
      </c>
      <c r="D59" s="62">
        <f t="shared" si="8"/>
        <v>-1.4473526603975657E-3</v>
      </c>
      <c r="E59" s="63">
        <f t="shared" si="9"/>
        <v>0</v>
      </c>
      <c r="F59" s="62">
        <f t="shared" si="10"/>
        <v>0</v>
      </c>
      <c r="G59" s="63">
        <f t="shared" si="11"/>
        <v>0</v>
      </c>
      <c r="H59" s="62">
        <f t="shared" si="12"/>
        <v>0</v>
      </c>
      <c r="I59" s="57">
        <f t="shared" si="13"/>
        <v>10203381.767854311</v>
      </c>
      <c r="J59" s="61">
        <f t="shared" si="14"/>
        <v>10203381.767854311</v>
      </c>
      <c r="L59" s="49"/>
      <c r="O59" s="55"/>
      <c r="Q59" s="50"/>
      <c r="S59" s="65"/>
      <c r="T59" s="65"/>
    </row>
    <row r="60" spans="1:22" x14ac:dyDescent="0.2">
      <c r="A60" s="58" t="str">
        <f t="shared" si="16"/>
        <v>TM</v>
      </c>
      <c r="B60" s="64" t="s">
        <v>279</v>
      </c>
      <c r="C60" s="63">
        <f t="shared" si="7"/>
        <v>-1089502.9600000083</v>
      </c>
      <c r="D60" s="62">
        <f t="shared" si="8"/>
        <v>-1.5149899670149037E-2</v>
      </c>
      <c r="E60" s="63">
        <f t="shared" si="9"/>
        <v>-56628382.136216104</v>
      </c>
      <c r="F60" s="62">
        <f t="shared" si="10"/>
        <v>-0.489946140578227</v>
      </c>
      <c r="G60" s="63">
        <f t="shared" si="11"/>
        <v>-139850660.3589206</v>
      </c>
      <c r="H60" s="62">
        <f t="shared" si="12"/>
        <v>-0.3951682750341276</v>
      </c>
      <c r="I60" s="57">
        <f t="shared" si="13"/>
        <v>353901538.1405372</v>
      </c>
      <c r="J60" s="61">
        <f t="shared" si="14"/>
        <v>214050877.7816166</v>
      </c>
      <c r="L60" s="49"/>
      <c r="Q60" s="50"/>
    </row>
    <row r="61" spans="1:22" x14ac:dyDescent="0.2">
      <c r="A61" s="58" t="str">
        <f t="shared" si="16"/>
        <v>TS</v>
      </c>
      <c r="B61" s="64" t="s">
        <v>279</v>
      </c>
      <c r="C61" s="63">
        <f t="shared" si="7"/>
        <v>-14454601.819999993</v>
      </c>
      <c r="D61" s="62">
        <f t="shared" si="8"/>
        <v>-8.6379923709285544E-2</v>
      </c>
      <c r="E61" s="63">
        <f t="shared" si="9"/>
        <v>-115013010.17517647</v>
      </c>
      <c r="F61" s="62">
        <f t="shared" si="10"/>
        <v>-0.40647971336582278</v>
      </c>
      <c r="G61" s="63">
        <f t="shared" si="11"/>
        <v>-237356555.1455341</v>
      </c>
      <c r="H61" s="62">
        <f t="shared" si="12"/>
        <v>-0.42436070076754612</v>
      </c>
      <c r="I61" s="57">
        <f t="shared" si="13"/>
        <v>559327371.06952775</v>
      </c>
      <c r="J61" s="61">
        <f t="shared" si="14"/>
        <v>321970815.92399365</v>
      </c>
      <c r="L61" s="49"/>
      <c r="M61" s="55"/>
      <c r="O61" s="50"/>
    </row>
    <row r="62" spans="1:22" x14ac:dyDescent="0.2">
      <c r="A62" s="58" t="str">
        <f t="shared" si="16"/>
        <v>UR</v>
      </c>
      <c r="B62" s="64" t="s">
        <v>1049</v>
      </c>
      <c r="C62" s="63">
        <f t="shared" si="7"/>
        <v>-19896841.137478359</v>
      </c>
      <c r="D62" s="62">
        <f t="shared" si="8"/>
        <v>-0.22997415178217953</v>
      </c>
      <c r="E62" s="63">
        <f t="shared" si="9"/>
        <v>-155126014.66432181</v>
      </c>
      <c r="F62" s="62">
        <f t="shared" si="10"/>
        <v>-0.67517401999181614</v>
      </c>
      <c r="G62" s="63">
        <f t="shared" si="11"/>
        <v>-310789227.10495961</v>
      </c>
      <c r="H62" s="62">
        <f t="shared" si="12"/>
        <v>-0.71046155333813232</v>
      </c>
      <c r="I62" s="57">
        <f t="shared" si="13"/>
        <v>437446932.41274476</v>
      </c>
      <c r="J62" s="61">
        <f t="shared" si="14"/>
        <v>126657705.30778515</v>
      </c>
    </row>
    <row r="63" spans="1:22" x14ac:dyDescent="0.2">
      <c r="A63" s="58" t="str">
        <f t="shared" si="16"/>
        <v>SW</v>
      </c>
      <c r="B63" s="64" t="s">
        <v>1048</v>
      </c>
      <c r="C63" s="63">
        <f t="shared" si="7"/>
        <v>1726046.0673925616</v>
      </c>
      <c r="D63" s="62">
        <f t="shared" si="8"/>
        <v>8.7652133014985451E-2</v>
      </c>
      <c r="E63" s="63">
        <f t="shared" si="9"/>
        <v>0</v>
      </c>
      <c r="F63" s="62">
        <f t="shared" si="10"/>
        <v>0</v>
      </c>
      <c r="G63" s="63">
        <f t="shared" si="11"/>
        <v>0</v>
      </c>
      <c r="H63" s="62">
        <f t="shared" si="12"/>
        <v>0</v>
      </c>
      <c r="I63" s="57">
        <f t="shared" si="13"/>
        <v>72633875.041556388</v>
      </c>
      <c r="J63" s="61">
        <f t="shared" si="14"/>
        <v>72633875.041556388</v>
      </c>
      <c r="L63" s="49"/>
    </row>
    <row r="64" spans="1:22" x14ac:dyDescent="0.2">
      <c r="A64" s="58" t="str">
        <f t="shared" si="16"/>
        <v>OH</v>
      </c>
      <c r="B64" s="64" t="s">
        <v>1048</v>
      </c>
      <c r="C64" s="63">
        <f t="shared" si="7"/>
        <v>-12723936.43808943</v>
      </c>
      <c r="D64" s="62">
        <f t="shared" si="8"/>
        <v>-3.7893982393334448E-2</v>
      </c>
      <c r="E64" s="63">
        <f t="shared" si="9"/>
        <v>0</v>
      </c>
      <c r="F64" s="62">
        <f t="shared" si="10"/>
        <v>0</v>
      </c>
      <c r="G64" s="63">
        <f t="shared" si="11"/>
        <v>0</v>
      </c>
      <c r="H64" s="62">
        <f t="shared" si="12"/>
        <v>0</v>
      </c>
      <c r="I64" s="57">
        <f t="shared" si="13"/>
        <v>768597450.53201866</v>
      </c>
      <c r="J64" s="61">
        <f t="shared" si="14"/>
        <v>768597450.53201866</v>
      </c>
      <c r="L64" s="49"/>
    </row>
    <row r="65" spans="1:22" x14ac:dyDescent="0.2">
      <c r="L65" s="55"/>
      <c r="M65" s="59"/>
      <c r="N65" s="59"/>
      <c r="O65" s="59"/>
      <c r="P65" s="59"/>
      <c r="Q65" s="59"/>
      <c r="R65" s="59"/>
    </row>
    <row r="66" spans="1:22" ht="15" x14ac:dyDescent="0.2">
      <c r="A66" s="58"/>
      <c r="B66" s="60" t="str">
        <f>U2</f>
        <v>FY20</v>
      </c>
      <c r="C66" s="60" t="str">
        <f t="shared" ref="C66:K66" si="17">V2</f>
        <v>FY21</v>
      </c>
      <c r="D66" s="60" t="str">
        <f t="shared" si="17"/>
        <v>FY22</v>
      </c>
      <c r="E66" s="60" t="str">
        <f t="shared" si="17"/>
        <v>FY23</v>
      </c>
      <c r="F66" s="60" t="str">
        <f t="shared" si="17"/>
        <v>FY24</v>
      </c>
      <c r="G66" s="60" t="str">
        <f t="shared" si="17"/>
        <v>FY25</v>
      </c>
      <c r="H66" s="60" t="str">
        <f t="shared" si="17"/>
        <v>FY26</v>
      </c>
      <c r="I66" s="60" t="str">
        <f t="shared" si="17"/>
        <v>FY27</v>
      </c>
      <c r="J66" s="60" t="str">
        <f t="shared" si="17"/>
        <v>FY28</v>
      </c>
      <c r="K66" s="60" t="str">
        <f t="shared" si="17"/>
        <v>FY29</v>
      </c>
      <c r="L66" s="55"/>
      <c r="M66" s="55"/>
      <c r="N66" s="55"/>
      <c r="O66" s="55"/>
      <c r="S66" s="59"/>
      <c r="T66" s="59"/>
      <c r="U66" s="59"/>
      <c r="V66" s="59"/>
    </row>
    <row r="67" spans="1:22" x14ac:dyDescent="0.2">
      <c r="A67" s="58" t="str">
        <f>B1&amp;" ($Nom)"</f>
        <v>PIP SRP ($Nom)</v>
      </c>
      <c r="B67" s="57">
        <f>G32</f>
        <v>420211887.8418678</v>
      </c>
      <c r="C67" s="57">
        <f t="shared" ref="C67:J67" si="18">H32</f>
        <v>426026261.93448299</v>
      </c>
      <c r="D67" s="57">
        <f t="shared" si="18"/>
        <v>454783837.12560582</v>
      </c>
      <c r="E67" s="57">
        <f t="shared" si="18"/>
        <v>454485869.04571265</v>
      </c>
      <c r="F67" s="57">
        <f t="shared" si="18"/>
        <v>479581117.5014596</v>
      </c>
      <c r="G67" s="57">
        <f t="shared" si="18"/>
        <v>550412671.24665558</v>
      </c>
      <c r="H67" s="57">
        <f t="shared" si="18"/>
        <v>581549575.09198523</v>
      </c>
      <c r="I67" s="57">
        <f t="shared" si="18"/>
        <v>613523377.83078134</v>
      </c>
      <c r="J67" s="57">
        <f t="shared" si="18"/>
        <v>638224078.36532629</v>
      </c>
      <c r="K67" s="57"/>
      <c r="M67" s="56"/>
    </row>
    <row r="68" spans="1:22" x14ac:dyDescent="0.2">
      <c r="A68" s="58" t="str">
        <f ca="1">P1&amp;" ($Nom)"</f>
        <v>AER - Endeavour Energy 2019-24 - Draft decision - Capex Model - November 2018 ($Nom)</v>
      </c>
      <c r="B68" s="57">
        <f>U32</f>
        <v>317758657.11686772</v>
      </c>
      <c r="C68" s="57">
        <f t="shared" ref="C68:K68" si="19">V32</f>
        <v>321541702.74412578</v>
      </c>
      <c r="D68" s="57">
        <f t="shared" si="19"/>
        <v>345685466.23524654</v>
      </c>
      <c r="E68" s="57">
        <f t="shared" si="19"/>
        <v>367545385.64067084</v>
      </c>
      <c r="F68" s="57">
        <f t="shared" si="19"/>
        <v>374624830.81432229</v>
      </c>
      <c r="G68" s="57">
        <f t="shared" si="19"/>
        <v>390437907.94894397</v>
      </c>
      <c r="H68" s="57">
        <f t="shared" si="19"/>
        <v>411814011.27085483</v>
      </c>
      <c r="I68" s="57">
        <f t="shared" si="19"/>
        <v>456529451.10337591</v>
      </c>
      <c r="J68" s="57">
        <f t="shared" si="19"/>
        <v>494010464.21919465</v>
      </c>
      <c r="K68" s="57">
        <f t="shared" si="19"/>
        <v>522193228.57906419</v>
      </c>
      <c r="M68" s="55"/>
    </row>
    <row r="69" spans="1:22" x14ac:dyDescent="0.2">
      <c r="A69" s="58" t="str">
        <f>B1&amp;" ($Real)"</f>
        <v>PIP SRP ($Real)</v>
      </c>
      <c r="B69" s="57">
        <f>B67/Config!F$40</f>
        <v>409962817.40670031</v>
      </c>
      <c r="C69" s="57">
        <f>C67/Config!G$40</f>
        <v>405497929.26542109</v>
      </c>
      <c r="D69" s="57">
        <f>D67/Config!H$40</f>
        <v>422312003.25066054</v>
      </c>
      <c r="E69" s="57">
        <f>E67/Config!I$40</f>
        <v>411741766.11434042</v>
      </c>
      <c r="F69" s="57">
        <f>F67/Config!J$40</f>
        <v>423879826.96022874</v>
      </c>
      <c r="G69" s="57">
        <f>G67/Config!K$40</f>
        <v>474619121.40094066</v>
      </c>
      <c r="H69" s="57">
        <f>H67/Config!L$40</f>
        <v>489237440.00242144</v>
      </c>
      <c r="I69" s="57">
        <f>I67/Config!M$40</f>
        <v>503547208.46827871</v>
      </c>
      <c r="J69" s="57">
        <f>J67/Config!N$40</f>
        <v>511044120.71091479</v>
      </c>
      <c r="K69" s="57"/>
      <c r="M69" s="56"/>
    </row>
    <row r="70" spans="1:22" x14ac:dyDescent="0.2">
      <c r="A70" s="58" t="str">
        <f ca="1">P1&amp;" ($Real)"</f>
        <v>AER - Endeavour Energy 2019-24 - Draft decision - Capex Model - November 2018 ($Real)</v>
      </c>
      <c r="B70" s="57">
        <f>B68/Config!F$40</f>
        <v>310008445.96767586</v>
      </c>
      <c r="C70" s="57">
        <f>C68/Config!G$40</f>
        <v>306048021.64818639</v>
      </c>
      <c r="D70" s="57">
        <f>D68/Config!H$40</f>
        <v>321003320.30956864</v>
      </c>
      <c r="E70" s="57">
        <f>E68/Config!I$40</f>
        <v>332977979.11434036</v>
      </c>
      <c r="F70" s="57">
        <f>F68/Config!J$40</f>
        <v>331113762.96022874</v>
      </c>
      <c r="G70" s="57">
        <f>G68/Config!K$40</f>
        <v>336673384.37655038</v>
      </c>
      <c r="H70" s="57">
        <f>H68/Config!L$40</f>
        <v>346444811.0024215</v>
      </c>
      <c r="I70" s="57">
        <f>I68/Config!M$40</f>
        <v>374694981.46827888</v>
      </c>
      <c r="J70" s="57">
        <f>J68/Config!N$40</f>
        <v>395568189.71091485</v>
      </c>
      <c r="K70" s="57">
        <f>K68/Config!O$40</f>
        <v>407936515.55796224</v>
      </c>
    </row>
    <row r="71" spans="1:2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22" x14ac:dyDescent="0.2"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5" spans="1:22" x14ac:dyDescent="0.2">
      <c r="B75" s="54"/>
      <c r="C75" s="54"/>
      <c r="D75" s="54"/>
      <c r="E75" s="54"/>
      <c r="F75" s="54"/>
      <c r="G75" s="54"/>
      <c r="H75" s="54"/>
      <c r="I75" s="54"/>
      <c r="J75" s="54"/>
    </row>
    <row r="113" spans="3:15" x14ac:dyDescent="0.2">
      <c r="C113" s="51"/>
    </row>
    <row r="114" spans="3:15" x14ac:dyDescent="0.2">
      <c r="C114" s="51"/>
    </row>
    <row r="115" spans="3:15" x14ac:dyDescent="0.2">
      <c r="C115" s="51"/>
    </row>
    <row r="116" spans="3:15" x14ac:dyDescent="0.2">
      <c r="C116" s="51"/>
      <c r="L116" s="53"/>
      <c r="M116" s="52"/>
      <c r="N116" s="52"/>
      <c r="O116" s="52"/>
    </row>
    <row r="117" spans="3:15" x14ac:dyDescent="0.2">
      <c r="C117" s="51"/>
    </row>
    <row r="118" spans="3:15" x14ac:dyDescent="0.2">
      <c r="C118" s="51"/>
      <c r="L118" s="51"/>
      <c r="M118" s="51"/>
      <c r="N118" s="51"/>
      <c r="O118" s="51"/>
    </row>
    <row r="119" spans="3:15" x14ac:dyDescent="0.2">
      <c r="C119" s="51"/>
      <c r="D119" s="52"/>
      <c r="E119" s="52"/>
      <c r="F119" s="52"/>
      <c r="G119" s="52"/>
      <c r="H119" s="52"/>
      <c r="I119" s="52"/>
      <c r="J119" s="52"/>
      <c r="K119" s="52"/>
    </row>
    <row r="120" spans="3:15" x14ac:dyDescent="0.2">
      <c r="C120" s="51"/>
    </row>
    <row r="121" spans="3:15" x14ac:dyDescent="0.2">
      <c r="C121" s="51"/>
      <c r="D121" s="51"/>
      <c r="E121" s="51"/>
      <c r="F121" s="51"/>
      <c r="G121" s="51"/>
      <c r="H121" s="51"/>
      <c r="I121" s="51"/>
      <c r="J121" s="51"/>
      <c r="K121" s="51"/>
    </row>
    <row r="122" spans="3:15" x14ac:dyDescent="0.2">
      <c r="C122" s="51"/>
    </row>
    <row r="123" spans="3:15" x14ac:dyDescent="0.2">
      <c r="C123" s="51"/>
    </row>
  </sheetData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0.39997558519241921"/>
  </sheetPr>
  <dimension ref="A1:R374"/>
  <sheetViews>
    <sheetView workbookViewId="0">
      <selection activeCell="I27" sqref="I27"/>
    </sheetView>
  </sheetViews>
  <sheetFormatPr defaultRowHeight="12.75" x14ac:dyDescent="0.2"/>
  <cols>
    <col min="1" max="1" width="6.85546875" style="46" bestFit="1" customWidth="1"/>
    <col min="2" max="2" width="5.7109375" style="46" bestFit="1" customWidth="1"/>
    <col min="3" max="3" width="44" style="46" customWidth="1"/>
    <col min="4" max="17" width="11.28515625" style="46" bestFit="1" customWidth="1"/>
    <col min="18" max="18" width="12.28515625" style="46" bestFit="1" customWidth="1"/>
    <col min="19" max="16384" width="9.140625" style="46"/>
  </cols>
  <sheetData>
    <row r="1" spans="1:18" x14ac:dyDescent="0.2">
      <c r="A1" s="48" t="s">
        <v>511</v>
      </c>
      <c r="B1" s="48" t="s">
        <v>178</v>
      </c>
      <c r="C1" s="48" t="s">
        <v>0</v>
      </c>
      <c r="D1" s="48" t="s">
        <v>982</v>
      </c>
      <c r="E1" s="48" t="s">
        <v>983</v>
      </c>
      <c r="F1" s="48" t="s">
        <v>984</v>
      </c>
      <c r="G1" s="48" t="s">
        <v>985</v>
      </c>
      <c r="H1" s="48" t="s">
        <v>986</v>
      </c>
      <c r="I1" s="48" t="s">
        <v>987</v>
      </c>
      <c r="J1" s="48" t="s">
        <v>988</v>
      </c>
      <c r="K1" s="48" t="s">
        <v>989</v>
      </c>
      <c r="L1" s="48" t="s">
        <v>990</v>
      </c>
      <c r="M1" s="48" t="s">
        <v>991</v>
      </c>
      <c r="N1" s="48" t="s">
        <v>992</v>
      </c>
      <c r="O1" s="48" t="s">
        <v>993</v>
      </c>
      <c r="P1" s="48" t="s">
        <v>994</v>
      </c>
      <c r="Q1" s="48" t="s">
        <v>995</v>
      </c>
      <c r="R1" s="48" t="s">
        <v>1047</v>
      </c>
    </row>
    <row r="2" spans="1:18" x14ac:dyDescent="0.2">
      <c r="A2" s="46" t="s">
        <v>949</v>
      </c>
      <c r="B2" s="46" t="s">
        <v>949</v>
      </c>
      <c r="C2" s="46" t="s">
        <v>948</v>
      </c>
      <c r="D2" s="99">
        <v>0</v>
      </c>
      <c r="E2" s="99">
        <v>0</v>
      </c>
      <c r="F2" s="99">
        <v>0</v>
      </c>
      <c r="G2" s="99">
        <v>0</v>
      </c>
      <c r="H2" s="99">
        <v>300000</v>
      </c>
      <c r="I2" s="99">
        <v>307500</v>
      </c>
      <c r="J2" s="99">
        <v>315187.5</v>
      </c>
      <c r="K2" s="99">
        <v>323067.18749999994</v>
      </c>
      <c r="L2" s="99">
        <v>331143.86718749994</v>
      </c>
      <c r="M2" s="99">
        <v>339422.46386718738</v>
      </c>
      <c r="N2" s="99">
        <v>347908.02546386706</v>
      </c>
      <c r="O2" s="99">
        <v>356605.72610046371</v>
      </c>
      <c r="P2" s="99">
        <v>365520.86925297527</v>
      </c>
      <c r="Q2" s="99">
        <v>374658.89098429959</v>
      </c>
      <c r="R2" s="99">
        <f>SUM(I2:Q2)</f>
        <v>3061014.5303562931</v>
      </c>
    </row>
    <row r="3" spans="1:18" x14ac:dyDescent="0.2">
      <c r="A3" s="46" t="s">
        <v>96</v>
      </c>
      <c r="B3" s="46" t="s">
        <v>96</v>
      </c>
      <c r="C3" s="46" t="s">
        <v>295</v>
      </c>
      <c r="D3" s="99">
        <v>2476817.2999999998</v>
      </c>
      <c r="E3" s="99">
        <v>1549055.28</v>
      </c>
      <c r="F3" s="99">
        <v>1518424.8700000003</v>
      </c>
      <c r="G3" s="99">
        <v>1660155.1571562579</v>
      </c>
      <c r="H3" s="99">
        <v>1674562.9105396892</v>
      </c>
      <c r="I3" s="99">
        <v>1863202.9749999999</v>
      </c>
      <c r="J3" s="99">
        <v>1901068.1149999998</v>
      </c>
      <c r="K3" s="99">
        <v>1955611.8371874997</v>
      </c>
      <c r="L3" s="99">
        <v>2013924.2799515622</v>
      </c>
      <c r="M3" s="99">
        <v>2080036.297580556</v>
      </c>
      <c r="N3" s="99">
        <v>2141221.9768923158</v>
      </c>
      <c r="O3" s="99">
        <v>2204145.5211401097</v>
      </c>
      <c r="P3" s="99">
        <v>2268923.2781748408</v>
      </c>
      <c r="Q3" s="99">
        <v>2345579.4619925465</v>
      </c>
      <c r="R3" s="99">
        <f t="shared" ref="R3:R66" si="0">SUM(I3:Q3)</f>
        <v>18773713.74291943</v>
      </c>
    </row>
    <row r="4" spans="1:18" x14ac:dyDescent="0.2">
      <c r="A4" s="46" t="s">
        <v>396</v>
      </c>
      <c r="B4" s="46" t="s">
        <v>160</v>
      </c>
      <c r="C4" s="46" t="s">
        <v>521</v>
      </c>
      <c r="D4" s="99">
        <v>277011.95999999996</v>
      </c>
      <c r="E4" s="99">
        <v>822.95</v>
      </c>
      <c r="F4" s="99">
        <v>0</v>
      </c>
      <c r="G4" s="99">
        <v>0</v>
      </c>
      <c r="H4" s="99">
        <v>0</v>
      </c>
      <c r="I4" s="99">
        <v>0</v>
      </c>
      <c r="J4" s="99">
        <v>0</v>
      </c>
      <c r="K4" s="99">
        <v>0</v>
      </c>
      <c r="L4" s="99">
        <v>0</v>
      </c>
      <c r="M4" s="99">
        <v>0</v>
      </c>
      <c r="N4" s="99">
        <v>0</v>
      </c>
      <c r="O4" s="99">
        <v>0</v>
      </c>
      <c r="P4" s="99">
        <v>0</v>
      </c>
      <c r="Q4" s="99">
        <v>0</v>
      </c>
      <c r="R4" s="99">
        <f t="shared" si="0"/>
        <v>0</v>
      </c>
    </row>
    <row r="5" spans="1:18" x14ac:dyDescent="0.2">
      <c r="A5" s="46" t="s">
        <v>57</v>
      </c>
      <c r="B5" s="46" t="s">
        <v>160</v>
      </c>
      <c r="C5" s="46" t="s">
        <v>873</v>
      </c>
      <c r="D5" s="99">
        <v>105711.33</v>
      </c>
      <c r="E5" s="99">
        <v>1042816.8499999997</v>
      </c>
      <c r="F5" s="99">
        <v>1057915.4300000013</v>
      </c>
      <c r="G5" s="99">
        <v>2052335</v>
      </c>
      <c r="H5" s="99">
        <v>1044144</v>
      </c>
      <c r="I5" s="99">
        <v>1885999.9999999998</v>
      </c>
      <c r="J5" s="99">
        <v>1933149.9999999998</v>
      </c>
      <c r="K5" s="99">
        <v>1981478.7499999998</v>
      </c>
      <c r="L5" s="99">
        <v>2031015.7187499995</v>
      </c>
      <c r="M5" s="99">
        <v>2081791.1117187494</v>
      </c>
      <c r="N5" s="99">
        <v>2133835.8895117179</v>
      </c>
      <c r="O5" s="99">
        <v>2187181.7867495106</v>
      </c>
      <c r="P5" s="99">
        <v>2241861.3314182484</v>
      </c>
      <c r="Q5" s="99">
        <v>2297907.8647037041</v>
      </c>
      <c r="R5" s="99">
        <f t="shared" si="0"/>
        <v>18774222.452851929</v>
      </c>
    </row>
    <row r="6" spans="1:18" x14ac:dyDescent="0.2">
      <c r="A6" s="46" t="s">
        <v>716</v>
      </c>
      <c r="B6" s="46" t="s">
        <v>160</v>
      </c>
      <c r="C6" s="46" t="s">
        <v>727</v>
      </c>
      <c r="D6" s="99">
        <v>0</v>
      </c>
      <c r="E6" s="99">
        <v>22540.79</v>
      </c>
      <c r="F6" s="99">
        <v>0</v>
      </c>
      <c r="G6" s="99">
        <v>0</v>
      </c>
      <c r="H6" s="99">
        <v>0</v>
      </c>
      <c r="I6" s="99">
        <v>0</v>
      </c>
      <c r="J6" s="99">
        <v>0</v>
      </c>
      <c r="K6" s="99">
        <v>0</v>
      </c>
      <c r="L6" s="99">
        <v>0</v>
      </c>
      <c r="M6" s="99">
        <v>0</v>
      </c>
      <c r="N6" s="99">
        <v>0</v>
      </c>
      <c r="O6" s="99">
        <v>0</v>
      </c>
      <c r="P6" s="99">
        <v>0</v>
      </c>
      <c r="Q6" s="99">
        <v>0</v>
      </c>
      <c r="R6" s="99">
        <f t="shared" si="0"/>
        <v>0</v>
      </c>
    </row>
    <row r="7" spans="1:18" x14ac:dyDescent="0.2">
      <c r="A7" s="46" t="s">
        <v>58</v>
      </c>
      <c r="B7" s="46" t="s">
        <v>160</v>
      </c>
      <c r="C7" s="46" t="s">
        <v>272</v>
      </c>
      <c r="D7" s="99">
        <v>1528226.5999999999</v>
      </c>
      <c r="E7" s="99">
        <v>517960.20999999996</v>
      </c>
      <c r="F7" s="99">
        <v>772964.34999999986</v>
      </c>
      <c r="G7" s="99">
        <v>1016366.0000000001</v>
      </c>
      <c r="H7" s="99">
        <v>1000000</v>
      </c>
      <c r="I7" s="99">
        <v>2049999.9999999998</v>
      </c>
      <c r="J7" s="99">
        <v>2101250</v>
      </c>
      <c r="K7" s="99">
        <v>1076890.6249999998</v>
      </c>
      <c r="L7" s="99">
        <v>1103812.8906249998</v>
      </c>
      <c r="M7" s="99">
        <v>2262816.4257812495</v>
      </c>
      <c r="N7" s="99">
        <v>2319386.8364257803</v>
      </c>
      <c r="O7" s="99">
        <v>2377371.5073364247</v>
      </c>
      <c r="P7" s="99">
        <v>2436805.7950198348</v>
      </c>
      <c r="Q7" s="99">
        <v>2497725.9398953305</v>
      </c>
      <c r="R7" s="99">
        <f t="shared" si="0"/>
        <v>18226060.020083621</v>
      </c>
    </row>
    <row r="8" spans="1:18" x14ac:dyDescent="0.2">
      <c r="A8" s="46" t="s">
        <v>507</v>
      </c>
      <c r="B8" s="46" t="s">
        <v>160</v>
      </c>
      <c r="C8" s="46" t="s">
        <v>522</v>
      </c>
      <c r="D8" s="99">
        <v>745.03</v>
      </c>
      <c r="E8" s="99">
        <v>0</v>
      </c>
      <c r="F8" s="99">
        <v>0</v>
      </c>
      <c r="G8" s="99">
        <v>0</v>
      </c>
      <c r="H8" s="99">
        <v>0</v>
      </c>
      <c r="I8" s="99">
        <v>0</v>
      </c>
      <c r="J8" s="99">
        <v>0</v>
      </c>
      <c r="K8" s="99">
        <v>0</v>
      </c>
      <c r="L8" s="99">
        <v>0</v>
      </c>
      <c r="M8" s="99">
        <v>0</v>
      </c>
      <c r="N8" s="99">
        <v>0</v>
      </c>
      <c r="O8" s="99">
        <v>0</v>
      </c>
      <c r="P8" s="99">
        <v>0</v>
      </c>
      <c r="Q8" s="99">
        <v>0</v>
      </c>
      <c r="R8" s="99">
        <f t="shared" si="0"/>
        <v>0</v>
      </c>
    </row>
    <row r="9" spans="1:18" x14ac:dyDescent="0.2">
      <c r="A9" s="46" t="s">
        <v>59</v>
      </c>
      <c r="B9" s="46" t="s">
        <v>160</v>
      </c>
      <c r="C9" s="46" t="s">
        <v>468</v>
      </c>
      <c r="D9" s="99">
        <v>18102.830000000002</v>
      </c>
      <c r="E9" s="99">
        <v>0</v>
      </c>
      <c r="F9" s="99">
        <v>0</v>
      </c>
      <c r="G9" s="99">
        <v>0</v>
      </c>
      <c r="H9" s="99">
        <v>0</v>
      </c>
      <c r="I9" s="99">
        <v>0</v>
      </c>
      <c r="J9" s="99">
        <v>0</v>
      </c>
      <c r="K9" s="99">
        <v>0</v>
      </c>
      <c r="L9" s="99">
        <v>0</v>
      </c>
      <c r="M9" s="99">
        <v>0</v>
      </c>
      <c r="N9" s="99">
        <v>0</v>
      </c>
      <c r="O9" s="99">
        <v>0</v>
      </c>
      <c r="P9" s="99">
        <v>0</v>
      </c>
      <c r="Q9" s="99">
        <v>0</v>
      </c>
      <c r="R9" s="99">
        <f t="shared" si="0"/>
        <v>0</v>
      </c>
    </row>
    <row r="10" spans="1:18" x14ac:dyDescent="0.2">
      <c r="A10" s="46" t="s">
        <v>395</v>
      </c>
      <c r="B10" s="46" t="s">
        <v>160</v>
      </c>
      <c r="C10" s="46" t="s">
        <v>523</v>
      </c>
      <c r="D10" s="99">
        <v>37463.72</v>
      </c>
      <c r="E10" s="99">
        <v>40937.549999999996</v>
      </c>
      <c r="F10" s="99">
        <v>0</v>
      </c>
      <c r="G10" s="99">
        <v>0</v>
      </c>
      <c r="H10" s="99">
        <v>0</v>
      </c>
      <c r="I10" s="99">
        <v>0</v>
      </c>
      <c r="J10" s="99">
        <v>0</v>
      </c>
      <c r="K10" s="99">
        <v>0</v>
      </c>
      <c r="L10" s="99">
        <v>0</v>
      </c>
      <c r="M10" s="99">
        <v>0</v>
      </c>
      <c r="N10" s="99">
        <v>0</v>
      </c>
      <c r="O10" s="99">
        <v>0</v>
      </c>
      <c r="P10" s="99">
        <v>0</v>
      </c>
      <c r="Q10" s="99">
        <v>0</v>
      </c>
      <c r="R10" s="99">
        <f t="shared" si="0"/>
        <v>0</v>
      </c>
    </row>
    <row r="11" spans="1:18" x14ac:dyDescent="0.2">
      <c r="A11" s="46" t="s">
        <v>60</v>
      </c>
      <c r="B11" s="46" t="s">
        <v>161</v>
      </c>
      <c r="C11" s="46" t="s">
        <v>273</v>
      </c>
      <c r="D11" s="99">
        <v>718551.65999999992</v>
      </c>
      <c r="E11" s="99">
        <v>577121.68999999994</v>
      </c>
      <c r="F11" s="99">
        <v>834883.25</v>
      </c>
      <c r="G11" s="99">
        <v>1108931</v>
      </c>
      <c r="H11" s="99">
        <v>750000</v>
      </c>
      <c r="I11" s="99">
        <v>512499.99999999994</v>
      </c>
      <c r="J11" s="99">
        <v>525312.5</v>
      </c>
      <c r="K11" s="99">
        <v>538445.31249999988</v>
      </c>
      <c r="L11" s="99">
        <v>551906.44531249988</v>
      </c>
      <c r="M11" s="99">
        <v>565704.10644531238</v>
      </c>
      <c r="N11" s="99">
        <v>579846.70910644508</v>
      </c>
      <c r="O11" s="99">
        <v>594342.87683410617</v>
      </c>
      <c r="P11" s="99">
        <v>609201.44875495869</v>
      </c>
      <c r="Q11" s="99">
        <v>624431.48497383262</v>
      </c>
      <c r="R11" s="99">
        <f t="shared" si="0"/>
        <v>5101690.8839271553</v>
      </c>
    </row>
    <row r="12" spans="1:18" x14ac:dyDescent="0.2">
      <c r="A12" s="46" t="s">
        <v>61</v>
      </c>
      <c r="B12" s="46" t="s">
        <v>161</v>
      </c>
      <c r="C12" s="46" t="s">
        <v>274</v>
      </c>
      <c r="D12" s="99">
        <v>418374.49</v>
      </c>
      <c r="E12" s="99">
        <v>531890.89999999991</v>
      </c>
      <c r="F12" s="99">
        <v>614658.16</v>
      </c>
      <c r="G12" s="99">
        <v>721200.99999999977</v>
      </c>
      <c r="H12" s="99">
        <v>870000</v>
      </c>
      <c r="I12" s="99">
        <v>713399.99999999988</v>
      </c>
      <c r="J12" s="99">
        <v>731235</v>
      </c>
      <c r="K12" s="99">
        <v>749515.87499999988</v>
      </c>
      <c r="L12" s="99">
        <v>768253.77187499986</v>
      </c>
      <c r="M12" s="99">
        <v>787460.1161718748</v>
      </c>
      <c r="N12" s="99">
        <v>807146.61907617154</v>
      </c>
      <c r="O12" s="99">
        <v>827325.28455307579</v>
      </c>
      <c r="P12" s="99">
        <v>848008.4166669026</v>
      </c>
      <c r="Q12" s="99">
        <v>869208.627083575</v>
      </c>
      <c r="R12" s="99">
        <f t="shared" si="0"/>
        <v>7101553.7104266006</v>
      </c>
    </row>
    <row r="13" spans="1:18" x14ac:dyDescent="0.2">
      <c r="A13" s="46" t="s">
        <v>62</v>
      </c>
      <c r="B13" s="46" t="s">
        <v>161</v>
      </c>
      <c r="C13" s="46" t="s">
        <v>275</v>
      </c>
      <c r="D13" s="99">
        <v>663950.05000000005</v>
      </c>
      <c r="E13" s="99">
        <v>528887.73</v>
      </c>
      <c r="F13" s="99">
        <v>1163305.4300000002</v>
      </c>
      <c r="G13" s="99">
        <v>849331.00000000012</v>
      </c>
      <c r="H13" s="99">
        <v>550000</v>
      </c>
      <c r="I13" s="99">
        <v>461249.99999999994</v>
      </c>
      <c r="J13" s="99">
        <v>472781.24999999994</v>
      </c>
      <c r="K13" s="99">
        <v>484600.78124999994</v>
      </c>
      <c r="L13" s="99">
        <v>496715.80078124988</v>
      </c>
      <c r="M13" s="99">
        <v>509133.69580078108</v>
      </c>
      <c r="N13" s="99">
        <v>753800.72183837858</v>
      </c>
      <c r="O13" s="99">
        <v>772645.73988433799</v>
      </c>
      <c r="P13" s="99">
        <v>791961.88338144636</v>
      </c>
      <c r="Q13" s="99">
        <v>811760.93046598241</v>
      </c>
      <c r="R13" s="99">
        <f t="shared" si="0"/>
        <v>5554650.8034021761</v>
      </c>
    </row>
    <row r="14" spans="1:18" x14ac:dyDescent="0.2">
      <c r="A14" s="46" t="s">
        <v>48</v>
      </c>
      <c r="B14" s="46" t="s">
        <v>155</v>
      </c>
      <c r="C14" s="46" t="s">
        <v>260</v>
      </c>
      <c r="D14" s="99">
        <v>1194567.8199999996</v>
      </c>
      <c r="E14" s="99">
        <v>1096682.3199999998</v>
      </c>
      <c r="F14" s="99">
        <v>425751.59999999986</v>
      </c>
      <c r="G14" s="99">
        <v>300000</v>
      </c>
      <c r="H14" s="99">
        <v>735000</v>
      </c>
      <c r="I14" s="99">
        <v>753374.99999999988</v>
      </c>
      <c r="J14" s="99">
        <v>772209.37499999988</v>
      </c>
      <c r="K14" s="99">
        <v>791514.60937499988</v>
      </c>
      <c r="L14" s="99">
        <v>869252.65136718727</v>
      </c>
      <c r="M14" s="99">
        <v>950382.89882812474</v>
      </c>
      <c r="N14" s="99">
        <v>1035026.3757550045</v>
      </c>
      <c r="O14" s="99">
        <v>1123308.0372164606</v>
      </c>
      <c r="P14" s="99">
        <v>1151390.738146872</v>
      </c>
      <c r="Q14" s="99">
        <v>1180175.5066005436</v>
      </c>
      <c r="R14" s="99">
        <f t="shared" si="0"/>
        <v>8626635.1922891922</v>
      </c>
    </row>
    <row r="15" spans="1:18" x14ac:dyDescent="0.2">
      <c r="A15" s="46" t="s">
        <v>811</v>
      </c>
      <c r="B15" s="46" t="s">
        <v>155</v>
      </c>
      <c r="C15" s="46" t="s">
        <v>843</v>
      </c>
      <c r="D15" s="99">
        <v>0</v>
      </c>
      <c r="E15" s="99">
        <v>0</v>
      </c>
      <c r="F15" s="99">
        <v>2533.0100000000002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9">
        <v>0</v>
      </c>
      <c r="R15" s="99">
        <f t="shared" si="0"/>
        <v>0</v>
      </c>
    </row>
    <row r="16" spans="1:18" x14ac:dyDescent="0.2">
      <c r="A16" s="46" t="s">
        <v>810</v>
      </c>
      <c r="B16" s="46" t="s">
        <v>155</v>
      </c>
      <c r="C16" s="46" t="s">
        <v>844</v>
      </c>
      <c r="D16" s="99">
        <v>0</v>
      </c>
      <c r="E16" s="99">
        <v>0</v>
      </c>
      <c r="F16" s="99">
        <v>234418.68999999997</v>
      </c>
      <c r="G16" s="99">
        <v>23869.34</v>
      </c>
      <c r="H16" s="99">
        <v>0</v>
      </c>
      <c r="I16" s="99">
        <v>0</v>
      </c>
      <c r="J16" s="99">
        <v>0</v>
      </c>
      <c r="K16" s="99">
        <v>0</v>
      </c>
      <c r="L16" s="99">
        <v>0</v>
      </c>
      <c r="M16" s="99">
        <v>0</v>
      </c>
      <c r="N16" s="99">
        <v>0</v>
      </c>
      <c r="O16" s="99">
        <v>0</v>
      </c>
      <c r="P16" s="99">
        <v>0</v>
      </c>
      <c r="Q16" s="99">
        <v>0</v>
      </c>
      <c r="R16" s="99">
        <f t="shared" si="0"/>
        <v>0</v>
      </c>
    </row>
    <row r="17" spans="1:18" x14ac:dyDescent="0.2">
      <c r="A17" s="46" t="s">
        <v>49</v>
      </c>
      <c r="B17" s="46" t="s">
        <v>155</v>
      </c>
      <c r="C17" s="46" t="s">
        <v>782</v>
      </c>
      <c r="D17" s="99">
        <v>12600819.110000001</v>
      </c>
      <c r="E17" s="99">
        <v>8786150.4100000001</v>
      </c>
      <c r="F17" s="99">
        <v>9900636.9600000251</v>
      </c>
      <c r="G17" s="99">
        <v>15100000</v>
      </c>
      <c r="H17" s="99">
        <v>10800000</v>
      </c>
      <c r="I17" s="99">
        <v>11613249.999999998</v>
      </c>
      <c r="J17" s="99">
        <v>12712562.499999998</v>
      </c>
      <c r="K17" s="99">
        <v>13859582.343749998</v>
      </c>
      <c r="L17" s="99">
        <v>15056007.828124996</v>
      </c>
      <c r="M17" s="99">
        <v>16303592.347753901</v>
      </c>
      <c r="N17" s="99">
        <v>17604146.088471673</v>
      </c>
      <c r="O17" s="99">
        <v>19874825.801332511</v>
      </c>
      <c r="P17" s="99">
        <v>21309866.677448455</v>
      </c>
      <c r="Q17" s="99">
        <v>21842613.344384663</v>
      </c>
      <c r="R17" s="99">
        <f t="shared" si="0"/>
        <v>150176446.93126619</v>
      </c>
    </row>
    <row r="18" spans="1:18" x14ac:dyDescent="0.2">
      <c r="A18" s="46" t="s">
        <v>50</v>
      </c>
      <c r="B18" s="46" t="s">
        <v>155</v>
      </c>
      <c r="C18" s="46" t="s">
        <v>266</v>
      </c>
      <c r="D18" s="99">
        <v>7472708.5499999998</v>
      </c>
      <c r="E18" s="99">
        <v>5379508.0699999994</v>
      </c>
      <c r="F18" s="99">
        <v>1565780.4699999995</v>
      </c>
      <c r="G18" s="99">
        <v>4240174.3128337562</v>
      </c>
      <c r="H18" s="99">
        <v>6000000</v>
      </c>
      <c r="I18" s="99">
        <v>7123749.9999999991</v>
      </c>
      <c r="J18" s="99">
        <v>9140437.5</v>
      </c>
      <c r="K18" s="99">
        <v>10499683.593749998</v>
      </c>
      <c r="L18" s="99">
        <v>11645225.996093748</v>
      </c>
      <c r="M18" s="99">
        <v>11936356.64599609</v>
      </c>
      <c r="N18" s="99">
        <v>12234765.562145991</v>
      </c>
      <c r="O18" s="99">
        <v>12540634.70119964</v>
      </c>
      <c r="P18" s="99">
        <v>12854150.56872963</v>
      </c>
      <c r="Q18" s="99">
        <v>13175504.332947869</v>
      </c>
      <c r="R18" s="99">
        <f t="shared" si="0"/>
        <v>101150508.90086296</v>
      </c>
    </row>
    <row r="19" spans="1:18" x14ac:dyDescent="0.2">
      <c r="A19" s="46" t="s">
        <v>51</v>
      </c>
      <c r="B19" s="46" t="s">
        <v>155</v>
      </c>
      <c r="C19" s="46" t="s">
        <v>52</v>
      </c>
      <c r="D19" s="99">
        <v>11238777.879999984</v>
      </c>
      <c r="E19" s="99">
        <v>10839341.000000002</v>
      </c>
      <c r="F19" s="99">
        <v>14362477.09000013</v>
      </c>
      <c r="G19" s="99">
        <v>15000000.000000002</v>
      </c>
      <c r="H19" s="99">
        <v>9167401</v>
      </c>
      <c r="I19" s="99">
        <v>9430000</v>
      </c>
      <c r="J19" s="99">
        <v>9770812.5</v>
      </c>
      <c r="K19" s="99">
        <v>10015082.812499998</v>
      </c>
      <c r="L19" s="99">
        <v>10431031.816406248</v>
      </c>
      <c r="M19" s="99">
        <v>11087800.486328121</v>
      </c>
      <c r="N19" s="99">
        <v>11944842.207592769</v>
      </c>
      <c r="O19" s="99">
        <v>13432149.016450798</v>
      </c>
      <c r="P19" s="99">
        <v>14986355.639371986</v>
      </c>
      <c r="Q19" s="99">
        <v>16110332.312324882</v>
      </c>
      <c r="R19" s="99">
        <f t="shared" si="0"/>
        <v>107208406.79097481</v>
      </c>
    </row>
    <row r="20" spans="1:18" x14ac:dyDescent="0.2">
      <c r="A20" s="46" t="s">
        <v>53</v>
      </c>
      <c r="B20" s="46" t="s">
        <v>155</v>
      </c>
      <c r="C20" s="46" t="s">
        <v>267</v>
      </c>
      <c r="D20" s="99">
        <v>1174528.22</v>
      </c>
      <c r="E20" s="99">
        <v>594868.18999999994</v>
      </c>
      <c r="F20" s="99">
        <v>926136.30999999994</v>
      </c>
      <c r="G20" s="99">
        <v>2219999.9999999995</v>
      </c>
      <c r="H20" s="99">
        <v>1700000</v>
      </c>
      <c r="I20" s="99">
        <v>1024999.9999999999</v>
      </c>
      <c r="J20" s="99">
        <v>1050625</v>
      </c>
      <c r="K20" s="99">
        <v>1076890.6249999998</v>
      </c>
      <c r="L20" s="99">
        <v>1103812.8906249998</v>
      </c>
      <c r="M20" s="99">
        <v>1131408.2128906248</v>
      </c>
      <c r="N20" s="99">
        <v>1159693.4182128902</v>
      </c>
      <c r="O20" s="99">
        <v>1188685.7536682123</v>
      </c>
      <c r="P20" s="99">
        <v>1218402.8975099174</v>
      </c>
      <c r="Q20" s="99">
        <v>1248862.9699476652</v>
      </c>
      <c r="R20" s="99">
        <f t="shared" si="0"/>
        <v>10203381.767854311</v>
      </c>
    </row>
    <row r="21" spans="1:18" x14ac:dyDescent="0.2">
      <c r="A21" s="46" t="s">
        <v>54</v>
      </c>
      <c r="B21" s="46" t="s">
        <v>155</v>
      </c>
      <c r="C21" s="46" t="s">
        <v>451</v>
      </c>
      <c r="D21" s="99">
        <v>1176436.2</v>
      </c>
      <c r="E21" s="99">
        <v>1061805.8499999999</v>
      </c>
      <c r="F21" s="99">
        <v>18800.589999999997</v>
      </c>
      <c r="G21" s="99">
        <v>0</v>
      </c>
      <c r="H21" s="99">
        <v>0</v>
      </c>
      <c r="I21" s="99">
        <v>0</v>
      </c>
      <c r="J21" s="99">
        <v>0</v>
      </c>
      <c r="K21" s="99">
        <v>0</v>
      </c>
      <c r="L21" s="99">
        <v>0</v>
      </c>
      <c r="M21" s="99">
        <v>0</v>
      </c>
      <c r="N21" s="99">
        <v>0</v>
      </c>
      <c r="O21" s="99">
        <v>0</v>
      </c>
      <c r="P21" s="99">
        <v>0</v>
      </c>
      <c r="Q21" s="99">
        <v>0</v>
      </c>
      <c r="R21" s="99">
        <f t="shared" si="0"/>
        <v>0</v>
      </c>
    </row>
    <row r="22" spans="1:18" x14ac:dyDescent="0.2">
      <c r="A22" s="46" t="s">
        <v>55</v>
      </c>
      <c r="B22" s="46" t="s">
        <v>155</v>
      </c>
      <c r="C22" s="46" t="s">
        <v>268</v>
      </c>
      <c r="D22" s="99">
        <v>7430280.2000000011</v>
      </c>
      <c r="E22" s="99">
        <v>6877196.790000001</v>
      </c>
      <c r="F22" s="99">
        <v>7175942.4499999806</v>
      </c>
      <c r="G22" s="99">
        <v>4528898</v>
      </c>
      <c r="H22" s="99">
        <v>4800000</v>
      </c>
      <c r="I22" s="99">
        <v>4920000</v>
      </c>
      <c r="J22" s="99">
        <v>5043000</v>
      </c>
      <c r="K22" s="99">
        <v>5169074.9999999991</v>
      </c>
      <c r="L22" s="99">
        <v>6181352.1874999991</v>
      </c>
      <c r="M22" s="99">
        <v>6335885.9921874981</v>
      </c>
      <c r="N22" s="99">
        <v>7422037.8765624976</v>
      </c>
      <c r="O22" s="99">
        <v>7607588.8234765586</v>
      </c>
      <c r="P22" s="99">
        <v>7797778.5440634722</v>
      </c>
      <c r="Q22" s="99">
        <v>7992723.0076650577</v>
      </c>
      <c r="R22" s="99">
        <f t="shared" si="0"/>
        <v>58469441.431455091</v>
      </c>
    </row>
    <row r="23" spans="1:18" x14ac:dyDescent="0.2">
      <c r="A23" s="46" t="s">
        <v>56</v>
      </c>
      <c r="B23" s="46" t="s">
        <v>155</v>
      </c>
      <c r="C23" s="46" t="s">
        <v>789</v>
      </c>
      <c r="D23" s="99">
        <v>188903.27000000002</v>
      </c>
      <c r="E23" s="99">
        <v>734645.81</v>
      </c>
      <c r="F23" s="99">
        <v>849197.61000000173</v>
      </c>
      <c r="G23" s="99">
        <v>700000</v>
      </c>
      <c r="H23" s="99">
        <v>0</v>
      </c>
      <c r="I23" s="99">
        <v>0</v>
      </c>
      <c r="J23" s="99">
        <v>0</v>
      </c>
      <c r="K23" s="99">
        <v>0</v>
      </c>
      <c r="L23" s="99">
        <v>0</v>
      </c>
      <c r="M23" s="99">
        <v>0</v>
      </c>
      <c r="N23" s="99">
        <v>0</v>
      </c>
      <c r="O23" s="99">
        <v>0</v>
      </c>
      <c r="P23" s="99">
        <v>0</v>
      </c>
      <c r="Q23" s="99">
        <v>0</v>
      </c>
      <c r="R23" s="99">
        <f t="shared" si="0"/>
        <v>0</v>
      </c>
    </row>
    <row r="24" spans="1:18" x14ac:dyDescent="0.2">
      <c r="A24" s="46" t="s">
        <v>775</v>
      </c>
      <c r="B24" s="46" t="s">
        <v>155</v>
      </c>
      <c r="C24" s="46" t="s">
        <v>776</v>
      </c>
      <c r="D24" s="99">
        <v>0</v>
      </c>
      <c r="E24" s="99">
        <v>0</v>
      </c>
      <c r="F24" s="99">
        <v>0</v>
      </c>
      <c r="G24" s="99">
        <v>7993.2800000000007</v>
      </c>
      <c r="H24" s="99">
        <v>0</v>
      </c>
      <c r="I24" s="99">
        <v>666250</v>
      </c>
      <c r="J24" s="99">
        <v>2048718.7499999998</v>
      </c>
      <c r="K24" s="99">
        <v>2519924.0624999995</v>
      </c>
      <c r="L24" s="99">
        <v>2582922.1640624995</v>
      </c>
      <c r="M24" s="99">
        <v>1470830.676757812</v>
      </c>
      <c r="N24" s="99">
        <v>1507601.4436767572</v>
      </c>
      <c r="O24" s="99">
        <v>1545291.479768676</v>
      </c>
      <c r="P24" s="99">
        <v>1583923.7667628927</v>
      </c>
      <c r="Q24" s="99">
        <v>1623521.8609319648</v>
      </c>
      <c r="R24" s="99">
        <f t="shared" si="0"/>
        <v>15548984.204460604</v>
      </c>
    </row>
    <row r="25" spans="1:18" x14ac:dyDescent="0.2">
      <c r="A25" s="46" t="s">
        <v>67</v>
      </c>
      <c r="B25" s="46" t="s">
        <v>155</v>
      </c>
      <c r="C25" s="46" t="s">
        <v>261</v>
      </c>
      <c r="D25" s="99">
        <v>2853380.77</v>
      </c>
      <c r="E25" s="99">
        <v>1319331.0400000003</v>
      </c>
      <c r="F25" s="99">
        <v>562755.18000000017</v>
      </c>
      <c r="G25" s="99">
        <v>1244873</v>
      </c>
      <c r="H25" s="99">
        <v>510000</v>
      </c>
      <c r="I25" s="99">
        <v>522749.99999999994</v>
      </c>
      <c r="J25" s="99">
        <v>535818.75</v>
      </c>
      <c r="K25" s="99">
        <v>915357.03124999988</v>
      </c>
      <c r="L25" s="99">
        <v>938240.95703124977</v>
      </c>
      <c r="M25" s="99">
        <v>1154036.3771484371</v>
      </c>
      <c r="N25" s="99">
        <v>1478609.108221435</v>
      </c>
      <c r="O25" s="99">
        <v>1515574.3359269707</v>
      </c>
      <c r="P25" s="99">
        <v>1553463.6943251449</v>
      </c>
      <c r="Q25" s="99">
        <v>1592300.286683273</v>
      </c>
      <c r="R25" s="99">
        <f t="shared" si="0"/>
        <v>10206150.540586511</v>
      </c>
    </row>
    <row r="26" spans="1:18" x14ac:dyDescent="0.2">
      <c r="A26" s="46" t="s">
        <v>68</v>
      </c>
      <c r="B26" s="46" t="s">
        <v>155</v>
      </c>
      <c r="C26" s="46" t="s">
        <v>805</v>
      </c>
      <c r="D26" s="99">
        <v>2210560.84</v>
      </c>
      <c r="E26" s="99">
        <v>1592198.9799999997</v>
      </c>
      <c r="F26" s="99">
        <v>1382088.3699999996</v>
      </c>
      <c r="G26" s="99">
        <v>999999.99999999977</v>
      </c>
      <c r="H26" s="99">
        <v>1170000</v>
      </c>
      <c r="I26" s="99">
        <v>1199250</v>
      </c>
      <c r="J26" s="99">
        <v>1229231.25</v>
      </c>
      <c r="K26" s="99">
        <v>1259962.0312499998</v>
      </c>
      <c r="L26" s="99">
        <v>1614326.3525390623</v>
      </c>
      <c r="M26" s="99">
        <v>1654684.5113525386</v>
      </c>
      <c r="N26" s="99">
        <v>2035261.9489636223</v>
      </c>
      <c r="O26" s="99">
        <v>2086143.4976877125</v>
      </c>
      <c r="P26" s="99">
        <v>2138297.085129905</v>
      </c>
      <c r="Q26" s="99">
        <v>2191754.5122581525</v>
      </c>
      <c r="R26" s="99">
        <f t="shared" si="0"/>
        <v>15408911.189180993</v>
      </c>
    </row>
    <row r="27" spans="1:18" x14ac:dyDescent="0.2">
      <c r="A27" s="46" t="s">
        <v>69</v>
      </c>
      <c r="B27" s="46" t="s">
        <v>155</v>
      </c>
      <c r="C27" s="46" t="s">
        <v>262</v>
      </c>
      <c r="D27" s="99">
        <v>97201.37999999999</v>
      </c>
      <c r="E27" s="99">
        <v>83054.989999999991</v>
      </c>
      <c r="F27" s="99">
        <v>84530.849999999991</v>
      </c>
      <c r="G27" s="99">
        <v>80000</v>
      </c>
      <c r="H27" s="99">
        <v>508400</v>
      </c>
      <c r="I27" s="99">
        <v>512499.99999999994</v>
      </c>
      <c r="J27" s="99">
        <v>525312.5</v>
      </c>
      <c r="K27" s="99">
        <v>538445.31249999988</v>
      </c>
      <c r="L27" s="99">
        <v>551906.44531249988</v>
      </c>
      <c r="M27" s="99">
        <v>565704.10644531238</v>
      </c>
      <c r="N27" s="99">
        <v>579846.70910644508</v>
      </c>
      <c r="O27" s="99">
        <v>594342.87683410617</v>
      </c>
      <c r="P27" s="99">
        <v>609201.44875495869</v>
      </c>
      <c r="Q27" s="99">
        <v>624431.48497383262</v>
      </c>
      <c r="R27" s="99">
        <f t="shared" si="0"/>
        <v>5101690.8839271553</v>
      </c>
    </row>
    <row r="28" spans="1:18" x14ac:dyDescent="0.2">
      <c r="A28" s="46" t="s">
        <v>70</v>
      </c>
      <c r="B28" s="46" t="s">
        <v>155</v>
      </c>
      <c r="C28" s="46" t="s">
        <v>263</v>
      </c>
      <c r="D28" s="99">
        <v>1999771.2100000002</v>
      </c>
      <c r="E28" s="99">
        <v>553962.31999999995</v>
      </c>
      <c r="F28" s="99">
        <v>366358.18000000017</v>
      </c>
      <c r="G28" s="99">
        <v>3901999.9999999995</v>
      </c>
      <c r="H28" s="99">
        <v>4035224.6687746001</v>
      </c>
      <c r="I28" s="99">
        <v>6098749.9999999991</v>
      </c>
      <c r="J28" s="99">
        <v>6618937.4999999991</v>
      </c>
      <c r="K28" s="99">
        <v>8480513.6718749981</v>
      </c>
      <c r="L28" s="99">
        <v>8692526.5136718731</v>
      </c>
      <c r="M28" s="99">
        <v>8909839.67651367</v>
      </c>
      <c r="N28" s="99">
        <v>9132585.6684265099</v>
      </c>
      <c r="O28" s="99">
        <v>9360900.3101371713</v>
      </c>
      <c r="P28" s="99">
        <v>9594922.8178905994</v>
      </c>
      <c r="Q28" s="99">
        <v>9834795.8883378636</v>
      </c>
      <c r="R28" s="99">
        <f t="shared" si="0"/>
        <v>76723772.046852678</v>
      </c>
    </row>
    <row r="29" spans="1:18" x14ac:dyDescent="0.2">
      <c r="A29" s="46" t="s">
        <v>71</v>
      </c>
      <c r="B29" s="46" t="s">
        <v>155</v>
      </c>
      <c r="C29" s="46" t="s">
        <v>359</v>
      </c>
      <c r="D29" s="99">
        <v>1196553.1700000002</v>
      </c>
      <c r="E29" s="99">
        <v>732215.76</v>
      </c>
      <c r="F29" s="99">
        <v>95377.77999999997</v>
      </c>
      <c r="G29" s="99">
        <v>507000</v>
      </c>
      <c r="H29" s="99">
        <v>598000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0</v>
      </c>
      <c r="P29" s="99">
        <v>0</v>
      </c>
      <c r="Q29" s="99">
        <v>0</v>
      </c>
      <c r="R29" s="99">
        <f t="shared" si="0"/>
        <v>0</v>
      </c>
    </row>
    <row r="30" spans="1:18" x14ac:dyDescent="0.2">
      <c r="A30" s="46" t="s">
        <v>72</v>
      </c>
      <c r="B30" s="46" t="s">
        <v>155</v>
      </c>
      <c r="C30" s="46" t="s">
        <v>264</v>
      </c>
      <c r="D30" s="99">
        <v>321827.28999999998</v>
      </c>
      <c r="E30" s="99">
        <v>385972.26</v>
      </c>
      <c r="F30" s="99">
        <v>554524.66999999969</v>
      </c>
      <c r="G30" s="99">
        <v>615000</v>
      </c>
      <c r="H30" s="99">
        <v>750000</v>
      </c>
      <c r="I30" s="99">
        <v>3587499.9999999995</v>
      </c>
      <c r="J30" s="99">
        <v>3677187.4999999995</v>
      </c>
      <c r="K30" s="99">
        <v>3769117.1874999995</v>
      </c>
      <c r="L30" s="99">
        <v>3863345.1171874991</v>
      </c>
      <c r="M30" s="99">
        <v>3959928.7451171861</v>
      </c>
      <c r="N30" s="99">
        <v>4638773.6728515606</v>
      </c>
      <c r="O30" s="99">
        <v>4754743.0146728493</v>
      </c>
      <c r="P30" s="99">
        <v>4873611.5900396695</v>
      </c>
      <c r="Q30" s="99">
        <v>4995451.8797906609</v>
      </c>
      <c r="R30" s="99">
        <f t="shared" si="0"/>
        <v>38119658.707159422</v>
      </c>
    </row>
    <row r="31" spans="1:18" x14ac:dyDescent="0.2">
      <c r="A31" s="46" t="s">
        <v>73</v>
      </c>
      <c r="B31" s="46" t="s">
        <v>155</v>
      </c>
      <c r="C31" s="46" t="s">
        <v>265</v>
      </c>
      <c r="D31" s="99">
        <v>458938.21999999991</v>
      </c>
      <c r="E31" s="99">
        <v>347407.82999999996</v>
      </c>
      <c r="F31" s="99">
        <v>197107.24</v>
      </c>
      <c r="G31" s="99">
        <v>2344.0299999999997</v>
      </c>
      <c r="H31" s="99">
        <v>0</v>
      </c>
      <c r="I31" s="99">
        <v>0</v>
      </c>
      <c r="J31" s="99">
        <v>0</v>
      </c>
      <c r="K31" s="99">
        <v>0</v>
      </c>
      <c r="L31" s="99">
        <v>0</v>
      </c>
      <c r="M31" s="99">
        <v>0</v>
      </c>
      <c r="N31" s="99">
        <v>0</v>
      </c>
      <c r="O31" s="99">
        <v>0</v>
      </c>
      <c r="P31" s="99">
        <v>0</v>
      </c>
      <c r="Q31" s="99">
        <v>0</v>
      </c>
      <c r="R31" s="99">
        <f t="shared" si="0"/>
        <v>0</v>
      </c>
    </row>
    <row r="32" spans="1:18" x14ac:dyDescent="0.2">
      <c r="A32" s="46" t="s">
        <v>347</v>
      </c>
      <c r="B32" s="46" t="s">
        <v>155</v>
      </c>
      <c r="C32" s="46" t="s">
        <v>348</v>
      </c>
      <c r="D32" s="99">
        <v>0</v>
      </c>
      <c r="E32" s="99">
        <v>0</v>
      </c>
      <c r="F32" s="99">
        <v>378564.79</v>
      </c>
      <c r="G32" s="99">
        <v>1686026</v>
      </c>
      <c r="H32" s="99">
        <v>354000</v>
      </c>
      <c r="I32" s="99">
        <v>725699.99999999988</v>
      </c>
      <c r="J32" s="99">
        <v>743842.5</v>
      </c>
      <c r="K32" s="99">
        <v>762438.56249999988</v>
      </c>
      <c r="L32" s="99">
        <v>781499.52656249981</v>
      </c>
      <c r="M32" s="99">
        <v>801037.01472656231</v>
      </c>
      <c r="N32" s="99">
        <v>821062.94009472628</v>
      </c>
      <c r="O32" s="99">
        <v>841589.51359709434</v>
      </c>
      <c r="P32" s="99">
        <v>862629.25143702154</v>
      </c>
      <c r="Q32" s="99">
        <v>884194.98272294702</v>
      </c>
      <c r="R32" s="99">
        <f t="shared" si="0"/>
        <v>7223994.2916408516</v>
      </c>
    </row>
    <row r="33" spans="1:18" x14ac:dyDescent="0.2">
      <c r="A33" s="46" t="s">
        <v>349</v>
      </c>
      <c r="B33" s="46" t="s">
        <v>155</v>
      </c>
      <c r="C33" s="46" t="s">
        <v>350</v>
      </c>
      <c r="D33" s="99">
        <v>0</v>
      </c>
      <c r="E33" s="99">
        <v>0</v>
      </c>
      <c r="F33" s="99">
        <v>418848.02000000008</v>
      </c>
      <c r="G33" s="99">
        <v>1441000</v>
      </c>
      <c r="H33" s="99">
        <v>0</v>
      </c>
      <c r="I33" s="99">
        <v>0</v>
      </c>
      <c r="J33" s="99">
        <v>0</v>
      </c>
      <c r="K33" s="99">
        <v>0</v>
      </c>
      <c r="L33" s="99">
        <v>0</v>
      </c>
      <c r="M33" s="99">
        <v>0</v>
      </c>
      <c r="N33" s="99">
        <v>0</v>
      </c>
      <c r="O33" s="99">
        <v>0</v>
      </c>
      <c r="P33" s="99">
        <v>0</v>
      </c>
      <c r="Q33" s="99">
        <v>0</v>
      </c>
      <c r="R33" s="99">
        <f t="shared" si="0"/>
        <v>0</v>
      </c>
    </row>
    <row r="34" spans="1:18" x14ac:dyDescent="0.2">
      <c r="A34" s="46" t="s">
        <v>792</v>
      </c>
      <c r="B34" s="46" t="s">
        <v>155</v>
      </c>
      <c r="C34" s="46" t="s">
        <v>794</v>
      </c>
      <c r="D34" s="99">
        <v>0</v>
      </c>
      <c r="E34" s="99">
        <v>0</v>
      </c>
      <c r="F34" s="99">
        <v>0</v>
      </c>
      <c r="G34" s="99">
        <v>0</v>
      </c>
      <c r="H34" s="99">
        <v>0</v>
      </c>
      <c r="I34" s="99">
        <v>0</v>
      </c>
      <c r="J34" s="99">
        <v>0</v>
      </c>
      <c r="K34" s="99">
        <v>0</v>
      </c>
      <c r="L34" s="99">
        <v>0</v>
      </c>
      <c r="M34" s="99">
        <v>0</v>
      </c>
      <c r="N34" s="99">
        <v>10669179.447558589</v>
      </c>
      <c r="O34" s="99">
        <v>16284994.825254511</v>
      </c>
      <c r="P34" s="99">
        <v>22418613.314182483</v>
      </c>
      <c r="Q34" s="99">
        <v>25227031.992942836</v>
      </c>
      <c r="R34" s="99">
        <f t="shared" si="0"/>
        <v>74599819.579938427</v>
      </c>
    </row>
    <row r="35" spans="1:18" x14ac:dyDescent="0.2">
      <c r="A35" s="46" t="s">
        <v>849</v>
      </c>
      <c r="B35" s="46" t="s">
        <v>155</v>
      </c>
      <c r="C35" s="46" t="s">
        <v>850</v>
      </c>
      <c r="D35" s="99">
        <v>0</v>
      </c>
      <c r="E35" s="99">
        <v>0</v>
      </c>
      <c r="F35" s="99">
        <v>0</v>
      </c>
      <c r="G35" s="99">
        <v>0</v>
      </c>
      <c r="H35" s="99">
        <v>676000</v>
      </c>
      <c r="I35" s="99">
        <v>276750</v>
      </c>
      <c r="J35" s="99">
        <v>283668.75</v>
      </c>
      <c r="K35" s="99">
        <v>290760.46874999994</v>
      </c>
      <c r="L35" s="99">
        <v>298029.48046874994</v>
      </c>
      <c r="M35" s="99">
        <v>305480.21748046868</v>
      </c>
      <c r="N35" s="99">
        <v>313117.22291748034</v>
      </c>
      <c r="O35" s="99">
        <v>320945.15349041729</v>
      </c>
      <c r="P35" s="99">
        <v>328968.78232767771</v>
      </c>
      <c r="Q35" s="99">
        <v>337193.0018858696</v>
      </c>
      <c r="R35" s="99">
        <f t="shared" si="0"/>
        <v>2754913.0773206633</v>
      </c>
    </row>
    <row r="36" spans="1:18" x14ac:dyDescent="0.2">
      <c r="A36" s="46" t="s">
        <v>74</v>
      </c>
      <c r="B36" s="46" t="s">
        <v>155</v>
      </c>
      <c r="C36" s="46" t="s">
        <v>269</v>
      </c>
      <c r="D36" s="99">
        <v>2104335.27</v>
      </c>
      <c r="E36" s="99">
        <v>1136670.9200000002</v>
      </c>
      <c r="F36" s="99">
        <v>344608.13000000006</v>
      </c>
      <c r="G36" s="99">
        <v>1270.9600000000003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99">
        <v>0</v>
      </c>
      <c r="O36" s="99">
        <v>0</v>
      </c>
      <c r="P36" s="99">
        <v>0</v>
      </c>
      <c r="Q36" s="99">
        <v>0</v>
      </c>
      <c r="R36" s="99">
        <f t="shared" si="0"/>
        <v>0</v>
      </c>
    </row>
    <row r="37" spans="1:18" x14ac:dyDescent="0.2">
      <c r="A37" s="46" t="s">
        <v>75</v>
      </c>
      <c r="B37" s="46" t="s">
        <v>155</v>
      </c>
      <c r="C37" s="46" t="s">
        <v>296</v>
      </c>
      <c r="D37" s="99">
        <v>3413480.7200000007</v>
      </c>
      <c r="E37" s="99">
        <v>4212084.4500000011</v>
      </c>
      <c r="F37" s="99">
        <v>3094169.7600000012</v>
      </c>
      <c r="G37" s="99">
        <v>3398754</v>
      </c>
      <c r="H37" s="99">
        <v>6146400.548651576</v>
      </c>
      <c r="I37" s="99">
        <v>3782249.9999999995</v>
      </c>
      <c r="J37" s="99">
        <v>3876806.2499999995</v>
      </c>
      <c r="K37" s="99">
        <v>3973726.4062499995</v>
      </c>
      <c r="L37" s="99">
        <v>4073069.5664062491</v>
      </c>
      <c r="M37" s="99">
        <v>4174896.3055664049</v>
      </c>
      <c r="N37" s="99">
        <v>4279268.7132055648</v>
      </c>
      <c r="O37" s="99">
        <v>4386250.431035703</v>
      </c>
      <c r="P37" s="99">
        <v>4495906.6918115951</v>
      </c>
      <c r="Q37" s="99">
        <v>4608304.3591068843</v>
      </c>
      <c r="R37" s="99">
        <f t="shared" si="0"/>
        <v>37650478.723382398</v>
      </c>
    </row>
    <row r="38" spans="1:18" x14ac:dyDescent="0.2">
      <c r="A38" s="46" t="s">
        <v>76</v>
      </c>
      <c r="B38" s="46" t="s">
        <v>155</v>
      </c>
      <c r="C38" s="46" t="s">
        <v>270</v>
      </c>
      <c r="D38" s="99">
        <v>1834674.87</v>
      </c>
      <c r="E38" s="99">
        <v>867253.43</v>
      </c>
      <c r="F38" s="99">
        <v>893526.11000000127</v>
      </c>
      <c r="G38" s="99">
        <v>12000000</v>
      </c>
      <c r="H38" s="99">
        <v>750000</v>
      </c>
      <c r="I38" s="99">
        <v>1127500</v>
      </c>
      <c r="J38" s="99">
        <v>1208218.75</v>
      </c>
      <c r="K38" s="99">
        <v>1238424.2187499998</v>
      </c>
      <c r="L38" s="99">
        <v>1324575.4687499998</v>
      </c>
      <c r="M38" s="99">
        <v>1357689.8554687495</v>
      </c>
      <c r="N38" s="99">
        <v>1623570.7854980463</v>
      </c>
      <c r="O38" s="99">
        <v>1664160.0551354971</v>
      </c>
      <c r="P38" s="99">
        <v>1705764.0565138846</v>
      </c>
      <c r="Q38" s="99">
        <v>1748408.1579267313</v>
      </c>
      <c r="R38" s="99">
        <f t="shared" si="0"/>
        <v>12998311.348042909</v>
      </c>
    </row>
    <row r="39" spans="1:18" x14ac:dyDescent="0.2">
      <c r="A39" s="46" t="s">
        <v>462</v>
      </c>
      <c r="B39" s="46" t="s">
        <v>155</v>
      </c>
      <c r="C39" s="46" t="s">
        <v>524</v>
      </c>
      <c r="D39" s="99">
        <v>721397.44000000006</v>
      </c>
      <c r="E39" s="99">
        <v>0</v>
      </c>
      <c r="F39" s="99">
        <v>0</v>
      </c>
      <c r="G39" s="99">
        <v>0</v>
      </c>
      <c r="H39" s="99">
        <v>0</v>
      </c>
      <c r="I39" s="99">
        <v>0</v>
      </c>
      <c r="J39" s="99">
        <v>0</v>
      </c>
      <c r="K39" s="99">
        <v>0</v>
      </c>
      <c r="L39" s="99">
        <v>0</v>
      </c>
      <c r="M39" s="99">
        <v>0</v>
      </c>
      <c r="N39" s="99">
        <v>0</v>
      </c>
      <c r="O39" s="99">
        <v>0</v>
      </c>
      <c r="P39" s="99">
        <v>0</v>
      </c>
      <c r="Q39" s="99">
        <v>0</v>
      </c>
      <c r="R39" s="99">
        <f t="shared" si="0"/>
        <v>0</v>
      </c>
    </row>
    <row r="40" spans="1:18" x14ac:dyDescent="0.2">
      <c r="A40" s="46" t="s">
        <v>463</v>
      </c>
      <c r="B40" s="46" t="s">
        <v>155</v>
      </c>
      <c r="C40" s="46" t="s">
        <v>525</v>
      </c>
      <c r="D40" s="99">
        <v>300196.15000000002</v>
      </c>
      <c r="E40" s="99">
        <v>1197.96</v>
      </c>
      <c r="F40" s="99">
        <v>40118.78</v>
      </c>
      <c r="G40" s="99">
        <v>0</v>
      </c>
      <c r="H40" s="99">
        <v>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  <c r="N40" s="99">
        <v>0</v>
      </c>
      <c r="O40" s="99">
        <v>0</v>
      </c>
      <c r="P40" s="99">
        <v>0</v>
      </c>
      <c r="Q40" s="99">
        <v>0</v>
      </c>
      <c r="R40" s="99">
        <f t="shared" si="0"/>
        <v>0</v>
      </c>
    </row>
    <row r="41" spans="1:18" x14ac:dyDescent="0.2">
      <c r="A41" s="46" t="s">
        <v>203</v>
      </c>
      <c r="B41" s="46" t="s">
        <v>155</v>
      </c>
      <c r="C41" s="46" t="s">
        <v>297</v>
      </c>
      <c r="D41" s="99">
        <v>2487329.4099999997</v>
      </c>
      <c r="E41" s="99">
        <v>4924343.12</v>
      </c>
      <c r="F41" s="99">
        <v>2726211.6800000034</v>
      </c>
      <c r="G41" s="99">
        <v>2300000</v>
      </c>
      <c r="H41" s="99">
        <v>1800000</v>
      </c>
      <c r="I41" s="99">
        <v>1665624.9999999998</v>
      </c>
      <c r="J41" s="99">
        <v>1707265.6249999998</v>
      </c>
      <c r="K41" s="99">
        <v>1749947.2656249998</v>
      </c>
      <c r="L41" s="99">
        <v>1793695.9472656245</v>
      </c>
      <c r="M41" s="99">
        <v>1838538.3459472652</v>
      </c>
      <c r="N41" s="99">
        <v>1130701.082757568</v>
      </c>
      <c r="O41" s="99">
        <v>1158968.609826507</v>
      </c>
      <c r="P41" s="99">
        <v>1187942.8250721695</v>
      </c>
      <c r="Q41" s="99">
        <v>1217641.3956989737</v>
      </c>
      <c r="R41" s="99">
        <f t="shared" si="0"/>
        <v>13450326.097193107</v>
      </c>
    </row>
    <row r="42" spans="1:18" x14ac:dyDescent="0.2">
      <c r="A42" s="46" t="s">
        <v>204</v>
      </c>
      <c r="B42" s="46" t="s">
        <v>155</v>
      </c>
      <c r="C42" s="46" t="s">
        <v>271</v>
      </c>
      <c r="D42" s="99">
        <v>0</v>
      </c>
      <c r="E42" s="99">
        <v>0</v>
      </c>
      <c r="F42" s="99">
        <v>0</v>
      </c>
      <c r="G42" s="99">
        <v>0</v>
      </c>
      <c r="H42" s="99">
        <v>5600000</v>
      </c>
      <c r="I42" s="99">
        <v>1475999.9999999998</v>
      </c>
      <c r="J42" s="99">
        <v>2521500</v>
      </c>
      <c r="K42" s="99">
        <v>2584537.4999999995</v>
      </c>
      <c r="L42" s="99">
        <v>2649150.9374999995</v>
      </c>
      <c r="M42" s="99">
        <v>2715379.7109374991</v>
      </c>
      <c r="N42" s="99">
        <v>2783264.2037109365</v>
      </c>
      <c r="O42" s="99">
        <v>2852845.8088037097</v>
      </c>
      <c r="P42" s="99">
        <v>2924166.9540238022</v>
      </c>
      <c r="Q42" s="99">
        <v>2997271.1278743967</v>
      </c>
      <c r="R42" s="99">
        <f t="shared" si="0"/>
        <v>23504116.242850345</v>
      </c>
    </row>
    <row r="43" spans="1:18" x14ac:dyDescent="0.2">
      <c r="A43" s="46" t="s">
        <v>280</v>
      </c>
      <c r="B43" s="46" t="s">
        <v>155</v>
      </c>
      <c r="C43" s="46" t="s">
        <v>298</v>
      </c>
      <c r="D43" s="99">
        <v>0</v>
      </c>
      <c r="E43" s="99">
        <v>79093.289999999994</v>
      </c>
      <c r="F43" s="99">
        <v>237.26</v>
      </c>
      <c r="G43" s="99">
        <v>0</v>
      </c>
      <c r="H43" s="99">
        <v>550000</v>
      </c>
      <c r="I43" s="99">
        <v>901999.99999999988</v>
      </c>
      <c r="J43" s="99">
        <v>1155687.5</v>
      </c>
      <c r="K43" s="99">
        <v>1303037.65625</v>
      </c>
      <c r="L43" s="99">
        <v>1335613.59765625</v>
      </c>
      <c r="M43" s="99">
        <v>1244549.034179687</v>
      </c>
      <c r="N43" s="99">
        <v>1275662.7600341793</v>
      </c>
      <c r="O43" s="99">
        <v>1307554.3290350335</v>
      </c>
      <c r="P43" s="99">
        <v>1340243.1872609092</v>
      </c>
      <c r="Q43" s="99">
        <v>1373749.2669424317</v>
      </c>
      <c r="R43" s="99">
        <f t="shared" si="0"/>
        <v>11238097.331358492</v>
      </c>
    </row>
    <row r="44" spans="1:18" x14ac:dyDescent="0.2">
      <c r="A44" s="46" t="s">
        <v>510</v>
      </c>
      <c r="B44" s="46" t="s">
        <v>155</v>
      </c>
      <c r="C44" s="46" t="s">
        <v>788</v>
      </c>
      <c r="D44" s="99">
        <v>0</v>
      </c>
      <c r="E44" s="99">
        <v>0</v>
      </c>
      <c r="F44" s="99">
        <v>66327.410000000105</v>
      </c>
      <c r="G44" s="99">
        <v>5684.2099999999991</v>
      </c>
      <c r="H44" s="99">
        <v>261000</v>
      </c>
      <c r="I44" s="99">
        <v>267525</v>
      </c>
      <c r="J44" s="99">
        <v>0</v>
      </c>
      <c r="K44" s="99">
        <v>0</v>
      </c>
      <c r="L44" s="99">
        <v>0</v>
      </c>
      <c r="M44" s="99">
        <v>0</v>
      </c>
      <c r="N44" s="99">
        <v>0</v>
      </c>
      <c r="O44" s="99">
        <v>0</v>
      </c>
      <c r="P44" s="99">
        <v>0</v>
      </c>
      <c r="Q44" s="99">
        <v>0</v>
      </c>
      <c r="R44" s="99">
        <f t="shared" si="0"/>
        <v>267525</v>
      </c>
    </row>
    <row r="45" spans="1:18" x14ac:dyDescent="0.2">
      <c r="A45" s="46" t="s">
        <v>812</v>
      </c>
      <c r="B45" s="46" t="s">
        <v>155</v>
      </c>
      <c r="C45" s="46" t="s">
        <v>830</v>
      </c>
      <c r="D45" s="99">
        <v>0</v>
      </c>
      <c r="E45" s="99">
        <v>0</v>
      </c>
      <c r="F45" s="99">
        <v>0</v>
      </c>
      <c r="G45" s="99">
        <v>0</v>
      </c>
      <c r="H45" s="99">
        <v>500000</v>
      </c>
      <c r="I45" s="99">
        <v>450999.99999999994</v>
      </c>
      <c r="J45" s="99">
        <v>1479280</v>
      </c>
      <c r="K45" s="99">
        <v>2037477.0624999998</v>
      </c>
      <c r="L45" s="99">
        <v>2088413.9890624995</v>
      </c>
      <c r="M45" s="99">
        <v>0</v>
      </c>
      <c r="N45" s="99">
        <v>0</v>
      </c>
      <c r="O45" s="99">
        <v>0</v>
      </c>
      <c r="P45" s="99">
        <v>0</v>
      </c>
      <c r="Q45" s="99">
        <v>0</v>
      </c>
      <c r="R45" s="99">
        <f t="shared" si="0"/>
        <v>6056171.0515624993</v>
      </c>
    </row>
    <row r="46" spans="1:18" x14ac:dyDescent="0.2">
      <c r="A46" s="46" t="s">
        <v>813</v>
      </c>
      <c r="B46" s="46" t="s">
        <v>155</v>
      </c>
      <c r="C46" s="46" t="s">
        <v>831</v>
      </c>
      <c r="D46" s="99">
        <v>0</v>
      </c>
      <c r="E46" s="99">
        <v>0</v>
      </c>
      <c r="F46" s="99">
        <v>0</v>
      </c>
      <c r="G46" s="99">
        <v>0</v>
      </c>
      <c r="H46" s="99">
        <v>5000000</v>
      </c>
      <c r="I46" s="99">
        <v>10250000</v>
      </c>
      <c r="J46" s="99">
        <v>9455625</v>
      </c>
      <c r="K46" s="99">
        <v>9692015.6249999981</v>
      </c>
      <c r="L46" s="99">
        <v>8830503.1249999981</v>
      </c>
      <c r="M46" s="99">
        <v>9051265.7031249981</v>
      </c>
      <c r="N46" s="99">
        <v>9277547.3457031213</v>
      </c>
      <c r="O46" s="99">
        <v>9509486.0293456987</v>
      </c>
      <c r="P46" s="99">
        <v>9747223.1800793391</v>
      </c>
      <c r="Q46" s="99">
        <v>9990903.7595813219</v>
      </c>
      <c r="R46" s="99">
        <f t="shared" si="0"/>
        <v>85804569.767834485</v>
      </c>
    </row>
    <row r="47" spans="1:18" x14ac:dyDescent="0.2">
      <c r="A47" s="46" t="s">
        <v>915</v>
      </c>
      <c r="B47" s="46" t="s">
        <v>155</v>
      </c>
      <c r="C47" s="46" t="s">
        <v>918</v>
      </c>
      <c r="D47" s="99">
        <v>0</v>
      </c>
      <c r="E47" s="99">
        <v>0</v>
      </c>
      <c r="F47" s="99">
        <v>0</v>
      </c>
      <c r="G47" s="99">
        <v>0</v>
      </c>
      <c r="H47" s="99">
        <v>0</v>
      </c>
      <c r="I47" s="99">
        <v>0</v>
      </c>
      <c r="J47" s="99">
        <v>0</v>
      </c>
      <c r="K47" s="99">
        <v>0</v>
      </c>
      <c r="L47" s="99">
        <v>0</v>
      </c>
      <c r="M47" s="99">
        <v>0</v>
      </c>
      <c r="N47" s="99">
        <v>10669179.447558589</v>
      </c>
      <c r="O47" s="99">
        <v>16284994.825254511</v>
      </c>
      <c r="P47" s="99">
        <v>22418613.314182483</v>
      </c>
      <c r="Q47" s="99">
        <v>25227031.992942836</v>
      </c>
      <c r="R47" s="99">
        <f t="shared" si="0"/>
        <v>74599819.579938427</v>
      </c>
    </row>
    <row r="48" spans="1:18" x14ac:dyDescent="0.2">
      <c r="A48" s="46" t="s">
        <v>735</v>
      </c>
      <c r="B48" s="46" t="s">
        <v>735</v>
      </c>
      <c r="C48" s="46" t="s">
        <v>742</v>
      </c>
      <c r="D48" s="99">
        <v>0</v>
      </c>
      <c r="E48" s="99">
        <v>0</v>
      </c>
      <c r="F48" s="99">
        <v>0</v>
      </c>
      <c r="G48" s="99">
        <v>0</v>
      </c>
      <c r="H48" s="99">
        <v>1955226.0176457285</v>
      </c>
      <c r="I48" s="99">
        <v>2206549.2749999999</v>
      </c>
      <c r="J48" s="99">
        <v>2318255.5431249999</v>
      </c>
      <c r="K48" s="99">
        <v>2435617.5261406247</v>
      </c>
      <c r="L48" s="99">
        <v>2558919.7527558589</v>
      </c>
      <c r="M48" s="99">
        <v>2688465.7723692572</v>
      </c>
      <c r="N48" s="99">
        <v>2824569.0041874251</v>
      </c>
      <c r="O48" s="99">
        <v>2967563.4935187213</v>
      </c>
      <c r="P48" s="99">
        <v>3117795.5424960782</v>
      </c>
      <c r="Q48" s="99">
        <v>3195740.4310584795</v>
      </c>
      <c r="R48" s="99">
        <f t="shared" si="0"/>
        <v>24313476.340651445</v>
      </c>
    </row>
    <row r="49" spans="1:18" x14ac:dyDescent="0.2">
      <c r="A49" s="46" t="s">
        <v>195</v>
      </c>
      <c r="B49" s="46" t="s">
        <v>194</v>
      </c>
      <c r="C49" s="46" t="s">
        <v>299</v>
      </c>
      <c r="D49" s="99">
        <v>65196.340000000004</v>
      </c>
      <c r="E49" s="99">
        <v>112081.01000000001</v>
      </c>
      <c r="F49" s="99">
        <v>816411</v>
      </c>
      <c r="G49" s="99">
        <v>2213234.1299999994</v>
      </c>
      <c r="H49" s="99">
        <v>12000000</v>
      </c>
      <c r="I49" s="99">
        <v>8800000</v>
      </c>
      <c r="J49" s="99">
        <v>3800000</v>
      </c>
      <c r="K49" s="99">
        <v>100000</v>
      </c>
      <c r="L49" s="99">
        <v>0</v>
      </c>
      <c r="M49" s="99">
        <v>0</v>
      </c>
      <c r="N49" s="99">
        <v>0</v>
      </c>
      <c r="O49" s="99">
        <v>0</v>
      </c>
      <c r="P49" s="99">
        <v>0</v>
      </c>
      <c r="Q49" s="99">
        <v>0</v>
      </c>
      <c r="R49" s="99">
        <f t="shared" si="0"/>
        <v>12700000</v>
      </c>
    </row>
    <row r="50" spans="1:18" x14ac:dyDescent="0.2">
      <c r="A50" s="46" t="s">
        <v>196</v>
      </c>
      <c r="B50" s="46" t="s">
        <v>194</v>
      </c>
      <c r="C50" s="46" t="s">
        <v>300</v>
      </c>
      <c r="D50" s="99">
        <v>230567.49999999997</v>
      </c>
      <c r="E50" s="99">
        <v>417554.49</v>
      </c>
      <c r="F50" s="99">
        <v>414250</v>
      </c>
      <c r="G50" s="99">
        <v>661579.57000000007</v>
      </c>
      <c r="H50" s="99">
        <v>552599</v>
      </c>
      <c r="I50" s="99">
        <v>512499.99999999994</v>
      </c>
      <c r="J50" s="99">
        <v>525312.5</v>
      </c>
      <c r="K50" s="99">
        <v>2153781.2499999995</v>
      </c>
      <c r="L50" s="99">
        <v>2207625.7812499995</v>
      </c>
      <c r="M50" s="99">
        <v>2262816.4257812495</v>
      </c>
      <c r="N50" s="99">
        <v>2319386.8364257803</v>
      </c>
      <c r="O50" s="99">
        <v>2377371.5073364247</v>
      </c>
      <c r="P50" s="99">
        <v>2436805.7950198348</v>
      </c>
      <c r="Q50" s="99">
        <v>2497725.9398953305</v>
      </c>
      <c r="R50" s="99">
        <f t="shared" si="0"/>
        <v>17293326.035708617</v>
      </c>
    </row>
    <row r="51" spans="1:18" x14ac:dyDescent="0.2">
      <c r="A51" s="46" t="s">
        <v>706</v>
      </c>
      <c r="B51" s="46" t="s">
        <v>194</v>
      </c>
      <c r="C51" s="46" t="s">
        <v>711</v>
      </c>
      <c r="D51" s="99">
        <v>0</v>
      </c>
      <c r="E51" s="99">
        <v>1658.56</v>
      </c>
      <c r="F51" s="99">
        <v>90668</v>
      </c>
      <c r="G51" s="99">
        <v>1129787.29</v>
      </c>
      <c r="H51" s="99">
        <v>1692215</v>
      </c>
      <c r="I51" s="99">
        <v>0</v>
      </c>
      <c r="J51" s="99">
        <v>0</v>
      </c>
      <c r="K51" s="99">
        <v>0</v>
      </c>
      <c r="L51" s="99">
        <v>0</v>
      </c>
      <c r="M51" s="99">
        <v>0</v>
      </c>
      <c r="N51" s="99">
        <v>0</v>
      </c>
      <c r="O51" s="99">
        <v>0</v>
      </c>
      <c r="P51" s="99">
        <v>0</v>
      </c>
      <c r="Q51" s="99">
        <v>0</v>
      </c>
      <c r="R51" s="99">
        <f t="shared" si="0"/>
        <v>0</v>
      </c>
    </row>
    <row r="52" spans="1:18" x14ac:dyDescent="0.2">
      <c r="A52" s="46" t="s">
        <v>154</v>
      </c>
      <c r="B52" s="46" t="s">
        <v>154</v>
      </c>
      <c r="C52" s="46" t="s">
        <v>301</v>
      </c>
      <c r="D52" s="99">
        <v>190546.42</v>
      </c>
      <c r="E52" s="99">
        <v>770.21999999999935</v>
      </c>
      <c r="F52" s="99">
        <v>0</v>
      </c>
      <c r="G52" s="99">
        <v>0</v>
      </c>
      <c r="H52" s="99">
        <v>0</v>
      </c>
      <c r="I52" s="99">
        <v>0</v>
      </c>
      <c r="J52" s="99">
        <v>0</v>
      </c>
      <c r="K52" s="99">
        <v>0</v>
      </c>
      <c r="L52" s="99">
        <v>0</v>
      </c>
      <c r="M52" s="99">
        <v>0</v>
      </c>
      <c r="N52" s="99">
        <v>0</v>
      </c>
      <c r="O52" s="99">
        <v>0</v>
      </c>
      <c r="P52" s="99">
        <v>0</v>
      </c>
      <c r="Q52" s="99">
        <v>0</v>
      </c>
      <c r="R52" s="99">
        <f t="shared" si="0"/>
        <v>0</v>
      </c>
    </row>
    <row r="53" spans="1:18" x14ac:dyDescent="0.2">
      <c r="A53" s="46" t="s">
        <v>164</v>
      </c>
      <c r="B53" s="46" t="s">
        <v>152</v>
      </c>
      <c r="C53" s="46" t="s">
        <v>302</v>
      </c>
      <c r="D53" s="99">
        <v>11023877.699999999</v>
      </c>
      <c r="E53" s="99">
        <v>3151822.81</v>
      </c>
      <c r="F53" s="99">
        <v>3840236.1800000006</v>
      </c>
      <c r="G53" s="99">
        <v>4480000</v>
      </c>
      <c r="H53" s="99">
        <v>7057544</v>
      </c>
      <c r="I53" s="99">
        <v>6970865.0999999996</v>
      </c>
      <c r="J53" s="99">
        <v>7462655.5643749991</v>
      </c>
      <c r="K53" s="99">
        <v>7158488.2801249996</v>
      </c>
      <c r="L53" s="99">
        <v>6926477.7678777333</v>
      </c>
      <c r="M53" s="99">
        <v>6728594.3886571955</v>
      </c>
      <c r="N53" s="99">
        <v>6958160.509277341</v>
      </c>
      <c r="O53" s="99">
        <v>7132114.522009274</v>
      </c>
      <c r="P53" s="99">
        <v>7310417.3850595048</v>
      </c>
      <c r="Q53" s="99">
        <v>7493177.8196859909</v>
      </c>
      <c r="R53" s="99">
        <f t="shared" si="0"/>
        <v>64140951.337067045</v>
      </c>
    </row>
    <row r="54" spans="1:18" x14ac:dyDescent="0.2">
      <c r="A54" s="46" t="s">
        <v>97</v>
      </c>
      <c r="B54" s="46" t="s">
        <v>97</v>
      </c>
      <c r="C54" s="46" t="s">
        <v>303</v>
      </c>
      <c r="D54" s="99">
        <v>5231966.2700000014</v>
      </c>
      <c r="E54" s="99">
        <v>4695952.8199999994</v>
      </c>
      <c r="F54" s="99">
        <v>3865150.2600000016</v>
      </c>
      <c r="G54" s="99">
        <v>8725596.4249444511</v>
      </c>
      <c r="H54" s="99">
        <v>10000000</v>
      </c>
      <c r="I54" s="99">
        <v>14182418.649999999</v>
      </c>
      <c r="J54" s="99">
        <v>13958796.014374999</v>
      </c>
      <c r="K54" s="99">
        <v>14282150.994328123</v>
      </c>
      <c r="L54" s="99">
        <v>14690991.254762888</v>
      </c>
      <c r="M54" s="99">
        <v>15327508.379961753</v>
      </c>
      <c r="N54" s="99">
        <v>15736695.256203711</v>
      </c>
      <c r="O54" s="99">
        <v>16154393.921498982</v>
      </c>
      <c r="P54" s="99">
        <v>16583267.581022333</v>
      </c>
      <c r="Q54" s="99">
        <v>17049382.352139808</v>
      </c>
      <c r="R54" s="99">
        <f t="shared" si="0"/>
        <v>137965604.40429261</v>
      </c>
    </row>
    <row r="55" spans="1:18" x14ac:dyDescent="0.2">
      <c r="A55" s="46" t="s">
        <v>169</v>
      </c>
      <c r="B55" s="46" t="s">
        <v>156</v>
      </c>
      <c r="C55" s="46" t="s">
        <v>304</v>
      </c>
      <c r="D55" s="99">
        <v>12993.059999999998</v>
      </c>
      <c r="E55" s="99">
        <v>1232.26</v>
      </c>
      <c r="F55" s="99">
        <v>67276.149999999994</v>
      </c>
      <c r="G55" s="99">
        <v>15284.760000000002</v>
      </c>
      <c r="H55" s="99">
        <v>120000</v>
      </c>
      <c r="I55" s="99">
        <v>122999.99999999999</v>
      </c>
      <c r="J55" s="99">
        <v>126074.99999999999</v>
      </c>
      <c r="K55" s="99">
        <v>129226.87499999999</v>
      </c>
      <c r="L55" s="99">
        <v>132457.54687499997</v>
      </c>
      <c r="M55" s="99">
        <v>135768.98554687496</v>
      </c>
      <c r="N55" s="99">
        <v>139163.21018554684</v>
      </c>
      <c r="O55" s="99">
        <v>142642.29044018546</v>
      </c>
      <c r="P55" s="99">
        <v>146208.3477011901</v>
      </c>
      <c r="Q55" s="99">
        <v>149863.55639371983</v>
      </c>
      <c r="R55" s="99">
        <f t="shared" si="0"/>
        <v>1224405.812142517</v>
      </c>
    </row>
    <row r="56" spans="1:18" x14ac:dyDescent="0.2">
      <c r="A56" s="46" t="s">
        <v>165</v>
      </c>
      <c r="B56" s="46" t="s">
        <v>156</v>
      </c>
      <c r="C56" s="46" t="s">
        <v>166</v>
      </c>
      <c r="D56" s="99">
        <v>521975.39</v>
      </c>
      <c r="E56" s="99">
        <v>380645.42999999993</v>
      </c>
      <c r="F56" s="99">
        <v>380046.2</v>
      </c>
      <c r="G56" s="99">
        <v>650000</v>
      </c>
      <c r="H56" s="99">
        <v>500000</v>
      </c>
      <c r="I56" s="99">
        <v>512499.99999999994</v>
      </c>
      <c r="J56" s="99">
        <v>525312.5</v>
      </c>
      <c r="K56" s="99">
        <v>538445.31249999988</v>
      </c>
      <c r="L56" s="99">
        <v>551906.44531249988</v>
      </c>
      <c r="M56" s="99">
        <v>565704.10644531238</v>
      </c>
      <c r="N56" s="99">
        <v>579846.70910644508</v>
      </c>
      <c r="O56" s="99">
        <v>594342.87683410617</v>
      </c>
      <c r="P56" s="99">
        <v>609201.44875495869</v>
      </c>
      <c r="Q56" s="99">
        <v>624431.48497383262</v>
      </c>
      <c r="R56" s="99">
        <f t="shared" si="0"/>
        <v>5101690.8839271553</v>
      </c>
    </row>
    <row r="57" spans="1:18" x14ac:dyDescent="0.2">
      <c r="A57" s="46" t="s">
        <v>167</v>
      </c>
      <c r="B57" s="46" t="s">
        <v>156</v>
      </c>
      <c r="C57" s="46" t="s">
        <v>857</v>
      </c>
      <c r="D57" s="99">
        <v>837877.24999999988</v>
      </c>
      <c r="E57" s="99">
        <v>609078.78</v>
      </c>
      <c r="F57" s="99">
        <v>510717.83</v>
      </c>
      <c r="G57" s="99">
        <v>800000</v>
      </c>
      <c r="H57" s="99">
        <v>1000000</v>
      </c>
      <c r="I57" s="99">
        <v>1024999.9999999999</v>
      </c>
      <c r="J57" s="99">
        <v>1050625</v>
      </c>
      <c r="K57" s="99">
        <v>1076890.6249999998</v>
      </c>
      <c r="L57" s="99">
        <v>1103812.8906249998</v>
      </c>
      <c r="M57" s="99">
        <v>1131408.2128906248</v>
      </c>
      <c r="N57" s="99">
        <v>1159693.4182128902</v>
      </c>
      <c r="O57" s="99">
        <v>1188685.7536682123</v>
      </c>
      <c r="P57" s="99">
        <v>1218402.8975099174</v>
      </c>
      <c r="Q57" s="99">
        <v>1248862.9699476652</v>
      </c>
      <c r="R57" s="99">
        <f t="shared" si="0"/>
        <v>10203381.767854311</v>
      </c>
    </row>
    <row r="58" spans="1:18" x14ac:dyDescent="0.2">
      <c r="A58" s="46" t="s">
        <v>168</v>
      </c>
      <c r="B58" s="46" t="s">
        <v>156</v>
      </c>
      <c r="C58" s="46" t="s">
        <v>305</v>
      </c>
      <c r="D58" s="99">
        <v>138232.19</v>
      </c>
      <c r="E58" s="99">
        <v>131741.51</v>
      </c>
      <c r="F58" s="99">
        <v>178945.74999999994</v>
      </c>
      <c r="G58" s="99">
        <v>250000</v>
      </c>
      <c r="H58" s="99">
        <v>0</v>
      </c>
      <c r="I58" s="99">
        <v>0</v>
      </c>
      <c r="J58" s="99">
        <v>0</v>
      </c>
      <c r="K58" s="99">
        <v>0</v>
      </c>
      <c r="L58" s="99">
        <v>0</v>
      </c>
      <c r="M58" s="99">
        <v>0</v>
      </c>
      <c r="N58" s="99">
        <v>0</v>
      </c>
      <c r="O58" s="99">
        <v>0</v>
      </c>
      <c r="P58" s="99">
        <v>0</v>
      </c>
      <c r="Q58" s="99">
        <v>0</v>
      </c>
      <c r="R58" s="99">
        <f t="shared" si="0"/>
        <v>0</v>
      </c>
    </row>
    <row r="59" spans="1:18" x14ac:dyDescent="0.2">
      <c r="A59" s="46" t="s">
        <v>193</v>
      </c>
      <c r="B59" s="46" t="s">
        <v>156</v>
      </c>
      <c r="C59" s="46" t="s">
        <v>306</v>
      </c>
      <c r="D59" s="99">
        <v>78685.53</v>
      </c>
      <c r="E59" s="99">
        <v>93305.4</v>
      </c>
      <c r="F59" s="99">
        <v>112282.65000000002</v>
      </c>
      <c r="G59" s="99">
        <v>166938</v>
      </c>
      <c r="H59" s="99">
        <v>250000</v>
      </c>
      <c r="I59" s="99">
        <v>256249.99999999997</v>
      </c>
      <c r="J59" s="99">
        <v>262656.25</v>
      </c>
      <c r="K59" s="99">
        <v>269222.65624999994</v>
      </c>
      <c r="L59" s="99">
        <v>275953.22265624994</v>
      </c>
      <c r="M59" s="99">
        <v>282852.05322265619</v>
      </c>
      <c r="N59" s="99">
        <v>289923.35455322254</v>
      </c>
      <c r="O59" s="99">
        <v>297171.43841705308</v>
      </c>
      <c r="P59" s="99">
        <v>304600.72437747935</v>
      </c>
      <c r="Q59" s="99">
        <v>312215.74248691631</v>
      </c>
      <c r="R59" s="99">
        <f t="shared" si="0"/>
        <v>2550845.4419635776</v>
      </c>
    </row>
    <row r="60" spans="1:18" x14ac:dyDescent="0.2">
      <c r="A60" s="46" t="s">
        <v>134</v>
      </c>
      <c r="B60" s="46" t="s">
        <v>133</v>
      </c>
      <c r="C60" s="46" t="s">
        <v>135</v>
      </c>
      <c r="D60" s="99">
        <v>1470352.7599999998</v>
      </c>
      <c r="E60" s="99">
        <v>1330593.74</v>
      </c>
      <c r="F60" s="99">
        <v>1752673.4399999997</v>
      </c>
      <c r="G60" s="99">
        <v>565255</v>
      </c>
      <c r="H60" s="99">
        <v>0</v>
      </c>
      <c r="I60" s="99">
        <v>0</v>
      </c>
      <c r="J60" s="99">
        <v>0</v>
      </c>
      <c r="K60" s="99">
        <v>0</v>
      </c>
      <c r="L60" s="99">
        <v>0</v>
      </c>
      <c r="M60" s="99">
        <v>0</v>
      </c>
      <c r="N60" s="99">
        <v>0</v>
      </c>
      <c r="O60" s="99">
        <v>0</v>
      </c>
      <c r="P60" s="99">
        <v>0</v>
      </c>
      <c r="Q60" s="99">
        <v>0</v>
      </c>
      <c r="R60" s="99">
        <f t="shared" si="0"/>
        <v>0</v>
      </c>
    </row>
    <row r="61" spans="1:18" x14ac:dyDescent="0.2">
      <c r="A61" s="46" t="s">
        <v>136</v>
      </c>
      <c r="B61" s="46" t="s">
        <v>133</v>
      </c>
      <c r="C61" s="46" t="s">
        <v>307</v>
      </c>
      <c r="D61" s="99">
        <v>159852.73000000001</v>
      </c>
      <c r="E61" s="99">
        <v>129121.81</v>
      </c>
      <c r="F61" s="99">
        <v>33376.730000000003</v>
      </c>
      <c r="G61" s="99">
        <v>102991</v>
      </c>
      <c r="H61" s="99">
        <v>0</v>
      </c>
      <c r="I61" s="99">
        <v>0</v>
      </c>
      <c r="J61" s="99">
        <v>0</v>
      </c>
      <c r="K61" s="99">
        <v>0</v>
      </c>
      <c r="L61" s="99">
        <v>0</v>
      </c>
      <c r="M61" s="99">
        <v>0</v>
      </c>
      <c r="N61" s="99">
        <v>0</v>
      </c>
      <c r="O61" s="99">
        <v>0</v>
      </c>
      <c r="P61" s="99">
        <v>0</v>
      </c>
      <c r="Q61" s="99">
        <v>0</v>
      </c>
      <c r="R61" s="99">
        <f t="shared" si="0"/>
        <v>0</v>
      </c>
    </row>
    <row r="62" spans="1:18" x14ac:dyDescent="0.2">
      <c r="A62" s="46" t="s">
        <v>137</v>
      </c>
      <c r="B62" s="46" t="s">
        <v>133</v>
      </c>
      <c r="C62" s="46" t="s">
        <v>1024</v>
      </c>
      <c r="D62" s="99">
        <v>658594.27999999991</v>
      </c>
      <c r="E62" s="99">
        <v>660314.34</v>
      </c>
      <c r="F62" s="99">
        <v>176748.64999999997</v>
      </c>
      <c r="G62" s="99">
        <v>274637</v>
      </c>
      <c r="H62" s="99">
        <v>25000</v>
      </c>
      <c r="I62" s="99">
        <v>25624.999999999996</v>
      </c>
      <c r="J62" s="99">
        <v>0</v>
      </c>
      <c r="K62" s="99">
        <v>0</v>
      </c>
      <c r="L62" s="99">
        <v>0</v>
      </c>
      <c r="M62" s="99">
        <v>0</v>
      </c>
      <c r="N62" s="99">
        <v>0</v>
      </c>
      <c r="O62" s="99">
        <v>0</v>
      </c>
      <c r="P62" s="99">
        <v>0</v>
      </c>
      <c r="Q62" s="99">
        <v>0</v>
      </c>
      <c r="R62" s="99">
        <f t="shared" si="0"/>
        <v>25624.999999999996</v>
      </c>
    </row>
    <row r="63" spans="1:18" x14ac:dyDescent="0.2">
      <c r="A63" s="46" t="s">
        <v>138</v>
      </c>
      <c r="B63" s="46" t="s">
        <v>133</v>
      </c>
      <c r="C63" s="46" t="s">
        <v>308</v>
      </c>
      <c r="D63" s="99">
        <v>110373.7</v>
      </c>
      <c r="E63" s="99">
        <v>190069.84</v>
      </c>
      <c r="F63" s="99">
        <v>184700.23</v>
      </c>
      <c r="G63" s="99">
        <v>230000.00000000003</v>
      </c>
      <c r="H63" s="99">
        <v>300000</v>
      </c>
      <c r="I63" s="99">
        <v>981523.59999999986</v>
      </c>
      <c r="J63" s="99">
        <v>953111.24062499998</v>
      </c>
      <c r="K63" s="99">
        <v>922664.81103124993</v>
      </c>
      <c r="L63" s="99">
        <v>890099.26161953108</v>
      </c>
      <c r="M63" s="99">
        <v>855329.9006385447</v>
      </c>
      <c r="N63" s="99">
        <v>818265.75956999674</v>
      </c>
      <c r="O63" s="99">
        <v>778813.83026012231</v>
      </c>
      <c r="P63" s="99">
        <v>736877.88838502299</v>
      </c>
      <c r="Q63" s="99">
        <v>692358.39077225607</v>
      </c>
      <c r="R63" s="99">
        <f t="shared" si="0"/>
        <v>7629044.6829017233</v>
      </c>
    </row>
    <row r="64" spans="1:18" x14ac:dyDescent="0.2">
      <c r="A64" s="46" t="s">
        <v>492</v>
      </c>
      <c r="B64" s="46" t="s">
        <v>133</v>
      </c>
      <c r="C64" s="46" t="s">
        <v>526</v>
      </c>
      <c r="D64" s="99">
        <v>806560.26</v>
      </c>
      <c r="E64" s="99">
        <v>267694.17000000004</v>
      </c>
      <c r="F64" s="99">
        <v>61092.23</v>
      </c>
      <c r="G64" s="99">
        <v>2996.2</v>
      </c>
      <c r="H64" s="99">
        <v>0</v>
      </c>
      <c r="I64" s="99">
        <v>0</v>
      </c>
      <c r="J64" s="99">
        <v>0</v>
      </c>
      <c r="K64" s="99">
        <v>0</v>
      </c>
      <c r="L64" s="99">
        <v>0</v>
      </c>
      <c r="M64" s="99">
        <v>0</v>
      </c>
      <c r="N64" s="99">
        <v>0</v>
      </c>
      <c r="O64" s="99">
        <v>0</v>
      </c>
      <c r="P64" s="99">
        <v>0</v>
      </c>
      <c r="Q64" s="99">
        <v>0</v>
      </c>
      <c r="R64" s="99">
        <f t="shared" si="0"/>
        <v>0</v>
      </c>
    </row>
    <row r="65" spans="1:18" x14ac:dyDescent="0.2">
      <c r="A65" s="46" t="s">
        <v>139</v>
      </c>
      <c r="B65" s="46" t="s">
        <v>133</v>
      </c>
      <c r="C65" s="46" t="s">
        <v>1025</v>
      </c>
      <c r="D65" s="99">
        <v>0</v>
      </c>
      <c r="E65" s="99">
        <v>0</v>
      </c>
      <c r="F65" s="99">
        <v>0</v>
      </c>
      <c r="G65" s="99">
        <v>79999.999999999985</v>
      </c>
      <c r="H65" s="99">
        <v>80000</v>
      </c>
      <c r="I65" s="99">
        <v>82000</v>
      </c>
      <c r="J65" s="99">
        <v>84050</v>
      </c>
      <c r="K65" s="99">
        <v>86151.249999999985</v>
      </c>
      <c r="L65" s="99">
        <v>88305.031249999985</v>
      </c>
      <c r="M65" s="99">
        <v>96169.69809570309</v>
      </c>
      <c r="N65" s="99">
        <v>98573.940548095663</v>
      </c>
      <c r="O65" s="99">
        <v>101038.28906179804</v>
      </c>
      <c r="P65" s="99">
        <v>103564.24628834298</v>
      </c>
      <c r="Q65" s="99">
        <v>106153.35244555154</v>
      </c>
      <c r="R65" s="99">
        <f t="shared" si="0"/>
        <v>846005.80768949131</v>
      </c>
    </row>
    <row r="66" spans="1:18" x14ac:dyDescent="0.2">
      <c r="A66" s="46" t="s">
        <v>401</v>
      </c>
      <c r="B66" s="46" t="s">
        <v>133</v>
      </c>
      <c r="C66" s="46" t="s">
        <v>527</v>
      </c>
      <c r="D66" s="99">
        <v>16123.440000000002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f t="shared" si="0"/>
        <v>0</v>
      </c>
    </row>
    <row r="67" spans="1:18" x14ac:dyDescent="0.2">
      <c r="A67" s="46" t="s">
        <v>197</v>
      </c>
      <c r="B67" s="46" t="s">
        <v>133</v>
      </c>
      <c r="C67" s="46" t="s">
        <v>309</v>
      </c>
      <c r="D67" s="99">
        <v>0</v>
      </c>
      <c r="E67" s="99">
        <v>0</v>
      </c>
      <c r="F67" s="99">
        <v>0</v>
      </c>
      <c r="G67" s="99">
        <v>300000</v>
      </c>
      <c r="H67" s="99">
        <v>500000</v>
      </c>
      <c r="I67" s="99">
        <v>1434999.9999999998</v>
      </c>
      <c r="J67" s="99">
        <v>787968.74999999988</v>
      </c>
      <c r="K67" s="99">
        <v>807667.96874999988</v>
      </c>
      <c r="L67" s="99">
        <v>827859.66796874977</v>
      </c>
      <c r="M67" s="99">
        <v>848556.15966796852</v>
      </c>
      <c r="N67" s="99">
        <v>869770.06365966762</v>
      </c>
      <c r="O67" s="99">
        <v>891514.31525115925</v>
      </c>
      <c r="P67" s="99">
        <v>913802.1731324381</v>
      </c>
      <c r="Q67" s="99">
        <v>936647.22746074887</v>
      </c>
      <c r="R67" s="99">
        <f t="shared" ref="R67:R130" si="1">SUM(I67:Q67)</f>
        <v>8318786.325890732</v>
      </c>
    </row>
    <row r="68" spans="1:18" x14ac:dyDescent="0.2">
      <c r="A68" s="46" t="s">
        <v>717</v>
      </c>
      <c r="B68" s="46" t="s">
        <v>133</v>
      </c>
      <c r="C68" s="46" t="s">
        <v>718</v>
      </c>
      <c r="D68" s="99">
        <v>0</v>
      </c>
      <c r="E68" s="99">
        <v>669856.44999999995</v>
      </c>
      <c r="F68" s="99">
        <v>110255.72000000003</v>
      </c>
      <c r="G68" s="99">
        <v>175795.42</v>
      </c>
      <c r="H68" s="99">
        <v>0</v>
      </c>
      <c r="I68" s="99">
        <v>0</v>
      </c>
      <c r="J68" s="99">
        <v>0</v>
      </c>
      <c r="K68" s="99">
        <v>0</v>
      </c>
      <c r="L68" s="99">
        <v>0</v>
      </c>
      <c r="M68" s="99">
        <v>0</v>
      </c>
      <c r="N68" s="99">
        <v>0</v>
      </c>
      <c r="O68" s="99">
        <v>0</v>
      </c>
      <c r="P68" s="99">
        <v>0</v>
      </c>
      <c r="Q68" s="99">
        <v>0</v>
      </c>
      <c r="R68" s="99">
        <f t="shared" si="1"/>
        <v>0</v>
      </c>
    </row>
    <row r="69" spans="1:18" x14ac:dyDescent="0.2">
      <c r="A69" s="46" t="s">
        <v>719</v>
      </c>
      <c r="B69" s="46" t="s">
        <v>133</v>
      </c>
      <c r="C69" s="46" t="s">
        <v>728</v>
      </c>
      <c r="D69" s="99">
        <v>0</v>
      </c>
      <c r="E69" s="99">
        <v>11844.88</v>
      </c>
      <c r="F69" s="99">
        <v>3039.08</v>
      </c>
      <c r="G69" s="99">
        <v>0</v>
      </c>
      <c r="H69" s="99">
        <v>0</v>
      </c>
      <c r="I69" s="99">
        <v>0</v>
      </c>
      <c r="J69" s="99">
        <v>0</v>
      </c>
      <c r="K69" s="99">
        <v>0</v>
      </c>
      <c r="L69" s="99">
        <v>0</v>
      </c>
      <c r="M69" s="99">
        <v>0</v>
      </c>
      <c r="N69" s="99">
        <v>0</v>
      </c>
      <c r="O69" s="99">
        <v>0</v>
      </c>
      <c r="P69" s="99">
        <v>0</v>
      </c>
      <c r="Q69" s="99">
        <v>0</v>
      </c>
      <c r="R69" s="99">
        <f t="shared" si="1"/>
        <v>0</v>
      </c>
    </row>
    <row r="70" spans="1:18" x14ac:dyDescent="0.2">
      <c r="A70" s="46" t="s">
        <v>707</v>
      </c>
      <c r="B70" s="46" t="s">
        <v>133</v>
      </c>
      <c r="C70" s="46" t="s">
        <v>712</v>
      </c>
      <c r="D70" s="99">
        <v>0</v>
      </c>
      <c r="E70" s="99">
        <v>3560.4500000000003</v>
      </c>
      <c r="F70" s="99">
        <v>812381.63999999873</v>
      </c>
      <c r="G70" s="99">
        <v>106662.97</v>
      </c>
      <c r="H70" s="99">
        <v>0</v>
      </c>
      <c r="I70" s="99">
        <v>0</v>
      </c>
      <c r="J70" s="99">
        <v>0</v>
      </c>
      <c r="K70" s="99">
        <v>0</v>
      </c>
      <c r="L70" s="99">
        <v>0</v>
      </c>
      <c r="M70" s="99">
        <v>0</v>
      </c>
      <c r="N70" s="99">
        <v>0</v>
      </c>
      <c r="O70" s="99">
        <v>0</v>
      </c>
      <c r="P70" s="99">
        <v>0</v>
      </c>
      <c r="Q70" s="99">
        <v>0</v>
      </c>
      <c r="R70" s="99">
        <f t="shared" si="1"/>
        <v>0</v>
      </c>
    </row>
    <row r="71" spans="1:18" x14ac:dyDescent="0.2">
      <c r="A71" s="46" t="s">
        <v>98</v>
      </c>
      <c r="B71" s="46" t="s">
        <v>98</v>
      </c>
      <c r="C71" s="46" t="s">
        <v>310</v>
      </c>
      <c r="D71" s="99">
        <v>833787.11999999988</v>
      </c>
      <c r="E71" s="99">
        <v>629075.45000000007</v>
      </c>
      <c r="F71" s="99">
        <v>642906.63000000024</v>
      </c>
      <c r="G71" s="99">
        <v>1123423.0321086128</v>
      </c>
      <c r="H71" s="99">
        <v>850000</v>
      </c>
      <c r="I71" s="99">
        <v>1774809.0249999999</v>
      </c>
      <c r="J71" s="99">
        <v>1750945.3593749998</v>
      </c>
      <c r="K71" s="99">
        <v>1792149.5323281249</v>
      </c>
      <c r="L71" s="99">
        <v>1843593.8089863278</v>
      </c>
      <c r="M71" s="99">
        <v>1922175.4352687788</v>
      </c>
      <c r="N71" s="99">
        <v>1973837.6273745582</v>
      </c>
      <c r="O71" s="99">
        <v>2026602.2282864717</v>
      </c>
      <c r="P71" s="99">
        <v>2080788.4683674371</v>
      </c>
      <c r="Q71" s="99">
        <v>2140064.0739320186</v>
      </c>
      <c r="R71" s="99">
        <f t="shared" si="1"/>
        <v>17304965.558918715</v>
      </c>
    </row>
    <row r="72" spans="1:18" x14ac:dyDescent="0.2">
      <c r="A72" s="46" t="s">
        <v>461</v>
      </c>
      <c r="B72" s="46" t="s">
        <v>1045</v>
      </c>
      <c r="C72" s="46" t="s">
        <v>528</v>
      </c>
      <c r="D72" s="99">
        <v>1699996.93</v>
      </c>
      <c r="E72" s="99">
        <v>32789.37999999999</v>
      </c>
      <c r="F72" s="99">
        <v>0</v>
      </c>
      <c r="G72" s="99">
        <v>0</v>
      </c>
      <c r="H72" s="99">
        <v>0</v>
      </c>
      <c r="I72" s="99">
        <v>0</v>
      </c>
      <c r="J72" s="99">
        <v>0</v>
      </c>
      <c r="K72" s="99">
        <v>0</v>
      </c>
      <c r="L72" s="99">
        <v>0</v>
      </c>
      <c r="M72" s="99">
        <v>0</v>
      </c>
      <c r="N72" s="99">
        <v>0</v>
      </c>
      <c r="O72" s="99">
        <v>0</v>
      </c>
      <c r="P72" s="99">
        <v>0</v>
      </c>
      <c r="Q72" s="99">
        <v>0</v>
      </c>
      <c r="R72" s="99">
        <f t="shared" si="1"/>
        <v>0</v>
      </c>
    </row>
    <row r="73" spans="1:18" x14ac:dyDescent="0.2">
      <c r="A73" s="46" t="s">
        <v>163</v>
      </c>
      <c r="B73" s="46" t="s">
        <v>163</v>
      </c>
      <c r="C73" s="46" t="s">
        <v>181</v>
      </c>
      <c r="D73" s="99">
        <v>74576259.266560823</v>
      </c>
      <c r="E73" s="99">
        <v>62325137.789999999</v>
      </c>
      <c r="F73" s="99">
        <v>50381358.710000023</v>
      </c>
      <c r="G73" s="99">
        <v>75239328.138089418</v>
      </c>
      <c r="H73" s="99">
        <v>73255146</v>
      </c>
      <c r="I73" s="99">
        <v>74933792.558238372</v>
      </c>
      <c r="J73" s="99">
        <v>76982561.302677348</v>
      </c>
      <c r="K73" s="99">
        <v>79447826.144261956</v>
      </c>
      <c r="L73" s="99">
        <v>81088381.777448356</v>
      </c>
      <c r="M73" s="99">
        <v>83521620.538007841</v>
      </c>
      <c r="N73" s="99">
        <v>89135191.294330582</v>
      </c>
      <c r="O73" s="99">
        <v>91806252.376808688</v>
      </c>
      <c r="P73" s="99">
        <v>94539843.99297525</v>
      </c>
      <c r="Q73" s="99">
        <v>97141980.547270328</v>
      </c>
      <c r="R73" s="99">
        <f t="shared" si="1"/>
        <v>768597450.53201866</v>
      </c>
    </row>
    <row r="74" spans="1:18" x14ac:dyDescent="0.2">
      <c r="A74" s="46" t="s">
        <v>491</v>
      </c>
      <c r="B74" s="46" t="s">
        <v>491</v>
      </c>
      <c r="C74" s="46" t="s">
        <v>529</v>
      </c>
      <c r="D74" s="99">
        <v>2927.37</v>
      </c>
      <c r="E74" s="99">
        <v>63.870000000000005</v>
      </c>
      <c r="F74" s="99">
        <v>0</v>
      </c>
      <c r="G74" s="99">
        <v>0</v>
      </c>
      <c r="H74" s="99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  <c r="N74" s="99">
        <v>0</v>
      </c>
      <c r="O74" s="99">
        <v>0</v>
      </c>
      <c r="P74" s="99">
        <v>0</v>
      </c>
      <c r="Q74" s="99">
        <v>0</v>
      </c>
      <c r="R74" s="99">
        <f t="shared" si="1"/>
        <v>0</v>
      </c>
    </row>
    <row r="75" spans="1:18" x14ac:dyDescent="0.2">
      <c r="A75" s="46" t="s">
        <v>129</v>
      </c>
      <c r="B75" s="46" t="s">
        <v>128</v>
      </c>
      <c r="C75" s="46" t="s">
        <v>311</v>
      </c>
      <c r="D75" s="99">
        <v>383521.08999999997</v>
      </c>
      <c r="E75" s="99">
        <v>221293.09</v>
      </c>
      <c r="F75" s="99">
        <v>305785.27</v>
      </c>
      <c r="G75" s="99">
        <v>624192.51</v>
      </c>
      <c r="H75" s="99">
        <v>615000</v>
      </c>
      <c r="I75" s="99">
        <v>102499.99999999999</v>
      </c>
      <c r="J75" s="99">
        <v>105062.49999999999</v>
      </c>
      <c r="K75" s="99">
        <v>107689.06249999999</v>
      </c>
      <c r="L75" s="99">
        <v>110381.28906249997</v>
      </c>
      <c r="M75" s="99">
        <v>113140.82128906247</v>
      </c>
      <c r="N75" s="99">
        <v>115969.34182128902</v>
      </c>
      <c r="O75" s="99">
        <v>118868.57536682123</v>
      </c>
      <c r="P75" s="99">
        <v>121840.28975099175</v>
      </c>
      <c r="Q75" s="99">
        <v>124886.29699476653</v>
      </c>
      <c r="R75" s="99">
        <f t="shared" si="1"/>
        <v>1020338.176785431</v>
      </c>
    </row>
    <row r="76" spans="1:18" x14ac:dyDescent="0.2">
      <c r="A76" s="46" t="s">
        <v>130</v>
      </c>
      <c r="B76" s="46" t="s">
        <v>128</v>
      </c>
      <c r="C76" s="46" t="s">
        <v>530</v>
      </c>
      <c r="D76" s="99">
        <v>60015.5</v>
      </c>
      <c r="E76" s="99">
        <v>0</v>
      </c>
      <c r="F76" s="99">
        <v>0</v>
      </c>
      <c r="G76" s="99">
        <v>0</v>
      </c>
      <c r="H76" s="99">
        <v>0</v>
      </c>
      <c r="I76" s="99">
        <v>0</v>
      </c>
      <c r="J76" s="99">
        <v>0</v>
      </c>
      <c r="K76" s="99">
        <v>0</v>
      </c>
      <c r="L76" s="99">
        <v>0</v>
      </c>
      <c r="M76" s="99">
        <v>0</v>
      </c>
      <c r="N76" s="99">
        <v>0</v>
      </c>
      <c r="O76" s="99">
        <v>0</v>
      </c>
      <c r="P76" s="99">
        <v>0</v>
      </c>
      <c r="Q76" s="99">
        <v>0</v>
      </c>
      <c r="R76" s="99">
        <f t="shared" si="1"/>
        <v>0</v>
      </c>
    </row>
    <row r="77" spans="1:18" x14ac:dyDescent="0.2">
      <c r="A77" s="46" t="s">
        <v>874</v>
      </c>
      <c r="B77" s="46" t="s">
        <v>128</v>
      </c>
      <c r="C77" s="46" t="s">
        <v>876</v>
      </c>
      <c r="D77" s="99">
        <v>0</v>
      </c>
      <c r="E77" s="99">
        <v>0</v>
      </c>
      <c r="F77" s="99">
        <v>0</v>
      </c>
      <c r="G77" s="99">
        <v>0</v>
      </c>
      <c r="H77" s="99">
        <v>400000</v>
      </c>
      <c r="I77" s="99">
        <v>350959.99999999994</v>
      </c>
      <c r="J77" s="99">
        <v>648971.0625</v>
      </c>
      <c r="K77" s="99">
        <v>940448.58281249984</v>
      </c>
      <c r="L77" s="99">
        <v>1045973.0951562498</v>
      </c>
      <c r="M77" s="99">
        <v>1543849.5000013472</v>
      </c>
      <c r="N77" s="99">
        <v>1507091.1785727437</v>
      </c>
      <c r="O77" s="99">
        <v>1699245.3038407681</v>
      </c>
      <c r="P77" s="99">
        <v>1741726.4364367872</v>
      </c>
      <c r="Q77" s="99">
        <v>1460675.125102669</v>
      </c>
      <c r="R77" s="99">
        <f t="shared" si="1"/>
        <v>10938940.284423064</v>
      </c>
    </row>
    <row r="78" spans="1:18" x14ac:dyDescent="0.2">
      <c r="A78" s="46" t="s">
        <v>720</v>
      </c>
      <c r="B78" s="46" t="s">
        <v>151</v>
      </c>
      <c r="C78" s="46" t="s">
        <v>729</v>
      </c>
      <c r="D78" s="99">
        <v>0</v>
      </c>
      <c r="E78" s="99">
        <v>34009.5</v>
      </c>
      <c r="F78" s="99">
        <v>0</v>
      </c>
      <c r="G78" s="99">
        <v>0</v>
      </c>
      <c r="H78" s="99">
        <v>0</v>
      </c>
      <c r="I78" s="99">
        <v>0</v>
      </c>
      <c r="J78" s="99">
        <v>0</v>
      </c>
      <c r="K78" s="99">
        <v>0</v>
      </c>
      <c r="L78" s="99">
        <v>0</v>
      </c>
      <c r="M78" s="99">
        <v>0</v>
      </c>
      <c r="N78" s="99">
        <v>0</v>
      </c>
      <c r="O78" s="99">
        <v>0</v>
      </c>
      <c r="P78" s="99">
        <v>0</v>
      </c>
      <c r="Q78" s="99">
        <v>0</v>
      </c>
      <c r="R78" s="99">
        <f t="shared" si="1"/>
        <v>0</v>
      </c>
    </row>
    <row r="79" spans="1:18" x14ac:dyDescent="0.2">
      <c r="A79" s="46" t="s">
        <v>474</v>
      </c>
      <c r="B79" s="46" t="s">
        <v>151</v>
      </c>
      <c r="C79" s="46" t="s">
        <v>531</v>
      </c>
      <c r="D79" s="99">
        <v>2947.73</v>
      </c>
      <c r="E79" s="99">
        <v>0</v>
      </c>
      <c r="F79" s="99">
        <v>0</v>
      </c>
      <c r="G79" s="99">
        <v>0</v>
      </c>
      <c r="H79" s="99">
        <v>0</v>
      </c>
      <c r="I79" s="99">
        <v>0</v>
      </c>
      <c r="J79" s="99">
        <v>0</v>
      </c>
      <c r="K79" s="99">
        <v>0</v>
      </c>
      <c r="L79" s="99">
        <v>0</v>
      </c>
      <c r="M79" s="99">
        <v>0</v>
      </c>
      <c r="N79" s="99">
        <v>0</v>
      </c>
      <c r="O79" s="99">
        <v>0</v>
      </c>
      <c r="P79" s="99">
        <v>0</v>
      </c>
      <c r="Q79" s="99">
        <v>0</v>
      </c>
      <c r="R79" s="99">
        <f t="shared" si="1"/>
        <v>0</v>
      </c>
    </row>
    <row r="80" spans="1:18" x14ac:dyDescent="0.2">
      <c r="A80" s="46" t="s">
        <v>370</v>
      </c>
      <c r="B80" s="46" t="s">
        <v>151</v>
      </c>
      <c r="C80" s="46" t="s">
        <v>532</v>
      </c>
      <c r="D80" s="99">
        <v>26441.690000000002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99">
        <v>0</v>
      </c>
      <c r="L80" s="99">
        <v>0</v>
      </c>
      <c r="M80" s="99">
        <v>0</v>
      </c>
      <c r="N80" s="99">
        <v>0</v>
      </c>
      <c r="O80" s="99">
        <v>0</v>
      </c>
      <c r="P80" s="99">
        <v>0</v>
      </c>
      <c r="Q80" s="99">
        <v>0</v>
      </c>
      <c r="R80" s="99">
        <f t="shared" si="1"/>
        <v>0</v>
      </c>
    </row>
    <row r="81" spans="1:18" x14ac:dyDescent="0.2">
      <c r="A81" s="46" t="s">
        <v>372</v>
      </c>
      <c r="B81" s="46" t="s">
        <v>151</v>
      </c>
      <c r="C81" s="46" t="s">
        <v>533</v>
      </c>
      <c r="D81" s="99">
        <v>1278241.3500000001</v>
      </c>
      <c r="E81" s="99">
        <v>811326.13000000012</v>
      </c>
      <c r="F81" s="99">
        <v>111412.72</v>
      </c>
      <c r="G81" s="99">
        <v>0</v>
      </c>
      <c r="H81" s="99">
        <v>0</v>
      </c>
      <c r="I81" s="99">
        <v>0</v>
      </c>
      <c r="J81" s="99">
        <v>0</v>
      </c>
      <c r="K81" s="99">
        <v>0</v>
      </c>
      <c r="L81" s="99">
        <v>0</v>
      </c>
      <c r="M81" s="99">
        <v>0</v>
      </c>
      <c r="N81" s="99">
        <v>0</v>
      </c>
      <c r="O81" s="99">
        <v>0</v>
      </c>
      <c r="P81" s="99">
        <v>0</v>
      </c>
      <c r="Q81" s="99">
        <v>0</v>
      </c>
      <c r="R81" s="99">
        <f t="shared" si="1"/>
        <v>0</v>
      </c>
    </row>
    <row r="82" spans="1:18" x14ac:dyDescent="0.2">
      <c r="A82" s="46" t="s">
        <v>425</v>
      </c>
      <c r="B82" s="46" t="s">
        <v>151</v>
      </c>
      <c r="C82" s="46" t="s">
        <v>426</v>
      </c>
      <c r="D82" s="99">
        <v>16166.61</v>
      </c>
      <c r="E82" s="99">
        <v>0</v>
      </c>
      <c r="F82" s="99">
        <v>0</v>
      </c>
      <c r="G82" s="99">
        <v>0</v>
      </c>
      <c r="H82" s="99">
        <v>0</v>
      </c>
      <c r="I82" s="99">
        <v>0</v>
      </c>
      <c r="J82" s="99">
        <v>0</v>
      </c>
      <c r="K82" s="99">
        <v>0</v>
      </c>
      <c r="L82" s="99">
        <v>0</v>
      </c>
      <c r="M82" s="99">
        <v>0</v>
      </c>
      <c r="N82" s="99">
        <v>0</v>
      </c>
      <c r="O82" s="99">
        <v>0</v>
      </c>
      <c r="P82" s="99">
        <v>0</v>
      </c>
      <c r="Q82" s="99">
        <v>0</v>
      </c>
      <c r="R82" s="99">
        <f t="shared" si="1"/>
        <v>0</v>
      </c>
    </row>
    <row r="83" spans="1:18" x14ac:dyDescent="0.2">
      <c r="A83" s="46" t="s">
        <v>403</v>
      </c>
      <c r="B83" s="46" t="s">
        <v>151</v>
      </c>
      <c r="C83" s="46" t="s">
        <v>534</v>
      </c>
      <c r="D83" s="99">
        <v>130715.79999999999</v>
      </c>
      <c r="E83" s="99">
        <v>0</v>
      </c>
      <c r="F83" s="99">
        <v>0</v>
      </c>
      <c r="G83" s="99">
        <v>0</v>
      </c>
      <c r="H83" s="99">
        <v>0</v>
      </c>
      <c r="I83" s="99">
        <v>0</v>
      </c>
      <c r="J83" s="99">
        <v>0</v>
      </c>
      <c r="K83" s="99">
        <v>0</v>
      </c>
      <c r="L83" s="99">
        <v>0</v>
      </c>
      <c r="M83" s="99">
        <v>0</v>
      </c>
      <c r="N83" s="99">
        <v>0</v>
      </c>
      <c r="O83" s="99">
        <v>0</v>
      </c>
      <c r="P83" s="99">
        <v>0</v>
      </c>
      <c r="Q83" s="99">
        <v>0</v>
      </c>
      <c r="R83" s="99">
        <f t="shared" si="1"/>
        <v>0</v>
      </c>
    </row>
    <row r="84" spans="1:18" x14ac:dyDescent="0.2">
      <c r="A84" s="46" t="s">
        <v>389</v>
      </c>
      <c r="B84" s="46" t="s">
        <v>151</v>
      </c>
      <c r="C84" s="46" t="s">
        <v>535</v>
      </c>
      <c r="D84" s="99">
        <v>562823.54999999981</v>
      </c>
      <c r="E84" s="99">
        <v>54937.46</v>
      </c>
      <c r="F84" s="99">
        <v>0</v>
      </c>
      <c r="G84" s="99">
        <v>0</v>
      </c>
      <c r="H84" s="99">
        <v>0</v>
      </c>
      <c r="I84" s="99">
        <v>0</v>
      </c>
      <c r="J84" s="99">
        <v>0</v>
      </c>
      <c r="K84" s="99">
        <v>0</v>
      </c>
      <c r="L84" s="99">
        <v>0</v>
      </c>
      <c r="M84" s="99">
        <v>0</v>
      </c>
      <c r="N84" s="99">
        <v>0</v>
      </c>
      <c r="O84" s="99">
        <v>0</v>
      </c>
      <c r="P84" s="99">
        <v>0</v>
      </c>
      <c r="Q84" s="99">
        <v>0</v>
      </c>
      <c r="R84" s="99">
        <f t="shared" si="1"/>
        <v>0</v>
      </c>
    </row>
    <row r="85" spans="1:18" x14ac:dyDescent="0.2">
      <c r="A85" s="46" t="s">
        <v>378</v>
      </c>
      <c r="B85" s="46" t="s">
        <v>151</v>
      </c>
      <c r="C85" s="46" t="s">
        <v>536</v>
      </c>
      <c r="D85" s="99">
        <v>610289.86</v>
      </c>
      <c r="E85" s="99">
        <v>210376.82999999996</v>
      </c>
      <c r="F85" s="99">
        <v>0</v>
      </c>
      <c r="G85" s="99">
        <v>0</v>
      </c>
      <c r="H85" s="99">
        <v>0</v>
      </c>
      <c r="I85" s="99">
        <v>0</v>
      </c>
      <c r="J85" s="99">
        <v>0</v>
      </c>
      <c r="K85" s="99">
        <v>0</v>
      </c>
      <c r="L85" s="99">
        <v>0</v>
      </c>
      <c r="M85" s="99">
        <v>0</v>
      </c>
      <c r="N85" s="99">
        <v>0</v>
      </c>
      <c r="O85" s="99">
        <v>0</v>
      </c>
      <c r="P85" s="99">
        <v>0</v>
      </c>
      <c r="Q85" s="99">
        <v>0</v>
      </c>
      <c r="R85" s="99">
        <f t="shared" si="1"/>
        <v>0</v>
      </c>
    </row>
    <row r="86" spans="1:18" x14ac:dyDescent="0.2">
      <c r="A86" s="46" t="s">
        <v>405</v>
      </c>
      <c r="B86" s="46" t="s">
        <v>151</v>
      </c>
      <c r="C86" s="46" t="s">
        <v>537</v>
      </c>
      <c r="D86" s="99">
        <v>227677.02999999997</v>
      </c>
      <c r="E86" s="99">
        <v>113264.71</v>
      </c>
      <c r="F86" s="99">
        <v>0</v>
      </c>
      <c r="G86" s="99">
        <v>0</v>
      </c>
      <c r="H86" s="99">
        <v>0</v>
      </c>
      <c r="I86" s="99">
        <v>0</v>
      </c>
      <c r="J86" s="99">
        <v>0</v>
      </c>
      <c r="K86" s="99">
        <v>0</v>
      </c>
      <c r="L86" s="99">
        <v>0</v>
      </c>
      <c r="M86" s="99">
        <v>0</v>
      </c>
      <c r="N86" s="99">
        <v>0</v>
      </c>
      <c r="O86" s="99">
        <v>0</v>
      </c>
      <c r="P86" s="99">
        <v>0</v>
      </c>
      <c r="Q86" s="99">
        <v>0</v>
      </c>
      <c r="R86" s="99">
        <f t="shared" si="1"/>
        <v>0</v>
      </c>
    </row>
    <row r="87" spans="1:18" x14ac:dyDescent="0.2">
      <c r="A87" s="46" t="s">
        <v>475</v>
      </c>
      <c r="B87" s="46" t="s">
        <v>151</v>
      </c>
      <c r="C87" s="46" t="s">
        <v>538</v>
      </c>
      <c r="D87" s="99">
        <v>430.52</v>
      </c>
      <c r="E87" s="99">
        <v>0</v>
      </c>
      <c r="F87" s="99">
        <v>0</v>
      </c>
      <c r="G87" s="99">
        <v>0</v>
      </c>
      <c r="H87" s="99">
        <v>0</v>
      </c>
      <c r="I87" s="99">
        <v>0</v>
      </c>
      <c r="J87" s="99">
        <v>0</v>
      </c>
      <c r="K87" s="99">
        <v>0</v>
      </c>
      <c r="L87" s="99">
        <v>0</v>
      </c>
      <c r="M87" s="99">
        <v>0</v>
      </c>
      <c r="N87" s="99">
        <v>0</v>
      </c>
      <c r="O87" s="99">
        <v>0</v>
      </c>
      <c r="P87" s="99">
        <v>0</v>
      </c>
      <c r="Q87" s="99">
        <v>0</v>
      </c>
      <c r="R87" s="99">
        <f t="shared" si="1"/>
        <v>0</v>
      </c>
    </row>
    <row r="88" spans="1:18" x14ac:dyDescent="0.2">
      <c r="A88" s="46" t="s">
        <v>895</v>
      </c>
      <c r="B88" s="46" t="s">
        <v>151</v>
      </c>
      <c r="C88" s="46" t="s">
        <v>910</v>
      </c>
      <c r="D88" s="99">
        <v>0</v>
      </c>
      <c r="E88" s="99">
        <v>0</v>
      </c>
      <c r="F88" s="99">
        <v>0</v>
      </c>
      <c r="G88" s="99">
        <v>0</v>
      </c>
      <c r="H88" s="99">
        <v>0</v>
      </c>
      <c r="I88" s="99">
        <v>0</v>
      </c>
      <c r="J88" s="99">
        <v>0</v>
      </c>
      <c r="K88" s="99">
        <v>0</v>
      </c>
      <c r="L88" s="99">
        <v>0</v>
      </c>
      <c r="M88" s="99">
        <v>0</v>
      </c>
      <c r="N88" s="99">
        <v>0</v>
      </c>
      <c r="O88" s="99">
        <v>6628111.7624539509</v>
      </c>
      <c r="P88" s="99">
        <v>13587629.113030596</v>
      </c>
      <c r="Q88" s="99">
        <v>13927319.84085636</v>
      </c>
      <c r="R88" s="99">
        <f t="shared" si="1"/>
        <v>34143060.716340907</v>
      </c>
    </row>
    <row r="89" spans="1:18" x14ac:dyDescent="0.2">
      <c r="A89" s="46" t="s">
        <v>366</v>
      </c>
      <c r="B89" s="46" t="s">
        <v>151</v>
      </c>
      <c r="C89" s="46" t="s">
        <v>367</v>
      </c>
      <c r="D89" s="99">
        <v>1202721.24</v>
      </c>
      <c r="E89" s="99">
        <v>1035013.3300000001</v>
      </c>
      <c r="F89" s="99">
        <v>142087.35</v>
      </c>
      <c r="G89" s="99">
        <v>47751</v>
      </c>
      <c r="H89" s="99">
        <v>0</v>
      </c>
      <c r="I89" s="99">
        <v>0</v>
      </c>
      <c r="J89" s="99">
        <v>0</v>
      </c>
      <c r="K89" s="99">
        <v>0</v>
      </c>
      <c r="L89" s="99">
        <v>0</v>
      </c>
      <c r="M89" s="99">
        <v>0</v>
      </c>
      <c r="N89" s="99">
        <v>0</v>
      </c>
      <c r="O89" s="99">
        <v>0</v>
      </c>
      <c r="P89" s="99">
        <v>0</v>
      </c>
      <c r="Q89" s="99">
        <v>0</v>
      </c>
      <c r="R89" s="99">
        <f t="shared" si="1"/>
        <v>0</v>
      </c>
    </row>
    <row r="90" spans="1:18" x14ac:dyDescent="0.2">
      <c r="A90" s="46" t="s">
        <v>373</v>
      </c>
      <c r="B90" s="46" t="s">
        <v>151</v>
      </c>
      <c r="C90" s="46" t="s">
        <v>374</v>
      </c>
      <c r="D90" s="99">
        <v>3986595.42</v>
      </c>
      <c r="E90" s="99">
        <v>942338.23</v>
      </c>
      <c r="F90" s="99">
        <v>84498.709999999992</v>
      </c>
      <c r="G90" s="99">
        <v>0</v>
      </c>
      <c r="H90" s="99">
        <v>0</v>
      </c>
      <c r="I90" s="99">
        <v>0</v>
      </c>
      <c r="J90" s="99">
        <v>0</v>
      </c>
      <c r="K90" s="99">
        <v>0</v>
      </c>
      <c r="L90" s="99">
        <v>0</v>
      </c>
      <c r="M90" s="99">
        <v>0</v>
      </c>
      <c r="N90" s="99">
        <v>0</v>
      </c>
      <c r="O90" s="99">
        <v>0</v>
      </c>
      <c r="P90" s="99">
        <v>0</v>
      </c>
      <c r="Q90" s="99">
        <v>0</v>
      </c>
      <c r="R90" s="99">
        <f t="shared" si="1"/>
        <v>0</v>
      </c>
    </row>
    <row r="91" spans="1:18" x14ac:dyDescent="0.2">
      <c r="A91" s="46" t="s">
        <v>476</v>
      </c>
      <c r="B91" s="46" t="s">
        <v>151</v>
      </c>
      <c r="C91" s="46" t="s">
        <v>477</v>
      </c>
      <c r="D91" s="99">
        <v>4475.21</v>
      </c>
      <c r="E91" s="99">
        <v>0</v>
      </c>
      <c r="F91" s="99">
        <v>0</v>
      </c>
      <c r="G91" s="99">
        <v>0</v>
      </c>
      <c r="H91" s="99">
        <v>0</v>
      </c>
      <c r="I91" s="99">
        <v>0</v>
      </c>
      <c r="J91" s="99">
        <v>0</v>
      </c>
      <c r="K91" s="99">
        <v>0</v>
      </c>
      <c r="L91" s="99">
        <v>0</v>
      </c>
      <c r="M91" s="99">
        <v>0</v>
      </c>
      <c r="N91" s="99">
        <v>0</v>
      </c>
      <c r="O91" s="99">
        <v>0</v>
      </c>
      <c r="P91" s="99">
        <v>0</v>
      </c>
      <c r="Q91" s="99">
        <v>0</v>
      </c>
      <c r="R91" s="99">
        <f t="shared" si="1"/>
        <v>0</v>
      </c>
    </row>
    <row r="92" spans="1:18" x14ac:dyDescent="0.2">
      <c r="A92" s="46" t="s">
        <v>440</v>
      </c>
      <c r="B92" s="46" t="s">
        <v>151</v>
      </c>
      <c r="C92" s="46" t="s">
        <v>539</v>
      </c>
      <c r="D92" s="99">
        <v>887102.2799999998</v>
      </c>
      <c r="E92" s="99">
        <v>4991.33</v>
      </c>
      <c r="F92" s="99">
        <v>0</v>
      </c>
      <c r="G92" s="99">
        <v>0</v>
      </c>
      <c r="H92" s="99">
        <v>0</v>
      </c>
      <c r="I92" s="99">
        <v>0</v>
      </c>
      <c r="J92" s="99">
        <v>0</v>
      </c>
      <c r="K92" s="99">
        <v>0</v>
      </c>
      <c r="L92" s="99">
        <v>0</v>
      </c>
      <c r="M92" s="99">
        <v>0</v>
      </c>
      <c r="N92" s="99">
        <v>0</v>
      </c>
      <c r="O92" s="99">
        <v>0</v>
      </c>
      <c r="P92" s="99">
        <v>0</v>
      </c>
      <c r="Q92" s="99">
        <v>0</v>
      </c>
      <c r="R92" s="99">
        <f t="shared" si="1"/>
        <v>0</v>
      </c>
    </row>
    <row r="93" spans="1:18" x14ac:dyDescent="0.2">
      <c r="A93" s="46" t="s">
        <v>100</v>
      </c>
      <c r="B93" s="46" t="s">
        <v>151</v>
      </c>
      <c r="C93" s="46" t="s">
        <v>312</v>
      </c>
      <c r="D93" s="99">
        <v>8617104.3100000005</v>
      </c>
      <c r="E93" s="99">
        <v>3323306.31</v>
      </c>
      <c r="F93" s="99">
        <v>138426.17000000004</v>
      </c>
      <c r="G93" s="99">
        <v>1457484.54</v>
      </c>
      <c r="H93" s="99">
        <v>2187000</v>
      </c>
      <c r="I93" s="99">
        <v>1935000</v>
      </c>
      <c r="J93" s="99">
        <v>6000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f t="shared" si="1"/>
        <v>1941000</v>
      </c>
    </row>
    <row r="94" spans="1:18" x14ac:dyDescent="0.2">
      <c r="A94" s="46" t="s">
        <v>112</v>
      </c>
      <c r="B94" s="46" t="s">
        <v>151</v>
      </c>
      <c r="C94" s="46" t="s">
        <v>294</v>
      </c>
      <c r="D94" s="99">
        <v>2897.16</v>
      </c>
      <c r="E94" s="99">
        <v>0</v>
      </c>
      <c r="F94" s="99">
        <v>0</v>
      </c>
      <c r="G94" s="99">
        <v>0</v>
      </c>
      <c r="H94" s="99">
        <v>518000</v>
      </c>
      <c r="I94" s="99">
        <v>6223799.9999999991</v>
      </c>
      <c r="J94" s="99">
        <v>0</v>
      </c>
      <c r="K94" s="99">
        <v>0</v>
      </c>
      <c r="L94" s="99">
        <v>0</v>
      </c>
      <c r="M94" s="99">
        <v>0</v>
      </c>
      <c r="N94" s="99">
        <v>0</v>
      </c>
      <c r="O94" s="99">
        <v>0</v>
      </c>
      <c r="P94" s="99">
        <v>0</v>
      </c>
      <c r="Q94" s="99">
        <v>0</v>
      </c>
      <c r="R94" s="99">
        <f t="shared" si="1"/>
        <v>6223799.9999999991</v>
      </c>
    </row>
    <row r="95" spans="1:18" x14ac:dyDescent="0.2">
      <c r="A95" s="46" t="s">
        <v>384</v>
      </c>
      <c r="B95" s="46" t="s">
        <v>151</v>
      </c>
      <c r="C95" s="46" t="s">
        <v>540</v>
      </c>
      <c r="D95" s="99">
        <v>749604.79000000015</v>
      </c>
      <c r="E95" s="99">
        <v>2942.57</v>
      </c>
      <c r="F95" s="99">
        <v>0</v>
      </c>
      <c r="G95" s="99">
        <v>0</v>
      </c>
      <c r="H95" s="99">
        <v>0</v>
      </c>
      <c r="I95" s="99">
        <v>0</v>
      </c>
      <c r="J95" s="99">
        <v>0</v>
      </c>
      <c r="K95" s="99">
        <v>0</v>
      </c>
      <c r="L95" s="99">
        <v>0</v>
      </c>
      <c r="M95" s="99">
        <v>0</v>
      </c>
      <c r="N95" s="99">
        <v>0</v>
      </c>
      <c r="O95" s="99">
        <v>0</v>
      </c>
      <c r="P95" s="99">
        <v>0</v>
      </c>
      <c r="Q95" s="99">
        <v>0</v>
      </c>
      <c r="R95" s="99">
        <f t="shared" si="1"/>
        <v>0</v>
      </c>
    </row>
    <row r="96" spans="1:18" x14ac:dyDescent="0.2">
      <c r="A96" s="46" t="s">
        <v>379</v>
      </c>
      <c r="B96" s="46" t="s">
        <v>151</v>
      </c>
      <c r="C96" s="46" t="s">
        <v>380</v>
      </c>
      <c r="D96" s="99">
        <v>972016.95000000019</v>
      </c>
      <c r="E96" s="99">
        <v>155.22</v>
      </c>
      <c r="F96" s="99">
        <v>0</v>
      </c>
      <c r="G96" s="99">
        <v>0</v>
      </c>
      <c r="H96" s="99">
        <v>0</v>
      </c>
      <c r="I96" s="99">
        <v>0</v>
      </c>
      <c r="J96" s="99">
        <v>0</v>
      </c>
      <c r="K96" s="99">
        <v>0</v>
      </c>
      <c r="L96" s="99">
        <v>0</v>
      </c>
      <c r="M96" s="99">
        <v>0</v>
      </c>
      <c r="N96" s="99">
        <v>0</v>
      </c>
      <c r="O96" s="99">
        <v>0</v>
      </c>
      <c r="P96" s="99">
        <v>0</v>
      </c>
      <c r="Q96" s="99">
        <v>0</v>
      </c>
      <c r="R96" s="99">
        <f t="shared" si="1"/>
        <v>0</v>
      </c>
    </row>
    <row r="97" spans="1:18" x14ac:dyDescent="0.2">
      <c r="A97" s="46" t="s">
        <v>397</v>
      </c>
      <c r="B97" s="46" t="s">
        <v>151</v>
      </c>
      <c r="C97" s="46" t="s">
        <v>790</v>
      </c>
      <c r="D97" s="99">
        <v>322475.42</v>
      </c>
      <c r="E97" s="99">
        <v>241217.94999999998</v>
      </c>
      <c r="F97" s="99">
        <v>15533.5</v>
      </c>
      <c r="G97" s="99">
        <v>19739</v>
      </c>
      <c r="H97" s="99">
        <v>0</v>
      </c>
      <c r="I97" s="99">
        <v>0</v>
      </c>
      <c r="J97" s="99">
        <v>0</v>
      </c>
      <c r="K97" s="99">
        <v>0</v>
      </c>
      <c r="L97" s="99">
        <v>0</v>
      </c>
      <c r="M97" s="99">
        <v>0</v>
      </c>
      <c r="N97" s="99">
        <v>0</v>
      </c>
      <c r="O97" s="99">
        <v>0</v>
      </c>
      <c r="P97" s="99">
        <v>0</v>
      </c>
      <c r="Q97" s="99">
        <v>0</v>
      </c>
      <c r="R97" s="99">
        <f t="shared" si="1"/>
        <v>0</v>
      </c>
    </row>
    <row r="98" spans="1:18" x14ac:dyDescent="0.2">
      <c r="A98" s="46" t="s">
        <v>433</v>
      </c>
      <c r="B98" s="46" t="s">
        <v>151</v>
      </c>
      <c r="C98" s="46" t="s">
        <v>541</v>
      </c>
      <c r="D98" s="99">
        <v>28868.17</v>
      </c>
      <c r="E98" s="99">
        <v>2939.82</v>
      </c>
      <c r="F98" s="99">
        <v>0</v>
      </c>
      <c r="G98" s="99">
        <v>0</v>
      </c>
      <c r="H98" s="99">
        <v>0</v>
      </c>
      <c r="I98" s="99">
        <v>0</v>
      </c>
      <c r="J98" s="99">
        <v>0</v>
      </c>
      <c r="K98" s="99">
        <v>0</v>
      </c>
      <c r="L98" s="99">
        <v>0</v>
      </c>
      <c r="M98" s="99">
        <v>0</v>
      </c>
      <c r="N98" s="99">
        <v>0</v>
      </c>
      <c r="O98" s="99">
        <v>0</v>
      </c>
      <c r="P98" s="99">
        <v>0</v>
      </c>
      <c r="Q98" s="99">
        <v>0</v>
      </c>
      <c r="R98" s="99">
        <f t="shared" si="1"/>
        <v>0</v>
      </c>
    </row>
    <row r="99" spans="1:18" x14ac:dyDescent="0.2">
      <c r="A99" s="46" t="s">
        <v>424</v>
      </c>
      <c r="B99" s="46" t="s">
        <v>151</v>
      </c>
      <c r="C99" s="46" t="s">
        <v>542</v>
      </c>
      <c r="D99" s="99">
        <v>15792.63</v>
      </c>
      <c r="E99" s="99">
        <v>-146.91</v>
      </c>
      <c r="F99" s="99">
        <v>1589.65</v>
      </c>
      <c r="G99" s="99">
        <v>0</v>
      </c>
      <c r="H99" s="99">
        <v>0</v>
      </c>
      <c r="I99" s="99">
        <v>0</v>
      </c>
      <c r="J99" s="99">
        <v>0</v>
      </c>
      <c r="K99" s="99">
        <v>0</v>
      </c>
      <c r="L99" s="99">
        <v>0</v>
      </c>
      <c r="M99" s="99">
        <v>0</v>
      </c>
      <c r="N99" s="99">
        <v>0</v>
      </c>
      <c r="O99" s="99">
        <v>0</v>
      </c>
      <c r="P99" s="99">
        <v>0</v>
      </c>
      <c r="Q99" s="99">
        <v>0</v>
      </c>
      <c r="R99" s="99">
        <f t="shared" si="1"/>
        <v>0</v>
      </c>
    </row>
    <row r="100" spans="1:18" x14ac:dyDescent="0.2">
      <c r="A100" s="46" t="s">
        <v>419</v>
      </c>
      <c r="B100" s="46" t="s">
        <v>151</v>
      </c>
      <c r="C100" s="46" t="s">
        <v>543</v>
      </c>
      <c r="D100" s="99">
        <v>75091.98</v>
      </c>
      <c r="E100" s="99">
        <v>76573.959999999992</v>
      </c>
      <c r="F100" s="99">
        <v>4206.1900000000005</v>
      </c>
      <c r="G100" s="99">
        <v>0</v>
      </c>
      <c r="H100" s="99">
        <v>0</v>
      </c>
      <c r="I100" s="99">
        <v>0</v>
      </c>
      <c r="J100" s="99">
        <v>0</v>
      </c>
      <c r="K100" s="99">
        <v>0</v>
      </c>
      <c r="L100" s="99">
        <v>0</v>
      </c>
      <c r="M100" s="99">
        <v>0</v>
      </c>
      <c r="N100" s="99">
        <v>0</v>
      </c>
      <c r="O100" s="99">
        <v>0</v>
      </c>
      <c r="P100" s="99">
        <v>0</v>
      </c>
      <c r="Q100" s="99">
        <v>0</v>
      </c>
      <c r="R100" s="99">
        <f t="shared" si="1"/>
        <v>0</v>
      </c>
    </row>
    <row r="101" spans="1:18" x14ac:dyDescent="0.2">
      <c r="A101" s="46" t="s">
        <v>368</v>
      </c>
      <c r="B101" s="46" t="s">
        <v>151</v>
      </c>
      <c r="C101" s="46" t="s">
        <v>369</v>
      </c>
      <c r="D101" s="99">
        <v>2933160.9</v>
      </c>
      <c r="E101" s="99">
        <v>1232616.01</v>
      </c>
      <c r="F101" s="99">
        <v>312351.94000000006</v>
      </c>
      <c r="G101" s="99">
        <v>11289.55</v>
      </c>
      <c r="H101" s="99">
        <v>0</v>
      </c>
      <c r="I101" s="99">
        <v>0</v>
      </c>
      <c r="J101" s="99">
        <v>0</v>
      </c>
      <c r="K101" s="99">
        <v>0</v>
      </c>
      <c r="L101" s="99">
        <v>0</v>
      </c>
      <c r="M101" s="99">
        <v>0</v>
      </c>
      <c r="N101" s="99">
        <v>0</v>
      </c>
      <c r="O101" s="99">
        <v>0</v>
      </c>
      <c r="P101" s="99">
        <v>0</v>
      </c>
      <c r="Q101" s="99">
        <v>0</v>
      </c>
      <c r="R101" s="99">
        <f t="shared" si="1"/>
        <v>0</v>
      </c>
    </row>
    <row r="102" spans="1:18" x14ac:dyDescent="0.2">
      <c r="A102" s="46" t="s">
        <v>113</v>
      </c>
      <c r="B102" s="46" t="s">
        <v>151</v>
      </c>
      <c r="C102" s="46" t="s">
        <v>114</v>
      </c>
      <c r="D102" s="99">
        <v>0</v>
      </c>
      <c r="E102" s="99">
        <v>0</v>
      </c>
      <c r="F102" s="99">
        <v>0</v>
      </c>
      <c r="G102" s="99">
        <v>0</v>
      </c>
      <c r="H102" s="99">
        <v>0</v>
      </c>
      <c r="I102" s="99">
        <v>0</v>
      </c>
      <c r="J102" s="99">
        <v>0</v>
      </c>
      <c r="K102" s="99">
        <v>0</v>
      </c>
      <c r="L102" s="99">
        <v>0</v>
      </c>
      <c r="M102" s="99">
        <v>0</v>
      </c>
      <c r="N102" s="99">
        <v>0</v>
      </c>
      <c r="O102" s="99">
        <v>4852215.2464736411</v>
      </c>
      <c r="P102" s="99">
        <v>9947041.2552709635</v>
      </c>
      <c r="Q102" s="99">
        <v>10195717.286652736</v>
      </c>
      <c r="R102" s="99">
        <f t="shared" si="1"/>
        <v>24994973.788397342</v>
      </c>
    </row>
    <row r="103" spans="1:18" x14ac:dyDescent="0.2">
      <c r="A103" s="46" t="s">
        <v>407</v>
      </c>
      <c r="B103" s="46" t="s">
        <v>151</v>
      </c>
      <c r="C103" s="46" t="s">
        <v>544</v>
      </c>
      <c r="D103" s="99">
        <v>89393.569999999992</v>
      </c>
      <c r="E103" s="99">
        <v>0</v>
      </c>
      <c r="F103" s="99">
        <v>0</v>
      </c>
      <c r="G103" s="99">
        <v>0</v>
      </c>
      <c r="H103" s="99">
        <v>0</v>
      </c>
      <c r="I103" s="99">
        <v>0</v>
      </c>
      <c r="J103" s="99">
        <v>0</v>
      </c>
      <c r="K103" s="99">
        <v>0</v>
      </c>
      <c r="L103" s="99">
        <v>0</v>
      </c>
      <c r="M103" s="99">
        <v>0</v>
      </c>
      <c r="N103" s="99">
        <v>0</v>
      </c>
      <c r="O103" s="99">
        <v>0</v>
      </c>
      <c r="P103" s="99">
        <v>0</v>
      </c>
      <c r="Q103" s="99">
        <v>0</v>
      </c>
      <c r="R103" s="99">
        <f t="shared" si="1"/>
        <v>0</v>
      </c>
    </row>
    <row r="104" spans="1:18" x14ac:dyDescent="0.2">
      <c r="A104" s="46" t="s">
        <v>478</v>
      </c>
      <c r="B104" s="46" t="s">
        <v>151</v>
      </c>
      <c r="C104" s="46" t="s">
        <v>515</v>
      </c>
      <c r="D104" s="99">
        <v>9504.7800000000007</v>
      </c>
      <c r="E104" s="99">
        <v>5442.73</v>
      </c>
      <c r="F104" s="99">
        <v>0</v>
      </c>
      <c r="G104" s="99">
        <v>0</v>
      </c>
      <c r="H104" s="99">
        <v>0</v>
      </c>
      <c r="I104" s="99">
        <v>0</v>
      </c>
      <c r="J104" s="99">
        <v>0</v>
      </c>
      <c r="K104" s="99">
        <v>0</v>
      </c>
      <c r="L104" s="99">
        <v>0</v>
      </c>
      <c r="M104" s="99">
        <v>0</v>
      </c>
      <c r="N104" s="99">
        <v>0</v>
      </c>
      <c r="O104" s="99">
        <v>0</v>
      </c>
      <c r="P104" s="99">
        <v>0</v>
      </c>
      <c r="Q104" s="99">
        <v>0</v>
      </c>
      <c r="R104" s="99">
        <f t="shared" si="1"/>
        <v>0</v>
      </c>
    </row>
    <row r="105" spans="1:18" x14ac:dyDescent="0.2">
      <c r="A105" s="46" t="s">
        <v>479</v>
      </c>
      <c r="B105" s="46" t="s">
        <v>151</v>
      </c>
      <c r="C105" s="46" t="s">
        <v>545</v>
      </c>
      <c r="D105" s="99">
        <v>9200.7999999999993</v>
      </c>
      <c r="E105" s="99">
        <v>0</v>
      </c>
      <c r="F105" s="99">
        <v>0</v>
      </c>
      <c r="G105" s="99">
        <v>0</v>
      </c>
      <c r="H105" s="99">
        <v>0</v>
      </c>
      <c r="I105" s="99">
        <v>0</v>
      </c>
      <c r="J105" s="99">
        <v>0</v>
      </c>
      <c r="K105" s="99">
        <v>0</v>
      </c>
      <c r="L105" s="99">
        <v>0</v>
      </c>
      <c r="M105" s="99">
        <v>0</v>
      </c>
      <c r="N105" s="99">
        <v>0</v>
      </c>
      <c r="O105" s="99">
        <v>0</v>
      </c>
      <c r="P105" s="99">
        <v>0</v>
      </c>
      <c r="Q105" s="99">
        <v>0</v>
      </c>
      <c r="R105" s="99">
        <f t="shared" si="1"/>
        <v>0</v>
      </c>
    </row>
    <row r="106" spans="1:18" x14ac:dyDescent="0.2">
      <c r="A106" s="46" t="s">
        <v>101</v>
      </c>
      <c r="B106" s="46" t="s">
        <v>151</v>
      </c>
      <c r="C106" s="46" t="s">
        <v>791</v>
      </c>
      <c r="D106" s="99">
        <v>0</v>
      </c>
      <c r="E106" s="99">
        <v>131759.71000000002</v>
      </c>
      <c r="F106" s="99">
        <v>3637954.2299999991</v>
      </c>
      <c r="G106" s="99">
        <v>46000</v>
      </c>
      <c r="H106" s="99">
        <v>0</v>
      </c>
      <c r="I106" s="99">
        <v>0</v>
      </c>
      <c r="J106" s="99">
        <v>0</v>
      </c>
      <c r="K106" s="99">
        <v>0</v>
      </c>
      <c r="L106" s="99">
        <v>0</v>
      </c>
      <c r="M106" s="99">
        <v>0</v>
      </c>
      <c r="N106" s="99">
        <v>0</v>
      </c>
      <c r="O106" s="99">
        <v>0</v>
      </c>
      <c r="P106" s="99">
        <v>0</v>
      </c>
      <c r="Q106" s="99">
        <v>0</v>
      </c>
      <c r="R106" s="99">
        <f t="shared" si="1"/>
        <v>0</v>
      </c>
    </row>
    <row r="107" spans="1:18" x14ac:dyDescent="0.2">
      <c r="A107" s="46" t="s">
        <v>387</v>
      </c>
      <c r="B107" s="46" t="s">
        <v>151</v>
      </c>
      <c r="C107" s="46" t="s">
        <v>388</v>
      </c>
      <c r="D107" s="99">
        <v>715666.26</v>
      </c>
      <c r="E107" s="99">
        <v>49326.75</v>
      </c>
      <c r="F107" s="99">
        <v>0</v>
      </c>
      <c r="G107" s="99">
        <v>0</v>
      </c>
      <c r="H107" s="99">
        <v>0</v>
      </c>
      <c r="I107" s="99">
        <v>0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0</v>
      </c>
      <c r="P107" s="99">
        <v>0</v>
      </c>
      <c r="Q107" s="99">
        <v>0</v>
      </c>
      <c r="R107" s="99">
        <f t="shared" si="1"/>
        <v>0</v>
      </c>
    </row>
    <row r="108" spans="1:18" x14ac:dyDescent="0.2">
      <c r="A108" s="46" t="s">
        <v>115</v>
      </c>
      <c r="B108" s="46" t="s">
        <v>151</v>
      </c>
      <c r="C108" s="46" t="s">
        <v>313</v>
      </c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5001989.6514358362</v>
      </c>
      <c r="P108" s="99">
        <v>10254078.785443462</v>
      </c>
      <c r="Q108" s="99">
        <v>10510430.755079549</v>
      </c>
      <c r="R108" s="99">
        <f t="shared" si="1"/>
        <v>25766499.191958848</v>
      </c>
    </row>
    <row r="109" spans="1:18" x14ac:dyDescent="0.2">
      <c r="A109" s="46" t="s">
        <v>480</v>
      </c>
      <c r="B109" s="46" t="s">
        <v>151</v>
      </c>
      <c r="C109" s="46" t="s">
        <v>546</v>
      </c>
      <c r="D109" s="99">
        <v>10546.050000000001</v>
      </c>
      <c r="E109" s="99">
        <v>0</v>
      </c>
      <c r="F109" s="99">
        <v>0</v>
      </c>
      <c r="G109" s="99">
        <v>0</v>
      </c>
      <c r="H109" s="99">
        <v>0</v>
      </c>
      <c r="I109" s="99">
        <v>0</v>
      </c>
      <c r="J109" s="99">
        <v>0</v>
      </c>
      <c r="K109" s="99">
        <v>0</v>
      </c>
      <c r="L109" s="99">
        <v>0</v>
      </c>
      <c r="M109" s="99">
        <v>0</v>
      </c>
      <c r="N109" s="99">
        <v>0</v>
      </c>
      <c r="O109" s="99">
        <v>0</v>
      </c>
      <c r="P109" s="99">
        <v>0</v>
      </c>
      <c r="Q109" s="99">
        <v>0</v>
      </c>
      <c r="R109" s="99">
        <f t="shared" si="1"/>
        <v>0</v>
      </c>
    </row>
    <row r="110" spans="1:18" x14ac:dyDescent="0.2">
      <c r="A110" s="46" t="s">
        <v>418</v>
      </c>
      <c r="B110" s="46" t="s">
        <v>151</v>
      </c>
      <c r="C110" s="46" t="s">
        <v>547</v>
      </c>
      <c r="D110" s="99">
        <v>33785.699999999997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>
        <v>0</v>
      </c>
      <c r="O110" s="99">
        <v>0</v>
      </c>
      <c r="P110" s="99">
        <v>0</v>
      </c>
      <c r="Q110" s="99">
        <v>0</v>
      </c>
      <c r="R110" s="99">
        <f t="shared" si="1"/>
        <v>0</v>
      </c>
    </row>
    <row r="111" spans="1:18" x14ac:dyDescent="0.2">
      <c r="A111" s="46" t="s">
        <v>377</v>
      </c>
      <c r="B111" s="46" t="s">
        <v>151</v>
      </c>
      <c r="C111" s="46" t="s">
        <v>548</v>
      </c>
      <c r="D111" s="99">
        <v>1009051.0900000002</v>
      </c>
      <c r="E111" s="99">
        <v>0</v>
      </c>
      <c r="F111" s="99">
        <v>0</v>
      </c>
      <c r="G111" s="99">
        <v>0</v>
      </c>
      <c r="H111" s="99">
        <v>0</v>
      </c>
      <c r="I111" s="99">
        <v>0</v>
      </c>
      <c r="J111" s="99">
        <v>0</v>
      </c>
      <c r="K111" s="99">
        <v>0</v>
      </c>
      <c r="L111" s="99">
        <v>0</v>
      </c>
      <c r="M111" s="99">
        <v>0</v>
      </c>
      <c r="N111" s="99">
        <v>0</v>
      </c>
      <c r="O111" s="99">
        <v>0</v>
      </c>
      <c r="P111" s="99">
        <v>0</v>
      </c>
      <c r="Q111" s="99">
        <v>0</v>
      </c>
      <c r="R111" s="99">
        <f t="shared" si="1"/>
        <v>0</v>
      </c>
    </row>
    <row r="112" spans="1:18" x14ac:dyDescent="0.2">
      <c r="A112" s="46" t="s">
        <v>413</v>
      </c>
      <c r="B112" s="46" t="s">
        <v>151</v>
      </c>
      <c r="C112" s="46" t="s">
        <v>549</v>
      </c>
      <c r="D112" s="99">
        <v>45057.39</v>
      </c>
      <c r="E112" s="99">
        <v>4268.24</v>
      </c>
      <c r="F112" s="99">
        <v>0</v>
      </c>
      <c r="G112" s="99">
        <v>0</v>
      </c>
      <c r="H112" s="99">
        <v>0</v>
      </c>
      <c r="I112" s="99">
        <v>0</v>
      </c>
      <c r="J112" s="99">
        <v>0</v>
      </c>
      <c r="K112" s="99">
        <v>0</v>
      </c>
      <c r="L112" s="99">
        <v>0</v>
      </c>
      <c r="M112" s="99">
        <v>0</v>
      </c>
      <c r="N112" s="99">
        <v>0</v>
      </c>
      <c r="O112" s="99">
        <v>0</v>
      </c>
      <c r="P112" s="99">
        <v>0</v>
      </c>
      <c r="Q112" s="99">
        <v>0</v>
      </c>
      <c r="R112" s="99">
        <f t="shared" si="1"/>
        <v>0</v>
      </c>
    </row>
    <row r="113" spans="1:18" x14ac:dyDescent="0.2">
      <c r="A113" s="46" t="s">
        <v>376</v>
      </c>
      <c r="B113" s="46" t="s">
        <v>151</v>
      </c>
      <c r="C113" s="46" t="s">
        <v>550</v>
      </c>
      <c r="D113" s="99">
        <v>2248995.8899999997</v>
      </c>
      <c r="E113" s="99">
        <v>562165.02</v>
      </c>
      <c r="F113" s="99">
        <v>3900</v>
      </c>
      <c r="G113" s="99">
        <v>0</v>
      </c>
      <c r="H113" s="99">
        <v>0</v>
      </c>
      <c r="I113" s="99">
        <v>0</v>
      </c>
      <c r="J113" s="99">
        <v>0</v>
      </c>
      <c r="K113" s="99">
        <v>0</v>
      </c>
      <c r="L113" s="99">
        <v>0</v>
      </c>
      <c r="M113" s="99">
        <v>0</v>
      </c>
      <c r="N113" s="99">
        <v>0</v>
      </c>
      <c r="O113" s="99">
        <v>0</v>
      </c>
      <c r="P113" s="99">
        <v>0</v>
      </c>
      <c r="Q113" s="99">
        <v>0</v>
      </c>
      <c r="R113" s="99">
        <f t="shared" si="1"/>
        <v>0</v>
      </c>
    </row>
    <row r="114" spans="1:18" x14ac:dyDescent="0.2">
      <c r="A114" s="46" t="s">
        <v>481</v>
      </c>
      <c r="B114" s="46" t="s">
        <v>151</v>
      </c>
      <c r="C114" s="46" t="s">
        <v>482</v>
      </c>
      <c r="D114" s="99">
        <v>8800</v>
      </c>
      <c r="E114" s="99">
        <v>0</v>
      </c>
      <c r="F114" s="99">
        <v>0</v>
      </c>
      <c r="G114" s="99">
        <v>0</v>
      </c>
      <c r="H114" s="99">
        <v>0</v>
      </c>
      <c r="I114" s="99">
        <v>0</v>
      </c>
      <c r="J114" s="99">
        <v>0</v>
      </c>
      <c r="K114" s="99">
        <v>0</v>
      </c>
      <c r="L114" s="99">
        <v>0</v>
      </c>
      <c r="M114" s="99">
        <v>0</v>
      </c>
      <c r="N114" s="99">
        <v>0</v>
      </c>
      <c r="O114" s="99">
        <v>0</v>
      </c>
      <c r="P114" s="99">
        <v>0</v>
      </c>
      <c r="Q114" s="99">
        <v>0</v>
      </c>
      <c r="R114" s="99">
        <f t="shared" si="1"/>
        <v>0</v>
      </c>
    </row>
    <row r="115" spans="1:18" x14ac:dyDescent="0.2">
      <c r="A115" s="46" t="s">
        <v>351</v>
      </c>
      <c r="B115" s="46" t="s">
        <v>140</v>
      </c>
      <c r="C115" s="46" t="s">
        <v>352</v>
      </c>
      <c r="D115" s="99">
        <v>0</v>
      </c>
      <c r="E115" s="99">
        <v>36411.19</v>
      </c>
      <c r="F115" s="99">
        <v>76.42</v>
      </c>
      <c r="G115" s="99">
        <v>0</v>
      </c>
      <c r="H115" s="99">
        <v>0</v>
      </c>
      <c r="I115" s="99">
        <v>0</v>
      </c>
      <c r="J115" s="99">
        <v>0</v>
      </c>
      <c r="K115" s="99">
        <v>0</v>
      </c>
      <c r="L115" s="99">
        <v>1103812.8906249995</v>
      </c>
      <c r="M115" s="99">
        <v>0</v>
      </c>
      <c r="N115" s="99">
        <v>0</v>
      </c>
      <c r="O115" s="99">
        <v>0</v>
      </c>
      <c r="P115" s="99">
        <v>0</v>
      </c>
      <c r="Q115" s="99">
        <v>0</v>
      </c>
      <c r="R115" s="99">
        <f t="shared" si="1"/>
        <v>1103812.8906249995</v>
      </c>
    </row>
    <row r="116" spans="1:18" x14ac:dyDescent="0.2">
      <c r="A116" s="46" t="s">
        <v>353</v>
      </c>
      <c r="B116" s="46" t="s">
        <v>151</v>
      </c>
      <c r="C116" s="46" t="s">
        <v>354</v>
      </c>
      <c r="D116" s="99">
        <v>0</v>
      </c>
      <c r="E116" s="99">
        <v>0</v>
      </c>
      <c r="F116" s="99">
        <v>0</v>
      </c>
      <c r="G116" s="99">
        <v>0</v>
      </c>
      <c r="H116" s="99">
        <v>0</v>
      </c>
      <c r="I116" s="99">
        <v>0</v>
      </c>
      <c r="J116" s="99">
        <v>0</v>
      </c>
      <c r="K116" s="99">
        <v>0</v>
      </c>
      <c r="L116" s="99">
        <v>0</v>
      </c>
      <c r="M116" s="99">
        <v>4084383.6485351543</v>
      </c>
      <c r="N116" s="99">
        <v>16745972.958994132</v>
      </c>
      <c r="O116" s="99">
        <v>0</v>
      </c>
      <c r="P116" s="99">
        <v>0</v>
      </c>
      <c r="Q116" s="99">
        <v>0</v>
      </c>
      <c r="R116" s="99">
        <f t="shared" si="1"/>
        <v>20830356.607529286</v>
      </c>
    </row>
    <row r="117" spans="1:18" x14ac:dyDescent="0.2">
      <c r="A117" s="46" t="s">
        <v>102</v>
      </c>
      <c r="B117" s="46" t="s">
        <v>151</v>
      </c>
      <c r="C117" s="46" t="s">
        <v>457</v>
      </c>
      <c r="D117" s="99">
        <v>3223784.23</v>
      </c>
      <c r="E117" s="99">
        <v>2446482.2100000009</v>
      </c>
      <c r="F117" s="99">
        <v>441808.37999999989</v>
      </c>
      <c r="G117" s="99">
        <v>55100</v>
      </c>
      <c r="H117" s="99">
        <v>0</v>
      </c>
      <c r="I117" s="99">
        <v>0</v>
      </c>
      <c r="J117" s="99">
        <v>0</v>
      </c>
      <c r="K117" s="99">
        <v>0</v>
      </c>
      <c r="L117" s="99">
        <v>0</v>
      </c>
      <c r="M117" s="99">
        <v>0</v>
      </c>
      <c r="N117" s="99">
        <v>0</v>
      </c>
      <c r="O117" s="99">
        <v>0</v>
      </c>
      <c r="P117" s="99">
        <v>0</v>
      </c>
      <c r="Q117" s="99">
        <v>0</v>
      </c>
      <c r="R117" s="99">
        <f t="shared" si="1"/>
        <v>0</v>
      </c>
    </row>
    <row r="118" spans="1:18" x14ac:dyDescent="0.2">
      <c r="A118" s="46" t="s">
        <v>141</v>
      </c>
      <c r="B118" s="46" t="s">
        <v>140</v>
      </c>
      <c r="C118" s="46" t="s">
        <v>551</v>
      </c>
      <c r="D118" s="99">
        <v>10947</v>
      </c>
      <c r="E118" s="99">
        <v>0</v>
      </c>
      <c r="F118" s="99">
        <v>0</v>
      </c>
      <c r="G118" s="99">
        <v>1036355</v>
      </c>
      <c r="H118" s="99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0</v>
      </c>
      <c r="N118" s="99">
        <v>0</v>
      </c>
      <c r="O118" s="99">
        <v>0</v>
      </c>
      <c r="P118" s="99">
        <v>0</v>
      </c>
      <c r="Q118" s="99">
        <v>0</v>
      </c>
      <c r="R118" s="99">
        <f t="shared" si="1"/>
        <v>0</v>
      </c>
    </row>
    <row r="119" spans="1:18" x14ac:dyDescent="0.2">
      <c r="A119" s="46" t="s">
        <v>116</v>
      </c>
      <c r="B119" s="46" t="s">
        <v>151</v>
      </c>
      <c r="C119" s="46" t="s">
        <v>851</v>
      </c>
      <c r="D119" s="99">
        <v>0</v>
      </c>
      <c r="E119" s="99">
        <v>0</v>
      </c>
      <c r="F119" s="99">
        <v>0</v>
      </c>
      <c r="G119" s="99">
        <v>466666.68000000005</v>
      </c>
      <c r="H119" s="99">
        <v>3800000</v>
      </c>
      <c r="I119" s="99">
        <v>3587499.9999999995</v>
      </c>
      <c r="J119" s="99">
        <v>0</v>
      </c>
      <c r="K119" s="99">
        <v>0</v>
      </c>
      <c r="L119" s="99">
        <v>0</v>
      </c>
      <c r="M119" s="99">
        <v>0</v>
      </c>
      <c r="N119" s="99">
        <v>0</v>
      </c>
      <c r="O119" s="99">
        <v>0</v>
      </c>
      <c r="P119" s="99">
        <v>0</v>
      </c>
      <c r="Q119" s="99">
        <v>0</v>
      </c>
      <c r="R119" s="99">
        <f t="shared" si="1"/>
        <v>3587499.9999999995</v>
      </c>
    </row>
    <row r="120" spans="1:18" x14ac:dyDescent="0.2">
      <c r="A120" s="46" t="s">
        <v>391</v>
      </c>
      <c r="B120" s="46" t="s">
        <v>151</v>
      </c>
      <c r="C120" s="46" t="s">
        <v>956</v>
      </c>
      <c r="D120" s="99">
        <v>247800.44999999998</v>
      </c>
      <c r="E120" s="99">
        <v>595.39999999999418</v>
      </c>
      <c r="F120" s="99">
        <v>0</v>
      </c>
      <c r="G120" s="99">
        <v>60000</v>
      </c>
      <c r="H120" s="99">
        <v>0</v>
      </c>
      <c r="I120" s="99">
        <v>0</v>
      </c>
      <c r="J120" s="99">
        <v>0</v>
      </c>
      <c r="K120" s="99">
        <v>0</v>
      </c>
      <c r="L120" s="99">
        <v>0</v>
      </c>
      <c r="M120" s="99">
        <v>0</v>
      </c>
      <c r="N120" s="99">
        <v>0</v>
      </c>
      <c r="O120" s="99">
        <v>0</v>
      </c>
      <c r="P120" s="99">
        <v>0</v>
      </c>
      <c r="Q120" s="99">
        <v>0</v>
      </c>
      <c r="R120" s="99">
        <f t="shared" si="1"/>
        <v>0</v>
      </c>
    </row>
    <row r="121" spans="1:18" x14ac:dyDescent="0.2">
      <c r="A121" s="46" t="s">
        <v>919</v>
      </c>
      <c r="B121" s="46" t="s">
        <v>151</v>
      </c>
      <c r="C121" s="46" t="s">
        <v>912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0</v>
      </c>
      <c r="K121" s="99">
        <v>0</v>
      </c>
      <c r="L121" s="99">
        <v>0</v>
      </c>
      <c r="M121" s="99">
        <v>0</v>
      </c>
      <c r="N121" s="99">
        <v>0</v>
      </c>
      <c r="O121" s="99">
        <v>7693174.1977406684</v>
      </c>
      <c r="P121" s="99">
        <v>15771007.105368365</v>
      </c>
      <c r="Q121" s="99">
        <v>16165282.283002574</v>
      </c>
      <c r="R121" s="99">
        <f t="shared" si="1"/>
        <v>39629463.586111605</v>
      </c>
    </row>
    <row r="122" spans="1:18" x14ac:dyDescent="0.2">
      <c r="A122" s="46" t="s">
        <v>117</v>
      </c>
      <c r="B122" s="46" t="s">
        <v>151</v>
      </c>
      <c r="C122" s="46" t="s">
        <v>118</v>
      </c>
      <c r="D122" s="99">
        <v>0</v>
      </c>
      <c r="E122" s="99">
        <v>0</v>
      </c>
      <c r="F122" s="99">
        <v>0</v>
      </c>
      <c r="G122" s="99">
        <v>0</v>
      </c>
      <c r="H122" s="99">
        <v>0</v>
      </c>
      <c r="I122" s="99">
        <v>0</v>
      </c>
      <c r="J122" s="99">
        <v>0</v>
      </c>
      <c r="K122" s="99">
        <v>0</v>
      </c>
      <c r="L122" s="99">
        <v>0</v>
      </c>
      <c r="M122" s="99">
        <v>0</v>
      </c>
      <c r="N122" s="99">
        <v>0</v>
      </c>
      <c r="O122" s="99">
        <v>0</v>
      </c>
      <c r="P122" s="99">
        <v>2607382.2006712221</v>
      </c>
      <c r="Q122" s="99">
        <v>2672566.7556880028</v>
      </c>
      <c r="R122" s="99">
        <f t="shared" si="1"/>
        <v>5279948.9563592244</v>
      </c>
    </row>
    <row r="123" spans="1:18" x14ac:dyDescent="0.2">
      <c r="A123" s="46" t="s">
        <v>416</v>
      </c>
      <c r="B123" s="46" t="s">
        <v>151</v>
      </c>
      <c r="C123" s="46" t="s">
        <v>417</v>
      </c>
      <c r="D123" s="99">
        <v>36059.140000000007</v>
      </c>
      <c r="E123" s="99">
        <v>0</v>
      </c>
      <c r="F123" s="99">
        <v>0</v>
      </c>
      <c r="G123" s="99">
        <v>0</v>
      </c>
      <c r="H123" s="99">
        <v>0</v>
      </c>
      <c r="I123" s="99">
        <v>0</v>
      </c>
      <c r="J123" s="99">
        <v>0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f t="shared" si="1"/>
        <v>0</v>
      </c>
    </row>
    <row r="124" spans="1:18" x14ac:dyDescent="0.2">
      <c r="A124" s="46" t="s">
        <v>420</v>
      </c>
      <c r="B124" s="46" t="s">
        <v>151</v>
      </c>
      <c r="C124" s="46" t="s">
        <v>421</v>
      </c>
      <c r="D124" s="99">
        <v>30305.920000000002</v>
      </c>
      <c r="E124" s="99">
        <v>0</v>
      </c>
      <c r="F124" s="99">
        <v>0</v>
      </c>
      <c r="G124" s="99">
        <v>0</v>
      </c>
      <c r="H124" s="99">
        <v>0</v>
      </c>
      <c r="I124" s="99">
        <v>0</v>
      </c>
      <c r="J124" s="99">
        <v>0</v>
      </c>
      <c r="K124" s="99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0</v>
      </c>
      <c r="Q124" s="99">
        <v>0</v>
      </c>
      <c r="R124" s="99">
        <f t="shared" si="1"/>
        <v>0</v>
      </c>
    </row>
    <row r="125" spans="1:18" x14ac:dyDescent="0.2">
      <c r="A125" s="46" t="s">
        <v>483</v>
      </c>
      <c r="B125" s="46" t="s">
        <v>140</v>
      </c>
      <c r="C125" s="46" t="s">
        <v>552</v>
      </c>
      <c r="D125" s="99">
        <v>167362</v>
      </c>
      <c r="E125" s="99">
        <v>2565.1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0</v>
      </c>
      <c r="Q125" s="99">
        <v>0</v>
      </c>
      <c r="R125" s="99">
        <f t="shared" si="1"/>
        <v>0</v>
      </c>
    </row>
    <row r="126" spans="1:18" x14ac:dyDescent="0.2">
      <c r="A126" s="46" t="s">
        <v>119</v>
      </c>
      <c r="B126" s="46" t="s">
        <v>151</v>
      </c>
      <c r="C126" s="46" t="s">
        <v>314</v>
      </c>
      <c r="D126" s="99">
        <v>0</v>
      </c>
      <c r="E126" s="99">
        <v>1254.28</v>
      </c>
      <c r="F126" s="99">
        <v>75771.950000000012</v>
      </c>
      <c r="G126" s="99">
        <v>4482575.33</v>
      </c>
      <c r="H126" s="99">
        <v>14500000</v>
      </c>
      <c r="I126" s="99">
        <v>9800000</v>
      </c>
      <c r="J126" s="99">
        <v>0</v>
      </c>
      <c r="K126" s="99">
        <v>0</v>
      </c>
      <c r="L126" s="99">
        <v>0</v>
      </c>
      <c r="M126" s="99">
        <v>0</v>
      </c>
      <c r="N126" s="99">
        <v>0</v>
      </c>
      <c r="O126" s="99">
        <v>0</v>
      </c>
      <c r="P126" s="99">
        <v>0</v>
      </c>
      <c r="Q126" s="99">
        <v>0</v>
      </c>
      <c r="R126" s="99">
        <f t="shared" si="1"/>
        <v>9800000</v>
      </c>
    </row>
    <row r="127" spans="1:18" x14ac:dyDescent="0.2">
      <c r="A127" s="46" t="s">
        <v>398</v>
      </c>
      <c r="B127" s="46" t="s">
        <v>151</v>
      </c>
      <c r="C127" s="46" t="s">
        <v>399</v>
      </c>
      <c r="D127" s="99">
        <v>290876.86</v>
      </c>
      <c r="E127" s="99">
        <v>9272.2799999999988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f t="shared" si="1"/>
        <v>0</v>
      </c>
    </row>
    <row r="128" spans="1:18" x14ac:dyDescent="0.2">
      <c r="A128" s="46" t="s">
        <v>103</v>
      </c>
      <c r="B128" s="46" t="s">
        <v>151</v>
      </c>
      <c r="C128" s="46" t="s">
        <v>553</v>
      </c>
      <c r="D128" s="99">
        <v>2244308.6</v>
      </c>
      <c r="E128" s="99">
        <v>176746.67000000007</v>
      </c>
      <c r="F128" s="99">
        <v>0</v>
      </c>
      <c r="G128" s="99">
        <v>0</v>
      </c>
      <c r="H128" s="99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0</v>
      </c>
      <c r="Q128" s="99">
        <v>0</v>
      </c>
      <c r="R128" s="99">
        <f t="shared" si="1"/>
        <v>0</v>
      </c>
    </row>
    <row r="129" spans="1:18" x14ac:dyDescent="0.2">
      <c r="A129" s="46" t="s">
        <v>484</v>
      </c>
      <c r="B129" s="46" t="s">
        <v>151</v>
      </c>
      <c r="C129" s="46" t="s">
        <v>554</v>
      </c>
      <c r="D129" s="99">
        <v>5811.92</v>
      </c>
      <c r="E129" s="99">
        <v>0</v>
      </c>
      <c r="F129" s="99">
        <v>0</v>
      </c>
      <c r="G129" s="99">
        <v>0</v>
      </c>
      <c r="H129" s="99">
        <v>0</v>
      </c>
      <c r="I129" s="99">
        <v>0</v>
      </c>
      <c r="J129" s="99">
        <v>0</v>
      </c>
      <c r="K129" s="99">
        <v>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f t="shared" si="1"/>
        <v>0</v>
      </c>
    </row>
    <row r="130" spans="1:18" x14ac:dyDescent="0.2">
      <c r="A130" s="46" t="s">
        <v>392</v>
      </c>
      <c r="B130" s="46" t="s">
        <v>151</v>
      </c>
      <c r="C130" s="46" t="s">
        <v>393</v>
      </c>
      <c r="D130" s="99">
        <v>450800.3</v>
      </c>
      <c r="E130" s="99">
        <v>45063.13</v>
      </c>
      <c r="F130" s="99">
        <v>0</v>
      </c>
      <c r="G130" s="99">
        <v>0</v>
      </c>
      <c r="H130" s="99">
        <v>0</v>
      </c>
      <c r="I130" s="99">
        <v>0</v>
      </c>
      <c r="J130" s="99">
        <v>0</v>
      </c>
      <c r="K130" s="99">
        <v>0</v>
      </c>
      <c r="L130" s="99">
        <v>0</v>
      </c>
      <c r="M130" s="99">
        <v>0</v>
      </c>
      <c r="N130" s="99">
        <v>0</v>
      </c>
      <c r="O130" s="99">
        <v>0</v>
      </c>
      <c r="P130" s="99">
        <v>0</v>
      </c>
      <c r="Q130" s="99">
        <v>0</v>
      </c>
      <c r="R130" s="99">
        <f t="shared" si="1"/>
        <v>0</v>
      </c>
    </row>
    <row r="131" spans="1:18" x14ac:dyDescent="0.2">
      <c r="A131" s="46" t="s">
        <v>142</v>
      </c>
      <c r="B131" s="46" t="s">
        <v>140</v>
      </c>
      <c r="C131" s="46" t="s">
        <v>361</v>
      </c>
      <c r="D131" s="99">
        <v>5576.9400000000005</v>
      </c>
      <c r="E131" s="99">
        <v>55805.150000000009</v>
      </c>
      <c r="F131" s="99">
        <v>48347.5</v>
      </c>
      <c r="G131" s="99">
        <v>340271</v>
      </c>
      <c r="H131" s="99">
        <v>0</v>
      </c>
      <c r="I131" s="99">
        <v>0</v>
      </c>
      <c r="J131" s="99">
        <v>0</v>
      </c>
      <c r="K131" s="99">
        <v>0</v>
      </c>
      <c r="L131" s="99">
        <v>0</v>
      </c>
      <c r="M131" s="99">
        <v>0</v>
      </c>
      <c r="N131" s="99">
        <v>0</v>
      </c>
      <c r="O131" s="99">
        <v>0</v>
      </c>
      <c r="P131" s="99">
        <v>0</v>
      </c>
      <c r="Q131" s="99">
        <v>0</v>
      </c>
      <c r="R131" s="99">
        <f t="shared" ref="R131:R194" si="2">SUM(I131:Q131)</f>
        <v>0</v>
      </c>
    </row>
    <row r="132" spans="1:18" x14ac:dyDescent="0.2">
      <c r="A132" s="46" t="s">
        <v>411</v>
      </c>
      <c r="B132" s="46" t="s">
        <v>151</v>
      </c>
      <c r="C132" s="46" t="s">
        <v>412</v>
      </c>
      <c r="D132" s="99">
        <v>106678.70999999999</v>
      </c>
      <c r="E132" s="99">
        <v>791.43</v>
      </c>
      <c r="F132" s="99">
        <v>0</v>
      </c>
      <c r="G132" s="99">
        <v>0</v>
      </c>
      <c r="H132" s="99">
        <v>0</v>
      </c>
      <c r="I132" s="99">
        <v>0</v>
      </c>
      <c r="J132" s="99">
        <v>0</v>
      </c>
      <c r="K132" s="99">
        <v>0</v>
      </c>
      <c r="L132" s="99">
        <v>0</v>
      </c>
      <c r="M132" s="99">
        <v>0</v>
      </c>
      <c r="N132" s="99">
        <v>0</v>
      </c>
      <c r="O132" s="99">
        <v>0</v>
      </c>
      <c r="P132" s="99">
        <v>0</v>
      </c>
      <c r="Q132" s="99">
        <v>0</v>
      </c>
      <c r="R132" s="99">
        <f t="shared" si="2"/>
        <v>0</v>
      </c>
    </row>
    <row r="133" spans="1:18" x14ac:dyDescent="0.2">
      <c r="A133" s="46" t="s">
        <v>104</v>
      </c>
      <c r="B133" s="46" t="s">
        <v>151</v>
      </c>
      <c r="C133" s="46" t="s">
        <v>458</v>
      </c>
      <c r="D133" s="99">
        <v>3088505.17</v>
      </c>
      <c r="E133" s="99">
        <v>220528.62000000002</v>
      </c>
      <c r="F133" s="99">
        <v>9502.7999999999993</v>
      </c>
      <c r="G133" s="99">
        <v>0</v>
      </c>
      <c r="H133" s="99">
        <v>0</v>
      </c>
      <c r="I133" s="99">
        <v>0</v>
      </c>
      <c r="J133" s="99">
        <v>0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f t="shared" si="2"/>
        <v>0</v>
      </c>
    </row>
    <row r="134" spans="1:18" x14ac:dyDescent="0.2">
      <c r="A134" s="46" t="s">
        <v>485</v>
      </c>
      <c r="B134" s="46" t="s">
        <v>151</v>
      </c>
      <c r="C134" s="46" t="s">
        <v>555</v>
      </c>
      <c r="D134" s="99">
        <v>116.20000000000005</v>
      </c>
      <c r="E134" s="99">
        <v>25300</v>
      </c>
      <c r="F134" s="99">
        <v>0</v>
      </c>
      <c r="G134" s="99">
        <v>0</v>
      </c>
      <c r="H134" s="99">
        <v>0</v>
      </c>
      <c r="I134" s="99">
        <v>0</v>
      </c>
      <c r="J134" s="99">
        <v>0</v>
      </c>
      <c r="K134" s="99">
        <v>0</v>
      </c>
      <c r="L134" s="99">
        <v>0</v>
      </c>
      <c r="M134" s="99">
        <v>0</v>
      </c>
      <c r="N134" s="99">
        <v>0</v>
      </c>
      <c r="O134" s="99">
        <v>0</v>
      </c>
      <c r="P134" s="99">
        <v>0</v>
      </c>
      <c r="Q134" s="99">
        <v>0</v>
      </c>
      <c r="R134" s="99">
        <f t="shared" si="2"/>
        <v>0</v>
      </c>
    </row>
    <row r="135" spans="1:18" x14ac:dyDescent="0.2">
      <c r="A135" s="46" t="s">
        <v>436</v>
      </c>
      <c r="B135" s="46" t="s">
        <v>151</v>
      </c>
      <c r="C135" s="46" t="s">
        <v>556</v>
      </c>
      <c r="D135" s="99">
        <v>-179847.73000000004</v>
      </c>
      <c r="E135" s="99">
        <v>35304.21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  <c r="L135" s="99">
        <v>0</v>
      </c>
      <c r="M135" s="99">
        <v>0</v>
      </c>
      <c r="N135" s="99">
        <v>0</v>
      </c>
      <c r="O135" s="99">
        <v>0</v>
      </c>
      <c r="P135" s="99">
        <v>0</v>
      </c>
      <c r="Q135" s="99">
        <v>0</v>
      </c>
      <c r="R135" s="99">
        <f t="shared" si="2"/>
        <v>0</v>
      </c>
    </row>
    <row r="136" spans="1:18" x14ac:dyDescent="0.2">
      <c r="A136" s="46" t="s">
        <v>431</v>
      </c>
      <c r="B136" s="46" t="s">
        <v>151</v>
      </c>
      <c r="C136" s="46" t="s">
        <v>432</v>
      </c>
      <c r="D136" s="99">
        <v>1877.28</v>
      </c>
      <c r="E136" s="99">
        <v>1263.47</v>
      </c>
      <c r="F136" s="99">
        <v>0</v>
      </c>
      <c r="G136" s="99">
        <v>0</v>
      </c>
      <c r="H136" s="99">
        <v>0</v>
      </c>
      <c r="I136" s="99">
        <v>0</v>
      </c>
      <c r="J136" s="99">
        <v>0</v>
      </c>
      <c r="K136" s="99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0</v>
      </c>
      <c r="Q136" s="99">
        <v>0</v>
      </c>
      <c r="R136" s="99">
        <f t="shared" si="2"/>
        <v>0</v>
      </c>
    </row>
    <row r="137" spans="1:18" x14ac:dyDescent="0.2">
      <c r="A137" s="46" t="s">
        <v>442</v>
      </c>
      <c r="B137" s="46" t="s">
        <v>151</v>
      </c>
      <c r="C137" s="46" t="s">
        <v>557</v>
      </c>
      <c r="D137" s="99">
        <v>653015.06000000006</v>
      </c>
      <c r="E137" s="99">
        <v>475721.94</v>
      </c>
      <c r="F137" s="99">
        <v>100941.30000000002</v>
      </c>
      <c r="G137" s="99">
        <v>145461.91000000003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0</v>
      </c>
      <c r="P137" s="99">
        <v>0</v>
      </c>
      <c r="Q137" s="99">
        <v>0</v>
      </c>
      <c r="R137" s="99">
        <f t="shared" si="2"/>
        <v>0</v>
      </c>
    </row>
    <row r="138" spans="1:18" x14ac:dyDescent="0.2">
      <c r="A138" s="46" t="s">
        <v>105</v>
      </c>
      <c r="B138" s="46" t="s">
        <v>151</v>
      </c>
      <c r="C138" s="46" t="s">
        <v>315</v>
      </c>
      <c r="D138" s="99">
        <v>5739431.1299999999</v>
      </c>
      <c r="E138" s="99">
        <v>2651529.4800000004</v>
      </c>
      <c r="F138" s="99">
        <v>1227831.0799999998</v>
      </c>
      <c r="G138" s="99">
        <v>140757</v>
      </c>
      <c r="H138" s="99">
        <v>0</v>
      </c>
      <c r="I138" s="99">
        <v>0</v>
      </c>
      <c r="J138" s="99">
        <v>0</v>
      </c>
      <c r="K138" s="99">
        <v>0</v>
      </c>
      <c r="L138" s="99">
        <v>0</v>
      </c>
      <c r="M138" s="99">
        <v>0</v>
      </c>
      <c r="N138" s="99">
        <v>0</v>
      </c>
      <c r="O138" s="99">
        <v>0</v>
      </c>
      <c r="P138" s="99">
        <v>0</v>
      </c>
      <c r="Q138" s="99">
        <v>0</v>
      </c>
      <c r="R138" s="99">
        <f t="shared" si="2"/>
        <v>0</v>
      </c>
    </row>
    <row r="139" spans="1:18" x14ac:dyDescent="0.2">
      <c r="A139" s="46" t="s">
        <v>459</v>
      </c>
      <c r="B139" s="46" t="s">
        <v>151</v>
      </c>
      <c r="C139" s="46" t="s">
        <v>558</v>
      </c>
      <c r="D139" s="99">
        <v>1083353.77</v>
      </c>
      <c r="E139" s="99">
        <v>173438.11000000002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f t="shared" si="2"/>
        <v>0</v>
      </c>
    </row>
    <row r="140" spans="1:18" x14ac:dyDescent="0.2">
      <c r="A140" s="46" t="s">
        <v>213</v>
      </c>
      <c r="B140" s="46" t="s">
        <v>151</v>
      </c>
      <c r="C140" s="46" t="s">
        <v>957</v>
      </c>
      <c r="D140" s="99">
        <v>0</v>
      </c>
      <c r="E140" s="99">
        <v>0</v>
      </c>
      <c r="F140" s="99">
        <v>0</v>
      </c>
      <c r="G140" s="99">
        <v>0</v>
      </c>
      <c r="H140" s="99">
        <v>0</v>
      </c>
      <c r="I140" s="99">
        <v>0</v>
      </c>
      <c r="J140" s="99">
        <v>4377744.25</v>
      </c>
      <c r="K140" s="99">
        <v>8974375.7124999966</v>
      </c>
      <c r="L140" s="99">
        <v>9198735.1053124964</v>
      </c>
      <c r="M140" s="99">
        <v>0</v>
      </c>
      <c r="N140" s="99">
        <v>0</v>
      </c>
      <c r="O140" s="99">
        <v>0</v>
      </c>
      <c r="P140" s="99">
        <v>0</v>
      </c>
      <c r="Q140" s="99">
        <v>0</v>
      </c>
      <c r="R140" s="99">
        <f t="shared" si="2"/>
        <v>22550855.067812495</v>
      </c>
    </row>
    <row r="141" spans="1:18" x14ac:dyDescent="0.2">
      <c r="A141" s="46" t="s">
        <v>460</v>
      </c>
      <c r="B141" s="46" t="s">
        <v>140</v>
      </c>
      <c r="C141" s="46" t="s">
        <v>559</v>
      </c>
      <c r="D141" s="99">
        <v>0</v>
      </c>
      <c r="E141" s="99">
        <v>8000</v>
      </c>
      <c r="F141" s="99">
        <v>4500</v>
      </c>
      <c r="G141" s="99">
        <v>1800000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f t="shared" si="2"/>
        <v>0</v>
      </c>
    </row>
    <row r="142" spans="1:18" x14ac:dyDescent="0.2">
      <c r="A142" s="46" t="s">
        <v>120</v>
      </c>
      <c r="B142" s="46" t="s">
        <v>151</v>
      </c>
      <c r="C142" s="46" t="s">
        <v>316</v>
      </c>
      <c r="D142" s="99">
        <v>0</v>
      </c>
      <c r="E142" s="99">
        <v>0</v>
      </c>
      <c r="F142" s="99">
        <v>0</v>
      </c>
      <c r="G142" s="99">
        <v>0</v>
      </c>
      <c r="H142" s="99">
        <v>0</v>
      </c>
      <c r="I142" s="99">
        <v>0</v>
      </c>
      <c r="J142" s="99">
        <v>2500000</v>
      </c>
      <c r="K142" s="99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0</v>
      </c>
      <c r="Q142" s="99">
        <v>0</v>
      </c>
      <c r="R142" s="99">
        <f t="shared" si="2"/>
        <v>2500000</v>
      </c>
    </row>
    <row r="143" spans="1:18" x14ac:dyDescent="0.2">
      <c r="A143" s="46" t="s">
        <v>400</v>
      </c>
      <c r="B143" s="46" t="s">
        <v>140</v>
      </c>
      <c r="C143" s="46" t="s">
        <v>560</v>
      </c>
      <c r="D143" s="99">
        <v>293492</v>
      </c>
      <c r="E143" s="99">
        <v>1717024.29</v>
      </c>
      <c r="F143" s="99">
        <v>10133.93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f t="shared" si="2"/>
        <v>0</v>
      </c>
    </row>
    <row r="144" spans="1:18" x14ac:dyDescent="0.2">
      <c r="A144" s="46" t="s">
        <v>121</v>
      </c>
      <c r="B144" s="46" t="s">
        <v>151</v>
      </c>
      <c r="C144" s="46" t="s">
        <v>855</v>
      </c>
      <c r="D144" s="99">
        <v>654.92999999999995</v>
      </c>
      <c r="E144" s="99">
        <v>83359.469999999972</v>
      </c>
      <c r="F144" s="99">
        <v>556871.78</v>
      </c>
      <c r="G144" s="99">
        <v>10077970.73</v>
      </c>
      <c r="H144" s="99">
        <v>10000000</v>
      </c>
      <c r="I144" s="99">
        <v>2984220</v>
      </c>
      <c r="J144" s="99">
        <v>298995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0</v>
      </c>
      <c r="Q144" s="99">
        <v>0</v>
      </c>
      <c r="R144" s="99">
        <f t="shared" si="2"/>
        <v>3283215</v>
      </c>
    </row>
    <row r="145" spans="1:18" x14ac:dyDescent="0.2">
      <c r="A145" s="46" t="s">
        <v>454</v>
      </c>
      <c r="B145" s="46" t="s">
        <v>151</v>
      </c>
      <c r="C145" s="46" t="s">
        <v>561</v>
      </c>
      <c r="D145" s="99">
        <v>2005514.51</v>
      </c>
      <c r="E145" s="99">
        <v>110434.70999999999</v>
      </c>
      <c r="F145" s="99">
        <v>0</v>
      </c>
      <c r="G145" s="99">
        <v>0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f t="shared" si="2"/>
        <v>0</v>
      </c>
    </row>
    <row r="146" spans="1:18" x14ac:dyDescent="0.2">
      <c r="A146" s="46" t="s">
        <v>143</v>
      </c>
      <c r="B146" s="46" t="s">
        <v>140</v>
      </c>
      <c r="C146" s="46" t="s">
        <v>317</v>
      </c>
      <c r="D146" s="99">
        <v>0</v>
      </c>
      <c r="E146" s="99">
        <v>0</v>
      </c>
      <c r="F146" s="99">
        <v>0</v>
      </c>
      <c r="G146" s="99">
        <v>0</v>
      </c>
      <c r="H146" s="99">
        <v>0</v>
      </c>
      <c r="I146" s="99">
        <v>0</v>
      </c>
      <c r="J146" s="99">
        <v>0</v>
      </c>
      <c r="K146" s="99">
        <v>0</v>
      </c>
      <c r="L146" s="99">
        <v>3311438.6718749986</v>
      </c>
      <c r="M146" s="99">
        <v>0</v>
      </c>
      <c r="N146" s="99">
        <v>0</v>
      </c>
      <c r="O146" s="99">
        <v>0</v>
      </c>
      <c r="P146" s="99">
        <v>0</v>
      </c>
      <c r="Q146" s="99">
        <v>0</v>
      </c>
      <c r="R146" s="99">
        <f t="shared" si="2"/>
        <v>3311438.6718749986</v>
      </c>
    </row>
    <row r="147" spans="1:18" x14ac:dyDescent="0.2">
      <c r="A147" s="46" t="s">
        <v>144</v>
      </c>
      <c r="B147" s="46" t="s">
        <v>140</v>
      </c>
      <c r="C147" s="46" t="s">
        <v>318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3394224.6386718731</v>
      </c>
      <c r="N147" s="99">
        <v>0</v>
      </c>
      <c r="O147" s="99">
        <v>0</v>
      </c>
      <c r="P147" s="99">
        <v>0</v>
      </c>
      <c r="Q147" s="99">
        <v>0</v>
      </c>
      <c r="R147" s="99">
        <f t="shared" si="2"/>
        <v>3394224.6386718731</v>
      </c>
    </row>
    <row r="148" spans="1:18" x14ac:dyDescent="0.2">
      <c r="A148" s="46" t="s">
        <v>896</v>
      </c>
      <c r="B148" s="46" t="s">
        <v>151</v>
      </c>
      <c r="C148" s="46" t="s">
        <v>907</v>
      </c>
      <c r="D148" s="99">
        <v>0</v>
      </c>
      <c r="E148" s="99">
        <v>0</v>
      </c>
      <c r="F148" s="99">
        <v>0</v>
      </c>
      <c r="G148" s="99">
        <v>0</v>
      </c>
      <c r="H148" s="99">
        <v>0</v>
      </c>
      <c r="I148" s="99">
        <v>0</v>
      </c>
      <c r="J148" s="99">
        <v>0</v>
      </c>
      <c r="K148" s="99">
        <v>0</v>
      </c>
      <c r="L148" s="99">
        <v>0</v>
      </c>
      <c r="M148" s="99">
        <v>0</v>
      </c>
      <c r="N148" s="99">
        <v>0</v>
      </c>
      <c r="O148" s="99">
        <v>0</v>
      </c>
      <c r="P148" s="99">
        <v>0</v>
      </c>
      <c r="Q148" s="99">
        <v>12488629.69947665</v>
      </c>
      <c r="R148" s="99">
        <f t="shared" si="2"/>
        <v>12488629.69947665</v>
      </c>
    </row>
    <row r="149" spans="1:18" x14ac:dyDescent="0.2">
      <c r="A149" s="46" t="s">
        <v>381</v>
      </c>
      <c r="B149" s="46" t="s">
        <v>140</v>
      </c>
      <c r="C149" s="46" t="s">
        <v>562</v>
      </c>
      <c r="D149" s="99">
        <v>928168.55</v>
      </c>
      <c r="E149" s="99">
        <v>41006.040000000015</v>
      </c>
      <c r="F149" s="99">
        <v>0</v>
      </c>
      <c r="G149" s="99">
        <v>0</v>
      </c>
      <c r="H149" s="99">
        <v>0</v>
      </c>
      <c r="I149" s="99">
        <v>0</v>
      </c>
      <c r="J149" s="99">
        <v>0</v>
      </c>
      <c r="K149" s="99">
        <v>0</v>
      </c>
      <c r="L149" s="99">
        <v>0</v>
      </c>
      <c r="M149" s="99">
        <v>0</v>
      </c>
      <c r="N149" s="99">
        <v>0</v>
      </c>
      <c r="O149" s="99">
        <v>0</v>
      </c>
      <c r="P149" s="99">
        <v>0</v>
      </c>
      <c r="Q149" s="99">
        <v>0</v>
      </c>
      <c r="R149" s="99">
        <f t="shared" si="2"/>
        <v>0</v>
      </c>
    </row>
    <row r="150" spans="1:18" x14ac:dyDescent="0.2">
      <c r="A150" s="46" t="s">
        <v>122</v>
      </c>
      <c r="B150" s="46" t="s">
        <v>151</v>
      </c>
      <c r="C150" s="46" t="s">
        <v>319</v>
      </c>
      <c r="D150" s="99">
        <v>0</v>
      </c>
      <c r="E150" s="99">
        <v>0</v>
      </c>
      <c r="F150" s="99">
        <v>0</v>
      </c>
      <c r="G150" s="99">
        <v>0</v>
      </c>
      <c r="H150" s="99">
        <v>0</v>
      </c>
      <c r="I150" s="99">
        <v>0</v>
      </c>
      <c r="J150" s="99">
        <v>0</v>
      </c>
      <c r="K150" s="99">
        <v>0</v>
      </c>
      <c r="L150" s="99">
        <v>0</v>
      </c>
      <c r="M150" s="99">
        <v>0</v>
      </c>
      <c r="N150" s="99">
        <v>6554587.1997392541</v>
      </c>
      <c r="O150" s="99">
        <v>13436903.759465469</v>
      </c>
      <c r="P150" s="99">
        <v>13772826.353452103</v>
      </c>
      <c r="Q150" s="99">
        <v>0</v>
      </c>
      <c r="R150" s="99">
        <f t="shared" si="2"/>
        <v>33764317.312656827</v>
      </c>
    </row>
    <row r="151" spans="1:18" x14ac:dyDescent="0.2">
      <c r="A151" s="46" t="s">
        <v>145</v>
      </c>
      <c r="B151" s="46" t="s">
        <v>140</v>
      </c>
      <c r="C151" s="46" t="s">
        <v>563</v>
      </c>
      <c r="D151" s="99">
        <v>5000</v>
      </c>
      <c r="E151" s="99">
        <v>0</v>
      </c>
      <c r="F151" s="99">
        <v>133942.70000000001</v>
      </c>
      <c r="G151" s="99">
        <v>0</v>
      </c>
      <c r="H151" s="99">
        <v>0</v>
      </c>
      <c r="I151" s="99">
        <v>0</v>
      </c>
      <c r="J151" s="99">
        <v>0</v>
      </c>
      <c r="K151" s="99">
        <v>0</v>
      </c>
      <c r="L151" s="99">
        <v>0</v>
      </c>
      <c r="M151" s="99">
        <v>0</v>
      </c>
      <c r="N151" s="99">
        <v>0</v>
      </c>
      <c r="O151" s="99">
        <v>0</v>
      </c>
      <c r="P151" s="99">
        <v>0</v>
      </c>
      <c r="Q151" s="99">
        <v>0</v>
      </c>
      <c r="R151" s="99">
        <f t="shared" si="2"/>
        <v>0</v>
      </c>
    </row>
    <row r="152" spans="1:18" x14ac:dyDescent="0.2">
      <c r="A152" s="46" t="s">
        <v>123</v>
      </c>
      <c r="B152" s="46" t="s">
        <v>151</v>
      </c>
      <c r="C152" s="46" t="s">
        <v>852</v>
      </c>
      <c r="D152" s="99">
        <v>0</v>
      </c>
      <c r="E152" s="99">
        <v>298.73</v>
      </c>
      <c r="F152" s="99">
        <v>57341.43</v>
      </c>
      <c r="G152" s="99">
        <v>3240300</v>
      </c>
      <c r="H152" s="99">
        <v>530000</v>
      </c>
      <c r="I152" s="99">
        <v>0</v>
      </c>
      <c r="J152" s="99">
        <v>0</v>
      </c>
      <c r="K152" s="99">
        <v>0</v>
      </c>
      <c r="L152" s="99">
        <v>0</v>
      </c>
      <c r="M152" s="99">
        <v>0</v>
      </c>
      <c r="N152" s="99">
        <v>0</v>
      </c>
      <c r="O152" s="99">
        <v>0</v>
      </c>
      <c r="P152" s="99">
        <v>0</v>
      </c>
      <c r="Q152" s="99">
        <v>0</v>
      </c>
      <c r="R152" s="99">
        <f t="shared" si="2"/>
        <v>0</v>
      </c>
    </row>
    <row r="153" spans="1:18" x14ac:dyDescent="0.2">
      <c r="A153" s="46" t="s">
        <v>146</v>
      </c>
      <c r="B153" s="46" t="s">
        <v>140</v>
      </c>
      <c r="C153" s="46" t="s">
        <v>320</v>
      </c>
      <c r="D153" s="99">
        <v>0</v>
      </c>
      <c r="E153" s="99">
        <v>0</v>
      </c>
      <c r="F153" s="99">
        <v>0</v>
      </c>
      <c r="G153" s="99">
        <v>0</v>
      </c>
      <c r="H153" s="99">
        <v>0</v>
      </c>
      <c r="I153" s="99">
        <v>0</v>
      </c>
      <c r="J153" s="99">
        <v>0</v>
      </c>
      <c r="K153" s="99">
        <v>0</v>
      </c>
      <c r="L153" s="99">
        <v>0</v>
      </c>
      <c r="M153" s="99">
        <v>3959928.7451171856</v>
      </c>
      <c r="N153" s="99">
        <v>0</v>
      </c>
      <c r="O153" s="99">
        <v>0</v>
      </c>
      <c r="P153" s="99">
        <v>0</v>
      </c>
      <c r="Q153" s="99">
        <v>0</v>
      </c>
      <c r="R153" s="99">
        <f t="shared" si="2"/>
        <v>3959928.7451171856</v>
      </c>
    </row>
    <row r="154" spans="1:18" x14ac:dyDescent="0.2">
      <c r="A154" s="46" t="s">
        <v>897</v>
      </c>
      <c r="B154" s="46" t="s">
        <v>151</v>
      </c>
      <c r="C154" s="46" t="s">
        <v>909</v>
      </c>
      <c r="D154" s="99">
        <v>0</v>
      </c>
      <c r="E154" s="99">
        <v>0</v>
      </c>
      <c r="F154" s="99">
        <v>0</v>
      </c>
      <c r="G154" s="99">
        <v>0</v>
      </c>
      <c r="H154" s="99">
        <v>0</v>
      </c>
      <c r="I154" s="99">
        <v>0</v>
      </c>
      <c r="J154" s="99">
        <v>0</v>
      </c>
      <c r="K154" s="99">
        <v>0</v>
      </c>
      <c r="L154" s="99">
        <v>0</v>
      </c>
      <c r="M154" s="99">
        <v>0</v>
      </c>
      <c r="N154" s="99">
        <v>0</v>
      </c>
      <c r="O154" s="99">
        <v>5253991.0312134968</v>
      </c>
      <c r="P154" s="99">
        <v>10770681.613987667</v>
      </c>
      <c r="Q154" s="99">
        <v>11039948.654337358</v>
      </c>
      <c r="R154" s="99">
        <f t="shared" si="2"/>
        <v>27064621.299538523</v>
      </c>
    </row>
    <row r="155" spans="1:18" x14ac:dyDescent="0.2">
      <c r="A155" s="46" t="s">
        <v>437</v>
      </c>
      <c r="B155" s="46" t="s">
        <v>151</v>
      </c>
      <c r="C155" s="46" t="s">
        <v>564</v>
      </c>
      <c r="D155" s="99">
        <v>2027627.6200000003</v>
      </c>
      <c r="E155" s="99">
        <v>491798.51999999996</v>
      </c>
      <c r="F155" s="99">
        <v>327531.46999999997</v>
      </c>
      <c r="G155" s="99">
        <v>0</v>
      </c>
      <c r="H155" s="99">
        <v>0</v>
      </c>
      <c r="I155" s="99">
        <v>0</v>
      </c>
      <c r="J155" s="99">
        <v>0</v>
      </c>
      <c r="K155" s="99">
        <v>0</v>
      </c>
      <c r="L155" s="99">
        <v>0</v>
      </c>
      <c r="M155" s="99">
        <v>0</v>
      </c>
      <c r="N155" s="99">
        <v>0</v>
      </c>
      <c r="O155" s="99">
        <v>0</v>
      </c>
      <c r="P155" s="99">
        <v>0</v>
      </c>
      <c r="Q155" s="99">
        <v>0</v>
      </c>
      <c r="R155" s="99">
        <f t="shared" si="2"/>
        <v>0</v>
      </c>
    </row>
    <row r="156" spans="1:18" x14ac:dyDescent="0.2">
      <c r="A156" s="46" t="s">
        <v>176</v>
      </c>
      <c r="B156" s="46" t="s">
        <v>151</v>
      </c>
      <c r="C156" s="46" t="s">
        <v>321</v>
      </c>
      <c r="D156" s="99">
        <v>0</v>
      </c>
      <c r="E156" s="99">
        <v>0</v>
      </c>
      <c r="F156" s="99">
        <v>0</v>
      </c>
      <c r="G156" s="99">
        <v>0</v>
      </c>
      <c r="H156" s="99">
        <v>0</v>
      </c>
      <c r="I156" s="99">
        <v>0</v>
      </c>
      <c r="J156" s="99">
        <v>0</v>
      </c>
      <c r="K156" s="99">
        <v>0</v>
      </c>
      <c r="L156" s="99">
        <v>0</v>
      </c>
      <c r="M156" s="99">
        <v>0</v>
      </c>
      <c r="N156" s="99">
        <v>0</v>
      </c>
      <c r="O156" s="99">
        <v>0</v>
      </c>
      <c r="P156" s="99">
        <v>4465446.6193738459</v>
      </c>
      <c r="Q156" s="99">
        <v>4577082.7848581923</v>
      </c>
      <c r="R156" s="99">
        <f t="shared" si="2"/>
        <v>9042529.4042320382</v>
      </c>
    </row>
    <row r="157" spans="1:18" x14ac:dyDescent="0.2">
      <c r="A157" s="46" t="s">
        <v>106</v>
      </c>
      <c r="B157" s="46" t="s">
        <v>151</v>
      </c>
      <c r="C157" s="46" t="s">
        <v>322</v>
      </c>
      <c r="D157" s="99">
        <v>203908.89999999991</v>
      </c>
      <c r="E157" s="99">
        <v>2741836.51</v>
      </c>
      <c r="F157" s="99">
        <v>1863329.5099999993</v>
      </c>
      <c r="G157" s="99">
        <v>390833.78</v>
      </c>
      <c r="H157" s="99">
        <v>0</v>
      </c>
      <c r="I157" s="99">
        <v>0</v>
      </c>
      <c r="J157" s="99">
        <v>0</v>
      </c>
      <c r="K157" s="99">
        <v>0</v>
      </c>
      <c r="L157" s="99">
        <v>0</v>
      </c>
      <c r="M157" s="99">
        <v>0</v>
      </c>
      <c r="N157" s="99">
        <v>0</v>
      </c>
      <c r="O157" s="99">
        <v>0</v>
      </c>
      <c r="P157" s="99">
        <v>0</v>
      </c>
      <c r="Q157" s="99">
        <v>0</v>
      </c>
      <c r="R157" s="99">
        <f t="shared" si="2"/>
        <v>0</v>
      </c>
    </row>
    <row r="158" spans="1:18" x14ac:dyDescent="0.2">
      <c r="A158" s="46" t="s">
        <v>446</v>
      </c>
      <c r="B158" s="46" t="s">
        <v>151</v>
      </c>
      <c r="C158" s="46" t="s">
        <v>565</v>
      </c>
      <c r="D158" s="99">
        <v>3951387.23</v>
      </c>
      <c r="E158" s="99">
        <v>1778945.9100000001</v>
      </c>
      <c r="F158" s="99">
        <v>269677.92000000004</v>
      </c>
      <c r="G158" s="99">
        <v>185998</v>
      </c>
      <c r="H158" s="99">
        <v>0</v>
      </c>
      <c r="I158" s="99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0</v>
      </c>
      <c r="Q158" s="99">
        <v>0</v>
      </c>
      <c r="R158" s="99">
        <f t="shared" si="2"/>
        <v>0</v>
      </c>
    </row>
    <row r="159" spans="1:18" x14ac:dyDescent="0.2">
      <c r="A159" s="46" t="s">
        <v>124</v>
      </c>
      <c r="B159" s="46" t="s">
        <v>151</v>
      </c>
      <c r="C159" s="46" t="s">
        <v>125</v>
      </c>
      <c r="D159" s="99">
        <v>0</v>
      </c>
      <c r="E159" s="99">
        <v>0</v>
      </c>
      <c r="F159" s="99">
        <v>0</v>
      </c>
      <c r="G159" s="99">
        <v>0</v>
      </c>
      <c r="H159" s="99">
        <v>0</v>
      </c>
      <c r="I159" s="99">
        <v>5588299.9999999991</v>
      </c>
      <c r="J159" s="99">
        <v>13557264.999999998</v>
      </c>
      <c r="K159" s="99">
        <v>9588634.1249999981</v>
      </c>
      <c r="L159" s="99">
        <v>0</v>
      </c>
      <c r="M159" s="99">
        <v>0</v>
      </c>
      <c r="N159" s="99">
        <v>0</v>
      </c>
      <c r="O159" s="99">
        <v>0</v>
      </c>
      <c r="P159" s="99">
        <v>0</v>
      </c>
      <c r="Q159" s="99">
        <v>0</v>
      </c>
      <c r="R159" s="99">
        <f t="shared" si="2"/>
        <v>28734199.124999993</v>
      </c>
    </row>
    <row r="160" spans="1:18" x14ac:dyDescent="0.2">
      <c r="A160" s="46" t="s">
        <v>449</v>
      </c>
      <c r="B160" s="46" t="s">
        <v>151</v>
      </c>
      <c r="C160" s="46" t="s">
        <v>450</v>
      </c>
      <c r="D160" s="99">
        <v>589034.4</v>
      </c>
      <c r="E160" s="99">
        <v>8731.9700000000012</v>
      </c>
      <c r="F160" s="99">
        <v>0</v>
      </c>
      <c r="G160" s="99">
        <v>0</v>
      </c>
      <c r="H160" s="99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0</v>
      </c>
      <c r="Q160" s="99">
        <v>0</v>
      </c>
      <c r="R160" s="99">
        <f t="shared" si="2"/>
        <v>0</v>
      </c>
    </row>
    <row r="161" spans="1:18" x14ac:dyDescent="0.2">
      <c r="A161" s="46" t="s">
        <v>464</v>
      </c>
      <c r="B161" s="46" t="s">
        <v>151</v>
      </c>
      <c r="C161" s="46" t="s">
        <v>465</v>
      </c>
      <c r="D161" s="99">
        <v>2064644.0899999996</v>
      </c>
      <c r="E161" s="99">
        <v>246337.69999999998</v>
      </c>
      <c r="F161" s="99">
        <v>0</v>
      </c>
      <c r="G161" s="99">
        <v>0</v>
      </c>
      <c r="H161" s="99">
        <v>0</v>
      </c>
      <c r="I161" s="99">
        <v>0</v>
      </c>
      <c r="J161" s="99">
        <v>0</v>
      </c>
      <c r="K161" s="99">
        <v>0</v>
      </c>
      <c r="L161" s="99">
        <v>0</v>
      </c>
      <c r="M161" s="99">
        <v>0</v>
      </c>
      <c r="N161" s="99">
        <v>0</v>
      </c>
      <c r="O161" s="99">
        <v>0</v>
      </c>
      <c r="P161" s="99">
        <v>0</v>
      </c>
      <c r="Q161" s="99">
        <v>0</v>
      </c>
      <c r="R161" s="99">
        <f t="shared" si="2"/>
        <v>0</v>
      </c>
    </row>
    <row r="162" spans="1:18" x14ac:dyDescent="0.2">
      <c r="A162" s="46" t="s">
        <v>453</v>
      </c>
      <c r="B162" s="46" t="s">
        <v>151</v>
      </c>
      <c r="C162" s="46" t="s">
        <v>566</v>
      </c>
      <c r="D162" s="99">
        <v>104579.23999999999</v>
      </c>
      <c r="E162" s="99">
        <v>117039.48999999999</v>
      </c>
      <c r="F162" s="99">
        <v>0</v>
      </c>
      <c r="G162" s="99">
        <v>0</v>
      </c>
      <c r="H162" s="99">
        <v>0</v>
      </c>
      <c r="I162" s="99">
        <v>0</v>
      </c>
      <c r="J162" s="99">
        <v>0</v>
      </c>
      <c r="K162" s="99">
        <v>0</v>
      </c>
      <c r="L162" s="99">
        <v>0</v>
      </c>
      <c r="M162" s="99">
        <v>0</v>
      </c>
      <c r="N162" s="99">
        <v>0</v>
      </c>
      <c r="O162" s="99">
        <v>0</v>
      </c>
      <c r="P162" s="99">
        <v>0</v>
      </c>
      <c r="Q162" s="99">
        <v>0</v>
      </c>
      <c r="R162" s="99">
        <f t="shared" si="2"/>
        <v>0</v>
      </c>
    </row>
    <row r="163" spans="1:18" x14ac:dyDescent="0.2">
      <c r="A163" s="46" t="s">
        <v>486</v>
      </c>
      <c r="B163" s="46" t="s">
        <v>151</v>
      </c>
      <c r="C163" s="46" t="s">
        <v>567</v>
      </c>
      <c r="D163" s="99">
        <v>418.12</v>
      </c>
      <c r="E163" s="99">
        <v>0</v>
      </c>
      <c r="F163" s="99">
        <v>0</v>
      </c>
      <c r="G163" s="99">
        <v>0</v>
      </c>
      <c r="H163" s="99">
        <v>0</v>
      </c>
      <c r="I163" s="99">
        <v>0</v>
      </c>
      <c r="J163" s="99">
        <v>0</v>
      </c>
      <c r="K163" s="99">
        <v>0</v>
      </c>
      <c r="L163" s="99">
        <v>0</v>
      </c>
      <c r="M163" s="99">
        <v>0</v>
      </c>
      <c r="N163" s="99">
        <v>0</v>
      </c>
      <c r="O163" s="99">
        <v>0</v>
      </c>
      <c r="P163" s="99">
        <v>0</v>
      </c>
      <c r="Q163" s="99">
        <v>0</v>
      </c>
      <c r="R163" s="99">
        <f t="shared" si="2"/>
        <v>0</v>
      </c>
    </row>
    <row r="164" spans="1:18" x14ac:dyDescent="0.2">
      <c r="A164" s="46" t="s">
        <v>487</v>
      </c>
      <c r="B164" s="46" t="s">
        <v>151</v>
      </c>
      <c r="C164" s="46" t="s">
        <v>958</v>
      </c>
      <c r="D164" s="99">
        <v>611.20000000000005</v>
      </c>
      <c r="E164" s="99">
        <v>0</v>
      </c>
      <c r="F164" s="99">
        <v>0</v>
      </c>
      <c r="G164" s="99">
        <v>0</v>
      </c>
      <c r="H164" s="99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f t="shared" si="2"/>
        <v>0</v>
      </c>
    </row>
    <row r="165" spans="1:18" x14ac:dyDescent="0.2">
      <c r="A165" s="46" t="s">
        <v>107</v>
      </c>
      <c r="B165" s="46" t="s">
        <v>151</v>
      </c>
      <c r="C165" s="46" t="s">
        <v>323</v>
      </c>
      <c r="D165" s="99">
        <v>6467745.6599999992</v>
      </c>
      <c r="E165" s="99">
        <v>5295506.040000001</v>
      </c>
      <c r="F165" s="99">
        <v>4681329.1399999978</v>
      </c>
      <c r="G165" s="99">
        <v>307213</v>
      </c>
      <c r="H165" s="99">
        <v>0</v>
      </c>
      <c r="I165" s="99">
        <v>0</v>
      </c>
      <c r="J165" s="99">
        <v>0</v>
      </c>
      <c r="K165" s="99">
        <v>0</v>
      </c>
      <c r="L165" s="99">
        <v>0</v>
      </c>
      <c r="M165" s="99">
        <v>0</v>
      </c>
      <c r="N165" s="99">
        <v>0</v>
      </c>
      <c r="O165" s="99">
        <v>0</v>
      </c>
      <c r="P165" s="99">
        <v>0</v>
      </c>
      <c r="Q165" s="99">
        <v>0</v>
      </c>
      <c r="R165" s="99">
        <f t="shared" si="2"/>
        <v>0</v>
      </c>
    </row>
    <row r="166" spans="1:18" x14ac:dyDescent="0.2">
      <c r="A166" s="46" t="s">
        <v>147</v>
      </c>
      <c r="B166" s="46" t="s">
        <v>140</v>
      </c>
      <c r="C166" s="46" t="s">
        <v>324</v>
      </c>
      <c r="D166" s="99">
        <v>0</v>
      </c>
      <c r="E166" s="99">
        <v>0</v>
      </c>
      <c r="F166" s="99">
        <v>0</v>
      </c>
      <c r="G166" s="99">
        <v>100000</v>
      </c>
      <c r="H166" s="99">
        <v>3720000</v>
      </c>
      <c r="I166" s="99">
        <v>0</v>
      </c>
      <c r="J166" s="99">
        <v>0</v>
      </c>
      <c r="K166" s="99">
        <v>0</v>
      </c>
      <c r="L166" s="99">
        <v>0</v>
      </c>
      <c r="M166" s="99">
        <v>0</v>
      </c>
      <c r="N166" s="99">
        <v>0</v>
      </c>
      <c r="O166" s="99">
        <v>0</v>
      </c>
      <c r="P166" s="99">
        <v>0</v>
      </c>
      <c r="Q166" s="99">
        <v>0</v>
      </c>
      <c r="R166" s="99">
        <f t="shared" si="2"/>
        <v>0</v>
      </c>
    </row>
    <row r="167" spans="1:18" x14ac:dyDescent="0.2">
      <c r="A167" s="46" t="s">
        <v>148</v>
      </c>
      <c r="B167" s="46" t="s">
        <v>140</v>
      </c>
      <c r="C167" s="46" t="s">
        <v>325</v>
      </c>
      <c r="D167" s="99">
        <v>0</v>
      </c>
      <c r="E167" s="99">
        <v>0</v>
      </c>
      <c r="F167" s="99">
        <v>0</v>
      </c>
      <c r="G167" s="99">
        <v>0</v>
      </c>
      <c r="H167" s="99">
        <v>0</v>
      </c>
      <c r="I167" s="99">
        <v>0</v>
      </c>
      <c r="J167" s="99">
        <v>0</v>
      </c>
      <c r="K167" s="99">
        <v>0</v>
      </c>
      <c r="L167" s="99">
        <v>0</v>
      </c>
      <c r="M167" s="99">
        <v>0</v>
      </c>
      <c r="N167" s="99">
        <v>0</v>
      </c>
      <c r="O167" s="99">
        <v>5943428.7683410607</v>
      </c>
      <c r="P167" s="99">
        <v>0</v>
      </c>
      <c r="Q167" s="99">
        <v>0</v>
      </c>
      <c r="R167" s="99">
        <f t="shared" si="2"/>
        <v>5943428.7683410607</v>
      </c>
    </row>
    <row r="168" spans="1:18" x14ac:dyDescent="0.2">
      <c r="A168" s="46" t="s">
        <v>149</v>
      </c>
      <c r="B168" s="46" t="s">
        <v>140</v>
      </c>
      <c r="C168" s="46" t="s">
        <v>326</v>
      </c>
      <c r="D168" s="99">
        <v>0</v>
      </c>
      <c r="E168" s="99">
        <v>0</v>
      </c>
      <c r="F168" s="99">
        <v>0</v>
      </c>
      <c r="G168" s="99">
        <v>0</v>
      </c>
      <c r="H168" s="99">
        <v>0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  <c r="N168" s="99">
        <v>3479080.25463867</v>
      </c>
      <c r="O168" s="99">
        <v>0</v>
      </c>
      <c r="P168" s="99">
        <v>0</v>
      </c>
      <c r="Q168" s="99">
        <v>0</v>
      </c>
      <c r="R168" s="99">
        <f t="shared" si="2"/>
        <v>3479080.25463867</v>
      </c>
    </row>
    <row r="169" spans="1:18" x14ac:dyDescent="0.2">
      <c r="A169" s="46" t="s">
        <v>108</v>
      </c>
      <c r="B169" s="46" t="s">
        <v>151</v>
      </c>
      <c r="C169" s="46" t="s">
        <v>856</v>
      </c>
      <c r="D169" s="99">
        <v>0</v>
      </c>
      <c r="E169" s="99">
        <v>0</v>
      </c>
      <c r="F169" s="99">
        <v>0</v>
      </c>
      <c r="G169" s="99">
        <v>0</v>
      </c>
      <c r="H169" s="99">
        <v>0</v>
      </c>
      <c r="I169" s="99">
        <v>0</v>
      </c>
      <c r="J169" s="99">
        <v>0</v>
      </c>
      <c r="K169" s="99">
        <v>2656689.1718749995</v>
      </c>
      <c r="L169" s="99">
        <v>5446212.8023437485</v>
      </c>
      <c r="M169" s="99">
        <v>5582368.122402342</v>
      </c>
      <c r="N169" s="99">
        <v>0</v>
      </c>
      <c r="O169" s="99">
        <v>0</v>
      </c>
      <c r="P169" s="99">
        <v>0</v>
      </c>
      <c r="Q169" s="99">
        <v>0</v>
      </c>
      <c r="R169" s="99">
        <f t="shared" si="2"/>
        <v>13685270.096621091</v>
      </c>
    </row>
    <row r="170" spans="1:18" x14ac:dyDescent="0.2">
      <c r="A170" s="46" t="s">
        <v>488</v>
      </c>
      <c r="B170" s="46" t="s">
        <v>151</v>
      </c>
      <c r="C170" s="46" t="s">
        <v>568</v>
      </c>
      <c r="D170" s="99">
        <v>2035.55</v>
      </c>
      <c r="E170" s="99">
        <v>0</v>
      </c>
      <c r="F170" s="99">
        <v>0</v>
      </c>
      <c r="G170" s="99">
        <v>0</v>
      </c>
      <c r="H170" s="99">
        <v>0</v>
      </c>
      <c r="I170" s="99">
        <v>0</v>
      </c>
      <c r="J170" s="99">
        <v>0</v>
      </c>
      <c r="K170" s="99">
        <v>0</v>
      </c>
      <c r="L170" s="99">
        <v>0</v>
      </c>
      <c r="M170" s="99">
        <v>0</v>
      </c>
      <c r="N170" s="99">
        <v>0</v>
      </c>
      <c r="O170" s="99">
        <v>0</v>
      </c>
      <c r="P170" s="99">
        <v>0</v>
      </c>
      <c r="Q170" s="99">
        <v>0</v>
      </c>
      <c r="R170" s="99">
        <f t="shared" si="2"/>
        <v>0</v>
      </c>
    </row>
    <row r="171" spans="1:18" x14ac:dyDescent="0.2">
      <c r="A171" s="46" t="s">
        <v>406</v>
      </c>
      <c r="B171" s="46" t="s">
        <v>151</v>
      </c>
      <c r="C171" s="46" t="s">
        <v>569</v>
      </c>
      <c r="D171" s="99">
        <v>82911.599999999991</v>
      </c>
      <c r="E171" s="99">
        <v>0</v>
      </c>
      <c r="F171" s="99">
        <v>0</v>
      </c>
      <c r="G171" s="99">
        <v>0</v>
      </c>
      <c r="H171" s="99">
        <v>0</v>
      </c>
      <c r="I171" s="99">
        <v>0</v>
      </c>
      <c r="J171" s="99">
        <v>0</v>
      </c>
      <c r="K171" s="99">
        <v>0</v>
      </c>
      <c r="L171" s="99">
        <v>0</v>
      </c>
      <c r="M171" s="99">
        <v>0</v>
      </c>
      <c r="N171" s="99">
        <v>0</v>
      </c>
      <c r="O171" s="99">
        <v>0</v>
      </c>
      <c r="P171" s="99">
        <v>0</v>
      </c>
      <c r="Q171" s="99">
        <v>0</v>
      </c>
      <c r="R171" s="99">
        <f t="shared" si="2"/>
        <v>0</v>
      </c>
    </row>
    <row r="172" spans="1:18" x14ac:dyDescent="0.2">
      <c r="A172" s="46" t="s">
        <v>402</v>
      </c>
      <c r="B172" s="46" t="s">
        <v>151</v>
      </c>
      <c r="C172" s="46" t="s">
        <v>570</v>
      </c>
      <c r="D172" s="99">
        <v>9130.74</v>
      </c>
      <c r="E172" s="99">
        <v>55092.28</v>
      </c>
      <c r="F172" s="99">
        <v>168497.14</v>
      </c>
      <c r="G172" s="99">
        <v>0</v>
      </c>
      <c r="H172" s="99">
        <v>0</v>
      </c>
      <c r="I172" s="99">
        <v>0</v>
      </c>
      <c r="J172" s="99">
        <v>0</v>
      </c>
      <c r="K172" s="99">
        <v>0</v>
      </c>
      <c r="L172" s="99">
        <v>0</v>
      </c>
      <c r="M172" s="99">
        <v>0</v>
      </c>
      <c r="N172" s="99">
        <v>0</v>
      </c>
      <c r="O172" s="99">
        <v>0</v>
      </c>
      <c r="P172" s="99">
        <v>0</v>
      </c>
      <c r="Q172" s="99">
        <v>0</v>
      </c>
      <c r="R172" s="99">
        <f t="shared" si="2"/>
        <v>0</v>
      </c>
    </row>
    <row r="173" spans="1:18" x14ac:dyDescent="0.2">
      <c r="A173" s="46" t="s">
        <v>409</v>
      </c>
      <c r="B173" s="46" t="s">
        <v>140</v>
      </c>
      <c r="C173" s="46" t="s">
        <v>410</v>
      </c>
      <c r="D173" s="99">
        <v>60061.2</v>
      </c>
      <c r="E173" s="99">
        <v>0</v>
      </c>
      <c r="F173" s="99">
        <v>0</v>
      </c>
      <c r="G173" s="99">
        <v>0</v>
      </c>
      <c r="H173" s="99">
        <v>0</v>
      </c>
      <c r="I173" s="99">
        <v>0</v>
      </c>
      <c r="J173" s="99">
        <v>0</v>
      </c>
      <c r="K173" s="99">
        <v>0</v>
      </c>
      <c r="L173" s="99">
        <v>0</v>
      </c>
      <c r="M173" s="99">
        <v>0</v>
      </c>
      <c r="N173" s="99">
        <v>0</v>
      </c>
      <c r="O173" s="99">
        <v>0</v>
      </c>
      <c r="P173" s="99">
        <v>0</v>
      </c>
      <c r="Q173" s="99">
        <v>0</v>
      </c>
      <c r="R173" s="99">
        <f t="shared" si="2"/>
        <v>0</v>
      </c>
    </row>
    <row r="174" spans="1:18" x14ac:dyDescent="0.2">
      <c r="A174" s="46" t="s">
        <v>922</v>
      </c>
      <c r="B174" s="46" t="s">
        <v>151</v>
      </c>
      <c r="C174" s="46" t="s">
        <v>921</v>
      </c>
      <c r="D174" s="99">
        <v>0</v>
      </c>
      <c r="E174" s="99">
        <v>0</v>
      </c>
      <c r="F174" s="99">
        <v>0</v>
      </c>
      <c r="G174" s="99">
        <v>0</v>
      </c>
      <c r="H174" s="99">
        <v>0</v>
      </c>
      <c r="I174" s="99">
        <v>0</v>
      </c>
      <c r="J174" s="99">
        <v>0</v>
      </c>
      <c r="K174" s="99">
        <v>0</v>
      </c>
      <c r="L174" s="99">
        <v>0</v>
      </c>
      <c r="M174" s="99">
        <v>0</v>
      </c>
      <c r="N174" s="99">
        <v>0</v>
      </c>
      <c r="O174" s="99">
        <v>5943428.7683410607</v>
      </c>
      <c r="P174" s="99">
        <v>6092014.4875495853</v>
      </c>
      <c r="Q174" s="99">
        <v>6244314.849738325</v>
      </c>
      <c r="R174" s="99">
        <f t="shared" si="2"/>
        <v>18279758.105628971</v>
      </c>
    </row>
    <row r="175" spans="1:18" x14ac:dyDescent="0.2">
      <c r="A175" s="46" t="s">
        <v>109</v>
      </c>
      <c r="B175" s="46" t="s">
        <v>151</v>
      </c>
      <c r="C175" s="46" t="s">
        <v>327</v>
      </c>
      <c r="D175" s="99">
        <v>0</v>
      </c>
      <c r="E175" s="99">
        <v>0</v>
      </c>
      <c r="F175" s="99">
        <v>0</v>
      </c>
      <c r="G175" s="99">
        <v>666666.68000000005</v>
      </c>
      <c r="H175" s="99">
        <v>10900000</v>
      </c>
      <c r="I175" s="99">
        <v>12500000</v>
      </c>
      <c r="J175" s="99">
        <v>2000000</v>
      </c>
      <c r="K175" s="99">
        <v>0</v>
      </c>
      <c r="L175" s="99">
        <v>0</v>
      </c>
      <c r="M175" s="99">
        <v>0</v>
      </c>
      <c r="N175" s="99">
        <v>0</v>
      </c>
      <c r="O175" s="99">
        <v>0</v>
      </c>
      <c r="P175" s="99">
        <v>0</v>
      </c>
      <c r="Q175" s="99">
        <v>0</v>
      </c>
      <c r="R175" s="99">
        <f t="shared" si="2"/>
        <v>14500000</v>
      </c>
    </row>
    <row r="176" spans="1:18" x14ac:dyDescent="0.2">
      <c r="A176" s="46" t="s">
        <v>126</v>
      </c>
      <c r="B176" s="46" t="s">
        <v>151</v>
      </c>
      <c r="C176" s="46" t="s">
        <v>328</v>
      </c>
      <c r="D176" s="99">
        <v>0</v>
      </c>
      <c r="E176" s="99">
        <v>0</v>
      </c>
      <c r="F176" s="99">
        <v>0</v>
      </c>
      <c r="G176" s="99">
        <v>0</v>
      </c>
      <c r="H176" s="99">
        <v>200000</v>
      </c>
      <c r="I176" s="99">
        <v>8047274.9999999991</v>
      </c>
      <c r="J176" s="99">
        <v>8248456.8749999991</v>
      </c>
      <c r="K176" s="99">
        <v>0</v>
      </c>
      <c r="L176" s="99">
        <v>0</v>
      </c>
      <c r="M176" s="99">
        <v>0</v>
      </c>
      <c r="N176" s="99">
        <v>0</v>
      </c>
      <c r="O176" s="99">
        <v>0</v>
      </c>
      <c r="P176" s="99">
        <v>0</v>
      </c>
      <c r="Q176" s="99">
        <v>0</v>
      </c>
      <c r="R176" s="99">
        <f t="shared" si="2"/>
        <v>16295731.874999998</v>
      </c>
    </row>
    <row r="177" spans="1:18" x14ac:dyDescent="0.2">
      <c r="A177" s="46" t="s">
        <v>150</v>
      </c>
      <c r="B177" s="46" t="s">
        <v>140</v>
      </c>
      <c r="C177" s="46" t="s">
        <v>329</v>
      </c>
      <c r="D177" s="99">
        <v>0</v>
      </c>
      <c r="E177" s="99">
        <v>0</v>
      </c>
      <c r="F177" s="99">
        <v>0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  <c r="L177" s="99">
        <v>0</v>
      </c>
      <c r="M177" s="99">
        <v>0</v>
      </c>
      <c r="N177" s="99">
        <v>2899233.5455322256</v>
      </c>
      <c r="O177" s="99">
        <v>0</v>
      </c>
      <c r="P177" s="99">
        <v>0</v>
      </c>
      <c r="Q177" s="99">
        <v>0</v>
      </c>
      <c r="R177" s="99">
        <f t="shared" si="2"/>
        <v>2899233.5455322256</v>
      </c>
    </row>
    <row r="178" spans="1:18" x14ac:dyDescent="0.2">
      <c r="A178" s="46" t="s">
        <v>489</v>
      </c>
      <c r="B178" s="46" t="s">
        <v>151</v>
      </c>
      <c r="C178" s="46" t="s">
        <v>490</v>
      </c>
      <c r="D178" s="99">
        <v>603.61</v>
      </c>
      <c r="E178" s="99">
        <v>0</v>
      </c>
      <c r="F178" s="99">
        <v>0</v>
      </c>
      <c r="G178" s="99">
        <v>0</v>
      </c>
      <c r="H178" s="99">
        <v>0</v>
      </c>
      <c r="I178" s="99">
        <v>0</v>
      </c>
      <c r="J178" s="99">
        <v>0</v>
      </c>
      <c r="K178" s="99">
        <v>0</v>
      </c>
      <c r="L178" s="99">
        <v>0</v>
      </c>
      <c r="M178" s="99">
        <v>0</v>
      </c>
      <c r="N178" s="99">
        <v>0</v>
      </c>
      <c r="O178" s="99">
        <v>0</v>
      </c>
      <c r="P178" s="99">
        <v>0</v>
      </c>
      <c r="Q178" s="99">
        <v>0</v>
      </c>
      <c r="R178" s="99">
        <f t="shared" si="2"/>
        <v>0</v>
      </c>
    </row>
    <row r="179" spans="1:18" x14ac:dyDescent="0.2">
      <c r="A179" s="46" t="s">
        <v>110</v>
      </c>
      <c r="B179" s="46" t="s">
        <v>151</v>
      </c>
      <c r="C179" s="46" t="s">
        <v>330</v>
      </c>
      <c r="D179" s="99">
        <v>97623.609999999986</v>
      </c>
      <c r="E179" s="99">
        <v>1753205.69</v>
      </c>
      <c r="F179" s="99">
        <v>2940893.209999999</v>
      </c>
      <c r="G179" s="99">
        <v>1254766</v>
      </c>
      <c r="H179" s="99">
        <v>950000</v>
      </c>
      <c r="I179" s="99">
        <v>0</v>
      </c>
      <c r="J179" s="99">
        <v>0</v>
      </c>
      <c r="K179" s="99">
        <v>0</v>
      </c>
      <c r="L179" s="99">
        <v>0</v>
      </c>
      <c r="M179" s="99">
        <v>0</v>
      </c>
      <c r="N179" s="99">
        <v>0</v>
      </c>
      <c r="O179" s="99">
        <v>0</v>
      </c>
      <c r="P179" s="99">
        <v>0</v>
      </c>
      <c r="Q179" s="99">
        <v>0</v>
      </c>
      <c r="R179" s="99">
        <f t="shared" si="2"/>
        <v>0</v>
      </c>
    </row>
    <row r="180" spans="1:18" x14ac:dyDescent="0.2">
      <c r="A180" s="46" t="s">
        <v>111</v>
      </c>
      <c r="B180" s="46" t="s">
        <v>151</v>
      </c>
      <c r="C180" s="46" t="s">
        <v>331</v>
      </c>
      <c r="D180" s="99">
        <v>2002339.83</v>
      </c>
      <c r="E180" s="99">
        <v>11789971.830000002</v>
      </c>
      <c r="F180" s="99">
        <v>2957288.9399999995</v>
      </c>
      <c r="G180" s="99">
        <v>0</v>
      </c>
      <c r="H180" s="99">
        <v>0</v>
      </c>
      <c r="I180" s="99">
        <v>0</v>
      </c>
      <c r="J180" s="99">
        <v>0</v>
      </c>
      <c r="K180" s="99">
        <v>0</v>
      </c>
      <c r="L180" s="99">
        <v>0</v>
      </c>
      <c r="M180" s="99">
        <v>0</v>
      </c>
      <c r="N180" s="99">
        <v>0</v>
      </c>
      <c r="O180" s="99">
        <v>0</v>
      </c>
      <c r="P180" s="99">
        <v>0</v>
      </c>
      <c r="Q180" s="99">
        <v>0</v>
      </c>
      <c r="R180" s="99">
        <f t="shared" si="2"/>
        <v>0</v>
      </c>
    </row>
    <row r="181" spans="1:18" x14ac:dyDescent="0.2">
      <c r="A181" s="46" t="s">
        <v>127</v>
      </c>
      <c r="B181" s="46" t="s">
        <v>151</v>
      </c>
      <c r="C181" s="46" t="s">
        <v>853</v>
      </c>
      <c r="D181" s="99">
        <v>0</v>
      </c>
      <c r="E181" s="99">
        <v>0</v>
      </c>
      <c r="F181" s="99">
        <v>1406.48</v>
      </c>
      <c r="G181" s="99">
        <v>0</v>
      </c>
      <c r="H181" s="99">
        <v>0</v>
      </c>
      <c r="I181" s="99">
        <v>4730375</v>
      </c>
      <c r="J181" s="99">
        <v>13899768.749999998</v>
      </c>
      <c r="K181" s="99">
        <v>11016591.093749998</v>
      </c>
      <c r="L181" s="99">
        <v>0</v>
      </c>
      <c r="M181" s="99">
        <v>0</v>
      </c>
      <c r="N181" s="99">
        <v>0</v>
      </c>
      <c r="O181" s="99">
        <v>0</v>
      </c>
      <c r="P181" s="99">
        <v>0</v>
      </c>
      <c r="Q181" s="99">
        <v>0</v>
      </c>
      <c r="R181" s="99">
        <f t="shared" si="2"/>
        <v>29646734.84375</v>
      </c>
    </row>
    <row r="182" spans="1:18" x14ac:dyDescent="0.2">
      <c r="A182" s="46" t="s">
        <v>208</v>
      </c>
      <c r="B182" s="46" t="s">
        <v>151</v>
      </c>
      <c r="C182" s="46" t="s">
        <v>332</v>
      </c>
      <c r="D182" s="99">
        <v>0</v>
      </c>
      <c r="E182" s="99">
        <v>0</v>
      </c>
      <c r="F182" s="99">
        <v>0</v>
      </c>
      <c r="G182" s="99">
        <v>0</v>
      </c>
      <c r="H182" s="99">
        <v>0</v>
      </c>
      <c r="I182" s="99">
        <v>3549062.4999999995</v>
      </c>
      <c r="J182" s="99">
        <v>5739039.0625</v>
      </c>
      <c r="K182" s="99">
        <v>0</v>
      </c>
      <c r="L182" s="99">
        <v>0</v>
      </c>
      <c r="M182" s="99">
        <v>0</v>
      </c>
      <c r="N182" s="99">
        <v>0</v>
      </c>
      <c r="O182" s="99">
        <v>0</v>
      </c>
      <c r="P182" s="99">
        <v>0</v>
      </c>
      <c r="Q182" s="99">
        <v>0</v>
      </c>
      <c r="R182" s="99">
        <f t="shared" si="2"/>
        <v>9288101.5625</v>
      </c>
    </row>
    <row r="183" spans="1:18" x14ac:dyDescent="0.2">
      <c r="A183" s="46" t="s">
        <v>209</v>
      </c>
      <c r="B183" s="46" t="s">
        <v>151</v>
      </c>
      <c r="C183" s="46" t="s">
        <v>959</v>
      </c>
      <c r="D183" s="99">
        <v>0</v>
      </c>
      <c r="E183" s="99">
        <v>0</v>
      </c>
      <c r="F183" s="99">
        <v>0</v>
      </c>
      <c r="G183" s="99">
        <v>0</v>
      </c>
      <c r="H183" s="99">
        <v>0</v>
      </c>
      <c r="I183" s="99">
        <v>0</v>
      </c>
      <c r="J183" s="99">
        <v>0</v>
      </c>
      <c r="K183" s="99">
        <v>4446481.3906249981</v>
      </c>
      <c r="L183" s="99">
        <v>9115286.850781247</v>
      </c>
      <c r="M183" s="99">
        <v>9343169.0220507775</v>
      </c>
      <c r="N183" s="99">
        <v>0</v>
      </c>
      <c r="O183" s="99">
        <v>0</v>
      </c>
      <c r="P183" s="99">
        <v>0</v>
      </c>
      <c r="Q183" s="99">
        <v>0</v>
      </c>
      <c r="R183" s="99">
        <f t="shared" si="2"/>
        <v>22904937.263457023</v>
      </c>
    </row>
    <row r="184" spans="1:18" x14ac:dyDescent="0.2">
      <c r="A184" s="46" t="s">
        <v>210</v>
      </c>
      <c r="B184" s="46" t="s">
        <v>151</v>
      </c>
      <c r="C184" s="46" t="s">
        <v>571</v>
      </c>
      <c r="D184" s="99">
        <v>1235.95</v>
      </c>
      <c r="E184" s="99">
        <v>0</v>
      </c>
      <c r="F184" s="99">
        <v>0</v>
      </c>
      <c r="G184" s="99">
        <v>0</v>
      </c>
      <c r="H184" s="99">
        <v>0</v>
      </c>
      <c r="I184" s="99">
        <v>0</v>
      </c>
      <c r="J184" s="99">
        <v>0</v>
      </c>
      <c r="K184" s="99">
        <v>0</v>
      </c>
      <c r="L184" s="99">
        <v>0</v>
      </c>
      <c r="M184" s="99">
        <v>0</v>
      </c>
      <c r="N184" s="99">
        <v>0</v>
      </c>
      <c r="O184" s="99">
        <v>0</v>
      </c>
      <c r="P184" s="99">
        <v>0</v>
      </c>
      <c r="Q184" s="99">
        <v>0</v>
      </c>
      <c r="R184" s="99">
        <f t="shared" si="2"/>
        <v>0</v>
      </c>
    </row>
    <row r="185" spans="1:18" x14ac:dyDescent="0.2">
      <c r="A185" s="46" t="s">
        <v>211</v>
      </c>
      <c r="B185" s="46" t="s">
        <v>151</v>
      </c>
      <c r="C185" s="46" t="s">
        <v>212</v>
      </c>
      <c r="D185" s="99">
        <v>0</v>
      </c>
      <c r="E185" s="99">
        <v>5479.9</v>
      </c>
      <c r="F185" s="99">
        <v>430900.85</v>
      </c>
      <c r="G185" s="99">
        <v>964883</v>
      </c>
      <c r="H185" s="99">
        <v>50400</v>
      </c>
      <c r="I185" s="99">
        <v>0</v>
      </c>
      <c r="J185" s="99">
        <v>0</v>
      </c>
      <c r="K185" s="99">
        <v>0</v>
      </c>
      <c r="L185" s="99">
        <v>0</v>
      </c>
      <c r="M185" s="99">
        <v>0</v>
      </c>
      <c r="N185" s="99">
        <v>0</v>
      </c>
      <c r="O185" s="99">
        <v>0</v>
      </c>
      <c r="P185" s="99">
        <v>0</v>
      </c>
      <c r="Q185" s="99">
        <v>0</v>
      </c>
      <c r="R185" s="99">
        <f t="shared" si="2"/>
        <v>0</v>
      </c>
    </row>
    <row r="186" spans="1:18" x14ac:dyDescent="0.2">
      <c r="A186" s="46" t="s">
        <v>214</v>
      </c>
      <c r="B186" s="46" t="s">
        <v>140</v>
      </c>
      <c r="C186" s="46" t="s">
        <v>333</v>
      </c>
      <c r="D186" s="99">
        <v>0</v>
      </c>
      <c r="E186" s="99">
        <v>0</v>
      </c>
      <c r="F186" s="99">
        <v>0</v>
      </c>
      <c r="G186" s="99">
        <v>0</v>
      </c>
      <c r="H186" s="99">
        <v>0</v>
      </c>
      <c r="I186" s="99">
        <v>6149999.9999999991</v>
      </c>
      <c r="J186" s="99">
        <v>0</v>
      </c>
      <c r="K186" s="99">
        <v>0</v>
      </c>
      <c r="L186" s="99">
        <v>0</v>
      </c>
      <c r="M186" s="99">
        <v>0</v>
      </c>
      <c r="N186" s="99">
        <v>0</v>
      </c>
      <c r="O186" s="99">
        <v>0</v>
      </c>
      <c r="P186" s="99">
        <v>0</v>
      </c>
      <c r="Q186" s="99">
        <v>0</v>
      </c>
      <c r="R186" s="99">
        <f t="shared" si="2"/>
        <v>6149999.9999999991</v>
      </c>
    </row>
    <row r="187" spans="1:18" x14ac:dyDescent="0.2">
      <c r="A187" s="46" t="s">
        <v>215</v>
      </c>
      <c r="B187" s="46" t="s">
        <v>140</v>
      </c>
      <c r="C187" s="46" t="s">
        <v>334</v>
      </c>
      <c r="D187" s="99">
        <v>0</v>
      </c>
      <c r="E187" s="99">
        <v>0</v>
      </c>
      <c r="F187" s="99">
        <v>0</v>
      </c>
      <c r="G187" s="99">
        <v>0</v>
      </c>
      <c r="H187" s="99">
        <v>300000</v>
      </c>
      <c r="I187" s="99">
        <v>0</v>
      </c>
      <c r="J187" s="99">
        <v>0</v>
      </c>
      <c r="K187" s="99">
        <v>0</v>
      </c>
      <c r="L187" s="99">
        <v>0</v>
      </c>
      <c r="M187" s="99">
        <v>0</v>
      </c>
      <c r="N187" s="99">
        <v>0</v>
      </c>
      <c r="O187" s="99">
        <v>0</v>
      </c>
      <c r="P187" s="99">
        <v>0</v>
      </c>
      <c r="Q187" s="99">
        <v>0</v>
      </c>
      <c r="R187" s="99">
        <f t="shared" si="2"/>
        <v>0</v>
      </c>
    </row>
    <row r="188" spans="1:18" x14ac:dyDescent="0.2">
      <c r="A188" s="46" t="s">
        <v>360</v>
      </c>
      <c r="B188" s="46" t="s">
        <v>151</v>
      </c>
      <c r="C188" s="46" t="s">
        <v>362</v>
      </c>
      <c r="D188" s="99">
        <v>3691.4300000000003</v>
      </c>
      <c r="E188" s="99">
        <v>18434.02</v>
      </c>
      <c r="F188" s="99">
        <v>328477.84000000003</v>
      </c>
      <c r="G188" s="99">
        <v>1063563.26</v>
      </c>
      <c r="H188" s="99">
        <v>0</v>
      </c>
      <c r="I188" s="99">
        <v>0</v>
      </c>
      <c r="J188" s="99">
        <v>0</v>
      </c>
      <c r="K188" s="99">
        <v>0</v>
      </c>
      <c r="L188" s="99">
        <v>0</v>
      </c>
      <c r="M188" s="99">
        <v>0</v>
      </c>
      <c r="N188" s="99">
        <v>0</v>
      </c>
      <c r="O188" s="99">
        <v>0</v>
      </c>
      <c r="P188" s="99">
        <v>0</v>
      </c>
      <c r="Q188" s="99">
        <v>0</v>
      </c>
      <c r="R188" s="99">
        <f t="shared" si="2"/>
        <v>0</v>
      </c>
    </row>
    <row r="189" spans="1:18" x14ac:dyDescent="0.2">
      <c r="A189" s="46" t="s">
        <v>448</v>
      </c>
      <c r="B189" s="46" t="s">
        <v>151</v>
      </c>
      <c r="C189" s="46" t="s">
        <v>572</v>
      </c>
      <c r="D189" s="99">
        <v>0</v>
      </c>
      <c r="E189" s="99">
        <v>44863.22</v>
      </c>
      <c r="F189" s="99">
        <v>2677569.92</v>
      </c>
      <c r="G189" s="99">
        <v>12440.4</v>
      </c>
      <c r="H189" s="99">
        <v>0</v>
      </c>
      <c r="I189" s="99">
        <v>0</v>
      </c>
      <c r="J189" s="99">
        <v>0</v>
      </c>
      <c r="K189" s="99">
        <v>0</v>
      </c>
      <c r="L189" s="99">
        <v>0</v>
      </c>
      <c r="M189" s="99">
        <v>0</v>
      </c>
      <c r="N189" s="99">
        <v>0</v>
      </c>
      <c r="O189" s="99">
        <v>0</v>
      </c>
      <c r="P189" s="99">
        <v>0</v>
      </c>
      <c r="Q189" s="99">
        <v>0</v>
      </c>
      <c r="R189" s="99">
        <f t="shared" si="2"/>
        <v>0</v>
      </c>
    </row>
    <row r="190" spans="1:18" x14ac:dyDescent="0.2">
      <c r="A190" s="46" t="s">
        <v>808</v>
      </c>
      <c r="B190" s="46" t="s">
        <v>151</v>
      </c>
      <c r="C190" s="46" t="s">
        <v>858</v>
      </c>
      <c r="D190" s="99">
        <v>0</v>
      </c>
      <c r="E190" s="99">
        <v>0</v>
      </c>
      <c r="F190" s="99">
        <v>118718.51000000002</v>
      </c>
      <c r="G190" s="99">
        <v>1392160</v>
      </c>
      <c r="H190" s="99">
        <v>22000</v>
      </c>
      <c r="I190" s="99">
        <v>0</v>
      </c>
      <c r="J190" s="99">
        <v>0</v>
      </c>
      <c r="K190" s="99">
        <v>0</v>
      </c>
      <c r="L190" s="99">
        <v>0</v>
      </c>
      <c r="M190" s="99">
        <v>0</v>
      </c>
      <c r="N190" s="99">
        <v>0</v>
      </c>
      <c r="O190" s="99">
        <v>0</v>
      </c>
      <c r="P190" s="99">
        <v>0</v>
      </c>
      <c r="Q190" s="99">
        <v>0</v>
      </c>
      <c r="R190" s="99">
        <f t="shared" si="2"/>
        <v>0</v>
      </c>
    </row>
    <row r="191" spans="1:18" x14ac:dyDescent="0.2">
      <c r="A191" s="46" t="s">
        <v>364</v>
      </c>
      <c r="B191" s="46" t="s">
        <v>151</v>
      </c>
      <c r="C191" s="46" t="s">
        <v>365</v>
      </c>
      <c r="D191" s="99">
        <v>0</v>
      </c>
      <c r="E191" s="99">
        <v>0</v>
      </c>
      <c r="F191" s="99">
        <v>0</v>
      </c>
      <c r="G191" s="99">
        <v>0</v>
      </c>
      <c r="H191" s="99">
        <v>0</v>
      </c>
      <c r="I191" s="99">
        <v>5088100</v>
      </c>
      <c r="J191" s="99">
        <v>16734354.999999998</v>
      </c>
      <c r="K191" s="99">
        <v>14998932.624999994</v>
      </c>
      <c r="L191" s="99">
        <v>0</v>
      </c>
      <c r="M191" s="99">
        <v>0</v>
      </c>
      <c r="N191" s="99">
        <v>0</v>
      </c>
      <c r="O191" s="99">
        <v>0</v>
      </c>
      <c r="P191" s="99">
        <v>0</v>
      </c>
      <c r="Q191" s="99">
        <v>0</v>
      </c>
      <c r="R191" s="99">
        <f t="shared" si="2"/>
        <v>36821387.624999993</v>
      </c>
    </row>
    <row r="192" spans="1:18" x14ac:dyDescent="0.2">
      <c r="A192" s="46" t="s">
        <v>721</v>
      </c>
      <c r="B192" s="46" t="s">
        <v>151</v>
      </c>
      <c r="C192" s="46" t="s">
        <v>730</v>
      </c>
      <c r="D192" s="99">
        <v>0</v>
      </c>
      <c r="E192" s="99">
        <v>13921.51</v>
      </c>
      <c r="F192" s="99">
        <v>282849.06000000006</v>
      </c>
      <c r="G192" s="99">
        <v>136411</v>
      </c>
      <c r="H192" s="99">
        <v>0</v>
      </c>
      <c r="I192" s="99">
        <v>0</v>
      </c>
      <c r="J192" s="99">
        <v>0</v>
      </c>
      <c r="K192" s="99">
        <v>0</v>
      </c>
      <c r="L192" s="99">
        <v>0</v>
      </c>
      <c r="M192" s="99">
        <v>0</v>
      </c>
      <c r="N192" s="99">
        <v>0</v>
      </c>
      <c r="O192" s="99">
        <v>0</v>
      </c>
      <c r="P192" s="99">
        <v>0</v>
      </c>
      <c r="Q192" s="99">
        <v>0</v>
      </c>
      <c r="R192" s="99">
        <f t="shared" si="2"/>
        <v>0</v>
      </c>
    </row>
    <row r="193" spans="1:18" x14ac:dyDescent="0.2">
      <c r="A193" s="46" t="s">
        <v>722</v>
      </c>
      <c r="B193" s="46" t="s">
        <v>151</v>
      </c>
      <c r="C193" s="46" t="s">
        <v>731</v>
      </c>
      <c r="D193" s="99">
        <v>0</v>
      </c>
      <c r="E193" s="99">
        <v>3535.15</v>
      </c>
      <c r="F193" s="99">
        <v>326330.61999999994</v>
      </c>
      <c r="G193" s="99">
        <v>0</v>
      </c>
      <c r="H193" s="99">
        <v>0</v>
      </c>
      <c r="I193" s="99">
        <v>0</v>
      </c>
      <c r="J193" s="99">
        <v>0</v>
      </c>
      <c r="K193" s="99">
        <v>0</v>
      </c>
      <c r="L193" s="99">
        <v>0</v>
      </c>
      <c r="M193" s="99">
        <v>0</v>
      </c>
      <c r="N193" s="99">
        <v>0</v>
      </c>
      <c r="O193" s="99">
        <v>0</v>
      </c>
      <c r="P193" s="99">
        <v>0</v>
      </c>
      <c r="Q193" s="99">
        <v>0</v>
      </c>
      <c r="R193" s="99">
        <f t="shared" si="2"/>
        <v>0</v>
      </c>
    </row>
    <row r="194" spans="1:18" x14ac:dyDescent="0.2">
      <c r="A194" s="46" t="s">
        <v>736</v>
      </c>
      <c r="B194" s="46" t="s">
        <v>140</v>
      </c>
      <c r="C194" s="46" t="s">
        <v>743</v>
      </c>
      <c r="D194" s="99">
        <v>0</v>
      </c>
      <c r="E194" s="99">
        <v>0</v>
      </c>
      <c r="F194" s="99">
        <v>0</v>
      </c>
      <c r="G194" s="99">
        <v>0</v>
      </c>
      <c r="H194" s="99">
        <v>0</v>
      </c>
      <c r="I194" s="99">
        <v>2049999.9999999998</v>
      </c>
      <c r="J194" s="99">
        <v>0</v>
      </c>
      <c r="K194" s="99">
        <v>0</v>
      </c>
      <c r="L194" s="99">
        <v>0</v>
      </c>
      <c r="M194" s="99">
        <v>0</v>
      </c>
      <c r="N194" s="99">
        <v>0</v>
      </c>
      <c r="O194" s="99">
        <v>0</v>
      </c>
      <c r="P194" s="99">
        <v>0</v>
      </c>
      <c r="Q194" s="99">
        <v>0</v>
      </c>
      <c r="R194" s="99">
        <f t="shared" si="2"/>
        <v>2049999.9999999998</v>
      </c>
    </row>
    <row r="195" spans="1:18" x14ac:dyDescent="0.2">
      <c r="A195" s="46" t="s">
        <v>737</v>
      </c>
      <c r="B195" s="46" t="s">
        <v>151</v>
      </c>
      <c r="C195" s="46" t="s">
        <v>744</v>
      </c>
      <c r="D195" s="99">
        <v>0</v>
      </c>
      <c r="E195" s="99">
        <v>0</v>
      </c>
      <c r="F195" s="99">
        <v>13420.09</v>
      </c>
      <c r="G195" s="99">
        <v>136773</v>
      </c>
      <c r="H195" s="99">
        <v>187082</v>
      </c>
      <c r="I195" s="99">
        <v>31847</v>
      </c>
      <c r="J195" s="99">
        <v>100571</v>
      </c>
      <c r="K195" s="99">
        <v>0</v>
      </c>
      <c r="L195" s="99">
        <v>0</v>
      </c>
      <c r="M195" s="99">
        <v>0</v>
      </c>
      <c r="N195" s="99">
        <v>0</v>
      </c>
      <c r="O195" s="99">
        <v>0</v>
      </c>
      <c r="P195" s="99">
        <v>0</v>
      </c>
      <c r="Q195" s="99">
        <v>0</v>
      </c>
      <c r="R195" s="99">
        <f t="shared" ref="R195:R258" si="3">SUM(I195:Q195)</f>
        <v>132418</v>
      </c>
    </row>
    <row r="196" spans="1:18" x14ac:dyDescent="0.2">
      <c r="A196" s="46" t="s">
        <v>723</v>
      </c>
      <c r="B196" s="46" t="s">
        <v>151</v>
      </c>
      <c r="C196" s="46" t="s">
        <v>724</v>
      </c>
      <c r="D196" s="99">
        <v>0</v>
      </c>
      <c r="E196" s="99">
        <v>4063.43</v>
      </c>
      <c r="F196" s="99">
        <v>7491.0300000000007</v>
      </c>
      <c r="G196" s="99">
        <v>0</v>
      </c>
      <c r="H196" s="99">
        <v>0</v>
      </c>
      <c r="I196" s="99">
        <v>6256599.9999999991</v>
      </c>
      <c r="J196" s="99">
        <v>19129780</v>
      </c>
      <c r="K196" s="99">
        <v>17454243.249999996</v>
      </c>
      <c r="L196" s="99">
        <v>0</v>
      </c>
      <c r="M196" s="99">
        <v>0</v>
      </c>
      <c r="N196" s="99">
        <v>0</v>
      </c>
      <c r="O196" s="99">
        <v>0</v>
      </c>
      <c r="P196" s="99">
        <v>0</v>
      </c>
      <c r="Q196" s="99">
        <v>0</v>
      </c>
      <c r="R196" s="99">
        <f t="shared" si="3"/>
        <v>42840623.25</v>
      </c>
    </row>
    <row r="197" spans="1:18" x14ac:dyDescent="0.2">
      <c r="A197" s="46" t="s">
        <v>738</v>
      </c>
      <c r="B197" s="46" t="s">
        <v>151</v>
      </c>
      <c r="C197" s="46" t="s">
        <v>745</v>
      </c>
      <c r="D197" s="99">
        <v>0</v>
      </c>
      <c r="E197" s="99">
        <v>0</v>
      </c>
      <c r="F197" s="99">
        <v>0</v>
      </c>
      <c r="G197" s="99">
        <v>0</v>
      </c>
      <c r="H197" s="99">
        <v>0</v>
      </c>
      <c r="I197" s="99">
        <v>0</v>
      </c>
      <c r="J197" s="99">
        <v>0</v>
      </c>
      <c r="K197" s="99">
        <v>4150336.4687499986</v>
      </c>
      <c r="L197" s="99">
        <v>8508189.760937497</v>
      </c>
      <c r="M197" s="99">
        <v>8720894.5049609337</v>
      </c>
      <c r="N197" s="99">
        <v>0</v>
      </c>
      <c r="O197" s="99">
        <v>0</v>
      </c>
      <c r="P197" s="99">
        <v>0</v>
      </c>
      <c r="Q197" s="99">
        <v>0</v>
      </c>
      <c r="R197" s="99">
        <f t="shared" si="3"/>
        <v>21379420.734648429</v>
      </c>
    </row>
    <row r="198" spans="1:18" x14ac:dyDescent="0.2">
      <c r="A198" s="46" t="s">
        <v>739</v>
      </c>
      <c r="B198" s="46" t="s">
        <v>140</v>
      </c>
      <c r="C198" s="46" t="s">
        <v>746</v>
      </c>
      <c r="D198" s="99">
        <v>0</v>
      </c>
      <c r="E198" s="99">
        <v>0</v>
      </c>
      <c r="F198" s="99">
        <v>10188</v>
      </c>
      <c r="G198" s="99">
        <v>0</v>
      </c>
      <c r="H198" s="99">
        <v>0</v>
      </c>
      <c r="I198" s="99">
        <v>1000000</v>
      </c>
      <c r="J198" s="99">
        <v>0</v>
      </c>
      <c r="K198" s="99">
        <v>0</v>
      </c>
      <c r="L198" s="99">
        <v>0</v>
      </c>
      <c r="M198" s="99">
        <v>0</v>
      </c>
      <c r="N198" s="99">
        <v>0</v>
      </c>
      <c r="O198" s="99">
        <v>0</v>
      </c>
      <c r="P198" s="99">
        <v>0</v>
      </c>
      <c r="Q198" s="99">
        <v>0</v>
      </c>
      <c r="R198" s="99">
        <f t="shared" si="3"/>
        <v>1000000</v>
      </c>
    </row>
    <row r="199" spans="1:18" x14ac:dyDescent="0.2">
      <c r="A199" s="46" t="s">
        <v>740</v>
      </c>
      <c r="B199" s="46" t="s">
        <v>151</v>
      </c>
      <c r="C199" s="46" t="s">
        <v>854</v>
      </c>
      <c r="D199" s="99">
        <v>0</v>
      </c>
      <c r="E199" s="99">
        <v>0</v>
      </c>
      <c r="F199" s="99">
        <v>0</v>
      </c>
      <c r="G199" s="99">
        <v>0</v>
      </c>
      <c r="H199" s="99">
        <v>0</v>
      </c>
      <c r="I199" s="99">
        <v>0</v>
      </c>
      <c r="J199" s="99">
        <v>0</v>
      </c>
      <c r="K199" s="99">
        <v>5057078.3749999981</v>
      </c>
      <c r="L199" s="99">
        <v>10367010.668749996</v>
      </c>
      <c r="M199" s="99">
        <v>10626185.935468744</v>
      </c>
      <c r="N199" s="99">
        <v>0</v>
      </c>
      <c r="O199" s="99">
        <v>0</v>
      </c>
      <c r="P199" s="99">
        <v>0</v>
      </c>
      <c r="Q199" s="99">
        <v>0</v>
      </c>
      <c r="R199" s="99">
        <f t="shared" si="3"/>
        <v>26050274.979218736</v>
      </c>
    </row>
    <row r="200" spans="1:18" x14ac:dyDescent="0.2">
      <c r="A200" s="46" t="s">
        <v>741</v>
      </c>
      <c r="B200" s="46" t="s">
        <v>151</v>
      </c>
      <c r="C200" s="46" t="s">
        <v>747</v>
      </c>
      <c r="D200" s="99">
        <v>0</v>
      </c>
      <c r="E200" s="99">
        <v>0</v>
      </c>
      <c r="F200" s="99">
        <v>0</v>
      </c>
      <c r="G200" s="99">
        <v>0</v>
      </c>
      <c r="H200" s="99">
        <v>0</v>
      </c>
      <c r="I200" s="99">
        <v>0</v>
      </c>
      <c r="J200" s="99">
        <v>0</v>
      </c>
      <c r="K200" s="99">
        <v>0</v>
      </c>
      <c r="L200" s="99">
        <v>0</v>
      </c>
      <c r="M200" s="99">
        <v>0</v>
      </c>
      <c r="N200" s="99">
        <v>0</v>
      </c>
      <c r="O200" s="99">
        <v>8891369.4374382254</v>
      </c>
      <c r="P200" s="99">
        <v>0</v>
      </c>
      <c r="Q200" s="99">
        <v>0</v>
      </c>
      <c r="R200" s="99">
        <f t="shared" si="3"/>
        <v>8891369.4374382254</v>
      </c>
    </row>
    <row r="201" spans="1:18" x14ac:dyDescent="0.2">
      <c r="A201" s="46" t="s">
        <v>799</v>
      </c>
      <c r="B201" s="46" t="s">
        <v>151</v>
      </c>
      <c r="C201" s="46" t="s">
        <v>802</v>
      </c>
      <c r="D201" s="99">
        <v>0</v>
      </c>
      <c r="E201" s="99">
        <v>0</v>
      </c>
      <c r="F201" s="99">
        <v>0</v>
      </c>
      <c r="G201" s="99">
        <v>0</v>
      </c>
      <c r="H201" s="99">
        <v>0</v>
      </c>
      <c r="I201" s="99">
        <v>0</v>
      </c>
      <c r="J201" s="99">
        <v>0</v>
      </c>
      <c r="K201" s="99">
        <v>0</v>
      </c>
      <c r="L201" s="99">
        <v>0</v>
      </c>
      <c r="M201" s="99">
        <v>0</v>
      </c>
      <c r="N201" s="99">
        <v>0</v>
      </c>
      <c r="O201" s="99">
        <v>0</v>
      </c>
      <c r="P201" s="99">
        <v>0</v>
      </c>
      <c r="Q201" s="99">
        <v>0</v>
      </c>
      <c r="R201" s="99">
        <f t="shared" si="3"/>
        <v>0</v>
      </c>
    </row>
    <row r="202" spans="1:18" x14ac:dyDescent="0.2">
      <c r="A202" s="46" t="s">
        <v>800</v>
      </c>
      <c r="B202" s="46" t="s">
        <v>151</v>
      </c>
      <c r="C202" s="46" t="s">
        <v>803</v>
      </c>
      <c r="D202" s="99">
        <v>0</v>
      </c>
      <c r="E202" s="99">
        <v>0</v>
      </c>
      <c r="F202" s="99">
        <v>0</v>
      </c>
      <c r="G202" s="99">
        <v>0</v>
      </c>
      <c r="H202" s="99">
        <v>0</v>
      </c>
      <c r="I202" s="99">
        <v>4843125</v>
      </c>
      <c r="J202" s="99">
        <v>4964203.125</v>
      </c>
      <c r="K202" s="99">
        <v>0</v>
      </c>
      <c r="L202" s="99">
        <v>0</v>
      </c>
      <c r="M202" s="99">
        <v>0</v>
      </c>
      <c r="N202" s="99">
        <v>0</v>
      </c>
      <c r="O202" s="99">
        <v>0</v>
      </c>
      <c r="P202" s="99">
        <v>0</v>
      </c>
      <c r="Q202" s="99">
        <v>0</v>
      </c>
      <c r="R202" s="99">
        <f t="shared" si="3"/>
        <v>9807328.125</v>
      </c>
    </row>
    <row r="203" spans="1:18" x14ac:dyDescent="0.2">
      <c r="A203" s="46" t="s">
        <v>801</v>
      </c>
      <c r="B203" s="46" t="s">
        <v>151</v>
      </c>
      <c r="C203" s="46" t="s">
        <v>804</v>
      </c>
      <c r="D203" s="99">
        <v>0</v>
      </c>
      <c r="E203" s="99">
        <v>0</v>
      </c>
      <c r="F203" s="99">
        <v>0</v>
      </c>
      <c r="G203" s="99">
        <v>0</v>
      </c>
      <c r="H203" s="99">
        <v>0</v>
      </c>
      <c r="I203" s="99">
        <v>0</v>
      </c>
      <c r="J203" s="99">
        <v>0</v>
      </c>
      <c r="K203" s="99">
        <v>0</v>
      </c>
      <c r="L203" s="99">
        <v>0</v>
      </c>
      <c r="M203" s="99">
        <v>0</v>
      </c>
      <c r="N203" s="99">
        <v>0</v>
      </c>
      <c r="O203" s="99">
        <v>4914026.905664389</v>
      </c>
      <c r="P203" s="99">
        <v>10073755.156611994</v>
      </c>
      <c r="Q203" s="99">
        <v>10325599.035527295</v>
      </c>
      <c r="R203" s="99">
        <f t="shared" si="3"/>
        <v>25313381.097803675</v>
      </c>
    </row>
    <row r="204" spans="1:18" x14ac:dyDescent="0.2">
      <c r="A204" s="46" t="s">
        <v>807</v>
      </c>
      <c r="B204" s="46" t="s">
        <v>151</v>
      </c>
      <c r="C204" s="46" t="s">
        <v>845</v>
      </c>
      <c r="D204" s="99">
        <v>0</v>
      </c>
      <c r="E204" s="99">
        <v>0</v>
      </c>
      <c r="F204" s="99">
        <v>1708.99</v>
      </c>
      <c r="G204" s="99">
        <v>700000.02</v>
      </c>
      <c r="H204" s="99">
        <v>0</v>
      </c>
      <c r="I204" s="99">
        <v>0</v>
      </c>
      <c r="J204" s="99">
        <v>0</v>
      </c>
      <c r="K204" s="99">
        <v>0</v>
      </c>
      <c r="L204" s="99">
        <v>0</v>
      </c>
      <c r="M204" s="99">
        <v>0</v>
      </c>
      <c r="N204" s="99">
        <v>0</v>
      </c>
      <c r="O204" s="99">
        <v>0</v>
      </c>
      <c r="P204" s="99">
        <v>0</v>
      </c>
      <c r="Q204" s="99">
        <v>0</v>
      </c>
      <c r="R204" s="99">
        <f t="shared" si="3"/>
        <v>0</v>
      </c>
    </row>
    <row r="205" spans="1:18" x14ac:dyDescent="0.2">
      <c r="A205" s="46" t="s">
        <v>823</v>
      </c>
      <c r="B205" s="46" t="s">
        <v>151</v>
      </c>
      <c r="C205" s="46" t="s">
        <v>841</v>
      </c>
      <c r="D205" s="99">
        <v>0</v>
      </c>
      <c r="E205" s="99">
        <v>0</v>
      </c>
      <c r="F205" s="99">
        <v>0</v>
      </c>
      <c r="G205" s="99">
        <v>0</v>
      </c>
      <c r="H205" s="99">
        <v>0</v>
      </c>
      <c r="I205" s="99">
        <v>0</v>
      </c>
      <c r="J205" s="99">
        <v>0</v>
      </c>
      <c r="K205" s="99">
        <v>0</v>
      </c>
      <c r="L205" s="99">
        <v>0</v>
      </c>
      <c r="M205" s="99">
        <v>4360447.2524804669</v>
      </c>
      <c r="N205" s="99">
        <v>8938916.8675849549</v>
      </c>
      <c r="O205" s="99">
        <v>9162389.7892745789</v>
      </c>
      <c r="P205" s="99">
        <v>0</v>
      </c>
      <c r="Q205" s="99">
        <v>0</v>
      </c>
      <c r="R205" s="99">
        <f t="shared" si="3"/>
        <v>22461753.909340002</v>
      </c>
    </row>
    <row r="206" spans="1:18" x14ac:dyDescent="0.2">
      <c r="A206" s="46" t="s">
        <v>824</v>
      </c>
      <c r="B206" s="46" t="s">
        <v>151</v>
      </c>
      <c r="C206" s="46" t="s">
        <v>842</v>
      </c>
      <c r="D206" s="99">
        <v>0</v>
      </c>
      <c r="E206" s="99">
        <v>0</v>
      </c>
      <c r="F206" s="99">
        <v>0</v>
      </c>
      <c r="G206" s="99">
        <v>0</v>
      </c>
      <c r="H206" s="99">
        <v>1900000</v>
      </c>
      <c r="I206" s="99">
        <v>0</v>
      </c>
      <c r="J206" s="99">
        <v>0</v>
      </c>
      <c r="K206" s="99">
        <v>0</v>
      </c>
      <c r="L206" s="99">
        <v>0</v>
      </c>
      <c r="M206" s="99">
        <v>0</v>
      </c>
      <c r="N206" s="99">
        <v>0</v>
      </c>
      <c r="O206" s="99">
        <v>0</v>
      </c>
      <c r="P206" s="99">
        <v>0</v>
      </c>
      <c r="Q206" s="99">
        <v>0</v>
      </c>
      <c r="R206" s="99">
        <f t="shared" si="3"/>
        <v>0</v>
      </c>
    </row>
    <row r="207" spans="1:18" x14ac:dyDescent="0.2">
      <c r="A207" s="46" t="s">
        <v>825</v>
      </c>
      <c r="B207" s="46" t="s">
        <v>151</v>
      </c>
      <c r="C207" s="46" t="s">
        <v>1026</v>
      </c>
      <c r="D207" s="99">
        <v>0</v>
      </c>
      <c r="E207" s="99">
        <v>0</v>
      </c>
      <c r="F207" s="99">
        <v>0</v>
      </c>
      <c r="G207" s="99">
        <v>0</v>
      </c>
      <c r="H207" s="99">
        <v>0</v>
      </c>
      <c r="I207" s="99">
        <v>0</v>
      </c>
      <c r="J207" s="99">
        <v>0</v>
      </c>
      <c r="K207" s="99">
        <v>21980594.387609366</v>
      </c>
      <c r="L207" s="99">
        <v>22530109.2472996</v>
      </c>
      <c r="M207" s="99">
        <v>23093361.978482082</v>
      </c>
      <c r="N207" s="99">
        <v>0</v>
      </c>
      <c r="O207" s="99">
        <v>0</v>
      </c>
      <c r="P207" s="99">
        <v>0</v>
      </c>
      <c r="Q207" s="99">
        <v>0</v>
      </c>
      <c r="R207" s="99">
        <f t="shared" si="3"/>
        <v>67604065.613391042</v>
      </c>
    </row>
    <row r="208" spans="1:18" x14ac:dyDescent="0.2">
      <c r="A208" s="46" t="s">
        <v>826</v>
      </c>
      <c r="B208" s="46" t="s">
        <v>151</v>
      </c>
      <c r="C208" s="46" t="s">
        <v>960</v>
      </c>
      <c r="D208" s="99">
        <v>0</v>
      </c>
      <c r="E208" s="99">
        <v>0</v>
      </c>
      <c r="F208" s="99">
        <v>0</v>
      </c>
      <c r="G208" s="99">
        <v>0</v>
      </c>
      <c r="H208" s="99">
        <v>0</v>
      </c>
      <c r="I208" s="99">
        <v>0</v>
      </c>
      <c r="J208" s="99">
        <v>0</v>
      </c>
      <c r="K208" s="99">
        <v>3975880.1874999986</v>
      </c>
      <c r="L208" s="99">
        <v>8150554.3843749966</v>
      </c>
      <c r="M208" s="99">
        <v>8354318.2439843705</v>
      </c>
      <c r="N208" s="99">
        <v>0</v>
      </c>
      <c r="O208" s="99">
        <v>0</v>
      </c>
      <c r="P208" s="99">
        <v>0</v>
      </c>
      <c r="Q208" s="99">
        <v>0</v>
      </c>
      <c r="R208" s="99">
        <f t="shared" si="3"/>
        <v>20480752.815859366</v>
      </c>
    </row>
    <row r="209" spans="1:18" x14ac:dyDescent="0.2">
      <c r="A209" s="46" t="s">
        <v>827</v>
      </c>
      <c r="B209" s="46" t="s">
        <v>151</v>
      </c>
      <c r="C209" s="46" t="s">
        <v>961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4384896.7080078106</v>
      </c>
      <c r="M209" s="99">
        <v>4494519.1257080054</v>
      </c>
      <c r="N209" s="99">
        <v>0</v>
      </c>
      <c r="O209" s="99">
        <v>0</v>
      </c>
      <c r="P209" s="99">
        <v>0</v>
      </c>
      <c r="Q209" s="99">
        <v>0</v>
      </c>
      <c r="R209" s="99">
        <f t="shared" si="3"/>
        <v>8879415.8337158151</v>
      </c>
    </row>
    <row r="210" spans="1:18" x14ac:dyDescent="0.2">
      <c r="A210" s="46" t="s">
        <v>828</v>
      </c>
      <c r="B210" s="46" t="s">
        <v>151</v>
      </c>
      <c r="C210" s="46" t="s">
        <v>962</v>
      </c>
      <c r="D210" s="99">
        <v>0</v>
      </c>
      <c r="E210" s="99">
        <v>0</v>
      </c>
      <c r="F210" s="99">
        <v>0</v>
      </c>
      <c r="G210" s="99">
        <v>0</v>
      </c>
      <c r="H210" s="99">
        <v>0</v>
      </c>
      <c r="I210" s="99">
        <v>0</v>
      </c>
      <c r="J210" s="99">
        <v>0</v>
      </c>
      <c r="K210" s="99">
        <v>0</v>
      </c>
      <c r="L210" s="99">
        <v>0</v>
      </c>
      <c r="M210" s="99">
        <v>0</v>
      </c>
      <c r="N210" s="99">
        <v>13098737.158714592</v>
      </c>
      <c r="O210" s="99">
        <v>13426205.587682456</v>
      </c>
      <c r="P210" s="99">
        <v>0</v>
      </c>
      <c r="Q210" s="99">
        <v>0</v>
      </c>
      <c r="R210" s="99">
        <f t="shared" si="3"/>
        <v>26524942.746397048</v>
      </c>
    </row>
    <row r="211" spans="1:18" x14ac:dyDescent="0.2">
      <c r="A211" s="46" t="s">
        <v>829</v>
      </c>
      <c r="B211" s="46" t="s">
        <v>151</v>
      </c>
      <c r="C211" s="46" t="s">
        <v>963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0</v>
      </c>
      <c r="J211" s="99">
        <v>0</v>
      </c>
      <c r="K211" s="99">
        <v>0</v>
      </c>
      <c r="L211" s="99">
        <v>0</v>
      </c>
      <c r="M211" s="99">
        <v>0</v>
      </c>
      <c r="N211" s="99">
        <v>0</v>
      </c>
      <c r="O211" s="99">
        <v>0</v>
      </c>
      <c r="P211" s="99">
        <v>14913251.465521386</v>
      </c>
      <c r="Q211" s="99">
        <v>15286082.75215942</v>
      </c>
      <c r="R211" s="99">
        <f t="shared" si="3"/>
        <v>30199334.217680804</v>
      </c>
    </row>
    <row r="212" spans="1:18" x14ac:dyDescent="0.2">
      <c r="A212" s="46" t="s">
        <v>883</v>
      </c>
      <c r="B212" s="46" t="s">
        <v>151</v>
      </c>
      <c r="C212" s="46" t="s">
        <v>904</v>
      </c>
      <c r="D212" s="99">
        <v>0</v>
      </c>
      <c r="E212" s="99">
        <v>0</v>
      </c>
      <c r="F212" s="99">
        <v>0</v>
      </c>
      <c r="G212" s="99">
        <v>0</v>
      </c>
      <c r="H212" s="99">
        <v>0</v>
      </c>
      <c r="I212" s="99">
        <v>0</v>
      </c>
      <c r="J212" s="99">
        <v>0</v>
      </c>
      <c r="K212" s="99">
        <v>2060091.7656249998</v>
      </c>
      <c r="L212" s="99">
        <v>4224291.9324218743</v>
      </c>
      <c r="M212" s="99">
        <v>4329899.2307324205</v>
      </c>
      <c r="N212" s="99">
        <v>0</v>
      </c>
      <c r="O212" s="99">
        <v>0</v>
      </c>
      <c r="P212" s="99">
        <v>0</v>
      </c>
      <c r="Q212" s="99">
        <v>0</v>
      </c>
      <c r="R212" s="99">
        <f t="shared" si="3"/>
        <v>10614282.928779295</v>
      </c>
    </row>
    <row r="213" spans="1:18" x14ac:dyDescent="0.2">
      <c r="A213" s="46" t="s">
        <v>898</v>
      </c>
      <c r="B213" s="46" t="s">
        <v>151</v>
      </c>
      <c r="C213" s="46" t="s">
        <v>905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8236651.7898437502</v>
      </c>
      <c r="O213" s="99">
        <v>0</v>
      </c>
      <c r="P213" s="99">
        <v>0</v>
      </c>
      <c r="Q213" s="99">
        <v>0</v>
      </c>
      <c r="R213" s="99">
        <f t="shared" si="3"/>
        <v>8236651.7898437502</v>
      </c>
    </row>
    <row r="214" spans="1:18" x14ac:dyDescent="0.2">
      <c r="A214" s="46" t="s">
        <v>899</v>
      </c>
      <c r="B214" s="46" t="s">
        <v>151</v>
      </c>
      <c r="C214" s="46" t="s">
        <v>913</v>
      </c>
      <c r="D214" s="99">
        <v>0</v>
      </c>
      <c r="E214" s="99">
        <v>0</v>
      </c>
      <c r="F214" s="99">
        <v>0</v>
      </c>
      <c r="G214" s="99">
        <v>991692.25</v>
      </c>
      <c r="H214" s="99">
        <v>280000</v>
      </c>
      <c r="I214" s="99">
        <v>0</v>
      </c>
      <c r="J214" s="99">
        <v>0</v>
      </c>
      <c r="K214" s="99">
        <v>0</v>
      </c>
      <c r="L214" s="99">
        <v>0</v>
      </c>
      <c r="M214" s="99">
        <v>0</v>
      </c>
      <c r="N214" s="99">
        <v>0</v>
      </c>
      <c r="O214" s="99">
        <v>0</v>
      </c>
      <c r="P214" s="99">
        <v>0</v>
      </c>
      <c r="Q214" s="99">
        <v>0</v>
      </c>
      <c r="R214" s="99">
        <f t="shared" si="3"/>
        <v>0</v>
      </c>
    </row>
    <row r="215" spans="1:18" x14ac:dyDescent="0.2">
      <c r="A215" s="46" t="s">
        <v>920</v>
      </c>
      <c r="B215" s="46" t="s">
        <v>151</v>
      </c>
      <c r="C215" s="46" t="s">
        <v>923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4099999.9999999995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f t="shared" si="3"/>
        <v>4099999.9999999995</v>
      </c>
    </row>
    <row r="216" spans="1:18" x14ac:dyDescent="0.2">
      <c r="A216" s="46" t="s">
        <v>900</v>
      </c>
      <c r="B216" s="46" t="s">
        <v>151</v>
      </c>
      <c r="C216" s="46" t="s">
        <v>911</v>
      </c>
      <c r="D216" s="99">
        <v>0</v>
      </c>
      <c r="E216" s="99">
        <v>0</v>
      </c>
      <c r="F216" s="99">
        <v>0</v>
      </c>
      <c r="G216" s="99">
        <v>0</v>
      </c>
      <c r="H216" s="99">
        <v>0</v>
      </c>
      <c r="I216" s="99">
        <v>0</v>
      </c>
      <c r="J216" s="99">
        <v>0</v>
      </c>
      <c r="K216" s="99">
        <v>0</v>
      </c>
      <c r="L216" s="99">
        <v>0</v>
      </c>
      <c r="M216" s="99">
        <v>0</v>
      </c>
      <c r="N216" s="99">
        <v>24077554.74893602</v>
      </c>
      <c r="O216" s="99">
        <v>10576925.83613975</v>
      </c>
      <c r="P216" s="99">
        <v>0</v>
      </c>
      <c r="Q216" s="99">
        <v>0</v>
      </c>
      <c r="R216" s="99">
        <f t="shared" si="3"/>
        <v>34654480.585075766</v>
      </c>
    </row>
    <row r="217" spans="1:18" x14ac:dyDescent="0.2">
      <c r="A217" s="46" t="s">
        <v>901</v>
      </c>
      <c r="B217" s="46" t="s">
        <v>151</v>
      </c>
      <c r="C217" s="46" t="s">
        <v>914</v>
      </c>
      <c r="D217" s="99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0</v>
      </c>
      <c r="K217" s="99">
        <v>0</v>
      </c>
      <c r="L217" s="99">
        <v>7083719.2255859347</v>
      </c>
      <c r="M217" s="99">
        <v>7260812.2062255824</v>
      </c>
      <c r="N217" s="99">
        <v>7004548.2460058555</v>
      </c>
      <c r="O217" s="99">
        <v>0</v>
      </c>
      <c r="P217" s="99">
        <v>0</v>
      </c>
      <c r="Q217" s="99">
        <v>0</v>
      </c>
      <c r="R217" s="99">
        <f t="shared" si="3"/>
        <v>21349079.677817374</v>
      </c>
    </row>
    <row r="218" spans="1:18" x14ac:dyDescent="0.2">
      <c r="A218" s="46" t="s">
        <v>902</v>
      </c>
      <c r="B218" s="46" t="s">
        <v>151</v>
      </c>
      <c r="C218" s="46" t="s">
        <v>906</v>
      </c>
      <c r="D218" s="99">
        <v>0</v>
      </c>
      <c r="E218" s="99">
        <v>0</v>
      </c>
      <c r="F218" s="99">
        <v>0</v>
      </c>
      <c r="G218" s="99">
        <v>0</v>
      </c>
      <c r="H218" s="99">
        <v>0</v>
      </c>
      <c r="I218" s="99">
        <v>0</v>
      </c>
      <c r="J218" s="99">
        <v>0</v>
      </c>
      <c r="K218" s="99">
        <v>0</v>
      </c>
      <c r="L218" s="99">
        <v>0</v>
      </c>
      <c r="M218" s="99">
        <v>0</v>
      </c>
      <c r="N218" s="99">
        <v>8442568.084589839</v>
      </c>
      <c r="O218" s="99">
        <v>0</v>
      </c>
      <c r="P218" s="99">
        <v>0</v>
      </c>
      <c r="Q218" s="99">
        <v>0</v>
      </c>
      <c r="R218" s="99">
        <f t="shared" si="3"/>
        <v>8442568.084589839</v>
      </c>
    </row>
    <row r="219" spans="1:18" x14ac:dyDescent="0.2">
      <c r="A219" s="46" t="s">
        <v>903</v>
      </c>
      <c r="B219" s="46" t="s">
        <v>151</v>
      </c>
      <c r="C219" s="46" t="s">
        <v>908</v>
      </c>
      <c r="D219" s="99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13881530.216008293</v>
      </c>
      <c r="O219" s="99">
        <v>6097957.9163179277</v>
      </c>
      <c r="P219" s="99">
        <v>0</v>
      </c>
      <c r="Q219" s="99">
        <v>0</v>
      </c>
      <c r="R219" s="99">
        <f t="shared" si="3"/>
        <v>19979488.132326219</v>
      </c>
    </row>
    <row r="220" spans="1:18" x14ac:dyDescent="0.2">
      <c r="A220" s="46" t="s">
        <v>809</v>
      </c>
      <c r="B220" s="46" t="s">
        <v>159</v>
      </c>
      <c r="C220" s="46" t="s">
        <v>846</v>
      </c>
      <c r="D220" s="99">
        <v>0</v>
      </c>
      <c r="E220" s="99">
        <v>0</v>
      </c>
      <c r="F220" s="99">
        <v>219.76</v>
      </c>
      <c r="G220" s="99">
        <v>102331.97</v>
      </c>
      <c r="H220" s="99">
        <v>0</v>
      </c>
      <c r="I220" s="99">
        <v>0</v>
      </c>
      <c r="J220" s="99">
        <v>0</v>
      </c>
      <c r="K220" s="99">
        <v>0</v>
      </c>
      <c r="L220" s="99">
        <v>0</v>
      </c>
      <c r="M220" s="99">
        <v>0</v>
      </c>
      <c r="N220" s="99">
        <v>0</v>
      </c>
      <c r="O220" s="99">
        <v>0</v>
      </c>
      <c r="P220" s="99">
        <v>0</v>
      </c>
      <c r="Q220" s="99">
        <v>0</v>
      </c>
      <c r="R220" s="99">
        <f t="shared" si="3"/>
        <v>0</v>
      </c>
    </row>
    <row r="221" spans="1:18" x14ac:dyDescent="0.2">
      <c r="A221" s="46" t="s">
        <v>506</v>
      </c>
      <c r="B221" s="46" t="s">
        <v>159</v>
      </c>
      <c r="C221" s="46" t="s">
        <v>573</v>
      </c>
      <c r="D221" s="99">
        <v>156.30000000000001</v>
      </c>
      <c r="E221" s="99">
        <v>0</v>
      </c>
      <c r="F221" s="99">
        <v>0</v>
      </c>
      <c r="G221" s="99">
        <v>0</v>
      </c>
      <c r="H221" s="99">
        <v>0</v>
      </c>
      <c r="I221" s="99">
        <v>0</v>
      </c>
      <c r="J221" s="99">
        <v>0</v>
      </c>
      <c r="K221" s="99">
        <v>0</v>
      </c>
      <c r="L221" s="99">
        <v>0</v>
      </c>
      <c r="M221" s="99">
        <v>0</v>
      </c>
      <c r="N221" s="99">
        <v>0</v>
      </c>
      <c r="O221" s="99">
        <v>0</v>
      </c>
      <c r="P221" s="99">
        <v>0</v>
      </c>
      <c r="Q221" s="99">
        <v>0</v>
      </c>
      <c r="R221" s="99">
        <f t="shared" si="3"/>
        <v>0</v>
      </c>
    </row>
    <row r="222" spans="1:18" x14ac:dyDescent="0.2">
      <c r="A222" s="46" t="s">
        <v>63</v>
      </c>
      <c r="B222" s="46" t="s">
        <v>159</v>
      </c>
      <c r="C222" s="46" t="s">
        <v>276</v>
      </c>
      <c r="D222" s="99">
        <v>3039467.82</v>
      </c>
      <c r="E222" s="99">
        <v>2094580.72</v>
      </c>
      <c r="F222" s="99">
        <v>1138404.3400000015</v>
      </c>
      <c r="G222" s="99">
        <v>3769753</v>
      </c>
      <c r="H222" s="99">
        <v>3600000</v>
      </c>
      <c r="I222" s="99">
        <v>4323450</v>
      </c>
      <c r="J222" s="99">
        <v>4431536.25</v>
      </c>
      <c r="K222" s="99">
        <v>4542324.6562499991</v>
      </c>
      <c r="L222" s="99">
        <v>4655882.7726562489</v>
      </c>
      <c r="M222" s="99">
        <v>4772279.8419726547</v>
      </c>
      <c r="N222" s="99">
        <v>4891586.8380219704</v>
      </c>
      <c r="O222" s="99">
        <v>5013876.5089725191</v>
      </c>
      <c r="P222" s="99">
        <v>5139223.4216968324</v>
      </c>
      <c r="Q222" s="99">
        <v>5267704.0072392523</v>
      </c>
      <c r="R222" s="99">
        <f t="shared" si="3"/>
        <v>43037864.29680948</v>
      </c>
    </row>
    <row r="223" spans="1:18" x14ac:dyDescent="0.2">
      <c r="A223" s="46" t="s">
        <v>64</v>
      </c>
      <c r="B223" s="46" t="s">
        <v>159</v>
      </c>
      <c r="C223" s="46" t="s">
        <v>467</v>
      </c>
      <c r="D223" s="99">
        <v>619270.33000000007</v>
      </c>
      <c r="E223" s="99">
        <v>1132982.5699999998</v>
      </c>
      <c r="F223" s="99">
        <v>195906.71000000011</v>
      </c>
      <c r="G223" s="99">
        <v>0</v>
      </c>
      <c r="H223" s="99">
        <v>0</v>
      </c>
      <c r="I223" s="99">
        <v>0</v>
      </c>
      <c r="J223" s="99">
        <v>0</v>
      </c>
      <c r="K223" s="99">
        <v>0</v>
      </c>
      <c r="L223" s="99">
        <v>0</v>
      </c>
      <c r="M223" s="99">
        <v>0</v>
      </c>
      <c r="N223" s="99">
        <v>0</v>
      </c>
      <c r="O223" s="99">
        <v>0</v>
      </c>
      <c r="P223" s="99">
        <v>0</v>
      </c>
      <c r="Q223" s="99">
        <v>0</v>
      </c>
      <c r="R223" s="99">
        <f t="shared" si="3"/>
        <v>0</v>
      </c>
    </row>
    <row r="224" spans="1:18" x14ac:dyDescent="0.2">
      <c r="A224" s="46" t="s">
        <v>65</v>
      </c>
      <c r="B224" s="46" t="s">
        <v>159</v>
      </c>
      <c r="C224" s="46" t="s">
        <v>277</v>
      </c>
      <c r="D224" s="99">
        <v>1137045.31</v>
      </c>
      <c r="E224" s="99">
        <v>557126.12</v>
      </c>
      <c r="F224" s="99">
        <v>95849.799999999988</v>
      </c>
      <c r="G224" s="99">
        <v>149093.49</v>
      </c>
      <c r="H224" s="99">
        <v>0</v>
      </c>
      <c r="I224" s="99">
        <v>0</v>
      </c>
      <c r="J224" s="99">
        <v>0</v>
      </c>
      <c r="K224" s="99">
        <v>0</v>
      </c>
      <c r="L224" s="99">
        <v>0</v>
      </c>
      <c r="M224" s="99">
        <v>0</v>
      </c>
      <c r="N224" s="99">
        <v>0</v>
      </c>
      <c r="O224" s="99">
        <v>0</v>
      </c>
      <c r="P224" s="99">
        <v>0</v>
      </c>
      <c r="Q224" s="99">
        <v>0</v>
      </c>
      <c r="R224" s="99">
        <f t="shared" si="3"/>
        <v>0</v>
      </c>
    </row>
    <row r="225" spans="1:18" x14ac:dyDescent="0.2">
      <c r="A225" s="46" t="s">
        <v>66</v>
      </c>
      <c r="B225" s="46" t="s">
        <v>159</v>
      </c>
      <c r="C225" s="46" t="s">
        <v>278</v>
      </c>
      <c r="D225" s="99">
        <v>315234.23</v>
      </c>
      <c r="E225" s="99">
        <v>174607.22</v>
      </c>
      <c r="F225" s="99">
        <v>15871.24</v>
      </c>
      <c r="G225" s="99">
        <v>463447.41000000003</v>
      </c>
      <c r="H225" s="99">
        <v>895000</v>
      </c>
      <c r="I225" s="99">
        <v>717499.99999999988</v>
      </c>
      <c r="J225" s="99">
        <v>735437.5</v>
      </c>
      <c r="K225" s="99">
        <v>753823.43749999988</v>
      </c>
      <c r="L225" s="99">
        <v>772669.02343749988</v>
      </c>
      <c r="M225" s="99">
        <v>791985.74902343727</v>
      </c>
      <c r="N225" s="99">
        <v>811785.39274902316</v>
      </c>
      <c r="O225" s="99">
        <v>832080.02756774856</v>
      </c>
      <c r="P225" s="99">
        <v>852882.02825694229</v>
      </c>
      <c r="Q225" s="99">
        <v>874204.07896336564</v>
      </c>
      <c r="R225" s="99">
        <f t="shared" si="3"/>
        <v>7142367.237498017</v>
      </c>
    </row>
    <row r="226" spans="1:18" x14ac:dyDescent="0.2">
      <c r="A226" s="46" t="s">
        <v>177</v>
      </c>
      <c r="B226" s="46" t="s">
        <v>159</v>
      </c>
      <c r="C226" s="46" t="s">
        <v>786</v>
      </c>
      <c r="D226" s="99">
        <v>16288.18</v>
      </c>
      <c r="E226" s="99">
        <v>652950.58000000007</v>
      </c>
      <c r="F226" s="99">
        <v>3362204.2899999991</v>
      </c>
      <c r="G226" s="99">
        <v>6534097.0000000009</v>
      </c>
      <c r="H226" s="99">
        <v>4615800</v>
      </c>
      <c r="I226" s="99">
        <v>3177499.9999999995</v>
      </c>
      <c r="J226" s="99">
        <v>0</v>
      </c>
      <c r="K226" s="99">
        <v>0</v>
      </c>
      <c r="L226" s="99">
        <v>0</v>
      </c>
      <c r="M226" s="99">
        <v>0</v>
      </c>
      <c r="N226" s="99">
        <v>0</v>
      </c>
      <c r="O226" s="99">
        <v>0</v>
      </c>
      <c r="P226" s="99">
        <v>0</v>
      </c>
      <c r="Q226" s="99">
        <v>0</v>
      </c>
      <c r="R226" s="99">
        <f t="shared" si="3"/>
        <v>3177499.9999999995</v>
      </c>
    </row>
    <row r="227" spans="1:18" x14ac:dyDescent="0.2">
      <c r="A227" s="46" t="s">
        <v>814</v>
      </c>
      <c r="B227" s="46" t="s">
        <v>159</v>
      </c>
      <c r="C227" s="46" t="s">
        <v>832</v>
      </c>
      <c r="D227" s="99">
        <v>0</v>
      </c>
      <c r="E227" s="99">
        <v>0</v>
      </c>
      <c r="F227" s="99">
        <v>0</v>
      </c>
      <c r="G227" s="99">
        <v>0</v>
      </c>
      <c r="H227" s="99">
        <v>330000</v>
      </c>
      <c r="I227" s="99">
        <v>338249.99999999994</v>
      </c>
      <c r="J227" s="99">
        <v>346706.25</v>
      </c>
      <c r="K227" s="99">
        <v>355373.90624999994</v>
      </c>
      <c r="L227" s="99">
        <v>364258.25390624994</v>
      </c>
      <c r="M227" s="99">
        <v>373364.71025390615</v>
      </c>
      <c r="N227" s="99">
        <v>382698.82801025378</v>
      </c>
      <c r="O227" s="99">
        <v>392266.29871051008</v>
      </c>
      <c r="P227" s="99">
        <v>402072.95617827278</v>
      </c>
      <c r="Q227" s="99">
        <v>412124.78008272953</v>
      </c>
      <c r="R227" s="99">
        <f t="shared" si="3"/>
        <v>3367115.9833919224</v>
      </c>
    </row>
    <row r="228" spans="1:18" x14ac:dyDescent="0.2">
      <c r="A228" s="46" t="s">
        <v>815</v>
      </c>
      <c r="B228" s="46" t="s">
        <v>159</v>
      </c>
      <c r="C228" s="46" t="s">
        <v>833</v>
      </c>
      <c r="D228" s="99">
        <v>0</v>
      </c>
      <c r="E228" s="99">
        <v>0</v>
      </c>
      <c r="F228" s="99">
        <v>0</v>
      </c>
      <c r="G228" s="99">
        <v>0</v>
      </c>
      <c r="H228" s="99">
        <v>500000</v>
      </c>
      <c r="I228" s="99">
        <v>563750</v>
      </c>
      <c r="J228" s="99">
        <v>577843.75</v>
      </c>
      <c r="K228" s="99">
        <v>0</v>
      </c>
      <c r="L228" s="99">
        <v>0</v>
      </c>
      <c r="M228" s="99">
        <v>0</v>
      </c>
      <c r="N228" s="99">
        <v>0</v>
      </c>
      <c r="O228" s="99">
        <v>0</v>
      </c>
      <c r="P228" s="99">
        <v>0</v>
      </c>
      <c r="Q228" s="99">
        <v>0</v>
      </c>
      <c r="R228" s="99">
        <f t="shared" si="3"/>
        <v>1141593.75</v>
      </c>
    </row>
    <row r="229" spans="1:18" x14ac:dyDescent="0.2">
      <c r="A229" s="46" t="s">
        <v>924</v>
      </c>
      <c r="B229" s="46" t="s">
        <v>924</v>
      </c>
      <c r="C229" s="46" t="s">
        <v>925</v>
      </c>
      <c r="D229" s="99">
        <v>0</v>
      </c>
      <c r="E229" s="99">
        <v>0</v>
      </c>
      <c r="F229" s="99">
        <v>0</v>
      </c>
      <c r="G229" s="99">
        <v>0</v>
      </c>
      <c r="H229" s="99">
        <v>4000000</v>
      </c>
      <c r="I229" s="99">
        <v>4099999.9999999995</v>
      </c>
      <c r="J229" s="99">
        <v>4202500</v>
      </c>
      <c r="K229" s="99">
        <v>4307562.4999999991</v>
      </c>
      <c r="L229" s="99">
        <v>4415251.5624999991</v>
      </c>
      <c r="M229" s="99">
        <v>4525632.8515624991</v>
      </c>
      <c r="N229" s="99">
        <v>4638773.6728515606</v>
      </c>
      <c r="O229" s="99">
        <v>4754743.0146728493</v>
      </c>
      <c r="P229" s="99">
        <v>4873611.5900396695</v>
      </c>
      <c r="Q229" s="99">
        <v>4995451.8797906609</v>
      </c>
      <c r="R229" s="99">
        <f t="shared" si="3"/>
        <v>40813527.071417242</v>
      </c>
    </row>
    <row r="230" spans="1:18" x14ac:dyDescent="0.2">
      <c r="A230" s="46" t="s">
        <v>153</v>
      </c>
      <c r="B230" s="46" t="s">
        <v>153</v>
      </c>
      <c r="C230" s="46" t="s">
        <v>343</v>
      </c>
      <c r="D230" s="99">
        <v>5714178.6400000006</v>
      </c>
      <c r="E230" s="99">
        <v>4384034.22</v>
      </c>
      <c r="F230" s="99">
        <v>2536950.4400000009</v>
      </c>
      <c r="G230" s="99">
        <v>1406985.9499999995</v>
      </c>
      <c r="H230" s="99">
        <v>0</v>
      </c>
      <c r="I230" s="99">
        <v>0</v>
      </c>
      <c r="J230" s="99">
        <v>0</v>
      </c>
      <c r="K230" s="99">
        <v>0</v>
      </c>
      <c r="L230" s="99">
        <v>0</v>
      </c>
      <c r="M230" s="99">
        <v>0</v>
      </c>
      <c r="N230" s="99">
        <v>0</v>
      </c>
      <c r="O230" s="99">
        <v>0</v>
      </c>
      <c r="P230" s="99">
        <v>0</v>
      </c>
      <c r="Q230" s="99">
        <v>0</v>
      </c>
      <c r="R230" s="99">
        <f t="shared" si="3"/>
        <v>0</v>
      </c>
    </row>
    <row r="231" spans="1:18" x14ac:dyDescent="0.2">
      <c r="A231" s="46" t="s">
        <v>508</v>
      </c>
      <c r="B231" s="46" t="s">
        <v>1044</v>
      </c>
      <c r="C231" s="46" t="s">
        <v>574</v>
      </c>
      <c r="D231" s="99">
        <v>14159.34</v>
      </c>
      <c r="E231" s="99">
        <v>0</v>
      </c>
      <c r="F231" s="99">
        <v>0</v>
      </c>
      <c r="G231" s="99">
        <v>0</v>
      </c>
      <c r="H231" s="99">
        <v>0</v>
      </c>
      <c r="I231" s="99">
        <v>0</v>
      </c>
      <c r="J231" s="99">
        <v>0</v>
      </c>
      <c r="K231" s="99">
        <v>0</v>
      </c>
      <c r="L231" s="99">
        <v>0</v>
      </c>
      <c r="M231" s="99">
        <v>0</v>
      </c>
      <c r="N231" s="99">
        <v>0</v>
      </c>
      <c r="O231" s="99">
        <v>0</v>
      </c>
      <c r="P231" s="99">
        <v>0</v>
      </c>
      <c r="Q231" s="99">
        <v>0</v>
      </c>
      <c r="R231" s="99">
        <f t="shared" si="3"/>
        <v>0</v>
      </c>
    </row>
    <row r="232" spans="1:18" x14ac:dyDescent="0.2">
      <c r="A232" s="46" t="s">
        <v>509</v>
      </c>
      <c r="B232" s="46" t="s">
        <v>1044</v>
      </c>
      <c r="C232" s="46" t="s">
        <v>575</v>
      </c>
      <c r="D232" s="99">
        <v>4977.5</v>
      </c>
      <c r="E232" s="99">
        <v>0</v>
      </c>
      <c r="F232" s="99">
        <v>0</v>
      </c>
      <c r="G232" s="99">
        <v>0</v>
      </c>
      <c r="H232" s="99">
        <v>0</v>
      </c>
      <c r="I232" s="99">
        <v>0</v>
      </c>
      <c r="J232" s="99">
        <v>0</v>
      </c>
      <c r="K232" s="99">
        <v>0</v>
      </c>
      <c r="L232" s="99">
        <v>0</v>
      </c>
      <c r="M232" s="99">
        <v>0</v>
      </c>
      <c r="N232" s="99">
        <v>0</v>
      </c>
      <c r="O232" s="99">
        <v>0</v>
      </c>
      <c r="P232" s="99">
        <v>0</v>
      </c>
      <c r="Q232" s="99">
        <v>0</v>
      </c>
      <c r="R232" s="99">
        <f t="shared" si="3"/>
        <v>0</v>
      </c>
    </row>
    <row r="233" spans="1:18" x14ac:dyDescent="0.2">
      <c r="A233" s="46" t="s">
        <v>131</v>
      </c>
      <c r="B233" s="46" t="s">
        <v>1031</v>
      </c>
      <c r="C233" s="46" t="s">
        <v>1027</v>
      </c>
      <c r="D233" s="99">
        <v>871598.59</v>
      </c>
      <c r="E233" s="99">
        <v>979246.73000000021</v>
      </c>
      <c r="F233" s="99">
        <v>1311152.3099999984</v>
      </c>
      <c r="G233" s="99">
        <v>1420000</v>
      </c>
      <c r="H233" s="99">
        <v>1400000</v>
      </c>
      <c r="I233" s="99">
        <v>1793749.9999999998</v>
      </c>
      <c r="J233" s="99">
        <v>1838593.7499999998</v>
      </c>
      <c r="K233" s="99">
        <v>1884558.5937499998</v>
      </c>
      <c r="L233" s="99">
        <v>1931672.5585937495</v>
      </c>
      <c r="M233" s="99">
        <v>1979964.3725585931</v>
      </c>
      <c r="N233" s="99">
        <v>2029463.4818725579</v>
      </c>
      <c r="O233" s="99">
        <v>2080200.0689193716</v>
      </c>
      <c r="P233" s="99">
        <v>2132205.0706423554</v>
      </c>
      <c r="Q233" s="99">
        <v>2185510.197408414</v>
      </c>
      <c r="R233" s="99">
        <f t="shared" si="3"/>
        <v>17855918.093745042</v>
      </c>
    </row>
    <row r="234" spans="1:18" x14ac:dyDescent="0.2">
      <c r="A234" s="46" t="s">
        <v>132</v>
      </c>
      <c r="B234" s="46" t="s">
        <v>1031</v>
      </c>
      <c r="C234" s="46" t="s">
        <v>1028</v>
      </c>
      <c r="D234" s="99">
        <v>4923802.1300000008</v>
      </c>
      <c r="E234" s="99">
        <v>6568834.3800000008</v>
      </c>
      <c r="F234" s="99">
        <v>2398399.5000000042</v>
      </c>
      <c r="G234" s="99">
        <v>2700000</v>
      </c>
      <c r="H234" s="99">
        <v>3000000</v>
      </c>
      <c r="I234" s="99">
        <v>3074999.9999999995</v>
      </c>
      <c r="J234" s="99">
        <v>3151874.9999999995</v>
      </c>
      <c r="K234" s="99">
        <v>3230671.8749999995</v>
      </c>
      <c r="L234" s="99">
        <v>3311438.6718749991</v>
      </c>
      <c r="M234" s="99">
        <v>3394224.6386718741</v>
      </c>
      <c r="N234" s="99">
        <v>3479080.2546386705</v>
      </c>
      <c r="O234" s="99">
        <v>3566057.261004637</v>
      </c>
      <c r="P234" s="99">
        <v>3655208.6925297524</v>
      </c>
      <c r="Q234" s="99">
        <v>3746588.9098429955</v>
      </c>
      <c r="R234" s="99">
        <f t="shared" si="3"/>
        <v>30610145.303562928</v>
      </c>
    </row>
    <row r="235" spans="1:18" x14ac:dyDescent="0.2">
      <c r="A235" s="46" t="s">
        <v>175</v>
      </c>
      <c r="B235" s="46" t="s">
        <v>175</v>
      </c>
      <c r="C235" s="46" t="s">
        <v>795</v>
      </c>
      <c r="D235" s="99">
        <v>2530605.2800000003</v>
      </c>
      <c r="E235" s="99">
        <v>-314236.49999999994</v>
      </c>
      <c r="F235" s="99">
        <v>470065.27</v>
      </c>
      <c r="G235" s="99">
        <v>1034008.5</v>
      </c>
      <c r="H235" s="99">
        <v>1239026</v>
      </c>
      <c r="I235" s="99">
        <v>1024999.9999999999</v>
      </c>
      <c r="J235" s="99">
        <v>1050625</v>
      </c>
      <c r="K235" s="99">
        <v>1076890.6249999998</v>
      </c>
      <c r="L235" s="99">
        <v>1103812.8906249998</v>
      </c>
      <c r="M235" s="99">
        <v>1131408.2128906248</v>
      </c>
      <c r="N235" s="99">
        <v>1159693.4182128902</v>
      </c>
      <c r="O235" s="99">
        <v>1188685.7536682123</v>
      </c>
      <c r="P235" s="99">
        <v>1218402.8975099174</v>
      </c>
      <c r="Q235" s="99">
        <v>1248862.9699476652</v>
      </c>
      <c r="R235" s="99">
        <f t="shared" si="3"/>
        <v>10203381.767854311</v>
      </c>
    </row>
    <row r="236" spans="1:18" x14ac:dyDescent="0.2">
      <c r="A236" s="46" t="s">
        <v>162</v>
      </c>
      <c r="B236" s="46" t="s">
        <v>162</v>
      </c>
      <c r="C236" s="46" t="s">
        <v>180</v>
      </c>
      <c r="D236" s="99">
        <v>6126287.1799999997</v>
      </c>
      <c r="E236" s="99">
        <v>4148553.2900000005</v>
      </c>
      <c r="F236" s="99">
        <v>3276845.7600000012</v>
      </c>
      <c r="G236" s="99">
        <v>2862677.78</v>
      </c>
      <c r="H236" s="99">
        <v>3277639.0026074401</v>
      </c>
      <c r="I236" s="99">
        <v>6440998.4086294137</v>
      </c>
      <c r="J236" s="99">
        <v>6705273.1814484922</v>
      </c>
      <c r="K236" s="99">
        <v>7200594.4377345685</v>
      </c>
      <c r="L236" s="99">
        <v>7169404.1994174784</v>
      </c>
      <c r="M236" s="99">
        <v>7597249.494344173</v>
      </c>
      <c r="N236" s="99">
        <v>8609238.3838016689</v>
      </c>
      <c r="O236" s="99">
        <v>9133710.9796958584</v>
      </c>
      <c r="P236" s="99">
        <v>9679117.7549114563</v>
      </c>
      <c r="Q236" s="99">
        <v>10098288.201573275</v>
      </c>
      <c r="R236" s="99">
        <f t="shared" si="3"/>
        <v>72633875.041556388</v>
      </c>
    </row>
    <row r="237" spans="1:18" x14ac:dyDescent="0.2">
      <c r="A237" s="46" t="s">
        <v>501</v>
      </c>
      <c r="B237" s="46" t="s">
        <v>158</v>
      </c>
      <c r="C237" s="46" t="s">
        <v>502</v>
      </c>
      <c r="D237" s="99">
        <v>1384559.6</v>
      </c>
      <c r="E237" s="99">
        <v>-36721.219999999965</v>
      </c>
      <c r="F237" s="99">
        <v>0</v>
      </c>
      <c r="G237" s="99">
        <v>0</v>
      </c>
      <c r="H237" s="99">
        <v>0</v>
      </c>
      <c r="I237" s="99">
        <v>0</v>
      </c>
      <c r="J237" s="99">
        <v>0</v>
      </c>
      <c r="K237" s="99">
        <v>0</v>
      </c>
      <c r="L237" s="99">
        <v>0</v>
      </c>
      <c r="M237" s="99">
        <v>0</v>
      </c>
      <c r="N237" s="99">
        <v>0</v>
      </c>
      <c r="O237" s="99">
        <v>0</v>
      </c>
      <c r="P237" s="99">
        <v>0</v>
      </c>
      <c r="Q237" s="99">
        <v>0</v>
      </c>
      <c r="R237" s="99">
        <f t="shared" si="3"/>
        <v>0</v>
      </c>
    </row>
    <row r="238" spans="1:18" x14ac:dyDescent="0.2">
      <c r="A238" s="46" t="s">
        <v>503</v>
      </c>
      <c r="B238" s="46" t="s">
        <v>158</v>
      </c>
      <c r="C238" s="46" t="s">
        <v>576</v>
      </c>
      <c r="D238" s="99">
        <v>6307.4699999999993</v>
      </c>
      <c r="E238" s="99">
        <v>125218.01</v>
      </c>
      <c r="F238" s="99">
        <v>235634.37999999998</v>
      </c>
      <c r="G238" s="99">
        <v>4149.22</v>
      </c>
      <c r="H238" s="99">
        <v>0</v>
      </c>
      <c r="I238" s="99">
        <v>0</v>
      </c>
      <c r="J238" s="99">
        <v>0</v>
      </c>
      <c r="K238" s="99">
        <v>0</v>
      </c>
      <c r="L238" s="99">
        <v>0</v>
      </c>
      <c r="M238" s="99">
        <v>0</v>
      </c>
      <c r="N238" s="99">
        <v>0</v>
      </c>
      <c r="O238" s="99">
        <v>0</v>
      </c>
      <c r="P238" s="99">
        <v>0</v>
      </c>
      <c r="Q238" s="99">
        <v>0</v>
      </c>
      <c r="R238" s="99">
        <f t="shared" si="3"/>
        <v>0</v>
      </c>
    </row>
    <row r="239" spans="1:18" x14ac:dyDescent="0.2">
      <c r="A239" s="46" t="s">
        <v>42</v>
      </c>
      <c r="B239" s="46" t="s">
        <v>158</v>
      </c>
      <c r="C239" s="46" t="s">
        <v>250</v>
      </c>
      <c r="D239" s="99">
        <v>1974228.52</v>
      </c>
      <c r="E239" s="99">
        <v>3458414.1</v>
      </c>
      <c r="F239" s="99">
        <v>2916617.1400000066</v>
      </c>
      <c r="G239" s="99">
        <v>3000000.01</v>
      </c>
      <c r="H239" s="99">
        <v>2500000</v>
      </c>
      <c r="I239" s="99">
        <v>3812999.9999999995</v>
      </c>
      <c r="J239" s="99">
        <v>3908324.9999999995</v>
      </c>
      <c r="K239" s="99">
        <v>4006033.1249999995</v>
      </c>
      <c r="L239" s="99">
        <v>4106183.9531249991</v>
      </c>
      <c r="M239" s="99">
        <v>5566528.407421873</v>
      </c>
      <c r="N239" s="99">
        <v>5705691.6176074194</v>
      </c>
      <c r="O239" s="99">
        <v>5848333.9080476044</v>
      </c>
      <c r="P239" s="99">
        <v>5994542.2557487944</v>
      </c>
      <c r="Q239" s="99">
        <v>6144405.8121425128</v>
      </c>
      <c r="R239" s="99">
        <f t="shared" si="3"/>
        <v>45093044.079093203</v>
      </c>
    </row>
    <row r="240" spans="1:18" x14ac:dyDescent="0.2">
      <c r="A240" s="46" t="s">
        <v>504</v>
      </c>
      <c r="B240" s="46" t="s">
        <v>158</v>
      </c>
      <c r="C240" s="46" t="s">
        <v>577</v>
      </c>
      <c r="D240" s="99">
        <v>-21461.559999999921</v>
      </c>
      <c r="E240" s="99">
        <v>0</v>
      </c>
      <c r="F240" s="99">
        <v>0</v>
      </c>
      <c r="G240" s="99">
        <v>0</v>
      </c>
      <c r="H240" s="99">
        <v>0</v>
      </c>
      <c r="I240" s="99">
        <v>0</v>
      </c>
      <c r="J240" s="99">
        <v>0</v>
      </c>
      <c r="K240" s="99">
        <v>0</v>
      </c>
      <c r="L240" s="99">
        <v>0</v>
      </c>
      <c r="M240" s="99">
        <v>0</v>
      </c>
      <c r="N240" s="99">
        <v>0</v>
      </c>
      <c r="O240" s="99">
        <v>0</v>
      </c>
      <c r="P240" s="99">
        <v>0</v>
      </c>
      <c r="Q240" s="99">
        <v>0</v>
      </c>
      <c r="R240" s="99">
        <f t="shared" si="3"/>
        <v>0</v>
      </c>
    </row>
    <row r="241" spans="1:18" x14ac:dyDescent="0.2">
      <c r="A241" s="46" t="s">
        <v>43</v>
      </c>
      <c r="B241" s="46" t="s">
        <v>158</v>
      </c>
      <c r="C241" s="46" t="s">
        <v>783</v>
      </c>
      <c r="D241" s="99">
        <v>1057811.6499999999</v>
      </c>
      <c r="E241" s="99">
        <v>2929639.6100000003</v>
      </c>
      <c r="F241" s="99">
        <v>2764891.8499999992</v>
      </c>
      <c r="G241" s="99">
        <v>15250.91</v>
      </c>
      <c r="H241" s="99">
        <v>0</v>
      </c>
      <c r="I241" s="99">
        <v>0</v>
      </c>
      <c r="J241" s="99">
        <v>0</v>
      </c>
      <c r="K241" s="99">
        <v>0</v>
      </c>
      <c r="L241" s="99">
        <v>0</v>
      </c>
      <c r="M241" s="99">
        <v>814613.9132812497</v>
      </c>
      <c r="N241" s="99">
        <v>887165.46493286104</v>
      </c>
      <c r="O241" s="99">
        <v>1818689.2031123647</v>
      </c>
      <c r="P241" s="99">
        <v>1809328.3028022274</v>
      </c>
      <c r="Q241" s="99">
        <v>1854561.5103722829</v>
      </c>
      <c r="R241" s="99">
        <f t="shared" si="3"/>
        <v>7184358.3945009857</v>
      </c>
    </row>
    <row r="242" spans="1:18" x14ac:dyDescent="0.2">
      <c r="A242" s="46" t="s">
        <v>877</v>
      </c>
      <c r="B242" s="46" t="s">
        <v>158</v>
      </c>
      <c r="C242" s="46" t="s">
        <v>878</v>
      </c>
      <c r="D242" s="99">
        <v>0</v>
      </c>
      <c r="E242" s="99">
        <v>0</v>
      </c>
      <c r="F242" s="99">
        <v>0</v>
      </c>
      <c r="G242" s="99">
        <v>0</v>
      </c>
      <c r="H242" s="99">
        <v>1600000</v>
      </c>
      <c r="I242" s="99">
        <v>1639999.9999999998</v>
      </c>
      <c r="J242" s="99">
        <v>1680999.9999999998</v>
      </c>
      <c r="K242" s="99">
        <v>4307562.4999999991</v>
      </c>
      <c r="L242" s="99">
        <v>6181352.1874999991</v>
      </c>
      <c r="M242" s="99">
        <v>6335885.9921874981</v>
      </c>
      <c r="N242" s="99">
        <v>6494283.1419921853</v>
      </c>
      <c r="O242" s="99">
        <v>6656640.2205419885</v>
      </c>
      <c r="P242" s="99">
        <v>6823056.2260555383</v>
      </c>
      <c r="Q242" s="99">
        <v>6993632.6317069251</v>
      </c>
      <c r="R242" s="99">
        <f t="shared" si="3"/>
        <v>47113412.899984129</v>
      </c>
    </row>
    <row r="243" spans="1:18" x14ac:dyDescent="0.2">
      <c r="A243" s="46" t="s">
        <v>44</v>
      </c>
      <c r="B243" s="46" t="s">
        <v>158</v>
      </c>
      <c r="C243" s="46" t="s">
        <v>251</v>
      </c>
      <c r="D243" s="99">
        <v>561.36</v>
      </c>
      <c r="E243" s="99">
        <v>7896.3700000000008</v>
      </c>
      <c r="F243" s="99">
        <v>0</v>
      </c>
      <c r="G243" s="99">
        <v>0</v>
      </c>
      <c r="H243" s="99">
        <v>0</v>
      </c>
      <c r="I243" s="99">
        <v>0</v>
      </c>
      <c r="J243" s="99">
        <v>0</v>
      </c>
      <c r="K243" s="99">
        <v>0</v>
      </c>
      <c r="L243" s="99">
        <v>0</v>
      </c>
      <c r="M243" s="99">
        <v>0</v>
      </c>
      <c r="N243" s="99">
        <v>0</v>
      </c>
      <c r="O243" s="99">
        <v>0</v>
      </c>
      <c r="P243" s="99">
        <v>0</v>
      </c>
      <c r="Q243" s="99">
        <v>0</v>
      </c>
      <c r="R243" s="99">
        <f t="shared" si="3"/>
        <v>0</v>
      </c>
    </row>
    <row r="244" spans="1:18" x14ac:dyDescent="0.2">
      <c r="A244" s="46" t="s">
        <v>505</v>
      </c>
      <c r="B244" s="46" t="s">
        <v>158</v>
      </c>
      <c r="C244" s="46" t="s">
        <v>578</v>
      </c>
      <c r="D244" s="99">
        <v>187.13</v>
      </c>
      <c r="E244" s="99">
        <v>0</v>
      </c>
      <c r="F244" s="99">
        <v>0</v>
      </c>
      <c r="G244" s="99">
        <v>0</v>
      </c>
      <c r="H244" s="99">
        <v>0</v>
      </c>
      <c r="I244" s="99">
        <v>0</v>
      </c>
      <c r="J244" s="99">
        <v>0</v>
      </c>
      <c r="K244" s="99">
        <v>0</v>
      </c>
      <c r="L244" s="99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f t="shared" si="3"/>
        <v>0</v>
      </c>
    </row>
    <row r="245" spans="1:18" x14ac:dyDescent="0.2">
      <c r="A245" s="46" t="s">
        <v>45</v>
      </c>
      <c r="B245" s="46" t="s">
        <v>158</v>
      </c>
      <c r="C245" s="46" t="s">
        <v>46</v>
      </c>
      <c r="D245" s="99">
        <v>1221369.3399999999</v>
      </c>
      <c r="E245" s="99">
        <v>1333317.75</v>
      </c>
      <c r="F245" s="99">
        <v>479926.45</v>
      </c>
      <c r="G245" s="99">
        <v>214470</v>
      </c>
      <c r="H245" s="99">
        <v>0</v>
      </c>
      <c r="I245" s="99">
        <v>0</v>
      </c>
      <c r="J245" s="99">
        <v>0</v>
      </c>
      <c r="K245" s="99">
        <v>0</v>
      </c>
      <c r="L245" s="99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f t="shared" si="3"/>
        <v>0</v>
      </c>
    </row>
    <row r="246" spans="1:18" x14ac:dyDescent="0.2">
      <c r="A246" s="46" t="s">
        <v>435</v>
      </c>
      <c r="B246" s="46" t="s">
        <v>158</v>
      </c>
      <c r="C246" s="46" t="s">
        <v>579</v>
      </c>
      <c r="D246" s="99">
        <v>773.86</v>
      </c>
      <c r="E246" s="99">
        <v>0</v>
      </c>
      <c r="F246" s="99">
        <v>0</v>
      </c>
      <c r="G246" s="99">
        <v>0</v>
      </c>
      <c r="H246" s="99">
        <v>0</v>
      </c>
      <c r="I246" s="99">
        <v>0</v>
      </c>
      <c r="J246" s="99">
        <v>0</v>
      </c>
      <c r="K246" s="99">
        <v>0</v>
      </c>
      <c r="L246" s="99">
        <v>0</v>
      </c>
      <c r="M246" s="99">
        <v>0</v>
      </c>
      <c r="N246" s="99">
        <v>0</v>
      </c>
      <c r="O246" s="99">
        <v>0</v>
      </c>
      <c r="P246" s="99">
        <v>0</v>
      </c>
      <c r="Q246" s="99">
        <v>0</v>
      </c>
      <c r="R246" s="99">
        <f t="shared" si="3"/>
        <v>0</v>
      </c>
    </row>
    <row r="247" spans="1:18" x14ac:dyDescent="0.2">
      <c r="A247" s="46" t="s">
        <v>434</v>
      </c>
      <c r="B247" s="46" t="s">
        <v>158</v>
      </c>
      <c r="C247" s="46" t="s">
        <v>580</v>
      </c>
      <c r="D247" s="99">
        <v>100889.15</v>
      </c>
      <c r="E247" s="99">
        <v>0</v>
      </c>
      <c r="F247" s="99">
        <v>0</v>
      </c>
      <c r="G247" s="99">
        <v>0</v>
      </c>
      <c r="H247" s="99">
        <v>0</v>
      </c>
      <c r="I247" s="99">
        <v>0</v>
      </c>
      <c r="J247" s="99">
        <v>0</v>
      </c>
      <c r="K247" s="99">
        <v>0</v>
      </c>
      <c r="L247" s="99">
        <v>0</v>
      </c>
      <c r="M247" s="99">
        <v>0</v>
      </c>
      <c r="N247" s="99">
        <v>0</v>
      </c>
      <c r="O247" s="99">
        <v>0</v>
      </c>
      <c r="P247" s="99">
        <v>0</v>
      </c>
      <c r="Q247" s="99">
        <v>0</v>
      </c>
      <c r="R247" s="99">
        <f t="shared" si="3"/>
        <v>0</v>
      </c>
    </row>
    <row r="248" spans="1:18" x14ac:dyDescent="0.2">
      <c r="A248" s="46" t="s">
        <v>47</v>
      </c>
      <c r="B248" s="46" t="s">
        <v>158</v>
      </c>
      <c r="C248" s="46" t="s">
        <v>452</v>
      </c>
      <c r="D248" s="99">
        <v>105493.31000000001</v>
      </c>
      <c r="E248" s="99">
        <v>232.86</v>
      </c>
      <c r="F248" s="99">
        <v>0</v>
      </c>
      <c r="G248" s="99">
        <v>0</v>
      </c>
      <c r="H248" s="99">
        <v>0</v>
      </c>
      <c r="I248" s="99">
        <v>0</v>
      </c>
      <c r="J248" s="99">
        <v>0</v>
      </c>
      <c r="K248" s="99">
        <v>0</v>
      </c>
      <c r="L248" s="99">
        <v>0</v>
      </c>
      <c r="M248" s="99">
        <v>0</v>
      </c>
      <c r="N248" s="99">
        <v>0</v>
      </c>
      <c r="O248" s="99">
        <v>0</v>
      </c>
      <c r="P248" s="99">
        <v>0</v>
      </c>
      <c r="Q248" s="99">
        <v>0</v>
      </c>
      <c r="R248" s="99">
        <f t="shared" si="3"/>
        <v>0</v>
      </c>
    </row>
    <row r="249" spans="1:18" x14ac:dyDescent="0.2">
      <c r="A249" s="46" t="s">
        <v>201</v>
      </c>
      <c r="B249" s="46" t="s">
        <v>158</v>
      </c>
      <c r="C249" s="46" t="s">
        <v>335</v>
      </c>
      <c r="D249" s="99">
        <v>0</v>
      </c>
      <c r="E249" s="99">
        <v>28671.309999999998</v>
      </c>
      <c r="F249" s="99">
        <v>71490.900000000009</v>
      </c>
      <c r="G249" s="99">
        <v>181000</v>
      </c>
      <c r="H249" s="99">
        <v>3013000</v>
      </c>
      <c r="I249" s="99">
        <v>0</v>
      </c>
      <c r="J249" s="99">
        <v>0</v>
      </c>
      <c r="K249" s="99">
        <v>0</v>
      </c>
      <c r="L249" s="99">
        <v>0</v>
      </c>
      <c r="M249" s="99">
        <v>0</v>
      </c>
      <c r="N249" s="99">
        <v>0</v>
      </c>
      <c r="O249" s="99">
        <v>0</v>
      </c>
      <c r="P249" s="99">
        <v>0</v>
      </c>
      <c r="Q249" s="99">
        <v>0</v>
      </c>
      <c r="R249" s="99">
        <f t="shared" si="3"/>
        <v>0</v>
      </c>
    </row>
    <row r="250" spans="1:18" x14ac:dyDescent="0.2">
      <c r="A250" s="46" t="s">
        <v>202</v>
      </c>
      <c r="B250" s="46" t="s">
        <v>158</v>
      </c>
      <c r="C250" s="46" t="s">
        <v>1029</v>
      </c>
      <c r="D250" s="99">
        <v>0</v>
      </c>
      <c r="E250" s="99">
        <v>0</v>
      </c>
      <c r="F250" s="99">
        <v>0</v>
      </c>
      <c r="G250" s="99">
        <v>0</v>
      </c>
      <c r="H250" s="99">
        <v>0</v>
      </c>
      <c r="I250" s="99">
        <v>0</v>
      </c>
      <c r="J250" s="99">
        <v>0</v>
      </c>
      <c r="K250" s="99">
        <v>0</v>
      </c>
      <c r="L250" s="99">
        <v>0</v>
      </c>
      <c r="M250" s="99">
        <v>0</v>
      </c>
      <c r="N250" s="99">
        <v>11596934.182128903</v>
      </c>
      <c r="O250" s="99">
        <v>11886857.536682123</v>
      </c>
      <c r="P250" s="99">
        <v>12184028.975099174</v>
      </c>
      <c r="Q250" s="99">
        <v>12488629.699476652</v>
      </c>
      <c r="R250" s="99">
        <f t="shared" si="3"/>
        <v>48156450.393386856</v>
      </c>
    </row>
    <row r="251" spans="1:18" x14ac:dyDescent="0.2">
      <c r="A251" s="46" t="s">
        <v>820</v>
      </c>
      <c r="B251" s="46" t="s">
        <v>158</v>
      </c>
      <c r="C251" s="46" t="s">
        <v>838</v>
      </c>
      <c r="D251" s="99">
        <v>0</v>
      </c>
      <c r="E251" s="99">
        <v>0</v>
      </c>
      <c r="F251" s="99">
        <v>0</v>
      </c>
      <c r="G251" s="99">
        <v>130000</v>
      </c>
      <c r="H251" s="99">
        <v>0</v>
      </c>
      <c r="I251" s="99">
        <v>0</v>
      </c>
      <c r="J251" s="99">
        <v>0</v>
      </c>
      <c r="K251" s="99">
        <v>0</v>
      </c>
      <c r="L251" s="99">
        <v>0</v>
      </c>
      <c r="M251" s="99">
        <v>0</v>
      </c>
      <c r="N251" s="99">
        <v>0</v>
      </c>
      <c r="O251" s="99">
        <v>0</v>
      </c>
      <c r="P251" s="99">
        <v>0</v>
      </c>
      <c r="Q251" s="99">
        <v>0</v>
      </c>
      <c r="R251" s="99">
        <f t="shared" si="3"/>
        <v>0</v>
      </c>
    </row>
    <row r="252" spans="1:18" x14ac:dyDescent="0.2">
      <c r="A252" s="46" t="s">
        <v>879</v>
      </c>
      <c r="B252" s="46" t="s">
        <v>158</v>
      </c>
      <c r="C252" s="46" t="s">
        <v>880</v>
      </c>
      <c r="D252" s="99">
        <v>0</v>
      </c>
      <c r="E252" s="99">
        <v>0</v>
      </c>
      <c r="F252" s="99">
        <v>0</v>
      </c>
      <c r="G252" s="99">
        <v>0</v>
      </c>
      <c r="H252" s="99">
        <v>500000</v>
      </c>
      <c r="I252" s="99">
        <v>1691249.9999999998</v>
      </c>
      <c r="J252" s="99">
        <v>2311375</v>
      </c>
      <c r="K252" s="99">
        <v>2369159.3749999995</v>
      </c>
      <c r="L252" s="99">
        <v>2428388.3593749995</v>
      </c>
      <c r="M252" s="99">
        <v>2489098.0683593741</v>
      </c>
      <c r="N252" s="99">
        <v>0</v>
      </c>
      <c r="O252" s="99">
        <v>0</v>
      </c>
      <c r="P252" s="99">
        <v>0</v>
      </c>
      <c r="Q252" s="99">
        <v>0</v>
      </c>
      <c r="R252" s="99">
        <f t="shared" si="3"/>
        <v>11289270.802734375</v>
      </c>
    </row>
    <row r="253" spans="1:18" x14ac:dyDescent="0.2">
      <c r="A253" s="46" t="s">
        <v>355</v>
      </c>
      <c r="B253" s="46" t="s">
        <v>158</v>
      </c>
      <c r="C253" s="46" t="s">
        <v>356</v>
      </c>
      <c r="D253" s="99">
        <v>655120.52999999991</v>
      </c>
      <c r="E253" s="99">
        <v>9136.16</v>
      </c>
      <c r="F253" s="99">
        <v>0</v>
      </c>
      <c r="G253" s="99">
        <v>0</v>
      </c>
      <c r="H253" s="99">
        <v>0</v>
      </c>
      <c r="I253" s="99">
        <v>0</v>
      </c>
      <c r="J253" s="99">
        <v>0</v>
      </c>
      <c r="K253" s="99">
        <v>0</v>
      </c>
      <c r="L253" s="99">
        <v>0</v>
      </c>
      <c r="M253" s="99">
        <v>0</v>
      </c>
      <c r="N253" s="99">
        <v>0</v>
      </c>
      <c r="O253" s="99">
        <v>0</v>
      </c>
      <c r="P253" s="99">
        <v>0</v>
      </c>
      <c r="Q253" s="99">
        <v>0</v>
      </c>
      <c r="R253" s="99">
        <f t="shared" si="3"/>
        <v>0</v>
      </c>
    </row>
    <row r="254" spans="1:18" x14ac:dyDescent="0.2">
      <c r="A254" s="46" t="s">
        <v>357</v>
      </c>
      <c r="B254" s="46" t="s">
        <v>158</v>
      </c>
      <c r="C254" s="46" t="s">
        <v>358</v>
      </c>
      <c r="D254" s="99">
        <v>4531769.99</v>
      </c>
      <c r="E254" s="99">
        <v>495326.58000000007</v>
      </c>
      <c r="F254" s="99">
        <v>42861.399999999994</v>
      </c>
      <c r="G254" s="99">
        <v>3711</v>
      </c>
      <c r="H254" s="99">
        <v>0</v>
      </c>
      <c r="I254" s="99">
        <v>973749.99999999988</v>
      </c>
      <c r="J254" s="99">
        <v>998093.74999999988</v>
      </c>
      <c r="K254" s="99">
        <v>1023046.0937499999</v>
      </c>
      <c r="L254" s="99">
        <v>1048622.2460937498</v>
      </c>
      <c r="M254" s="99">
        <v>1074837.8022460935</v>
      </c>
      <c r="N254" s="99">
        <v>1101708.7473022456</v>
      </c>
      <c r="O254" s="99">
        <v>1129251.4659848018</v>
      </c>
      <c r="P254" s="99">
        <v>1157482.7526344217</v>
      </c>
      <c r="Q254" s="99">
        <v>1186419.8214502819</v>
      </c>
      <c r="R254" s="99">
        <f t="shared" si="3"/>
        <v>9693212.6794615928</v>
      </c>
    </row>
    <row r="255" spans="1:18" x14ac:dyDescent="0.2">
      <c r="A255" s="46" t="s">
        <v>84</v>
      </c>
      <c r="B255" s="46" t="s">
        <v>158</v>
      </c>
      <c r="C255" s="46" t="s">
        <v>456</v>
      </c>
      <c r="D255" s="99">
        <v>8692723.7000000011</v>
      </c>
      <c r="E255" s="99">
        <v>933474.24999999977</v>
      </c>
      <c r="F255" s="99">
        <v>0</v>
      </c>
      <c r="G255" s="99">
        <v>0</v>
      </c>
      <c r="H255" s="99">
        <v>0</v>
      </c>
      <c r="I255" s="99">
        <v>0</v>
      </c>
      <c r="J255" s="99">
        <v>0</v>
      </c>
      <c r="K255" s="99">
        <v>0</v>
      </c>
      <c r="L255" s="99">
        <v>0</v>
      </c>
      <c r="M255" s="99">
        <v>0</v>
      </c>
      <c r="N255" s="99">
        <v>0</v>
      </c>
      <c r="O255" s="99">
        <v>0</v>
      </c>
      <c r="P255" s="99">
        <v>0</v>
      </c>
      <c r="Q255" s="99">
        <v>0</v>
      </c>
      <c r="R255" s="99">
        <f t="shared" si="3"/>
        <v>0</v>
      </c>
    </row>
    <row r="256" spans="1:18" x14ac:dyDescent="0.2">
      <c r="A256" s="46" t="s">
        <v>182</v>
      </c>
      <c r="B256" s="46" t="s">
        <v>158</v>
      </c>
      <c r="C256" s="46" t="s">
        <v>252</v>
      </c>
      <c r="D256" s="99">
        <v>0</v>
      </c>
      <c r="E256" s="99">
        <v>0</v>
      </c>
      <c r="F256" s="99">
        <v>0</v>
      </c>
      <c r="G256" s="99">
        <v>0</v>
      </c>
      <c r="H256" s="99">
        <v>0</v>
      </c>
      <c r="I256" s="99">
        <v>1655374.9999999998</v>
      </c>
      <c r="J256" s="99">
        <v>1696759.3749999998</v>
      </c>
      <c r="K256" s="99">
        <v>1739178.3593749998</v>
      </c>
      <c r="L256" s="99">
        <v>1782657.8183593745</v>
      </c>
      <c r="M256" s="99">
        <v>1827224.2638183588</v>
      </c>
      <c r="N256" s="99">
        <v>1872904.8704138177</v>
      </c>
      <c r="O256" s="99">
        <v>1919727.4921741628</v>
      </c>
      <c r="P256" s="99">
        <v>1967720.6794785168</v>
      </c>
      <c r="Q256" s="99">
        <v>2016913.6964654792</v>
      </c>
      <c r="R256" s="99">
        <f t="shared" si="3"/>
        <v>16478461.555084709</v>
      </c>
    </row>
    <row r="257" spans="1:18" x14ac:dyDescent="0.2">
      <c r="A257" s="46" t="s">
        <v>183</v>
      </c>
      <c r="B257" s="46" t="s">
        <v>158</v>
      </c>
      <c r="C257" s="46" t="s">
        <v>253</v>
      </c>
      <c r="D257" s="99">
        <v>0</v>
      </c>
      <c r="E257" s="99">
        <v>0</v>
      </c>
      <c r="F257" s="99">
        <v>0</v>
      </c>
      <c r="G257" s="99">
        <v>0</v>
      </c>
      <c r="H257" s="99">
        <v>0</v>
      </c>
      <c r="I257" s="99">
        <v>666250</v>
      </c>
      <c r="J257" s="99">
        <v>682906.25</v>
      </c>
      <c r="K257" s="99">
        <v>699978.90624999988</v>
      </c>
      <c r="L257" s="99">
        <v>717478.37890624988</v>
      </c>
      <c r="M257" s="99">
        <v>735415.33837890602</v>
      </c>
      <c r="N257" s="99">
        <v>753800.72183837858</v>
      </c>
      <c r="O257" s="99">
        <v>772645.73988433799</v>
      </c>
      <c r="P257" s="99">
        <v>791961.88338144636</v>
      </c>
      <c r="Q257" s="99">
        <v>811760.93046598241</v>
      </c>
      <c r="R257" s="99">
        <f t="shared" si="3"/>
        <v>6632198.1491053021</v>
      </c>
    </row>
    <row r="258" spans="1:18" x14ac:dyDescent="0.2">
      <c r="A258" s="46" t="s">
        <v>184</v>
      </c>
      <c r="B258" s="46" t="s">
        <v>158</v>
      </c>
      <c r="C258" s="46" t="s">
        <v>254</v>
      </c>
      <c r="D258" s="99">
        <v>0</v>
      </c>
      <c r="E258" s="99">
        <v>0</v>
      </c>
      <c r="F258" s="99">
        <v>0</v>
      </c>
      <c r="G258" s="99">
        <v>0</v>
      </c>
      <c r="H258" s="99">
        <v>0</v>
      </c>
      <c r="I258" s="99">
        <v>1312000</v>
      </c>
      <c r="J258" s="99">
        <v>1344800</v>
      </c>
      <c r="K258" s="99">
        <v>1378419.9999999998</v>
      </c>
      <c r="L258" s="99">
        <v>1412880.4999999998</v>
      </c>
      <c r="M258" s="99">
        <v>1448202.5124999995</v>
      </c>
      <c r="N258" s="99">
        <v>1484407.5753124994</v>
      </c>
      <c r="O258" s="99">
        <v>1521517.7646953117</v>
      </c>
      <c r="P258" s="99">
        <v>1559555.7088126943</v>
      </c>
      <c r="Q258" s="99">
        <v>1598544.6015330115</v>
      </c>
      <c r="R258" s="99">
        <f t="shared" si="3"/>
        <v>13060328.662853517</v>
      </c>
    </row>
    <row r="259" spans="1:18" x14ac:dyDescent="0.2">
      <c r="A259" s="46" t="s">
        <v>725</v>
      </c>
      <c r="B259" s="46" t="s">
        <v>158</v>
      </c>
      <c r="C259" s="46" t="s">
        <v>732</v>
      </c>
      <c r="D259" s="99">
        <v>0</v>
      </c>
      <c r="E259" s="99">
        <v>10547.01</v>
      </c>
      <c r="F259" s="99">
        <v>171620.01999999996</v>
      </c>
      <c r="G259" s="99">
        <v>459030</v>
      </c>
      <c r="H259" s="99">
        <v>5000</v>
      </c>
      <c r="I259" s="99">
        <v>0</v>
      </c>
      <c r="J259" s="99">
        <v>0</v>
      </c>
      <c r="K259" s="99">
        <v>0</v>
      </c>
      <c r="L259" s="99">
        <v>0</v>
      </c>
      <c r="M259" s="99">
        <v>0</v>
      </c>
      <c r="N259" s="99">
        <v>0</v>
      </c>
      <c r="O259" s="99">
        <v>0</v>
      </c>
      <c r="P259" s="99">
        <v>0</v>
      </c>
      <c r="Q259" s="99">
        <v>0</v>
      </c>
      <c r="R259" s="99">
        <f t="shared" ref="R259:R322" si="4">SUM(I259:Q259)</f>
        <v>0</v>
      </c>
    </row>
    <row r="260" spans="1:18" x14ac:dyDescent="0.2">
      <c r="A260" s="46" t="s">
        <v>86</v>
      </c>
      <c r="B260" s="46" t="s">
        <v>158</v>
      </c>
      <c r="C260" s="46" t="s">
        <v>255</v>
      </c>
      <c r="D260" s="99">
        <v>140715.05000000002</v>
      </c>
      <c r="E260" s="99">
        <v>1912211.42</v>
      </c>
      <c r="F260" s="99">
        <v>2257077.6199999996</v>
      </c>
      <c r="G260" s="99">
        <v>1730441.85</v>
      </c>
      <c r="H260" s="99">
        <v>2000000</v>
      </c>
      <c r="I260" s="99">
        <v>1373499.9999999998</v>
      </c>
      <c r="J260" s="99">
        <v>1050625</v>
      </c>
      <c r="K260" s="99">
        <v>969201.56249999988</v>
      </c>
      <c r="L260" s="99">
        <v>993431.60156249977</v>
      </c>
      <c r="M260" s="99">
        <v>1018267.3916015622</v>
      </c>
      <c r="N260" s="99">
        <v>1043724.0763916011</v>
      </c>
      <c r="O260" s="99">
        <v>1069817.178301391</v>
      </c>
      <c r="P260" s="99">
        <v>1096562.6077589258</v>
      </c>
      <c r="Q260" s="99">
        <v>1123976.6729528988</v>
      </c>
      <c r="R260" s="99">
        <f t="shared" si="4"/>
        <v>9739106.0910688788</v>
      </c>
    </row>
    <row r="261" spans="1:18" x14ac:dyDescent="0.2">
      <c r="A261" s="46" t="s">
        <v>87</v>
      </c>
      <c r="B261" s="46" t="s">
        <v>158</v>
      </c>
      <c r="C261" s="46" t="s">
        <v>256</v>
      </c>
      <c r="D261" s="99">
        <v>0</v>
      </c>
      <c r="E261" s="99">
        <v>0</v>
      </c>
      <c r="F261" s="99">
        <v>0</v>
      </c>
      <c r="G261" s="99">
        <v>0</v>
      </c>
      <c r="H261" s="99">
        <v>0</v>
      </c>
      <c r="I261" s="99">
        <v>1024999.9999999999</v>
      </c>
      <c r="J261" s="99">
        <v>1050625</v>
      </c>
      <c r="K261" s="99">
        <v>1076890.6249999998</v>
      </c>
      <c r="L261" s="99">
        <v>1103812.8906249998</v>
      </c>
      <c r="M261" s="99">
        <v>1131408.2128906248</v>
      </c>
      <c r="N261" s="99">
        <v>1159693.4182128902</v>
      </c>
      <c r="O261" s="99">
        <v>1188685.7536682123</v>
      </c>
      <c r="P261" s="99">
        <v>1218402.8975099174</v>
      </c>
      <c r="Q261" s="99">
        <v>1248862.9699476652</v>
      </c>
      <c r="R261" s="99">
        <f t="shared" si="4"/>
        <v>10203381.767854311</v>
      </c>
    </row>
    <row r="262" spans="1:18" x14ac:dyDescent="0.2">
      <c r="A262" s="46" t="s">
        <v>200</v>
      </c>
      <c r="B262" s="46" t="s">
        <v>158</v>
      </c>
      <c r="C262" s="46" t="s">
        <v>336</v>
      </c>
      <c r="D262" s="99">
        <v>0</v>
      </c>
      <c r="E262" s="99">
        <v>37128.28</v>
      </c>
      <c r="F262" s="99">
        <v>3403.58</v>
      </c>
      <c r="G262" s="99">
        <v>0</v>
      </c>
      <c r="H262" s="99">
        <v>0</v>
      </c>
      <c r="I262" s="99">
        <v>1024999.9999999999</v>
      </c>
      <c r="J262" s="99">
        <v>1050625</v>
      </c>
      <c r="K262" s="99">
        <v>1076890.6249999998</v>
      </c>
      <c r="L262" s="99">
        <v>1103812.8906249998</v>
      </c>
      <c r="M262" s="99">
        <v>1131408.2128906248</v>
      </c>
      <c r="N262" s="99">
        <v>1159693.4182128902</v>
      </c>
      <c r="O262" s="99">
        <v>1188685.7536682123</v>
      </c>
      <c r="P262" s="99">
        <v>1218402.8975099174</v>
      </c>
      <c r="Q262" s="99">
        <v>1248862.9699476652</v>
      </c>
      <c r="R262" s="99">
        <f t="shared" si="4"/>
        <v>10203381.767854311</v>
      </c>
    </row>
    <row r="263" spans="1:18" x14ac:dyDescent="0.2">
      <c r="A263" s="46" t="s">
        <v>77</v>
      </c>
      <c r="B263" s="46" t="s">
        <v>158</v>
      </c>
      <c r="C263" s="46" t="s">
        <v>784</v>
      </c>
      <c r="D263" s="99">
        <v>467.8</v>
      </c>
      <c r="E263" s="99">
        <v>8425.81</v>
      </c>
      <c r="F263" s="99">
        <v>40830.060000000005</v>
      </c>
      <c r="G263" s="99">
        <v>324875</v>
      </c>
      <c r="H263" s="99">
        <v>0</v>
      </c>
      <c r="I263" s="99">
        <v>0</v>
      </c>
      <c r="J263" s="99">
        <v>75645</v>
      </c>
      <c r="K263" s="99">
        <v>0</v>
      </c>
      <c r="L263" s="99">
        <v>0</v>
      </c>
      <c r="M263" s="99">
        <v>0</v>
      </c>
      <c r="N263" s="99">
        <v>0</v>
      </c>
      <c r="O263" s="99">
        <v>85585.374264111277</v>
      </c>
      <c r="P263" s="99">
        <v>0</v>
      </c>
      <c r="Q263" s="99">
        <v>0</v>
      </c>
      <c r="R263" s="99">
        <f t="shared" si="4"/>
        <v>161230.37426411128</v>
      </c>
    </row>
    <row r="264" spans="1:18" x14ac:dyDescent="0.2">
      <c r="A264" s="46" t="s">
        <v>78</v>
      </c>
      <c r="B264" s="46" t="s">
        <v>158</v>
      </c>
      <c r="C264" s="46" t="s">
        <v>337</v>
      </c>
      <c r="D264" s="99">
        <v>467.8</v>
      </c>
      <c r="E264" s="99">
        <v>14221.760000000002</v>
      </c>
      <c r="F264" s="99">
        <v>38664.839999999989</v>
      </c>
      <c r="G264" s="99">
        <v>162681</v>
      </c>
      <c r="H264" s="99">
        <v>465136</v>
      </c>
      <c r="I264" s="99">
        <v>0</v>
      </c>
      <c r="J264" s="99">
        <v>94556.25</v>
      </c>
      <c r="K264" s="99">
        <v>0</v>
      </c>
      <c r="L264" s="99">
        <v>0</v>
      </c>
      <c r="M264" s="99">
        <v>0</v>
      </c>
      <c r="N264" s="99">
        <v>0</v>
      </c>
      <c r="O264" s="99">
        <v>106981.71783013911</v>
      </c>
      <c r="P264" s="99">
        <v>0</v>
      </c>
      <c r="Q264" s="99">
        <v>0</v>
      </c>
      <c r="R264" s="99">
        <f t="shared" si="4"/>
        <v>201537.9678301391</v>
      </c>
    </row>
    <row r="265" spans="1:18" x14ac:dyDescent="0.2">
      <c r="A265" s="46" t="s">
        <v>79</v>
      </c>
      <c r="B265" s="46" t="s">
        <v>158</v>
      </c>
      <c r="C265" s="46" t="s">
        <v>80</v>
      </c>
      <c r="D265" s="99">
        <v>447327.58</v>
      </c>
      <c r="E265" s="99">
        <v>598241.2300000001</v>
      </c>
      <c r="F265" s="99">
        <v>614955.61999999906</v>
      </c>
      <c r="G265" s="99">
        <v>464955.07</v>
      </c>
      <c r="H265" s="99">
        <v>998000</v>
      </c>
      <c r="I265" s="99">
        <v>1107000</v>
      </c>
      <c r="J265" s="99">
        <v>1134675</v>
      </c>
      <c r="K265" s="99">
        <v>1292268.7499999998</v>
      </c>
      <c r="L265" s="99">
        <v>1324575.4687499998</v>
      </c>
      <c r="M265" s="99">
        <v>1357689.8554687495</v>
      </c>
      <c r="N265" s="99">
        <v>1391632.1018554682</v>
      </c>
      <c r="O265" s="99">
        <v>1426422.9044018548</v>
      </c>
      <c r="P265" s="99">
        <v>1462083.4770119011</v>
      </c>
      <c r="Q265" s="99">
        <v>1498635.5639371984</v>
      </c>
      <c r="R265" s="99">
        <f t="shared" si="4"/>
        <v>11994983.121425172</v>
      </c>
    </row>
    <row r="266" spans="1:18" x14ac:dyDescent="0.2">
      <c r="A266" s="46" t="s">
        <v>81</v>
      </c>
      <c r="B266" s="46" t="s">
        <v>158</v>
      </c>
      <c r="C266" s="46" t="s">
        <v>257</v>
      </c>
      <c r="D266" s="99">
        <v>580189.62</v>
      </c>
      <c r="E266" s="99">
        <v>3437434.6700000004</v>
      </c>
      <c r="F266" s="99">
        <v>1688532.73</v>
      </c>
      <c r="G266" s="99">
        <v>34512.660000000003</v>
      </c>
      <c r="H266" s="99">
        <v>0</v>
      </c>
      <c r="I266" s="99">
        <v>0</v>
      </c>
      <c r="J266" s="99">
        <v>0</v>
      </c>
      <c r="K266" s="99">
        <v>0</v>
      </c>
      <c r="L266" s="99">
        <v>0</v>
      </c>
      <c r="M266" s="99">
        <v>0</v>
      </c>
      <c r="N266" s="99">
        <v>0</v>
      </c>
      <c r="O266" s="99">
        <v>0</v>
      </c>
      <c r="P266" s="99">
        <v>0</v>
      </c>
      <c r="Q266" s="99">
        <v>0</v>
      </c>
      <c r="R266" s="99">
        <f t="shared" si="4"/>
        <v>0</v>
      </c>
    </row>
    <row r="267" spans="1:18" x14ac:dyDescent="0.2">
      <c r="A267" s="46" t="s">
        <v>796</v>
      </c>
      <c r="B267" s="46" t="s">
        <v>158</v>
      </c>
      <c r="C267" s="46" t="s">
        <v>797</v>
      </c>
      <c r="D267" s="99">
        <v>0</v>
      </c>
      <c r="E267" s="99">
        <v>0</v>
      </c>
      <c r="F267" s="99">
        <v>13428.230000000001</v>
      </c>
      <c r="G267" s="99">
        <v>0</v>
      </c>
      <c r="H267" s="99">
        <v>0</v>
      </c>
      <c r="I267" s="99">
        <v>0</v>
      </c>
      <c r="J267" s="99">
        <v>0</v>
      </c>
      <c r="K267" s="99">
        <v>0</v>
      </c>
      <c r="L267" s="99">
        <v>0</v>
      </c>
      <c r="M267" s="99">
        <v>0</v>
      </c>
      <c r="N267" s="99">
        <v>0</v>
      </c>
      <c r="O267" s="99">
        <v>0</v>
      </c>
      <c r="P267" s="99">
        <v>0</v>
      </c>
      <c r="Q267" s="99">
        <v>0</v>
      </c>
      <c r="R267" s="99">
        <f t="shared" si="4"/>
        <v>0</v>
      </c>
    </row>
    <row r="268" spans="1:18" x14ac:dyDescent="0.2">
      <c r="A268" s="46" t="s">
        <v>85</v>
      </c>
      <c r="B268" s="46" t="s">
        <v>158</v>
      </c>
      <c r="C268" s="46" t="s">
        <v>441</v>
      </c>
      <c r="D268" s="99">
        <v>1160250.43</v>
      </c>
      <c r="E268" s="99">
        <v>244772.52</v>
      </c>
      <c r="F268" s="99">
        <v>58694.070000000007</v>
      </c>
      <c r="G268" s="99">
        <v>36862</v>
      </c>
      <c r="H268" s="99">
        <v>0</v>
      </c>
      <c r="I268" s="99">
        <v>0</v>
      </c>
      <c r="J268" s="99">
        <v>0</v>
      </c>
      <c r="K268" s="99">
        <v>0</v>
      </c>
      <c r="L268" s="99">
        <v>0</v>
      </c>
      <c r="M268" s="99">
        <v>0</v>
      </c>
      <c r="N268" s="99">
        <v>0</v>
      </c>
      <c r="O268" s="99">
        <v>0</v>
      </c>
      <c r="P268" s="99">
        <v>0</v>
      </c>
      <c r="Q268" s="99">
        <v>0</v>
      </c>
      <c r="R268" s="99">
        <f t="shared" si="4"/>
        <v>0</v>
      </c>
    </row>
    <row r="269" spans="1:18" x14ac:dyDescent="0.2">
      <c r="A269" s="46" t="s">
        <v>94</v>
      </c>
      <c r="B269" s="46" t="s">
        <v>158</v>
      </c>
      <c r="C269" s="46" t="s">
        <v>917</v>
      </c>
      <c r="D269" s="99">
        <v>0</v>
      </c>
      <c r="E269" s="99">
        <v>0</v>
      </c>
      <c r="F269" s="99">
        <v>0</v>
      </c>
      <c r="G269" s="99">
        <v>0</v>
      </c>
      <c r="H269" s="99">
        <v>0</v>
      </c>
      <c r="I269" s="99">
        <v>0</v>
      </c>
      <c r="J269" s="99">
        <v>0</v>
      </c>
      <c r="K269" s="99">
        <v>0</v>
      </c>
      <c r="L269" s="99">
        <v>0</v>
      </c>
      <c r="M269" s="99">
        <v>0</v>
      </c>
      <c r="N269" s="99">
        <v>10669179.447558589</v>
      </c>
      <c r="O269" s="99">
        <v>16284994.825254511</v>
      </c>
      <c r="P269" s="99">
        <v>22418613.314182483</v>
      </c>
      <c r="Q269" s="99">
        <v>25227031.992942836</v>
      </c>
      <c r="R269" s="99">
        <f t="shared" si="4"/>
        <v>74599819.579938427</v>
      </c>
    </row>
    <row r="270" spans="1:18" x14ac:dyDescent="0.2">
      <c r="A270" s="46" t="s">
        <v>82</v>
      </c>
      <c r="B270" s="46" t="s">
        <v>158</v>
      </c>
      <c r="C270" s="46" t="s">
        <v>258</v>
      </c>
      <c r="D270" s="99">
        <v>445362.38</v>
      </c>
      <c r="E270" s="99">
        <v>191732.13000000003</v>
      </c>
      <c r="F270" s="99">
        <v>86397.5</v>
      </c>
      <c r="G270" s="99">
        <v>28000</v>
      </c>
      <c r="H270" s="99">
        <v>0</v>
      </c>
      <c r="I270" s="99">
        <v>0</v>
      </c>
      <c r="J270" s="99">
        <v>0</v>
      </c>
      <c r="K270" s="99">
        <v>0</v>
      </c>
      <c r="L270" s="99">
        <v>0</v>
      </c>
      <c r="M270" s="99">
        <v>0</v>
      </c>
      <c r="N270" s="99">
        <v>927754.7345703122</v>
      </c>
      <c r="O270" s="99">
        <v>950948.60293456982</v>
      </c>
      <c r="P270" s="99">
        <v>974722.31800793402</v>
      </c>
      <c r="Q270" s="99">
        <v>999090.37595813221</v>
      </c>
      <c r="R270" s="99">
        <f t="shared" si="4"/>
        <v>3852516.0314709479</v>
      </c>
    </row>
    <row r="271" spans="1:18" x14ac:dyDescent="0.2">
      <c r="A271" s="46" t="s">
        <v>83</v>
      </c>
      <c r="B271" s="46" t="s">
        <v>158</v>
      </c>
      <c r="C271" s="46" t="s">
        <v>259</v>
      </c>
      <c r="D271" s="99">
        <v>31493.03</v>
      </c>
      <c r="E271" s="99">
        <v>208947.04999999996</v>
      </c>
      <c r="F271" s="99">
        <v>256110.57</v>
      </c>
      <c r="G271" s="99">
        <v>499999.95999999996</v>
      </c>
      <c r="H271" s="99">
        <v>2599999.92</v>
      </c>
      <c r="I271" s="99">
        <v>2152500</v>
      </c>
      <c r="J271" s="99">
        <v>2206312.5</v>
      </c>
      <c r="K271" s="99">
        <v>2261470.3124999995</v>
      </c>
      <c r="L271" s="99">
        <v>2318007.0703124995</v>
      </c>
      <c r="M271" s="99">
        <v>2375957.2470703116</v>
      </c>
      <c r="N271" s="99">
        <v>2435356.1782470695</v>
      </c>
      <c r="O271" s="99">
        <v>2496240.0827032458</v>
      </c>
      <c r="P271" s="99">
        <v>2558646.0847708266</v>
      </c>
      <c r="Q271" s="99">
        <v>2622612.2368900971</v>
      </c>
      <c r="R271" s="99">
        <f t="shared" si="4"/>
        <v>21427101.712494049</v>
      </c>
    </row>
    <row r="272" spans="1:18" x14ac:dyDescent="0.2">
      <c r="A272" s="46" t="s">
        <v>363</v>
      </c>
      <c r="B272" s="46" t="s">
        <v>158</v>
      </c>
      <c r="C272" s="46" t="s">
        <v>787</v>
      </c>
      <c r="D272" s="99">
        <v>0</v>
      </c>
      <c r="E272" s="99">
        <v>0</v>
      </c>
      <c r="F272" s="99">
        <v>3676.09</v>
      </c>
      <c r="G272" s="99">
        <v>555711.1100000001</v>
      </c>
      <c r="H272" s="99">
        <v>178388.89</v>
      </c>
      <c r="I272" s="99">
        <v>287000</v>
      </c>
      <c r="J272" s="99">
        <v>294175</v>
      </c>
      <c r="K272" s="99">
        <v>301529.37499999994</v>
      </c>
      <c r="L272" s="99">
        <v>309067.60937499994</v>
      </c>
      <c r="M272" s="99">
        <v>22628.164257812492</v>
      </c>
      <c r="N272" s="99">
        <v>23193.868364257803</v>
      </c>
      <c r="O272" s="99">
        <v>23773.715073364245</v>
      </c>
      <c r="P272" s="99">
        <v>24368.057950198348</v>
      </c>
      <c r="Q272" s="99">
        <v>24977.259398953305</v>
      </c>
      <c r="R272" s="99">
        <f t="shared" si="4"/>
        <v>1310713.0494195863</v>
      </c>
    </row>
    <row r="273" spans="1:18" x14ac:dyDescent="0.2">
      <c r="A273" s="46" t="s">
        <v>95</v>
      </c>
      <c r="B273" s="46" t="s">
        <v>158</v>
      </c>
      <c r="C273" s="46" t="s">
        <v>785</v>
      </c>
      <c r="D273" s="99">
        <v>0</v>
      </c>
      <c r="E273" s="99">
        <v>0</v>
      </c>
      <c r="F273" s="99">
        <v>0</v>
      </c>
      <c r="G273" s="99">
        <v>0</v>
      </c>
      <c r="H273" s="99">
        <v>0</v>
      </c>
      <c r="I273" s="99">
        <v>0</v>
      </c>
      <c r="J273" s="99">
        <v>630375</v>
      </c>
      <c r="K273" s="99">
        <v>646134.37499999988</v>
      </c>
      <c r="L273" s="99">
        <v>662287.73437499988</v>
      </c>
      <c r="M273" s="99">
        <v>678844.92773437477</v>
      </c>
      <c r="N273" s="99">
        <v>695816.05092773412</v>
      </c>
      <c r="O273" s="99">
        <v>713211.45220092742</v>
      </c>
      <c r="P273" s="99">
        <v>731041.73850595055</v>
      </c>
      <c r="Q273" s="99">
        <v>749317.78196859919</v>
      </c>
      <c r="R273" s="99">
        <f t="shared" si="4"/>
        <v>5507029.0607125862</v>
      </c>
    </row>
    <row r="274" spans="1:18" x14ac:dyDescent="0.2">
      <c r="A274" s="46" t="s">
        <v>494</v>
      </c>
      <c r="B274" s="46" t="s">
        <v>157</v>
      </c>
      <c r="C274" s="46" t="s">
        <v>217</v>
      </c>
      <c r="D274" s="99">
        <v>166128.57999999999</v>
      </c>
      <c r="E274" s="99">
        <v>11270.139999999998</v>
      </c>
      <c r="F274" s="99">
        <v>0</v>
      </c>
      <c r="G274" s="99">
        <v>0</v>
      </c>
      <c r="H274" s="99">
        <v>0</v>
      </c>
      <c r="I274" s="99">
        <v>0</v>
      </c>
      <c r="J274" s="99">
        <v>0</v>
      </c>
      <c r="K274" s="99">
        <v>0</v>
      </c>
      <c r="L274" s="99">
        <v>0</v>
      </c>
      <c r="M274" s="99">
        <v>0</v>
      </c>
      <c r="N274" s="99">
        <v>0</v>
      </c>
      <c r="O274" s="99">
        <v>0</v>
      </c>
      <c r="P274" s="99">
        <v>0</v>
      </c>
      <c r="Q274" s="99">
        <v>0</v>
      </c>
      <c r="R274" s="99">
        <f t="shared" si="4"/>
        <v>0</v>
      </c>
    </row>
    <row r="275" spans="1:18" x14ac:dyDescent="0.2">
      <c r="A275" s="46" t="s">
        <v>2</v>
      </c>
      <c r="B275" s="46" t="s">
        <v>157</v>
      </c>
      <c r="C275" s="46" t="s">
        <v>218</v>
      </c>
      <c r="D275" s="99">
        <v>5809.62</v>
      </c>
      <c r="E275" s="99">
        <v>131967.6</v>
      </c>
      <c r="F275" s="99">
        <v>0</v>
      </c>
      <c r="G275" s="99">
        <v>0</v>
      </c>
      <c r="H275" s="99">
        <v>903000</v>
      </c>
      <c r="I275" s="99">
        <v>371049.99999999994</v>
      </c>
      <c r="J275" s="99">
        <v>380326.25</v>
      </c>
      <c r="K275" s="99">
        <v>389834.40624999994</v>
      </c>
      <c r="L275" s="99">
        <v>399580.2664062499</v>
      </c>
      <c r="M275" s="99">
        <v>409569.77306640614</v>
      </c>
      <c r="N275" s="99">
        <v>419809.01739306626</v>
      </c>
      <c r="O275" s="99">
        <v>430304.24282789283</v>
      </c>
      <c r="P275" s="99">
        <v>441061.84889859013</v>
      </c>
      <c r="Q275" s="99">
        <v>452088.39512105478</v>
      </c>
      <c r="R275" s="99">
        <f t="shared" si="4"/>
        <v>3693624.19996326</v>
      </c>
    </row>
    <row r="276" spans="1:18" x14ac:dyDescent="0.2">
      <c r="A276" s="46" t="s">
        <v>4</v>
      </c>
      <c r="B276" s="46" t="s">
        <v>157</v>
      </c>
      <c r="C276" s="46" t="s">
        <v>219</v>
      </c>
      <c r="D276" s="99">
        <v>961491.77000000025</v>
      </c>
      <c r="E276" s="99">
        <v>774489.38</v>
      </c>
      <c r="F276" s="99">
        <v>98729.480000000025</v>
      </c>
      <c r="G276" s="99">
        <v>1494290.37</v>
      </c>
      <c r="H276" s="99">
        <v>3410000</v>
      </c>
      <c r="I276" s="99">
        <v>872787.49999999988</v>
      </c>
      <c r="J276" s="99">
        <v>894607.18749999988</v>
      </c>
      <c r="K276" s="99">
        <v>916972.36718749988</v>
      </c>
      <c r="L276" s="99">
        <v>939896.67636718729</v>
      </c>
      <c r="M276" s="99">
        <v>963394.09327636694</v>
      </c>
      <c r="N276" s="99">
        <v>987478.94560827594</v>
      </c>
      <c r="O276" s="99">
        <v>1012165.9192484828</v>
      </c>
      <c r="P276" s="99">
        <v>1037470.0672296947</v>
      </c>
      <c r="Q276" s="99">
        <v>1063406.8189104369</v>
      </c>
      <c r="R276" s="99">
        <f t="shared" si="4"/>
        <v>8688179.575327944</v>
      </c>
    </row>
    <row r="277" spans="1:18" x14ac:dyDescent="0.2">
      <c r="A277" s="46" t="s">
        <v>5</v>
      </c>
      <c r="B277" s="46" t="s">
        <v>157</v>
      </c>
      <c r="C277" s="46" t="s">
        <v>220</v>
      </c>
      <c r="D277" s="99">
        <v>0</v>
      </c>
      <c r="E277" s="99">
        <v>0</v>
      </c>
      <c r="F277" s="99">
        <v>0</v>
      </c>
      <c r="G277" s="99">
        <v>5000</v>
      </c>
      <c r="H277" s="99">
        <v>0</v>
      </c>
      <c r="I277" s="99">
        <v>0</v>
      </c>
      <c r="J277" s="99">
        <v>367718.75</v>
      </c>
      <c r="K277" s="99">
        <v>376911.71874999994</v>
      </c>
      <c r="L277" s="99">
        <v>0</v>
      </c>
      <c r="M277" s="99">
        <v>0</v>
      </c>
      <c r="N277" s="99">
        <v>0</v>
      </c>
      <c r="O277" s="99">
        <v>0</v>
      </c>
      <c r="P277" s="99">
        <v>0</v>
      </c>
      <c r="Q277" s="99">
        <v>0</v>
      </c>
      <c r="R277" s="99">
        <f t="shared" si="4"/>
        <v>744630.46875</v>
      </c>
    </row>
    <row r="278" spans="1:18" x14ac:dyDescent="0.2">
      <c r="A278" s="46" t="s">
        <v>6</v>
      </c>
      <c r="B278" s="46" t="s">
        <v>157</v>
      </c>
      <c r="C278" s="46" t="s">
        <v>222</v>
      </c>
      <c r="D278" s="99">
        <v>326014.56</v>
      </c>
      <c r="E278" s="99">
        <v>149579.63000000003</v>
      </c>
      <c r="F278" s="99">
        <v>248814.78</v>
      </c>
      <c r="G278" s="99">
        <v>1181071.26</v>
      </c>
      <c r="H278" s="99">
        <v>1253792</v>
      </c>
      <c r="I278" s="99">
        <v>1230000</v>
      </c>
      <c r="J278" s="99">
        <v>1260750</v>
      </c>
      <c r="K278" s="99">
        <v>1292268.7499999998</v>
      </c>
      <c r="L278" s="99">
        <v>1324575.4687499998</v>
      </c>
      <c r="M278" s="99">
        <v>1357689.8554687495</v>
      </c>
      <c r="N278" s="99">
        <v>1391632.1018554682</v>
      </c>
      <c r="O278" s="99">
        <v>1426422.9044018548</v>
      </c>
      <c r="P278" s="99">
        <v>1462083.4770119011</v>
      </c>
      <c r="Q278" s="99">
        <v>1498635.5639371984</v>
      </c>
      <c r="R278" s="99">
        <f t="shared" si="4"/>
        <v>12244058.121425172</v>
      </c>
    </row>
    <row r="279" spans="1:18" x14ac:dyDescent="0.2">
      <c r="A279" s="46" t="s">
        <v>7</v>
      </c>
      <c r="B279" s="46" t="s">
        <v>157</v>
      </c>
      <c r="C279" s="46" t="s">
        <v>223</v>
      </c>
      <c r="D279" s="99">
        <v>71609.02</v>
      </c>
      <c r="E279" s="99">
        <v>529762.06000000006</v>
      </c>
      <c r="F279" s="99">
        <v>1083588.5200000009</v>
      </c>
      <c r="G279" s="99">
        <v>1161162.01</v>
      </c>
      <c r="H279" s="99">
        <v>817000</v>
      </c>
      <c r="I279" s="99">
        <v>1024999.9999999999</v>
      </c>
      <c r="J279" s="99">
        <v>1050625</v>
      </c>
      <c r="K279" s="99">
        <v>1076890.6249999998</v>
      </c>
      <c r="L279" s="99">
        <v>1103812.8906249998</v>
      </c>
      <c r="M279" s="99">
        <v>1131408.2128906248</v>
      </c>
      <c r="N279" s="99">
        <v>869770.06365966762</v>
      </c>
      <c r="O279" s="99">
        <v>0</v>
      </c>
      <c r="P279" s="99">
        <v>0</v>
      </c>
      <c r="Q279" s="99">
        <v>0</v>
      </c>
      <c r="R279" s="99">
        <f t="shared" si="4"/>
        <v>6257506.792175293</v>
      </c>
    </row>
    <row r="280" spans="1:18" x14ac:dyDescent="0.2">
      <c r="A280" s="46" t="s">
        <v>495</v>
      </c>
      <c r="B280" s="46" t="s">
        <v>157</v>
      </c>
      <c r="C280" s="46" t="s">
        <v>581</v>
      </c>
      <c r="D280" s="99">
        <v>513.1</v>
      </c>
      <c r="E280" s="99">
        <v>0</v>
      </c>
      <c r="F280" s="99">
        <v>0</v>
      </c>
      <c r="G280" s="99">
        <v>0</v>
      </c>
      <c r="H280" s="99">
        <v>0</v>
      </c>
      <c r="I280" s="99">
        <v>0</v>
      </c>
      <c r="J280" s="99">
        <v>0</v>
      </c>
      <c r="K280" s="99">
        <v>0</v>
      </c>
      <c r="L280" s="99">
        <v>0</v>
      </c>
      <c r="M280" s="99">
        <v>0</v>
      </c>
      <c r="N280" s="99">
        <v>0</v>
      </c>
      <c r="O280" s="99">
        <v>0</v>
      </c>
      <c r="P280" s="99">
        <v>0</v>
      </c>
      <c r="Q280" s="99">
        <v>0</v>
      </c>
      <c r="R280" s="99">
        <f t="shared" si="4"/>
        <v>0</v>
      </c>
    </row>
    <row r="281" spans="1:18" x14ac:dyDescent="0.2">
      <c r="A281" s="46" t="s">
        <v>8</v>
      </c>
      <c r="B281" s="46" t="s">
        <v>157</v>
      </c>
      <c r="C281" s="46" t="s">
        <v>224</v>
      </c>
      <c r="D281" s="99">
        <v>49751.7</v>
      </c>
      <c r="E281" s="99">
        <v>20531.800000000003</v>
      </c>
      <c r="F281" s="99">
        <v>21401.919999999995</v>
      </c>
      <c r="G281" s="99">
        <v>169683</v>
      </c>
      <c r="H281" s="99">
        <v>132000</v>
      </c>
      <c r="I281" s="99">
        <v>112749.99999999999</v>
      </c>
      <c r="J281" s="99">
        <v>115568.74999999999</v>
      </c>
      <c r="K281" s="99">
        <v>118457.96874999999</v>
      </c>
      <c r="L281" s="99">
        <v>121419.41796874997</v>
      </c>
      <c r="M281" s="99">
        <v>49781.961367187483</v>
      </c>
      <c r="N281" s="99">
        <v>51026.510401367166</v>
      </c>
      <c r="O281" s="99">
        <v>52302.173161401341</v>
      </c>
      <c r="P281" s="99">
        <v>53609.727490436366</v>
      </c>
      <c r="Q281" s="99">
        <v>54949.970677697267</v>
      </c>
      <c r="R281" s="99">
        <f t="shared" si="4"/>
        <v>729866.47981683945</v>
      </c>
    </row>
    <row r="282" spans="1:18" x14ac:dyDescent="0.2">
      <c r="A282" s="46" t="s">
        <v>9</v>
      </c>
      <c r="B282" s="46" t="s">
        <v>157</v>
      </c>
      <c r="C282" s="46" t="s">
        <v>225</v>
      </c>
      <c r="D282" s="99">
        <v>1492872.8800000001</v>
      </c>
      <c r="E282" s="99">
        <v>617290.4800000001</v>
      </c>
      <c r="F282" s="99">
        <v>218121.61</v>
      </c>
      <c r="G282" s="99">
        <v>295677.10999999993</v>
      </c>
      <c r="H282" s="99">
        <v>1095000</v>
      </c>
      <c r="I282" s="99">
        <v>717499.99999999988</v>
      </c>
      <c r="J282" s="99">
        <v>735437.5</v>
      </c>
      <c r="K282" s="99">
        <v>753823.43749999988</v>
      </c>
      <c r="L282" s="99">
        <v>772669.02343749988</v>
      </c>
      <c r="M282" s="99">
        <v>791985.74902343727</v>
      </c>
      <c r="N282" s="99">
        <v>811785.39274902316</v>
      </c>
      <c r="O282" s="99">
        <v>832080.02756774856</v>
      </c>
      <c r="P282" s="99">
        <v>852882.02825694229</v>
      </c>
      <c r="Q282" s="99">
        <v>874204.07896336564</v>
      </c>
      <c r="R282" s="99">
        <f t="shared" si="4"/>
        <v>7142367.237498017</v>
      </c>
    </row>
    <row r="283" spans="1:18" x14ac:dyDescent="0.2">
      <c r="A283" s="46" t="s">
        <v>386</v>
      </c>
      <c r="B283" s="46" t="s">
        <v>157</v>
      </c>
      <c r="C283" s="46" t="s">
        <v>582</v>
      </c>
      <c r="D283" s="99">
        <v>597961.17000000004</v>
      </c>
      <c r="E283" s="99">
        <v>0</v>
      </c>
      <c r="F283" s="99">
        <v>0</v>
      </c>
      <c r="G283" s="99">
        <v>1368.37</v>
      </c>
      <c r="H283" s="99">
        <v>600000</v>
      </c>
      <c r="I283" s="99">
        <v>615000</v>
      </c>
      <c r="J283" s="99">
        <v>630375</v>
      </c>
      <c r="K283" s="99">
        <v>646134.37499999988</v>
      </c>
      <c r="L283" s="99">
        <v>662287.73437499988</v>
      </c>
      <c r="M283" s="99">
        <v>678844.92773437477</v>
      </c>
      <c r="N283" s="99">
        <v>695816.05092773412</v>
      </c>
      <c r="O283" s="99">
        <v>713211.45220092742</v>
      </c>
      <c r="P283" s="99">
        <v>731041.73850595055</v>
      </c>
      <c r="Q283" s="99">
        <v>749317.78196859919</v>
      </c>
      <c r="R283" s="99">
        <f t="shared" si="4"/>
        <v>6122029.0607125862</v>
      </c>
    </row>
    <row r="284" spans="1:18" x14ac:dyDescent="0.2">
      <c r="A284" s="46" t="s">
        <v>847</v>
      </c>
      <c r="B284" s="46" t="s">
        <v>157</v>
      </c>
      <c r="C284" s="46" t="s">
        <v>848</v>
      </c>
      <c r="D284" s="99">
        <v>0</v>
      </c>
      <c r="E284" s="99">
        <v>0</v>
      </c>
      <c r="F284" s="99">
        <v>0</v>
      </c>
      <c r="G284" s="99">
        <v>100000</v>
      </c>
      <c r="H284" s="99">
        <v>0</v>
      </c>
      <c r="I284" s="99">
        <v>0</v>
      </c>
      <c r="J284" s="99">
        <v>0</v>
      </c>
      <c r="K284" s="99">
        <v>0</v>
      </c>
      <c r="L284" s="99">
        <v>0</v>
      </c>
      <c r="M284" s="99">
        <v>0</v>
      </c>
      <c r="N284" s="99">
        <v>0</v>
      </c>
      <c r="O284" s="99">
        <v>0</v>
      </c>
      <c r="P284" s="99">
        <v>0</v>
      </c>
      <c r="Q284" s="99">
        <v>0</v>
      </c>
      <c r="R284" s="99">
        <f t="shared" si="4"/>
        <v>0</v>
      </c>
    </row>
    <row r="285" spans="1:18" x14ac:dyDescent="0.2">
      <c r="A285" s="46" t="s">
        <v>10</v>
      </c>
      <c r="B285" s="46" t="s">
        <v>157</v>
      </c>
      <c r="C285" s="46" t="s">
        <v>471</v>
      </c>
      <c r="D285" s="99">
        <v>26129</v>
      </c>
      <c r="E285" s="99">
        <v>0</v>
      </c>
      <c r="F285" s="99">
        <v>0</v>
      </c>
      <c r="G285" s="99">
        <v>0</v>
      </c>
      <c r="H285" s="99">
        <v>0</v>
      </c>
      <c r="I285" s="99">
        <v>0</v>
      </c>
      <c r="J285" s="99">
        <v>0</v>
      </c>
      <c r="K285" s="99">
        <v>0</v>
      </c>
      <c r="L285" s="99">
        <v>0</v>
      </c>
      <c r="M285" s="99">
        <v>0</v>
      </c>
      <c r="N285" s="99">
        <v>0</v>
      </c>
      <c r="O285" s="99">
        <v>0</v>
      </c>
      <c r="P285" s="99">
        <v>0</v>
      </c>
      <c r="Q285" s="99">
        <v>0</v>
      </c>
      <c r="R285" s="99">
        <f t="shared" si="4"/>
        <v>0</v>
      </c>
    </row>
    <row r="286" spans="1:18" x14ac:dyDescent="0.2">
      <c r="A286" s="46" t="s">
        <v>28</v>
      </c>
      <c r="B286" s="46" t="s">
        <v>157</v>
      </c>
      <c r="C286" s="46" t="s">
        <v>241</v>
      </c>
      <c r="D286" s="99">
        <v>1772852.21</v>
      </c>
      <c r="E286" s="99">
        <v>208396.9</v>
      </c>
      <c r="F286" s="99">
        <v>227449.05000000002</v>
      </c>
      <c r="G286" s="99">
        <v>1711100</v>
      </c>
      <c r="H286" s="99">
        <v>500000</v>
      </c>
      <c r="I286" s="99">
        <v>2049999.9999999998</v>
      </c>
      <c r="J286" s="99">
        <v>2101250</v>
      </c>
      <c r="K286" s="99">
        <v>2153781.2499999995</v>
      </c>
      <c r="L286" s="99">
        <v>2207625.7812499995</v>
      </c>
      <c r="M286" s="99">
        <v>2262816.4257812495</v>
      </c>
      <c r="N286" s="99">
        <v>2319386.8364257803</v>
      </c>
      <c r="O286" s="99">
        <v>2377371.5073364247</v>
      </c>
      <c r="P286" s="99">
        <v>2436805.7950198348</v>
      </c>
      <c r="Q286" s="99">
        <v>2497725.9398953305</v>
      </c>
      <c r="R286" s="99">
        <f t="shared" si="4"/>
        <v>20406763.535708621</v>
      </c>
    </row>
    <row r="287" spans="1:18" x14ac:dyDescent="0.2">
      <c r="A287" s="46" t="s">
        <v>29</v>
      </c>
      <c r="B287" s="46" t="s">
        <v>157</v>
      </c>
      <c r="C287" s="46" t="s">
        <v>293</v>
      </c>
      <c r="D287" s="99">
        <v>1368849.67</v>
      </c>
      <c r="E287" s="99">
        <v>352910.95999999996</v>
      </c>
      <c r="F287" s="99">
        <v>133694.5</v>
      </c>
      <c r="G287" s="99">
        <v>200000</v>
      </c>
      <c r="H287" s="99">
        <v>650000</v>
      </c>
      <c r="I287" s="99">
        <v>533000</v>
      </c>
      <c r="J287" s="99">
        <v>546325</v>
      </c>
      <c r="K287" s="99">
        <v>559983.12499999988</v>
      </c>
      <c r="L287" s="99">
        <v>573982.70312499988</v>
      </c>
      <c r="M287" s="99">
        <v>588332.27070312481</v>
      </c>
      <c r="N287" s="99">
        <v>603040.57747070293</v>
      </c>
      <c r="O287" s="99">
        <v>618116.59190747037</v>
      </c>
      <c r="P287" s="99">
        <v>633569.50670515711</v>
      </c>
      <c r="Q287" s="99">
        <v>649408.74437278591</v>
      </c>
      <c r="R287" s="99">
        <f t="shared" si="4"/>
        <v>5305758.5192842418</v>
      </c>
    </row>
    <row r="288" spans="1:18" x14ac:dyDescent="0.2">
      <c r="A288" s="46" t="s">
        <v>1</v>
      </c>
      <c r="B288" s="46" t="s">
        <v>157</v>
      </c>
      <c r="C288" s="46" t="s">
        <v>216</v>
      </c>
      <c r="D288" s="99">
        <v>2298403.5900000003</v>
      </c>
      <c r="E288" s="99">
        <v>56249.299999999996</v>
      </c>
      <c r="F288" s="99">
        <v>243352.43000000002</v>
      </c>
      <c r="G288" s="99">
        <v>2060.91</v>
      </c>
      <c r="H288" s="99">
        <v>0</v>
      </c>
      <c r="I288" s="99">
        <v>1024999.9999999999</v>
      </c>
      <c r="J288" s="99">
        <v>1050625</v>
      </c>
      <c r="K288" s="99">
        <v>1076890.6249999998</v>
      </c>
      <c r="L288" s="99">
        <v>1103812.8906249998</v>
      </c>
      <c r="M288" s="99">
        <v>1131408.2128906248</v>
      </c>
      <c r="N288" s="99">
        <v>1159693.4182128902</v>
      </c>
      <c r="O288" s="99">
        <v>1188685.7536682123</v>
      </c>
      <c r="P288" s="99">
        <v>1218402.8975099174</v>
      </c>
      <c r="Q288" s="99">
        <v>1248862.9699476652</v>
      </c>
      <c r="R288" s="99">
        <f t="shared" si="4"/>
        <v>10203381.767854311</v>
      </c>
    </row>
    <row r="289" spans="1:18" x14ac:dyDescent="0.2">
      <c r="A289" s="46" t="s">
        <v>11</v>
      </c>
      <c r="B289" s="46" t="s">
        <v>157</v>
      </c>
      <c r="C289" s="46" t="s">
        <v>242</v>
      </c>
      <c r="D289" s="99">
        <v>481385.25</v>
      </c>
      <c r="E289" s="99">
        <v>384972.4</v>
      </c>
      <c r="F289" s="99">
        <v>272719.34000000003</v>
      </c>
      <c r="G289" s="99">
        <v>35500</v>
      </c>
      <c r="H289" s="99">
        <v>0</v>
      </c>
      <c r="I289" s="99">
        <v>122999.99999999999</v>
      </c>
      <c r="J289" s="99">
        <v>126074.99999999999</v>
      </c>
      <c r="K289" s="99">
        <v>129226.87499999999</v>
      </c>
      <c r="L289" s="99">
        <v>132457.54687499997</v>
      </c>
      <c r="M289" s="99">
        <v>135768.98554687496</v>
      </c>
      <c r="N289" s="99">
        <v>139163.21018554684</v>
      </c>
      <c r="O289" s="99">
        <v>142642.29044018546</v>
      </c>
      <c r="P289" s="99">
        <v>146208.3477011901</v>
      </c>
      <c r="Q289" s="99">
        <v>149863.55639371983</v>
      </c>
      <c r="R289" s="99">
        <f t="shared" si="4"/>
        <v>1224405.812142517</v>
      </c>
    </row>
    <row r="290" spans="1:18" x14ac:dyDescent="0.2">
      <c r="A290" s="46" t="s">
        <v>30</v>
      </c>
      <c r="B290" s="46" t="s">
        <v>157</v>
      </c>
      <c r="C290" s="46" t="s">
        <v>473</v>
      </c>
      <c r="D290" s="99">
        <v>12318.36</v>
      </c>
      <c r="E290" s="99">
        <v>0</v>
      </c>
      <c r="F290" s="99">
        <v>0</v>
      </c>
      <c r="G290" s="99">
        <v>0</v>
      </c>
      <c r="H290" s="99">
        <v>0</v>
      </c>
      <c r="I290" s="99">
        <v>0</v>
      </c>
      <c r="J290" s="99">
        <v>0</v>
      </c>
      <c r="K290" s="99">
        <v>0</v>
      </c>
      <c r="L290" s="99">
        <v>0</v>
      </c>
      <c r="M290" s="99">
        <v>0</v>
      </c>
      <c r="N290" s="99">
        <v>0</v>
      </c>
      <c r="O290" s="99">
        <v>0</v>
      </c>
      <c r="P290" s="99">
        <v>0</v>
      </c>
      <c r="Q290" s="99">
        <v>0</v>
      </c>
      <c r="R290" s="99">
        <f t="shared" si="4"/>
        <v>0</v>
      </c>
    </row>
    <row r="291" spans="1:18" x14ac:dyDescent="0.2">
      <c r="A291" s="46" t="s">
        <v>31</v>
      </c>
      <c r="B291" s="46" t="s">
        <v>157</v>
      </c>
      <c r="C291" s="46" t="s">
        <v>469</v>
      </c>
      <c r="D291" s="99">
        <v>86865.37000000001</v>
      </c>
      <c r="E291" s="99">
        <v>14816.92</v>
      </c>
      <c r="F291" s="99">
        <v>400.72</v>
      </c>
      <c r="G291" s="99">
        <v>2000</v>
      </c>
      <c r="H291" s="99">
        <v>0</v>
      </c>
      <c r="I291" s="99">
        <v>0</v>
      </c>
      <c r="J291" s="99">
        <v>0</v>
      </c>
      <c r="K291" s="99">
        <v>0</v>
      </c>
      <c r="L291" s="99">
        <v>0</v>
      </c>
      <c r="M291" s="99">
        <v>0</v>
      </c>
      <c r="N291" s="99">
        <v>0</v>
      </c>
      <c r="O291" s="99">
        <v>0</v>
      </c>
      <c r="P291" s="99">
        <v>0</v>
      </c>
      <c r="Q291" s="99">
        <v>0</v>
      </c>
      <c r="R291" s="99">
        <f t="shared" si="4"/>
        <v>0</v>
      </c>
    </row>
    <row r="292" spans="1:18" x14ac:dyDescent="0.2">
      <c r="A292" s="46" t="s">
        <v>32</v>
      </c>
      <c r="B292" s="46" t="s">
        <v>157</v>
      </c>
      <c r="C292" s="46" t="s">
        <v>243</v>
      </c>
      <c r="D292" s="99">
        <v>135640.54</v>
      </c>
      <c r="E292" s="99">
        <v>223948.88999999998</v>
      </c>
      <c r="F292" s="99">
        <v>3441.68</v>
      </c>
      <c r="G292" s="99">
        <v>100000</v>
      </c>
      <c r="H292" s="99">
        <v>300000</v>
      </c>
      <c r="I292" s="99">
        <v>102499.99999999999</v>
      </c>
      <c r="J292" s="99">
        <v>105062.49999999999</v>
      </c>
      <c r="K292" s="99">
        <v>107689.06249999999</v>
      </c>
      <c r="L292" s="99">
        <v>110381.28906249997</v>
      </c>
      <c r="M292" s="99">
        <v>113140.82128906247</v>
      </c>
      <c r="N292" s="99">
        <v>115969.34182128902</v>
      </c>
      <c r="O292" s="99">
        <v>118868.57536682123</v>
      </c>
      <c r="P292" s="99">
        <v>121840.28975099175</v>
      </c>
      <c r="Q292" s="99">
        <v>124886.29699476653</v>
      </c>
      <c r="R292" s="99">
        <f t="shared" si="4"/>
        <v>1020338.176785431</v>
      </c>
    </row>
    <row r="293" spans="1:18" x14ac:dyDescent="0.2">
      <c r="A293" s="46" t="s">
        <v>33</v>
      </c>
      <c r="B293" s="46" t="s">
        <v>157</v>
      </c>
      <c r="C293" s="46" t="s">
        <v>244</v>
      </c>
      <c r="D293" s="99">
        <v>2341750.5</v>
      </c>
      <c r="E293" s="99">
        <v>43126.13</v>
      </c>
      <c r="F293" s="99">
        <v>256139.97999999995</v>
      </c>
      <c r="G293" s="99">
        <v>0</v>
      </c>
      <c r="H293" s="99">
        <v>0</v>
      </c>
      <c r="I293" s="99">
        <v>153750</v>
      </c>
      <c r="J293" s="99">
        <v>157593.75</v>
      </c>
      <c r="K293" s="99">
        <v>161533.59374999997</v>
      </c>
      <c r="L293" s="99">
        <v>0</v>
      </c>
      <c r="M293" s="99">
        <v>0</v>
      </c>
      <c r="N293" s="99">
        <v>0</v>
      </c>
      <c r="O293" s="99">
        <v>0</v>
      </c>
      <c r="P293" s="99">
        <v>0</v>
      </c>
      <c r="Q293" s="99">
        <v>0</v>
      </c>
      <c r="R293" s="99">
        <f t="shared" si="4"/>
        <v>472877.34375</v>
      </c>
    </row>
    <row r="294" spans="1:18" x14ac:dyDescent="0.2">
      <c r="A294" s="46" t="s">
        <v>35</v>
      </c>
      <c r="B294" s="46" t="s">
        <v>157</v>
      </c>
      <c r="C294" s="46" t="s">
        <v>245</v>
      </c>
      <c r="D294" s="99">
        <v>697620.41</v>
      </c>
      <c r="E294" s="99">
        <v>644076.77</v>
      </c>
      <c r="F294" s="99">
        <v>302793.32</v>
      </c>
      <c r="G294" s="99">
        <v>557206.67999999993</v>
      </c>
      <c r="H294" s="99">
        <v>200000</v>
      </c>
      <c r="I294" s="99">
        <v>204999.99999999997</v>
      </c>
      <c r="J294" s="99">
        <v>210124.99999999997</v>
      </c>
      <c r="K294" s="99">
        <v>215378.12499999997</v>
      </c>
      <c r="L294" s="99">
        <v>220762.57812499994</v>
      </c>
      <c r="M294" s="99">
        <v>226281.64257812494</v>
      </c>
      <c r="N294" s="99">
        <v>231938.68364257805</v>
      </c>
      <c r="O294" s="99">
        <v>237737.15073364245</v>
      </c>
      <c r="P294" s="99">
        <v>243680.57950198351</v>
      </c>
      <c r="Q294" s="99">
        <v>249772.59398953305</v>
      </c>
      <c r="R294" s="99">
        <f t="shared" si="4"/>
        <v>2040676.353570862</v>
      </c>
    </row>
    <row r="295" spans="1:18" x14ac:dyDescent="0.2">
      <c r="A295" s="46" t="s">
        <v>36</v>
      </c>
      <c r="B295" s="46" t="s">
        <v>157</v>
      </c>
      <c r="C295" s="46" t="s">
        <v>246</v>
      </c>
      <c r="D295" s="99">
        <v>405857.15</v>
      </c>
      <c r="E295" s="99">
        <v>332977.39</v>
      </c>
      <c r="F295" s="99">
        <v>141556.61999999997</v>
      </c>
      <c r="G295" s="99">
        <v>0</v>
      </c>
      <c r="H295" s="99">
        <v>160000</v>
      </c>
      <c r="I295" s="99">
        <v>164000</v>
      </c>
      <c r="J295" s="99">
        <v>168100</v>
      </c>
      <c r="K295" s="99">
        <v>172302.49999999997</v>
      </c>
      <c r="L295" s="99">
        <v>176610.06249999997</v>
      </c>
      <c r="M295" s="99">
        <v>181025.31406249994</v>
      </c>
      <c r="N295" s="99">
        <v>185550.94691406243</v>
      </c>
      <c r="O295" s="99">
        <v>190189.72058691396</v>
      </c>
      <c r="P295" s="99">
        <v>194944.46360158679</v>
      </c>
      <c r="Q295" s="99">
        <v>199818.07519162644</v>
      </c>
      <c r="R295" s="99">
        <f t="shared" si="4"/>
        <v>1632541.0828566896</v>
      </c>
    </row>
    <row r="296" spans="1:18" x14ac:dyDescent="0.2">
      <c r="A296" s="46" t="s">
        <v>37</v>
      </c>
      <c r="B296" s="46" t="s">
        <v>157</v>
      </c>
      <c r="C296" s="46" t="s">
        <v>247</v>
      </c>
      <c r="D296" s="99">
        <v>534382.54</v>
      </c>
      <c r="E296" s="99">
        <v>524176.89999999997</v>
      </c>
      <c r="F296" s="99">
        <v>18875.64999999998</v>
      </c>
      <c r="G296" s="99">
        <v>0</v>
      </c>
      <c r="H296" s="99">
        <v>210000</v>
      </c>
      <c r="I296" s="99">
        <v>71750</v>
      </c>
      <c r="J296" s="99">
        <v>73543.75</v>
      </c>
      <c r="K296" s="99">
        <v>75382.343749999985</v>
      </c>
      <c r="L296" s="99">
        <v>77266.902343749985</v>
      </c>
      <c r="M296" s="99">
        <v>79198.574902343724</v>
      </c>
      <c r="N296" s="99">
        <v>81178.539274902316</v>
      </c>
      <c r="O296" s="99">
        <v>83208.002756774862</v>
      </c>
      <c r="P296" s="99">
        <v>85288.202825694229</v>
      </c>
      <c r="Q296" s="99">
        <v>87420.407896336561</v>
      </c>
      <c r="R296" s="99">
        <f t="shared" si="4"/>
        <v>714236.72374980163</v>
      </c>
    </row>
    <row r="297" spans="1:18" x14ac:dyDescent="0.2">
      <c r="A297" s="46" t="s">
        <v>12</v>
      </c>
      <c r="B297" s="46" t="s">
        <v>157</v>
      </c>
      <c r="C297" s="46" t="s">
        <v>226</v>
      </c>
      <c r="D297" s="99">
        <v>1739315.57</v>
      </c>
      <c r="E297" s="99">
        <v>1393861.09</v>
      </c>
      <c r="F297" s="99">
        <v>1947930.909999999</v>
      </c>
      <c r="G297" s="99">
        <v>2179501</v>
      </c>
      <c r="H297" s="99">
        <v>998483</v>
      </c>
      <c r="I297" s="99">
        <v>1024999.9999999999</v>
      </c>
      <c r="J297" s="99">
        <v>525312.5</v>
      </c>
      <c r="K297" s="99">
        <v>538445.31249999988</v>
      </c>
      <c r="L297" s="99">
        <v>551906.44531249988</v>
      </c>
      <c r="M297" s="99">
        <v>565704.10644531238</v>
      </c>
      <c r="N297" s="99">
        <v>579846.70910644508</v>
      </c>
      <c r="O297" s="99">
        <v>594342.87683410617</v>
      </c>
      <c r="P297" s="99">
        <v>609201.44875495869</v>
      </c>
      <c r="Q297" s="99">
        <v>624431.48497383262</v>
      </c>
      <c r="R297" s="99">
        <f t="shared" si="4"/>
        <v>5614190.8839271553</v>
      </c>
    </row>
    <row r="298" spans="1:18" x14ac:dyDescent="0.2">
      <c r="A298" s="46" t="s">
        <v>496</v>
      </c>
      <c r="B298" s="46" t="s">
        <v>157</v>
      </c>
      <c r="C298" s="46" t="s">
        <v>583</v>
      </c>
      <c r="D298" s="99">
        <v>-55</v>
      </c>
      <c r="E298" s="99">
        <v>0</v>
      </c>
      <c r="F298" s="99">
        <v>0</v>
      </c>
      <c r="G298" s="99">
        <v>0</v>
      </c>
      <c r="H298" s="99">
        <v>0</v>
      </c>
      <c r="I298" s="99">
        <v>0</v>
      </c>
      <c r="J298" s="99">
        <v>0</v>
      </c>
      <c r="K298" s="99">
        <v>0</v>
      </c>
      <c r="L298" s="99">
        <v>0</v>
      </c>
      <c r="M298" s="99">
        <v>0</v>
      </c>
      <c r="N298" s="99">
        <v>0</v>
      </c>
      <c r="O298" s="99">
        <v>0</v>
      </c>
      <c r="P298" s="99">
        <v>0</v>
      </c>
      <c r="Q298" s="99">
        <v>0</v>
      </c>
      <c r="R298" s="99">
        <f t="shared" si="4"/>
        <v>0</v>
      </c>
    </row>
    <row r="299" spans="1:18" x14ac:dyDescent="0.2">
      <c r="A299" s="46" t="s">
        <v>38</v>
      </c>
      <c r="B299" s="46" t="s">
        <v>157</v>
      </c>
      <c r="C299" s="46" t="s">
        <v>472</v>
      </c>
      <c r="D299" s="99">
        <v>30860.53</v>
      </c>
      <c r="E299" s="99">
        <v>287.04000000000002</v>
      </c>
      <c r="F299" s="99">
        <v>0</v>
      </c>
      <c r="G299" s="99">
        <v>0</v>
      </c>
      <c r="H299" s="99">
        <v>0</v>
      </c>
      <c r="I299" s="99">
        <v>0</v>
      </c>
      <c r="J299" s="99">
        <v>0</v>
      </c>
      <c r="K299" s="99">
        <v>0</v>
      </c>
      <c r="L299" s="99">
        <v>0</v>
      </c>
      <c r="M299" s="99">
        <v>0</v>
      </c>
      <c r="N299" s="99">
        <v>0</v>
      </c>
      <c r="O299" s="99">
        <v>0</v>
      </c>
      <c r="P299" s="99">
        <v>0</v>
      </c>
      <c r="Q299" s="99">
        <v>0</v>
      </c>
      <c r="R299" s="99">
        <f t="shared" si="4"/>
        <v>0</v>
      </c>
    </row>
    <row r="300" spans="1:18" x14ac:dyDescent="0.2">
      <c r="A300" s="46" t="s">
        <v>13</v>
      </c>
      <c r="B300" s="46" t="s">
        <v>157</v>
      </c>
      <c r="C300" s="46" t="s">
        <v>14</v>
      </c>
      <c r="D300" s="99">
        <v>9101.840000000002</v>
      </c>
      <c r="E300" s="99">
        <v>30714.679999999993</v>
      </c>
      <c r="F300" s="99">
        <v>0</v>
      </c>
      <c r="G300" s="99">
        <v>0</v>
      </c>
      <c r="H300" s="99">
        <v>0</v>
      </c>
      <c r="I300" s="99">
        <v>46124.999999999993</v>
      </c>
      <c r="J300" s="99">
        <v>47278.125</v>
      </c>
      <c r="K300" s="99">
        <v>48460.078124999993</v>
      </c>
      <c r="L300" s="99">
        <v>49671.580078124993</v>
      </c>
      <c r="M300" s="99">
        <v>50913.369580078106</v>
      </c>
      <c r="N300" s="99">
        <v>52186.203819580056</v>
      </c>
      <c r="O300" s="99">
        <v>53490.858915069555</v>
      </c>
      <c r="P300" s="99">
        <v>54828.130387946287</v>
      </c>
      <c r="Q300" s="99">
        <v>56198.833647644933</v>
      </c>
      <c r="R300" s="99">
        <f t="shared" si="4"/>
        <v>459152.17955344392</v>
      </c>
    </row>
    <row r="301" spans="1:18" x14ac:dyDescent="0.2">
      <c r="A301" s="46" t="s">
        <v>15</v>
      </c>
      <c r="B301" s="46" t="s">
        <v>157</v>
      </c>
      <c r="C301" s="46" t="s">
        <v>227</v>
      </c>
      <c r="D301" s="99">
        <v>145405.15999999997</v>
      </c>
      <c r="E301" s="99">
        <v>56199.85</v>
      </c>
      <c r="F301" s="99">
        <v>0</v>
      </c>
      <c r="G301" s="99">
        <v>0</v>
      </c>
      <c r="H301" s="99">
        <v>0</v>
      </c>
      <c r="I301" s="99">
        <v>0</v>
      </c>
      <c r="J301" s="99">
        <v>0</v>
      </c>
      <c r="K301" s="99">
        <v>0</v>
      </c>
      <c r="L301" s="99">
        <v>662287.73437499988</v>
      </c>
      <c r="M301" s="99">
        <v>0</v>
      </c>
      <c r="N301" s="99">
        <v>0</v>
      </c>
      <c r="O301" s="99">
        <v>0</v>
      </c>
      <c r="P301" s="99">
        <v>0</v>
      </c>
      <c r="Q301" s="99">
        <v>0</v>
      </c>
      <c r="R301" s="99">
        <f t="shared" si="4"/>
        <v>662287.73437499988</v>
      </c>
    </row>
    <row r="302" spans="1:18" x14ac:dyDescent="0.2">
      <c r="A302" s="46" t="s">
        <v>3</v>
      </c>
      <c r="B302" s="46" t="s">
        <v>157</v>
      </c>
      <c r="C302" s="46" t="s">
        <v>221</v>
      </c>
      <c r="D302" s="99">
        <v>479068.87</v>
      </c>
      <c r="E302" s="99">
        <v>29315.24</v>
      </c>
      <c r="F302" s="99">
        <v>0</v>
      </c>
      <c r="G302" s="99">
        <v>0</v>
      </c>
      <c r="H302" s="99">
        <v>258000</v>
      </c>
      <c r="I302" s="99">
        <v>264450</v>
      </c>
      <c r="J302" s="99">
        <v>271061.25</v>
      </c>
      <c r="K302" s="99">
        <v>277837.78124999994</v>
      </c>
      <c r="L302" s="99">
        <v>284783.72578124993</v>
      </c>
      <c r="M302" s="99">
        <v>291903.31892578118</v>
      </c>
      <c r="N302" s="99">
        <v>299200.90189892566</v>
      </c>
      <c r="O302" s="99">
        <v>306680.92444639874</v>
      </c>
      <c r="P302" s="99">
        <v>314347.94755755871</v>
      </c>
      <c r="Q302" s="99">
        <v>322206.64624649764</v>
      </c>
      <c r="R302" s="99">
        <f t="shared" si="4"/>
        <v>2632472.4961064118</v>
      </c>
    </row>
    <row r="303" spans="1:18" x14ac:dyDescent="0.2">
      <c r="A303" s="46" t="s">
        <v>16</v>
      </c>
      <c r="B303" s="46" t="s">
        <v>157</v>
      </c>
      <c r="C303" s="46" t="s">
        <v>228</v>
      </c>
      <c r="D303" s="99">
        <v>72403.319999999992</v>
      </c>
      <c r="E303" s="99">
        <v>0</v>
      </c>
      <c r="F303" s="99">
        <v>0</v>
      </c>
      <c r="G303" s="99">
        <v>0</v>
      </c>
      <c r="H303" s="99">
        <v>150000</v>
      </c>
      <c r="I303" s="99">
        <v>153750</v>
      </c>
      <c r="J303" s="99">
        <v>157593.75</v>
      </c>
      <c r="K303" s="99">
        <v>161533.59374999997</v>
      </c>
      <c r="L303" s="99">
        <v>165571.93359374997</v>
      </c>
      <c r="M303" s="99">
        <v>169711.23193359369</v>
      </c>
      <c r="N303" s="99">
        <v>173954.01273193353</v>
      </c>
      <c r="O303" s="99">
        <v>178302.86305023186</v>
      </c>
      <c r="P303" s="99">
        <v>182760.43462648764</v>
      </c>
      <c r="Q303" s="99">
        <v>187329.4454921498</v>
      </c>
      <c r="R303" s="99">
        <f t="shared" si="4"/>
        <v>1530507.2651781465</v>
      </c>
    </row>
    <row r="304" spans="1:18" x14ac:dyDescent="0.2">
      <c r="A304" s="46" t="s">
        <v>497</v>
      </c>
      <c r="B304" s="46" t="s">
        <v>157</v>
      </c>
      <c r="C304" s="46" t="s">
        <v>584</v>
      </c>
      <c r="D304" s="99">
        <v>2155.75</v>
      </c>
      <c r="E304" s="99">
        <v>34.120000000000005</v>
      </c>
      <c r="F304" s="99">
        <v>0</v>
      </c>
      <c r="G304" s="99">
        <v>0</v>
      </c>
      <c r="H304" s="99">
        <v>0</v>
      </c>
      <c r="I304" s="99">
        <v>0</v>
      </c>
      <c r="J304" s="99">
        <v>0</v>
      </c>
      <c r="K304" s="99">
        <v>0</v>
      </c>
      <c r="L304" s="99">
        <v>0</v>
      </c>
      <c r="M304" s="99">
        <v>0</v>
      </c>
      <c r="N304" s="99">
        <v>0</v>
      </c>
      <c r="O304" s="99">
        <v>0</v>
      </c>
      <c r="P304" s="99">
        <v>0</v>
      </c>
      <c r="Q304" s="99">
        <v>0</v>
      </c>
      <c r="R304" s="99">
        <f t="shared" si="4"/>
        <v>0</v>
      </c>
    </row>
    <row r="305" spans="1:18" x14ac:dyDescent="0.2">
      <c r="A305" s="46" t="s">
        <v>423</v>
      </c>
      <c r="B305" s="46" t="s">
        <v>157</v>
      </c>
      <c r="C305" s="46" t="s">
        <v>585</v>
      </c>
      <c r="D305" s="99">
        <v>15210.099999999999</v>
      </c>
      <c r="E305" s="99">
        <v>0</v>
      </c>
      <c r="F305" s="99">
        <v>0</v>
      </c>
      <c r="G305" s="99">
        <v>0</v>
      </c>
      <c r="H305" s="99">
        <v>0</v>
      </c>
      <c r="I305" s="99">
        <v>0</v>
      </c>
      <c r="J305" s="99">
        <v>0</v>
      </c>
      <c r="K305" s="99">
        <v>0</v>
      </c>
      <c r="L305" s="99">
        <v>0</v>
      </c>
      <c r="M305" s="99">
        <v>0</v>
      </c>
      <c r="N305" s="99">
        <v>0</v>
      </c>
      <c r="O305" s="99">
        <v>0</v>
      </c>
      <c r="P305" s="99">
        <v>0</v>
      </c>
      <c r="Q305" s="99">
        <v>0</v>
      </c>
      <c r="R305" s="99">
        <f t="shared" si="4"/>
        <v>0</v>
      </c>
    </row>
    <row r="306" spans="1:18" x14ac:dyDescent="0.2">
      <c r="A306" s="46" t="s">
        <v>394</v>
      </c>
      <c r="B306" s="46" t="s">
        <v>157</v>
      </c>
      <c r="C306" s="46" t="s">
        <v>586</v>
      </c>
      <c r="D306" s="99">
        <v>316616.25</v>
      </c>
      <c r="E306" s="99">
        <v>1761.6</v>
      </c>
      <c r="F306" s="99">
        <v>-1045</v>
      </c>
      <c r="G306" s="99">
        <v>0</v>
      </c>
      <c r="H306" s="99">
        <v>0</v>
      </c>
      <c r="I306" s="99">
        <v>0</v>
      </c>
      <c r="J306" s="99">
        <v>0</v>
      </c>
      <c r="K306" s="99">
        <v>0</v>
      </c>
      <c r="L306" s="99">
        <v>0</v>
      </c>
      <c r="M306" s="99">
        <v>0</v>
      </c>
      <c r="N306" s="99">
        <v>0</v>
      </c>
      <c r="O306" s="99">
        <v>0</v>
      </c>
      <c r="P306" s="99">
        <v>0</v>
      </c>
      <c r="Q306" s="99">
        <v>0</v>
      </c>
      <c r="R306" s="99">
        <f t="shared" si="4"/>
        <v>0</v>
      </c>
    </row>
    <row r="307" spans="1:18" x14ac:dyDescent="0.2">
      <c r="A307" s="46" t="s">
        <v>17</v>
      </c>
      <c r="B307" s="46" t="s">
        <v>157</v>
      </c>
      <c r="C307" s="46" t="s">
        <v>229</v>
      </c>
      <c r="D307" s="99">
        <v>0</v>
      </c>
      <c r="E307" s="99">
        <v>0</v>
      </c>
      <c r="F307" s="99">
        <v>12384.130000000003</v>
      </c>
      <c r="G307" s="99">
        <v>566900.85</v>
      </c>
      <c r="H307" s="99">
        <v>325000</v>
      </c>
      <c r="I307" s="99">
        <v>96862.499999999985</v>
      </c>
      <c r="J307" s="99">
        <v>99284.062499999985</v>
      </c>
      <c r="K307" s="99">
        <v>101766.16406249999</v>
      </c>
      <c r="L307" s="99">
        <v>104310.31816406248</v>
      </c>
      <c r="M307" s="99">
        <v>106918.07611816403</v>
      </c>
      <c r="N307" s="99">
        <v>109591.02802111812</v>
      </c>
      <c r="O307" s="99">
        <v>112330.80372164607</v>
      </c>
      <c r="P307" s="99">
        <v>115139.0738146872</v>
      </c>
      <c r="Q307" s="99">
        <v>118017.55066005436</v>
      </c>
      <c r="R307" s="99">
        <f t="shared" si="4"/>
        <v>964219.57706223219</v>
      </c>
    </row>
    <row r="308" spans="1:18" x14ac:dyDescent="0.2">
      <c r="A308" s="46" t="s">
        <v>498</v>
      </c>
      <c r="B308" s="46" t="s">
        <v>157</v>
      </c>
      <c r="C308" s="46" t="s">
        <v>587</v>
      </c>
      <c r="D308" s="99">
        <v>7979.23</v>
      </c>
      <c r="E308" s="99">
        <v>0</v>
      </c>
      <c r="F308" s="99">
        <v>0</v>
      </c>
      <c r="G308" s="99">
        <v>0</v>
      </c>
      <c r="H308" s="99">
        <v>0</v>
      </c>
      <c r="I308" s="99">
        <v>0</v>
      </c>
      <c r="J308" s="99">
        <v>0</v>
      </c>
      <c r="K308" s="99">
        <v>0</v>
      </c>
      <c r="L308" s="99">
        <v>0</v>
      </c>
      <c r="M308" s="99">
        <v>0</v>
      </c>
      <c r="N308" s="99">
        <v>0</v>
      </c>
      <c r="O308" s="99">
        <v>0</v>
      </c>
      <c r="P308" s="99">
        <v>0</v>
      </c>
      <c r="Q308" s="99">
        <v>0</v>
      </c>
      <c r="R308" s="99">
        <f t="shared" si="4"/>
        <v>0</v>
      </c>
    </row>
    <row r="309" spans="1:18" x14ac:dyDescent="0.2">
      <c r="A309" s="46" t="s">
        <v>18</v>
      </c>
      <c r="B309" s="46" t="s">
        <v>157</v>
      </c>
      <c r="C309" s="46" t="s">
        <v>248</v>
      </c>
      <c r="D309" s="99">
        <v>77489.53</v>
      </c>
      <c r="E309" s="99">
        <v>57396.780000000006</v>
      </c>
      <c r="F309" s="99">
        <v>61679.48</v>
      </c>
      <c r="G309" s="99">
        <v>0</v>
      </c>
      <c r="H309" s="99">
        <v>0</v>
      </c>
      <c r="I309" s="99">
        <v>0</v>
      </c>
      <c r="J309" s="99">
        <v>0</v>
      </c>
      <c r="K309" s="99">
        <v>0</v>
      </c>
      <c r="L309" s="99">
        <v>0</v>
      </c>
      <c r="M309" s="99">
        <v>0</v>
      </c>
      <c r="N309" s="99">
        <v>0</v>
      </c>
      <c r="O309" s="99">
        <v>0</v>
      </c>
      <c r="P309" s="99">
        <v>0</v>
      </c>
      <c r="Q309" s="99">
        <v>0</v>
      </c>
      <c r="R309" s="99">
        <f t="shared" si="4"/>
        <v>0</v>
      </c>
    </row>
    <row r="310" spans="1:18" x14ac:dyDescent="0.2">
      <c r="A310" s="46" t="s">
        <v>39</v>
      </c>
      <c r="B310" s="46" t="s">
        <v>157</v>
      </c>
      <c r="C310" s="46" t="s">
        <v>470</v>
      </c>
      <c r="D310" s="99">
        <v>70163.25</v>
      </c>
      <c r="E310" s="99">
        <v>0</v>
      </c>
      <c r="F310" s="99">
        <v>0</v>
      </c>
      <c r="G310" s="99">
        <v>0</v>
      </c>
      <c r="H310" s="99">
        <v>0</v>
      </c>
      <c r="I310" s="99">
        <v>0</v>
      </c>
      <c r="J310" s="99">
        <v>0</v>
      </c>
      <c r="K310" s="99">
        <v>0</v>
      </c>
      <c r="L310" s="99">
        <v>0</v>
      </c>
      <c r="M310" s="99">
        <v>0</v>
      </c>
      <c r="N310" s="99">
        <v>0</v>
      </c>
      <c r="O310" s="99">
        <v>0</v>
      </c>
      <c r="P310" s="99">
        <v>0</v>
      </c>
      <c r="Q310" s="99">
        <v>0</v>
      </c>
      <c r="R310" s="99">
        <f t="shared" si="4"/>
        <v>0</v>
      </c>
    </row>
    <row r="311" spans="1:18" x14ac:dyDescent="0.2">
      <c r="A311" s="46" t="s">
        <v>20</v>
      </c>
      <c r="B311" s="46" t="s">
        <v>157</v>
      </c>
      <c r="C311" s="46" t="s">
        <v>230</v>
      </c>
      <c r="D311" s="99">
        <v>3079542.45</v>
      </c>
      <c r="E311" s="99">
        <v>1660072.91</v>
      </c>
      <c r="F311" s="99">
        <v>1890306.4599999995</v>
      </c>
      <c r="G311" s="99">
        <v>52398</v>
      </c>
      <c r="H311" s="99">
        <v>0</v>
      </c>
      <c r="I311" s="99">
        <v>0</v>
      </c>
      <c r="J311" s="99">
        <v>0</v>
      </c>
      <c r="K311" s="99">
        <v>0</v>
      </c>
      <c r="L311" s="99">
        <v>0</v>
      </c>
      <c r="M311" s="99">
        <v>0</v>
      </c>
      <c r="N311" s="99">
        <v>0</v>
      </c>
      <c r="O311" s="99">
        <v>0</v>
      </c>
      <c r="P311" s="99">
        <v>0</v>
      </c>
      <c r="Q311" s="99">
        <v>0</v>
      </c>
      <c r="R311" s="99">
        <f t="shared" si="4"/>
        <v>0</v>
      </c>
    </row>
    <row r="312" spans="1:18" x14ac:dyDescent="0.2">
      <c r="A312" s="46" t="s">
        <v>408</v>
      </c>
      <c r="B312" s="46" t="s">
        <v>157</v>
      </c>
      <c r="C312" s="46" t="s">
        <v>588</v>
      </c>
      <c r="D312" s="99">
        <v>58023.78</v>
      </c>
      <c r="E312" s="99">
        <v>0</v>
      </c>
      <c r="F312" s="99">
        <v>0</v>
      </c>
      <c r="G312" s="99">
        <v>0</v>
      </c>
      <c r="H312" s="99">
        <v>0</v>
      </c>
      <c r="I312" s="99">
        <v>0</v>
      </c>
      <c r="J312" s="99">
        <v>0</v>
      </c>
      <c r="K312" s="99">
        <v>0</v>
      </c>
      <c r="L312" s="99">
        <v>0</v>
      </c>
      <c r="M312" s="99">
        <v>0</v>
      </c>
      <c r="N312" s="99">
        <v>0</v>
      </c>
      <c r="O312" s="99">
        <v>0</v>
      </c>
      <c r="P312" s="99">
        <v>0</v>
      </c>
      <c r="Q312" s="99">
        <v>0</v>
      </c>
      <c r="R312" s="99">
        <f t="shared" si="4"/>
        <v>0</v>
      </c>
    </row>
    <row r="313" spans="1:18" x14ac:dyDescent="0.2">
      <c r="A313" s="46" t="s">
        <v>40</v>
      </c>
      <c r="B313" s="46" t="s">
        <v>157</v>
      </c>
      <c r="C313" s="46" t="s">
        <v>338</v>
      </c>
      <c r="D313" s="99">
        <v>1201076.7000000002</v>
      </c>
      <c r="E313" s="99">
        <v>741568.60999999987</v>
      </c>
      <c r="F313" s="99">
        <v>179316.19000000003</v>
      </c>
      <c r="G313" s="99">
        <v>1300000</v>
      </c>
      <c r="H313" s="99">
        <v>500000</v>
      </c>
      <c r="I313" s="99">
        <v>1537499.9999999998</v>
      </c>
      <c r="J313" s="99">
        <v>1575937.4999999998</v>
      </c>
      <c r="K313" s="99">
        <v>1615335.9374999998</v>
      </c>
      <c r="L313" s="99">
        <v>1655719.3359374995</v>
      </c>
      <c r="M313" s="99">
        <v>1697112.319335937</v>
      </c>
      <c r="N313" s="99">
        <v>1739540.1273193352</v>
      </c>
      <c r="O313" s="99">
        <v>1783028.6305023185</v>
      </c>
      <c r="P313" s="99">
        <v>1827604.3462648762</v>
      </c>
      <c r="Q313" s="99">
        <v>1873294.4549214977</v>
      </c>
      <c r="R313" s="99">
        <f t="shared" si="4"/>
        <v>15305072.651781464</v>
      </c>
    </row>
    <row r="314" spans="1:18" x14ac:dyDescent="0.2">
      <c r="A314" s="46" t="s">
        <v>499</v>
      </c>
      <c r="B314" s="46" t="s">
        <v>157</v>
      </c>
      <c r="C314" s="46" t="s">
        <v>589</v>
      </c>
      <c r="D314" s="99">
        <v>9356</v>
      </c>
      <c r="E314" s="99">
        <v>0</v>
      </c>
      <c r="F314" s="99">
        <v>0</v>
      </c>
      <c r="G314" s="99">
        <v>0</v>
      </c>
      <c r="H314" s="99">
        <v>0</v>
      </c>
      <c r="I314" s="99">
        <v>0</v>
      </c>
      <c r="J314" s="99">
        <v>0</v>
      </c>
      <c r="K314" s="99">
        <v>0</v>
      </c>
      <c r="L314" s="99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f t="shared" si="4"/>
        <v>0</v>
      </c>
    </row>
    <row r="315" spans="1:18" x14ac:dyDescent="0.2">
      <c r="A315" s="46" t="s">
        <v>430</v>
      </c>
      <c r="B315" s="46" t="s">
        <v>157</v>
      </c>
      <c r="C315" s="46" t="s">
        <v>590</v>
      </c>
      <c r="D315" s="99">
        <v>3653.7400000000002</v>
      </c>
      <c r="E315" s="99">
        <v>0</v>
      </c>
      <c r="F315" s="99">
        <v>0</v>
      </c>
      <c r="G315" s="99">
        <v>0</v>
      </c>
      <c r="H315" s="99">
        <v>0</v>
      </c>
      <c r="I315" s="99">
        <v>0</v>
      </c>
      <c r="J315" s="99">
        <v>0</v>
      </c>
      <c r="K315" s="99">
        <v>0</v>
      </c>
      <c r="L315" s="99">
        <v>0</v>
      </c>
      <c r="M315" s="99">
        <v>0</v>
      </c>
      <c r="N315" s="99">
        <v>0</v>
      </c>
      <c r="O315" s="99">
        <v>0</v>
      </c>
      <c r="P315" s="99">
        <v>0</v>
      </c>
      <c r="Q315" s="99">
        <v>0</v>
      </c>
      <c r="R315" s="99">
        <f t="shared" si="4"/>
        <v>0</v>
      </c>
    </row>
    <row r="316" spans="1:18" x14ac:dyDescent="0.2">
      <c r="A316" s="46" t="s">
        <v>382</v>
      </c>
      <c r="B316" s="46" t="s">
        <v>157</v>
      </c>
      <c r="C316" s="46" t="s">
        <v>591</v>
      </c>
      <c r="D316" s="99">
        <v>880445.22999999986</v>
      </c>
      <c r="E316" s="99">
        <v>92618.959999999992</v>
      </c>
      <c r="F316" s="99">
        <v>0</v>
      </c>
      <c r="G316" s="99">
        <v>0</v>
      </c>
      <c r="H316" s="99">
        <v>0</v>
      </c>
      <c r="I316" s="99">
        <v>0</v>
      </c>
      <c r="J316" s="99">
        <v>0</v>
      </c>
      <c r="K316" s="99">
        <v>0</v>
      </c>
      <c r="L316" s="99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f t="shared" si="4"/>
        <v>0</v>
      </c>
    </row>
    <row r="317" spans="1:18" x14ac:dyDescent="0.2">
      <c r="A317" s="46" t="s">
        <v>443</v>
      </c>
      <c r="B317" s="46" t="s">
        <v>157</v>
      </c>
      <c r="C317" s="46" t="s">
        <v>444</v>
      </c>
      <c r="D317" s="99">
        <v>1702771.63</v>
      </c>
      <c r="E317" s="99">
        <v>486291.18</v>
      </c>
      <c r="F317" s="99">
        <v>0</v>
      </c>
      <c r="G317" s="99">
        <v>0</v>
      </c>
      <c r="H317" s="99">
        <v>0</v>
      </c>
      <c r="I317" s="99">
        <v>0</v>
      </c>
      <c r="J317" s="99">
        <v>0</v>
      </c>
      <c r="K317" s="99">
        <v>0</v>
      </c>
      <c r="L317" s="99">
        <v>0</v>
      </c>
      <c r="M317" s="99">
        <v>0</v>
      </c>
      <c r="N317" s="99">
        <v>0</v>
      </c>
      <c r="O317" s="99">
        <v>0</v>
      </c>
      <c r="P317" s="99">
        <v>0</v>
      </c>
      <c r="Q317" s="99">
        <v>0</v>
      </c>
      <c r="R317" s="99">
        <f t="shared" si="4"/>
        <v>0</v>
      </c>
    </row>
    <row r="318" spans="1:18" x14ac:dyDescent="0.2">
      <c r="A318" s="46" t="s">
        <v>21</v>
      </c>
      <c r="B318" s="46" t="s">
        <v>157</v>
      </c>
      <c r="C318" s="46" t="s">
        <v>231</v>
      </c>
      <c r="D318" s="99">
        <v>2754675.0500000003</v>
      </c>
      <c r="E318" s="99">
        <v>1522340.95</v>
      </c>
      <c r="F318" s="99">
        <v>2449149.16</v>
      </c>
      <c r="G318" s="99">
        <v>2689732</v>
      </c>
      <c r="H318" s="99">
        <v>75000</v>
      </c>
      <c r="I318" s="99">
        <v>0</v>
      </c>
      <c r="J318" s="99">
        <v>0</v>
      </c>
      <c r="K318" s="99">
        <v>0</v>
      </c>
      <c r="L318" s="99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f t="shared" si="4"/>
        <v>0</v>
      </c>
    </row>
    <row r="319" spans="1:18" x14ac:dyDescent="0.2">
      <c r="A319" s="46" t="s">
        <v>22</v>
      </c>
      <c r="B319" s="46" t="s">
        <v>157</v>
      </c>
      <c r="C319" s="46" t="s">
        <v>232</v>
      </c>
      <c r="D319" s="99">
        <v>4917373.2399999993</v>
      </c>
      <c r="E319" s="99">
        <v>3562017.1399999997</v>
      </c>
      <c r="F319" s="99">
        <v>200262.43</v>
      </c>
      <c r="G319" s="99">
        <v>0</v>
      </c>
      <c r="H319" s="99">
        <v>0</v>
      </c>
      <c r="I319" s="99">
        <v>0</v>
      </c>
      <c r="J319" s="99">
        <v>0</v>
      </c>
      <c r="K319" s="99">
        <v>0</v>
      </c>
      <c r="L319" s="99">
        <v>0</v>
      </c>
      <c r="M319" s="99">
        <v>0</v>
      </c>
      <c r="N319" s="99">
        <v>0</v>
      </c>
      <c r="O319" s="99">
        <v>0</v>
      </c>
      <c r="P319" s="99">
        <v>0</v>
      </c>
      <c r="Q319" s="99">
        <v>0</v>
      </c>
      <c r="R319" s="99">
        <f t="shared" si="4"/>
        <v>0</v>
      </c>
    </row>
    <row r="320" spans="1:18" x14ac:dyDescent="0.2">
      <c r="A320" s="46" t="s">
        <v>34</v>
      </c>
      <c r="B320" s="46" t="s">
        <v>157</v>
      </c>
      <c r="C320" s="46" t="s">
        <v>466</v>
      </c>
      <c r="D320" s="99">
        <v>3215.0299999999997</v>
      </c>
      <c r="E320" s="99">
        <v>0</v>
      </c>
      <c r="F320" s="99">
        <v>0</v>
      </c>
      <c r="G320" s="99">
        <v>0</v>
      </c>
      <c r="H320" s="99">
        <v>0</v>
      </c>
      <c r="I320" s="99">
        <v>0</v>
      </c>
      <c r="J320" s="99">
        <v>0</v>
      </c>
      <c r="K320" s="99">
        <v>0</v>
      </c>
      <c r="L320" s="99">
        <v>0</v>
      </c>
      <c r="M320" s="99">
        <v>0</v>
      </c>
      <c r="N320" s="99">
        <v>0</v>
      </c>
      <c r="O320" s="99">
        <v>0</v>
      </c>
      <c r="P320" s="99">
        <v>0</v>
      </c>
      <c r="Q320" s="99">
        <v>0</v>
      </c>
      <c r="R320" s="99">
        <f t="shared" si="4"/>
        <v>0</v>
      </c>
    </row>
    <row r="321" spans="1:18" x14ac:dyDescent="0.2">
      <c r="A321" s="46" t="s">
        <v>23</v>
      </c>
      <c r="B321" s="46" t="s">
        <v>157</v>
      </c>
      <c r="C321" s="46" t="s">
        <v>371</v>
      </c>
      <c r="D321" s="99">
        <v>4085476.2500000005</v>
      </c>
      <c r="E321" s="99">
        <v>2194828.5500000003</v>
      </c>
      <c r="F321" s="99">
        <v>434100.13</v>
      </c>
      <c r="G321" s="99">
        <v>1220.8800000000001</v>
      </c>
      <c r="H321" s="99">
        <v>0</v>
      </c>
      <c r="I321" s="99">
        <v>0</v>
      </c>
      <c r="J321" s="99">
        <v>0</v>
      </c>
      <c r="K321" s="99">
        <v>0</v>
      </c>
      <c r="L321" s="99">
        <v>0</v>
      </c>
      <c r="M321" s="99">
        <v>0</v>
      </c>
      <c r="N321" s="99">
        <v>0</v>
      </c>
      <c r="O321" s="99">
        <v>0</v>
      </c>
      <c r="P321" s="99">
        <v>0</v>
      </c>
      <c r="Q321" s="99">
        <v>0</v>
      </c>
      <c r="R321" s="99">
        <f t="shared" si="4"/>
        <v>0</v>
      </c>
    </row>
    <row r="322" spans="1:18" x14ac:dyDescent="0.2">
      <c r="A322" s="46" t="s">
        <v>427</v>
      </c>
      <c r="B322" s="46" t="s">
        <v>157</v>
      </c>
      <c r="C322" s="46" t="s">
        <v>592</v>
      </c>
      <c r="D322" s="99">
        <v>9769.02</v>
      </c>
      <c r="E322" s="99">
        <v>0</v>
      </c>
      <c r="F322" s="99">
        <v>0</v>
      </c>
      <c r="G322" s="99">
        <v>0</v>
      </c>
      <c r="H322" s="99">
        <v>0</v>
      </c>
      <c r="I322" s="99">
        <v>0</v>
      </c>
      <c r="J322" s="99">
        <v>0</v>
      </c>
      <c r="K322" s="99">
        <v>0</v>
      </c>
      <c r="L322" s="99">
        <v>0</v>
      </c>
      <c r="M322" s="99">
        <v>0</v>
      </c>
      <c r="N322" s="99">
        <v>0</v>
      </c>
      <c r="O322" s="99">
        <v>0</v>
      </c>
      <c r="P322" s="99">
        <v>0</v>
      </c>
      <c r="Q322" s="99">
        <v>0</v>
      </c>
      <c r="R322" s="99">
        <f t="shared" si="4"/>
        <v>0</v>
      </c>
    </row>
    <row r="323" spans="1:18" x14ac:dyDescent="0.2">
      <c r="A323" s="46" t="s">
        <v>24</v>
      </c>
      <c r="B323" s="46" t="s">
        <v>157</v>
      </c>
      <c r="C323" s="46" t="s">
        <v>233</v>
      </c>
      <c r="D323" s="99">
        <v>-1385445.4500000004</v>
      </c>
      <c r="E323" s="99">
        <v>377423.8</v>
      </c>
      <c r="F323" s="99">
        <v>772793.46</v>
      </c>
      <c r="G323" s="99">
        <v>661524</v>
      </c>
      <c r="H323" s="99">
        <v>163333</v>
      </c>
      <c r="I323" s="99">
        <v>0</v>
      </c>
      <c r="J323" s="99">
        <v>0</v>
      </c>
      <c r="K323" s="99">
        <v>0</v>
      </c>
      <c r="L323" s="99">
        <v>0</v>
      </c>
      <c r="M323" s="99">
        <v>0</v>
      </c>
      <c r="N323" s="99">
        <v>0</v>
      </c>
      <c r="O323" s="99">
        <v>0</v>
      </c>
      <c r="P323" s="99">
        <v>0</v>
      </c>
      <c r="Q323" s="99">
        <v>0</v>
      </c>
      <c r="R323" s="99">
        <f t="shared" ref="R323:R374" si="5">SUM(I323:Q323)</f>
        <v>0</v>
      </c>
    </row>
    <row r="324" spans="1:18" x14ac:dyDescent="0.2">
      <c r="A324" s="46" t="s">
        <v>19</v>
      </c>
      <c r="B324" s="46" t="s">
        <v>157</v>
      </c>
      <c r="C324" s="46" t="s">
        <v>339</v>
      </c>
      <c r="D324" s="99">
        <v>0</v>
      </c>
      <c r="E324" s="99">
        <v>0</v>
      </c>
      <c r="F324" s="99">
        <v>0</v>
      </c>
      <c r="G324" s="99">
        <v>107615.86</v>
      </c>
      <c r="H324" s="99">
        <v>1270000</v>
      </c>
      <c r="I324" s="99">
        <v>0</v>
      </c>
      <c r="J324" s="99">
        <v>0</v>
      </c>
      <c r="K324" s="99">
        <v>0</v>
      </c>
      <c r="L324" s="99">
        <v>0</v>
      </c>
      <c r="M324" s="99">
        <v>0</v>
      </c>
      <c r="N324" s="99">
        <v>0</v>
      </c>
      <c r="O324" s="99">
        <v>0</v>
      </c>
      <c r="P324" s="99">
        <v>0</v>
      </c>
      <c r="Q324" s="99">
        <v>0</v>
      </c>
      <c r="R324" s="99">
        <f t="shared" si="5"/>
        <v>0</v>
      </c>
    </row>
    <row r="325" spans="1:18" x14ac:dyDescent="0.2">
      <c r="A325" s="46" t="s">
        <v>439</v>
      </c>
      <c r="B325" s="46" t="s">
        <v>157</v>
      </c>
      <c r="C325" s="46" t="s">
        <v>593</v>
      </c>
      <c r="D325" s="99">
        <v>3728085.4200000004</v>
      </c>
      <c r="E325" s="99">
        <v>1331129.9300000002</v>
      </c>
      <c r="F325" s="99">
        <v>435639.50999999983</v>
      </c>
      <c r="G325" s="99">
        <v>0</v>
      </c>
      <c r="H325" s="99">
        <v>0</v>
      </c>
      <c r="I325" s="99">
        <v>0</v>
      </c>
      <c r="J325" s="99">
        <v>0</v>
      </c>
      <c r="K325" s="99">
        <v>0</v>
      </c>
      <c r="L325" s="99">
        <v>0</v>
      </c>
      <c r="M325" s="99">
        <v>0</v>
      </c>
      <c r="N325" s="99">
        <v>0</v>
      </c>
      <c r="O325" s="99">
        <v>0</v>
      </c>
      <c r="P325" s="99">
        <v>0</v>
      </c>
      <c r="Q325" s="99">
        <v>0</v>
      </c>
      <c r="R325" s="99">
        <f t="shared" si="5"/>
        <v>0</v>
      </c>
    </row>
    <row r="326" spans="1:18" x14ac:dyDescent="0.2">
      <c r="A326" s="46" t="s">
        <v>445</v>
      </c>
      <c r="B326" s="46" t="s">
        <v>157</v>
      </c>
      <c r="C326" s="46" t="s">
        <v>594</v>
      </c>
      <c r="D326" s="99">
        <v>976408.77999999991</v>
      </c>
      <c r="E326" s="99">
        <v>245733.23000000007</v>
      </c>
      <c r="F326" s="99">
        <v>0</v>
      </c>
      <c r="G326" s="99">
        <v>0</v>
      </c>
      <c r="H326" s="99">
        <v>0</v>
      </c>
      <c r="I326" s="99">
        <v>0</v>
      </c>
      <c r="J326" s="99">
        <v>0</v>
      </c>
      <c r="K326" s="99">
        <v>0</v>
      </c>
      <c r="L326" s="99">
        <v>0</v>
      </c>
      <c r="M326" s="99">
        <v>0</v>
      </c>
      <c r="N326" s="99">
        <v>0</v>
      </c>
      <c r="O326" s="99">
        <v>0</v>
      </c>
      <c r="P326" s="99">
        <v>0</v>
      </c>
      <c r="Q326" s="99">
        <v>0</v>
      </c>
      <c r="R326" s="99">
        <f t="shared" si="5"/>
        <v>0</v>
      </c>
    </row>
    <row r="327" spans="1:18" x14ac:dyDescent="0.2">
      <c r="A327" s="46" t="s">
        <v>438</v>
      </c>
      <c r="B327" s="46" t="s">
        <v>157</v>
      </c>
      <c r="C327" s="46" t="s">
        <v>595</v>
      </c>
      <c r="D327" s="99">
        <v>1232751.8899999999</v>
      </c>
      <c r="E327" s="99">
        <v>0</v>
      </c>
      <c r="F327" s="99">
        <v>0</v>
      </c>
      <c r="G327" s="99">
        <v>0</v>
      </c>
      <c r="H327" s="99">
        <v>0</v>
      </c>
      <c r="I327" s="99">
        <v>0</v>
      </c>
      <c r="J327" s="99">
        <v>0</v>
      </c>
      <c r="K327" s="99">
        <v>0</v>
      </c>
      <c r="L327" s="99">
        <v>0</v>
      </c>
      <c r="M327" s="99">
        <v>0</v>
      </c>
      <c r="N327" s="99">
        <v>0</v>
      </c>
      <c r="O327" s="99">
        <v>0</v>
      </c>
      <c r="P327" s="99">
        <v>0</v>
      </c>
      <c r="Q327" s="99">
        <v>0</v>
      </c>
      <c r="R327" s="99">
        <f t="shared" si="5"/>
        <v>0</v>
      </c>
    </row>
    <row r="328" spans="1:18" x14ac:dyDescent="0.2">
      <c r="A328" s="46" t="s">
        <v>25</v>
      </c>
      <c r="B328" s="46" t="s">
        <v>157</v>
      </c>
      <c r="C328" s="46" t="s">
        <v>455</v>
      </c>
      <c r="D328" s="99">
        <v>2469884.25</v>
      </c>
      <c r="E328" s="99">
        <v>216682.15000000002</v>
      </c>
      <c r="F328" s="99">
        <v>41837.65</v>
      </c>
      <c r="G328" s="99">
        <v>0</v>
      </c>
      <c r="H328" s="99">
        <v>0</v>
      </c>
      <c r="I328" s="99">
        <v>0</v>
      </c>
      <c r="J328" s="99">
        <v>0</v>
      </c>
      <c r="K328" s="99">
        <v>0</v>
      </c>
      <c r="L328" s="99">
        <v>0</v>
      </c>
      <c r="M328" s="99">
        <v>0</v>
      </c>
      <c r="N328" s="99">
        <v>0</v>
      </c>
      <c r="O328" s="99">
        <v>0</v>
      </c>
      <c r="P328" s="99">
        <v>0</v>
      </c>
      <c r="Q328" s="99">
        <v>0</v>
      </c>
      <c r="R328" s="99">
        <f t="shared" si="5"/>
        <v>0</v>
      </c>
    </row>
    <row r="329" spans="1:18" x14ac:dyDescent="0.2">
      <c r="A329" s="46" t="s">
        <v>429</v>
      </c>
      <c r="B329" s="46" t="s">
        <v>157</v>
      </c>
      <c r="C329" s="46" t="s">
        <v>596</v>
      </c>
      <c r="D329" s="99">
        <v>6861.5599999999995</v>
      </c>
      <c r="E329" s="99">
        <v>6804.07</v>
      </c>
      <c r="F329" s="99">
        <v>0</v>
      </c>
      <c r="G329" s="99">
        <v>0</v>
      </c>
      <c r="H329" s="99">
        <v>0</v>
      </c>
      <c r="I329" s="99">
        <v>0</v>
      </c>
      <c r="J329" s="99">
        <v>0</v>
      </c>
      <c r="K329" s="99">
        <v>0</v>
      </c>
      <c r="L329" s="99">
        <v>0</v>
      </c>
      <c r="M329" s="99">
        <v>0</v>
      </c>
      <c r="N329" s="99">
        <v>0</v>
      </c>
      <c r="O329" s="99">
        <v>0</v>
      </c>
      <c r="P329" s="99">
        <v>0</v>
      </c>
      <c r="Q329" s="99">
        <v>0</v>
      </c>
      <c r="R329" s="99">
        <f t="shared" si="5"/>
        <v>0</v>
      </c>
    </row>
    <row r="330" spans="1:18" x14ac:dyDescent="0.2">
      <c r="A330" s="46" t="s">
        <v>414</v>
      </c>
      <c r="B330" s="46" t="s">
        <v>157</v>
      </c>
      <c r="C330" s="46" t="s">
        <v>597</v>
      </c>
      <c r="D330" s="99">
        <v>44300.95</v>
      </c>
      <c r="E330" s="99">
        <v>99.57</v>
      </c>
      <c r="F330" s="99">
        <v>0</v>
      </c>
      <c r="G330" s="99">
        <v>0</v>
      </c>
      <c r="H330" s="99">
        <v>0</v>
      </c>
      <c r="I330" s="99">
        <v>0</v>
      </c>
      <c r="J330" s="99">
        <v>0</v>
      </c>
      <c r="K330" s="99">
        <v>0</v>
      </c>
      <c r="L330" s="99">
        <v>0</v>
      </c>
      <c r="M330" s="99">
        <v>0</v>
      </c>
      <c r="N330" s="99">
        <v>0</v>
      </c>
      <c r="O330" s="99">
        <v>0</v>
      </c>
      <c r="P330" s="99">
        <v>0</v>
      </c>
      <c r="Q330" s="99">
        <v>0</v>
      </c>
      <c r="R330" s="99">
        <f t="shared" si="5"/>
        <v>0</v>
      </c>
    </row>
    <row r="331" spans="1:18" x14ac:dyDescent="0.2">
      <c r="A331" s="46" t="s">
        <v>500</v>
      </c>
      <c r="B331" s="46" t="s">
        <v>157</v>
      </c>
      <c r="C331" s="46" t="s">
        <v>598</v>
      </c>
      <c r="D331" s="99">
        <v>3246.3900000000003</v>
      </c>
      <c r="E331" s="99">
        <v>0</v>
      </c>
      <c r="F331" s="99">
        <v>0</v>
      </c>
      <c r="G331" s="99">
        <v>0</v>
      </c>
      <c r="H331" s="99">
        <v>0</v>
      </c>
      <c r="I331" s="99">
        <v>0</v>
      </c>
      <c r="J331" s="99">
        <v>0</v>
      </c>
      <c r="K331" s="99">
        <v>0</v>
      </c>
      <c r="L331" s="99">
        <v>0</v>
      </c>
      <c r="M331" s="99">
        <v>0</v>
      </c>
      <c r="N331" s="99">
        <v>0</v>
      </c>
      <c r="O331" s="99">
        <v>0</v>
      </c>
      <c r="P331" s="99">
        <v>0</v>
      </c>
      <c r="Q331" s="99">
        <v>0</v>
      </c>
      <c r="R331" s="99">
        <f t="shared" si="5"/>
        <v>0</v>
      </c>
    </row>
    <row r="332" spans="1:18" x14ac:dyDescent="0.2">
      <c r="A332" s="46" t="s">
        <v>422</v>
      </c>
      <c r="B332" s="46" t="s">
        <v>157</v>
      </c>
      <c r="C332" s="46" t="s">
        <v>599</v>
      </c>
      <c r="D332" s="99">
        <v>18156.939999999999</v>
      </c>
      <c r="E332" s="99">
        <v>0</v>
      </c>
      <c r="F332" s="99">
        <v>0</v>
      </c>
      <c r="G332" s="99">
        <v>0</v>
      </c>
      <c r="H332" s="99">
        <v>0</v>
      </c>
      <c r="I332" s="99">
        <v>0</v>
      </c>
      <c r="J332" s="99">
        <v>0</v>
      </c>
      <c r="K332" s="99">
        <v>0</v>
      </c>
      <c r="L332" s="99">
        <v>0</v>
      </c>
      <c r="M332" s="99">
        <v>0</v>
      </c>
      <c r="N332" s="99">
        <v>0</v>
      </c>
      <c r="O332" s="99">
        <v>0</v>
      </c>
      <c r="P332" s="99">
        <v>0</v>
      </c>
      <c r="Q332" s="99">
        <v>0</v>
      </c>
      <c r="R332" s="99">
        <f t="shared" si="5"/>
        <v>0</v>
      </c>
    </row>
    <row r="333" spans="1:18" x14ac:dyDescent="0.2">
      <c r="A333" s="46" t="s">
        <v>415</v>
      </c>
      <c r="B333" s="46" t="s">
        <v>157</v>
      </c>
      <c r="C333" s="46" t="s">
        <v>600</v>
      </c>
      <c r="D333" s="99">
        <v>38476.89</v>
      </c>
      <c r="E333" s="99">
        <v>13690</v>
      </c>
      <c r="F333" s="99">
        <v>0</v>
      </c>
      <c r="G333" s="99">
        <v>0</v>
      </c>
      <c r="H333" s="99">
        <v>0</v>
      </c>
      <c r="I333" s="99">
        <v>0</v>
      </c>
      <c r="J333" s="99">
        <v>0</v>
      </c>
      <c r="K333" s="99">
        <v>0</v>
      </c>
      <c r="L333" s="99">
        <v>0</v>
      </c>
      <c r="M333" s="99">
        <v>0</v>
      </c>
      <c r="N333" s="99">
        <v>0</v>
      </c>
      <c r="O333" s="99">
        <v>0</v>
      </c>
      <c r="P333" s="99">
        <v>0</v>
      </c>
      <c r="Q333" s="99">
        <v>0</v>
      </c>
      <c r="R333" s="99">
        <f t="shared" si="5"/>
        <v>0</v>
      </c>
    </row>
    <row r="334" spans="1:18" x14ac:dyDescent="0.2">
      <c r="A334" s="46" t="s">
        <v>26</v>
      </c>
      <c r="B334" s="46" t="s">
        <v>157</v>
      </c>
      <c r="C334" s="46" t="s">
        <v>375</v>
      </c>
      <c r="D334" s="99">
        <v>2204132.14</v>
      </c>
      <c r="E334" s="99">
        <v>679379.21000000008</v>
      </c>
      <c r="F334" s="99">
        <v>2206.0500000000002</v>
      </c>
      <c r="G334" s="99">
        <v>0</v>
      </c>
      <c r="H334" s="99">
        <v>0</v>
      </c>
      <c r="I334" s="99">
        <v>0</v>
      </c>
      <c r="J334" s="99">
        <v>0</v>
      </c>
      <c r="K334" s="99">
        <v>0</v>
      </c>
      <c r="L334" s="99">
        <v>0</v>
      </c>
      <c r="M334" s="99">
        <v>0</v>
      </c>
      <c r="N334" s="99">
        <v>0</v>
      </c>
      <c r="O334" s="99">
        <v>0</v>
      </c>
      <c r="P334" s="99">
        <v>0</v>
      </c>
      <c r="Q334" s="99">
        <v>0</v>
      </c>
      <c r="R334" s="99">
        <f t="shared" si="5"/>
        <v>0</v>
      </c>
    </row>
    <row r="335" spans="1:18" x14ac:dyDescent="0.2">
      <c r="A335" s="46" t="s">
        <v>41</v>
      </c>
      <c r="B335" s="46" t="s">
        <v>157</v>
      </c>
      <c r="C335" s="46" t="s">
        <v>249</v>
      </c>
      <c r="D335" s="99">
        <v>132981.39000000001</v>
      </c>
      <c r="E335" s="99">
        <v>104842.75000000001</v>
      </c>
      <c r="F335" s="99">
        <v>50123.469999999994</v>
      </c>
      <c r="G335" s="99">
        <v>0</v>
      </c>
      <c r="H335" s="99">
        <v>198000</v>
      </c>
      <c r="I335" s="99">
        <v>67650</v>
      </c>
      <c r="J335" s="99">
        <v>69341.25</v>
      </c>
      <c r="K335" s="99">
        <v>71074.781249999985</v>
      </c>
      <c r="L335" s="99">
        <v>72851.650781249991</v>
      </c>
      <c r="M335" s="99">
        <v>74672.942050781232</v>
      </c>
      <c r="N335" s="99">
        <v>76539.765602050757</v>
      </c>
      <c r="O335" s="99">
        <v>78453.259742102004</v>
      </c>
      <c r="P335" s="99">
        <v>80414.59123565456</v>
      </c>
      <c r="Q335" s="99">
        <v>82424.956016545897</v>
      </c>
      <c r="R335" s="99">
        <f t="shared" si="5"/>
        <v>673423.19667838444</v>
      </c>
    </row>
    <row r="336" spans="1:18" x14ac:dyDescent="0.2">
      <c r="A336" s="46" t="s">
        <v>27</v>
      </c>
      <c r="B336" s="46" t="s">
        <v>157</v>
      </c>
      <c r="C336" s="46" t="s">
        <v>234</v>
      </c>
      <c r="D336" s="99">
        <v>0</v>
      </c>
      <c r="E336" s="99">
        <v>0</v>
      </c>
      <c r="F336" s="99">
        <v>26957.5</v>
      </c>
      <c r="G336" s="99">
        <v>1634062</v>
      </c>
      <c r="H336" s="99">
        <v>13051000</v>
      </c>
      <c r="I336" s="99">
        <v>6865450</v>
      </c>
      <c r="J336" s="99">
        <v>0</v>
      </c>
      <c r="K336" s="99">
        <v>0</v>
      </c>
      <c r="L336" s="99">
        <v>0</v>
      </c>
      <c r="M336" s="99">
        <v>0</v>
      </c>
      <c r="N336" s="99">
        <v>0</v>
      </c>
      <c r="O336" s="99">
        <v>0</v>
      </c>
      <c r="P336" s="99">
        <v>0</v>
      </c>
      <c r="Q336" s="99">
        <v>0</v>
      </c>
      <c r="R336" s="99">
        <f t="shared" si="5"/>
        <v>6865450</v>
      </c>
    </row>
    <row r="337" spans="1:18" x14ac:dyDescent="0.2">
      <c r="A337" s="46" t="s">
        <v>428</v>
      </c>
      <c r="B337" s="46" t="s">
        <v>157</v>
      </c>
      <c r="C337" s="46" t="s">
        <v>601</v>
      </c>
      <c r="D337" s="99">
        <v>8407.02</v>
      </c>
      <c r="E337" s="99">
        <v>0</v>
      </c>
      <c r="F337" s="99">
        <v>0</v>
      </c>
      <c r="G337" s="99">
        <v>0</v>
      </c>
      <c r="H337" s="99">
        <v>0</v>
      </c>
      <c r="I337" s="99">
        <v>0</v>
      </c>
      <c r="J337" s="99">
        <v>0</v>
      </c>
      <c r="K337" s="99">
        <v>0</v>
      </c>
      <c r="L337" s="99">
        <v>0</v>
      </c>
      <c r="M337" s="99">
        <v>0</v>
      </c>
      <c r="N337" s="99">
        <v>0</v>
      </c>
      <c r="O337" s="99">
        <v>0</v>
      </c>
      <c r="P337" s="99">
        <v>0</v>
      </c>
      <c r="Q337" s="99">
        <v>0</v>
      </c>
      <c r="R337" s="99">
        <f t="shared" si="5"/>
        <v>0</v>
      </c>
    </row>
    <row r="338" spans="1:18" x14ac:dyDescent="0.2">
      <c r="A338" s="46" t="s">
        <v>88</v>
      </c>
      <c r="B338" s="46" t="s">
        <v>157</v>
      </c>
      <c r="C338" s="46" t="s">
        <v>235</v>
      </c>
      <c r="D338" s="99">
        <v>0</v>
      </c>
      <c r="E338" s="99">
        <v>0</v>
      </c>
      <c r="F338" s="99">
        <v>0</v>
      </c>
      <c r="G338" s="99">
        <v>299999.98000000021</v>
      </c>
      <c r="H338" s="99">
        <v>2400000</v>
      </c>
      <c r="I338" s="99">
        <v>3754574.9999999995</v>
      </c>
      <c r="J338" s="99">
        <v>3962357.1428571423</v>
      </c>
      <c r="K338" s="99">
        <v>0</v>
      </c>
      <c r="L338" s="99">
        <v>0</v>
      </c>
      <c r="M338" s="99">
        <v>0</v>
      </c>
      <c r="N338" s="99">
        <v>0</v>
      </c>
      <c r="O338" s="99">
        <v>0</v>
      </c>
      <c r="P338" s="99">
        <v>0</v>
      </c>
      <c r="Q338" s="99">
        <v>0</v>
      </c>
      <c r="R338" s="99">
        <f t="shared" si="5"/>
        <v>7716932.1428571418</v>
      </c>
    </row>
    <row r="339" spans="1:18" x14ac:dyDescent="0.2">
      <c r="A339" s="46" t="s">
        <v>447</v>
      </c>
      <c r="B339" s="46" t="s">
        <v>157</v>
      </c>
      <c r="C339" s="46" t="s">
        <v>602</v>
      </c>
      <c r="D339" s="99">
        <v>239576.94999999998</v>
      </c>
      <c r="E339" s="99">
        <v>0</v>
      </c>
      <c r="F339" s="99">
        <v>0</v>
      </c>
      <c r="G339" s="99">
        <v>0</v>
      </c>
      <c r="H339" s="99">
        <v>0</v>
      </c>
      <c r="I339" s="99">
        <v>0</v>
      </c>
      <c r="J339" s="99">
        <v>0</v>
      </c>
      <c r="K339" s="99">
        <v>0</v>
      </c>
      <c r="L339" s="99">
        <v>0</v>
      </c>
      <c r="M339" s="99">
        <v>0</v>
      </c>
      <c r="N339" s="99">
        <v>0</v>
      </c>
      <c r="O339" s="99">
        <v>0</v>
      </c>
      <c r="P339" s="99">
        <v>0</v>
      </c>
      <c r="Q339" s="99">
        <v>0</v>
      </c>
      <c r="R339" s="99">
        <f t="shared" si="5"/>
        <v>0</v>
      </c>
    </row>
    <row r="340" spans="1:18" x14ac:dyDescent="0.2">
      <c r="A340" s="46" t="s">
        <v>89</v>
      </c>
      <c r="B340" s="46" t="s">
        <v>157</v>
      </c>
      <c r="C340" s="46" t="s">
        <v>236</v>
      </c>
      <c r="D340" s="99">
        <v>0</v>
      </c>
      <c r="E340" s="99">
        <v>0</v>
      </c>
      <c r="F340" s="99">
        <v>0</v>
      </c>
      <c r="G340" s="99">
        <v>0</v>
      </c>
      <c r="H340" s="99">
        <v>0</v>
      </c>
      <c r="I340" s="99">
        <v>0</v>
      </c>
      <c r="J340" s="99">
        <v>0</v>
      </c>
      <c r="K340" s="99">
        <v>4307562.4999999991</v>
      </c>
      <c r="L340" s="99">
        <v>5519064.4531249991</v>
      </c>
      <c r="M340" s="99">
        <v>6788449.2773437481</v>
      </c>
      <c r="N340" s="99">
        <v>0</v>
      </c>
      <c r="O340" s="99">
        <v>0</v>
      </c>
      <c r="P340" s="99">
        <v>0</v>
      </c>
      <c r="Q340" s="99">
        <v>0</v>
      </c>
      <c r="R340" s="99">
        <f t="shared" si="5"/>
        <v>16615076.230468746</v>
      </c>
    </row>
    <row r="341" spans="1:18" x14ac:dyDescent="0.2">
      <c r="A341" s="46" t="s">
        <v>90</v>
      </c>
      <c r="B341" s="46" t="s">
        <v>157</v>
      </c>
      <c r="C341" s="46" t="s">
        <v>237</v>
      </c>
      <c r="D341" s="99">
        <v>0</v>
      </c>
      <c r="E341" s="99">
        <v>0</v>
      </c>
      <c r="F341" s="99">
        <v>0</v>
      </c>
      <c r="G341" s="99">
        <v>0</v>
      </c>
      <c r="H341" s="99">
        <v>0</v>
      </c>
      <c r="I341" s="99">
        <v>0</v>
      </c>
      <c r="J341" s="99">
        <v>0</v>
      </c>
      <c r="K341" s="99">
        <v>0</v>
      </c>
      <c r="L341" s="99">
        <v>0</v>
      </c>
      <c r="M341" s="99">
        <v>7885915.2438476542</v>
      </c>
      <c r="N341" s="99">
        <v>8083063.124943845</v>
      </c>
      <c r="O341" s="99">
        <v>8320800.2756774863</v>
      </c>
      <c r="P341" s="99">
        <v>0</v>
      </c>
      <c r="Q341" s="99">
        <v>0</v>
      </c>
      <c r="R341" s="99">
        <f t="shared" si="5"/>
        <v>24289778.644468985</v>
      </c>
    </row>
    <row r="342" spans="1:18" x14ac:dyDescent="0.2">
      <c r="A342" s="46" t="s">
        <v>91</v>
      </c>
      <c r="B342" s="46" t="s">
        <v>157</v>
      </c>
      <c r="C342" s="46" t="s">
        <v>238</v>
      </c>
      <c r="D342" s="99">
        <v>0</v>
      </c>
      <c r="E342" s="99">
        <v>0</v>
      </c>
      <c r="F342" s="99">
        <v>0</v>
      </c>
      <c r="G342" s="99">
        <v>0</v>
      </c>
      <c r="H342" s="99">
        <v>0</v>
      </c>
      <c r="I342" s="99">
        <v>4612500</v>
      </c>
      <c r="J342" s="99">
        <v>4727812.5</v>
      </c>
      <c r="K342" s="99">
        <v>4846007.8124999991</v>
      </c>
      <c r="L342" s="99">
        <v>0</v>
      </c>
      <c r="M342" s="99">
        <v>0</v>
      </c>
      <c r="N342" s="99">
        <v>0</v>
      </c>
      <c r="O342" s="99">
        <v>0</v>
      </c>
      <c r="P342" s="99">
        <v>0</v>
      </c>
      <c r="Q342" s="99">
        <v>0</v>
      </c>
      <c r="R342" s="99">
        <f t="shared" si="5"/>
        <v>14186320.3125</v>
      </c>
    </row>
    <row r="343" spans="1:18" x14ac:dyDescent="0.2">
      <c r="A343" s="46" t="s">
        <v>92</v>
      </c>
      <c r="B343" s="46" t="s">
        <v>157</v>
      </c>
      <c r="C343" s="46" t="s">
        <v>239</v>
      </c>
      <c r="D343" s="99">
        <v>38413.280000000006</v>
      </c>
      <c r="E343" s="99">
        <v>317757.28999999998</v>
      </c>
      <c r="F343" s="99">
        <v>945369.92999999993</v>
      </c>
      <c r="G343" s="99">
        <v>69717.03</v>
      </c>
      <c r="H343" s="99">
        <v>0</v>
      </c>
      <c r="I343" s="99">
        <v>0</v>
      </c>
      <c r="J343" s="99">
        <v>0</v>
      </c>
      <c r="K343" s="99">
        <v>0</v>
      </c>
      <c r="L343" s="99">
        <v>0</v>
      </c>
      <c r="M343" s="99">
        <v>0</v>
      </c>
      <c r="N343" s="99">
        <v>0</v>
      </c>
      <c r="O343" s="99">
        <v>0</v>
      </c>
      <c r="P343" s="99">
        <v>0</v>
      </c>
      <c r="Q343" s="99">
        <v>0</v>
      </c>
      <c r="R343" s="99">
        <f t="shared" si="5"/>
        <v>0</v>
      </c>
    </row>
    <row r="344" spans="1:18" x14ac:dyDescent="0.2">
      <c r="A344" s="46" t="s">
        <v>198</v>
      </c>
      <c r="B344" s="46" t="s">
        <v>157</v>
      </c>
      <c r="C344" s="46" t="s">
        <v>340</v>
      </c>
      <c r="D344" s="99">
        <v>0</v>
      </c>
      <c r="E344" s="99">
        <v>17939.939999999999</v>
      </c>
      <c r="F344" s="99">
        <v>48337.079999999987</v>
      </c>
      <c r="G344" s="99">
        <v>863184.05999999994</v>
      </c>
      <c r="H344" s="99">
        <v>2894255</v>
      </c>
      <c r="I344" s="99">
        <v>0</v>
      </c>
      <c r="J344" s="99">
        <v>0</v>
      </c>
      <c r="K344" s="99">
        <v>0</v>
      </c>
      <c r="L344" s="99">
        <v>0</v>
      </c>
      <c r="M344" s="99">
        <v>0</v>
      </c>
      <c r="N344" s="99">
        <v>0</v>
      </c>
      <c r="O344" s="99">
        <v>0</v>
      </c>
      <c r="P344" s="99">
        <v>0</v>
      </c>
      <c r="Q344" s="99">
        <v>0</v>
      </c>
      <c r="R344" s="99">
        <f t="shared" si="5"/>
        <v>0</v>
      </c>
    </row>
    <row r="345" spans="1:18" x14ac:dyDescent="0.2">
      <c r="A345" s="46" t="s">
        <v>199</v>
      </c>
      <c r="B345" s="46" t="s">
        <v>157</v>
      </c>
      <c r="C345" s="46" t="s">
        <v>240</v>
      </c>
      <c r="D345" s="99">
        <v>0</v>
      </c>
      <c r="E345" s="99">
        <v>0</v>
      </c>
      <c r="F345" s="99">
        <v>0</v>
      </c>
      <c r="G345" s="99">
        <v>0</v>
      </c>
      <c r="H345" s="99">
        <v>0</v>
      </c>
      <c r="I345" s="99">
        <v>0</v>
      </c>
      <c r="J345" s="99">
        <v>3151874.9999999995</v>
      </c>
      <c r="K345" s="99">
        <v>4307562.4999999991</v>
      </c>
      <c r="L345" s="99">
        <v>6070970.8984374991</v>
      </c>
      <c r="M345" s="99">
        <v>0</v>
      </c>
      <c r="N345" s="99">
        <v>0</v>
      </c>
      <c r="O345" s="99">
        <v>0</v>
      </c>
      <c r="P345" s="99">
        <v>0</v>
      </c>
      <c r="Q345" s="99">
        <v>0</v>
      </c>
      <c r="R345" s="99">
        <f t="shared" si="5"/>
        <v>13530408.398437496</v>
      </c>
    </row>
    <row r="346" spans="1:18" x14ac:dyDescent="0.2">
      <c r="A346" s="46" t="s">
        <v>342</v>
      </c>
      <c r="B346" s="46" t="s">
        <v>157</v>
      </c>
      <c r="C346" s="46" t="s">
        <v>344</v>
      </c>
      <c r="D346" s="99">
        <v>9942.5300000000007</v>
      </c>
      <c r="E346" s="99">
        <v>1186090.7700000003</v>
      </c>
      <c r="F346" s="99">
        <v>128378.84000000011</v>
      </c>
      <c r="G346" s="99">
        <v>0</v>
      </c>
      <c r="H346" s="99">
        <v>0</v>
      </c>
      <c r="I346" s="99">
        <v>0</v>
      </c>
      <c r="J346" s="99">
        <v>0</v>
      </c>
      <c r="K346" s="99">
        <v>0</v>
      </c>
      <c r="L346" s="99">
        <v>0</v>
      </c>
      <c r="M346" s="99">
        <v>0</v>
      </c>
      <c r="N346" s="99">
        <v>0</v>
      </c>
      <c r="O346" s="99">
        <v>0</v>
      </c>
      <c r="P346" s="99">
        <v>0</v>
      </c>
      <c r="Q346" s="99">
        <v>0</v>
      </c>
      <c r="R346" s="99">
        <f t="shared" si="5"/>
        <v>0</v>
      </c>
    </row>
    <row r="347" spans="1:18" x14ac:dyDescent="0.2">
      <c r="A347" s="46" t="s">
        <v>345</v>
      </c>
      <c r="B347" s="46" t="s">
        <v>157</v>
      </c>
      <c r="C347" s="46" t="s">
        <v>346</v>
      </c>
      <c r="D347" s="99">
        <v>0</v>
      </c>
      <c r="E347" s="99">
        <v>3753.9900000000002</v>
      </c>
      <c r="F347" s="99">
        <v>285875.3000000001</v>
      </c>
      <c r="G347" s="99">
        <v>2015606.5099999998</v>
      </c>
      <c r="H347" s="99">
        <v>1582100</v>
      </c>
      <c r="I347" s="99">
        <v>1025000</v>
      </c>
      <c r="J347" s="99">
        <v>1050625</v>
      </c>
      <c r="K347" s="99">
        <v>1076890.625</v>
      </c>
      <c r="L347" s="99">
        <v>1103812.890625</v>
      </c>
      <c r="M347" s="99">
        <v>1131408.2128906248</v>
      </c>
      <c r="N347" s="99">
        <v>1159693.4182128904</v>
      </c>
      <c r="O347" s="99">
        <v>1188685.7536682123</v>
      </c>
      <c r="P347" s="99">
        <v>1218402.8975099176</v>
      </c>
      <c r="Q347" s="99">
        <v>749317.78196859919</v>
      </c>
      <c r="R347" s="99">
        <f t="shared" si="5"/>
        <v>9703836.5798752438</v>
      </c>
    </row>
    <row r="348" spans="1:18" x14ac:dyDescent="0.2">
      <c r="A348" s="46" t="s">
        <v>726</v>
      </c>
      <c r="B348" s="46" t="s">
        <v>157</v>
      </c>
      <c r="C348" s="46" t="s">
        <v>806</v>
      </c>
      <c r="D348" s="99">
        <v>0</v>
      </c>
      <c r="E348" s="99">
        <v>6035.49</v>
      </c>
      <c r="F348" s="99">
        <v>271435.09000000008</v>
      </c>
      <c r="G348" s="99">
        <v>115742.32</v>
      </c>
      <c r="H348" s="99">
        <v>0</v>
      </c>
      <c r="I348" s="99">
        <v>0</v>
      </c>
      <c r="J348" s="99">
        <v>0</v>
      </c>
      <c r="K348" s="99">
        <v>0</v>
      </c>
      <c r="L348" s="99">
        <v>0</v>
      </c>
      <c r="M348" s="99">
        <v>0</v>
      </c>
      <c r="N348" s="99">
        <v>0</v>
      </c>
      <c r="O348" s="99">
        <v>0</v>
      </c>
      <c r="P348" s="99">
        <v>0</v>
      </c>
      <c r="Q348" s="99">
        <v>0</v>
      </c>
      <c r="R348" s="99">
        <f t="shared" si="5"/>
        <v>0</v>
      </c>
    </row>
    <row r="349" spans="1:18" x14ac:dyDescent="0.2">
      <c r="A349" s="46" t="s">
        <v>708</v>
      </c>
      <c r="B349" s="46" t="s">
        <v>157</v>
      </c>
      <c r="C349" s="46" t="s">
        <v>713</v>
      </c>
      <c r="D349" s="99">
        <v>0</v>
      </c>
      <c r="E349" s="99">
        <v>0</v>
      </c>
      <c r="F349" s="99">
        <v>0</v>
      </c>
      <c r="G349" s="99">
        <v>669212.30000000016</v>
      </c>
      <c r="H349" s="99">
        <v>38000</v>
      </c>
      <c r="I349" s="99">
        <v>122999.99999999999</v>
      </c>
      <c r="J349" s="99">
        <v>126074.99999999999</v>
      </c>
      <c r="K349" s="99">
        <v>193840.31249999997</v>
      </c>
      <c r="L349" s="99">
        <v>198686.32031249997</v>
      </c>
      <c r="M349" s="99">
        <v>203653.47832031242</v>
      </c>
      <c r="N349" s="99">
        <v>208744.81527832022</v>
      </c>
      <c r="O349" s="99">
        <v>213963.43566027822</v>
      </c>
      <c r="P349" s="99">
        <v>219312.52155178515</v>
      </c>
      <c r="Q349" s="99">
        <v>224795.33459057973</v>
      </c>
      <c r="R349" s="99">
        <f t="shared" si="5"/>
        <v>1712071.2182137757</v>
      </c>
    </row>
    <row r="350" spans="1:18" x14ac:dyDescent="0.2">
      <c r="A350" s="46" t="s">
        <v>709</v>
      </c>
      <c r="B350" s="46" t="s">
        <v>157</v>
      </c>
      <c r="C350" s="46" t="s">
        <v>714</v>
      </c>
      <c r="D350" s="99">
        <v>0</v>
      </c>
      <c r="E350" s="99">
        <v>0</v>
      </c>
      <c r="F350" s="99">
        <v>0</v>
      </c>
      <c r="G350" s="99">
        <v>0</v>
      </c>
      <c r="H350" s="99">
        <v>200000</v>
      </c>
      <c r="I350" s="99">
        <v>204999.99999999997</v>
      </c>
      <c r="J350" s="99">
        <v>210124.99999999997</v>
      </c>
      <c r="K350" s="99">
        <v>215378.12499999997</v>
      </c>
      <c r="L350" s="99">
        <v>220762.57812499994</v>
      </c>
      <c r="M350" s="99">
        <v>226281.64257812494</v>
      </c>
      <c r="N350" s="99">
        <v>231938.68364257805</v>
      </c>
      <c r="O350" s="99">
        <v>237737.15073364245</v>
      </c>
      <c r="P350" s="99">
        <v>243680.57950198351</v>
      </c>
      <c r="Q350" s="99">
        <v>249772.59398953305</v>
      </c>
      <c r="R350" s="99">
        <f t="shared" si="5"/>
        <v>2040676.353570862</v>
      </c>
    </row>
    <row r="351" spans="1:18" x14ac:dyDescent="0.2">
      <c r="A351" s="46" t="s">
        <v>710</v>
      </c>
      <c r="B351" s="46" t="s">
        <v>157</v>
      </c>
      <c r="C351" s="46" t="s">
        <v>715</v>
      </c>
      <c r="D351" s="99">
        <v>0</v>
      </c>
      <c r="E351" s="99">
        <v>0</v>
      </c>
      <c r="F351" s="99">
        <v>3706.31</v>
      </c>
      <c r="G351" s="99">
        <v>2666415</v>
      </c>
      <c r="H351" s="99">
        <v>887526</v>
      </c>
      <c r="I351" s="99">
        <v>0</v>
      </c>
      <c r="J351" s="99">
        <v>0</v>
      </c>
      <c r="K351" s="99">
        <v>0</v>
      </c>
      <c r="L351" s="99">
        <v>0</v>
      </c>
      <c r="M351" s="99">
        <v>0</v>
      </c>
      <c r="N351" s="99">
        <v>0</v>
      </c>
      <c r="O351" s="99">
        <v>0</v>
      </c>
      <c r="P351" s="99">
        <v>0</v>
      </c>
      <c r="Q351" s="99">
        <v>0</v>
      </c>
      <c r="R351" s="99">
        <f t="shared" si="5"/>
        <v>0</v>
      </c>
    </row>
    <row r="352" spans="1:18" x14ac:dyDescent="0.2">
      <c r="A352" s="46" t="s">
        <v>733</v>
      </c>
      <c r="B352" s="46" t="s">
        <v>157</v>
      </c>
      <c r="C352" s="46" t="s">
        <v>734</v>
      </c>
      <c r="D352" s="99">
        <v>0</v>
      </c>
      <c r="E352" s="99">
        <v>0</v>
      </c>
      <c r="F352" s="99">
        <v>0</v>
      </c>
      <c r="G352" s="99">
        <v>300000</v>
      </c>
      <c r="H352" s="99">
        <v>0</v>
      </c>
      <c r="I352" s="99">
        <v>0</v>
      </c>
      <c r="J352" s="99">
        <v>0</v>
      </c>
      <c r="K352" s="99">
        <v>0</v>
      </c>
      <c r="L352" s="99">
        <v>0</v>
      </c>
      <c r="M352" s="99">
        <v>0</v>
      </c>
      <c r="N352" s="99">
        <v>0</v>
      </c>
      <c r="O352" s="99">
        <v>0</v>
      </c>
      <c r="P352" s="99">
        <v>0</v>
      </c>
      <c r="Q352" s="99">
        <v>0</v>
      </c>
      <c r="R352" s="99">
        <f t="shared" si="5"/>
        <v>0</v>
      </c>
    </row>
    <row r="353" spans="1:18" x14ac:dyDescent="0.2">
      <c r="A353" s="46" t="s">
        <v>816</v>
      </c>
      <c r="B353" s="46" t="s">
        <v>157</v>
      </c>
      <c r="C353" s="46" t="s">
        <v>834</v>
      </c>
      <c r="D353" s="99">
        <v>0</v>
      </c>
      <c r="E353" s="99">
        <v>0</v>
      </c>
      <c r="F353" s="99">
        <v>0</v>
      </c>
      <c r="G353" s="99">
        <v>1050900</v>
      </c>
      <c r="H353" s="99">
        <v>691500</v>
      </c>
      <c r="I353" s="99">
        <v>0</v>
      </c>
      <c r="J353" s="99">
        <v>0</v>
      </c>
      <c r="K353" s="99">
        <v>0</v>
      </c>
      <c r="L353" s="99">
        <v>0</v>
      </c>
      <c r="M353" s="99">
        <v>0</v>
      </c>
      <c r="N353" s="99">
        <v>0</v>
      </c>
      <c r="O353" s="99">
        <v>0</v>
      </c>
      <c r="P353" s="99">
        <v>0</v>
      </c>
      <c r="Q353" s="99">
        <v>0</v>
      </c>
      <c r="R353" s="99">
        <f t="shared" si="5"/>
        <v>0</v>
      </c>
    </row>
    <row r="354" spans="1:18" x14ac:dyDescent="0.2">
      <c r="A354" s="46" t="s">
        <v>817</v>
      </c>
      <c r="B354" s="46" t="s">
        <v>157</v>
      </c>
      <c r="C354" s="46" t="s">
        <v>835</v>
      </c>
      <c r="D354" s="99">
        <v>0</v>
      </c>
      <c r="E354" s="99">
        <v>0</v>
      </c>
      <c r="F354" s="99">
        <v>0</v>
      </c>
      <c r="G354" s="99">
        <v>750000</v>
      </c>
      <c r="H354" s="99">
        <v>2101666.6300000004</v>
      </c>
      <c r="I354" s="99">
        <v>2049999.9999999998</v>
      </c>
      <c r="J354" s="99">
        <v>0</v>
      </c>
      <c r="K354" s="99">
        <v>0</v>
      </c>
      <c r="L354" s="99">
        <v>0</v>
      </c>
      <c r="M354" s="99">
        <v>0</v>
      </c>
      <c r="N354" s="99">
        <v>0</v>
      </c>
      <c r="O354" s="99">
        <v>0</v>
      </c>
      <c r="P354" s="99">
        <v>0</v>
      </c>
      <c r="Q354" s="99">
        <v>0</v>
      </c>
      <c r="R354" s="99">
        <f t="shared" si="5"/>
        <v>2049999.9999999998</v>
      </c>
    </row>
    <row r="355" spans="1:18" x14ac:dyDescent="0.2">
      <c r="A355" s="46" t="s">
        <v>875</v>
      </c>
      <c r="B355" s="46" t="s">
        <v>157</v>
      </c>
      <c r="C355" s="46" t="s">
        <v>945</v>
      </c>
      <c r="D355" s="99">
        <v>0</v>
      </c>
      <c r="E355" s="99">
        <v>0</v>
      </c>
      <c r="F355" s="99">
        <v>0</v>
      </c>
      <c r="G355" s="99">
        <v>132000</v>
      </c>
      <c r="H355" s="99">
        <v>270000</v>
      </c>
      <c r="I355" s="99">
        <v>0</v>
      </c>
      <c r="J355" s="99">
        <v>0</v>
      </c>
      <c r="K355" s="99">
        <v>0</v>
      </c>
      <c r="L355" s="99">
        <v>0</v>
      </c>
      <c r="M355" s="99">
        <v>0</v>
      </c>
      <c r="N355" s="99">
        <v>0</v>
      </c>
      <c r="O355" s="99">
        <v>0</v>
      </c>
      <c r="P355" s="99">
        <v>0</v>
      </c>
      <c r="Q355" s="99">
        <v>0</v>
      </c>
      <c r="R355" s="99">
        <f t="shared" si="5"/>
        <v>0</v>
      </c>
    </row>
    <row r="356" spans="1:18" x14ac:dyDescent="0.2">
      <c r="A356" s="46" t="s">
        <v>946</v>
      </c>
      <c r="B356" s="46" t="s">
        <v>157</v>
      </c>
      <c r="C356" s="46" t="s">
        <v>947</v>
      </c>
      <c r="D356" s="99">
        <v>0</v>
      </c>
      <c r="E356" s="99">
        <v>0</v>
      </c>
      <c r="F356" s="99">
        <v>0</v>
      </c>
      <c r="G356" s="99">
        <v>200000</v>
      </c>
      <c r="H356" s="99">
        <v>200000</v>
      </c>
      <c r="I356" s="99">
        <v>0</v>
      </c>
      <c r="J356" s="99">
        <v>0</v>
      </c>
      <c r="K356" s="99">
        <v>0</v>
      </c>
      <c r="L356" s="99">
        <v>0</v>
      </c>
      <c r="M356" s="99">
        <v>0</v>
      </c>
      <c r="N356" s="99">
        <v>0</v>
      </c>
      <c r="O356" s="99">
        <v>0</v>
      </c>
      <c r="P356" s="99">
        <v>0</v>
      </c>
      <c r="Q356" s="99">
        <v>0</v>
      </c>
      <c r="R356" s="99">
        <f t="shared" si="5"/>
        <v>0</v>
      </c>
    </row>
    <row r="357" spans="1:18" x14ac:dyDescent="0.2">
      <c r="A357" s="46" t="s">
        <v>93</v>
      </c>
      <c r="B357" s="46" t="s">
        <v>157</v>
      </c>
      <c r="C357" s="46" t="s">
        <v>916</v>
      </c>
      <c r="D357" s="99">
        <v>0</v>
      </c>
      <c r="E357" s="99">
        <v>0</v>
      </c>
      <c r="F357" s="99">
        <v>0</v>
      </c>
      <c r="G357" s="99">
        <v>0</v>
      </c>
      <c r="H357" s="99">
        <v>0</v>
      </c>
      <c r="I357" s="99">
        <v>4099999.9999999995</v>
      </c>
      <c r="J357" s="99">
        <v>6303749.9999999991</v>
      </c>
      <c r="K357" s="99">
        <v>6461343.7499999991</v>
      </c>
      <c r="L357" s="99">
        <v>6622877.3437499981</v>
      </c>
      <c r="M357" s="99">
        <v>13576898.554687496</v>
      </c>
      <c r="N357" s="99">
        <v>14496167.727661127</v>
      </c>
      <c r="O357" s="99">
        <v>20207657.812359609</v>
      </c>
      <c r="P357" s="99">
        <v>24977259.398953307</v>
      </c>
      <c r="Q357" s="99">
        <v>29348279.793770131</v>
      </c>
      <c r="R357" s="99">
        <f t="shared" si="5"/>
        <v>126094234.38118166</v>
      </c>
    </row>
    <row r="358" spans="1:18" x14ac:dyDescent="0.2">
      <c r="A358" s="46" t="s">
        <v>188</v>
      </c>
      <c r="B358" s="46" t="s">
        <v>157</v>
      </c>
      <c r="C358" s="46" t="s">
        <v>217</v>
      </c>
      <c r="D358" s="99">
        <v>0</v>
      </c>
      <c r="E358" s="99">
        <v>0</v>
      </c>
      <c r="F358" s="99">
        <v>0</v>
      </c>
      <c r="G358" s="99">
        <v>0</v>
      </c>
      <c r="H358" s="99">
        <v>0</v>
      </c>
      <c r="I358" s="99">
        <v>10250000</v>
      </c>
      <c r="J358" s="99">
        <v>12607499.999999998</v>
      </c>
      <c r="K358" s="99">
        <v>12922687.499999998</v>
      </c>
      <c r="L358" s="99">
        <v>15453380.468749996</v>
      </c>
      <c r="M358" s="99">
        <v>15839714.980468744</v>
      </c>
      <c r="N358" s="99">
        <v>18555094.691406243</v>
      </c>
      <c r="O358" s="99">
        <v>19018972.058691397</v>
      </c>
      <c r="P358" s="99">
        <v>19494446.360158678</v>
      </c>
      <c r="Q358" s="99">
        <v>19981807.519162644</v>
      </c>
      <c r="R358" s="99">
        <f t="shared" si="5"/>
        <v>144123603.57863772</v>
      </c>
    </row>
    <row r="359" spans="1:18" x14ac:dyDescent="0.2">
      <c r="A359" s="46" t="s">
        <v>404</v>
      </c>
      <c r="B359" s="46" t="s">
        <v>157</v>
      </c>
      <c r="C359" s="46" t="s">
        <v>603</v>
      </c>
      <c r="D359" s="99">
        <v>90141.18</v>
      </c>
      <c r="E359" s="99">
        <v>2824.0699999999997</v>
      </c>
      <c r="F359" s="99">
        <v>-12.36</v>
      </c>
      <c r="G359" s="99">
        <v>0</v>
      </c>
      <c r="H359" s="99">
        <v>0</v>
      </c>
      <c r="I359" s="99">
        <v>0</v>
      </c>
      <c r="J359" s="99">
        <v>0</v>
      </c>
      <c r="K359" s="99">
        <v>0</v>
      </c>
      <c r="L359" s="99">
        <v>0</v>
      </c>
      <c r="M359" s="99">
        <v>0</v>
      </c>
      <c r="N359" s="99">
        <v>0</v>
      </c>
      <c r="O359" s="99">
        <v>0</v>
      </c>
      <c r="P359" s="99">
        <v>0</v>
      </c>
      <c r="Q359" s="99">
        <v>0</v>
      </c>
      <c r="R359" s="99">
        <f t="shared" si="5"/>
        <v>0</v>
      </c>
    </row>
    <row r="360" spans="1:18" x14ac:dyDescent="0.2">
      <c r="A360" s="46" t="s">
        <v>385</v>
      </c>
      <c r="B360" s="46" t="s">
        <v>157</v>
      </c>
      <c r="C360" s="46" t="s">
        <v>604</v>
      </c>
      <c r="D360" s="99">
        <v>653418.70000000007</v>
      </c>
      <c r="E360" s="99">
        <v>44171.82</v>
      </c>
      <c r="F360" s="99">
        <v>0</v>
      </c>
      <c r="G360" s="99">
        <v>0</v>
      </c>
      <c r="H360" s="99">
        <v>0</v>
      </c>
      <c r="I360" s="99">
        <v>0</v>
      </c>
      <c r="J360" s="99">
        <v>0</v>
      </c>
      <c r="K360" s="99">
        <v>0</v>
      </c>
      <c r="L360" s="99">
        <v>0</v>
      </c>
      <c r="M360" s="99">
        <v>0</v>
      </c>
      <c r="N360" s="99">
        <v>0</v>
      </c>
      <c r="O360" s="99">
        <v>0</v>
      </c>
      <c r="P360" s="99">
        <v>0</v>
      </c>
      <c r="Q360" s="99">
        <v>0</v>
      </c>
      <c r="R360" s="99">
        <f t="shared" si="5"/>
        <v>0</v>
      </c>
    </row>
    <row r="361" spans="1:18" x14ac:dyDescent="0.2">
      <c r="A361" s="46" t="s">
        <v>493</v>
      </c>
      <c r="B361" s="46" t="s">
        <v>157</v>
      </c>
      <c r="C361" s="46" t="s">
        <v>605</v>
      </c>
      <c r="D361" s="99">
        <v>60216.45</v>
      </c>
      <c r="E361" s="99">
        <v>0</v>
      </c>
      <c r="F361" s="99">
        <v>0</v>
      </c>
      <c r="G361" s="99">
        <v>0</v>
      </c>
      <c r="H361" s="99">
        <v>0</v>
      </c>
      <c r="I361" s="99">
        <v>0</v>
      </c>
      <c r="J361" s="99">
        <v>0</v>
      </c>
      <c r="K361" s="99">
        <v>0</v>
      </c>
      <c r="L361" s="99">
        <v>0</v>
      </c>
      <c r="M361" s="99">
        <v>0</v>
      </c>
      <c r="N361" s="99">
        <v>0</v>
      </c>
      <c r="O361" s="99">
        <v>0</v>
      </c>
      <c r="P361" s="99">
        <v>0</v>
      </c>
      <c r="Q361" s="99">
        <v>0</v>
      </c>
      <c r="R361" s="99">
        <f t="shared" si="5"/>
        <v>0</v>
      </c>
    </row>
    <row r="362" spans="1:18" x14ac:dyDescent="0.2">
      <c r="A362" s="46" t="s">
        <v>390</v>
      </c>
      <c r="B362" s="46" t="s">
        <v>157</v>
      </c>
      <c r="C362" s="46" t="s">
        <v>606</v>
      </c>
      <c r="D362" s="99">
        <v>513651.72</v>
      </c>
      <c r="E362" s="99">
        <v>68381.8</v>
      </c>
      <c r="F362" s="99">
        <v>0</v>
      </c>
      <c r="G362" s="99">
        <v>0</v>
      </c>
      <c r="H362" s="99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  <c r="N362" s="99">
        <v>0</v>
      </c>
      <c r="O362" s="99">
        <v>0</v>
      </c>
      <c r="P362" s="99">
        <v>0</v>
      </c>
      <c r="Q362" s="99">
        <v>0</v>
      </c>
      <c r="R362" s="99">
        <f t="shared" si="5"/>
        <v>0</v>
      </c>
    </row>
    <row r="363" spans="1:18" x14ac:dyDescent="0.2">
      <c r="A363" s="46" t="s">
        <v>383</v>
      </c>
      <c r="B363" s="46" t="s">
        <v>157</v>
      </c>
      <c r="C363" s="46" t="s">
        <v>607</v>
      </c>
      <c r="D363" s="99">
        <v>790743.28</v>
      </c>
      <c r="E363" s="99">
        <v>63124.1</v>
      </c>
      <c r="F363" s="99">
        <v>0</v>
      </c>
      <c r="G363" s="99">
        <v>0</v>
      </c>
      <c r="H363" s="99">
        <v>0</v>
      </c>
      <c r="I363" s="99">
        <v>0</v>
      </c>
      <c r="J363" s="99">
        <v>0</v>
      </c>
      <c r="K363" s="99">
        <v>0</v>
      </c>
      <c r="L363" s="99">
        <v>0</v>
      </c>
      <c r="M363" s="99">
        <v>0</v>
      </c>
      <c r="N363" s="99">
        <v>0</v>
      </c>
      <c r="O363" s="99">
        <v>0</v>
      </c>
      <c r="P363" s="99">
        <v>0</v>
      </c>
      <c r="Q363" s="99">
        <v>0</v>
      </c>
      <c r="R363" s="99">
        <f t="shared" si="5"/>
        <v>0</v>
      </c>
    </row>
    <row r="364" spans="1:18" x14ac:dyDescent="0.2">
      <c r="A364" s="46" t="s">
        <v>773</v>
      </c>
      <c r="B364" s="46" t="s">
        <v>157</v>
      </c>
      <c r="C364" s="46" t="s">
        <v>774</v>
      </c>
      <c r="D364" s="99">
        <v>0</v>
      </c>
      <c r="E364" s="99">
        <v>0</v>
      </c>
      <c r="F364" s="99">
        <v>105267.94000000002</v>
      </c>
      <c r="G364" s="99">
        <v>396609.39</v>
      </c>
      <c r="H364" s="99">
        <v>6894.09</v>
      </c>
      <c r="I364" s="99">
        <v>0</v>
      </c>
      <c r="J364" s="99">
        <v>0</v>
      </c>
      <c r="K364" s="99">
        <v>0</v>
      </c>
      <c r="L364" s="99">
        <v>0</v>
      </c>
      <c r="M364" s="99">
        <v>0</v>
      </c>
      <c r="N364" s="99">
        <v>0</v>
      </c>
      <c r="O364" s="99">
        <v>0</v>
      </c>
      <c r="P364" s="99">
        <v>0</v>
      </c>
      <c r="Q364" s="99">
        <v>0</v>
      </c>
      <c r="R364" s="99">
        <f t="shared" si="5"/>
        <v>0</v>
      </c>
    </row>
    <row r="365" spans="1:18" x14ac:dyDescent="0.2">
      <c r="A365" s="46" t="s">
        <v>818</v>
      </c>
      <c r="B365" s="46" t="s">
        <v>157</v>
      </c>
      <c r="C365" s="46" t="s">
        <v>836</v>
      </c>
      <c r="D365" s="99">
        <v>0</v>
      </c>
      <c r="E365" s="99">
        <v>0</v>
      </c>
      <c r="F365" s="99">
        <v>0</v>
      </c>
      <c r="G365" s="99">
        <v>1169340</v>
      </c>
      <c r="H365" s="99">
        <v>2608611</v>
      </c>
      <c r="I365" s="99">
        <v>0</v>
      </c>
      <c r="J365" s="99">
        <v>0</v>
      </c>
      <c r="K365" s="99">
        <v>0</v>
      </c>
      <c r="L365" s="99">
        <v>0</v>
      </c>
      <c r="M365" s="99">
        <v>0</v>
      </c>
      <c r="N365" s="99">
        <v>0</v>
      </c>
      <c r="O365" s="99">
        <v>0</v>
      </c>
      <c r="P365" s="99">
        <v>0</v>
      </c>
      <c r="Q365" s="99">
        <v>0</v>
      </c>
      <c r="R365" s="99">
        <f t="shared" si="5"/>
        <v>0</v>
      </c>
    </row>
    <row r="366" spans="1:18" x14ac:dyDescent="0.2">
      <c r="A366" s="46" t="s">
        <v>821</v>
      </c>
      <c r="B366" s="46" t="s">
        <v>157</v>
      </c>
      <c r="C366" s="46" t="s">
        <v>839</v>
      </c>
      <c r="D366" s="99">
        <v>0</v>
      </c>
      <c r="E366" s="99">
        <v>0</v>
      </c>
      <c r="F366" s="99">
        <v>0</v>
      </c>
      <c r="G366" s="99">
        <v>792486</v>
      </c>
      <c r="H366" s="99">
        <v>2449406</v>
      </c>
      <c r="I366" s="99">
        <v>0</v>
      </c>
      <c r="J366" s="99">
        <v>0</v>
      </c>
      <c r="K366" s="99">
        <v>0</v>
      </c>
      <c r="L366" s="99">
        <v>0</v>
      </c>
      <c r="M366" s="99">
        <v>0</v>
      </c>
      <c r="N366" s="99">
        <v>0</v>
      </c>
      <c r="O366" s="99">
        <v>0</v>
      </c>
      <c r="P366" s="99">
        <v>0</v>
      </c>
      <c r="Q366" s="99">
        <v>0</v>
      </c>
      <c r="R366" s="99">
        <f t="shared" si="5"/>
        <v>0</v>
      </c>
    </row>
    <row r="367" spans="1:18" x14ac:dyDescent="0.2">
      <c r="A367" s="46" t="s">
        <v>822</v>
      </c>
      <c r="B367" s="46" t="s">
        <v>157</v>
      </c>
      <c r="C367" s="46" t="s">
        <v>840</v>
      </c>
      <c r="D367" s="99">
        <v>0</v>
      </c>
      <c r="E367" s="99">
        <v>0</v>
      </c>
      <c r="F367" s="99">
        <v>0</v>
      </c>
      <c r="G367" s="99">
        <v>507041.82</v>
      </c>
      <c r="H367" s="99">
        <v>2457614</v>
      </c>
      <c r="I367" s="99">
        <v>0</v>
      </c>
      <c r="J367" s="99">
        <v>0</v>
      </c>
      <c r="K367" s="99">
        <v>0</v>
      </c>
      <c r="L367" s="99">
        <v>0</v>
      </c>
      <c r="M367" s="99">
        <v>0</v>
      </c>
      <c r="N367" s="99">
        <v>0</v>
      </c>
      <c r="O367" s="99">
        <v>0</v>
      </c>
      <c r="P367" s="99">
        <v>0</v>
      </c>
      <c r="Q367" s="99">
        <v>0</v>
      </c>
      <c r="R367" s="99">
        <f t="shared" si="5"/>
        <v>0</v>
      </c>
    </row>
    <row r="368" spans="1:18" x14ac:dyDescent="0.2">
      <c r="A368" s="46" t="s">
        <v>819</v>
      </c>
      <c r="B368" s="46" t="s">
        <v>157</v>
      </c>
      <c r="C368" s="46" t="s">
        <v>837</v>
      </c>
      <c r="D368" s="99">
        <v>0</v>
      </c>
      <c r="E368" s="99">
        <v>0</v>
      </c>
      <c r="F368" s="99">
        <v>0</v>
      </c>
      <c r="G368" s="99">
        <v>256666.66</v>
      </c>
      <c r="H368" s="99">
        <v>0</v>
      </c>
      <c r="I368" s="99">
        <v>0</v>
      </c>
      <c r="J368" s="99">
        <v>0</v>
      </c>
      <c r="K368" s="99">
        <v>0</v>
      </c>
      <c r="L368" s="99">
        <v>0</v>
      </c>
      <c r="M368" s="99">
        <v>0</v>
      </c>
      <c r="N368" s="99">
        <v>0</v>
      </c>
      <c r="O368" s="99">
        <v>0</v>
      </c>
      <c r="P368" s="99">
        <v>0</v>
      </c>
      <c r="Q368" s="99">
        <v>0</v>
      </c>
      <c r="R368" s="99">
        <f t="shared" si="5"/>
        <v>0</v>
      </c>
    </row>
    <row r="369" spans="1:18" x14ac:dyDescent="0.2">
      <c r="A369" s="46" t="s">
        <v>885</v>
      </c>
      <c r="B369" s="46" t="s">
        <v>157</v>
      </c>
      <c r="C369" s="46" t="s">
        <v>890</v>
      </c>
      <c r="D369" s="99">
        <v>0</v>
      </c>
      <c r="E369" s="99">
        <v>0</v>
      </c>
      <c r="F369" s="99">
        <v>0</v>
      </c>
      <c r="G369" s="99">
        <v>0</v>
      </c>
      <c r="H369" s="99">
        <v>0</v>
      </c>
      <c r="I369" s="99">
        <v>6406249.9999999991</v>
      </c>
      <c r="J369" s="99">
        <v>7223046.8749999991</v>
      </c>
      <c r="K369" s="99">
        <v>7403623.0468749991</v>
      </c>
      <c r="L369" s="99">
        <v>8278596.6796874981</v>
      </c>
      <c r="M369" s="99">
        <v>8485561.5966796856</v>
      </c>
      <c r="N369" s="99">
        <v>8697700.636596676</v>
      </c>
      <c r="O369" s="99">
        <v>8915143.152511593</v>
      </c>
      <c r="P369" s="99">
        <v>9138021.7313243803</v>
      </c>
      <c r="Q369" s="99">
        <v>9366472.2746074889</v>
      </c>
      <c r="R369" s="99">
        <f t="shared" si="5"/>
        <v>73914415.993282318</v>
      </c>
    </row>
    <row r="370" spans="1:18" x14ac:dyDescent="0.2">
      <c r="A370" s="46" t="s">
        <v>886</v>
      </c>
      <c r="B370" s="46" t="s">
        <v>157</v>
      </c>
      <c r="C370" s="46" t="s">
        <v>891</v>
      </c>
      <c r="D370" s="99">
        <v>0</v>
      </c>
      <c r="E370" s="99">
        <v>0</v>
      </c>
      <c r="F370" s="99">
        <v>0</v>
      </c>
      <c r="G370" s="99">
        <v>548574.04</v>
      </c>
      <c r="H370" s="99">
        <v>2100000</v>
      </c>
      <c r="I370" s="99">
        <v>0</v>
      </c>
      <c r="J370" s="99">
        <v>0</v>
      </c>
      <c r="K370" s="99">
        <v>0</v>
      </c>
      <c r="L370" s="99">
        <v>0</v>
      </c>
      <c r="M370" s="99">
        <v>0</v>
      </c>
      <c r="N370" s="99">
        <v>0</v>
      </c>
      <c r="O370" s="99">
        <v>0</v>
      </c>
      <c r="P370" s="99">
        <v>0</v>
      </c>
      <c r="Q370" s="99">
        <v>0</v>
      </c>
      <c r="R370" s="99">
        <f t="shared" si="5"/>
        <v>0</v>
      </c>
    </row>
    <row r="371" spans="1:18" x14ac:dyDescent="0.2">
      <c r="A371" s="46" t="s">
        <v>887</v>
      </c>
      <c r="B371" s="46" t="s">
        <v>157</v>
      </c>
      <c r="C371" s="46" t="s">
        <v>892</v>
      </c>
      <c r="D371" s="99">
        <v>0</v>
      </c>
      <c r="E371" s="99">
        <v>0</v>
      </c>
      <c r="F371" s="99">
        <v>0</v>
      </c>
      <c r="G371" s="99">
        <v>538929</v>
      </c>
      <c r="H371" s="99">
        <v>1890000</v>
      </c>
      <c r="I371" s="99">
        <v>0</v>
      </c>
      <c r="J371" s="99">
        <v>0</v>
      </c>
      <c r="K371" s="99">
        <v>0</v>
      </c>
      <c r="L371" s="99">
        <v>0</v>
      </c>
      <c r="M371" s="99">
        <v>0</v>
      </c>
      <c r="N371" s="99">
        <v>0</v>
      </c>
      <c r="O371" s="99">
        <v>0</v>
      </c>
      <c r="P371" s="99">
        <v>0</v>
      </c>
      <c r="Q371" s="99">
        <v>0</v>
      </c>
      <c r="R371" s="99">
        <f t="shared" si="5"/>
        <v>0</v>
      </c>
    </row>
    <row r="372" spans="1:18" x14ac:dyDescent="0.2">
      <c r="A372" s="46" t="s">
        <v>888</v>
      </c>
      <c r="B372" s="46" t="s">
        <v>157</v>
      </c>
      <c r="C372" s="46" t="s">
        <v>893</v>
      </c>
      <c r="D372" s="99">
        <v>0</v>
      </c>
      <c r="E372" s="99">
        <v>0</v>
      </c>
      <c r="F372" s="99">
        <v>0</v>
      </c>
      <c r="G372" s="99">
        <v>496138.68</v>
      </c>
      <c r="H372" s="99">
        <v>2610000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f t="shared" si="5"/>
        <v>0</v>
      </c>
    </row>
    <row r="373" spans="1:18" x14ac:dyDescent="0.2">
      <c r="A373" s="46" t="s">
        <v>889</v>
      </c>
      <c r="B373" s="46" t="s">
        <v>157</v>
      </c>
      <c r="C373" s="46" t="s">
        <v>894</v>
      </c>
      <c r="D373" s="99">
        <v>0</v>
      </c>
      <c r="E373" s="99">
        <v>0</v>
      </c>
      <c r="F373" s="99">
        <v>0</v>
      </c>
      <c r="G373" s="99">
        <v>464250.3</v>
      </c>
      <c r="H373" s="99">
        <v>1740000</v>
      </c>
      <c r="I373" s="99">
        <v>0</v>
      </c>
      <c r="J373" s="99">
        <v>0</v>
      </c>
      <c r="K373" s="99">
        <v>0</v>
      </c>
      <c r="L373" s="99">
        <v>0</v>
      </c>
      <c r="M373" s="99">
        <v>0</v>
      </c>
      <c r="N373" s="99">
        <v>0</v>
      </c>
      <c r="O373" s="99">
        <v>0</v>
      </c>
      <c r="P373" s="99">
        <v>0</v>
      </c>
      <c r="Q373" s="99">
        <v>0</v>
      </c>
      <c r="R373" s="99">
        <f t="shared" si="5"/>
        <v>0</v>
      </c>
    </row>
    <row r="374" spans="1:18" x14ac:dyDescent="0.2">
      <c r="A374" s="46" t="s">
        <v>99</v>
      </c>
      <c r="B374" s="46" t="s">
        <v>99</v>
      </c>
      <c r="C374" s="46" t="s">
        <v>341</v>
      </c>
      <c r="D374" s="99">
        <v>7082081.5699999994</v>
      </c>
      <c r="E374" s="99">
        <v>9523549.6999999993</v>
      </c>
      <c r="F374" s="99">
        <v>9019850.8699999899</v>
      </c>
      <c r="G374" s="99">
        <v>26952400.401357964</v>
      </c>
      <c r="H374" s="99">
        <v>33939845.574120402</v>
      </c>
      <c r="I374" s="99">
        <v>45068788.749999993</v>
      </c>
      <c r="J374" s="99">
        <v>44256646.220624998</v>
      </c>
      <c r="K374" s="99">
        <v>45265989.301421873</v>
      </c>
      <c r="L374" s="99">
        <v>46558252.640046477</v>
      </c>
      <c r="M374" s="99">
        <v>48607408.03350649</v>
      </c>
      <c r="N374" s="99">
        <v>49896500.495886855</v>
      </c>
      <c r="O374" s="99">
        <v>51211713.266301744</v>
      </c>
      <c r="P374" s="99">
        <v>52561847.388850346</v>
      </c>
      <c r="Q374" s="99">
        <v>54019786.316105999</v>
      </c>
      <c r="R374" s="99">
        <f t="shared" si="5"/>
        <v>437446932.41274476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BED600"/>
    <pageSetUpPr fitToPage="1"/>
  </sheetPr>
  <dimension ref="A1:Y30"/>
  <sheetViews>
    <sheetView zoomScale="80" zoomScaleNormal="80" workbookViewId="0">
      <selection sqref="A1:XFD1048576"/>
    </sheetView>
  </sheetViews>
  <sheetFormatPr defaultColWidth="9.140625" defaultRowHeight="15" x14ac:dyDescent="0.25"/>
  <cols>
    <col min="1" max="1" width="6.28515625" style="121" bestFit="1" customWidth="1"/>
    <col min="2" max="2" width="37.7109375" style="121" bestFit="1" customWidth="1"/>
    <col min="3" max="3" width="8.140625" style="139" bestFit="1" customWidth="1"/>
    <col min="4" max="11" width="8.140625" style="140" bestFit="1" customWidth="1"/>
    <col min="12" max="12" width="8.140625" style="140" customWidth="1"/>
    <col min="13" max="13" width="8.42578125" style="154" bestFit="1" customWidth="1"/>
    <col min="14" max="21" width="8.42578125" style="144" bestFit="1" customWidth="1"/>
    <col min="22" max="22" width="8.42578125" style="144" customWidth="1"/>
    <col min="23" max="23" width="8.42578125" style="139" bestFit="1" customWidth="1"/>
    <col min="24" max="24" width="8.7109375" style="144" bestFit="1" customWidth="1"/>
    <col min="25" max="25" width="11.5703125" style="121" hidden="1" customWidth="1"/>
    <col min="26" max="16384" width="9.140625" style="121"/>
  </cols>
  <sheetData>
    <row r="1" spans="1:25" x14ac:dyDescent="0.25">
      <c r="A1" s="111" t="s">
        <v>187</v>
      </c>
      <c r="B1" s="112" t="s">
        <v>0</v>
      </c>
      <c r="C1" s="113" t="str">
        <f>'Program Lvl'!D1</f>
        <v>FY20 (R)</v>
      </c>
      <c r="D1" s="114" t="str">
        <f>'Program Lvl'!E1</f>
        <v>FY21 (R)</v>
      </c>
      <c r="E1" s="114" t="str">
        <f>'Program Lvl'!F1</f>
        <v>FY22 (R)</v>
      </c>
      <c r="F1" s="114" t="str">
        <f>'Program Lvl'!G1</f>
        <v>FY23 (R)</v>
      </c>
      <c r="G1" s="114" t="str">
        <f>'Program Lvl'!H1</f>
        <v>FY24 (R)</v>
      </c>
      <c r="H1" s="114" t="str">
        <f>'Program Lvl'!I1</f>
        <v>FY25 (R)</v>
      </c>
      <c r="I1" s="114" t="str">
        <f>'Program Lvl'!J1</f>
        <v>FY26 (R)</v>
      </c>
      <c r="J1" s="114" t="str">
        <f>'Program Lvl'!K1</f>
        <v>FY27 (R)</v>
      </c>
      <c r="K1" s="115" t="str">
        <f>'Program Lvl'!L1</f>
        <v>FY28 (R)</v>
      </c>
      <c r="L1" s="115" t="str">
        <f>'Program Lvl'!M1</f>
        <v>FY29 (R)</v>
      </c>
      <c r="M1" s="116" t="str">
        <f>'Program Lvl'!N1</f>
        <v>FY20 (N)</v>
      </c>
      <c r="N1" s="117" t="str">
        <f>'Program Lvl'!O1</f>
        <v>FY21 (N)</v>
      </c>
      <c r="O1" s="117" t="str">
        <f>'Program Lvl'!P1</f>
        <v>FY22 (N)</v>
      </c>
      <c r="P1" s="117" t="str">
        <f>'Program Lvl'!Q1</f>
        <v>FY23 (N)</v>
      </c>
      <c r="Q1" s="117" t="str">
        <f>'Program Lvl'!R1</f>
        <v>FY24 (N)</v>
      </c>
      <c r="R1" s="117" t="str">
        <f>'Program Lvl'!S1</f>
        <v>FY25 (N)</v>
      </c>
      <c r="S1" s="117" t="str">
        <f>'Program Lvl'!T1</f>
        <v>FY26 (N)</v>
      </c>
      <c r="T1" s="117" t="str">
        <f>'Program Lvl'!U1</f>
        <v>FY27 (N)</v>
      </c>
      <c r="U1" s="118" t="str">
        <f>'Program Lvl'!V1</f>
        <v>FY28 (N)</v>
      </c>
      <c r="V1" s="118" t="str">
        <f>'Program Lvl'!W1</f>
        <v>FY29 (N)</v>
      </c>
      <c r="W1" s="119" t="s">
        <v>1002</v>
      </c>
      <c r="X1" s="120" t="s">
        <v>1003</v>
      </c>
    </row>
    <row r="2" spans="1:25" x14ac:dyDescent="0.25">
      <c r="A2" s="122" t="s">
        <v>151</v>
      </c>
      <c r="B2" s="123" t="s">
        <v>757</v>
      </c>
      <c r="C2" s="124">
        <f>SUMIF('Program Lvl'!$A$2:$A$182,$A2,'Program Lvl'!D$2:D$182)</f>
        <v>48779978</v>
      </c>
      <c r="D2" s="125">
        <f>SUMIF('Program Lvl'!$A$2:$A$182,$A2,'Program Lvl'!E$2:E$182)</f>
        <v>54031929</v>
      </c>
      <c r="E2" s="125">
        <f>SUMIF('Program Lvl'!$A$2:$A$182,$A2,'Program Lvl'!F$2:F$182)</f>
        <v>75114207</v>
      </c>
      <c r="F2" s="125">
        <f>SUMIF('Program Lvl'!$A$2:$A$182,$A2,'Program Lvl'!G$2:G$182)</f>
        <v>84164107</v>
      </c>
      <c r="G2" s="125">
        <f>SUMIF('Program Lvl'!$A$2:$A$182,$A2,'Program Lvl'!H$2:H$182)</f>
        <v>78253667</v>
      </c>
      <c r="H2" s="125">
        <f>SUMIF('Program Lvl'!$A$2:$A$182,$A2,'Program Lvl'!I$2:I$182)</f>
        <v>71064851</v>
      </c>
      <c r="I2" s="125">
        <f>SUMIF('Program Lvl'!$A$2:$A$182,$A2,'Program Lvl'!J$2:J$182)</f>
        <v>69762154</v>
      </c>
      <c r="J2" s="125">
        <f>SUMIF('Program Lvl'!$A$2:$A$182,$A2,'Program Lvl'!K$2:K$182)</f>
        <v>73674650</v>
      </c>
      <c r="K2" s="126">
        <f>SUMIF('Program Lvl'!$A$2:$A$182,$A2,'Program Lvl'!L$2:L$182)</f>
        <v>78245200</v>
      </c>
      <c r="L2" s="126">
        <f>SUMIF('Program Lvl'!$A$2:$A$182,$A2,'Program Lvl'!M$2:M$182)</f>
        <v>65032400</v>
      </c>
      <c r="M2" s="127">
        <f>SUMIF('Program Lvl'!$A$2:$A$182,$A2,'Program Lvl'!N$2:N$182)</f>
        <v>49999477.449999996</v>
      </c>
      <c r="N2" s="128">
        <f>SUMIF('Program Lvl'!$A$2:$A$182,$A2,'Program Lvl'!O$2:O$182)</f>
        <v>56767295.405624993</v>
      </c>
      <c r="O2" s="128">
        <f>SUMIF('Program Lvl'!$A$2:$A$182,$A2,'Program Lvl'!P$2:P$182)</f>
        <v>80889785.322609365</v>
      </c>
      <c r="P2" s="128">
        <f>SUMIF('Program Lvl'!$A$2:$A$182,$A2,'Program Lvl'!Q$2:Q$182)</f>
        <v>92901426.234541774</v>
      </c>
      <c r="Q2" s="128">
        <f>SUMIF('Program Lvl'!$A$2:$A$182,$A2,'Program Lvl'!R$2:R$182)</f>
        <v>88536841.532608062</v>
      </c>
      <c r="R2" s="128">
        <f>SUMIF('Program Lvl'!$A$2:$A$182,$A2,'Program Lvl'!S$2:S$182)</f>
        <v>82413439.970979735</v>
      </c>
      <c r="S2" s="128">
        <f>SUMIF('Program Lvl'!$A$2:$A$182,$A2,'Program Lvl'!T$2:T$182)</f>
        <v>82925278.605007902</v>
      </c>
      <c r="T2" s="128">
        <f>SUMIF('Program Lvl'!$A$2:$A$182,$A2,'Program Lvl'!U$2:U$182)</f>
        <v>89765407.033029065</v>
      </c>
      <c r="U2" s="129">
        <f>SUMIF('Program Lvl'!$A$2:$A$182,$A2,'Program Lvl'!V$2:V$182)</f>
        <v>97717532.856149063</v>
      </c>
      <c r="V2" s="129">
        <f>SUMIF('Program Lvl'!$A$2:$A$182,$A2,'Program Lvl'!W$2:W$182)</f>
        <v>83246970.111995161</v>
      </c>
      <c r="W2" s="124">
        <f>SUM(C2:L2)</f>
        <v>698123143</v>
      </c>
      <c r="X2" s="128">
        <f>SUM(M2:V2)</f>
        <v>805163454.5225451</v>
      </c>
      <c r="Y2" s="121" t="s">
        <v>686</v>
      </c>
    </row>
    <row r="3" spans="1:25" x14ac:dyDescent="0.25">
      <c r="A3" s="122" t="s">
        <v>140</v>
      </c>
      <c r="B3" s="123" t="s">
        <v>758</v>
      </c>
      <c r="C3" s="124">
        <f>SUMIF('Program Lvl'!$A$2:$A$182,$A3,'Program Lvl'!D$2:D$182)</f>
        <v>8848146</v>
      </c>
      <c r="D3" s="125">
        <f>SUMIF('Program Lvl'!$A$2:$A$182,$A3,'Program Lvl'!E$2:E$182)</f>
        <v>3000000</v>
      </c>
      <c r="E3" s="125">
        <f>SUMIF('Program Lvl'!$A$2:$A$182,$A3,'Program Lvl'!F$2:F$182)</f>
        <v>3500000</v>
      </c>
      <c r="F3" s="125">
        <f>SUMIF('Program Lvl'!$A$2:$A$182,$A3,'Program Lvl'!G$2:G$182)</f>
        <v>3000000</v>
      </c>
      <c r="G3" s="125">
        <f>SUMIF('Program Lvl'!$A$2:$A$182,$A3,'Program Lvl'!H$2:H$182)</f>
        <v>3000000</v>
      </c>
      <c r="H3" s="125">
        <f>SUMIF('Program Lvl'!$A$2:$A$182,$A3,'Program Lvl'!I$2:I$182)</f>
        <v>2800000</v>
      </c>
      <c r="I3" s="125">
        <f>SUMIF('Program Lvl'!$A$2:$A$182,$A3,'Program Lvl'!J$2:J$182)</f>
        <v>0</v>
      </c>
      <c r="J3" s="125">
        <f>SUMIF('Program Lvl'!$A$2:$A$182,$A3,'Program Lvl'!K$2:K$182)</f>
        <v>5000000</v>
      </c>
      <c r="K3" s="126">
        <f>SUMIF('Program Lvl'!$A$2:$A$182,$A3,'Program Lvl'!L$2:L$182)</f>
        <v>0</v>
      </c>
      <c r="L3" s="126">
        <f>SUMIF('Program Lvl'!$A$2:$A$182,$A3,'Program Lvl'!M$2:M$182)</f>
        <v>5000000</v>
      </c>
      <c r="M3" s="127">
        <f>SUMIF('Program Lvl'!$A$2:$A$182,$A3,'Program Lvl'!N$2:N$182)</f>
        <v>9069349.6499999985</v>
      </c>
      <c r="N3" s="128">
        <f>SUMIF('Program Lvl'!$A$2:$A$182,$A3,'Program Lvl'!O$2:O$182)</f>
        <v>3151874.9999999995</v>
      </c>
      <c r="O3" s="128">
        <f>SUMIF('Program Lvl'!$A$2:$A$182,$A3,'Program Lvl'!P$2:P$182)</f>
        <v>3769117.1874999995</v>
      </c>
      <c r="P3" s="128">
        <f>SUMIF('Program Lvl'!$A$2:$A$182,$A3,'Program Lvl'!Q$2:Q$182)</f>
        <v>3311438.6718749991</v>
      </c>
      <c r="Q3" s="128">
        <f>SUMIF('Program Lvl'!$A$2:$A$182,$A3,'Program Lvl'!R$2:R$182)</f>
        <v>3394224.6386718741</v>
      </c>
      <c r="R3" s="128">
        <f>SUMIF('Program Lvl'!$A$2:$A$182,$A3,'Program Lvl'!S$2:S$182)</f>
        <v>3247141.5709960926</v>
      </c>
      <c r="S3" s="128">
        <f>SUMIF('Program Lvl'!$A$2:$A$182,$A3,'Program Lvl'!T$2:T$182)</f>
        <v>0</v>
      </c>
      <c r="T3" s="128">
        <f>SUMIF('Program Lvl'!$A$2:$A$182,$A3,'Program Lvl'!U$2:U$182)</f>
        <v>6092014.4875495881</v>
      </c>
      <c r="U3" s="129">
        <f>SUMIF('Program Lvl'!$A$2:$A$182,$A3,'Program Lvl'!V$2:V$182)</f>
        <v>0</v>
      </c>
      <c r="V3" s="129">
        <f>SUMIF('Program Lvl'!$A$2:$A$182,$A3,'Program Lvl'!W$2:W$182)</f>
        <v>6400422.7209817851</v>
      </c>
      <c r="W3" s="124">
        <f t="shared" ref="W3:W27" si="0">SUM(C3:L3)</f>
        <v>34148146</v>
      </c>
      <c r="X3" s="128">
        <f t="shared" ref="X3:X27" si="1">SUM(M3:V3)</f>
        <v>38435583.927574337</v>
      </c>
      <c r="Y3" s="121" t="s">
        <v>686</v>
      </c>
    </row>
    <row r="4" spans="1:25" x14ac:dyDescent="0.25">
      <c r="A4" s="122" t="s">
        <v>949</v>
      </c>
      <c r="B4" s="123" t="s">
        <v>950</v>
      </c>
      <c r="C4" s="124">
        <f>SUMIF('Program Lvl'!$A$2:$A$182,$A4,'Program Lvl'!D$2:D$182)</f>
        <v>300000</v>
      </c>
      <c r="D4" s="125">
        <f>SUMIF('Program Lvl'!$A$2:$A$182,$A4,'Program Lvl'!E$2:E$182)</f>
        <v>300000</v>
      </c>
      <c r="E4" s="125">
        <f>SUMIF('Program Lvl'!$A$2:$A$182,$A4,'Program Lvl'!F$2:F$182)</f>
        <v>300000</v>
      </c>
      <c r="F4" s="125">
        <f>SUMIF('Program Lvl'!$A$2:$A$182,$A4,'Program Lvl'!G$2:G$182)</f>
        <v>300000</v>
      </c>
      <c r="G4" s="125">
        <f>SUMIF('Program Lvl'!$A$2:$A$182,$A4,'Program Lvl'!H$2:H$182)</f>
        <v>300000</v>
      </c>
      <c r="H4" s="125">
        <f>SUMIF('Program Lvl'!$A$2:$A$182,$A4,'Program Lvl'!I$2:I$182)</f>
        <v>300000</v>
      </c>
      <c r="I4" s="125">
        <f>SUMIF('Program Lvl'!$A$2:$A$182,$A4,'Program Lvl'!J$2:J$182)</f>
        <v>300000</v>
      </c>
      <c r="J4" s="125">
        <f>SUMIF('Program Lvl'!$A$2:$A$182,$A4,'Program Lvl'!K$2:K$182)</f>
        <v>300000</v>
      </c>
      <c r="K4" s="126">
        <f>SUMIF('Program Lvl'!$A$2:$A$182,$A4,'Program Lvl'!L$2:L$182)</f>
        <v>300000</v>
      </c>
      <c r="L4" s="126">
        <f>SUMIF('Program Lvl'!$A$2:$A$182,$A4,'Program Lvl'!M$2:M$182)</f>
        <v>300000</v>
      </c>
      <c r="M4" s="127">
        <f>SUMIF('Program Lvl'!$A$2:$A$182,$A4,'Program Lvl'!N$2:N$182)</f>
        <v>307500</v>
      </c>
      <c r="N4" s="128">
        <f>SUMIF('Program Lvl'!$A$2:$A$182,$A4,'Program Lvl'!O$2:O$182)</f>
        <v>315187.5</v>
      </c>
      <c r="O4" s="128">
        <f>SUMIF('Program Lvl'!$A$2:$A$182,$A4,'Program Lvl'!P$2:P$182)</f>
        <v>323067.18749999994</v>
      </c>
      <c r="P4" s="128">
        <f>SUMIF('Program Lvl'!$A$2:$A$182,$A4,'Program Lvl'!Q$2:Q$182)</f>
        <v>331143.86718749994</v>
      </c>
      <c r="Q4" s="128">
        <f>SUMIF('Program Lvl'!$A$2:$A$182,$A4,'Program Lvl'!R$2:R$182)</f>
        <v>339422.46386718738</v>
      </c>
      <c r="R4" s="128">
        <f>SUMIF('Program Lvl'!$A$2:$A$182,$A4,'Program Lvl'!S$2:S$182)</f>
        <v>347908.02546386706</v>
      </c>
      <c r="S4" s="128">
        <f>SUMIF('Program Lvl'!$A$2:$A$182,$A4,'Program Lvl'!T$2:T$182)</f>
        <v>356605.72610046377</v>
      </c>
      <c r="T4" s="128">
        <f>SUMIF('Program Lvl'!$A$2:$A$182,$A4,'Program Lvl'!U$2:U$182)</f>
        <v>365520.86925297533</v>
      </c>
      <c r="U4" s="129">
        <f>SUMIF('Program Lvl'!$A$2:$A$182,$A4,'Program Lvl'!V$2:V$182)</f>
        <v>374658.89098429965</v>
      </c>
      <c r="V4" s="129">
        <f>SUMIF('Program Lvl'!$A$2:$A$182,$A4,'Program Lvl'!W$2:W$182)</f>
        <v>384025.36325890711</v>
      </c>
      <c r="W4" s="124">
        <f t="shared" si="0"/>
        <v>3000000</v>
      </c>
      <c r="X4" s="128">
        <f t="shared" si="1"/>
        <v>3445039.8936152006</v>
      </c>
      <c r="Y4" s="121" t="s">
        <v>686</v>
      </c>
    </row>
    <row r="5" spans="1:25" x14ac:dyDescent="0.25">
      <c r="A5" s="122" t="s">
        <v>152</v>
      </c>
      <c r="B5" s="123" t="s">
        <v>759</v>
      </c>
      <c r="C5" s="124">
        <f>SUMIF('Program Lvl'!$A$2:$A$182,$A5,'Program Lvl'!D$2:D$182)</f>
        <v>6800844</v>
      </c>
      <c r="D5" s="125">
        <f>SUMIF('Program Lvl'!$A$2:$A$182,$A5,'Program Lvl'!E$2:E$182)</f>
        <v>7103063</v>
      </c>
      <c r="E5" s="125">
        <f>SUMIF('Program Lvl'!$A$2:$A$182,$A5,'Program Lvl'!F$2:F$182)</f>
        <v>6647368</v>
      </c>
      <c r="F5" s="125">
        <f>SUMIF('Program Lvl'!$A$2:$A$182,$A5,'Program Lvl'!G$2:G$182)</f>
        <v>6275047</v>
      </c>
      <c r="G5" s="125">
        <f>SUMIF('Program Lvl'!$A$2:$A$182,$A5,'Program Lvl'!H$2:H$182)</f>
        <v>5947097</v>
      </c>
      <c r="H5" s="125">
        <f>SUMIF('Program Lvl'!$A$2:$A$182,$A5,'Program Lvl'!I$2:I$182)</f>
        <v>6000000</v>
      </c>
      <c r="I5" s="125">
        <f>SUMIF('Program Lvl'!$A$2:$A$182,$A5,'Program Lvl'!J$2:J$182)</f>
        <v>6000000</v>
      </c>
      <c r="J5" s="125">
        <f>SUMIF('Program Lvl'!$A$2:$A$182,$A5,'Program Lvl'!K$2:K$182)</f>
        <v>6000000</v>
      </c>
      <c r="K5" s="126">
        <f>SUMIF('Program Lvl'!$A$2:$A$182,$A5,'Program Lvl'!L$2:L$182)</f>
        <v>6000000</v>
      </c>
      <c r="L5" s="126">
        <f>SUMIF('Program Lvl'!$A$2:$A$182,$A5,'Program Lvl'!M$2:M$182)</f>
        <v>6000000</v>
      </c>
      <c r="M5" s="127">
        <f>SUMIF('Program Lvl'!$A$2:$A$182,$A5,'Program Lvl'!N$2:N$182)</f>
        <v>6970865.0999999996</v>
      </c>
      <c r="N5" s="128">
        <f>SUMIF('Program Lvl'!$A$2:$A$182,$A5,'Program Lvl'!O$2:O$182)</f>
        <v>7462655.5643749991</v>
      </c>
      <c r="O5" s="128">
        <f>SUMIF('Program Lvl'!$A$2:$A$182,$A5,'Program Lvl'!P$2:P$182)</f>
        <v>7158488.2801249996</v>
      </c>
      <c r="P5" s="128">
        <f>SUMIF('Program Lvl'!$A$2:$A$182,$A5,'Program Lvl'!Q$2:Q$182)</f>
        <v>6926477.7678777333</v>
      </c>
      <c r="Q5" s="128">
        <f>SUMIF('Program Lvl'!$A$2:$A$182,$A5,'Program Lvl'!R$2:R$182)</f>
        <v>6728594.3886571955</v>
      </c>
      <c r="R5" s="128">
        <f>SUMIF('Program Lvl'!$A$2:$A$182,$A5,'Program Lvl'!S$2:S$182)</f>
        <v>6958160.509277341</v>
      </c>
      <c r="S5" s="128">
        <f>SUMIF('Program Lvl'!$A$2:$A$182,$A5,'Program Lvl'!T$2:T$182)</f>
        <v>7132114.5220092749</v>
      </c>
      <c r="T5" s="128">
        <f>SUMIF('Program Lvl'!$A$2:$A$182,$A5,'Program Lvl'!U$2:U$182)</f>
        <v>7310417.3850595066</v>
      </c>
      <c r="U5" s="129">
        <f>SUMIF('Program Lvl'!$A$2:$A$182,$A5,'Program Lvl'!V$2:V$182)</f>
        <v>7493177.8196859928</v>
      </c>
      <c r="V5" s="129">
        <f>SUMIF('Program Lvl'!$A$2:$A$182,$A5,'Program Lvl'!W$2:W$182)</f>
        <v>7680507.2651781421</v>
      </c>
      <c r="W5" s="124">
        <f t="shared" si="0"/>
        <v>62773419</v>
      </c>
      <c r="X5" s="128">
        <f t="shared" si="1"/>
        <v>71821458.602245197</v>
      </c>
      <c r="Y5" s="121" t="s">
        <v>686</v>
      </c>
    </row>
    <row r="6" spans="1:25" x14ac:dyDescent="0.25">
      <c r="A6" s="122" t="s">
        <v>154</v>
      </c>
      <c r="B6" s="123" t="s">
        <v>760</v>
      </c>
      <c r="C6" s="124">
        <f>SUMIF('Program Lvl'!$A$2:$A$182,$A6,'Program Lvl'!D$2:D$182)</f>
        <v>0</v>
      </c>
      <c r="D6" s="125">
        <f>SUMIF('Program Lvl'!$A$2:$A$182,$A6,'Program Lvl'!E$2:E$182)</f>
        <v>0</v>
      </c>
      <c r="E6" s="125">
        <f>SUMIF('Program Lvl'!$A$2:$A$182,$A6,'Program Lvl'!F$2:F$182)</f>
        <v>0</v>
      </c>
      <c r="F6" s="125">
        <f>SUMIF('Program Lvl'!$A$2:$A$182,$A6,'Program Lvl'!G$2:G$182)</f>
        <v>0</v>
      </c>
      <c r="G6" s="125">
        <f>SUMIF('Program Lvl'!$A$2:$A$182,$A6,'Program Lvl'!H$2:H$182)</f>
        <v>0</v>
      </c>
      <c r="H6" s="125">
        <f>SUMIF('Program Lvl'!$A$2:$A$182,$A6,'Program Lvl'!I$2:I$182)</f>
        <v>0</v>
      </c>
      <c r="I6" s="125">
        <f>SUMIF('Program Lvl'!$A$2:$A$182,$A6,'Program Lvl'!J$2:J$182)</f>
        <v>0</v>
      </c>
      <c r="J6" s="125">
        <f>SUMIF('Program Lvl'!$A$2:$A$182,$A6,'Program Lvl'!K$2:K$182)</f>
        <v>0</v>
      </c>
      <c r="K6" s="126">
        <f>SUMIF('Program Lvl'!$A$2:$A$182,$A6,'Program Lvl'!L$2:L$182)</f>
        <v>0</v>
      </c>
      <c r="L6" s="126">
        <f>SUMIF('Program Lvl'!$A$2:$A$182,$A6,'Program Lvl'!M$2:M$182)</f>
        <v>0</v>
      </c>
      <c r="M6" s="127">
        <f>SUMIF('Program Lvl'!$A$2:$A$182,$A6,'Program Lvl'!N$2:N$182)</f>
        <v>0</v>
      </c>
      <c r="N6" s="128">
        <f>SUMIF('Program Lvl'!$A$2:$A$182,$A6,'Program Lvl'!O$2:O$182)</f>
        <v>0</v>
      </c>
      <c r="O6" s="128">
        <f>SUMIF('Program Lvl'!$A$2:$A$182,$A6,'Program Lvl'!P$2:P$182)</f>
        <v>0</v>
      </c>
      <c r="P6" s="128">
        <f>SUMIF('Program Lvl'!$A$2:$A$182,$A6,'Program Lvl'!Q$2:Q$182)</f>
        <v>0</v>
      </c>
      <c r="Q6" s="128">
        <f>SUMIF('Program Lvl'!$A$2:$A$182,$A6,'Program Lvl'!R$2:R$182)</f>
        <v>0</v>
      </c>
      <c r="R6" s="128">
        <f>SUMIF('Program Lvl'!$A$2:$A$182,$A6,'Program Lvl'!S$2:S$182)</f>
        <v>0</v>
      </c>
      <c r="S6" s="128">
        <f>SUMIF('Program Lvl'!$A$2:$A$182,$A6,'Program Lvl'!T$2:T$182)</f>
        <v>0</v>
      </c>
      <c r="T6" s="128">
        <f>SUMIF('Program Lvl'!$A$2:$A$182,$A6,'Program Lvl'!U$2:U$182)</f>
        <v>0</v>
      </c>
      <c r="U6" s="129">
        <f>SUMIF('Program Lvl'!$A$2:$A$182,$A6,'Program Lvl'!V$2:V$182)</f>
        <v>0</v>
      </c>
      <c r="V6" s="129">
        <f>SUMIF('Program Lvl'!$A$2:$A$182,$A6,'Program Lvl'!W$2:W$182)</f>
        <v>0</v>
      </c>
      <c r="W6" s="124">
        <f t="shared" si="0"/>
        <v>0</v>
      </c>
      <c r="X6" s="128">
        <f t="shared" si="1"/>
        <v>0</v>
      </c>
      <c r="Y6" s="121" t="s">
        <v>686</v>
      </c>
    </row>
    <row r="7" spans="1:25" x14ac:dyDescent="0.25">
      <c r="A7" s="122" t="s">
        <v>156</v>
      </c>
      <c r="B7" s="123" t="s">
        <v>761</v>
      </c>
      <c r="C7" s="124">
        <f>SUMIF('Program Lvl'!$A$2:$A$182,$A7,'Program Lvl'!D$2:D$182)</f>
        <v>1830000</v>
      </c>
      <c r="D7" s="125">
        <f>SUMIF('Program Lvl'!$A$2:$A$182,$A7,'Program Lvl'!E$2:E$182)</f>
        <v>1830000</v>
      </c>
      <c r="E7" s="125">
        <f>SUMIF('Program Lvl'!$A$2:$A$182,$A7,'Program Lvl'!F$2:F$182)</f>
        <v>1830000</v>
      </c>
      <c r="F7" s="125">
        <f>SUMIF('Program Lvl'!$A$2:$A$182,$A7,'Program Lvl'!G$2:G$182)</f>
        <v>1830000</v>
      </c>
      <c r="G7" s="125">
        <f>SUMIF('Program Lvl'!$A$2:$A$182,$A7,'Program Lvl'!H$2:H$182)</f>
        <v>1830000</v>
      </c>
      <c r="H7" s="125">
        <f>SUMIF('Program Lvl'!$A$2:$A$182,$A7,'Program Lvl'!I$2:I$182)</f>
        <v>1830000</v>
      </c>
      <c r="I7" s="125">
        <f>SUMIF('Program Lvl'!$A$2:$A$182,$A7,'Program Lvl'!J$2:J$182)</f>
        <v>1830000</v>
      </c>
      <c r="J7" s="125">
        <f>SUMIF('Program Lvl'!$A$2:$A$182,$A7,'Program Lvl'!K$2:K$182)</f>
        <v>1830000</v>
      </c>
      <c r="K7" s="126">
        <f>SUMIF('Program Lvl'!$A$2:$A$182,$A7,'Program Lvl'!L$2:L$182)</f>
        <v>1830000</v>
      </c>
      <c r="L7" s="126">
        <f>SUMIF('Program Lvl'!$A$2:$A$182,$A7,'Program Lvl'!M$2:M$182)</f>
        <v>1830000</v>
      </c>
      <c r="M7" s="127">
        <f>SUMIF('Program Lvl'!$A$2:$A$182,$A7,'Program Lvl'!N$2:N$182)</f>
        <v>1875750</v>
      </c>
      <c r="N7" s="128">
        <f>SUMIF('Program Lvl'!$A$2:$A$182,$A7,'Program Lvl'!O$2:O$182)</f>
        <v>1922643.75</v>
      </c>
      <c r="O7" s="128">
        <f>SUMIF('Program Lvl'!$A$2:$A$182,$A7,'Program Lvl'!P$2:P$182)</f>
        <v>1970709.8437499995</v>
      </c>
      <c r="P7" s="128">
        <f>SUMIF('Program Lvl'!$A$2:$A$182,$A7,'Program Lvl'!Q$2:Q$182)</f>
        <v>2019977.5898437495</v>
      </c>
      <c r="Q7" s="128">
        <f>SUMIF('Program Lvl'!$A$2:$A$182,$A7,'Program Lvl'!R$2:R$182)</f>
        <v>2070477.029589843</v>
      </c>
      <c r="R7" s="128">
        <f>SUMIF('Program Lvl'!$A$2:$A$182,$A7,'Program Lvl'!S$2:S$182)</f>
        <v>2122238.9553295891</v>
      </c>
      <c r="S7" s="128">
        <f>SUMIF('Program Lvl'!$A$2:$A$182,$A7,'Program Lvl'!T$2:T$182)</f>
        <v>2175294.9292128291</v>
      </c>
      <c r="T7" s="128">
        <f>SUMIF('Program Lvl'!$A$2:$A$182,$A7,'Program Lvl'!U$2:U$182)</f>
        <v>2229677.3024431495</v>
      </c>
      <c r="U7" s="129">
        <f>SUMIF('Program Lvl'!$A$2:$A$182,$A7,'Program Lvl'!V$2:V$182)</f>
        <v>2285419.2350042281</v>
      </c>
      <c r="V7" s="129">
        <f>SUMIF('Program Lvl'!$A$2:$A$182,$A7,'Program Lvl'!W$2:W$182)</f>
        <v>2342554.7158793332</v>
      </c>
      <c r="W7" s="124">
        <f t="shared" si="0"/>
        <v>18300000</v>
      </c>
      <c r="X7" s="128">
        <f t="shared" si="1"/>
        <v>21014743.35105272</v>
      </c>
      <c r="Y7" s="121" t="s">
        <v>686</v>
      </c>
    </row>
    <row r="8" spans="1:25" x14ac:dyDescent="0.25">
      <c r="A8" s="122" t="s">
        <v>96</v>
      </c>
      <c r="B8" s="123" t="s">
        <v>295</v>
      </c>
      <c r="C8" s="124">
        <f>SUMIF('Program Lvl'!$A$2:$A$182,$A8,'Program Lvl'!D$2:D$182)</f>
        <v>1623650</v>
      </c>
      <c r="D8" s="125">
        <f>SUMIF('Program Lvl'!$A$2:$A$182,$A8,'Program Lvl'!E$2:E$182)</f>
        <v>1563851</v>
      </c>
      <c r="E8" s="125">
        <f>SUMIF('Program Lvl'!$A$2:$A$182,$A8,'Program Lvl'!F$2:F$182)</f>
        <v>1542485</v>
      </c>
      <c r="F8" s="125">
        <f>SUMIF('Program Lvl'!$A$2:$A$182,$A8,'Program Lvl'!G$2:G$182)</f>
        <v>1535001</v>
      </c>
      <c r="G8" s="125">
        <f>SUMIF('Program Lvl'!$A$2:$A$182,$A8,'Program Lvl'!H$2:H$182)</f>
        <v>1533069</v>
      </c>
      <c r="H8" s="125">
        <f>SUMIF('Program Lvl'!$A$2:$A$182,$A8,'Program Lvl'!I$2:I$182)</f>
        <v>1533069</v>
      </c>
      <c r="I8" s="125">
        <f>SUMIF('Program Lvl'!$A$2:$A$182,$A8,'Program Lvl'!J$2:J$182)</f>
        <v>1533069</v>
      </c>
      <c r="J8" s="125">
        <f>SUMIF('Program Lvl'!$A$2:$A$182,$A8,'Program Lvl'!K$2:K$182)</f>
        <v>1533069</v>
      </c>
      <c r="K8" s="126">
        <f>SUMIF('Program Lvl'!$A$2:$A$182,$A8,'Program Lvl'!L$2:L$182)</f>
        <v>1533069</v>
      </c>
      <c r="L8" s="126">
        <f>SUMIF('Program Lvl'!$A$2:$A$182,$A8,'Program Lvl'!M$2:M$182)</f>
        <v>1533069</v>
      </c>
      <c r="M8" s="127">
        <f>SUMIF('Program Lvl'!$A$2:$A$182,$A8,'Program Lvl'!N$2:N$182)</f>
        <v>1664241.2499999998</v>
      </c>
      <c r="N8" s="128">
        <f>SUMIF('Program Lvl'!$A$2:$A$182,$A8,'Program Lvl'!O$2:O$182)</f>
        <v>1643020.9568749999</v>
      </c>
      <c r="O8" s="128">
        <f>SUMIF('Program Lvl'!$A$2:$A$182,$A8,'Program Lvl'!P$2:P$182)</f>
        <v>1661087.6357031248</v>
      </c>
      <c r="P8" s="128">
        <f>SUMIF('Program Lvl'!$A$2:$A$182,$A8,'Program Lvl'!Q$2:Q$182)</f>
        <v>1694353.8909222654</v>
      </c>
      <c r="Q8" s="128">
        <f>SUMIF('Program Lvl'!$A$2:$A$182,$A8,'Program Lvl'!R$2:R$182)</f>
        <v>1734526.8575280171</v>
      </c>
      <c r="R8" s="128">
        <f>SUMIF('Program Lvl'!$A$2:$A$182,$A8,'Program Lvl'!S$2:S$182)</f>
        <v>1777890.0289662173</v>
      </c>
      <c r="S8" s="128">
        <f>SUMIF('Program Lvl'!$A$2:$A$182,$A8,'Program Lvl'!T$2:T$182)</f>
        <v>1822337.2796903728</v>
      </c>
      <c r="T8" s="128">
        <f>SUMIF('Program Lvl'!$A$2:$A$182,$A8,'Program Lvl'!U$2:U$182)</f>
        <v>1867895.7116826321</v>
      </c>
      <c r="U8" s="129">
        <f>SUMIF('Program Lvl'!$A$2:$A$182,$A8,'Program Lvl'!V$2:V$182)</f>
        <v>1914593.1044746975</v>
      </c>
      <c r="V8" s="129">
        <f>SUMIF('Program Lvl'!$A$2:$A$182,$A8,'Program Lvl'!W$2:W$182)</f>
        <v>1962457.9320865651</v>
      </c>
      <c r="W8" s="124">
        <f t="shared" si="0"/>
        <v>15463401</v>
      </c>
      <c r="X8" s="128">
        <f t="shared" si="1"/>
        <v>17742404.647928894</v>
      </c>
      <c r="Y8" s="121" t="s">
        <v>686</v>
      </c>
    </row>
    <row r="9" spans="1:25" x14ac:dyDescent="0.25">
      <c r="A9" s="122" t="s">
        <v>735</v>
      </c>
      <c r="B9" s="130" t="s">
        <v>742</v>
      </c>
      <c r="C9" s="124">
        <f>SUMIF('Program Lvl'!$A$2:$A$182,$A9,'Program Lvl'!D$2:D$182)</f>
        <v>2152731</v>
      </c>
      <c r="D9" s="125">
        <f>SUMIF('Program Lvl'!$A$2:$A$182,$A9,'Program Lvl'!E$2:E$182)</f>
        <v>2206549</v>
      </c>
      <c r="E9" s="125">
        <f>SUMIF('Program Lvl'!$A$2:$A$182,$A9,'Program Lvl'!F$2:F$182)</f>
        <v>2261713</v>
      </c>
      <c r="F9" s="125">
        <f>SUMIF('Program Lvl'!$A$2:$A$182,$A9,'Program Lvl'!G$2:G$182)</f>
        <v>2318255</v>
      </c>
      <c r="G9" s="125">
        <f>SUMIF('Program Lvl'!$A$2:$A$182,$A9,'Program Lvl'!H$2:H$182)</f>
        <v>2376212</v>
      </c>
      <c r="H9" s="125">
        <f>SUMIF('Program Lvl'!$A$2:$A$182,$A9,'Program Lvl'!I$2:I$182)</f>
        <v>2376212</v>
      </c>
      <c r="I9" s="125">
        <f>SUMIF('Program Lvl'!$A$2:$A$182,$A9,'Program Lvl'!J$2:J$182)</f>
        <v>2376212</v>
      </c>
      <c r="J9" s="125">
        <f>SUMIF('Program Lvl'!$A$2:$A$182,$A9,'Program Lvl'!K$2:K$182)</f>
        <v>2376212</v>
      </c>
      <c r="K9" s="126">
        <f>SUMIF('Program Lvl'!$A$2:$A$182,$A9,'Program Lvl'!L$2:L$182)</f>
        <v>2376212</v>
      </c>
      <c r="L9" s="126">
        <f>SUMIF('Program Lvl'!$A$2:$A$182,$A9,'Program Lvl'!M$2:M$182)</f>
        <v>2558920</v>
      </c>
      <c r="M9" s="127">
        <f>SUMIF('Program Lvl'!$A$2:$A$182,$A9,'Program Lvl'!N$2:N$182)</f>
        <v>2206549.2749999999</v>
      </c>
      <c r="N9" s="128">
        <f>SUMIF('Program Lvl'!$A$2:$A$182,$A9,'Program Lvl'!O$2:O$182)</f>
        <v>2318255.5431249999</v>
      </c>
      <c r="O9" s="128">
        <f>SUMIF('Program Lvl'!$A$2:$A$182,$A9,'Program Lvl'!P$2:P$182)</f>
        <v>2435617.5261406247</v>
      </c>
      <c r="P9" s="128">
        <f>SUMIF('Program Lvl'!$A$2:$A$182,$A9,'Program Lvl'!Q$2:Q$182)</f>
        <v>2558919.7527558589</v>
      </c>
      <c r="Q9" s="128">
        <f>SUMIF('Program Lvl'!$A$2:$A$182,$A9,'Program Lvl'!R$2:R$182)</f>
        <v>2688465.7723692572</v>
      </c>
      <c r="R9" s="128">
        <f>SUMIF('Program Lvl'!$A$2:$A$182,$A9,'Program Lvl'!S$2:S$182)</f>
        <v>2755677.4166784883</v>
      </c>
      <c r="S9" s="128">
        <f>SUMIF('Program Lvl'!$A$2:$A$182,$A9,'Program Lvl'!T$2:T$182)</f>
        <v>2824569.3520954507</v>
      </c>
      <c r="T9" s="128">
        <f>SUMIF('Program Lvl'!$A$2:$A$182,$A9,'Program Lvl'!U$2:U$182)</f>
        <v>2895183.5858978364</v>
      </c>
      <c r="U9" s="129">
        <f>SUMIF('Program Lvl'!$A$2:$A$182,$A9,'Program Lvl'!V$2:V$182)</f>
        <v>2967563.1755452822</v>
      </c>
      <c r="V9" s="129">
        <f>SUMIF('Program Lvl'!$A$2:$A$182,$A9,'Program Lvl'!W$2:W$182)</f>
        <v>3275633.941834942</v>
      </c>
      <c r="W9" s="124">
        <f t="shared" si="0"/>
        <v>23379228</v>
      </c>
      <c r="X9" s="128">
        <f t="shared" si="1"/>
        <v>26926435.341442741</v>
      </c>
      <c r="Y9" s="121" t="s">
        <v>686</v>
      </c>
    </row>
    <row r="10" spans="1:25" x14ac:dyDescent="0.25">
      <c r="A10" s="122" t="s">
        <v>97</v>
      </c>
      <c r="B10" s="123" t="s">
        <v>303</v>
      </c>
      <c r="C10" s="124">
        <f>SUMIF('Program Lvl'!$A$2:$A$182,$A10,'Program Lvl'!D$2:D$182)</f>
        <v>7501444</v>
      </c>
      <c r="D10" s="125">
        <f>SUMIF('Program Lvl'!$A$2:$A$182,$A10,'Program Lvl'!E$2:E$182)</f>
        <v>5332550</v>
      </c>
      <c r="E10" s="125">
        <f>SUMIF('Program Lvl'!$A$2:$A$182,$A10,'Program Lvl'!F$2:F$182)</f>
        <v>4584087</v>
      </c>
      <c r="F10" s="125">
        <f>SUMIF('Program Lvl'!$A$2:$A$182,$A10,'Program Lvl'!G$2:G$182)</f>
        <v>4321346</v>
      </c>
      <c r="G10" s="125">
        <f>SUMIF('Program Lvl'!$A$2:$A$182,$A10,'Program Lvl'!H$2:H$182)</f>
        <v>4245553</v>
      </c>
      <c r="H10" s="125">
        <f>SUMIF('Program Lvl'!$A$2:$A$182,$A10,'Program Lvl'!I$2:I$182)</f>
        <v>4245553</v>
      </c>
      <c r="I10" s="125">
        <f>SUMIF('Program Lvl'!$A$2:$A$182,$A10,'Program Lvl'!J$2:J$182)</f>
        <v>4245553</v>
      </c>
      <c r="J10" s="125">
        <f>SUMIF('Program Lvl'!$A$2:$A$182,$A10,'Program Lvl'!K$2:K$182)</f>
        <v>4245553</v>
      </c>
      <c r="K10" s="126">
        <f>SUMIF('Program Lvl'!$A$2:$A$182,$A10,'Program Lvl'!L$2:L$182)</f>
        <v>4245553</v>
      </c>
      <c r="L10" s="126">
        <f>SUMIF('Program Lvl'!$A$2:$A$182,$A10,'Program Lvl'!M$2:M$182)</f>
        <v>4245553</v>
      </c>
      <c r="M10" s="127">
        <f>SUMIF('Program Lvl'!$A$2:$A$182,$A10,'Program Lvl'!N$2:N$182)</f>
        <v>7688980.0999999996</v>
      </c>
      <c r="N10" s="128">
        <f>SUMIF('Program Lvl'!$A$2:$A$182,$A10,'Program Lvl'!O$2:O$182)</f>
        <v>5602510.34375</v>
      </c>
      <c r="O10" s="128">
        <f>SUMIF('Program Lvl'!$A$2:$A$182,$A10,'Program Lvl'!P$2:P$182)</f>
        <v>4936560.3144843746</v>
      </c>
      <c r="P10" s="128">
        <f>SUMIF('Program Lvl'!$A$2:$A$182,$A10,'Program Lvl'!Q$2:Q$182)</f>
        <v>4769957.41965078</v>
      </c>
      <c r="Q10" s="128">
        <f>SUMIF('Program Lvl'!$A$2:$A$182,$A10,'Program Lvl'!R$2:R$182)</f>
        <v>4803453.5324624302</v>
      </c>
      <c r="R10" s="128">
        <f>SUMIF('Program Lvl'!$A$2:$A$182,$A10,'Program Lvl'!S$2:S$182)</f>
        <v>4923539.8707739906</v>
      </c>
      <c r="S10" s="128">
        <f>SUMIF('Program Lvl'!$A$2:$A$182,$A10,'Program Lvl'!T$2:T$182)</f>
        <v>5046628.3675433407</v>
      </c>
      <c r="T10" s="128">
        <f>SUMIF('Program Lvl'!$A$2:$A$182,$A10,'Program Lvl'!U$2:U$182)</f>
        <v>5172794.076731924</v>
      </c>
      <c r="U10" s="129">
        <f>SUMIF('Program Lvl'!$A$2:$A$182,$A10,'Program Lvl'!V$2:V$182)</f>
        <v>5302113.9286502209</v>
      </c>
      <c r="V10" s="129">
        <f>SUMIF('Program Lvl'!$A$2:$A$182,$A10,'Program Lvl'!W$2:W$182)</f>
        <v>5434666.7768664761</v>
      </c>
      <c r="W10" s="124">
        <f t="shared" si="0"/>
        <v>47212745</v>
      </c>
      <c r="X10" s="128">
        <f t="shared" si="1"/>
        <v>53681204.730913535</v>
      </c>
      <c r="Y10" s="121" t="s">
        <v>686</v>
      </c>
    </row>
    <row r="11" spans="1:25" x14ac:dyDescent="0.25">
      <c r="A11" s="122" t="s">
        <v>98</v>
      </c>
      <c r="B11" s="123" t="s">
        <v>762</v>
      </c>
      <c r="C11" s="124">
        <f>SUMIF('Program Lvl'!$A$2:$A$182,$A11,'Program Lvl'!D$2:D$182)</f>
        <v>1019340</v>
      </c>
      <c r="D11" s="125">
        <f>SUMIF('Program Lvl'!$A$2:$A$182,$A11,'Program Lvl'!E$2:E$182)</f>
        <v>743122</v>
      </c>
      <c r="E11" s="125">
        <f>SUMIF('Program Lvl'!$A$2:$A$182,$A11,'Program Lvl'!F$2:F$182)</f>
        <v>661806</v>
      </c>
      <c r="F11" s="125">
        <f>SUMIF('Program Lvl'!$A$2:$A$182,$A11,'Program Lvl'!G$2:G$182)</f>
        <v>631694</v>
      </c>
      <c r="G11" s="125">
        <f>SUMIF('Program Lvl'!$A$2:$A$182,$A11,'Program Lvl'!H$2:H$182)</f>
        <v>619417</v>
      </c>
      <c r="H11" s="125">
        <f>SUMIF('Program Lvl'!$A$2:$A$182,$A11,'Program Lvl'!I$2:I$182)</f>
        <v>619417</v>
      </c>
      <c r="I11" s="125">
        <f>SUMIF('Program Lvl'!$A$2:$A$182,$A11,'Program Lvl'!J$2:J$182)</f>
        <v>619417</v>
      </c>
      <c r="J11" s="125">
        <f>SUMIF('Program Lvl'!$A$2:$A$182,$A11,'Program Lvl'!K$2:K$182)</f>
        <v>619417</v>
      </c>
      <c r="K11" s="126">
        <f>SUMIF('Program Lvl'!$A$2:$A$182,$A11,'Program Lvl'!L$2:L$182)</f>
        <v>619417</v>
      </c>
      <c r="L11" s="126">
        <f>SUMIF('Program Lvl'!$A$2:$A$182,$A11,'Program Lvl'!M$2:M$182)</f>
        <v>619417</v>
      </c>
      <c r="M11" s="127">
        <f>SUMIF('Program Lvl'!$A$2:$A$182,$A11,'Program Lvl'!N$2:N$182)</f>
        <v>1044823.4999999999</v>
      </c>
      <c r="N11" s="128">
        <f>SUMIF('Program Lvl'!$A$2:$A$182,$A11,'Program Lvl'!O$2:O$182)</f>
        <v>780742.5512499999</v>
      </c>
      <c r="O11" s="128">
        <f>SUMIF('Program Lvl'!$A$2:$A$182,$A11,'Program Lvl'!P$2:P$182)</f>
        <v>712692.67696874996</v>
      </c>
      <c r="P11" s="128">
        <f>SUMIF('Program Lvl'!$A$2:$A$182,$A11,'Program Lvl'!Q$2:Q$182)</f>
        <v>697271.98013046861</v>
      </c>
      <c r="Q11" s="128">
        <f>SUMIF('Program Lvl'!$A$2:$A$182,$A11,'Program Lvl'!R$2:R$182)</f>
        <v>700813.481004072</v>
      </c>
      <c r="R11" s="128">
        <f>SUMIF('Program Lvl'!$A$2:$A$182,$A11,'Program Lvl'!S$2:S$182)</f>
        <v>718333.81802917377</v>
      </c>
      <c r="S11" s="128">
        <f>SUMIF('Program Lvl'!$A$2:$A$182,$A11,'Program Lvl'!T$2:T$182)</f>
        <v>736292.16347990313</v>
      </c>
      <c r="T11" s="128">
        <f>SUMIF('Program Lvl'!$A$2:$A$182,$A11,'Program Lvl'!U$2:U$182)</f>
        <v>754699.46756690065</v>
      </c>
      <c r="U11" s="129">
        <f>SUMIF('Program Lvl'!$A$2:$A$182,$A11,'Program Lvl'!V$2:V$182)</f>
        <v>773566.95425607311</v>
      </c>
      <c r="V11" s="129">
        <f>SUMIF('Program Lvl'!$A$2:$A$182,$A11,'Program Lvl'!W$2:W$182)</f>
        <v>792906.12811247492</v>
      </c>
      <c r="W11" s="124">
        <f t="shared" si="0"/>
        <v>6772464</v>
      </c>
      <c r="X11" s="128">
        <f t="shared" si="1"/>
        <v>7712142.7207978144</v>
      </c>
      <c r="Y11" s="121" t="s">
        <v>686</v>
      </c>
    </row>
    <row r="12" spans="1:25" x14ac:dyDescent="0.25">
      <c r="A12" s="122" t="s">
        <v>99</v>
      </c>
      <c r="B12" s="123" t="s">
        <v>341</v>
      </c>
      <c r="C12" s="124">
        <f>SUMIF('Program Lvl'!$A$2:$A$182,$A12,'Program Lvl'!D$2:D$182)</f>
        <v>21659051</v>
      </c>
      <c r="D12" s="125">
        <f>SUMIF('Program Lvl'!$A$2:$A$182,$A12,'Program Lvl'!E$2:E$182)</f>
        <v>14600685</v>
      </c>
      <c r="E12" s="125">
        <f>SUMIF('Program Lvl'!$A$2:$A$182,$A12,'Program Lvl'!F$2:F$182)</f>
        <v>11758786</v>
      </c>
      <c r="F12" s="125">
        <f>SUMIF('Program Lvl'!$A$2:$A$182,$A12,'Program Lvl'!G$2:G$182)</f>
        <v>11056595</v>
      </c>
      <c r="G12" s="125">
        <f>SUMIF('Program Lvl'!$A$2:$A$182,$A12,'Program Lvl'!H$2:H$182)</f>
        <v>10803669</v>
      </c>
      <c r="H12" s="125">
        <f>SUMIF('Program Lvl'!$A$2:$A$182,$A12,'Program Lvl'!I$2:I$182)</f>
        <v>10803669</v>
      </c>
      <c r="I12" s="125">
        <f>SUMIF('Program Lvl'!$A$2:$A$182,$A12,'Program Lvl'!J$2:J$182)</f>
        <v>10803669</v>
      </c>
      <c r="J12" s="125">
        <f>SUMIF('Program Lvl'!$A$2:$A$182,$A12,'Program Lvl'!K$2:K$182)</f>
        <v>10803669</v>
      </c>
      <c r="K12" s="126">
        <f>SUMIF('Program Lvl'!$A$2:$A$182,$A12,'Program Lvl'!L$2:L$182)</f>
        <v>10803669</v>
      </c>
      <c r="L12" s="126">
        <f>SUMIF('Program Lvl'!$A$2:$A$182,$A12,'Program Lvl'!M$2:M$182)</f>
        <v>10803669</v>
      </c>
      <c r="M12" s="127">
        <f>SUMIF('Program Lvl'!$A$2:$A$182,$A12,'Program Lvl'!N$2:N$182)</f>
        <v>22200527.274999999</v>
      </c>
      <c r="N12" s="128">
        <f>SUMIF('Program Lvl'!$A$2:$A$182,$A12,'Program Lvl'!O$2:O$182)</f>
        <v>15339844.678125</v>
      </c>
      <c r="O12" s="128">
        <f>SUMIF('Program Lvl'!$A$2:$A$182,$A12,'Program Lvl'!P$2:P$182)</f>
        <v>12662926.404781248</v>
      </c>
      <c r="P12" s="128">
        <f>SUMIF('Program Lvl'!$A$2:$A$182,$A12,'Program Lvl'!Q$2:Q$182)</f>
        <v>12204412.08741992</v>
      </c>
      <c r="Q12" s="128">
        <f>SUMIF('Program Lvl'!$A$2:$A$182,$A12,'Program Lvl'!R$2:R$182)</f>
        <v>12223359.835951842</v>
      </c>
      <c r="R12" s="128">
        <f>SUMIF('Program Lvl'!$A$2:$A$182,$A12,'Program Lvl'!S$2:S$182)</f>
        <v>12528943.831850637</v>
      </c>
      <c r="S12" s="128">
        <f>SUMIF('Program Lvl'!$A$2:$A$182,$A12,'Program Lvl'!T$2:T$182)</f>
        <v>12842167.427646903</v>
      </c>
      <c r="T12" s="128">
        <f>SUMIF('Program Lvl'!$A$2:$A$182,$A12,'Program Lvl'!U$2:U$182)</f>
        <v>13163221.613338076</v>
      </c>
      <c r="U12" s="129">
        <f>SUMIF('Program Lvl'!$A$2:$A$182,$A12,'Program Lvl'!V$2:V$182)</f>
        <v>13492302.153671525</v>
      </c>
      <c r="V12" s="129">
        <f>SUMIF('Program Lvl'!$A$2:$A$182,$A12,'Program Lvl'!W$2:W$182)</f>
        <v>13829609.707513314</v>
      </c>
      <c r="W12" s="124">
        <f t="shared" si="0"/>
        <v>123897131</v>
      </c>
      <c r="X12" s="128">
        <f t="shared" si="1"/>
        <v>140487315.01529846</v>
      </c>
      <c r="Y12" s="121" t="s">
        <v>686</v>
      </c>
    </row>
    <row r="13" spans="1:25" x14ac:dyDescent="0.25">
      <c r="A13" s="122" t="s">
        <v>924</v>
      </c>
      <c r="B13" s="123" t="s">
        <v>925</v>
      </c>
      <c r="C13" s="124">
        <f>SUMIF('Program Lvl'!$A$2:$A$182,$A13,'Program Lvl'!D$2:D$182)</f>
        <v>4000000</v>
      </c>
      <c r="D13" s="125">
        <f>SUMIF('Program Lvl'!$A$2:$A$182,$A13,'Program Lvl'!E$2:E$182)</f>
        <v>4000000</v>
      </c>
      <c r="E13" s="125">
        <f>SUMIF('Program Lvl'!$A$2:$A$182,$A13,'Program Lvl'!F$2:F$182)</f>
        <v>4000000</v>
      </c>
      <c r="F13" s="125">
        <f>SUMIF('Program Lvl'!$A$2:$A$182,$A13,'Program Lvl'!G$2:G$182)</f>
        <v>4000000</v>
      </c>
      <c r="G13" s="125">
        <f>SUMIF('Program Lvl'!$A$2:$A$182,$A13,'Program Lvl'!H$2:H$182)</f>
        <v>4000000</v>
      </c>
      <c r="H13" s="125">
        <f>SUMIF('Program Lvl'!$A$2:$A$182,$A13,'Program Lvl'!I$2:I$182)</f>
        <v>4000000</v>
      </c>
      <c r="I13" s="125">
        <f>SUMIF('Program Lvl'!$A$2:$A$182,$A13,'Program Lvl'!J$2:J$182)</f>
        <v>4000000</v>
      </c>
      <c r="J13" s="125">
        <f>SUMIF('Program Lvl'!$A$2:$A$182,$A13,'Program Lvl'!K$2:K$182)</f>
        <v>4000000</v>
      </c>
      <c r="K13" s="126">
        <f>SUMIF('Program Lvl'!$A$2:$A$182,$A13,'Program Lvl'!L$2:L$182)</f>
        <v>4000000</v>
      </c>
      <c r="L13" s="126">
        <f>SUMIF('Program Lvl'!$A$2:$A$182,$A13,'Program Lvl'!M$2:M$182)</f>
        <v>4000000</v>
      </c>
      <c r="M13" s="127">
        <f>SUMIF('Program Lvl'!$A$2:$A$182,$A13,'Program Lvl'!N$2:N$182)</f>
        <v>4099999.9999999995</v>
      </c>
      <c r="N13" s="128">
        <f>SUMIF('Program Lvl'!$A$2:$A$182,$A13,'Program Lvl'!O$2:O$182)</f>
        <v>4202500</v>
      </c>
      <c r="O13" s="128">
        <f>SUMIF('Program Lvl'!$A$2:$A$182,$A13,'Program Lvl'!P$2:P$182)</f>
        <v>4307562.4999999991</v>
      </c>
      <c r="P13" s="128">
        <f>SUMIF('Program Lvl'!$A$2:$A$182,$A13,'Program Lvl'!Q$2:Q$182)</f>
        <v>4415251.5624999991</v>
      </c>
      <c r="Q13" s="128">
        <f>SUMIF('Program Lvl'!$A$2:$A$182,$A13,'Program Lvl'!R$2:R$182)</f>
        <v>4525632.8515624991</v>
      </c>
      <c r="R13" s="128">
        <f>SUMIF('Program Lvl'!$A$2:$A$182,$A13,'Program Lvl'!S$2:S$182)</f>
        <v>4638773.6728515606</v>
      </c>
      <c r="S13" s="128">
        <f>SUMIF('Program Lvl'!$A$2:$A$182,$A13,'Program Lvl'!T$2:T$182)</f>
        <v>4754743.0146728503</v>
      </c>
      <c r="T13" s="128">
        <f>SUMIF('Program Lvl'!$A$2:$A$182,$A13,'Program Lvl'!U$2:U$182)</f>
        <v>4873611.5900396705</v>
      </c>
      <c r="U13" s="129">
        <f>SUMIF('Program Lvl'!$A$2:$A$182,$A13,'Program Lvl'!V$2:V$182)</f>
        <v>4995451.8797906619</v>
      </c>
      <c r="V13" s="129">
        <f>SUMIF('Program Lvl'!$A$2:$A$182,$A13,'Program Lvl'!W$2:W$182)</f>
        <v>5120338.1767854281</v>
      </c>
      <c r="W13" s="124">
        <f t="shared" si="0"/>
        <v>40000000</v>
      </c>
      <c r="X13" s="128">
        <f t="shared" si="1"/>
        <v>45933865.248202667</v>
      </c>
      <c r="Y13" s="121" t="s">
        <v>179</v>
      </c>
    </row>
    <row r="14" spans="1:25" x14ac:dyDescent="0.25">
      <c r="A14" s="122" t="s">
        <v>128</v>
      </c>
      <c r="B14" s="123" t="s">
        <v>763</v>
      </c>
      <c r="C14" s="124">
        <f>SUMIF('Program Lvl'!$A$2:$A$182,$A14,'Program Lvl'!D$2:D$182)</f>
        <v>442400</v>
      </c>
      <c r="D14" s="125">
        <f>SUMIF('Program Lvl'!$A$2:$A$182,$A14,'Program Lvl'!E$2:E$182)</f>
        <v>717700</v>
      </c>
      <c r="E14" s="125">
        <f>SUMIF('Program Lvl'!$A$2:$A$182,$A14,'Program Lvl'!F$2:F$182)</f>
        <v>973300</v>
      </c>
      <c r="F14" s="125">
        <f>SUMIF('Program Lvl'!$A$2:$A$182,$A14,'Program Lvl'!G$2:G$182)</f>
        <v>1047600</v>
      </c>
      <c r="G14" s="125">
        <f>SUMIF('Program Lvl'!$A$2:$A$182,$A14,'Program Lvl'!H$2:H$182)</f>
        <v>1464538</v>
      </c>
      <c r="H14" s="125">
        <f>SUMIF('Program Lvl'!$A$2:$A$182,$A14,'Program Lvl'!I$2:I$182)</f>
        <v>1399560</v>
      </c>
      <c r="I14" s="125">
        <f>SUMIF('Program Lvl'!$A$2:$A$182,$A14,'Program Lvl'!J$2:J$182)</f>
        <v>1529516</v>
      </c>
      <c r="J14" s="125">
        <f>SUMIF('Program Lvl'!$A$2:$A$182,$A14,'Program Lvl'!K$2:K$182)</f>
        <v>1529516</v>
      </c>
      <c r="K14" s="126">
        <f>SUMIF('Program Lvl'!$A$2:$A$182,$A14,'Program Lvl'!L$2:L$182)</f>
        <v>1269604</v>
      </c>
      <c r="L14" s="126">
        <f>SUMIF('Program Lvl'!$A$2:$A$182,$A14,'Program Lvl'!M$2:M$182)</f>
        <v>1269604</v>
      </c>
      <c r="M14" s="127">
        <f>SUMIF('Program Lvl'!$A$2:$A$182,$A14,'Program Lvl'!N$2:N$182)</f>
        <v>453459.99999999994</v>
      </c>
      <c r="N14" s="128">
        <f>SUMIF('Program Lvl'!$A$2:$A$182,$A14,'Program Lvl'!O$2:O$182)</f>
        <v>754033.5625</v>
      </c>
      <c r="O14" s="128">
        <f>SUMIF('Program Lvl'!$A$2:$A$182,$A14,'Program Lvl'!P$2:P$182)</f>
        <v>1048137.6453124998</v>
      </c>
      <c r="P14" s="128">
        <f>SUMIF('Program Lvl'!$A$2:$A$182,$A14,'Program Lvl'!Q$2:Q$182)</f>
        <v>1156354.3842187498</v>
      </c>
      <c r="Q14" s="128">
        <f>SUMIF('Program Lvl'!$A$2:$A$182,$A14,'Program Lvl'!R$2:R$182)</f>
        <v>1656990.3212904097</v>
      </c>
      <c r="R14" s="128">
        <f>SUMIF('Program Lvl'!$A$2:$A$182,$A14,'Program Lvl'!S$2:S$182)</f>
        <v>1623060.5203940326</v>
      </c>
      <c r="S14" s="128">
        <f>SUMIF('Program Lvl'!$A$2:$A$182,$A14,'Program Lvl'!T$2:T$182)</f>
        <v>1818113.8792075897</v>
      </c>
      <c r="T14" s="128">
        <f>SUMIF('Program Lvl'!$A$2:$A$182,$A14,'Program Lvl'!U$2:U$182)</f>
        <v>1863566.7261877793</v>
      </c>
      <c r="U14" s="129">
        <f>SUMIF('Program Lvl'!$A$2:$A$182,$A14,'Program Lvl'!V$2:V$182)</f>
        <v>1585561.4220974357</v>
      </c>
      <c r="V14" s="129">
        <f>SUMIF('Program Lvl'!$A$2:$A$182,$A14,'Program Lvl'!W$2:W$182)</f>
        <v>1625200.4576498717</v>
      </c>
      <c r="W14" s="124">
        <f t="shared" si="0"/>
        <v>11643338</v>
      </c>
      <c r="X14" s="128">
        <f t="shared" si="1"/>
        <v>13584478.918858368</v>
      </c>
      <c r="Y14" s="121" t="s">
        <v>179</v>
      </c>
    </row>
    <row r="15" spans="1:25" x14ac:dyDescent="0.25">
      <c r="A15" s="122" t="s">
        <v>157</v>
      </c>
      <c r="B15" s="123" t="s">
        <v>764</v>
      </c>
      <c r="C15" s="124">
        <f>SUMIF('Program Lvl'!$A$2:$A$182,$A15,'Program Lvl'!D$2:D$182)</f>
        <v>25994927</v>
      </c>
      <c r="D15" s="125">
        <f>SUMIF('Program Lvl'!$A$2:$A$182,$A15,'Program Lvl'!E$2:E$182)</f>
        <v>33488457</v>
      </c>
      <c r="E15" s="125">
        <f>SUMIF('Program Lvl'!$A$2:$A$182,$A15,'Program Lvl'!F$2:F$182)</f>
        <v>27401500</v>
      </c>
      <c r="F15" s="125">
        <f>SUMIF('Program Lvl'!$A$2:$A$182,$A15,'Program Lvl'!G$2:G$182)</f>
        <v>34141500</v>
      </c>
      <c r="G15" s="125">
        <f>SUMIF('Program Lvl'!$A$2:$A$182,$A15,'Program Lvl'!H$2:H$182)</f>
        <v>34393500</v>
      </c>
      <c r="H15" s="125">
        <f>SUMIF('Program Lvl'!$A$2:$A$182,$A15,'Program Lvl'!I$2:I$182)</f>
        <v>28941500</v>
      </c>
      <c r="I15" s="125">
        <f>SUMIF('Program Lvl'!$A$2:$A$182,$A15,'Program Lvl'!J$2:J$182)</f>
        <v>29570500</v>
      </c>
      <c r="J15" s="125">
        <f>SUMIF('Program Lvl'!$A$2:$A$182,$A15,'Program Lvl'!K$2:K$182)</f>
        <v>33070500</v>
      </c>
      <c r="K15" s="126">
        <f>SUMIF('Program Lvl'!$A$2:$A$182,$A15,'Program Lvl'!L$2:L$182)</f>
        <v>36055500</v>
      </c>
      <c r="L15" s="126">
        <f>SUMIF('Program Lvl'!$A$2:$A$182,$A15,'Program Lvl'!M$2:M$182)</f>
        <v>40757500</v>
      </c>
      <c r="M15" s="127">
        <f>SUMIF('Program Lvl'!$A$2:$A$182,$A15,'Program Lvl'!N$2:N$182)</f>
        <v>26644800.174999993</v>
      </c>
      <c r="N15" s="128">
        <f>SUMIF('Program Lvl'!$A$2:$A$182,$A15,'Program Lvl'!O$2:O$182)</f>
        <v>35183810.135624997</v>
      </c>
      <c r="O15" s="128">
        <f>SUMIF('Program Lvl'!$A$2:$A$182,$A15,'Program Lvl'!P$2:P$182)</f>
        <v>29508418.460937496</v>
      </c>
      <c r="P15" s="128">
        <f>SUMIF('Program Lvl'!$A$2:$A$182,$A15,'Program Lvl'!Q$2:Q$182)</f>
        <v>37685827.805273429</v>
      </c>
      <c r="Q15" s="128">
        <f>SUMIF('Program Lvl'!$A$2:$A$182,$A15,'Program Lvl'!R$2:R$182)</f>
        <v>38913088.370053694</v>
      </c>
      <c r="R15" s="128">
        <f>SUMIF('Program Lvl'!$A$2:$A$182,$A15,'Program Lvl'!S$2:S$182)</f>
        <v>33563267.063208364</v>
      </c>
      <c r="S15" s="128">
        <f>SUMIF('Program Lvl'!$A$2:$A$182,$A15,'Program Lvl'!T$2:T$182)</f>
        <v>35150032.078845873</v>
      </c>
      <c r="T15" s="128">
        <f>SUMIF('Program Lvl'!$A$2:$A$182,$A15,'Program Lvl'!U$2:U$182)</f>
        <v>40293193.02210173</v>
      </c>
      <c r="U15" s="129">
        <f>SUMIF('Program Lvl'!$A$2:$A$182,$A15,'Program Lvl'!V$2:V$182)</f>
        <v>45028378.812948048</v>
      </c>
      <c r="V15" s="129">
        <f>SUMIF('Program Lvl'!$A$2:$A$182,$A15,'Program Lvl'!W$2:W$182)</f>
        <v>52173045.810083017</v>
      </c>
      <c r="W15" s="124">
        <f t="shared" si="0"/>
        <v>323815384</v>
      </c>
      <c r="X15" s="128">
        <f t="shared" si="1"/>
        <v>374143861.73407668</v>
      </c>
      <c r="Y15" s="121" t="s">
        <v>687</v>
      </c>
    </row>
    <row r="16" spans="1:25" x14ac:dyDescent="0.25">
      <c r="A16" s="122" t="s">
        <v>158</v>
      </c>
      <c r="B16" s="123" t="s">
        <v>765</v>
      </c>
      <c r="C16" s="124">
        <f>SUMIF('Program Lvl'!$A$2:$A$182,$A16,'Program Lvl'!D$2:D$182)</f>
        <v>10719865</v>
      </c>
      <c r="D16" s="125">
        <f>SUMIF('Program Lvl'!$A$2:$A$182,$A16,'Program Lvl'!E$2:E$182)</f>
        <v>12169670</v>
      </c>
      <c r="E16" s="125">
        <f>SUMIF('Program Lvl'!$A$2:$A$182,$A16,'Program Lvl'!F$2:F$182)</f>
        <v>12007670</v>
      </c>
      <c r="F16" s="125">
        <f>SUMIF('Program Lvl'!$A$2:$A$182,$A16,'Program Lvl'!G$2:G$182)</f>
        <v>9407670</v>
      </c>
      <c r="G16" s="125">
        <f>SUMIF('Program Lvl'!$A$2:$A$182,$A16,'Program Lvl'!H$2:H$182)</f>
        <v>10485670</v>
      </c>
      <c r="H16" s="125">
        <f>SUMIF('Program Lvl'!$A$2:$A$182,$A16,'Program Lvl'!I$2:I$182)</f>
        <v>23824670</v>
      </c>
      <c r="I16" s="125">
        <f>SUMIF('Program Lvl'!$A$2:$A$182,$A16,'Program Lvl'!J$2:J$182)</f>
        <v>30552670</v>
      </c>
      <c r="J16" s="125">
        <f>SUMIF('Program Lvl'!$A$2:$A$182,$A16,'Program Lvl'!K$2:K$182)</f>
        <v>34590670</v>
      </c>
      <c r="K16" s="126">
        <f>SUMIF('Program Lvl'!$A$2:$A$182,$A16,'Program Lvl'!L$2:L$182)</f>
        <v>39240670</v>
      </c>
      <c r="L16" s="126">
        <f>SUMIF('Program Lvl'!$A$2:$A$182,$A16,'Program Lvl'!M$2:M$182)</f>
        <v>44940670</v>
      </c>
      <c r="M16" s="127">
        <f>SUMIF('Program Lvl'!$A$2:$A$182,$A16,'Program Lvl'!N$2:N$182)</f>
        <v>10987861.624999998</v>
      </c>
      <c r="N16" s="128">
        <f>SUMIF('Program Lvl'!$A$2:$A$182,$A16,'Program Lvl'!O$2:O$182)</f>
        <v>12785759.543749999</v>
      </c>
      <c r="O16" s="128">
        <f>SUMIF('Program Lvl'!$A$2:$A$182,$A16,'Program Lvl'!P$2:P$182)</f>
        <v>12930947.251093749</v>
      </c>
      <c r="P16" s="128">
        <f>SUMIF('Program Lvl'!$A$2:$A$182,$A16,'Program Lvl'!Q$2:Q$182)</f>
        <v>10384307.416746093</v>
      </c>
      <c r="Q16" s="128">
        <f>SUMIF('Program Lvl'!$A$2:$A$182,$A16,'Program Lvl'!R$2:R$182)</f>
        <v>11863573.155660838</v>
      </c>
      <c r="R16" s="128">
        <f>SUMIF('Program Lvl'!$A$2:$A$182,$A16,'Program Lvl'!S$2:S$182)</f>
        <v>27629312.990094107</v>
      </c>
      <c r="S16" s="128">
        <f>SUMIF('Program Lvl'!$A$2:$A$182,$A16,'Program Lvl'!T$2:T$182)</f>
        <v>36317523.56552618</v>
      </c>
      <c r="T16" s="128">
        <f>SUMIF('Program Lvl'!$A$2:$A$182,$A16,'Program Lvl'!U$2:U$182)</f>
        <v>42145372.554809384</v>
      </c>
      <c r="U16" s="129">
        <f>SUMIF('Program Lvl'!$A$2:$A$182,$A16,'Program Lvl'!V$2:V$182)</f>
        <v>49006219.678936258</v>
      </c>
      <c r="V16" s="129">
        <f>SUMIF('Program Lvl'!$A$2:$A$182,$A16,'Program Lvl'!W$2:W$182)</f>
        <v>57527857.072828889</v>
      </c>
      <c r="W16" s="124">
        <f t="shared" si="0"/>
        <v>227939895</v>
      </c>
      <c r="X16" s="128">
        <f t="shared" si="1"/>
        <v>271578734.85444552</v>
      </c>
      <c r="Y16" s="121" t="s">
        <v>687</v>
      </c>
    </row>
    <row r="17" spans="1:25" x14ac:dyDescent="0.25">
      <c r="A17" s="122" t="s">
        <v>155</v>
      </c>
      <c r="B17" s="123" t="s">
        <v>766</v>
      </c>
      <c r="C17" s="124">
        <f>SUMIF('Program Lvl'!$A$2:$A$182,$A17,'Program Lvl'!D$2:D$182)</f>
        <v>57383080</v>
      </c>
      <c r="D17" s="125">
        <f>SUMIF('Program Lvl'!$A$2:$A$182,$A17,'Program Lvl'!E$2:E$182)</f>
        <v>62236080</v>
      </c>
      <c r="E17" s="125">
        <f>SUMIF('Program Lvl'!$A$2:$A$182,$A17,'Program Lvl'!F$2:F$182)</f>
        <v>66694080</v>
      </c>
      <c r="F17" s="125">
        <f>SUMIF('Program Lvl'!$A$2:$A$182,$A17,'Program Lvl'!G$2:G$182)</f>
        <v>68130580</v>
      </c>
      <c r="G17" s="125">
        <f>SUMIF('Program Lvl'!$A$2:$A$182,$A17,'Program Lvl'!H$2:H$182)</f>
        <v>71674580</v>
      </c>
      <c r="H17" s="125">
        <f>SUMIF('Program Lvl'!$A$2:$A$182,$A17,'Program Lvl'!I$2:I$182)</f>
        <v>72149580</v>
      </c>
      <c r="I17" s="125">
        <f>SUMIF('Program Lvl'!$A$2:$A$182,$A17,'Program Lvl'!J$2:J$182)</f>
        <v>77429580</v>
      </c>
      <c r="J17" s="125">
        <f>SUMIF('Program Lvl'!$A$2:$A$182,$A17,'Program Lvl'!K$2:K$182)</f>
        <v>88024580</v>
      </c>
      <c r="K17" s="126">
        <f>SUMIF('Program Lvl'!$A$2:$A$182,$A17,'Program Lvl'!L$2:L$182)</f>
        <v>101364580</v>
      </c>
      <c r="L17" s="126">
        <f>SUMIF('Program Lvl'!$A$2:$A$182,$A17,'Program Lvl'!M$2:M$182)</f>
        <v>112764580</v>
      </c>
      <c r="M17" s="127">
        <f>SUMIF('Program Lvl'!$A$2:$A$182,$A17,'Program Lvl'!N$2:N$182)</f>
        <v>58817656.999999993</v>
      </c>
      <c r="N17" s="128">
        <f>SUMIF('Program Lvl'!$A$2:$A$182,$A17,'Program Lvl'!O$2:O$182)</f>
        <v>65386781.549999997</v>
      </c>
      <c r="O17" s="128">
        <f>SUMIF('Program Lvl'!$A$2:$A$182,$A17,'Program Lvl'!P$2:P$182)</f>
        <v>71822229.49499999</v>
      </c>
      <c r="P17" s="128">
        <f>SUMIF('Program Lvl'!$A$2:$A$182,$A17,'Program Lvl'!Q$2:Q$182)</f>
        <v>75203412.4497578</v>
      </c>
      <c r="Q17" s="128">
        <f>SUMIF('Program Lvl'!$A$2:$A$182,$A17,'Program Lvl'!R$2:R$182)</f>
        <v>81093208.467486113</v>
      </c>
      <c r="R17" s="128">
        <f>SUMIF('Program Lvl'!$A$2:$A$182,$A17,'Program Lvl'!S$2:S$182)</f>
        <v>83671393.052824378</v>
      </c>
      <c r="S17" s="128">
        <f>SUMIF('Program Lvl'!$A$2:$A$182,$A17,'Program Lvl'!T$2:T$182)</f>
        <v>92039438.658513173</v>
      </c>
      <c r="T17" s="128">
        <f>SUMIF('Program Lvl'!$A$2:$A$182,$A17,'Program Lvl'!U$2:U$182)</f>
        <v>107249403.32409354</v>
      </c>
      <c r="U17" s="129">
        <f>SUMIF('Program Lvl'!$A$2:$A$182,$A17,'Program Lvl'!V$2:V$182)</f>
        <v>126590470.42629775</v>
      </c>
      <c r="V17" s="129">
        <f>SUMIF('Program Lvl'!$A$2:$A$182,$A17,'Program Lvl'!W$2:W$182)</f>
        <v>144348195.99079368</v>
      </c>
      <c r="W17" s="124">
        <f t="shared" si="0"/>
        <v>777851300</v>
      </c>
      <c r="X17" s="128">
        <f t="shared" si="1"/>
        <v>906222190.41476655</v>
      </c>
      <c r="Y17" s="121" t="s">
        <v>687</v>
      </c>
    </row>
    <row r="18" spans="1:25" x14ac:dyDescent="0.25">
      <c r="A18" s="122" t="s">
        <v>160</v>
      </c>
      <c r="B18" s="123" t="s">
        <v>767</v>
      </c>
      <c r="C18" s="124">
        <f>SUMIF('Program Lvl'!$A$2:$A$182,$A18,'Program Lvl'!D$2:D$182)</f>
        <v>3290000</v>
      </c>
      <c r="D18" s="125">
        <f>SUMIF('Program Lvl'!$A$2:$A$182,$A18,'Program Lvl'!E$2:E$182)</f>
        <v>3290000</v>
      </c>
      <c r="E18" s="125">
        <f>SUMIF('Program Lvl'!$A$2:$A$182,$A18,'Program Lvl'!F$2:F$182)</f>
        <v>4290000</v>
      </c>
      <c r="F18" s="125">
        <f>SUMIF('Program Lvl'!$A$2:$A$182,$A18,'Program Lvl'!G$2:G$182)</f>
        <v>4290000</v>
      </c>
      <c r="G18" s="125">
        <f>SUMIF('Program Lvl'!$A$2:$A$182,$A18,'Program Lvl'!H$2:H$182)</f>
        <v>3290000</v>
      </c>
      <c r="H18" s="125">
        <f>SUMIF('Program Lvl'!$A$2:$A$182,$A18,'Program Lvl'!I$2:I$182)</f>
        <v>3290000</v>
      </c>
      <c r="I18" s="125">
        <f>SUMIF('Program Lvl'!$A$2:$A$182,$A18,'Program Lvl'!J$2:J$182)</f>
        <v>3290000</v>
      </c>
      <c r="J18" s="125">
        <f>SUMIF('Program Lvl'!$A$2:$A$182,$A18,'Program Lvl'!K$2:K$182)</f>
        <v>4290000</v>
      </c>
      <c r="K18" s="126">
        <f>SUMIF('Program Lvl'!$A$2:$A$182,$A18,'Program Lvl'!L$2:L$182)</f>
        <v>4290000</v>
      </c>
      <c r="L18" s="126">
        <f>SUMIF('Program Lvl'!$A$2:$A$182,$A18,'Program Lvl'!M$2:M$182)</f>
        <v>3290000</v>
      </c>
      <c r="M18" s="127">
        <f>SUMIF('Program Lvl'!$A$2:$A$182,$A18,'Program Lvl'!N$2:N$182)</f>
        <v>3372250</v>
      </c>
      <c r="N18" s="128">
        <f>SUMIF('Program Lvl'!$A$2:$A$182,$A18,'Program Lvl'!O$2:O$182)</f>
        <v>3456556.25</v>
      </c>
      <c r="O18" s="128">
        <f>SUMIF('Program Lvl'!$A$2:$A$182,$A18,'Program Lvl'!P$2:P$182)</f>
        <v>4619860.7812499991</v>
      </c>
      <c r="P18" s="128">
        <f>SUMIF('Program Lvl'!$A$2:$A$182,$A18,'Program Lvl'!Q$2:Q$182)</f>
        <v>4735357.3007812491</v>
      </c>
      <c r="Q18" s="128">
        <f>SUMIF('Program Lvl'!$A$2:$A$182,$A18,'Program Lvl'!R$2:R$182)</f>
        <v>3722333.0204101549</v>
      </c>
      <c r="R18" s="128">
        <f>SUMIF('Program Lvl'!$A$2:$A$182,$A18,'Program Lvl'!S$2:S$182)</f>
        <v>3815391.3459204086</v>
      </c>
      <c r="S18" s="128">
        <f>SUMIF('Program Lvl'!$A$2:$A$182,$A18,'Program Lvl'!T$2:T$182)</f>
        <v>3910776.129568419</v>
      </c>
      <c r="T18" s="128">
        <f>SUMIF('Program Lvl'!$A$2:$A$182,$A18,'Program Lvl'!U$2:U$182)</f>
        <v>5226948.4303175472</v>
      </c>
      <c r="U18" s="129">
        <f>SUMIF('Program Lvl'!$A$2:$A$182,$A18,'Program Lvl'!V$2:V$182)</f>
        <v>5357622.1410754845</v>
      </c>
      <c r="V18" s="129">
        <f>SUMIF('Program Lvl'!$A$2:$A$182,$A18,'Program Lvl'!W$2:W$182)</f>
        <v>4211478.1504060151</v>
      </c>
      <c r="W18" s="124">
        <f t="shared" si="0"/>
        <v>36900000</v>
      </c>
      <c r="X18" s="128">
        <f t="shared" si="1"/>
        <v>42428573.549729288</v>
      </c>
      <c r="Y18" s="121" t="s">
        <v>687</v>
      </c>
    </row>
    <row r="19" spans="1:25" x14ac:dyDescent="0.25">
      <c r="A19" s="122" t="s">
        <v>161</v>
      </c>
      <c r="B19" s="123" t="s">
        <v>768</v>
      </c>
      <c r="C19" s="124">
        <f>SUMIF('Program Lvl'!$A$2:$A$182,$A19,'Program Lvl'!D$2:D$182)</f>
        <v>2175000</v>
      </c>
      <c r="D19" s="125">
        <f>SUMIF('Program Lvl'!$A$2:$A$182,$A19,'Program Lvl'!E$2:E$182)</f>
        <v>2035000</v>
      </c>
      <c r="E19" s="125">
        <f>SUMIF('Program Lvl'!$A$2:$A$182,$A19,'Program Lvl'!F$2:F$182)</f>
        <v>1865000</v>
      </c>
      <c r="F19" s="125">
        <f>SUMIF('Program Lvl'!$A$2:$A$182,$A19,'Program Lvl'!G$2:G$182)</f>
        <v>1645000</v>
      </c>
      <c r="G19" s="125">
        <f>SUMIF('Program Lvl'!$A$2:$A$182,$A19,'Program Lvl'!H$2:H$182)</f>
        <v>1445000</v>
      </c>
      <c r="H19" s="125">
        <f>SUMIF('Program Lvl'!$A$2:$A$182,$A19,'Program Lvl'!I$2:I$182)</f>
        <v>2130000</v>
      </c>
      <c r="I19" s="125">
        <f>SUMIF('Program Lvl'!$A$2:$A$182,$A19,'Program Lvl'!J$2:J$182)</f>
        <v>2620000</v>
      </c>
      <c r="J19" s="125">
        <f>SUMIF('Program Lvl'!$A$2:$A$182,$A19,'Program Lvl'!K$2:K$182)</f>
        <v>2290000</v>
      </c>
      <c r="K19" s="126">
        <f>SUMIF('Program Lvl'!$A$2:$A$182,$A19,'Program Lvl'!L$2:L$182)</f>
        <v>2560000</v>
      </c>
      <c r="L19" s="126">
        <f>SUMIF('Program Lvl'!$A$2:$A$182,$A19,'Program Lvl'!M$2:M$182)</f>
        <v>1870000</v>
      </c>
      <c r="M19" s="127">
        <f>SUMIF('Program Lvl'!$A$2:$A$182,$A19,'Program Lvl'!N$2:N$182)</f>
        <v>2229375</v>
      </c>
      <c r="N19" s="128">
        <f>SUMIF('Program Lvl'!$A$2:$A$182,$A19,'Program Lvl'!O$2:O$182)</f>
        <v>2138021.875</v>
      </c>
      <c r="O19" s="128">
        <f>SUMIF('Program Lvl'!$A$2:$A$182,$A19,'Program Lvl'!P$2:P$182)</f>
        <v>2008401.0156249995</v>
      </c>
      <c r="P19" s="128">
        <f>SUMIF('Program Lvl'!$A$2:$A$182,$A19,'Program Lvl'!Q$2:Q$182)</f>
        <v>1815772.2050781245</v>
      </c>
      <c r="Q19" s="128">
        <f>SUMIF('Program Lvl'!$A$2:$A$182,$A19,'Program Lvl'!R$2:R$182)</f>
        <v>1634884.8676269527</v>
      </c>
      <c r="R19" s="128">
        <f>SUMIF('Program Lvl'!$A$2:$A$182,$A19,'Program Lvl'!S$2:S$182)</f>
        <v>2470146.9807934561</v>
      </c>
      <c r="S19" s="128">
        <f>SUMIF('Program Lvl'!$A$2:$A$182,$A19,'Program Lvl'!T$2:T$182)</f>
        <v>3114356.6746107163</v>
      </c>
      <c r="T19" s="128">
        <f>SUMIF('Program Lvl'!$A$2:$A$182,$A19,'Program Lvl'!U$2:U$182)</f>
        <v>2790142.6352977115</v>
      </c>
      <c r="U19" s="129">
        <f>SUMIF('Program Lvl'!$A$2:$A$182,$A19,'Program Lvl'!V$2:V$182)</f>
        <v>3197089.2030660235</v>
      </c>
      <c r="V19" s="129">
        <f>SUMIF('Program Lvl'!$A$2:$A$182,$A19,'Program Lvl'!W$2:W$182)</f>
        <v>2393758.0976471878</v>
      </c>
      <c r="W19" s="124">
        <f t="shared" si="0"/>
        <v>20635000</v>
      </c>
      <c r="X19" s="128">
        <f t="shared" si="1"/>
        <v>23791948.554745171</v>
      </c>
      <c r="Y19" s="121" t="s">
        <v>687</v>
      </c>
    </row>
    <row r="20" spans="1:25" x14ac:dyDescent="0.25">
      <c r="A20" s="122" t="s">
        <v>159</v>
      </c>
      <c r="B20" s="123" t="s">
        <v>769</v>
      </c>
      <c r="C20" s="124">
        <f>SUMIF('Program Lvl'!$A$2:$A$182,$A20,'Program Lvl'!D$2:D$182)</f>
        <v>8725000</v>
      </c>
      <c r="D20" s="125">
        <f>SUMIF('Program Lvl'!$A$2:$A$182,$A20,'Program Lvl'!E$2:E$182)</f>
        <v>6080000</v>
      </c>
      <c r="E20" s="125">
        <f>SUMIF('Program Lvl'!$A$2:$A$182,$A20,'Program Lvl'!F$2:F$182)</f>
        <v>5530000</v>
      </c>
      <c r="F20" s="125">
        <f>SUMIF('Program Lvl'!$A$2:$A$182,$A20,'Program Lvl'!G$2:G$182)</f>
        <v>5530000</v>
      </c>
      <c r="G20" s="125">
        <f>SUMIF('Program Lvl'!$A$2:$A$182,$A20,'Program Lvl'!H$2:H$182)</f>
        <v>5530000</v>
      </c>
      <c r="H20" s="125">
        <f>SUMIF('Program Lvl'!$A$2:$A$182,$A20,'Program Lvl'!I$2:I$182)</f>
        <v>5780000</v>
      </c>
      <c r="I20" s="125">
        <f>SUMIF('Program Lvl'!$A$2:$A$182,$A20,'Program Lvl'!J$2:J$182)</f>
        <v>5780000</v>
      </c>
      <c r="J20" s="125">
        <f>SUMIF('Program Lvl'!$A$2:$A$182,$A20,'Program Lvl'!K$2:K$182)</f>
        <v>5780000</v>
      </c>
      <c r="K20" s="126">
        <f>SUMIF('Program Lvl'!$A$2:$A$182,$A20,'Program Lvl'!L$2:L$182)</f>
        <v>5780000</v>
      </c>
      <c r="L20" s="126">
        <f>SUMIF('Program Lvl'!$A$2:$A$182,$A20,'Program Lvl'!M$2:M$182)</f>
        <v>5780000</v>
      </c>
      <c r="M20" s="127">
        <f>SUMIF('Program Lvl'!$A$2:$A$182,$A20,'Program Lvl'!N$2:N$182)</f>
        <v>8943125</v>
      </c>
      <c r="N20" s="128">
        <f>SUMIF('Program Lvl'!$A$2:$A$182,$A20,'Program Lvl'!O$2:O$182)</f>
        <v>6387800</v>
      </c>
      <c r="O20" s="128">
        <f>SUMIF('Program Lvl'!$A$2:$A$182,$A20,'Program Lvl'!P$2:P$182)</f>
        <v>5955205.1562499991</v>
      </c>
      <c r="P20" s="128">
        <f>SUMIF('Program Lvl'!$A$2:$A$182,$A20,'Program Lvl'!Q$2:Q$182)</f>
        <v>6104085.2851562491</v>
      </c>
      <c r="Q20" s="128">
        <f>SUMIF('Program Lvl'!$A$2:$A$182,$A20,'Program Lvl'!R$2:R$182)</f>
        <v>6256687.4172851546</v>
      </c>
      <c r="R20" s="128">
        <f>SUMIF('Program Lvl'!$A$2:$A$182,$A20,'Program Lvl'!S$2:S$182)</f>
        <v>6703027.9572705049</v>
      </c>
      <c r="S20" s="128">
        <f>SUMIF('Program Lvl'!$A$2:$A$182,$A20,'Program Lvl'!T$2:T$182)</f>
        <v>6870603.6562022688</v>
      </c>
      <c r="T20" s="128">
        <f>SUMIF('Program Lvl'!$A$2:$A$182,$A20,'Program Lvl'!U$2:U$182)</f>
        <v>7042368.7476073243</v>
      </c>
      <c r="U20" s="129">
        <f>SUMIF('Program Lvl'!$A$2:$A$182,$A20,'Program Lvl'!V$2:V$182)</f>
        <v>7218427.9662975054</v>
      </c>
      <c r="V20" s="129">
        <f>SUMIF('Program Lvl'!$A$2:$A$182,$A20,'Program Lvl'!W$2:W$182)</f>
        <v>7398888.6654549446</v>
      </c>
      <c r="W20" s="124">
        <f t="shared" si="0"/>
        <v>60295000</v>
      </c>
      <c r="X20" s="128">
        <f t="shared" si="1"/>
        <v>68880219.851523951</v>
      </c>
      <c r="Y20" s="121" t="s">
        <v>687</v>
      </c>
    </row>
    <row r="21" spans="1:25" x14ac:dyDescent="0.25">
      <c r="A21" s="122" t="s">
        <v>194</v>
      </c>
      <c r="B21" s="123" t="s">
        <v>192</v>
      </c>
      <c r="C21" s="124">
        <f>SUMIF('Program Lvl'!$A$2:$A$182,$A21,'Program Lvl'!D$2:D$182)</f>
        <v>9085366</v>
      </c>
      <c r="D21" s="125">
        <f>SUMIF('Program Lvl'!$A$2:$A$182,$A21,'Program Lvl'!E$2:E$182)</f>
        <v>4116895</v>
      </c>
      <c r="E21" s="125">
        <f>SUMIF('Program Lvl'!$A$2:$A$182,$A21,'Program Lvl'!F$2:F$182)</f>
        <v>2092860</v>
      </c>
      <c r="F21" s="125">
        <f>SUMIF('Program Lvl'!$A$2:$A$182,$A21,'Program Lvl'!G$2:G$182)</f>
        <v>2000000</v>
      </c>
      <c r="G21" s="125">
        <f>SUMIF('Program Lvl'!$A$2:$A$182,$A21,'Program Lvl'!H$2:H$182)</f>
        <v>2000000</v>
      </c>
      <c r="H21" s="125">
        <f>SUMIF('Program Lvl'!$A$2:$A$182,$A21,'Program Lvl'!I$2:I$182)</f>
        <v>2000000</v>
      </c>
      <c r="I21" s="125">
        <f>SUMIF('Program Lvl'!$A$2:$A$182,$A21,'Program Lvl'!J$2:J$182)</f>
        <v>2000000</v>
      </c>
      <c r="J21" s="125">
        <f>SUMIF('Program Lvl'!$A$2:$A$182,$A21,'Program Lvl'!K$2:K$182)</f>
        <v>2000000</v>
      </c>
      <c r="K21" s="126">
        <f>SUMIF('Program Lvl'!$A$2:$A$182,$A21,'Program Lvl'!L$2:L$182)</f>
        <v>2000000</v>
      </c>
      <c r="L21" s="126">
        <f>SUMIF('Program Lvl'!$A$2:$A$182,$A21,'Program Lvl'!M$2:M$182)</f>
        <v>2000000</v>
      </c>
      <c r="M21" s="127">
        <f>SUMIF('Program Lvl'!$A$2:$A$182,$A21,'Program Lvl'!N$2:N$182)</f>
        <v>9312500.1499999985</v>
      </c>
      <c r="N21" s="128">
        <f>SUMIF('Program Lvl'!$A$2:$A$182,$A21,'Program Lvl'!O$2:O$182)</f>
        <v>4325312.8093749993</v>
      </c>
      <c r="O21" s="128">
        <f>SUMIF('Program Lvl'!$A$2:$A$182,$A21,'Program Lvl'!P$2:P$182)</f>
        <v>2253781.3134374996</v>
      </c>
      <c r="P21" s="128">
        <f>SUMIF('Program Lvl'!$A$2:$A$182,$A21,'Program Lvl'!Q$2:Q$182)</f>
        <v>2207625.7812499995</v>
      </c>
      <c r="Q21" s="128">
        <f>SUMIF('Program Lvl'!$A$2:$A$182,$A21,'Program Lvl'!R$2:R$182)</f>
        <v>2262816.4257812495</v>
      </c>
      <c r="R21" s="128">
        <f>SUMIF('Program Lvl'!$A$2:$A$182,$A21,'Program Lvl'!S$2:S$182)</f>
        <v>2319386.8364257803</v>
      </c>
      <c r="S21" s="128">
        <f>SUMIF('Program Lvl'!$A$2:$A$182,$A21,'Program Lvl'!T$2:T$182)</f>
        <v>2377371.5073364251</v>
      </c>
      <c r="T21" s="128">
        <f>SUMIF('Program Lvl'!$A$2:$A$182,$A21,'Program Lvl'!U$2:U$182)</f>
        <v>2436805.7950198352</v>
      </c>
      <c r="U21" s="129">
        <f>SUMIF('Program Lvl'!$A$2:$A$182,$A21,'Program Lvl'!V$2:V$182)</f>
        <v>2497725.9398953309</v>
      </c>
      <c r="V21" s="129">
        <f>SUMIF('Program Lvl'!$A$2:$A$182,$A21,'Program Lvl'!W$2:W$182)</f>
        <v>2560169.088392714</v>
      </c>
      <c r="W21" s="124">
        <f t="shared" si="0"/>
        <v>29295121</v>
      </c>
      <c r="X21" s="128">
        <f t="shared" si="1"/>
        <v>32553495.646913834</v>
      </c>
      <c r="Y21" s="121" t="s">
        <v>192</v>
      </c>
    </row>
    <row r="22" spans="1:25" x14ac:dyDescent="0.25">
      <c r="A22" s="122" t="s">
        <v>133</v>
      </c>
      <c r="B22" s="123" t="s">
        <v>770</v>
      </c>
      <c r="C22" s="124">
        <f>SUMIF('Program Lvl'!$A$2:$A$182,$A22,'Program Lvl'!D$2:D$182)</f>
        <v>2537584</v>
      </c>
      <c r="D22" s="125">
        <f>SUMIF('Program Lvl'!$A$2:$A$182,$A22,'Program Lvl'!E$2:E$182)</f>
        <v>1797185</v>
      </c>
      <c r="E22" s="125">
        <f>SUMIF('Program Lvl'!$A$2:$A$182,$A22,'Program Lvl'!F$2:F$182)</f>
        <v>1736786</v>
      </c>
      <c r="F22" s="125">
        <f>SUMIF('Program Lvl'!$A$2:$A$182,$A22,'Program Lvl'!G$2:G$182)</f>
        <v>1646386</v>
      </c>
      <c r="G22" s="125">
        <f>SUMIF('Program Lvl'!$A$2:$A$182,$A22,'Program Lvl'!H$2:H$182)</f>
        <v>1635987</v>
      </c>
      <c r="H22" s="125">
        <f>SUMIF('Program Lvl'!$A$2:$A$182,$A22,'Program Lvl'!I$2:I$182)</f>
        <v>1550588</v>
      </c>
      <c r="I22" s="125">
        <f>SUMIF('Program Lvl'!$A$2:$A$182,$A22,'Program Lvl'!J$2:J$182)</f>
        <v>1535189</v>
      </c>
      <c r="J22" s="125">
        <f>SUMIF('Program Lvl'!$A$2:$A$182,$A22,'Program Lvl'!K$2:K$182)</f>
        <v>1449790</v>
      </c>
      <c r="K22" s="126">
        <f>SUMIF('Program Lvl'!$A$2:$A$182,$A22,'Program Lvl'!L$2:L$182)</f>
        <v>1434391</v>
      </c>
      <c r="L22" s="126">
        <f>SUMIF('Program Lvl'!$A$2:$A$182,$A22,'Program Lvl'!M$2:M$182)</f>
        <v>1348992</v>
      </c>
      <c r="M22" s="127">
        <f>SUMIF('Program Lvl'!$A$2:$A$182,$A22,'Program Lvl'!N$2:N$182)</f>
        <v>2601023.5999999996</v>
      </c>
      <c r="N22" s="128">
        <f>SUMIF('Program Lvl'!$A$2:$A$182,$A22,'Program Lvl'!O$2:O$182)</f>
        <v>1888167.4906249996</v>
      </c>
      <c r="O22" s="128">
        <f>SUMIF('Program Lvl'!$A$2:$A$182,$A22,'Program Lvl'!P$2:P$182)</f>
        <v>1870328.5610312498</v>
      </c>
      <c r="P22" s="128">
        <f>SUMIF('Program Lvl'!$A$2:$A$182,$A22,'Program Lvl'!Q$2:Q$182)</f>
        <v>1817302.0897445309</v>
      </c>
      <c r="Q22" s="128">
        <f>SUMIF('Program Lvl'!$A$2:$A$182,$A22,'Program Lvl'!R$2:R$182)</f>
        <v>1850969.1279822944</v>
      </c>
      <c r="R22" s="128">
        <f>SUMIF('Program Lvl'!$A$2:$A$182,$A22,'Program Lvl'!S$2:S$182)</f>
        <v>1798206.6979598887</v>
      </c>
      <c r="S22" s="128">
        <f>SUMIF('Program Lvl'!$A$2:$A$182,$A22,'Program Lvl'!T$2:T$182)</f>
        <v>1824857.2934881495</v>
      </c>
      <c r="T22" s="128">
        <f>SUMIF('Program Lvl'!$A$2:$A$182,$A22,'Program Lvl'!U$2:U$182)</f>
        <v>1766428.3367809036</v>
      </c>
      <c r="U22" s="129">
        <f>SUMIF('Program Lvl'!$A$2:$A$182,$A22,'Program Lvl'!V$2:V$182)</f>
        <v>1791357.8043262018</v>
      </c>
      <c r="V22" s="129">
        <f>SUMIF('Program Lvl'!$A$2:$A$182,$A22,'Program Lvl'!W$2:W$182)</f>
        <v>1726823.809444532</v>
      </c>
      <c r="W22" s="124">
        <f t="shared" si="0"/>
        <v>16672878</v>
      </c>
      <c r="X22" s="128">
        <f t="shared" si="1"/>
        <v>18935464.811382748</v>
      </c>
      <c r="Y22" s="121" t="s">
        <v>688</v>
      </c>
    </row>
    <row r="23" spans="1:25" x14ac:dyDescent="0.25">
      <c r="A23" s="122" t="s">
        <v>1031</v>
      </c>
      <c r="B23" s="123" t="s">
        <v>1032</v>
      </c>
      <c r="C23" s="124">
        <f>SUMIF('Program Lvl'!$A$2:$A$182,$A23,'Program Lvl'!D$2:D$182)</f>
        <v>4750000</v>
      </c>
      <c r="D23" s="125">
        <f>SUMIF('Program Lvl'!$A$2:$A$182,$A23,'Program Lvl'!E$2:E$182)</f>
        <v>4750000</v>
      </c>
      <c r="E23" s="125">
        <f>SUMIF('Program Lvl'!$A$2:$A$182,$A23,'Program Lvl'!F$2:F$182)</f>
        <v>4750000</v>
      </c>
      <c r="F23" s="125">
        <f>SUMIF('Program Lvl'!$A$2:$A$182,$A23,'Program Lvl'!G$2:G$182)</f>
        <v>4750000</v>
      </c>
      <c r="G23" s="125">
        <f>SUMIF('Program Lvl'!$A$2:$A$182,$A23,'Program Lvl'!H$2:H$182)</f>
        <v>4750000</v>
      </c>
      <c r="H23" s="125">
        <f>SUMIF('Program Lvl'!$A$2:$A$182,$A23,'Program Lvl'!I$2:I$182)</f>
        <v>4750000</v>
      </c>
      <c r="I23" s="125">
        <f>SUMIF('Program Lvl'!$A$2:$A$182,$A23,'Program Lvl'!J$2:J$182)</f>
        <v>4750000</v>
      </c>
      <c r="J23" s="125">
        <f>SUMIF('Program Lvl'!$A$2:$A$182,$A23,'Program Lvl'!K$2:K$182)</f>
        <v>4750000</v>
      </c>
      <c r="K23" s="126">
        <f>SUMIF('Program Lvl'!$A$2:$A$182,$A23,'Program Lvl'!L$2:L$182)</f>
        <v>4750000</v>
      </c>
      <c r="L23" s="126">
        <f>SUMIF('Program Lvl'!$A$2:$A$182,$A23,'Program Lvl'!M$2:M$182)</f>
        <v>4750000</v>
      </c>
      <c r="M23" s="127">
        <f>SUMIF('Program Lvl'!$A$2:$A$182,$A23,'Program Lvl'!N$2:N$182)</f>
        <v>4868749.9999999991</v>
      </c>
      <c r="N23" s="128">
        <f>SUMIF('Program Lvl'!$A$2:$A$182,$A23,'Program Lvl'!O$2:O$182)</f>
        <v>4990468.7499999991</v>
      </c>
      <c r="O23" s="128">
        <f>SUMIF('Program Lvl'!$A$2:$A$182,$A23,'Program Lvl'!P$2:P$182)</f>
        <v>5115230.4687499991</v>
      </c>
      <c r="P23" s="128">
        <f>SUMIF('Program Lvl'!$A$2:$A$182,$A23,'Program Lvl'!Q$2:Q$182)</f>
        <v>5243111.2304687481</v>
      </c>
      <c r="Q23" s="128">
        <f>SUMIF('Program Lvl'!$A$2:$A$182,$A23,'Program Lvl'!R$2:R$182)</f>
        <v>5374189.0112304669</v>
      </c>
      <c r="R23" s="128">
        <f>SUMIF('Program Lvl'!$A$2:$A$182,$A23,'Program Lvl'!S$2:S$182)</f>
        <v>5508543.7365112286</v>
      </c>
      <c r="S23" s="128">
        <f>SUMIF('Program Lvl'!$A$2:$A$182,$A23,'Program Lvl'!T$2:T$182)</f>
        <v>5646257.3299240097</v>
      </c>
      <c r="T23" s="128">
        <f>SUMIF('Program Lvl'!$A$2:$A$182,$A23,'Program Lvl'!U$2:U$182)</f>
        <v>5787413.7631721087</v>
      </c>
      <c r="U23" s="129">
        <f>SUMIF('Program Lvl'!$A$2:$A$182,$A23,'Program Lvl'!V$2:V$182)</f>
        <v>5932099.1072514113</v>
      </c>
      <c r="V23" s="129">
        <f>SUMIF('Program Lvl'!$A$2:$A$182,$A23,'Program Lvl'!W$2:W$182)</f>
        <v>6080401.5849326961</v>
      </c>
      <c r="W23" s="124">
        <f t="shared" si="0"/>
        <v>47500000</v>
      </c>
      <c r="X23" s="128">
        <f t="shared" si="1"/>
        <v>54546464.982240662</v>
      </c>
    </row>
    <row r="24" spans="1:25" x14ac:dyDescent="0.25">
      <c r="A24" s="122" t="s">
        <v>175</v>
      </c>
      <c r="B24" s="123" t="s">
        <v>795</v>
      </c>
      <c r="C24" s="124">
        <f>SUMIF('Program Lvl'!$A$2:$A$182,$A24,'Program Lvl'!D$2:D$182)</f>
        <v>1000000</v>
      </c>
      <c r="D24" s="125">
        <f>SUMIF('Program Lvl'!$A$2:$A$182,$A24,'Program Lvl'!E$2:E$182)</f>
        <v>1000000</v>
      </c>
      <c r="E24" s="125">
        <f>SUMIF('Program Lvl'!$A$2:$A$182,$A24,'Program Lvl'!F$2:F$182)</f>
        <v>1000000</v>
      </c>
      <c r="F24" s="125">
        <f>SUMIF('Program Lvl'!$A$2:$A$182,$A24,'Program Lvl'!G$2:G$182)</f>
        <v>1000000</v>
      </c>
      <c r="G24" s="125">
        <f>SUMIF('Program Lvl'!$A$2:$A$182,$A24,'Program Lvl'!H$2:H$182)</f>
        <v>1000000</v>
      </c>
      <c r="H24" s="125">
        <f>SUMIF('Program Lvl'!$A$2:$A$182,$A24,'Program Lvl'!I$2:I$182)</f>
        <v>1000000</v>
      </c>
      <c r="I24" s="125">
        <f>SUMIF('Program Lvl'!$A$2:$A$182,$A24,'Program Lvl'!J$2:J$182)</f>
        <v>1000000</v>
      </c>
      <c r="J24" s="125">
        <f>SUMIF('Program Lvl'!$A$2:$A$182,$A24,'Program Lvl'!K$2:K$182)</f>
        <v>1000000</v>
      </c>
      <c r="K24" s="126">
        <f>SUMIF('Program Lvl'!$A$2:$A$182,$A24,'Program Lvl'!L$2:L$182)</f>
        <v>1000000</v>
      </c>
      <c r="L24" s="126">
        <f>SUMIF('Program Lvl'!$A$2:$A$182,$A24,'Program Lvl'!M$2:M$182)</f>
        <v>1000000</v>
      </c>
      <c r="M24" s="127">
        <f>SUMIF('Program Lvl'!$A$2:$A$182,$A24,'Program Lvl'!N$2:N$182)</f>
        <v>1024999.9999999999</v>
      </c>
      <c r="N24" s="128">
        <f>SUMIF('Program Lvl'!$A$2:$A$182,$A24,'Program Lvl'!O$2:O$182)</f>
        <v>1050625</v>
      </c>
      <c r="O24" s="128">
        <f>SUMIF('Program Lvl'!$A$2:$A$182,$A24,'Program Lvl'!P$2:P$182)</f>
        <v>1076890.6249999998</v>
      </c>
      <c r="P24" s="128">
        <f>SUMIF('Program Lvl'!$A$2:$A$182,$A24,'Program Lvl'!Q$2:Q$182)</f>
        <v>1103812.8906249998</v>
      </c>
      <c r="Q24" s="128">
        <f>SUMIF('Program Lvl'!$A$2:$A$182,$A24,'Program Lvl'!R$2:R$182)</f>
        <v>1131408.2128906248</v>
      </c>
      <c r="R24" s="128">
        <f>SUMIF('Program Lvl'!$A$2:$A$182,$A24,'Program Lvl'!S$2:S$182)</f>
        <v>1159693.4182128902</v>
      </c>
      <c r="S24" s="128">
        <f>SUMIF('Program Lvl'!$A$2:$A$182,$A24,'Program Lvl'!T$2:T$182)</f>
        <v>1188685.7536682126</v>
      </c>
      <c r="T24" s="128">
        <f>SUMIF('Program Lvl'!$A$2:$A$182,$A24,'Program Lvl'!U$2:U$182)</f>
        <v>1218402.8975099176</v>
      </c>
      <c r="U24" s="129">
        <f>SUMIF('Program Lvl'!$A$2:$A$182,$A24,'Program Lvl'!V$2:V$182)</f>
        <v>1248862.9699476655</v>
      </c>
      <c r="V24" s="129">
        <f>SUMIF('Program Lvl'!$A$2:$A$182,$A24,'Program Lvl'!W$2:W$182)</f>
        <v>1280084.544196357</v>
      </c>
      <c r="W24" s="124">
        <f t="shared" si="0"/>
        <v>10000000</v>
      </c>
      <c r="X24" s="128">
        <f t="shared" si="1"/>
        <v>11483466.312050667</v>
      </c>
      <c r="Y24" s="121" t="s">
        <v>688</v>
      </c>
    </row>
    <row r="25" spans="1:25" x14ac:dyDescent="0.25">
      <c r="A25" s="122" t="s">
        <v>162</v>
      </c>
      <c r="B25" s="123" t="s">
        <v>771</v>
      </c>
      <c r="C25" s="124">
        <f>'Program Lvl'!D184</f>
        <v>6283900.8864677213</v>
      </c>
      <c r="D25" s="125">
        <f>'Program Lvl'!E184</f>
        <v>6382175.5445077857</v>
      </c>
      <c r="E25" s="125">
        <f>'Program Lvl'!F184</f>
        <v>6686467.7531523397</v>
      </c>
      <c r="F25" s="125">
        <f>'Program Lvl'!G184</f>
        <v>6495126.3572923364</v>
      </c>
      <c r="G25" s="125">
        <f>'Program Lvl'!H184</f>
        <v>6714861.539615334</v>
      </c>
      <c r="H25" s="125">
        <f>'Program Lvl'!I184</f>
        <v>7423719.2766590593</v>
      </c>
      <c r="I25" s="125">
        <f>'Program Lvl'!J184</f>
        <v>7683873.5145178428</v>
      </c>
      <c r="J25" s="125">
        <f>'Program Lvl'!K184</f>
        <v>7944102.7058396908</v>
      </c>
      <c r="K25" s="126">
        <f>'Program Lvl'!L184</f>
        <v>8085985.7683156794</v>
      </c>
      <c r="L25" s="126">
        <f>'Program Lvl'!M184</f>
        <v>8183178.697874113</v>
      </c>
      <c r="M25" s="127">
        <f>'Program Lvl'!N184</f>
        <v>6440998.4086294137</v>
      </c>
      <c r="N25" s="128">
        <f>'Program Lvl'!O184</f>
        <v>6705273.1814484922</v>
      </c>
      <c r="O25" s="128">
        <f>'Program Lvl'!P184</f>
        <v>7200594.4377345685</v>
      </c>
      <c r="P25" s="128">
        <f>'Program Lvl'!Q184</f>
        <v>7169404.1994174784</v>
      </c>
      <c r="Q25" s="128">
        <f>'Program Lvl'!R184</f>
        <v>7597249.494344173</v>
      </c>
      <c r="R25" s="128">
        <f>'Program Lvl'!S184</f>
        <v>8609238.3838016689</v>
      </c>
      <c r="S25" s="128">
        <f>'Program Lvl'!T184</f>
        <v>9133710.9796958584</v>
      </c>
      <c r="T25" s="128">
        <f>'Program Lvl'!U184</f>
        <v>9679117.7549114563</v>
      </c>
      <c r="U25" s="129">
        <f>'Program Lvl'!V184</f>
        <v>10098288.201573275</v>
      </c>
      <c r="V25" s="129">
        <f>'Program Lvl'!W184</f>
        <v>10475160.573545523</v>
      </c>
      <c r="W25" s="124">
        <f t="shared" si="0"/>
        <v>71883392.044241905</v>
      </c>
      <c r="X25" s="128">
        <f t="shared" si="1"/>
        <v>83109035.615101904</v>
      </c>
      <c r="Y25" s="121" t="s">
        <v>689</v>
      </c>
    </row>
    <row r="26" spans="1:25" x14ac:dyDescent="0.25">
      <c r="A26" s="122" t="s">
        <v>163</v>
      </c>
      <c r="B26" s="123" t="s">
        <v>772</v>
      </c>
      <c r="C26" s="124">
        <f>'Program Lvl'!D185</f>
        <v>73106139.081208169</v>
      </c>
      <c r="D26" s="125">
        <f>'Program Lvl'!E185</f>
        <v>73273110.103678629</v>
      </c>
      <c r="E26" s="125">
        <f>'Program Lvl'!F185</f>
        <v>73775204.556416273</v>
      </c>
      <c r="F26" s="125">
        <f>'Program Lvl'!G185</f>
        <v>73462071.757048041</v>
      </c>
      <c r="G26" s="125">
        <f>'Program Lvl'!H185</f>
        <v>73820942.420613334</v>
      </c>
      <c r="H26" s="125">
        <f>'Program Lvl'!I185</f>
        <v>76860996.09989132</v>
      </c>
      <c r="I26" s="125">
        <f>'Program Lvl'!J185</f>
        <v>77233408.487903669</v>
      </c>
      <c r="J26" s="125">
        <f>'Program Lvl'!K185</f>
        <v>77593252.762439117</v>
      </c>
      <c r="K26" s="126">
        <f>'Program Lvl'!L185</f>
        <v>77784338.942599237</v>
      </c>
      <c r="L26" s="126">
        <f>'Program Lvl'!M185</f>
        <v>78058962.86008814</v>
      </c>
      <c r="M26" s="127">
        <f>'Program Lvl'!N185</f>
        <v>74933792.558238372</v>
      </c>
      <c r="N26" s="128">
        <f>'Program Lvl'!O185</f>
        <v>76982561.302677348</v>
      </c>
      <c r="O26" s="128">
        <f>'Program Lvl'!P185</f>
        <v>79447826.144261956</v>
      </c>
      <c r="P26" s="128">
        <f>'Program Lvl'!Q185</f>
        <v>81088381.777448356</v>
      </c>
      <c r="Q26" s="128">
        <f>'Program Lvl'!R185</f>
        <v>83521620.538007841</v>
      </c>
      <c r="R26" s="128">
        <f>'Program Lvl'!S185</f>
        <v>89135191.294330582</v>
      </c>
      <c r="S26" s="128">
        <f>'Program Lvl'!T185</f>
        <v>91806252.376808688</v>
      </c>
      <c r="T26" s="128">
        <f>'Program Lvl'!U185</f>
        <v>94539843.99297525</v>
      </c>
      <c r="U26" s="129">
        <f>'Program Lvl'!V185</f>
        <v>97141980.547270328</v>
      </c>
      <c r="V26" s="129">
        <f>'Program Lvl'!W185</f>
        <v>99922071.893196285</v>
      </c>
      <c r="W26" s="124">
        <f t="shared" si="0"/>
        <v>754968427.07188582</v>
      </c>
      <c r="X26" s="128">
        <f t="shared" si="1"/>
        <v>868519522.42521501</v>
      </c>
      <c r="Y26" s="121" t="s">
        <v>689</v>
      </c>
    </row>
    <row r="27" spans="1:25" x14ac:dyDescent="0.25">
      <c r="A27" s="131"/>
      <c r="B27" s="132" t="s">
        <v>170</v>
      </c>
      <c r="C27" s="133">
        <f t="shared" ref="C27:U27" si="2">SUM(C2:C26)</f>
        <v>310008445.96767592</v>
      </c>
      <c r="D27" s="134">
        <f t="shared" si="2"/>
        <v>306048021.64818639</v>
      </c>
      <c r="E27" s="134">
        <f t="shared" si="2"/>
        <v>321003320.30956864</v>
      </c>
      <c r="F27" s="134">
        <f t="shared" si="2"/>
        <v>332977979.11434036</v>
      </c>
      <c r="G27" s="134">
        <f t="shared" si="2"/>
        <v>331113762.96022868</v>
      </c>
      <c r="H27" s="134">
        <f t="shared" si="2"/>
        <v>336673384.37655038</v>
      </c>
      <c r="I27" s="134">
        <f t="shared" si="2"/>
        <v>346444811.0024215</v>
      </c>
      <c r="J27" s="134">
        <f t="shared" si="2"/>
        <v>374694981.46827883</v>
      </c>
      <c r="K27" s="135">
        <f t="shared" si="2"/>
        <v>395568189.71091491</v>
      </c>
      <c r="L27" s="135">
        <f>SUM(L2:L26)</f>
        <v>407936515.5579623</v>
      </c>
      <c r="M27" s="136">
        <f t="shared" si="2"/>
        <v>317758657.11686778</v>
      </c>
      <c r="N27" s="137">
        <f t="shared" si="2"/>
        <v>321541702.74412578</v>
      </c>
      <c r="O27" s="137">
        <f t="shared" si="2"/>
        <v>345685466.23524654</v>
      </c>
      <c r="P27" s="137">
        <f t="shared" si="2"/>
        <v>367545385.64067084</v>
      </c>
      <c r="Q27" s="137">
        <f t="shared" si="2"/>
        <v>374624830.81432229</v>
      </c>
      <c r="R27" s="137">
        <f t="shared" si="2"/>
        <v>390437907.94894397</v>
      </c>
      <c r="S27" s="137">
        <f t="shared" si="2"/>
        <v>411814011.27085483</v>
      </c>
      <c r="T27" s="137">
        <f t="shared" si="2"/>
        <v>456529451.10337579</v>
      </c>
      <c r="U27" s="138">
        <f t="shared" si="2"/>
        <v>494010464.21919477</v>
      </c>
      <c r="V27" s="138">
        <f t="shared" ref="V27" si="3">SUM(V2:V26)</f>
        <v>522193228.57906431</v>
      </c>
      <c r="W27" s="133">
        <f t="shared" si="0"/>
        <v>3462469412.1161284</v>
      </c>
      <c r="X27" s="137">
        <f t="shared" si="1"/>
        <v>4002141105.6726675</v>
      </c>
    </row>
    <row r="28" spans="1:25" ht="13.5" customHeight="1" x14ac:dyDescent="0.25">
      <c r="M28" s="141"/>
      <c r="N28" s="142"/>
      <c r="O28" s="142"/>
      <c r="P28" s="142"/>
      <c r="Q28" s="142"/>
      <c r="R28" s="142"/>
      <c r="S28" s="142"/>
      <c r="T28" s="142"/>
      <c r="U28" s="142"/>
      <c r="V28" s="142"/>
      <c r="W28" s="143"/>
    </row>
    <row r="29" spans="1:25" x14ac:dyDescent="0.25">
      <c r="B29" s="145" t="s">
        <v>748</v>
      </c>
      <c r="C29" s="146" t="str">
        <f>IF(ROUND(C27-'Division Lvl'!I423,0)=0,"OK","ERR")</f>
        <v>OK</v>
      </c>
      <c r="D29" s="147" t="str">
        <f>IF(ROUND(D27-'Division Lvl'!J423,0)=0,"OK","ERR")</f>
        <v>OK</v>
      </c>
      <c r="E29" s="147" t="str">
        <f>IF(ROUND(E27-'Division Lvl'!K423,0)=0,"OK","ERR")</f>
        <v>OK</v>
      </c>
      <c r="F29" s="147" t="str">
        <f>IF(ROUND(F27-'Division Lvl'!L423,0)=0,"OK","ERR")</f>
        <v>OK</v>
      </c>
      <c r="G29" s="147" t="str">
        <f>IF(ROUND(G27-'Division Lvl'!M423,0)=0,"OK","ERR")</f>
        <v>OK</v>
      </c>
      <c r="H29" s="147" t="str">
        <f>IF(ROUND(H27-'Division Lvl'!N423,0)=0,"OK","ERR")</f>
        <v>OK</v>
      </c>
      <c r="I29" s="147" t="str">
        <f>IF(ROUND(I27-'Division Lvl'!O423,0)=0,"OK","ERR")</f>
        <v>OK</v>
      </c>
      <c r="J29" s="147" t="str">
        <f>IF(ROUND(J27-'Division Lvl'!P423,0)=0,"OK","ERR")</f>
        <v>OK</v>
      </c>
      <c r="K29" s="147" t="str">
        <f>IF(ROUND(K27-'Division Lvl'!Q423,0)=0,"OK","ERR")</f>
        <v>OK</v>
      </c>
      <c r="L29" s="147" t="str">
        <f>IF(ROUND(L27-'Division Lvl'!R423,0)=0,"OK","ERR")</f>
        <v>OK</v>
      </c>
      <c r="M29" s="148" t="str">
        <f>IF(ROUND(M27-'Division Lvl'!X423,0)=0,"OK","ERR")</f>
        <v>OK</v>
      </c>
      <c r="N29" s="149" t="str">
        <f>IF(ROUND(N27-'Division Lvl'!Y423,0)=0,"OK","ERR")</f>
        <v>OK</v>
      </c>
      <c r="O29" s="149" t="str">
        <f>IF(ROUND(O27-'Division Lvl'!Z423,0)=0,"OK","ERR")</f>
        <v>OK</v>
      </c>
      <c r="P29" s="149" t="str">
        <f>IF(ROUND(P27-'Division Lvl'!AA423,0)=0,"OK","ERR")</f>
        <v>OK</v>
      </c>
      <c r="Q29" s="149" t="str">
        <f>IF(ROUND(Q27-'Division Lvl'!AB423,0)=0,"OK","ERR")</f>
        <v>OK</v>
      </c>
      <c r="R29" s="149" t="str">
        <f>IF(ROUND(R27-'Division Lvl'!AC423,0)=0,"OK","ERR")</f>
        <v>OK</v>
      </c>
      <c r="S29" s="149" t="str">
        <f>IF(ROUND(S27-'Division Lvl'!AD423,0)=0,"OK","ERR")</f>
        <v>OK</v>
      </c>
      <c r="T29" s="149" t="str">
        <f>IF(ROUND(T27-'Division Lvl'!AE423,0)=0,"OK","ERR")</f>
        <v>OK</v>
      </c>
      <c r="U29" s="149" t="str">
        <f>IF(ROUND(U27-'Division Lvl'!AF423,0)=0,"OK","ERR")</f>
        <v>OK</v>
      </c>
      <c r="V29" s="149" t="str">
        <f>IF(ROUND(V27-'Division Lvl'!AG423,0)=0,"OK","ERR")</f>
        <v>OK</v>
      </c>
      <c r="W29" s="150"/>
    </row>
    <row r="30" spans="1:25" x14ac:dyDescent="0.25">
      <c r="M30" s="151"/>
      <c r="N30" s="152"/>
      <c r="O30" s="152"/>
      <c r="P30" s="152"/>
      <c r="Q30" s="152"/>
      <c r="R30" s="152"/>
      <c r="S30" s="152"/>
      <c r="T30" s="152"/>
      <c r="U30" s="152"/>
      <c r="V30" s="152"/>
      <c r="W30" s="153"/>
    </row>
  </sheetData>
  <customSheetViews>
    <customSheetView guid="{F825F3C4-2C1B-4430-9FB5-E00CF4CE7953}" fitToPage="1" hiddenColumns="1">
      <selection activeCell="J36" sqref="J36"/>
      <pageMargins left="0.7" right="0.7" top="0.75" bottom="0.75" header="0.3" footer="0.3"/>
      <pageSetup paperSize="9" scale="85" orientation="landscape" r:id="rId1"/>
    </customSheetView>
    <customSheetView guid="{EA50F573-595E-4091-ADB0-1AFF7D56C6BE}" fitToPage="1" hiddenColumns="1">
      <selection activeCell="C48" sqref="C48"/>
      <pageMargins left="0.7" right="0.7" top="0.75" bottom="0.75" header="0.3" footer="0.3"/>
      <pageSetup paperSize="9" scale="85" orientation="landscape" r:id="rId2"/>
    </customSheetView>
  </customSheetViews>
  <conditionalFormatting sqref="C29:V29">
    <cfRule type="cellIs" dxfId="119" priority="1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&amp;L&amp;"Arial,Bold"Attachment 1 – Network Capital Expenditure Projection Summary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6" tint="-0.249977111117893"/>
  </sheetPr>
  <dimension ref="A1:H31"/>
  <sheetViews>
    <sheetView workbookViewId="0">
      <selection activeCell="H2" sqref="H2:H6"/>
    </sheetView>
  </sheetViews>
  <sheetFormatPr defaultRowHeight="12.75" x14ac:dyDescent="0.2"/>
  <cols>
    <col min="1" max="1" width="19.140625" bestFit="1" customWidth="1"/>
    <col min="2" max="7" width="5.85546875" customWidth="1"/>
    <col min="8" max="8" width="6.85546875" bestFit="1" customWidth="1"/>
  </cols>
  <sheetData>
    <row r="1" spans="1:8" x14ac:dyDescent="0.2"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170</v>
      </c>
      <c r="H1" s="1" t="s">
        <v>1096</v>
      </c>
    </row>
    <row r="2" spans="1:8" x14ac:dyDescent="0.2">
      <c r="A2" s="2" t="s">
        <v>882</v>
      </c>
      <c r="B2" s="104">
        <f>'Division Lvl'!I427</f>
        <v>109287872</v>
      </c>
      <c r="C2" s="104">
        <f>'Division Lvl'!J427</f>
        <v>120299207</v>
      </c>
      <c r="D2" s="104">
        <f>'Division Lvl'!K427</f>
        <v>118788250</v>
      </c>
      <c r="E2" s="104">
        <f>'Division Lvl'!L427</f>
        <v>124144750</v>
      </c>
      <c r="F2" s="104">
        <f>'Division Lvl'!M427</f>
        <v>127818750</v>
      </c>
      <c r="G2" s="105">
        <f>SUM(B2:F2)</f>
        <v>600338829</v>
      </c>
      <c r="H2" s="105">
        <v>600000000</v>
      </c>
    </row>
    <row r="3" spans="1:8" x14ac:dyDescent="0.2">
      <c r="A3" s="2" t="s">
        <v>881</v>
      </c>
      <c r="B3" s="104">
        <f>'Division Lvl'!I426</f>
        <v>64808968</v>
      </c>
      <c r="C3" s="104">
        <f>'Division Lvl'!J426</f>
        <v>64514992</v>
      </c>
      <c r="D3" s="104">
        <f>'Division Lvl'!K426</f>
        <v>70132408</v>
      </c>
      <c r="E3" s="104">
        <f>'Division Lvl'!L426</f>
        <v>78309987</v>
      </c>
      <c r="F3" s="104">
        <f>'Division Lvl'!M426</f>
        <v>72071597</v>
      </c>
      <c r="G3" s="105">
        <f t="shared" ref="G3:G7" si="0">SUM(B3:F3)</f>
        <v>349837952</v>
      </c>
      <c r="H3" s="105">
        <v>350000000</v>
      </c>
    </row>
    <row r="4" spans="1:8" x14ac:dyDescent="0.2">
      <c r="A4" s="2" t="s">
        <v>1094</v>
      </c>
      <c r="B4" s="104">
        <f>'Division Lvl'!I428</f>
        <v>33956216</v>
      </c>
      <c r="C4" s="104">
        <f>'Division Lvl'!J428</f>
        <v>24446757</v>
      </c>
      <c r="D4" s="104">
        <f>'Division Lvl'!K428</f>
        <v>20808877</v>
      </c>
      <c r="E4" s="104">
        <f>'Division Lvl'!L428</f>
        <v>19862891</v>
      </c>
      <c r="F4" s="104">
        <f>'Division Lvl'!M428</f>
        <v>19577920</v>
      </c>
      <c r="G4" s="105">
        <f t="shared" si="0"/>
        <v>118652661</v>
      </c>
      <c r="H4" s="105">
        <v>119000000</v>
      </c>
    </row>
    <row r="5" spans="1:8" x14ac:dyDescent="0.2">
      <c r="A5" s="2" t="s">
        <v>1095</v>
      </c>
      <c r="B5" s="104">
        <f>'Division Lvl'!I430</f>
        <v>13635350</v>
      </c>
      <c r="C5" s="104">
        <f>'Division Lvl'!J430</f>
        <v>8241780</v>
      </c>
      <c r="D5" s="104">
        <f>'Division Lvl'!K430</f>
        <v>6422946</v>
      </c>
      <c r="E5" s="104">
        <f>'Division Lvl'!L430</f>
        <v>6353986</v>
      </c>
      <c r="F5" s="104">
        <f>'Division Lvl'!M430</f>
        <v>6720525</v>
      </c>
      <c r="G5" s="105">
        <f t="shared" si="0"/>
        <v>41374587</v>
      </c>
      <c r="H5" s="105">
        <v>41000000</v>
      </c>
    </row>
    <row r="6" spans="1:8" s="37" customFormat="1" x14ac:dyDescent="0.2">
      <c r="A6" s="2" t="s">
        <v>179</v>
      </c>
      <c r="B6" s="104">
        <f>'Division Lvl'!I429</f>
        <v>4000000</v>
      </c>
      <c r="C6" s="104">
        <f>'Division Lvl'!J429</f>
        <v>4000000</v>
      </c>
      <c r="D6" s="104">
        <f>'Division Lvl'!K429</f>
        <v>4000000</v>
      </c>
      <c r="E6" s="104">
        <f>'Division Lvl'!L429</f>
        <v>4000000</v>
      </c>
      <c r="F6" s="104">
        <f>'Division Lvl'!M429</f>
        <v>4000000</v>
      </c>
      <c r="G6" s="105">
        <f t="shared" si="0"/>
        <v>20000000</v>
      </c>
      <c r="H6" s="105">
        <v>20000000</v>
      </c>
    </row>
    <row r="7" spans="1:8" x14ac:dyDescent="0.2">
      <c r="A7" s="2" t="s">
        <v>517</v>
      </c>
      <c r="B7" s="104">
        <f>'Division Lvl'!I431</f>
        <v>79390039.967675894</v>
      </c>
      <c r="C7" s="104">
        <f>'Division Lvl'!J431</f>
        <v>79655285.648186415</v>
      </c>
      <c r="D7" s="104">
        <f>'Division Lvl'!K431</f>
        <v>80461672.309568614</v>
      </c>
      <c r="E7" s="104">
        <f>'Division Lvl'!L431</f>
        <v>79957198.11434038</v>
      </c>
      <c r="F7" s="104">
        <f>'Division Lvl'!M431</f>
        <v>80535803.960228667</v>
      </c>
      <c r="G7" s="105">
        <f t="shared" si="0"/>
        <v>400000000</v>
      </c>
      <c r="H7" s="105">
        <v>400000000</v>
      </c>
    </row>
    <row r="8" spans="1:8" x14ac:dyDescent="0.2">
      <c r="A8" s="1" t="s">
        <v>170</v>
      </c>
      <c r="B8" s="106">
        <f>SUM(B2:B7)</f>
        <v>305078445.96767592</v>
      </c>
      <c r="C8" s="106">
        <f t="shared" ref="C8:H8" si="1">SUM(C2:C7)</f>
        <v>301158021.64818645</v>
      </c>
      <c r="D8" s="106">
        <f t="shared" si="1"/>
        <v>300614153.30956864</v>
      </c>
      <c r="E8" s="106">
        <f t="shared" si="1"/>
        <v>312628812.11434036</v>
      </c>
      <c r="F8" s="106">
        <f t="shared" si="1"/>
        <v>310724595.96022868</v>
      </c>
      <c r="G8" s="106">
        <f t="shared" si="1"/>
        <v>1530204029</v>
      </c>
      <c r="H8" s="106">
        <f t="shared" si="1"/>
        <v>1530000000</v>
      </c>
    </row>
    <row r="12" spans="1:8" x14ac:dyDescent="0.2">
      <c r="C12" s="37"/>
      <c r="D12" s="37"/>
      <c r="E12" s="37"/>
      <c r="F12" s="37"/>
    </row>
    <row r="30" spans="7:8" x14ac:dyDescent="0.2">
      <c r="G30" s="102"/>
      <c r="H30" s="103"/>
    </row>
    <row r="31" spans="7:8" x14ac:dyDescent="0.2">
      <c r="H31" s="37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H372"/>
  <sheetViews>
    <sheetView topLeftCell="A321" workbookViewId="0">
      <selection activeCell="A2" sqref="A2:B372"/>
    </sheetView>
  </sheetViews>
  <sheetFormatPr defaultRowHeight="12.75" x14ac:dyDescent="0.2"/>
  <cols>
    <col min="1" max="1" width="6.85546875" bestFit="1" customWidth="1"/>
    <col min="2" max="2" width="89.140625" bestFit="1" customWidth="1"/>
    <col min="3" max="5" width="12" bestFit="1" customWidth="1"/>
    <col min="6" max="7" width="9" bestFit="1" customWidth="1"/>
    <col min="8" max="8" width="12" bestFit="1" customWidth="1"/>
  </cols>
  <sheetData>
    <row r="1" spans="1:8" x14ac:dyDescent="0.2">
      <c r="A1" t="s">
        <v>511</v>
      </c>
      <c r="B1" t="s">
        <v>0</v>
      </c>
      <c r="C1" t="s">
        <v>973</v>
      </c>
      <c r="D1" t="s">
        <v>974</v>
      </c>
      <c r="E1" t="s">
        <v>975</v>
      </c>
      <c r="F1" t="s">
        <v>976</v>
      </c>
      <c r="G1" t="s">
        <v>977</v>
      </c>
      <c r="H1" t="s">
        <v>1110</v>
      </c>
    </row>
    <row r="2" spans="1:8" x14ac:dyDescent="0.2">
      <c r="A2" t="s">
        <v>949</v>
      </c>
      <c r="B2" t="s">
        <v>948</v>
      </c>
      <c r="C2">
        <v>300000</v>
      </c>
      <c r="D2">
        <v>300000</v>
      </c>
      <c r="E2">
        <v>300000</v>
      </c>
      <c r="F2">
        <v>300000</v>
      </c>
      <c r="G2">
        <v>300000</v>
      </c>
      <c r="H2">
        <f>SUM(C2:G2)</f>
        <v>1500000</v>
      </c>
    </row>
    <row r="3" spans="1:8" x14ac:dyDescent="0.2">
      <c r="A3" t="s">
        <v>96</v>
      </c>
      <c r="B3" t="s">
        <v>295</v>
      </c>
      <c r="C3">
        <v>1817759</v>
      </c>
      <c r="D3">
        <v>1809464</v>
      </c>
      <c r="E3">
        <v>1815980</v>
      </c>
      <c r="F3">
        <v>1824516</v>
      </c>
      <c r="G3">
        <v>1838449</v>
      </c>
      <c r="H3" s="37">
        <f t="shared" ref="H3:H66" si="0">SUM(C3:G3)</f>
        <v>9106168</v>
      </c>
    </row>
    <row r="4" spans="1:8" x14ac:dyDescent="0.2">
      <c r="A4" t="s">
        <v>396</v>
      </c>
      <c r="B4" t="s">
        <v>521</v>
      </c>
      <c r="C4">
        <v>0</v>
      </c>
      <c r="D4">
        <v>0</v>
      </c>
      <c r="E4">
        <v>0</v>
      </c>
      <c r="F4">
        <v>0</v>
      </c>
      <c r="G4">
        <v>0</v>
      </c>
      <c r="H4" s="37">
        <f t="shared" si="0"/>
        <v>0</v>
      </c>
    </row>
    <row r="5" spans="1:8" x14ac:dyDescent="0.2">
      <c r="A5" t="s">
        <v>57</v>
      </c>
      <c r="B5" t="s">
        <v>873</v>
      </c>
      <c r="C5">
        <v>1840000</v>
      </c>
      <c r="D5">
        <v>1840000</v>
      </c>
      <c r="E5">
        <v>1840000</v>
      </c>
      <c r="F5">
        <v>1840000</v>
      </c>
      <c r="G5">
        <v>1840000</v>
      </c>
      <c r="H5" s="37">
        <f t="shared" si="0"/>
        <v>9200000</v>
      </c>
    </row>
    <row r="6" spans="1:8" x14ac:dyDescent="0.2">
      <c r="A6" t="s">
        <v>716</v>
      </c>
      <c r="B6" t="s">
        <v>727</v>
      </c>
      <c r="C6">
        <v>0</v>
      </c>
      <c r="D6">
        <v>0</v>
      </c>
      <c r="E6">
        <v>0</v>
      </c>
      <c r="F6">
        <v>0</v>
      </c>
      <c r="G6">
        <v>0</v>
      </c>
      <c r="H6" s="37">
        <f t="shared" si="0"/>
        <v>0</v>
      </c>
    </row>
    <row r="7" spans="1:8" x14ac:dyDescent="0.2">
      <c r="A7" t="s">
        <v>58</v>
      </c>
      <c r="B7" t="s">
        <v>272</v>
      </c>
      <c r="C7">
        <v>2000000</v>
      </c>
      <c r="D7">
        <v>2000000</v>
      </c>
      <c r="E7">
        <v>1000000</v>
      </c>
      <c r="F7">
        <v>1000000</v>
      </c>
      <c r="G7">
        <v>2000000</v>
      </c>
      <c r="H7" s="37">
        <f t="shared" si="0"/>
        <v>8000000</v>
      </c>
    </row>
    <row r="8" spans="1:8" x14ac:dyDescent="0.2">
      <c r="A8" t="s">
        <v>507</v>
      </c>
      <c r="B8" t="s">
        <v>522</v>
      </c>
      <c r="C8">
        <v>0</v>
      </c>
      <c r="D8">
        <v>0</v>
      </c>
      <c r="E8">
        <v>0</v>
      </c>
      <c r="F8">
        <v>0</v>
      </c>
      <c r="G8">
        <v>0</v>
      </c>
      <c r="H8" s="37">
        <f t="shared" si="0"/>
        <v>0</v>
      </c>
    </row>
    <row r="9" spans="1:8" x14ac:dyDescent="0.2">
      <c r="A9" t="s">
        <v>59</v>
      </c>
      <c r="B9" t="s">
        <v>468</v>
      </c>
      <c r="C9">
        <v>0</v>
      </c>
      <c r="D9">
        <v>0</v>
      </c>
      <c r="E9">
        <v>0</v>
      </c>
      <c r="F9">
        <v>0</v>
      </c>
      <c r="G9">
        <v>0</v>
      </c>
      <c r="H9" s="37">
        <f t="shared" si="0"/>
        <v>0</v>
      </c>
    </row>
    <row r="10" spans="1:8" x14ac:dyDescent="0.2">
      <c r="A10" t="s">
        <v>395</v>
      </c>
      <c r="B10" t="s">
        <v>523</v>
      </c>
      <c r="C10">
        <v>0</v>
      </c>
      <c r="D10">
        <v>0</v>
      </c>
      <c r="E10">
        <v>0</v>
      </c>
      <c r="F10">
        <v>0</v>
      </c>
      <c r="G10">
        <v>0</v>
      </c>
      <c r="H10" s="37">
        <f t="shared" si="0"/>
        <v>0</v>
      </c>
    </row>
    <row r="11" spans="1:8" x14ac:dyDescent="0.2">
      <c r="A11" t="s">
        <v>60</v>
      </c>
      <c r="B11" t="s">
        <v>273</v>
      </c>
      <c r="C11">
        <v>500000</v>
      </c>
      <c r="D11">
        <v>500000</v>
      </c>
      <c r="E11">
        <v>500000</v>
      </c>
      <c r="F11">
        <v>500000</v>
      </c>
      <c r="G11">
        <v>500000</v>
      </c>
      <c r="H11" s="37">
        <f t="shared" si="0"/>
        <v>2500000</v>
      </c>
    </row>
    <row r="12" spans="1:8" x14ac:dyDescent="0.2">
      <c r="A12" t="s">
        <v>61</v>
      </c>
      <c r="B12" t="s">
        <v>274</v>
      </c>
      <c r="C12">
        <v>696000</v>
      </c>
      <c r="D12">
        <v>696000</v>
      </c>
      <c r="E12">
        <v>696000</v>
      </c>
      <c r="F12">
        <v>696000</v>
      </c>
      <c r="G12">
        <v>696000</v>
      </c>
      <c r="H12" s="37">
        <f t="shared" si="0"/>
        <v>3480000</v>
      </c>
    </row>
    <row r="13" spans="1:8" x14ac:dyDescent="0.2">
      <c r="A13" t="s">
        <v>62</v>
      </c>
      <c r="B13" t="s">
        <v>275</v>
      </c>
      <c r="C13">
        <v>450000</v>
      </c>
      <c r="D13">
        <v>450000</v>
      </c>
      <c r="E13">
        <v>450000</v>
      </c>
      <c r="F13">
        <v>450000</v>
      </c>
      <c r="G13">
        <v>450000</v>
      </c>
      <c r="H13" s="37">
        <f t="shared" si="0"/>
        <v>2250000</v>
      </c>
    </row>
    <row r="14" spans="1:8" x14ac:dyDescent="0.2">
      <c r="A14" t="s">
        <v>48</v>
      </c>
      <c r="B14" t="s">
        <v>260</v>
      </c>
      <c r="C14">
        <v>735000</v>
      </c>
      <c r="D14">
        <v>735000</v>
      </c>
      <c r="E14">
        <v>735000</v>
      </c>
      <c r="F14">
        <v>787500</v>
      </c>
      <c r="G14">
        <v>840000</v>
      </c>
      <c r="H14" s="37">
        <f t="shared" si="0"/>
        <v>3832500</v>
      </c>
    </row>
    <row r="15" spans="1:8" x14ac:dyDescent="0.2">
      <c r="A15" t="s">
        <v>811</v>
      </c>
      <c r="B15" t="s">
        <v>843</v>
      </c>
      <c r="C15">
        <v>0</v>
      </c>
      <c r="D15">
        <v>0</v>
      </c>
      <c r="E15">
        <v>0</v>
      </c>
      <c r="F15">
        <v>0</v>
      </c>
      <c r="G15">
        <v>0</v>
      </c>
      <c r="H15" s="37">
        <f t="shared" si="0"/>
        <v>0</v>
      </c>
    </row>
    <row r="16" spans="1:8" x14ac:dyDescent="0.2">
      <c r="A16" t="s">
        <v>810</v>
      </c>
      <c r="B16" t="s">
        <v>844</v>
      </c>
      <c r="C16">
        <v>0</v>
      </c>
      <c r="D16">
        <v>0</v>
      </c>
      <c r="E16">
        <v>0</v>
      </c>
      <c r="F16">
        <v>0</v>
      </c>
      <c r="G16">
        <v>0</v>
      </c>
      <c r="H16" s="37">
        <f t="shared" si="0"/>
        <v>0</v>
      </c>
    </row>
    <row r="17" spans="1:8" x14ac:dyDescent="0.2">
      <c r="A17" t="s">
        <v>49</v>
      </c>
      <c r="B17" t="s">
        <v>782</v>
      </c>
      <c r="C17">
        <v>11330000</v>
      </c>
      <c r="D17">
        <v>12100000</v>
      </c>
      <c r="E17">
        <v>12870000</v>
      </c>
      <c r="F17">
        <v>13640000</v>
      </c>
      <c r="G17">
        <v>14410000</v>
      </c>
      <c r="H17" s="37">
        <f t="shared" si="0"/>
        <v>64350000</v>
      </c>
    </row>
    <row r="18" spans="1:8" x14ac:dyDescent="0.2">
      <c r="A18" t="s">
        <v>50</v>
      </c>
      <c r="B18" t="s">
        <v>266</v>
      </c>
      <c r="C18">
        <v>8750000</v>
      </c>
      <c r="D18">
        <v>11000000</v>
      </c>
      <c r="E18">
        <v>12250000</v>
      </c>
      <c r="F18">
        <v>13250000</v>
      </c>
      <c r="G18">
        <v>13250000</v>
      </c>
      <c r="H18" s="37">
        <f t="shared" si="0"/>
        <v>58500000</v>
      </c>
    </row>
    <row r="19" spans="1:8" x14ac:dyDescent="0.2">
      <c r="A19" t="s">
        <v>51</v>
      </c>
      <c r="B19" t="s">
        <v>52</v>
      </c>
      <c r="C19">
        <v>12600000</v>
      </c>
      <c r="D19">
        <v>12600000</v>
      </c>
      <c r="E19">
        <v>12600000</v>
      </c>
      <c r="F19">
        <v>12950000</v>
      </c>
      <c r="G19">
        <v>13300000</v>
      </c>
      <c r="H19" s="37">
        <f t="shared" si="0"/>
        <v>64050000</v>
      </c>
    </row>
    <row r="20" spans="1:8" x14ac:dyDescent="0.2">
      <c r="A20" t="s">
        <v>53</v>
      </c>
      <c r="B20" t="s">
        <v>267</v>
      </c>
      <c r="C20">
        <v>1000000</v>
      </c>
      <c r="D20">
        <v>1000000</v>
      </c>
      <c r="E20">
        <v>1000000</v>
      </c>
      <c r="F20">
        <v>1000000</v>
      </c>
      <c r="G20">
        <v>1000000</v>
      </c>
      <c r="H20" s="37">
        <f t="shared" si="0"/>
        <v>5000000</v>
      </c>
    </row>
    <row r="21" spans="1:8" x14ac:dyDescent="0.2">
      <c r="A21" t="s">
        <v>54</v>
      </c>
      <c r="B21" t="s">
        <v>451</v>
      </c>
      <c r="C21">
        <v>0</v>
      </c>
      <c r="D21">
        <v>0</v>
      </c>
      <c r="E21">
        <v>0</v>
      </c>
      <c r="F21">
        <v>0</v>
      </c>
      <c r="G21">
        <v>0</v>
      </c>
      <c r="H21" s="37">
        <f t="shared" si="0"/>
        <v>0</v>
      </c>
    </row>
    <row r="22" spans="1:8" x14ac:dyDescent="0.2">
      <c r="A22" t="s">
        <v>55</v>
      </c>
      <c r="B22" t="s">
        <v>268</v>
      </c>
      <c r="C22">
        <v>4800000</v>
      </c>
      <c r="D22">
        <v>4800000</v>
      </c>
      <c r="E22">
        <v>4800000</v>
      </c>
      <c r="F22">
        <v>5600000</v>
      </c>
      <c r="G22">
        <v>5600000</v>
      </c>
      <c r="H22" s="37">
        <f t="shared" si="0"/>
        <v>25600000</v>
      </c>
    </row>
    <row r="23" spans="1:8" x14ac:dyDescent="0.2">
      <c r="A23" t="s">
        <v>56</v>
      </c>
      <c r="B23" t="s">
        <v>789</v>
      </c>
      <c r="C23">
        <v>0</v>
      </c>
      <c r="D23">
        <v>0</v>
      </c>
      <c r="E23">
        <v>0</v>
      </c>
      <c r="F23">
        <v>0</v>
      </c>
      <c r="G23">
        <v>0</v>
      </c>
      <c r="H23" s="37">
        <f t="shared" si="0"/>
        <v>0</v>
      </c>
    </row>
    <row r="24" spans="1:8" x14ac:dyDescent="0.2">
      <c r="A24" t="s">
        <v>775</v>
      </c>
      <c r="B24" t="s">
        <v>776</v>
      </c>
      <c r="C24">
        <v>650000</v>
      </c>
      <c r="D24">
        <v>1950000</v>
      </c>
      <c r="E24">
        <v>2340000</v>
      </c>
      <c r="F24">
        <v>2340000</v>
      </c>
      <c r="G24">
        <v>1300000</v>
      </c>
      <c r="H24" s="37">
        <f t="shared" si="0"/>
        <v>8580000</v>
      </c>
    </row>
    <row r="25" spans="1:8" x14ac:dyDescent="0.2">
      <c r="A25" t="s">
        <v>67</v>
      </c>
      <c r="B25" t="s">
        <v>261</v>
      </c>
      <c r="C25">
        <v>510000</v>
      </c>
      <c r="D25">
        <v>510000</v>
      </c>
      <c r="E25">
        <v>850000</v>
      </c>
      <c r="F25">
        <v>850000</v>
      </c>
      <c r="G25">
        <v>1020000</v>
      </c>
      <c r="H25" s="37">
        <f t="shared" si="0"/>
        <v>3740000</v>
      </c>
    </row>
    <row r="26" spans="1:8" x14ac:dyDescent="0.2">
      <c r="A26" t="s">
        <v>68</v>
      </c>
      <c r="B26" t="s">
        <v>805</v>
      </c>
      <c r="C26">
        <v>1170000</v>
      </c>
      <c r="D26">
        <v>1170000</v>
      </c>
      <c r="E26">
        <v>1170000</v>
      </c>
      <c r="F26">
        <v>1462500</v>
      </c>
      <c r="G26">
        <v>1462500</v>
      </c>
      <c r="H26" s="37">
        <f t="shared" si="0"/>
        <v>6435000</v>
      </c>
    </row>
    <row r="27" spans="1:8" x14ac:dyDescent="0.2">
      <c r="A27" t="s">
        <v>69</v>
      </c>
      <c r="B27" t="s">
        <v>262</v>
      </c>
      <c r="C27">
        <v>500000</v>
      </c>
      <c r="D27">
        <v>500000</v>
      </c>
      <c r="E27">
        <v>500000</v>
      </c>
      <c r="F27">
        <v>500000</v>
      </c>
      <c r="G27">
        <v>500000</v>
      </c>
      <c r="H27" s="37">
        <f t="shared" si="0"/>
        <v>2500000</v>
      </c>
    </row>
    <row r="28" spans="1:8" x14ac:dyDescent="0.2">
      <c r="A28" t="s">
        <v>70</v>
      </c>
      <c r="B28" t="s">
        <v>263</v>
      </c>
      <c r="C28">
        <v>5950000</v>
      </c>
      <c r="D28">
        <v>6300000</v>
      </c>
      <c r="E28">
        <v>7875000</v>
      </c>
      <c r="F28">
        <v>7875000</v>
      </c>
      <c r="G28">
        <v>7875000</v>
      </c>
      <c r="H28" s="37">
        <f t="shared" si="0"/>
        <v>35875000</v>
      </c>
    </row>
    <row r="29" spans="1:8" x14ac:dyDescent="0.2">
      <c r="A29" t="s">
        <v>71</v>
      </c>
      <c r="B29" t="s">
        <v>359</v>
      </c>
      <c r="C29">
        <v>0</v>
      </c>
      <c r="D29">
        <v>0</v>
      </c>
      <c r="E29">
        <v>0</v>
      </c>
      <c r="F29">
        <v>0</v>
      </c>
      <c r="G29">
        <v>0</v>
      </c>
      <c r="H29" s="37">
        <f t="shared" si="0"/>
        <v>0</v>
      </c>
    </row>
    <row r="30" spans="1:8" x14ac:dyDescent="0.2">
      <c r="A30" t="s">
        <v>72</v>
      </c>
      <c r="B30" t="s">
        <v>264</v>
      </c>
      <c r="C30">
        <v>3500000</v>
      </c>
      <c r="D30">
        <v>3500000</v>
      </c>
      <c r="E30">
        <v>3500000</v>
      </c>
      <c r="F30">
        <v>3500000</v>
      </c>
      <c r="G30">
        <v>3500000</v>
      </c>
      <c r="H30" s="37">
        <f t="shared" si="0"/>
        <v>17500000</v>
      </c>
    </row>
    <row r="31" spans="1:8" x14ac:dyDescent="0.2">
      <c r="A31" t="s">
        <v>73</v>
      </c>
      <c r="B31" t="s">
        <v>265</v>
      </c>
      <c r="C31">
        <v>0</v>
      </c>
      <c r="D31">
        <v>0</v>
      </c>
      <c r="E31">
        <v>0</v>
      </c>
      <c r="F31">
        <v>0</v>
      </c>
      <c r="G31">
        <v>0</v>
      </c>
      <c r="H31" s="37">
        <f t="shared" si="0"/>
        <v>0</v>
      </c>
    </row>
    <row r="32" spans="1:8" x14ac:dyDescent="0.2">
      <c r="A32" t="s">
        <v>347</v>
      </c>
      <c r="B32" t="s">
        <v>348</v>
      </c>
      <c r="C32">
        <v>708000</v>
      </c>
      <c r="D32">
        <v>708000</v>
      </c>
      <c r="E32">
        <v>708000</v>
      </c>
      <c r="F32">
        <v>708000</v>
      </c>
      <c r="G32">
        <v>708000</v>
      </c>
      <c r="H32" s="37">
        <f t="shared" si="0"/>
        <v>3540000</v>
      </c>
    </row>
    <row r="33" spans="1:8" x14ac:dyDescent="0.2">
      <c r="A33" t="s">
        <v>349</v>
      </c>
      <c r="B33" t="s">
        <v>350</v>
      </c>
      <c r="C33">
        <v>0</v>
      </c>
      <c r="D33">
        <v>0</v>
      </c>
      <c r="E33">
        <v>0</v>
      </c>
      <c r="F33">
        <v>0</v>
      </c>
      <c r="G33">
        <v>0</v>
      </c>
      <c r="H33" s="37">
        <f t="shared" si="0"/>
        <v>0</v>
      </c>
    </row>
    <row r="34" spans="1:8" x14ac:dyDescent="0.2">
      <c r="A34" t="s">
        <v>792</v>
      </c>
      <c r="B34" t="s">
        <v>794</v>
      </c>
      <c r="C34">
        <v>0</v>
      </c>
      <c r="D34">
        <v>0</v>
      </c>
      <c r="E34">
        <v>0</v>
      </c>
      <c r="F34">
        <v>0</v>
      </c>
      <c r="G34">
        <v>0</v>
      </c>
      <c r="H34" s="37">
        <f t="shared" si="0"/>
        <v>0</v>
      </c>
    </row>
    <row r="35" spans="1:8" x14ac:dyDescent="0.2">
      <c r="A35" t="s">
        <v>849</v>
      </c>
      <c r="B35" t="s">
        <v>850</v>
      </c>
      <c r="C35">
        <v>270000</v>
      </c>
      <c r="D35">
        <v>270000</v>
      </c>
      <c r="E35">
        <v>270000</v>
      </c>
      <c r="F35">
        <v>270000</v>
      </c>
      <c r="G35">
        <v>270000</v>
      </c>
      <c r="H35" s="37">
        <f t="shared" si="0"/>
        <v>1350000</v>
      </c>
    </row>
    <row r="36" spans="1:8" x14ac:dyDescent="0.2">
      <c r="A36" t="s">
        <v>74</v>
      </c>
      <c r="B36" t="s">
        <v>269</v>
      </c>
      <c r="C36">
        <v>0</v>
      </c>
      <c r="D36">
        <v>0</v>
      </c>
      <c r="E36">
        <v>0</v>
      </c>
      <c r="F36">
        <v>0</v>
      </c>
      <c r="G36">
        <v>0</v>
      </c>
      <c r="H36" s="37">
        <f t="shared" si="0"/>
        <v>0</v>
      </c>
    </row>
    <row r="37" spans="1:8" x14ac:dyDescent="0.2">
      <c r="A37" t="s">
        <v>75</v>
      </c>
      <c r="B37" t="s">
        <v>296</v>
      </c>
      <c r="C37">
        <v>3690000</v>
      </c>
      <c r="D37">
        <v>3690000</v>
      </c>
      <c r="E37">
        <v>3690000</v>
      </c>
      <c r="F37">
        <v>3690000</v>
      </c>
      <c r="G37">
        <v>3690000</v>
      </c>
      <c r="H37" s="37">
        <f t="shared" si="0"/>
        <v>18450000</v>
      </c>
    </row>
    <row r="38" spans="1:8" x14ac:dyDescent="0.2">
      <c r="A38" t="s">
        <v>76</v>
      </c>
      <c r="B38" t="s">
        <v>270</v>
      </c>
      <c r="C38">
        <v>2500000</v>
      </c>
      <c r="D38">
        <v>2500000</v>
      </c>
      <c r="E38">
        <v>2500000</v>
      </c>
      <c r="F38">
        <v>2500000</v>
      </c>
      <c r="G38">
        <v>2500000</v>
      </c>
      <c r="H38" s="37">
        <f t="shared" si="0"/>
        <v>12500000</v>
      </c>
    </row>
    <row r="39" spans="1:8" x14ac:dyDescent="0.2">
      <c r="A39" t="s">
        <v>462</v>
      </c>
      <c r="B39" t="s">
        <v>524</v>
      </c>
      <c r="C39">
        <v>0</v>
      </c>
      <c r="D39">
        <v>0</v>
      </c>
      <c r="E39">
        <v>0</v>
      </c>
      <c r="F39">
        <v>0</v>
      </c>
      <c r="G39">
        <v>0</v>
      </c>
      <c r="H39" s="37">
        <f t="shared" si="0"/>
        <v>0</v>
      </c>
    </row>
    <row r="40" spans="1:8" x14ac:dyDescent="0.2">
      <c r="A40" t="s">
        <v>463</v>
      </c>
      <c r="B40" t="s">
        <v>525</v>
      </c>
      <c r="C40">
        <v>0</v>
      </c>
      <c r="D40">
        <v>0</v>
      </c>
      <c r="E40">
        <v>0</v>
      </c>
      <c r="F40">
        <v>0</v>
      </c>
      <c r="G40">
        <v>0</v>
      </c>
      <c r="H40" s="37">
        <f t="shared" si="0"/>
        <v>0</v>
      </c>
    </row>
    <row r="41" spans="1:8" x14ac:dyDescent="0.2">
      <c r="A41" t="s">
        <v>203</v>
      </c>
      <c r="B41" t="s">
        <v>297</v>
      </c>
      <c r="C41">
        <v>1625000</v>
      </c>
      <c r="D41">
        <v>1625000</v>
      </c>
      <c r="E41">
        <v>1625000</v>
      </c>
      <c r="F41">
        <v>1625000</v>
      </c>
      <c r="G41">
        <v>1625000</v>
      </c>
      <c r="H41" s="37">
        <f t="shared" si="0"/>
        <v>8125000</v>
      </c>
    </row>
    <row r="42" spans="1:8" x14ac:dyDescent="0.2">
      <c r="A42" t="s">
        <v>204</v>
      </c>
      <c r="B42" t="s">
        <v>271</v>
      </c>
      <c r="C42">
        <v>1440000</v>
      </c>
      <c r="D42">
        <v>2400000</v>
      </c>
      <c r="E42">
        <v>2400000</v>
      </c>
      <c r="F42">
        <v>2400000</v>
      </c>
      <c r="G42">
        <v>2400000</v>
      </c>
      <c r="H42" s="37">
        <f t="shared" si="0"/>
        <v>11040000</v>
      </c>
    </row>
    <row r="43" spans="1:8" x14ac:dyDescent="0.2">
      <c r="A43" t="s">
        <v>280</v>
      </c>
      <c r="B43" t="s">
        <v>298</v>
      </c>
      <c r="C43">
        <v>1200000</v>
      </c>
      <c r="D43">
        <v>1500000</v>
      </c>
      <c r="E43">
        <v>1650000.0000000002</v>
      </c>
      <c r="F43">
        <v>1650000.0000000002</v>
      </c>
      <c r="G43">
        <v>1500000</v>
      </c>
      <c r="H43" s="37">
        <f t="shared" si="0"/>
        <v>7500000</v>
      </c>
    </row>
    <row r="44" spans="1:8" x14ac:dyDescent="0.2">
      <c r="A44" t="s">
        <v>510</v>
      </c>
      <c r="B44" t="s">
        <v>788</v>
      </c>
      <c r="C44">
        <v>261000</v>
      </c>
      <c r="D44">
        <v>0</v>
      </c>
      <c r="E44">
        <v>0</v>
      </c>
      <c r="F44">
        <v>0</v>
      </c>
      <c r="G44">
        <v>0</v>
      </c>
      <c r="H44" s="37">
        <f t="shared" si="0"/>
        <v>261000</v>
      </c>
    </row>
    <row r="45" spans="1:8" x14ac:dyDescent="0.2">
      <c r="A45" t="s">
        <v>812</v>
      </c>
      <c r="B45" t="s">
        <v>830</v>
      </c>
      <c r="C45">
        <v>440000</v>
      </c>
      <c r="D45">
        <v>1408000</v>
      </c>
      <c r="E45">
        <v>1892000</v>
      </c>
      <c r="F45">
        <v>1892000</v>
      </c>
      <c r="G45">
        <v>0</v>
      </c>
      <c r="H45" s="37">
        <f t="shared" si="0"/>
        <v>5632000</v>
      </c>
    </row>
    <row r="46" spans="1:8" x14ac:dyDescent="0.2">
      <c r="A46" t="s">
        <v>813</v>
      </c>
      <c r="B46" t="s">
        <v>831</v>
      </c>
      <c r="C46">
        <v>10000000</v>
      </c>
      <c r="D46">
        <v>9000000</v>
      </c>
      <c r="E46">
        <v>9000000</v>
      </c>
      <c r="F46">
        <v>8000000</v>
      </c>
      <c r="G46">
        <v>8000000</v>
      </c>
      <c r="H46" s="37">
        <f t="shared" si="0"/>
        <v>44000000</v>
      </c>
    </row>
    <row r="47" spans="1:8" x14ac:dyDescent="0.2">
      <c r="A47" t="s">
        <v>915</v>
      </c>
      <c r="B47" t="s">
        <v>918</v>
      </c>
      <c r="C47">
        <v>0</v>
      </c>
      <c r="D47">
        <v>0</v>
      </c>
      <c r="E47">
        <v>0</v>
      </c>
      <c r="F47">
        <v>0</v>
      </c>
      <c r="G47">
        <v>0</v>
      </c>
      <c r="H47" s="37">
        <f t="shared" si="0"/>
        <v>0</v>
      </c>
    </row>
    <row r="48" spans="1:8" x14ac:dyDescent="0.2">
      <c r="A48" t="s">
        <v>735</v>
      </c>
      <c r="B48" t="s">
        <v>742</v>
      </c>
      <c r="C48">
        <v>2152731</v>
      </c>
      <c r="D48">
        <v>2206549</v>
      </c>
      <c r="E48">
        <v>2261713</v>
      </c>
      <c r="F48">
        <v>2318255</v>
      </c>
      <c r="G48">
        <v>2376212</v>
      </c>
      <c r="H48" s="37">
        <f t="shared" si="0"/>
        <v>11315460</v>
      </c>
    </row>
    <row r="49" spans="1:8" x14ac:dyDescent="0.2">
      <c r="A49" t="s">
        <v>195</v>
      </c>
      <c r="B49" t="s">
        <v>299</v>
      </c>
      <c r="C49">
        <v>8585365.8536585364</v>
      </c>
      <c r="D49">
        <v>3616894.7055324214</v>
      </c>
      <c r="E49">
        <v>92859.941091974877</v>
      </c>
      <c r="F49">
        <v>0</v>
      </c>
      <c r="G49">
        <v>0</v>
      </c>
      <c r="H49" s="37">
        <f t="shared" si="0"/>
        <v>12295120.500282934</v>
      </c>
    </row>
    <row r="50" spans="1:8" x14ac:dyDescent="0.2">
      <c r="A50" t="s">
        <v>196</v>
      </c>
      <c r="B50" t="s">
        <v>300</v>
      </c>
      <c r="C50">
        <v>500000</v>
      </c>
      <c r="D50">
        <v>500000</v>
      </c>
      <c r="E50">
        <v>2000000</v>
      </c>
      <c r="F50">
        <v>2000000</v>
      </c>
      <c r="G50">
        <v>2000000</v>
      </c>
      <c r="H50" s="37">
        <f t="shared" si="0"/>
        <v>7000000</v>
      </c>
    </row>
    <row r="51" spans="1:8" x14ac:dyDescent="0.2">
      <c r="A51" t="s">
        <v>706</v>
      </c>
      <c r="B51" t="s">
        <v>711</v>
      </c>
      <c r="C51">
        <v>0</v>
      </c>
      <c r="D51">
        <v>0</v>
      </c>
      <c r="E51">
        <v>0</v>
      </c>
      <c r="F51">
        <v>0</v>
      </c>
      <c r="G51">
        <v>0</v>
      </c>
      <c r="H51" s="37">
        <f t="shared" si="0"/>
        <v>0</v>
      </c>
    </row>
    <row r="52" spans="1:8" x14ac:dyDescent="0.2">
      <c r="A52" t="s">
        <v>154</v>
      </c>
      <c r="B52" t="s">
        <v>301</v>
      </c>
      <c r="C52">
        <v>0</v>
      </c>
      <c r="D52">
        <v>0</v>
      </c>
      <c r="E52">
        <v>0</v>
      </c>
      <c r="F52">
        <v>0</v>
      </c>
      <c r="G52">
        <v>0</v>
      </c>
      <c r="H52" s="37">
        <f t="shared" si="0"/>
        <v>0</v>
      </c>
    </row>
    <row r="53" spans="1:8" x14ac:dyDescent="0.2">
      <c r="A53" t="s">
        <v>164</v>
      </c>
      <c r="B53" t="s">
        <v>302</v>
      </c>
      <c r="C53">
        <v>6800844</v>
      </c>
      <c r="D53">
        <v>7103063</v>
      </c>
      <c r="E53">
        <v>6647368</v>
      </c>
      <c r="F53">
        <v>6275047</v>
      </c>
      <c r="G53">
        <v>5947097</v>
      </c>
      <c r="H53" s="37">
        <f t="shared" si="0"/>
        <v>32773419</v>
      </c>
    </row>
    <row r="54" spans="1:8" x14ac:dyDescent="0.2">
      <c r="A54" t="s">
        <v>97</v>
      </c>
      <c r="B54" t="s">
        <v>303</v>
      </c>
      <c r="C54">
        <v>13836506</v>
      </c>
      <c r="D54">
        <v>13286183</v>
      </c>
      <c r="E54">
        <v>13262397</v>
      </c>
      <c r="F54">
        <v>13309313</v>
      </c>
      <c r="G54">
        <v>13547284</v>
      </c>
      <c r="H54" s="37">
        <f t="shared" si="0"/>
        <v>67241683</v>
      </c>
    </row>
    <row r="55" spans="1:8" x14ac:dyDescent="0.2">
      <c r="A55" t="s">
        <v>169</v>
      </c>
      <c r="B55" t="s">
        <v>304</v>
      </c>
      <c r="C55">
        <v>120000</v>
      </c>
      <c r="D55">
        <v>120000</v>
      </c>
      <c r="E55">
        <v>120000</v>
      </c>
      <c r="F55">
        <v>120000</v>
      </c>
      <c r="G55">
        <v>120000</v>
      </c>
      <c r="H55" s="37">
        <f t="shared" si="0"/>
        <v>600000</v>
      </c>
    </row>
    <row r="56" spans="1:8" x14ac:dyDescent="0.2">
      <c r="A56" t="s">
        <v>165</v>
      </c>
      <c r="B56" t="s">
        <v>166</v>
      </c>
      <c r="C56">
        <v>500000</v>
      </c>
      <c r="D56">
        <v>500000</v>
      </c>
      <c r="E56">
        <v>500000</v>
      </c>
      <c r="F56">
        <v>500000</v>
      </c>
      <c r="G56">
        <v>500000</v>
      </c>
      <c r="H56" s="37">
        <f t="shared" si="0"/>
        <v>2500000</v>
      </c>
    </row>
    <row r="57" spans="1:8" x14ac:dyDescent="0.2">
      <c r="A57" t="s">
        <v>167</v>
      </c>
      <c r="B57" t="s">
        <v>857</v>
      </c>
      <c r="C57">
        <v>1000000</v>
      </c>
      <c r="D57">
        <v>1000000</v>
      </c>
      <c r="E57">
        <v>1000000</v>
      </c>
      <c r="F57">
        <v>1000000</v>
      </c>
      <c r="G57">
        <v>1000000</v>
      </c>
      <c r="H57" s="37">
        <f t="shared" si="0"/>
        <v>5000000</v>
      </c>
    </row>
    <row r="58" spans="1:8" x14ac:dyDescent="0.2">
      <c r="A58" t="s">
        <v>168</v>
      </c>
      <c r="B58" t="s">
        <v>305</v>
      </c>
      <c r="C58">
        <v>0</v>
      </c>
      <c r="D58">
        <v>0</v>
      </c>
      <c r="E58">
        <v>0</v>
      </c>
      <c r="F58">
        <v>0</v>
      </c>
      <c r="G58">
        <v>0</v>
      </c>
      <c r="H58" s="37">
        <f t="shared" si="0"/>
        <v>0</v>
      </c>
    </row>
    <row r="59" spans="1:8" x14ac:dyDescent="0.2">
      <c r="A59" t="s">
        <v>193</v>
      </c>
      <c r="B59" t="s">
        <v>306</v>
      </c>
      <c r="C59">
        <v>250000</v>
      </c>
      <c r="D59">
        <v>250000</v>
      </c>
      <c r="E59">
        <v>250000</v>
      </c>
      <c r="F59">
        <v>250000</v>
      </c>
      <c r="G59">
        <v>250000</v>
      </c>
      <c r="H59" s="37">
        <f t="shared" si="0"/>
        <v>1250000</v>
      </c>
    </row>
    <row r="60" spans="1:8" x14ac:dyDescent="0.2">
      <c r="A60" t="s">
        <v>134</v>
      </c>
      <c r="B60" t="s">
        <v>135</v>
      </c>
      <c r="C60">
        <v>0</v>
      </c>
      <c r="D60">
        <v>0</v>
      </c>
      <c r="E60">
        <v>0</v>
      </c>
      <c r="F60">
        <v>0</v>
      </c>
      <c r="G60">
        <v>0</v>
      </c>
      <c r="H60" s="37">
        <f t="shared" si="0"/>
        <v>0</v>
      </c>
    </row>
    <row r="61" spans="1:8" x14ac:dyDescent="0.2">
      <c r="A61" t="s">
        <v>136</v>
      </c>
      <c r="B61" t="s">
        <v>307</v>
      </c>
      <c r="C61">
        <v>0</v>
      </c>
      <c r="D61">
        <v>0</v>
      </c>
      <c r="E61">
        <v>0</v>
      </c>
      <c r="F61">
        <v>0</v>
      </c>
      <c r="G61">
        <v>0</v>
      </c>
      <c r="H61" s="37">
        <f t="shared" si="0"/>
        <v>0</v>
      </c>
    </row>
    <row r="62" spans="1:8" x14ac:dyDescent="0.2">
      <c r="A62" t="s">
        <v>137</v>
      </c>
      <c r="B62" t="s">
        <v>1024</v>
      </c>
      <c r="C62">
        <v>25000</v>
      </c>
      <c r="D62">
        <v>0</v>
      </c>
      <c r="E62">
        <v>0</v>
      </c>
      <c r="F62">
        <v>0</v>
      </c>
      <c r="G62">
        <v>0</v>
      </c>
      <c r="H62" s="37">
        <f t="shared" si="0"/>
        <v>25000</v>
      </c>
    </row>
    <row r="63" spans="1:8" x14ac:dyDescent="0.2">
      <c r="A63" t="s">
        <v>138</v>
      </c>
      <c r="B63" t="s">
        <v>308</v>
      </c>
      <c r="C63">
        <v>957584</v>
      </c>
      <c r="D63">
        <v>907185</v>
      </c>
      <c r="E63">
        <v>856786</v>
      </c>
      <c r="F63">
        <v>806386</v>
      </c>
      <c r="G63">
        <v>755987</v>
      </c>
      <c r="H63" s="37">
        <f t="shared" si="0"/>
        <v>4283928</v>
      </c>
    </row>
    <row r="64" spans="1:8" x14ac:dyDescent="0.2">
      <c r="A64" t="s">
        <v>492</v>
      </c>
      <c r="B64" t="s">
        <v>526</v>
      </c>
      <c r="C64">
        <v>0</v>
      </c>
      <c r="D64">
        <v>0</v>
      </c>
      <c r="E64">
        <v>0</v>
      </c>
      <c r="F64">
        <v>0</v>
      </c>
      <c r="G64">
        <v>0</v>
      </c>
      <c r="H64" s="37">
        <f t="shared" si="0"/>
        <v>0</v>
      </c>
    </row>
    <row r="65" spans="1:8" x14ac:dyDescent="0.2">
      <c r="A65" t="s">
        <v>139</v>
      </c>
      <c r="B65" t="s">
        <v>1025</v>
      </c>
      <c r="C65">
        <v>80000</v>
      </c>
      <c r="D65">
        <v>80000</v>
      </c>
      <c r="E65">
        <v>80000</v>
      </c>
      <c r="F65">
        <v>80000</v>
      </c>
      <c r="G65">
        <v>85000</v>
      </c>
      <c r="H65" s="37">
        <f t="shared" si="0"/>
        <v>405000</v>
      </c>
    </row>
    <row r="66" spans="1:8" x14ac:dyDescent="0.2">
      <c r="A66" t="s">
        <v>401</v>
      </c>
      <c r="B66" t="s">
        <v>527</v>
      </c>
      <c r="C66">
        <v>0</v>
      </c>
      <c r="D66">
        <v>0</v>
      </c>
      <c r="E66">
        <v>0</v>
      </c>
      <c r="F66">
        <v>0</v>
      </c>
      <c r="G66">
        <v>0</v>
      </c>
      <c r="H66" s="37">
        <f t="shared" si="0"/>
        <v>0</v>
      </c>
    </row>
    <row r="67" spans="1:8" x14ac:dyDescent="0.2">
      <c r="A67" t="s">
        <v>197</v>
      </c>
      <c r="B67" t="s">
        <v>309</v>
      </c>
      <c r="C67">
        <v>1400000</v>
      </c>
      <c r="D67">
        <v>750000</v>
      </c>
      <c r="E67">
        <v>750000</v>
      </c>
      <c r="F67">
        <v>750000</v>
      </c>
      <c r="G67">
        <v>750000</v>
      </c>
      <c r="H67" s="37">
        <f t="shared" ref="H67:H130" si="1">SUM(C67:G67)</f>
        <v>4400000</v>
      </c>
    </row>
    <row r="68" spans="1:8" x14ac:dyDescent="0.2">
      <c r="A68" t="s">
        <v>717</v>
      </c>
      <c r="B68" t="s">
        <v>718</v>
      </c>
      <c r="C68">
        <v>0</v>
      </c>
      <c r="D68">
        <v>0</v>
      </c>
      <c r="E68">
        <v>0</v>
      </c>
      <c r="F68">
        <v>0</v>
      </c>
      <c r="G68">
        <v>0</v>
      </c>
      <c r="H68" s="37">
        <f t="shared" si="1"/>
        <v>0</v>
      </c>
    </row>
    <row r="69" spans="1:8" x14ac:dyDescent="0.2">
      <c r="A69" t="s">
        <v>719</v>
      </c>
      <c r="B69" t="s">
        <v>728</v>
      </c>
      <c r="C69">
        <v>0</v>
      </c>
      <c r="D69">
        <v>0</v>
      </c>
      <c r="E69">
        <v>0</v>
      </c>
      <c r="F69">
        <v>0</v>
      </c>
      <c r="G69">
        <v>0</v>
      </c>
      <c r="H69" s="37">
        <f t="shared" si="1"/>
        <v>0</v>
      </c>
    </row>
    <row r="70" spans="1:8" x14ac:dyDescent="0.2">
      <c r="A70" t="s">
        <v>707</v>
      </c>
      <c r="B70" t="s">
        <v>712</v>
      </c>
      <c r="C70">
        <v>0</v>
      </c>
      <c r="D70">
        <v>0</v>
      </c>
      <c r="E70">
        <v>0</v>
      </c>
      <c r="F70">
        <v>0</v>
      </c>
      <c r="G70">
        <v>0</v>
      </c>
      <c r="H70" s="37">
        <f t="shared" si="1"/>
        <v>0</v>
      </c>
    </row>
    <row r="71" spans="1:8" x14ac:dyDescent="0.2">
      <c r="A71" t="s">
        <v>98</v>
      </c>
      <c r="B71" t="s">
        <v>310</v>
      </c>
      <c r="C71">
        <v>1731521</v>
      </c>
      <c r="D71">
        <v>1666575</v>
      </c>
      <c r="E71">
        <v>1664189</v>
      </c>
      <c r="F71">
        <v>1670205</v>
      </c>
      <c r="G71">
        <v>1698923</v>
      </c>
      <c r="H71" s="37">
        <f t="shared" si="1"/>
        <v>8431413</v>
      </c>
    </row>
    <row r="72" spans="1:8" x14ac:dyDescent="0.2">
      <c r="A72" t="s">
        <v>461</v>
      </c>
      <c r="B72" t="s">
        <v>528</v>
      </c>
      <c r="C72">
        <v>0</v>
      </c>
      <c r="D72">
        <v>0</v>
      </c>
      <c r="E72">
        <v>0</v>
      </c>
      <c r="F72">
        <v>0</v>
      </c>
      <c r="G72">
        <v>0</v>
      </c>
      <c r="H72" s="37">
        <f t="shared" si="1"/>
        <v>0</v>
      </c>
    </row>
    <row r="73" spans="1:8" x14ac:dyDescent="0.2">
      <c r="A73" t="s">
        <v>491</v>
      </c>
      <c r="B73" t="s">
        <v>529</v>
      </c>
      <c r="C73">
        <v>0</v>
      </c>
      <c r="D73">
        <v>0</v>
      </c>
      <c r="E73">
        <v>0</v>
      </c>
      <c r="F73">
        <v>0</v>
      </c>
      <c r="G73">
        <v>0</v>
      </c>
      <c r="H73" s="37">
        <f t="shared" si="1"/>
        <v>0</v>
      </c>
    </row>
    <row r="74" spans="1:8" x14ac:dyDescent="0.2">
      <c r="A74" t="s">
        <v>129</v>
      </c>
      <c r="B74" t="s">
        <v>311</v>
      </c>
      <c r="C74">
        <v>100000</v>
      </c>
      <c r="D74">
        <v>100000</v>
      </c>
      <c r="E74">
        <v>100000</v>
      </c>
      <c r="F74">
        <v>100000</v>
      </c>
      <c r="G74">
        <v>100000</v>
      </c>
      <c r="H74" s="37">
        <f t="shared" si="1"/>
        <v>500000</v>
      </c>
    </row>
    <row r="75" spans="1:8" x14ac:dyDescent="0.2">
      <c r="A75" t="s">
        <v>130</v>
      </c>
      <c r="B75" t="s">
        <v>530</v>
      </c>
      <c r="C75">
        <v>0</v>
      </c>
      <c r="D75">
        <v>0</v>
      </c>
      <c r="E75">
        <v>0</v>
      </c>
      <c r="F75">
        <v>0</v>
      </c>
      <c r="G75">
        <v>0</v>
      </c>
      <c r="H75" s="37">
        <f t="shared" si="1"/>
        <v>0</v>
      </c>
    </row>
    <row r="76" spans="1:8" x14ac:dyDescent="0.2">
      <c r="A76" t="s">
        <v>874</v>
      </c>
      <c r="B76" t="s">
        <v>876</v>
      </c>
      <c r="C76">
        <v>342400</v>
      </c>
      <c r="D76">
        <v>617700</v>
      </c>
      <c r="E76">
        <v>873300</v>
      </c>
      <c r="F76">
        <v>947600</v>
      </c>
      <c r="G76">
        <v>1364538</v>
      </c>
      <c r="H76" s="37">
        <f t="shared" si="1"/>
        <v>4145538</v>
      </c>
    </row>
    <row r="77" spans="1:8" x14ac:dyDescent="0.2">
      <c r="A77" t="s">
        <v>720</v>
      </c>
      <c r="B77" t="s">
        <v>729</v>
      </c>
      <c r="C77">
        <v>0</v>
      </c>
      <c r="D77">
        <v>0</v>
      </c>
      <c r="E77">
        <v>0</v>
      </c>
      <c r="F77">
        <v>0</v>
      </c>
      <c r="G77">
        <v>0</v>
      </c>
      <c r="H77" s="37">
        <f t="shared" si="1"/>
        <v>0</v>
      </c>
    </row>
    <row r="78" spans="1:8" x14ac:dyDescent="0.2">
      <c r="A78" t="s">
        <v>474</v>
      </c>
      <c r="B78" t="s">
        <v>531</v>
      </c>
      <c r="C78">
        <v>0</v>
      </c>
      <c r="D78">
        <v>0</v>
      </c>
      <c r="E78">
        <v>0</v>
      </c>
      <c r="F78">
        <v>0</v>
      </c>
      <c r="G78">
        <v>0</v>
      </c>
      <c r="H78" s="37">
        <f t="shared" si="1"/>
        <v>0</v>
      </c>
    </row>
    <row r="79" spans="1:8" x14ac:dyDescent="0.2">
      <c r="A79" t="s">
        <v>370</v>
      </c>
      <c r="B79" t="s">
        <v>532</v>
      </c>
      <c r="C79">
        <v>0</v>
      </c>
      <c r="D79">
        <v>0</v>
      </c>
      <c r="E79">
        <v>0</v>
      </c>
      <c r="F79">
        <v>0</v>
      </c>
      <c r="G79">
        <v>0</v>
      </c>
      <c r="H79" s="37">
        <f t="shared" si="1"/>
        <v>0</v>
      </c>
    </row>
    <row r="80" spans="1:8" x14ac:dyDescent="0.2">
      <c r="A80" t="s">
        <v>372</v>
      </c>
      <c r="B80" t="s">
        <v>533</v>
      </c>
      <c r="C80">
        <v>0</v>
      </c>
      <c r="D80">
        <v>0</v>
      </c>
      <c r="E80">
        <v>0</v>
      </c>
      <c r="F80">
        <v>0</v>
      </c>
      <c r="G80">
        <v>0</v>
      </c>
      <c r="H80" s="37">
        <f t="shared" si="1"/>
        <v>0</v>
      </c>
    </row>
    <row r="81" spans="1:8" x14ac:dyDescent="0.2">
      <c r="A81" t="s">
        <v>425</v>
      </c>
      <c r="B81" t="s">
        <v>426</v>
      </c>
      <c r="C81">
        <v>0</v>
      </c>
      <c r="D81">
        <v>0</v>
      </c>
      <c r="E81">
        <v>0</v>
      </c>
      <c r="F81">
        <v>0</v>
      </c>
      <c r="G81">
        <v>0</v>
      </c>
      <c r="H81" s="37">
        <f t="shared" si="1"/>
        <v>0</v>
      </c>
    </row>
    <row r="82" spans="1:8" x14ac:dyDescent="0.2">
      <c r="A82" t="s">
        <v>403</v>
      </c>
      <c r="B82" t="s">
        <v>534</v>
      </c>
      <c r="C82">
        <v>0</v>
      </c>
      <c r="D82">
        <v>0</v>
      </c>
      <c r="E82">
        <v>0</v>
      </c>
      <c r="F82">
        <v>0</v>
      </c>
      <c r="G82">
        <v>0</v>
      </c>
      <c r="H82" s="37">
        <f t="shared" si="1"/>
        <v>0</v>
      </c>
    </row>
    <row r="83" spans="1:8" x14ac:dyDescent="0.2">
      <c r="A83" t="s">
        <v>389</v>
      </c>
      <c r="B83" t="s">
        <v>535</v>
      </c>
      <c r="C83">
        <v>0</v>
      </c>
      <c r="D83">
        <v>0</v>
      </c>
      <c r="E83">
        <v>0</v>
      </c>
      <c r="F83">
        <v>0</v>
      </c>
      <c r="G83">
        <v>0</v>
      </c>
      <c r="H83" s="37">
        <f t="shared" si="1"/>
        <v>0</v>
      </c>
    </row>
    <row r="84" spans="1:8" x14ac:dyDescent="0.2">
      <c r="A84" t="s">
        <v>378</v>
      </c>
      <c r="B84" t="s">
        <v>536</v>
      </c>
      <c r="C84">
        <v>0</v>
      </c>
      <c r="D84">
        <v>0</v>
      </c>
      <c r="E84">
        <v>0</v>
      </c>
      <c r="F84">
        <v>0</v>
      </c>
      <c r="G84">
        <v>0</v>
      </c>
      <c r="H84" s="37">
        <f t="shared" si="1"/>
        <v>0</v>
      </c>
    </row>
    <row r="85" spans="1:8" x14ac:dyDescent="0.2">
      <c r="A85" t="s">
        <v>405</v>
      </c>
      <c r="B85" t="s">
        <v>537</v>
      </c>
      <c r="C85">
        <v>0</v>
      </c>
      <c r="D85">
        <v>0</v>
      </c>
      <c r="E85">
        <v>0</v>
      </c>
      <c r="F85">
        <v>0</v>
      </c>
      <c r="G85">
        <v>0</v>
      </c>
      <c r="H85" s="37">
        <f t="shared" si="1"/>
        <v>0</v>
      </c>
    </row>
    <row r="86" spans="1:8" x14ac:dyDescent="0.2">
      <c r="A86" t="s">
        <v>475</v>
      </c>
      <c r="B86" t="s">
        <v>538</v>
      </c>
      <c r="C86">
        <v>0</v>
      </c>
      <c r="D86">
        <v>0</v>
      </c>
      <c r="E86">
        <v>0</v>
      </c>
      <c r="F86">
        <v>0</v>
      </c>
      <c r="G86">
        <v>0</v>
      </c>
      <c r="H86" s="37">
        <f t="shared" si="1"/>
        <v>0</v>
      </c>
    </row>
    <row r="87" spans="1:8" x14ac:dyDescent="0.2">
      <c r="A87" t="s">
        <v>895</v>
      </c>
      <c r="B87" t="s">
        <v>910</v>
      </c>
      <c r="C87">
        <v>0</v>
      </c>
      <c r="D87">
        <v>0</v>
      </c>
      <c r="E87">
        <v>0</v>
      </c>
      <c r="F87">
        <v>0</v>
      </c>
      <c r="G87">
        <v>0</v>
      </c>
      <c r="H87" s="37">
        <f t="shared" si="1"/>
        <v>0</v>
      </c>
    </row>
    <row r="88" spans="1:8" x14ac:dyDescent="0.2">
      <c r="A88" t="s">
        <v>366</v>
      </c>
      <c r="B88" t="s">
        <v>367</v>
      </c>
      <c r="C88">
        <v>0</v>
      </c>
      <c r="D88">
        <v>0</v>
      </c>
      <c r="E88">
        <v>0</v>
      </c>
      <c r="F88">
        <v>0</v>
      </c>
      <c r="G88">
        <v>0</v>
      </c>
      <c r="H88" s="37">
        <f t="shared" si="1"/>
        <v>0</v>
      </c>
    </row>
    <row r="89" spans="1:8" x14ac:dyDescent="0.2">
      <c r="A89" t="s">
        <v>373</v>
      </c>
      <c r="B89" t="s">
        <v>374</v>
      </c>
      <c r="C89">
        <v>0</v>
      </c>
      <c r="D89">
        <v>0</v>
      </c>
      <c r="E89">
        <v>0</v>
      </c>
      <c r="F89">
        <v>0</v>
      </c>
      <c r="G89">
        <v>0</v>
      </c>
      <c r="H89" s="37">
        <f t="shared" si="1"/>
        <v>0</v>
      </c>
    </row>
    <row r="90" spans="1:8" x14ac:dyDescent="0.2">
      <c r="A90" t="s">
        <v>476</v>
      </c>
      <c r="B90" t="s">
        <v>477</v>
      </c>
      <c r="C90">
        <v>0</v>
      </c>
      <c r="D90">
        <v>0</v>
      </c>
      <c r="E90">
        <v>0</v>
      </c>
      <c r="F90">
        <v>0</v>
      </c>
      <c r="G90">
        <v>0</v>
      </c>
      <c r="H90" s="37">
        <f t="shared" si="1"/>
        <v>0</v>
      </c>
    </row>
    <row r="91" spans="1:8" x14ac:dyDescent="0.2">
      <c r="A91" t="s">
        <v>440</v>
      </c>
      <c r="B91" t="s">
        <v>539</v>
      </c>
      <c r="C91">
        <v>0</v>
      </c>
      <c r="D91">
        <v>0</v>
      </c>
      <c r="E91">
        <v>0</v>
      </c>
      <c r="F91">
        <v>0</v>
      </c>
      <c r="G91">
        <v>0</v>
      </c>
      <c r="H91" s="37">
        <f t="shared" si="1"/>
        <v>0</v>
      </c>
    </row>
    <row r="92" spans="1:8" x14ac:dyDescent="0.2">
      <c r="A92" t="s">
        <v>100</v>
      </c>
      <c r="B92" t="s">
        <v>312</v>
      </c>
      <c r="C92">
        <v>1887804.8780487806</v>
      </c>
      <c r="D92">
        <v>5710.8863771564547</v>
      </c>
      <c r="E92">
        <v>0</v>
      </c>
      <c r="F92">
        <v>0</v>
      </c>
      <c r="G92">
        <v>0</v>
      </c>
      <c r="H92" s="37">
        <f t="shared" si="1"/>
        <v>1893515.7644259371</v>
      </c>
    </row>
    <row r="93" spans="1:8" x14ac:dyDescent="0.2">
      <c r="A93" t="s">
        <v>112</v>
      </c>
      <c r="B93" t="s">
        <v>294</v>
      </c>
      <c r="C93">
        <v>6072000</v>
      </c>
      <c r="D93">
        <v>0</v>
      </c>
      <c r="E93">
        <v>0</v>
      </c>
      <c r="F93">
        <v>0</v>
      </c>
      <c r="G93">
        <v>0</v>
      </c>
      <c r="H93" s="37">
        <f t="shared" si="1"/>
        <v>6072000</v>
      </c>
    </row>
    <row r="94" spans="1:8" x14ac:dyDescent="0.2">
      <c r="A94" t="s">
        <v>384</v>
      </c>
      <c r="B94" t="s">
        <v>540</v>
      </c>
      <c r="C94">
        <v>0</v>
      </c>
      <c r="D94">
        <v>0</v>
      </c>
      <c r="E94">
        <v>0</v>
      </c>
      <c r="F94">
        <v>0</v>
      </c>
      <c r="G94">
        <v>0</v>
      </c>
      <c r="H94" s="37">
        <f t="shared" si="1"/>
        <v>0</v>
      </c>
    </row>
    <row r="95" spans="1:8" x14ac:dyDescent="0.2">
      <c r="A95" t="s">
        <v>379</v>
      </c>
      <c r="B95" t="s">
        <v>380</v>
      </c>
      <c r="C95">
        <v>0</v>
      </c>
      <c r="D95">
        <v>0</v>
      </c>
      <c r="E95">
        <v>0</v>
      </c>
      <c r="F95">
        <v>0</v>
      </c>
      <c r="G95">
        <v>0</v>
      </c>
      <c r="H95" s="37">
        <f t="shared" si="1"/>
        <v>0</v>
      </c>
    </row>
    <row r="96" spans="1:8" x14ac:dyDescent="0.2">
      <c r="A96" t="s">
        <v>397</v>
      </c>
      <c r="B96" t="s">
        <v>790</v>
      </c>
      <c r="C96">
        <v>0</v>
      </c>
      <c r="D96">
        <v>0</v>
      </c>
      <c r="E96">
        <v>0</v>
      </c>
      <c r="F96">
        <v>0</v>
      </c>
      <c r="G96">
        <v>0</v>
      </c>
      <c r="H96" s="37">
        <f t="shared" si="1"/>
        <v>0</v>
      </c>
    </row>
    <row r="97" spans="1:8" x14ac:dyDescent="0.2">
      <c r="A97" t="s">
        <v>433</v>
      </c>
      <c r="B97" t="s">
        <v>541</v>
      </c>
      <c r="C97">
        <v>0</v>
      </c>
      <c r="D97">
        <v>0</v>
      </c>
      <c r="E97">
        <v>0</v>
      </c>
      <c r="F97">
        <v>0</v>
      </c>
      <c r="G97">
        <v>0</v>
      </c>
      <c r="H97" s="37">
        <f t="shared" si="1"/>
        <v>0</v>
      </c>
    </row>
    <row r="98" spans="1:8" x14ac:dyDescent="0.2">
      <c r="A98" t="s">
        <v>424</v>
      </c>
      <c r="B98" t="s">
        <v>542</v>
      </c>
      <c r="C98">
        <v>0</v>
      </c>
      <c r="D98">
        <v>0</v>
      </c>
      <c r="E98">
        <v>0</v>
      </c>
      <c r="F98">
        <v>0</v>
      </c>
      <c r="G98">
        <v>0</v>
      </c>
      <c r="H98" s="37">
        <f t="shared" si="1"/>
        <v>0</v>
      </c>
    </row>
    <row r="99" spans="1:8" x14ac:dyDescent="0.2">
      <c r="A99" t="s">
        <v>419</v>
      </c>
      <c r="B99" t="s">
        <v>543</v>
      </c>
      <c r="C99">
        <v>0</v>
      </c>
      <c r="D99">
        <v>0</v>
      </c>
      <c r="E99">
        <v>0</v>
      </c>
      <c r="F99">
        <v>0</v>
      </c>
      <c r="G99">
        <v>0</v>
      </c>
      <c r="H99" s="37">
        <f t="shared" si="1"/>
        <v>0</v>
      </c>
    </row>
    <row r="100" spans="1:8" x14ac:dyDescent="0.2">
      <c r="A100" t="s">
        <v>368</v>
      </c>
      <c r="B100" t="s">
        <v>369</v>
      </c>
      <c r="C100">
        <v>0</v>
      </c>
      <c r="D100">
        <v>0</v>
      </c>
      <c r="E100">
        <v>0</v>
      </c>
      <c r="F100">
        <v>0</v>
      </c>
      <c r="G100">
        <v>0</v>
      </c>
      <c r="H100" s="37">
        <f t="shared" si="1"/>
        <v>0</v>
      </c>
    </row>
    <row r="101" spans="1:8" x14ac:dyDescent="0.2">
      <c r="A101" t="s">
        <v>113</v>
      </c>
      <c r="B101" t="s">
        <v>114</v>
      </c>
      <c r="C101">
        <v>0</v>
      </c>
      <c r="D101">
        <v>0</v>
      </c>
      <c r="E101">
        <v>0</v>
      </c>
      <c r="F101">
        <v>0</v>
      </c>
      <c r="G101">
        <v>0</v>
      </c>
      <c r="H101" s="37">
        <f t="shared" si="1"/>
        <v>0</v>
      </c>
    </row>
    <row r="102" spans="1:8" x14ac:dyDescent="0.2">
      <c r="A102" t="s">
        <v>407</v>
      </c>
      <c r="B102" t="s">
        <v>544</v>
      </c>
      <c r="C102">
        <v>0</v>
      </c>
      <c r="D102">
        <v>0</v>
      </c>
      <c r="E102">
        <v>0</v>
      </c>
      <c r="F102">
        <v>0</v>
      </c>
      <c r="G102">
        <v>0</v>
      </c>
      <c r="H102" s="37">
        <f t="shared" si="1"/>
        <v>0</v>
      </c>
    </row>
    <row r="103" spans="1:8" x14ac:dyDescent="0.2">
      <c r="A103" t="s">
        <v>478</v>
      </c>
      <c r="B103" t="s">
        <v>515</v>
      </c>
      <c r="C103">
        <v>0</v>
      </c>
      <c r="D103">
        <v>0</v>
      </c>
      <c r="E103">
        <v>0</v>
      </c>
      <c r="F103">
        <v>0</v>
      </c>
      <c r="G103">
        <v>0</v>
      </c>
      <c r="H103" s="37">
        <f t="shared" si="1"/>
        <v>0</v>
      </c>
    </row>
    <row r="104" spans="1:8" x14ac:dyDescent="0.2">
      <c r="A104" t="s">
        <v>479</v>
      </c>
      <c r="B104" t="s">
        <v>545</v>
      </c>
      <c r="C104">
        <v>0</v>
      </c>
      <c r="D104">
        <v>0</v>
      </c>
      <c r="E104">
        <v>0</v>
      </c>
      <c r="F104">
        <v>0</v>
      </c>
      <c r="G104">
        <v>0</v>
      </c>
      <c r="H104" s="37">
        <f t="shared" si="1"/>
        <v>0</v>
      </c>
    </row>
    <row r="105" spans="1:8" x14ac:dyDescent="0.2">
      <c r="A105" t="s">
        <v>101</v>
      </c>
      <c r="B105" t="s">
        <v>791</v>
      </c>
      <c r="C105">
        <v>0</v>
      </c>
      <c r="D105">
        <v>0</v>
      </c>
      <c r="E105">
        <v>0</v>
      </c>
      <c r="F105">
        <v>0</v>
      </c>
      <c r="G105">
        <v>0</v>
      </c>
      <c r="H105" s="37">
        <f t="shared" si="1"/>
        <v>0</v>
      </c>
    </row>
    <row r="106" spans="1:8" x14ac:dyDescent="0.2">
      <c r="A106" t="s">
        <v>387</v>
      </c>
      <c r="B106" t="s">
        <v>388</v>
      </c>
      <c r="C106">
        <v>0</v>
      </c>
      <c r="D106">
        <v>0</v>
      </c>
      <c r="E106">
        <v>0</v>
      </c>
      <c r="F106">
        <v>0</v>
      </c>
      <c r="G106">
        <v>0</v>
      </c>
      <c r="H106" s="37">
        <f t="shared" si="1"/>
        <v>0</v>
      </c>
    </row>
    <row r="107" spans="1:8" x14ac:dyDescent="0.2">
      <c r="A107" t="s">
        <v>115</v>
      </c>
      <c r="B107" t="s">
        <v>313</v>
      </c>
      <c r="C107">
        <v>0</v>
      </c>
      <c r="D107">
        <v>0</v>
      </c>
      <c r="E107">
        <v>0</v>
      </c>
      <c r="F107">
        <v>0</v>
      </c>
      <c r="G107">
        <v>0</v>
      </c>
      <c r="H107" s="37">
        <f t="shared" si="1"/>
        <v>0</v>
      </c>
    </row>
    <row r="108" spans="1:8" x14ac:dyDescent="0.2">
      <c r="A108" t="s">
        <v>480</v>
      </c>
      <c r="B108" t="s">
        <v>546</v>
      </c>
      <c r="C108">
        <v>0</v>
      </c>
      <c r="D108">
        <v>0</v>
      </c>
      <c r="E108">
        <v>0</v>
      </c>
      <c r="F108">
        <v>0</v>
      </c>
      <c r="G108">
        <v>0</v>
      </c>
      <c r="H108" s="37">
        <f t="shared" si="1"/>
        <v>0</v>
      </c>
    </row>
    <row r="109" spans="1:8" x14ac:dyDescent="0.2">
      <c r="A109" t="s">
        <v>418</v>
      </c>
      <c r="B109" t="s">
        <v>547</v>
      </c>
      <c r="C109">
        <v>0</v>
      </c>
      <c r="D109">
        <v>0</v>
      </c>
      <c r="E109">
        <v>0</v>
      </c>
      <c r="F109">
        <v>0</v>
      </c>
      <c r="G109">
        <v>0</v>
      </c>
      <c r="H109" s="37">
        <f t="shared" si="1"/>
        <v>0</v>
      </c>
    </row>
    <row r="110" spans="1:8" x14ac:dyDescent="0.2">
      <c r="A110" t="s">
        <v>377</v>
      </c>
      <c r="B110" t="s">
        <v>548</v>
      </c>
      <c r="C110">
        <v>0</v>
      </c>
      <c r="D110">
        <v>0</v>
      </c>
      <c r="E110">
        <v>0</v>
      </c>
      <c r="F110">
        <v>0</v>
      </c>
      <c r="G110">
        <v>0</v>
      </c>
      <c r="H110" s="37">
        <f t="shared" si="1"/>
        <v>0</v>
      </c>
    </row>
    <row r="111" spans="1:8" x14ac:dyDescent="0.2">
      <c r="A111" t="s">
        <v>413</v>
      </c>
      <c r="B111" t="s">
        <v>549</v>
      </c>
      <c r="C111">
        <v>0</v>
      </c>
      <c r="D111">
        <v>0</v>
      </c>
      <c r="E111">
        <v>0</v>
      </c>
      <c r="F111">
        <v>0</v>
      </c>
      <c r="G111">
        <v>0</v>
      </c>
      <c r="H111" s="37">
        <f t="shared" si="1"/>
        <v>0</v>
      </c>
    </row>
    <row r="112" spans="1:8" x14ac:dyDescent="0.2">
      <c r="A112" t="s">
        <v>376</v>
      </c>
      <c r="B112" t="s">
        <v>550</v>
      </c>
      <c r="C112">
        <v>0</v>
      </c>
      <c r="D112">
        <v>0</v>
      </c>
      <c r="E112">
        <v>0</v>
      </c>
      <c r="F112">
        <v>0</v>
      </c>
      <c r="G112">
        <v>0</v>
      </c>
      <c r="H112" s="37">
        <f t="shared" si="1"/>
        <v>0</v>
      </c>
    </row>
    <row r="113" spans="1:8" x14ac:dyDescent="0.2">
      <c r="A113" t="s">
        <v>481</v>
      </c>
      <c r="B113" t="s">
        <v>482</v>
      </c>
      <c r="C113">
        <v>0</v>
      </c>
      <c r="D113">
        <v>0</v>
      </c>
      <c r="E113">
        <v>0</v>
      </c>
      <c r="F113">
        <v>0</v>
      </c>
      <c r="G113">
        <v>0</v>
      </c>
      <c r="H113" s="37">
        <f t="shared" si="1"/>
        <v>0</v>
      </c>
    </row>
    <row r="114" spans="1:8" x14ac:dyDescent="0.2">
      <c r="A114" t="s">
        <v>351</v>
      </c>
      <c r="B114" t="s">
        <v>352</v>
      </c>
      <c r="C114">
        <v>0</v>
      </c>
      <c r="D114">
        <v>0</v>
      </c>
      <c r="E114">
        <v>0</v>
      </c>
      <c r="F114">
        <v>999999.99999999977</v>
      </c>
      <c r="G114">
        <v>0</v>
      </c>
      <c r="H114" s="37">
        <f t="shared" si="1"/>
        <v>999999.99999999977</v>
      </c>
    </row>
    <row r="115" spans="1:8" x14ac:dyDescent="0.2">
      <c r="A115" t="s">
        <v>353</v>
      </c>
      <c r="B115" t="s">
        <v>354</v>
      </c>
      <c r="C115">
        <v>0</v>
      </c>
      <c r="D115">
        <v>0</v>
      </c>
      <c r="E115">
        <v>0</v>
      </c>
      <c r="F115">
        <v>0</v>
      </c>
      <c r="G115">
        <v>3609999.9999999995</v>
      </c>
      <c r="H115" s="37">
        <f t="shared" si="1"/>
        <v>3609999.9999999995</v>
      </c>
    </row>
    <row r="116" spans="1:8" x14ac:dyDescent="0.2">
      <c r="A116" t="s">
        <v>102</v>
      </c>
      <c r="B116" t="s">
        <v>457</v>
      </c>
      <c r="C116">
        <v>0</v>
      </c>
      <c r="D116">
        <v>0</v>
      </c>
      <c r="E116">
        <v>0</v>
      </c>
      <c r="F116">
        <v>0</v>
      </c>
      <c r="G116">
        <v>0</v>
      </c>
      <c r="H116" s="37">
        <f t="shared" si="1"/>
        <v>0</v>
      </c>
    </row>
    <row r="117" spans="1:8" x14ac:dyDescent="0.2">
      <c r="A117" t="s">
        <v>141</v>
      </c>
      <c r="B117" t="s">
        <v>551</v>
      </c>
      <c r="C117">
        <v>0</v>
      </c>
      <c r="D117">
        <v>0</v>
      </c>
      <c r="E117">
        <v>0</v>
      </c>
      <c r="F117">
        <v>0</v>
      </c>
      <c r="G117">
        <v>0</v>
      </c>
      <c r="H117" s="37">
        <f t="shared" si="1"/>
        <v>0</v>
      </c>
    </row>
    <row r="118" spans="1:8" x14ac:dyDescent="0.2">
      <c r="A118" t="s">
        <v>116</v>
      </c>
      <c r="B118" t="s">
        <v>851</v>
      </c>
      <c r="C118">
        <v>10270000</v>
      </c>
      <c r="D118">
        <v>0</v>
      </c>
      <c r="E118">
        <v>0</v>
      </c>
      <c r="F118">
        <v>0</v>
      </c>
      <c r="G118">
        <v>0</v>
      </c>
      <c r="H118" s="37">
        <f t="shared" si="1"/>
        <v>10270000</v>
      </c>
    </row>
    <row r="119" spans="1:8" x14ac:dyDescent="0.2">
      <c r="A119" t="s">
        <v>391</v>
      </c>
      <c r="B119" t="s">
        <v>956</v>
      </c>
      <c r="C119">
        <v>0</v>
      </c>
      <c r="D119">
        <v>0</v>
      </c>
      <c r="E119">
        <v>0</v>
      </c>
      <c r="F119">
        <v>0</v>
      </c>
      <c r="G119">
        <v>0</v>
      </c>
      <c r="H119" s="37">
        <f t="shared" si="1"/>
        <v>0</v>
      </c>
    </row>
    <row r="120" spans="1:8" x14ac:dyDescent="0.2">
      <c r="A120" t="s">
        <v>919</v>
      </c>
      <c r="B120" t="s">
        <v>912</v>
      </c>
      <c r="C120">
        <v>0</v>
      </c>
      <c r="D120">
        <v>0</v>
      </c>
      <c r="E120">
        <v>0</v>
      </c>
      <c r="F120">
        <v>0</v>
      </c>
      <c r="G120">
        <v>0</v>
      </c>
      <c r="H120" s="37">
        <f t="shared" si="1"/>
        <v>0</v>
      </c>
    </row>
    <row r="121" spans="1:8" x14ac:dyDescent="0.2">
      <c r="A121" t="s">
        <v>117</v>
      </c>
      <c r="B121" t="s">
        <v>118</v>
      </c>
      <c r="C121">
        <v>0</v>
      </c>
      <c r="D121">
        <v>0</v>
      </c>
      <c r="E121">
        <v>0</v>
      </c>
      <c r="F121">
        <v>0</v>
      </c>
      <c r="G121">
        <v>0</v>
      </c>
      <c r="H121" s="37">
        <f t="shared" si="1"/>
        <v>0</v>
      </c>
    </row>
    <row r="122" spans="1:8" x14ac:dyDescent="0.2">
      <c r="A122" t="s">
        <v>416</v>
      </c>
      <c r="B122" t="s">
        <v>417</v>
      </c>
      <c r="C122">
        <v>0</v>
      </c>
      <c r="D122">
        <v>0</v>
      </c>
      <c r="E122">
        <v>0</v>
      </c>
      <c r="F122">
        <v>0</v>
      </c>
      <c r="G122">
        <v>0</v>
      </c>
      <c r="H122" s="37">
        <f t="shared" si="1"/>
        <v>0</v>
      </c>
    </row>
    <row r="123" spans="1:8" x14ac:dyDescent="0.2">
      <c r="A123" t="s">
        <v>420</v>
      </c>
      <c r="B123" t="s">
        <v>421</v>
      </c>
      <c r="C123">
        <v>0</v>
      </c>
      <c r="D123">
        <v>0</v>
      </c>
      <c r="E123">
        <v>0</v>
      </c>
      <c r="F123">
        <v>0</v>
      </c>
      <c r="G123">
        <v>0</v>
      </c>
      <c r="H123" s="37">
        <f t="shared" si="1"/>
        <v>0</v>
      </c>
    </row>
    <row r="124" spans="1:8" x14ac:dyDescent="0.2">
      <c r="A124" t="s">
        <v>483</v>
      </c>
      <c r="B124" t="s">
        <v>552</v>
      </c>
      <c r="C124">
        <v>0</v>
      </c>
      <c r="D124">
        <v>0</v>
      </c>
      <c r="E124">
        <v>0</v>
      </c>
      <c r="F124">
        <v>0</v>
      </c>
      <c r="G124">
        <v>0</v>
      </c>
      <c r="H124" s="37">
        <f t="shared" si="1"/>
        <v>0</v>
      </c>
    </row>
    <row r="125" spans="1:8" x14ac:dyDescent="0.2">
      <c r="A125" t="s">
        <v>119</v>
      </c>
      <c r="B125" t="s">
        <v>314</v>
      </c>
      <c r="C125">
        <v>9560975.6097560991</v>
      </c>
      <c r="D125">
        <v>0</v>
      </c>
      <c r="E125">
        <v>0</v>
      </c>
      <c r="F125">
        <v>0</v>
      </c>
      <c r="G125">
        <v>0</v>
      </c>
      <c r="H125" s="37">
        <f t="shared" si="1"/>
        <v>9560975.6097560991</v>
      </c>
    </row>
    <row r="126" spans="1:8" x14ac:dyDescent="0.2">
      <c r="A126" t="s">
        <v>398</v>
      </c>
      <c r="B126" t="s">
        <v>399</v>
      </c>
      <c r="C126">
        <v>0</v>
      </c>
      <c r="D126">
        <v>0</v>
      </c>
      <c r="E126">
        <v>0</v>
      </c>
      <c r="F126">
        <v>0</v>
      </c>
      <c r="G126">
        <v>0</v>
      </c>
      <c r="H126" s="37">
        <f t="shared" si="1"/>
        <v>0</v>
      </c>
    </row>
    <row r="127" spans="1:8" x14ac:dyDescent="0.2">
      <c r="A127" t="s">
        <v>103</v>
      </c>
      <c r="B127" t="s">
        <v>553</v>
      </c>
      <c r="C127">
        <v>0</v>
      </c>
      <c r="D127">
        <v>0</v>
      </c>
      <c r="E127">
        <v>0</v>
      </c>
      <c r="F127">
        <v>0</v>
      </c>
      <c r="G127">
        <v>0</v>
      </c>
      <c r="H127" s="37">
        <f t="shared" si="1"/>
        <v>0</v>
      </c>
    </row>
    <row r="128" spans="1:8" x14ac:dyDescent="0.2">
      <c r="A128" t="s">
        <v>484</v>
      </c>
      <c r="B128" t="s">
        <v>554</v>
      </c>
      <c r="C128">
        <v>0</v>
      </c>
      <c r="D128">
        <v>0</v>
      </c>
      <c r="E128">
        <v>0</v>
      </c>
      <c r="F128">
        <v>0</v>
      </c>
      <c r="G128">
        <v>0</v>
      </c>
      <c r="H128" s="37">
        <f t="shared" si="1"/>
        <v>0</v>
      </c>
    </row>
    <row r="129" spans="1:8" x14ac:dyDescent="0.2">
      <c r="A129" t="s">
        <v>392</v>
      </c>
      <c r="B129" t="s">
        <v>393</v>
      </c>
      <c r="C129">
        <v>0</v>
      </c>
      <c r="D129">
        <v>0</v>
      </c>
      <c r="E129">
        <v>0</v>
      </c>
      <c r="F129">
        <v>0</v>
      </c>
      <c r="G129">
        <v>0</v>
      </c>
      <c r="H129" s="37">
        <f t="shared" si="1"/>
        <v>0</v>
      </c>
    </row>
    <row r="130" spans="1:8" x14ac:dyDescent="0.2">
      <c r="A130" t="s">
        <v>142</v>
      </c>
      <c r="B130" t="s">
        <v>361</v>
      </c>
      <c r="C130">
        <v>0</v>
      </c>
      <c r="D130">
        <v>0</v>
      </c>
      <c r="E130">
        <v>0</v>
      </c>
      <c r="F130">
        <v>0</v>
      </c>
      <c r="G130">
        <v>0</v>
      </c>
      <c r="H130" s="37">
        <f t="shared" si="1"/>
        <v>0</v>
      </c>
    </row>
    <row r="131" spans="1:8" x14ac:dyDescent="0.2">
      <c r="A131" t="s">
        <v>411</v>
      </c>
      <c r="B131" t="s">
        <v>412</v>
      </c>
      <c r="C131">
        <v>0</v>
      </c>
      <c r="D131">
        <v>0</v>
      </c>
      <c r="E131">
        <v>0</v>
      </c>
      <c r="F131">
        <v>0</v>
      </c>
      <c r="G131">
        <v>0</v>
      </c>
      <c r="H131" s="37">
        <f t="shared" ref="H131:H194" si="2">SUM(C131:G131)</f>
        <v>0</v>
      </c>
    </row>
    <row r="132" spans="1:8" x14ac:dyDescent="0.2">
      <c r="A132" t="s">
        <v>104</v>
      </c>
      <c r="B132" t="s">
        <v>458</v>
      </c>
      <c r="C132">
        <v>0</v>
      </c>
      <c r="D132">
        <v>0</v>
      </c>
      <c r="E132">
        <v>0</v>
      </c>
      <c r="F132">
        <v>0</v>
      </c>
      <c r="G132">
        <v>0</v>
      </c>
      <c r="H132" s="37">
        <f t="shared" si="2"/>
        <v>0</v>
      </c>
    </row>
    <row r="133" spans="1:8" x14ac:dyDescent="0.2">
      <c r="A133" t="s">
        <v>485</v>
      </c>
      <c r="B133" t="s">
        <v>555</v>
      </c>
      <c r="C133">
        <v>0</v>
      </c>
      <c r="D133">
        <v>0</v>
      </c>
      <c r="E133">
        <v>0</v>
      </c>
      <c r="F133">
        <v>0</v>
      </c>
      <c r="G133">
        <v>0</v>
      </c>
      <c r="H133" s="37">
        <f t="shared" si="2"/>
        <v>0</v>
      </c>
    </row>
    <row r="134" spans="1:8" x14ac:dyDescent="0.2">
      <c r="A134" t="s">
        <v>436</v>
      </c>
      <c r="B134" t="s">
        <v>556</v>
      </c>
      <c r="C134">
        <v>0</v>
      </c>
      <c r="D134">
        <v>0</v>
      </c>
      <c r="E134">
        <v>0</v>
      </c>
      <c r="F134">
        <v>0</v>
      </c>
      <c r="G134">
        <v>0</v>
      </c>
      <c r="H134" s="37">
        <f t="shared" si="2"/>
        <v>0</v>
      </c>
    </row>
    <row r="135" spans="1:8" x14ac:dyDescent="0.2">
      <c r="A135" t="s">
        <v>431</v>
      </c>
      <c r="B135" t="s">
        <v>432</v>
      </c>
      <c r="C135">
        <v>0</v>
      </c>
      <c r="D135">
        <v>0</v>
      </c>
      <c r="E135">
        <v>0</v>
      </c>
      <c r="F135">
        <v>0</v>
      </c>
      <c r="G135">
        <v>0</v>
      </c>
      <c r="H135" s="37">
        <f t="shared" si="2"/>
        <v>0</v>
      </c>
    </row>
    <row r="136" spans="1:8" x14ac:dyDescent="0.2">
      <c r="A136" t="s">
        <v>442</v>
      </c>
      <c r="B136" t="s">
        <v>557</v>
      </c>
      <c r="C136">
        <v>0</v>
      </c>
      <c r="D136">
        <v>0</v>
      </c>
      <c r="E136">
        <v>0</v>
      </c>
      <c r="F136">
        <v>0</v>
      </c>
      <c r="G136">
        <v>0</v>
      </c>
      <c r="H136" s="37">
        <f t="shared" si="2"/>
        <v>0</v>
      </c>
    </row>
    <row r="137" spans="1:8" x14ac:dyDescent="0.2">
      <c r="A137" t="s">
        <v>105</v>
      </c>
      <c r="B137" t="s">
        <v>315</v>
      </c>
      <c r="C137">
        <v>0</v>
      </c>
      <c r="D137">
        <v>0</v>
      </c>
      <c r="E137">
        <v>0</v>
      </c>
      <c r="F137">
        <v>0</v>
      </c>
      <c r="G137">
        <v>0</v>
      </c>
      <c r="H137" s="37">
        <f t="shared" si="2"/>
        <v>0</v>
      </c>
    </row>
    <row r="138" spans="1:8" x14ac:dyDescent="0.2">
      <c r="A138" t="s">
        <v>459</v>
      </c>
      <c r="B138" t="s">
        <v>558</v>
      </c>
      <c r="C138">
        <v>0</v>
      </c>
      <c r="D138">
        <v>0</v>
      </c>
      <c r="E138">
        <v>0</v>
      </c>
      <c r="F138">
        <v>0</v>
      </c>
      <c r="G138">
        <v>0</v>
      </c>
      <c r="H138" s="37">
        <f t="shared" si="2"/>
        <v>0</v>
      </c>
    </row>
    <row r="139" spans="1:8" x14ac:dyDescent="0.2">
      <c r="A139" t="s">
        <v>213</v>
      </c>
      <c r="B139" t="s">
        <v>957</v>
      </c>
      <c r="C139">
        <v>0</v>
      </c>
      <c r="D139">
        <v>4166800.0000000005</v>
      </c>
      <c r="E139">
        <v>8333599.9999999981</v>
      </c>
      <c r="F139">
        <v>8333599.9999999981</v>
      </c>
      <c r="G139">
        <v>0</v>
      </c>
      <c r="H139" s="37">
        <f t="shared" si="2"/>
        <v>20833999.999999996</v>
      </c>
    </row>
    <row r="140" spans="1:8" x14ac:dyDescent="0.2">
      <c r="A140" t="s">
        <v>460</v>
      </c>
      <c r="B140" t="s">
        <v>559</v>
      </c>
      <c r="C140">
        <v>0</v>
      </c>
      <c r="D140">
        <v>0</v>
      </c>
      <c r="E140">
        <v>0</v>
      </c>
      <c r="F140">
        <v>0</v>
      </c>
      <c r="G140">
        <v>0</v>
      </c>
      <c r="H140" s="37">
        <f t="shared" si="2"/>
        <v>0</v>
      </c>
    </row>
    <row r="141" spans="1:8" x14ac:dyDescent="0.2">
      <c r="A141" t="s">
        <v>120</v>
      </c>
      <c r="B141" t="s">
        <v>316</v>
      </c>
      <c r="C141">
        <v>0</v>
      </c>
      <c r="D141">
        <v>2379535.9904818563</v>
      </c>
      <c r="E141">
        <v>0</v>
      </c>
      <c r="F141">
        <v>0</v>
      </c>
      <c r="G141">
        <v>0</v>
      </c>
      <c r="H141" s="37">
        <f t="shared" si="2"/>
        <v>2379535.9904818563</v>
      </c>
    </row>
    <row r="142" spans="1:8" x14ac:dyDescent="0.2">
      <c r="A142" t="s">
        <v>400</v>
      </c>
      <c r="B142" t="s">
        <v>560</v>
      </c>
      <c r="C142">
        <v>0</v>
      </c>
      <c r="D142">
        <v>0</v>
      </c>
      <c r="E142">
        <v>0</v>
      </c>
      <c r="F142">
        <v>0</v>
      </c>
      <c r="G142">
        <v>0</v>
      </c>
      <c r="H142" s="37">
        <f t="shared" si="2"/>
        <v>0</v>
      </c>
    </row>
    <row r="143" spans="1:8" x14ac:dyDescent="0.2">
      <c r="A143" t="s">
        <v>121</v>
      </c>
      <c r="B143" t="s">
        <v>855</v>
      </c>
      <c r="C143">
        <v>2911434.1463414636</v>
      </c>
      <c r="D143">
        <v>284587.74538964906</v>
      </c>
      <c r="E143">
        <v>0</v>
      </c>
      <c r="F143">
        <v>0</v>
      </c>
      <c r="G143">
        <v>0</v>
      </c>
      <c r="H143" s="37">
        <f t="shared" si="2"/>
        <v>3196021.8917311127</v>
      </c>
    </row>
    <row r="144" spans="1:8" x14ac:dyDescent="0.2">
      <c r="A144" t="s">
        <v>454</v>
      </c>
      <c r="B144" t="s">
        <v>561</v>
      </c>
      <c r="C144">
        <v>0</v>
      </c>
      <c r="D144">
        <v>0</v>
      </c>
      <c r="E144">
        <v>0</v>
      </c>
      <c r="F144">
        <v>0</v>
      </c>
      <c r="G144">
        <v>0</v>
      </c>
      <c r="H144" s="37">
        <f t="shared" si="2"/>
        <v>0</v>
      </c>
    </row>
    <row r="145" spans="1:8" x14ac:dyDescent="0.2">
      <c r="A145" t="s">
        <v>143</v>
      </c>
      <c r="B145" t="s">
        <v>317</v>
      </c>
      <c r="C145">
        <v>0</v>
      </c>
      <c r="D145">
        <v>0</v>
      </c>
      <c r="E145">
        <v>0</v>
      </c>
      <c r="F145">
        <v>2999999.9999999995</v>
      </c>
      <c r="G145">
        <v>0</v>
      </c>
      <c r="H145" s="37">
        <f t="shared" si="2"/>
        <v>2999999.9999999995</v>
      </c>
    </row>
    <row r="146" spans="1:8" x14ac:dyDescent="0.2">
      <c r="A146" t="s">
        <v>144</v>
      </c>
      <c r="B146" t="s">
        <v>318</v>
      </c>
      <c r="C146">
        <v>0</v>
      </c>
      <c r="D146">
        <v>0</v>
      </c>
      <c r="E146">
        <v>0</v>
      </c>
      <c r="F146">
        <v>0</v>
      </c>
      <c r="G146">
        <v>2999999.9999999991</v>
      </c>
      <c r="H146" s="37">
        <f t="shared" si="2"/>
        <v>2999999.9999999991</v>
      </c>
    </row>
    <row r="147" spans="1:8" x14ac:dyDescent="0.2">
      <c r="A147" t="s">
        <v>896</v>
      </c>
      <c r="B147" t="s">
        <v>907</v>
      </c>
      <c r="C147">
        <v>0</v>
      </c>
      <c r="D147">
        <v>0</v>
      </c>
      <c r="E147">
        <v>0</v>
      </c>
      <c r="F147">
        <v>0</v>
      </c>
      <c r="G147">
        <v>0</v>
      </c>
      <c r="H147" s="37">
        <f t="shared" si="2"/>
        <v>0</v>
      </c>
    </row>
    <row r="148" spans="1:8" x14ac:dyDescent="0.2">
      <c r="A148" t="s">
        <v>381</v>
      </c>
      <c r="B148" t="s">
        <v>562</v>
      </c>
      <c r="C148">
        <v>0</v>
      </c>
      <c r="D148">
        <v>0</v>
      </c>
      <c r="E148">
        <v>0</v>
      </c>
      <c r="F148">
        <v>0</v>
      </c>
      <c r="G148">
        <v>0</v>
      </c>
      <c r="H148" s="37">
        <f t="shared" si="2"/>
        <v>0</v>
      </c>
    </row>
    <row r="149" spans="1:8" x14ac:dyDescent="0.2">
      <c r="A149" t="s">
        <v>122</v>
      </c>
      <c r="B149" t="s">
        <v>319</v>
      </c>
      <c r="C149">
        <v>0</v>
      </c>
      <c r="D149">
        <v>0</v>
      </c>
      <c r="E149">
        <v>0</v>
      </c>
      <c r="F149">
        <v>0</v>
      </c>
      <c r="G149">
        <v>0</v>
      </c>
      <c r="H149" s="37">
        <f t="shared" si="2"/>
        <v>0</v>
      </c>
    </row>
    <row r="150" spans="1:8" x14ac:dyDescent="0.2">
      <c r="A150" t="s">
        <v>145</v>
      </c>
      <c r="B150" t="s">
        <v>563</v>
      </c>
      <c r="C150">
        <v>0</v>
      </c>
      <c r="D150">
        <v>0</v>
      </c>
      <c r="E150">
        <v>0</v>
      </c>
      <c r="F150">
        <v>0</v>
      </c>
      <c r="G150">
        <v>0</v>
      </c>
      <c r="H150" s="37">
        <f t="shared" si="2"/>
        <v>0</v>
      </c>
    </row>
    <row r="151" spans="1:8" x14ac:dyDescent="0.2">
      <c r="A151" t="s">
        <v>123</v>
      </c>
      <c r="B151" t="s">
        <v>852</v>
      </c>
      <c r="C151">
        <v>0</v>
      </c>
      <c r="D151">
        <v>0</v>
      </c>
      <c r="E151">
        <v>0</v>
      </c>
      <c r="F151">
        <v>0</v>
      </c>
      <c r="G151">
        <v>0</v>
      </c>
      <c r="H151" s="37">
        <f t="shared" si="2"/>
        <v>0</v>
      </c>
    </row>
    <row r="152" spans="1:8" x14ac:dyDescent="0.2">
      <c r="A152" t="s">
        <v>146</v>
      </c>
      <c r="B152" t="s">
        <v>320</v>
      </c>
      <c r="C152">
        <v>0</v>
      </c>
      <c r="D152">
        <v>0</v>
      </c>
      <c r="E152">
        <v>0</v>
      </c>
      <c r="F152">
        <v>0</v>
      </c>
      <c r="G152">
        <v>3499999.9999999995</v>
      </c>
      <c r="H152" s="37">
        <f t="shared" si="2"/>
        <v>3499999.9999999995</v>
      </c>
    </row>
    <row r="153" spans="1:8" x14ac:dyDescent="0.2">
      <c r="A153" t="s">
        <v>897</v>
      </c>
      <c r="B153" t="s">
        <v>909</v>
      </c>
      <c r="C153">
        <v>0</v>
      </c>
      <c r="D153">
        <v>0</v>
      </c>
      <c r="E153">
        <v>0</v>
      </c>
      <c r="F153">
        <v>0</v>
      </c>
      <c r="G153">
        <v>0</v>
      </c>
      <c r="H153" s="37">
        <f t="shared" si="2"/>
        <v>0</v>
      </c>
    </row>
    <row r="154" spans="1:8" x14ac:dyDescent="0.2">
      <c r="A154" t="s">
        <v>437</v>
      </c>
      <c r="B154" t="s">
        <v>564</v>
      </c>
      <c r="C154">
        <v>0</v>
      </c>
      <c r="D154">
        <v>0</v>
      </c>
      <c r="E154">
        <v>0</v>
      </c>
      <c r="F154">
        <v>0</v>
      </c>
      <c r="G154">
        <v>0</v>
      </c>
      <c r="H154" s="37">
        <f t="shared" si="2"/>
        <v>0</v>
      </c>
    </row>
    <row r="155" spans="1:8" x14ac:dyDescent="0.2">
      <c r="A155" t="s">
        <v>176</v>
      </c>
      <c r="B155" t="s">
        <v>321</v>
      </c>
      <c r="C155">
        <v>0</v>
      </c>
      <c r="D155">
        <v>0</v>
      </c>
      <c r="E155">
        <v>0</v>
      </c>
      <c r="F155">
        <v>0</v>
      </c>
      <c r="G155">
        <v>0</v>
      </c>
      <c r="H155" s="37">
        <f t="shared" si="2"/>
        <v>0</v>
      </c>
    </row>
    <row r="156" spans="1:8" x14ac:dyDescent="0.2">
      <c r="A156" t="s">
        <v>106</v>
      </c>
      <c r="B156" t="s">
        <v>322</v>
      </c>
      <c r="C156">
        <v>0</v>
      </c>
      <c r="D156">
        <v>0</v>
      </c>
      <c r="E156">
        <v>0</v>
      </c>
      <c r="F156">
        <v>0</v>
      </c>
      <c r="G156">
        <v>0</v>
      </c>
      <c r="H156" s="37">
        <f t="shared" si="2"/>
        <v>0</v>
      </c>
    </row>
    <row r="157" spans="1:8" x14ac:dyDescent="0.2">
      <c r="A157" t="s">
        <v>446</v>
      </c>
      <c r="B157" t="s">
        <v>565</v>
      </c>
      <c r="C157">
        <v>0</v>
      </c>
      <c r="D157">
        <v>0</v>
      </c>
      <c r="E157">
        <v>0</v>
      </c>
      <c r="F157">
        <v>0</v>
      </c>
      <c r="G157">
        <v>0</v>
      </c>
      <c r="H157" s="37">
        <f t="shared" si="2"/>
        <v>0</v>
      </c>
    </row>
    <row r="158" spans="1:8" x14ac:dyDescent="0.2">
      <c r="A158" t="s">
        <v>124</v>
      </c>
      <c r="B158" t="s">
        <v>125</v>
      </c>
      <c r="C158">
        <v>5452000</v>
      </c>
      <c r="D158">
        <v>12904000</v>
      </c>
      <c r="E158">
        <v>8904000</v>
      </c>
      <c r="F158">
        <v>0</v>
      </c>
      <c r="G158">
        <v>0</v>
      </c>
      <c r="H158" s="37">
        <f t="shared" si="2"/>
        <v>27260000</v>
      </c>
    </row>
    <row r="159" spans="1:8" x14ac:dyDescent="0.2">
      <c r="A159" t="s">
        <v>449</v>
      </c>
      <c r="B159" t="s">
        <v>450</v>
      </c>
      <c r="C159">
        <v>0</v>
      </c>
      <c r="D159">
        <v>0</v>
      </c>
      <c r="E159">
        <v>0</v>
      </c>
      <c r="F159">
        <v>0</v>
      </c>
      <c r="G159">
        <v>0</v>
      </c>
      <c r="H159" s="37">
        <f t="shared" si="2"/>
        <v>0</v>
      </c>
    </row>
    <row r="160" spans="1:8" x14ac:dyDescent="0.2">
      <c r="A160" t="s">
        <v>464</v>
      </c>
      <c r="B160" t="s">
        <v>465</v>
      </c>
      <c r="C160">
        <v>0</v>
      </c>
      <c r="D160">
        <v>0</v>
      </c>
      <c r="E160">
        <v>0</v>
      </c>
      <c r="F160">
        <v>0</v>
      </c>
      <c r="G160">
        <v>0</v>
      </c>
      <c r="H160" s="37">
        <f t="shared" si="2"/>
        <v>0</v>
      </c>
    </row>
    <row r="161" spans="1:8" x14ac:dyDescent="0.2">
      <c r="A161" t="s">
        <v>453</v>
      </c>
      <c r="B161" t="s">
        <v>566</v>
      </c>
      <c r="C161">
        <v>0</v>
      </c>
      <c r="D161">
        <v>0</v>
      </c>
      <c r="E161">
        <v>0</v>
      </c>
      <c r="F161">
        <v>0</v>
      </c>
      <c r="G161">
        <v>0</v>
      </c>
      <c r="H161" s="37">
        <f t="shared" si="2"/>
        <v>0</v>
      </c>
    </row>
    <row r="162" spans="1:8" x14ac:dyDescent="0.2">
      <c r="A162" t="s">
        <v>486</v>
      </c>
      <c r="B162" t="s">
        <v>567</v>
      </c>
      <c r="C162">
        <v>0</v>
      </c>
      <c r="D162">
        <v>0</v>
      </c>
      <c r="E162">
        <v>0</v>
      </c>
      <c r="F162">
        <v>0</v>
      </c>
      <c r="G162">
        <v>0</v>
      </c>
      <c r="H162" s="37">
        <f t="shared" si="2"/>
        <v>0</v>
      </c>
    </row>
    <row r="163" spans="1:8" x14ac:dyDescent="0.2">
      <c r="A163" t="s">
        <v>487</v>
      </c>
      <c r="B163" t="s">
        <v>958</v>
      </c>
      <c r="C163">
        <v>0</v>
      </c>
      <c r="D163">
        <v>0</v>
      </c>
      <c r="E163">
        <v>0</v>
      </c>
      <c r="F163">
        <v>0</v>
      </c>
      <c r="G163">
        <v>0</v>
      </c>
      <c r="H163" s="37">
        <f t="shared" si="2"/>
        <v>0</v>
      </c>
    </row>
    <row r="164" spans="1:8" x14ac:dyDescent="0.2">
      <c r="A164" t="s">
        <v>107</v>
      </c>
      <c r="B164" t="s">
        <v>323</v>
      </c>
      <c r="C164">
        <v>0</v>
      </c>
      <c r="D164">
        <v>0</v>
      </c>
      <c r="E164">
        <v>0</v>
      </c>
      <c r="F164">
        <v>0</v>
      </c>
      <c r="G164">
        <v>0</v>
      </c>
      <c r="H164" s="37">
        <f t="shared" si="2"/>
        <v>0</v>
      </c>
    </row>
    <row r="165" spans="1:8" x14ac:dyDescent="0.2">
      <c r="A165" t="s">
        <v>147</v>
      </c>
      <c r="B165" t="s">
        <v>324</v>
      </c>
      <c r="C165">
        <v>0</v>
      </c>
      <c r="D165">
        <v>0</v>
      </c>
      <c r="E165">
        <v>0</v>
      </c>
      <c r="F165">
        <v>0</v>
      </c>
      <c r="G165">
        <v>0</v>
      </c>
      <c r="H165" s="37">
        <f t="shared" si="2"/>
        <v>0</v>
      </c>
    </row>
    <row r="166" spans="1:8" x14ac:dyDescent="0.2">
      <c r="A166" t="s">
        <v>148</v>
      </c>
      <c r="B166" t="s">
        <v>325</v>
      </c>
      <c r="C166">
        <v>0</v>
      </c>
      <c r="D166">
        <v>0</v>
      </c>
      <c r="E166">
        <v>0</v>
      </c>
      <c r="F166">
        <v>0</v>
      </c>
      <c r="G166">
        <v>0</v>
      </c>
      <c r="H166" s="37">
        <f t="shared" si="2"/>
        <v>0</v>
      </c>
    </row>
    <row r="167" spans="1:8" x14ac:dyDescent="0.2">
      <c r="A167" t="s">
        <v>149</v>
      </c>
      <c r="B167" t="s">
        <v>326</v>
      </c>
      <c r="C167">
        <v>0</v>
      </c>
      <c r="D167">
        <v>0</v>
      </c>
      <c r="E167">
        <v>0</v>
      </c>
      <c r="F167">
        <v>0</v>
      </c>
      <c r="G167">
        <v>0</v>
      </c>
      <c r="H167" s="37">
        <f t="shared" si="2"/>
        <v>0</v>
      </c>
    </row>
    <row r="168" spans="1:8" x14ac:dyDescent="0.2">
      <c r="A168" t="s">
        <v>108</v>
      </c>
      <c r="B168" t="s">
        <v>856</v>
      </c>
      <c r="C168">
        <v>0</v>
      </c>
      <c r="D168">
        <v>0</v>
      </c>
      <c r="E168">
        <v>4128999.9999999986</v>
      </c>
      <c r="F168">
        <v>8257999.9999999991</v>
      </c>
      <c r="G168">
        <v>8257999.9999999991</v>
      </c>
      <c r="H168" s="37">
        <f t="shared" si="2"/>
        <v>20644999.999999996</v>
      </c>
    </row>
    <row r="169" spans="1:8" x14ac:dyDescent="0.2">
      <c r="A169" t="s">
        <v>488</v>
      </c>
      <c r="B169" t="s">
        <v>568</v>
      </c>
      <c r="C169">
        <v>0</v>
      </c>
      <c r="D169">
        <v>0</v>
      </c>
      <c r="E169">
        <v>0</v>
      </c>
      <c r="F169">
        <v>0</v>
      </c>
      <c r="G169">
        <v>0</v>
      </c>
      <c r="H169" s="37">
        <f t="shared" si="2"/>
        <v>0</v>
      </c>
    </row>
    <row r="170" spans="1:8" x14ac:dyDescent="0.2">
      <c r="A170" t="s">
        <v>406</v>
      </c>
      <c r="B170" t="s">
        <v>569</v>
      </c>
      <c r="C170">
        <v>0</v>
      </c>
      <c r="D170">
        <v>0</v>
      </c>
      <c r="E170">
        <v>0</v>
      </c>
      <c r="F170">
        <v>0</v>
      </c>
      <c r="G170">
        <v>0</v>
      </c>
      <c r="H170" s="37">
        <f t="shared" si="2"/>
        <v>0</v>
      </c>
    </row>
    <row r="171" spans="1:8" x14ac:dyDescent="0.2">
      <c r="A171" t="s">
        <v>402</v>
      </c>
      <c r="B171" t="s">
        <v>570</v>
      </c>
      <c r="C171">
        <v>0</v>
      </c>
      <c r="D171">
        <v>0</v>
      </c>
      <c r="E171">
        <v>0</v>
      </c>
      <c r="F171">
        <v>0</v>
      </c>
      <c r="G171">
        <v>0</v>
      </c>
      <c r="H171" s="37">
        <f t="shared" si="2"/>
        <v>0</v>
      </c>
    </row>
    <row r="172" spans="1:8" x14ac:dyDescent="0.2">
      <c r="A172" t="s">
        <v>409</v>
      </c>
      <c r="B172" t="s">
        <v>410</v>
      </c>
      <c r="C172">
        <v>0</v>
      </c>
      <c r="D172">
        <v>0</v>
      </c>
      <c r="E172">
        <v>0</v>
      </c>
      <c r="F172">
        <v>0</v>
      </c>
      <c r="G172">
        <v>0</v>
      </c>
      <c r="H172" s="37">
        <f t="shared" si="2"/>
        <v>0</v>
      </c>
    </row>
    <row r="173" spans="1:8" x14ac:dyDescent="0.2">
      <c r="A173" t="s">
        <v>922</v>
      </c>
      <c r="B173" t="s">
        <v>921</v>
      </c>
      <c r="C173">
        <v>0</v>
      </c>
      <c r="D173">
        <v>0</v>
      </c>
      <c r="E173">
        <v>0</v>
      </c>
      <c r="F173">
        <v>0</v>
      </c>
      <c r="G173">
        <v>0</v>
      </c>
      <c r="H173" s="37">
        <f t="shared" si="2"/>
        <v>0</v>
      </c>
    </row>
    <row r="174" spans="1:8" x14ac:dyDescent="0.2">
      <c r="A174" t="s">
        <v>109</v>
      </c>
      <c r="B174" t="s">
        <v>327</v>
      </c>
      <c r="C174">
        <v>12195121.951219514</v>
      </c>
      <c r="D174">
        <v>1903628.792385485</v>
      </c>
      <c r="E174">
        <v>0</v>
      </c>
      <c r="F174">
        <v>0</v>
      </c>
      <c r="G174">
        <v>0</v>
      </c>
      <c r="H174" s="37">
        <f t="shared" si="2"/>
        <v>14098750.743604999</v>
      </c>
    </row>
    <row r="175" spans="1:8" x14ac:dyDescent="0.2">
      <c r="A175" t="s">
        <v>126</v>
      </c>
      <c r="B175" t="s">
        <v>328</v>
      </c>
      <c r="C175">
        <v>7851000</v>
      </c>
      <c r="D175">
        <v>7851000</v>
      </c>
      <c r="E175">
        <v>0</v>
      </c>
      <c r="F175">
        <v>0</v>
      </c>
      <c r="G175">
        <v>0</v>
      </c>
      <c r="H175" s="37">
        <f t="shared" si="2"/>
        <v>15702000</v>
      </c>
    </row>
    <row r="176" spans="1:8" x14ac:dyDescent="0.2">
      <c r="A176" t="s">
        <v>150</v>
      </c>
      <c r="B176" t="s">
        <v>329</v>
      </c>
      <c r="C176">
        <v>0</v>
      </c>
      <c r="D176">
        <v>0</v>
      </c>
      <c r="E176">
        <v>0</v>
      </c>
      <c r="F176">
        <v>0</v>
      </c>
      <c r="G176">
        <v>2499999.9999999995</v>
      </c>
      <c r="H176" s="37">
        <f t="shared" si="2"/>
        <v>2499999.9999999995</v>
      </c>
    </row>
    <row r="177" spans="1:8" x14ac:dyDescent="0.2">
      <c r="A177" t="s">
        <v>489</v>
      </c>
      <c r="B177" t="s">
        <v>490</v>
      </c>
      <c r="C177">
        <v>0</v>
      </c>
      <c r="D177">
        <v>0</v>
      </c>
      <c r="E177">
        <v>0</v>
      </c>
      <c r="F177">
        <v>0</v>
      </c>
      <c r="G177">
        <v>0</v>
      </c>
      <c r="H177" s="37">
        <f t="shared" si="2"/>
        <v>0</v>
      </c>
    </row>
    <row r="178" spans="1:8" x14ac:dyDescent="0.2">
      <c r="A178" t="s">
        <v>110</v>
      </c>
      <c r="B178" t="s">
        <v>330</v>
      </c>
      <c r="C178">
        <v>0</v>
      </c>
      <c r="D178">
        <v>0</v>
      </c>
      <c r="E178">
        <v>0</v>
      </c>
      <c r="F178">
        <v>0</v>
      </c>
      <c r="G178">
        <v>0</v>
      </c>
      <c r="H178" s="37">
        <f t="shared" si="2"/>
        <v>0</v>
      </c>
    </row>
    <row r="179" spans="1:8" x14ac:dyDescent="0.2">
      <c r="A179" t="s">
        <v>111</v>
      </c>
      <c r="B179" t="s">
        <v>331</v>
      </c>
      <c r="C179">
        <v>0</v>
      </c>
      <c r="D179">
        <v>0</v>
      </c>
      <c r="E179">
        <v>0</v>
      </c>
      <c r="F179">
        <v>0</v>
      </c>
      <c r="G179">
        <v>0</v>
      </c>
      <c r="H179" s="37">
        <f t="shared" si="2"/>
        <v>0</v>
      </c>
    </row>
    <row r="180" spans="1:8" x14ac:dyDescent="0.2">
      <c r="A180" t="s">
        <v>127</v>
      </c>
      <c r="B180" t="s">
        <v>853</v>
      </c>
      <c r="C180">
        <v>4615000</v>
      </c>
      <c r="D180">
        <v>13230000</v>
      </c>
      <c r="E180">
        <v>10230000</v>
      </c>
      <c r="F180">
        <v>0</v>
      </c>
      <c r="G180">
        <v>0</v>
      </c>
      <c r="H180" s="37">
        <f t="shared" si="2"/>
        <v>28075000</v>
      </c>
    </row>
    <row r="181" spans="1:8" x14ac:dyDescent="0.2">
      <c r="A181" t="s">
        <v>208</v>
      </c>
      <c r="B181" t="s">
        <v>332</v>
      </c>
      <c r="C181">
        <v>3462500</v>
      </c>
      <c r="D181">
        <v>5462500</v>
      </c>
      <c r="E181">
        <v>0</v>
      </c>
      <c r="F181">
        <v>0</v>
      </c>
      <c r="G181">
        <v>0</v>
      </c>
      <c r="H181" s="37">
        <f t="shared" si="2"/>
        <v>8925000</v>
      </c>
    </row>
    <row r="182" spans="1:8" x14ac:dyDescent="0.2">
      <c r="A182" t="s">
        <v>209</v>
      </c>
      <c r="B182" t="s">
        <v>959</v>
      </c>
      <c r="C182">
        <v>0</v>
      </c>
      <c r="D182">
        <v>0</v>
      </c>
      <c r="E182">
        <v>4128999.9999999986</v>
      </c>
      <c r="F182">
        <v>8257999.9999999991</v>
      </c>
      <c r="G182">
        <v>8257999.9999999991</v>
      </c>
      <c r="H182" s="37">
        <f t="shared" si="2"/>
        <v>20644999.999999996</v>
      </c>
    </row>
    <row r="183" spans="1:8" x14ac:dyDescent="0.2">
      <c r="A183" t="s">
        <v>210</v>
      </c>
      <c r="B183" t="s">
        <v>571</v>
      </c>
      <c r="C183">
        <v>0</v>
      </c>
      <c r="D183">
        <v>0</v>
      </c>
      <c r="E183">
        <v>0</v>
      </c>
      <c r="F183">
        <v>0</v>
      </c>
      <c r="G183">
        <v>0</v>
      </c>
      <c r="H183" s="37">
        <f t="shared" si="2"/>
        <v>0</v>
      </c>
    </row>
    <row r="184" spans="1:8" x14ac:dyDescent="0.2">
      <c r="A184" t="s">
        <v>211</v>
      </c>
      <c r="B184" t="s">
        <v>212</v>
      </c>
      <c r="C184">
        <v>0</v>
      </c>
      <c r="D184">
        <v>0</v>
      </c>
      <c r="E184">
        <v>0</v>
      </c>
      <c r="F184">
        <v>0</v>
      </c>
      <c r="G184">
        <v>0</v>
      </c>
      <c r="H184" s="37">
        <f t="shared" si="2"/>
        <v>0</v>
      </c>
    </row>
    <row r="185" spans="1:8" x14ac:dyDescent="0.2">
      <c r="A185" t="s">
        <v>214</v>
      </c>
      <c r="B185" t="s">
        <v>333</v>
      </c>
      <c r="C185">
        <v>6000000</v>
      </c>
      <c r="D185">
        <v>0</v>
      </c>
      <c r="E185">
        <v>0</v>
      </c>
      <c r="F185">
        <v>0</v>
      </c>
      <c r="G185">
        <v>0</v>
      </c>
      <c r="H185" s="37">
        <f t="shared" si="2"/>
        <v>6000000</v>
      </c>
    </row>
    <row r="186" spans="1:8" x14ac:dyDescent="0.2">
      <c r="A186" t="s">
        <v>215</v>
      </c>
      <c r="B186" t="s">
        <v>334</v>
      </c>
      <c r="C186">
        <v>0</v>
      </c>
      <c r="D186">
        <v>0</v>
      </c>
      <c r="E186">
        <v>0</v>
      </c>
      <c r="F186">
        <v>0</v>
      </c>
      <c r="G186">
        <v>0</v>
      </c>
      <c r="H186" s="37">
        <f t="shared" si="2"/>
        <v>0</v>
      </c>
    </row>
    <row r="187" spans="1:8" x14ac:dyDescent="0.2">
      <c r="A187" t="s">
        <v>360</v>
      </c>
      <c r="B187" t="s">
        <v>362</v>
      </c>
      <c r="C187">
        <v>0</v>
      </c>
      <c r="D187">
        <v>0</v>
      </c>
      <c r="E187">
        <v>0</v>
      </c>
      <c r="F187">
        <v>0</v>
      </c>
      <c r="G187">
        <v>0</v>
      </c>
      <c r="H187" s="37">
        <f t="shared" si="2"/>
        <v>0</v>
      </c>
    </row>
    <row r="188" spans="1:8" x14ac:dyDescent="0.2">
      <c r="A188" t="s">
        <v>448</v>
      </c>
      <c r="B188" t="s">
        <v>572</v>
      </c>
      <c r="C188">
        <v>0</v>
      </c>
      <c r="D188">
        <v>0</v>
      </c>
      <c r="E188">
        <v>0</v>
      </c>
      <c r="F188">
        <v>0</v>
      </c>
      <c r="G188">
        <v>0</v>
      </c>
      <c r="H188" s="37">
        <f t="shared" si="2"/>
        <v>0</v>
      </c>
    </row>
    <row r="189" spans="1:8" x14ac:dyDescent="0.2">
      <c r="A189" t="s">
        <v>808</v>
      </c>
      <c r="B189" t="s">
        <v>858</v>
      </c>
      <c r="C189">
        <v>0</v>
      </c>
      <c r="D189">
        <v>0</v>
      </c>
      <c r="E189">
        <v>0</v>
      </c>
      <c r="F189">
        <v>0</v>
      </c>
      <c r="G189">
        <v>0</v>
      </c>
      <c r="H189" s="37">
        <f t="shared" si="2"/>
        <v>0</v>
      </c>
    </row>
    <row r="190" spans="1:8" x14ac:dyDescent="0.2">
      <c r="A190" t="s">
        <v>364</v>
      </c>
      <c r="B190" t="s">
        <v>365</v>
      </c>
      <c r="C190">
        <v>4964000</v>
      </c>
      <c r="D190">
        <v>15928000</v>
      </c>
      <c r="E190">
        <v>13927999.999999996</v>
      </c>
      <c r="F190">
        <v>0</v>
      </c>
      <c r="G190">
        <v>0</v>
      </c>
      <c r="H190" s="37">
        <f t="shared" si="2"/>
        <v>34820000</v>
      </c>
    </row>
    <row r="191" spans="1:8" x14ac:dyDescent="0.2">
      <c r="A191" t="s">
        <v>721</v>
      </c>
      <c r="B191" t="s">
        <v>730</v>
      </c>
      <c r="C191">
        <v>0</v>
      </c>
      <c r="D191">
        <v>0</v>
      </c>
      <c r="E191">
        <v>0</v>
      </c>
      <c r="F191">
        <v>0</v>
      </c>
      <c r="G191">
        <v>0</v>
      </c>
      <c r="H191" s="37">
        <f t="shared" si="2"/>
        <v>0</v>
      </c>
    </row>
    <row r="192" spans="1:8" x14ac:dyDescent="0.2">
      <c r="A192" t="s">
        <v>722</v>
      </c>
      <c r="B192" t="s">
        <v>731</v>
      </c>
      <c r="C192">
        <v>0</v>
      </c>
      <c r="D192">
        <v>0</v>
      </c>
      <c r="E192">
        <v>0</v>
      </c>
      <c r="F192">
        <v>0</v>
      </c>
      <c r="G192">
        <v>0</v>
      </c>
      <c r="H192" s="37">
        <f t="shared" si="2"/>
        <v>0</v>
      </c>
    </row>
    <row r="193" spans="1:8" x14ac:dyDescent="0.2">
      <c r="A193" t="s">
        <v>736</v>
      </c>
      <c r="B193" t="s">
        <v>743</v>
      </c>
      <c r="C193">
        <v>2000000</v>
      </c>
      <c r="D193">
        <v>0</v>
      </c>
      <c r="E193">
        <v>0</v>
      </c>
      <c r="F193">
        <v>0</v>
      </c>
      <c r="G193">
        <v>0</v>
      </c>
      <c r="H193" s="37">
        <f t="shared" si="2"/>
        <v>2000000</v>
      </c>
    </row>
    <row r="194" spans="1:8" x14ac:dyDescent="0.2">
      <c r="A194" t="s">
        <v>737</v>
      </c>
      <c r="B194" t="s">
        <v>744</v>
      </c>
      <c r="C194">
        <v>31070.243902439026</v>
      </c>
      <c r="D194">
        <v>95724.925639500303</v>
      </c>
      <c r="E194">
        <v>0</v>
      </c>
      <c r="F194">
        <v>0</v>
      </c>
      <c r="G194">
        <v>0</v>
      </c>
      <c r="H194" s="37">
        <f t="shared" si="2"/>
        <v>126795.16954193934</v>
      </c>
    </row>
    <row r="195" spans="1:8" x14ac:dyDescent="0.2">
      <c r="A195" t="s">
        <v>723</v>
      </c>
      <c r="B195" t="s">
        <v>724</v>
      </c>
      <c r="C195">
        <v>6104000</v>
      </c>
      <c r="D195">
        <v>18208000</v>
      </c>
      <c r="E195">
        <v>16207999.999999998</v>
      </c>
      <c r="F195">
        <v>0</v>
      </c>
      <c r="G195">
        <v>0</v>
      </c>
      <c r="H195" s="37">
        <f t="shared" ref="H195:H258" si="3">SUM(C195:G195)</f>
        <v>40520000</v>
      </c>
    </row>
    <row r="196" spans="1:8" x14ac:dyDescent="0.2">
      <c r="A196" t="s">
        <v>738</v>
      </c>
      <c r="B196" t="s">
        <v>745</v>
      </c>
      <c r="C196">
        <v>0</v>
      </c>
      <c r="D196">
        <v>0</v>
      </c>
      <c r="E196">
        <v>3853999.9999999991</v>
      </c>
      <c r="F196">
        <v>7707999.9999999991</v>
      </c>
      <c r="G196">
        <v>7707999.9999999991</v>
      </c>
      <c r="H196" s="37">
        <f t="shared" si="3"/>
        <v>19269999.999999996</v>
      </c>
    </row>
    <row r="197" spans="1:8" x14ac:dyDescent="0.2">
      <c r="A197" t="s">
        <v>739</v>
      </c>
      <c r="B197" t="s">
        <v>746</v>
      </c>
      <c r="C197">
        <v>975609.7560975611</v>
      </c>
      <c r="D197">
        <v>0</v>
      </c>
      <c r="E197">
        <v>0</v>
      </c>
      <c r="F197">
        <v>0</v>
      </c>
      <c r="G197">
        <v>0</v>
      </c>
      <c r="H197" s="37">
        <f t="shared" si="3"/>
        <v>975609.7560975611</v>
      </c>
    </row>
    <row r="198" spans="1:8" x14ac:dyDescent="0.2">
      <c r="A198" t="s">
        <v>740</v>
      </c>
      <c r="B198" t="s">
        <v>854</v>
      </c>
      <c r="C198">
        <v>0</v>
      </c>
      <c r="D198">
        <v>0</v>
      </c>
      <c r="E198">
        <v>4695999.9999999991</v>
      </c>
      <c r="F198">
        <v>9391999.9999999981</v>
      </c>
      <c r="G198">
        <v>9391999.9999999981</v>
      </c>
      <c r="H198" s="37">
        <f t="shared" si="3"/>
        <v>23479999.999999993</v>
      </c>
    </row>
    <row r="199" spans="1:8" x14ac:dyDescent="0.2">
      <c r="A199" t="s">
        <v>741</v>
      </c>
      <c r="B199" t="s">
        <v>747</v>
      </c>
      <c r="C199">
        <v>0</v>
      </c>
      <c r="D199">
        <v>0</v>
      </c>
      <c r="E199">
        <v>0</v>
      </c>
      <c r="F199">
        <v>0</v>
      </c>
      <c r="G199">
        <v>0</v>
      </c>
      <c r="H199" s="37">
        <f t="shared" si="3"/>
        <v>0</v>
      </c>
    </row>
    <row r="200" spans="1:8" x14ac:dyDescent="0.2">
      <c r="A200" t="s">
        <v>799</v>
      </c>
      <c r="B200" t="s">
        <v>802</v>
      </c>
      <c r="C200">
        <v>0</v>
      </c>
      <c r="D200">
        <v>0</v>
      </c>
      <c r="E200">
        <v>0</v>
      </c>
      <c r="F200">
        <v>0</v>
      </c>
      <c r="G200">
        <v>0</v>
      </c>
      <c r="H200" s="37">
        <f t="shared" si="3"/>
        <v>0</v>
      </c>
    </row>
    <row r="201" spans="1:8" x14ac:dyDescent="0.2">
      <c r="A201" t="s">
        <v>800</v>
      </c>
      <c r="B201" t="s">
        <v>803</v>
      </c>
      <c r="C201">
        <v>4725000</v>
      </c>
      <c r="D201">
        <v>4725000</v>
      </c>
      <c r="E201">
        <v>0</v>
      </c>
      <c r="F201">
        <v>0</v>
      </c>
      <c r="G201">
        <v>0</v>
      </c>
      <c r="H201" s="37">
        <f t="shared" si="3"/>
        <v>9450000</v>
      </c>
    </row>
    <row r="202" spans="1:8" x14ac:dyDescent="0.2">
      <c r="A202" t="s">
        <v>801</v>
      </c>
      <c r="B202" t="s">
        <v>804</v>
      </c>
      <c r="C202">
        <v>0</v>
      </c>
      <c r="D202">
        <v>0</v>
      </c>
      <c r="E202">
        <v>0</v>
      </c>
      <c r="F202">
        <v>0</v>
      </c>
      <c r="G202">
        <v>0</v>
      </c>
      <c r="H202" s="37">
        <f t="shared" si="3"/>
        <v>0</v>
      </c>
    </row>
    <row r="203" spans="1:8" x14ac:dyDescent="0.2">
      <c r="A203" t="s">
        <v>807</v>
      </c>
      <c r="B203" t="s">
        <v>845</v>
      </c>
      <c r="C203">
        <v>0</v>
      </c>
      <c r="D203">
        <v>0</v>
      </c>
      <c r="E203">
        <v>0</v>
      </c>
      <c r="F203">
        <v>0</v>
      </c>
      <c r="G203">
        <v>0</v>
      </c>
      <c r="H203" s="37">
        <f t="shared" si="3"/>
        <v>0</v>
      </c>
    </row>
    <row r="204" spans="1:8" x14ac:dyDescent="0.2">
      <c r="A204" t="s">
        <v>823</v>
      </c>
      <c r="B204" t="s">
        <v>841</v>
      </c>
      <c r="C204">
        <v>0</v>
      </c>
      <c r="D204">
        <v>0</v>
      </c>
      <c r="E204">
        <v>0</v>
      </c>
      <c r="F204">
        <v>0</v>
      </c>
      <c r="G204">
        <v>3853999.9999999995</v>
      </c>
      <c r="H204" s="37">
        <f t="shared" si="3"/>
        <v>3853999.9999999995</v>
      </c>
    </row>
    <row r="205" spans="1:8" x14ac:dyDescent="0.2">
      <c r="A205" t="s">
        <v>824</v>
      </c>
      <c r="B205" t="s">
        <v>842</v>
      </c>
      <c r="C205">
        <v>0</v>
      </c>
      <c r="D205">
        <v>0</v>
      </c>
      <c r="E205">
        <v>0</v>
      </c>
      <c r="F205">
        <v>0</v>
      </c>
      <c r="G205">
        <v>0</v>
      </c>
      <c r="H205" s="37">
        <f t="shared" si="3"/>
        <v>0</v>
      </c>
    </row>
    <row r="206" spans="1:8" x14ac:dyDescent="0.2">
      <c r="A206" t="s">
        <v>825</v>
      </c>
      <c r="B206" t="s">
        <v>1026</v>
      </c>
      <c r="C206">
        <v>0</v>
      </c>
      <c r="D206">
        <v>0</v>
      </c>
      <c r="E206">
        <v>20411166.999999993</v>
      </c>
      <c r="F206">
        <v>20411166.999999996</v>
      </c>
      <c r="G206">
        <v>20411166.999999993</v>
      </c>
      <c r="H206" s="37">
        <f t="shared" si="3"/>
        <v>61233500.999999978</v>
      </c>
    </row>
    <row r="207" spans="1:8" x14ac:dyDescent="0.2">
      <c r="A207" t="s">
        <v>826</v>
      </c>
      <c r="B207" t="s">
        <v>960</v>
      </c>
      <c r="C207">
        <v>0</v>
      </c>
      <c r="D207">
        <v>0</v>
      </c>
      <c r="E207">
        <v>3691999.9999999991</v>
      </c>
      <c r="F207">
        <v>7383999.9999999981</v>
      </c>
      <c r="G207">
        <v>7383999.9999999981</v>
      </c>
      <c r="H207" s="37">
        <f t="shared" si="3"/>
        <v>18459999.999999993</v>
      </c>
    </row>
    <row r="208" spans="1:8" x14ac:dyDescent="0.2">
      <c r="A208" t="s">
        <v>827</v>
      </c>
      <c r="B208" t="s">
        <v>961</v>
      </c>
      <c r="C208">
        <v>0</v>
      </c>
      <c r="D208">
        <v>0</v>
      </c>
      <c r="E208">
        <v>0</v>
      </c>
      <c r="F208">
        <v>3972499.9999999991</v>
      </c>
      <c r="G208">
        <v>3972499.9999999991</v>
      </c>
      <c r="H208" s="37">
        <f t="shared" si="3"/>
        <v>7944999.9999999981</v>
      </c>
    </row>
    <row r="209" spans="1:8" x14ac:dyDescent="0.2">
      <c r="A209" t="s">
        <v>828</v>
      </c>
      <c r="B209" t="s">
        <v>962</v>
      </c>
      <c r="C209">
        <v>0</v>
      </c>
      <c r="D209">
        <v>0</v>
      </c>
      <c r="E209">
        <v>0</v>
      </c>
      <c r="F209">
        <v>0</v>
      </c>
      <c r="G209">
        <v>0</v>
      </c>
      <c r="H209" s="37">
        <f t="shared" si="3"/>
        <v>0</v>
      </c>
    </row>
    <row r="210" spans="1:8" x14ac:dyDescent="0.2">
      <c r="A210" t="s">
        <v>829</v>
      </c>
      <c r="B210" t="s">
        <v>963</v>
      </c>
      <c r="C210">
        <v>0</v>
      </c>
      <c r="D210">
        <v>0</v>
      </c>
      <c r="E210">
        <v>0</v>
      </c>
      <c r="F210">
        <v>0</v>
      </c>
      <c r="G210">
        <v>0</v>
      </c>
      <c r="H210" s="37">
        <f t="shared" si="3"/>
        <v>0</v>
      </c>
    </row>
    <row r="211" spans="1:8" x14ac:dyDescent="0.2">
      <c r="A211" t="s">
        <v>883</v>
      </c>
      <c r="B211" t="s">
        <v>904</v>
      </c>
      <c r="C211">
        <v>0</v>
      </c>
      <c r="D211">
        <v>0</v>
      </c>
      <c r="E211">
        <v>4395599.9999999991</v>
      </c>
      <c r="F211">
        <v>8791199.9999999981</v>
      </c>
      <c r="G211">
        <v>8791199.9999999981</v>
      </c>
      <c r="H211" s="37">
        <f t="shared" si="3"/>
        <v>21977999.999999993</v>
      </c>
    </row>
    <row r="212" spans="1:8" x14ac:dyDescent="0.2">
      <c r="A212" t="s">
        <v>898</v>
      </c>
      <c r="B212" t="s">
        <v>905</v>
      </c>
      <c r="C212">
        <v>0</v>
      </c>
      <c r="D212">
        <v>0</v>
      </c>
      <c r="E212">
        <v>0</v>
      </c>
      <c r="F212">
        <v>0</v>
      </c>
      <c r="G212">
        <v>0</v>
      </c>
      <c r="H212" s="37">
        <f t="shared" si="3"/>
        <v>0</v>
      </c>
    </row>
    <row r="213" spans="1:8" x14ac:dyDescent="0.2">
      <c r="A213" t="s">
        <v>899</v>
      </c>
      <c r="B213" t="s">
        <v>913</v>
      </c>
      <c r="C213">
        <v>0</v>
      </c>
      <c r="D213">
        <v>0</v>
      </c>
      <c r="E213">
        <v>0</v>
      </c>
      <c r="F213">
        <v>0</v>
      </c>
      <c r="G213">
        <v>0</v>
      </c>
      <c r="H213" s="37">
        <f t="shared" si="3"/>
        <v>0</v>
      </c>
    </row>
    <row r="214" spans="1:8" x14ac:dyDescent="0.2">
      <c r="A214" t="s">
        <v>920</v>
      </c>
      <c r="B214" t="s">
        <v>923</v>
      </c>
      <c r="C214">
        <v>4000000</v>
      </c>
      <c r="D214">
        <v>0</v>
      </c>
      <c r="E214">
        <v>0</v>
      </c>
      <c r="F214">
        <v>0</v>
      </c>
      <c r="G214">
        <v>0</v>
      </c>
      <c r="H214" s="37">
        <f t="shared" si="3"/>
        <v>4000000</v>
      </c>
    </row>
    <row r="215" spans="1:8" x14ac:dyDescent="0.2">
      <c r="A215" t="s">
        <v>900</v>
      </c>
      <c r="B215" t="s">
        <v>911</v>
      </c>
      <c r="C215">
        <v>0</v>
      </c>
      <c r="D215">
        <v>0</v>
      </c>
      <c r="E215">
        <v>0</v>
      </c>
      <c r="F215">
        <v>0</v>
      </c>
      <c r="G215">
        <v>0</v>
      </c>
      <c r="H215" s="37">
        <f t="shared" si="3"/>
        <v>0</v>
      </c>
    </row>
    <row r="216" spans="1:8" x14ac:dyDescent="0.2">
      <c r="A216" t="s">
        <v>901</v>
      </c>
      <c r="B216" t="s">
        <v>914</v>
      </c>
      <c r="C216">
        <v>0</v>
      </c>
      <c r="D216">
        <v>0</v>
      </c>
      <c r="E216">
        <v>0</v>
      </c>
      <c r="F216">
        <v>6417499.9999999991</v>
      </c>
      <c r="G216">
        <v>6417499.9999999991</v>
      </c>
      <c r="H216" s="37">
        <f t="shared" si="3"/>
        <v>12834999.999999998</v>
      </c>
    </row>
    <row r="217" spans="1:8" x14ac:dyDescent="0.2">
      <c r="A217" t="s">
        <v>902</v>
      </c>
      <c r="B217" t="s">
        <v>906</v>
      </c>
      <c r="C217">
        <v>0</v>
      </c>
      <c r="D217">
        <v>0</v>
      </c>
      <c r="E217">
        <v>0</v>
      </c>
      <c r="F217">
        <v>0</v>
      </c>
      <c r="G217">
        <v>0</v>
      </c>
      <c r="H217" s="37">
        <f t="shared" si="3"/>
        <v>0</v>
      </c>
    </row>
    <row r="218" spans="1:8" x14ac:dyDescent="0.2">
      <c r="A218" t="s">
        <v>903</v>
      </c>
      <c r="B218" t="s">
        <v>908</v>
      </c>
      <c r="C218">
        <v>0</v>
      </c>
      <c r="D218">
        <v>0</v>
      </c>
      <c r="E218">
        <v>0</v>
      </c>
      <c r="F218">
        <v>0</v>
      </c>
      <c r="G218">
        <v>0</v>
      </c>
      <c r="H218" s="37">
        <f t="shared" si="3"/>
        <v>0</v>
      </c>
    </row>
    <row r="219" spans="1:8" x14ac:dyDescent="0.2">
      <c r="A219" t="s">
        <v>809</v>
      </c>
      <c r="B219" t="s">
        <v>846</v>
      </c>
      <c r="C219">
        <v>0</v>
      </c>
      <c r="D219">
        <v>0</v>
      </c>
      <c r="E219">
        <v>0</v>
      </c>
      <c r="F219">
        <v>0</v>
      </c>
      <c r="G219">
        <v>0</v>
      </c>
      <c r="H219" s="37">
        <f t="shared" si="3"/>
        <v>0</v>
      </c>
    </row>
    <row r="220" spans="1:8" x14ac:dyDescent="0.2">
      <c r="A220" t="s">
        <v>506</v>
      </c>
      <c r="B220" t="s">
        <v>573</v>
      </c>
      <c r="C220">
        <v>0</v>
      </c>
      <c r="D220">
        <v>0</v>
      </c>
      <c r="E220">
        <v>0</v>
      </c>
      <c r="F220">
        <v>0</v>
      </c>
      <c r="G220">
        <v>0</v>
      </c>
      <c r="H220" s="37">
        <f t="shared" si="3"/>
        <v>0</v>
      </c>
    </row>
    <row r="221" spans="1:8" x14ac:dyDescent="0.2">
      <c r="A221" t="s">
        <v>63</v>
      </c>
      <c r="B221" t="s">
        <v>276</v>
      </c>
      <c r="C221">
        <v>4218000</v>
      </c>
      <c r="D221">
        <v>4218000</v>
      </c>
      <c r="E221">
        <v>4218000</v>
      </c>
      <c r="F221">
        <v>4218000</v>
      </c>
      <c r="G221">
        <v>4218000</v>
      </c>
      <c r="H221" s="37">
        <f t="shared" si="3"/>
        <v>21090000</v>
      </c>
    </row>
    <row r="222" spans="1:8" x14ac:dyDescent="0.2">
      <c r="A222" t="s">
        <v>64</v>
      </c>
      <c r="B222" t="s">
        <v>467</v>
      </c>
      <c r="C222">
        <v>0</v>
      </c>
      <c r="D222">
        <v>0</v>
      </c>
      <c r="E222">
        <v>0</v>
      </c>
      <c r="F222">
        <v>0</v>
      </c>
      <c r="G222">
        <v>0</v>
      </c>
      <c r="H222" s="37">
        <f t="shared" si="3"/>
        <v>0</v>
      </c>
    </row>
    <row r="223" spans="1:8" x14ac:dyDescent="0.2">
      <c r="A223" t="s">
        <v>65</v>
      </c>
      <c r="B223" t="s">
        <v>277</v>
      </c>
      <c r="C223">
        <v>0</v>
      </c>
      <c r="D223">
        <v>0</v>
      </c>
      <c r="E223">
        <v>0</v>
      </c>
      <c r="F223">
        <v>0</v>
      </c>
      <c r="G223">
        <v>0</v>
      </c>
      <c r="H223" s="37">
        <f t="shared" si="3"/>
        <v>0</v>
      </c>
    </row>
    <row r="224" spans="1:8" x14ac:dyDescent="0.2">
      <c r="A224" t="s">
        <v>66</v>
      </c>
      <c r="B224" t="s">
        <v>278</v>
      </c>
      <c r="C224">
        <v>700000</v>
      </c>
      <c r="D224">
        <v>700000</v>
      </c>
      <c r="E224">
        <v>700000</v>
      </c>
      <c r="F224">
        <v>700000</v>
      </c>
      <c r="G224">
        <v>700000</v>
      </c>
      <c r="H224" s="37">
        <f t="shared" si="3"/>
        <v>3500000</v>
      </c>
    </row>
    <row r="225" spans="1:8" x14ac:dyDescent="0.2">
      <c r="A225" t="s">
        <v>177</v>
      </c>
      <c r="B225" t="s">
        <v>786</v>
      </c>
      <c r="C225">
        <v>3100000</v>
      </c>
      <c r="D225">
        <v>0</v>
      </c>
      <c r="E225">
        <v>0</v>
      </c>
      <c r="F225">
        <v>0</v>
      </c>
      <c r="G225">
        <v>0</v>
      </c>
      <c r="H225" s="37">
        <f t="shared" si="3"/>
        <v>3100000</v>
      </c>
    </row>
    <row r="226" spans="1:8" x14ac:dyDescent="0.2">
      <c r="A226" t="s">
        <v>814</v>
      </c>
      <c r="B226" t="s">
        <v>832</v>
      </c>
      <c r="C226">
        <v>330000</v>
      </c>
      <c r="D226">
        <v>330000</v>
      </c>
      <c r="E226">
        <v>330000</v>
      </c>
      <c r="F226">
        <v>330000</v>
      </c>
      <c r="G226">
        <v>330000</v>
      </c>
      <c r="H226" s="37">
        <f t="shared" si="3"/>
        <v>1650000</v>
      </c>
    </row>
    <row r="227" spans="1:8" x14ac:dyDescent="0.2">
      <c r="A227" t="s">
        <v>815</v>
      </c>
      <c r="B227" t="s">
        <v>833</v>
      </c>
      <c r="C227">
        <v>550000</v>
      </c>
      <c r="D227">
        <v>550000</v>
      </c>
      <c r="E227">
        <v>0</v>
      </c>
      <c r="F227">
        <v>0</v>
      </c>
      <c r="G227">
        <v>0</v>
      </c>
      <c r="H227" s="37">
        <f t="shared" si="3"/>
        <v>1100000</v>
      </c>
    </row>
    <row r="228" spans="1:8" x14ac:dyDescent="0.2">
      <c r="A228" t="s">
        <v>924</v>
      </c>
      <c r="B228" t="s">
        <v>925</v>
      </c>
      <c r="C228">
        <v>4000000</v>
      </c>
      <c r="D228">
        <v>4000000</v>
      </c>
      <c r="E228">
        <v>4000000</v>
      </c>
      <c r="F228">
        <v>4000000</v>
      </c>
      <c r="G228">
        <v>4000000</v>
      </c>
      <c r="H228" s="37">
        <f t="shared" si="3"/>
        <v>20000000</v>
      </c>
    </row>
    <row r="229" spans="1:8" x14ac:dyDescent="0.2">
      <c r="A229" t="s">
        <v>153</v>
      </c>
      <c r="B229" t="s">
        <v>343</v>
      </c>
      <c r="C229">
        <v>0</v>
      </c>
      <c r="D229">
        <v>0</v>
      </c>
      <c r="E229">
        <v>0</v>
      </c>
      <c r="F229">
        <v>0</v>
      </c>
      <c r="G229">
        <v>0</v>
      </c>
      <c r="H229" s="37">
        <f t="shared" si="3"/>
        <v>0</v>
      </c>
    </row>
    <row r="230" spans="1:8" x14ac:dyDescent="0.2">
      <c r="A230" t="s">
        <v>508</v>
      </c>
      <c r="B230" t="s">
        <v>574</v>
      </c>
      <c r="C230">
        <v>0</v>
      </c>
      <c r="D230">
        <v>0</v>
      </c>
      <c r="E230">
        <v>0</v>
      </c>
      <c r="F230">
        <v>0</v>
      </c>
      <c r="G230">
        <v>0</v>
      </c>
      <c r="H230" s="37">
        <f t="shared" si="3"/>
        <v>0</v>
      </c>
    </row>
    <row r="231" spans="1:8" x14ac:dyDescent="0.2">
      <c r="A231" t="s">
        <v>509</v>
      </c>
      <c r="B231" t="s">
        <v>575</v>
      </c>
      <c r="C231">
        <v>0</v>
      </c>
      <c r="D231">
        <v>0</v>
      </c>
      <c r="E231">
        <v>0</v>
      </c>
      <c r="F231">
        <v>0</v>
      </c>
      <c r="G231">
        <v>0</v>
      </c>
      <c r="H231" s="37">
        <f t="shared" si="3"/>
        <v>0</v>
      </c>
    </row>
    <row r="232" spans="1:8" x14ac:dyDescent="0.2">
      <c r="A232" t="s">
        <v>131</v>
      </c>
      <c r="B232" t="s">
        <v>1027</v>
      </c>
      <c r="C232">
        <v>1750000</v>
      </c>
      <c r="D232">
        <v>1750000</v>
      </c>
      <c r="E232">
        <v>1750000</v>
      </c>
      <c r="F232">
        <v>1750000</v>
      </c>
      <c r="G232">
        <v>1750000</v>
      </c>
      <c r="H232" s="37">
        <f t="shared" si="3"/>
        <v>8750000</v>
      </c>
    </row>
    <row r="233" spans="1:8" x14ac:dyDescent="0.2">
      <c r="A233" t="s">
        <v>132</v>
      </c>
      <c r="B233" t="s">
        <v>1028</v>
      </c>
      <c r="C233">
        <v>3000000</v>
      </c>
      <c r="D233">
        <v>3000000</v>
      </c>
      <c r="E233">
        <v>3000000</v>
      </c>
      <c r="F233">
        <v>3000000</v>
      </c>
      <c r="G233">
        <v>3000000</v>
      </c>
      <c r="H233" s="37">
        <f t="shared" si="3"/>
        <v>15000000</v>
      </c>
    </row>
    <row r="234" spans="1:8" x14ac:dyDescent="0.2">
      <c r="A234" t="s">
        <v>175</v>
      </c>
      <c r="B234" t="s">
        <v>795</v>
      </c>
      <c r="C234">
        <v>1000000</v>
      </c>
      <c r="D234">
        <v>1000000</v>
      </c>
      <c r="E234">
        <v>1000000</v>
      </c>
      <c r="F234">
        <v>1000000</v>
      </c>
      <c r="G234">
        <v>1000000</v>
      </c>
      <c r="H234" s="37">
        <f t="shared" si="3"/>
        <v>5000000</v>
      </c>
    </row>
    <row r="235" spans="1:8" x14ac:dyDescent="0.2">
      <c r="A235" t="s">
        <v>501</v>
      </c>
      <c r="B235" t="s">
        <v>502</v>
      </c>
      <c r="C235">
        <v>0</v>
      </c>
      <c r="D235">
        <v>0</v>
      </c>
      <c r="E235">
        <v>0</v>
      </c>
      <c r="F235">
        <v>0</v>
      </c>
      <c r="G235">
        <v>0</v>
      </c>
      <c r="H235" s="37">
        <f t="shared" si="3"/>
        <v>0</v>
      </c>
    </row>
    <row r="236" spans="1:8" x14ac:dyDescent="0.2">
      <c r="A236" t="s">
        <v>503</v>
      </c>
      <c r="B236" t="s">
        <v>576</v>
      </c>
      <c r="C236">
        <v>0</v>
      </c>
      <c r="D236">
        <v>0</v>
      </c>
      <c r="E236">
        <v>0</v>
      </c>
      <c r="F236">
        <v>0</v>
      </c>
      <c r="G236">
        <v>0</v>
      </c>
      <c r="H236" s="37">
        <f t="shared" si="3"/>
        <v>0</v>
      </c>
    </row>
    <row r="237" spans="1:8" x14ac:dyDescent="0.2">
      <c r="A237" t="s">
        <v>42</v>
      </c>
      <c r="B237" t="s">
        <v>250</v>
      </c>
      <c r="C237">
        <v>3720000</v>
      </c>
      <c r="D237">
        <v>3720000</v>
      </c>
      <c r="E237">
        <v>3720000</v>
      </c>
      <c r="F237">
        <v>3720000</v>
      </c>
      <c r="G237">
        <v>4920000</v>
      </c>
      <c r="H237" s="37">
        <f t="shared" si="3"/>
        <v>19800000</v>
      </c>
    </row>
    <row r="238" spans="1:8" x14ac:dyDescent="0.2">
      <c r="A238" t="s">
        <v>504</v>
      </c>
      <c r="B238" t="s">
        <v>577</v>
      </c>
      <c r="C238">
        <v>0</v>
      </c>
      <c r="D238">
        <v>0</v>
      </c>
      <c r="E238">
        <v>0</v>
      </c>
      <c r="F238">
        <v>0</v>
      </c>
      <c r="G238">
        <v>0</v>
      </c>
      <c r="H238" s="37">
        <f t="shared" si="3"/>
        <v>0</v>
      </c>
    </row>
    <row r="239" spans="1:8" x14ac:dyDescent="0.2">
      <c r="A239" t="s">
        <v>43</v>
      </c>
      <c r="B239" t="s">
        <v>783</v>
      </c>
      <c r="C239">
        <v>0</v>
      </c>
      <c r="D239">
        <v>0</v>
      </c>
      <c r="E239">
        <v>0</v>
      </c>
      <c r="F239">
        <v>0</v>
      </c>
      <c r="G239">
        <v>720000</v>
      </c>
      <c r="H239" s="37">
        <f t="shared" si="3"/>
        <v>720000</v>
      </c>
    </row>
    <row r="240" spans="1:8" x14ac:dyDescent="0.2">
      <c r="A240" t="s">
        <v>877</v>
      </c>
      <c r="B240" t="s">
        <v>878</v>
      </c>
      <c r="C240">
        <v>1600000</v>
      </c>
      <c r="D240">
        <v>1600000</v>
      </c>
      <c r="E240">
        <v>4000000</v>
      </c>
      <c r="F240">
        <v>5600000</v>
      </c>
      <c r="G240">
        <v>5600000</v>
      </c>
      <c r="H240" s="37">
        <f t="shared" si="3"/>
        <v>18400000</v>
      </c>
    </row>
    <row r="241" spans="1:8" x14ac:dyDescent="0.2">
      <c r="A241" t="s">
        <v>44</v>
      </c>
      <c r="B241" t="s">
        <v>251</v>
      </c>
      <c r="C241">
        <v>0</v>
      </c>
      <c r="D241">
        <v>0</v>
      </c>
      <c r="E241">
        <v>0</v>
      </c>
      <c r="F241">
        <v>0</v>
      </c>
      <c r="G241">
        <v>0</v>
      </c>
      <c r="H241" s="37">
        <f t="shared" si="3"/>
        <v>0</v>
      </c>
    </row>
    <row r="242" spans="1:8" x14ac:dyDescent="0.2">
      <c r="A242" t="s">
        <v>505</v>
      </c>
      <c r="B242" t="s">
        <v>578</v>
      </c>
      <c r="C242">
        <v>0</v>
      </c>
      <c r="D242">
        <v>0</v>
      </c>
      <c r="E242">
        <v>0</v>
      </c>
      <c r="F242">
        <v>0</v>
      </c>
      <c r="G242">
        <v>0</v>
      </c>
      <c r="H242" s="37">
        <f t="shared" si="3"/>
        <v>0</v>
      </c>
    </row>
    <row r="243" spans="1:8" x14ac:dyDescent="0.2">
      <c r="A243" t="s">
        <v>45</v>
      </c>
      <c r="B243" t="s">
        <v>46</v>
      </c>
      <c r="C243">
        <v>0</v>
      </c>
      <c r="D243">
        <v>0</v>
      </c>
      <c r="E243">
        <v>0</v>
      </c>
      <c r="F243">
        <v>0</v>
      </c>
      <c r="G243">
        <v>0</v>
      </c>
      <c r="H243" s="37">
        <f t="shared" si="3"/>
        <v>0</v>
      </c>
    </row>
    <row r="244" spans="1:8" x14ac:dyDescent="0.2">
      <c r="A244" t="s">
        <v>435</v>
      </c>
      <c r="B244" t="s">
        <v>579</v>
      </c>
      <c r="C244">
        <v>0</v>
      </c>
      <c r="D244">
        <v>0</v>
      </c>
      <c r="E244">
        <v>0</v>
      </c>
      <c r="F244">
        <v>0</v>
      </c>
      <c r="G244">
        <v>0</v>
      </c>
      <c r="H244" s="37">
        <f t="shared" si="3"/>
        <v>0</v>
      </c>
    </row>
    <row r="245" spans="1:8" x14ac:dyDescent="0.2">
      <c r="A245" t="s">
        <v>434</v>
      </c>
      <c r="B245" t="s">
        <v>580</v>
      </c>
      <c r="C245">
        <v>0</v>
      </c>
      <c r="D245">
        <v>0</v>
      </c>
      <c r="E245">
        <v>0</v>
      </c>
      <c r="F245">
        <v>0</v>
      </c>
      <c r="G245">
        <v>0</v>
      </c>
      <c r="H245" s="37">
        <f t="shared" si="3"/>
        <v>0</v>
      </c>
    </row>
    <row r="246" spans="1:8" x14ac:dyDescent="0.2">
      <c r="A246" t="s">
        <v>47</v>
      </c>
      <c r="B246" t="s">
        <v>452</v>
      </c>
      <c r="C246">
        <v>0</v>
      </c>
      <c r="D246">
        <v>0</v>
      </c>
      <c r="E246">
        <v>0</v>
      </c>
      <c r="F246">
        <v>0</v>
      </c>
      <c r="G246">
        <v>0</v>
      </c>
      <c r="H246" s="37">
        <f t="shared" si="3"/>
        <v>0</v>
      </c>
    </row>
    <row r="247" spans="1:8" x14ac:dyDescent="0.2">
      <c r="A247" t="s">
        <v>201</v>
      </c>
      <c r="B247" t="s">
        <v>335</v>
      </c>
      <c r="C247">
        <v>0</v>
      </c>
      <c r="D247">
        <v>0</v>
      </c>
      <c r="E247">
        <v>0</v>
      </c>
      <c r="F247">
        <v>0</v>
      </c>
      <c r="G247">
        <v>0</v>
      </c>
      <c r="H247" s="37">
        <f t="shared" si="3"/>
        <v>0</v>
      </c>
    </row>
    <row r="248" spans="1:8" x14ac:dyDescent="0.2">
      <c r="A248" t="s">
        <v>202</v>
      </c>
      <c r="B248" t="s">
        <v>1029</v>
      </c>
      <c r="C248">
        <v>0</v>
      </c>
      <c r="D248">
        <v>9900000</v>
      </c>
      <c r="E248">
        <v>9900000</v>
      </c>
      <c r="F248">
        <v>9900000</v>
      </c>
      <c r="G248">
        <v>9900000</v>
      </c>
      <c r="H248" s="37">
        <f t="shared" si="3"/>
        <v>39600000</v>
      </c>
    </row>
    <row r="249" spans="1:8" x14ac:dyDescent="0.2">
      <c r="A249" t="s">
        <v>820</v>
      </c>
      <c r="B249" t="s">
        <v>838</v>
      </c>
      <c r="C249">
        <v>0</v>
      </c>
      <c r="D249">
        <v>0</v>
      </c>
      <c r="E249">
        <v>0</v>
      </c>
      <c r="F249">
        <v>0</v>
      </c>
      <c r="G249">
        <v>0</v>
      </c>
      <c r="H249" s="37">
        <f t="shared" si="3"/>
        <v>0</v>
      </c>
    </row>
    <row r="250" spans="1:8" x14ac:dyDescent="0.2">
      <c r="A250" t="s">
        <v>879</v>
      </c>
      <c r="B250" t="s">
        <v>880</v>
      </c>
      <c r="C250">
        <v>1650000</v>
      </c>
      <c r="D250">
        <v>2200000</v>
      </c>
      <c r="E250">
        <v>2200000</v>
      </c>
      <c r="F250">
        <v>2200000</v>
      </c>
      <c r="G250">
        <v>2200000</v>
      </c>
      <c r="H250" s="37">
        <f t="shared" si="3"/>
        <v>10450000</v>
      </c>
    </row>
    <row r="251" spans="1:8" x14ac:dyDescent="0.2">
      <c r="A251" t="s">
        <v>355</v>
      </c>
      <c r="B251" t="s">
        <v>356</v>
      </c>
      <c r="C251">
        <v>0</v>
      </c>
      <c r="D251">
        <v>0</v>
      </c>
      <c r="E251">
        <v>0</v>
      </c>
      <c r="F251">
        <v>0</v>
      </c>
      <c r="G251">
        <v>0</v>
      </c>
      <c r="H251" s="37">
        <f t="shared" si="3"/>
        <v>0</v>
      </c>
    </row>
    <row r="252" spans="1:8" x14ac:dyDescent="0.2">
      <c r="A252" t="s">
        <v>357</v>
      </c>
      <c r="B252" t="s">
        <v>358</v>
      </c>
      <c r="C252">
        <v>950000</v>
      </c>
      <c r="D252">
        <v>950000</v>
      </c>
      <c r="E252">
        <v>950000</v>
      </c>
      <c r="F252">
        <v>950000</v>
      </c>
      <c r="G252">
        <v>950000</v>
      </c>
      <c r="H252" s="37">
        <f t="shared" si="3"/>
        <v>4750000</v>
      </c>
    </row>
    <row r="253" spans="1:8" x14ac:dyDescent="0.2">
      <c r="A253" t="s">
        <v>84</v>
      </c>
      <c r="B253" t="s">
        <v>456</v>
      </c>
      <c r="C253">
        <v>0</v>
      </c>
      <c r="D253">
        <v>0</v>
      </c>
      <c r="E253">
        <v>0</v>
      </c>
      <c r="F253">
        <v>0</v>
      </c>
      <c r="G253">
        <v>0</v>
      </c>
      <c r="H253" s="37">
        <f t="shared" si="3"/>
        <v>0</v>
      </c>
    </row>
    <row r="254" spans="1:8" x14ac:dyDescent="0.2">
      <c r="A254" t="s">
        <v>182</v>
      </c>
      <c r="B254" t="s">
        <v>252</v>
      </c>
      <c r="C254">
        <v>1615000</v>
      </c>
      <c r="D254">
        <v>1615000</v>
      </c>
      <c r="E254">
        <v>1615000</v>
      </c>
      <c r="F254">
        <v>1615000</v>
      </c>
      <c r="G254">
        <v>1615000</v>
      </c>
      <c r="H254" s="37">
        <f t="shared" si="3"/>
        <v>8075000</v>
      </c>
    </row>
    <row r="255" spans="1:8" x14ac:dyDescent="0.2">
      <c r="A255" t="s">
        <v>183</v>
      </c>
      <c r="B255" t="s">
        <v>253</v>
      </c>
      <c r="C255">
        <v>650000</v>
      </c>
      <c r="D255">
        <v>650000</v>
      </c>
      <c r="E255">
        <v>650000</v>
      </c>
      <c r="F255">
        <v>650000</v>
      </c>
      <c r="G255">
        <v>650000</v>
      </c>
      <c r="H255" s="37">
        <f t="shared" si="3"/>
        <v>3250000</v>
      </c>
    </row>
    <row r="256" spans="1:8" x14ac:dyDescent="0.2">
      <c r="A256" t="s">
        <v>184</v>
      </c>
      <c r="B256" t="s">
        <v>254</v>
      </c>
      <c r="C256">
        <v>1280000</v>
      </c>
      <c r="D256">
        <v>1280000</v>
      </c>
      <c r="E256">
        <v>1280000</v>
      </c>
      <c r="F256">
        <v>1280000</v>
      </c>
      <c r="G256">
        <v>1280000</v>
      </c>
      <c r="H256" s="37">
        <f t="shared" si="3"/>
        <v>6400000</v>
      </c>
    </row>
    <row r="257" spans="1:8" x14ac:dyDescent="0.2">
      <c r="A257" t="s">
        <v>725</v>
      </c>
      <c r="B257" t="s">
        <v>732</v>
      </c>
      <c r="C257">
        <v>0</v>
      </c>
      <c r="D257">
        <v>0</v>
      </c>
      <c r="E257">
        <v>0</v>
      </c>
      <c r="F257">
        <v>0</v>
      </c>
      <c r="G257">
        <v>0</v>
      </c>
      <c r="H257" s="37">
        <f t="shared" si="3"/>
        <v>0</v>
      </c>
    </row>
    <row r="258" spans="1:8" x14ac:dyDescent="0.2">
      <c r="A258" t="s">
        <v>86</v>
      </c>
      <c r="B258" t="s">
        <v>255</v>
      </c>
      <c r="C258">
        <v>4080000</v>
      </c>
      <c r="D258">
        <v>4080000</v>
      </c>
      <c r="E258">
        <v>3060000</v>
      </c>
      <c r="F258">
        <v>3060000</v>
      </c>
      <c r="G258">
        <v>3060000</v>
      </c>
      <c r="H258" s="37">
        <f t="shared" si="3"/>
        <v>17340000</v>
      </c>
    </row>
    <row r="259" spans="1:8" x14ac:dyDescent="0.2">
      <c r="A259" t="s">
        <v>87</v>
      </c>
      <c r="B259" t="s">
        <v>256</v>
      </c>
      <c r="C259">
        <v>1000000</v>
      </c>
      <c r="D259">
        <v>1000000</v>
      </c>
      <c r="E259">
        <v>1000000</v>
      </c>
      <c r="F259">
        <v>1000000</v>
      </c>
      <c r="G259">
        <v>1000000</v>
      </c>
      <c r="H259" s="37">
        <f t="shared" ref="H259:H322" si="4">SUM(C259:G259)</f>
        <v>5000000</v>
      </c>
    </row>
    <row r="260" spans="1:8" x14ac:dyDescent="0.2">
      <c r="A260" t="s">
        <v>200</v>
      </c>
      <c r="B260" t="s">
        <v>336</v>
      </c>
      <c r="C260">
        <v>1000000</v>
      </c>
      <c r="D260">
        <v>1000000</v>
      </c>
      <c r="E260">
        <v>1000000</v>
      </c>
      <c r="F260">
        <v>1000000</v>
      </c>
      <c r="G260">
        <v>1000000</v>
      </c>
      <c r="H260" s="37">
        <f t="shared" si="4"/>
        <v>5000000</v>
      </c>
    </row>
    <row r="261" spans="1:8" x14ac:dyDescent="0.2">
      <c r="A261" t="s">
        <v>77</v>
      </c>
      <c r="B261" t="s">
        <v>784</v>
      </c>
      <c r="C261">
        <v>0</v>
      </c>
      <c r="D261">
        <v>72000</v>
      </c>
      <c r="E261">
        <v>0</v>
      </c>
      <c r="F261">
        <v>0</v>
      </c>
      <c r="G261">
        <v>0</v>
      </c>
      <c r="H261" s="37">
        <f t="shared" si="4"/>
        <v>72000</v>
      </c>
    </row>
    <row r="262" spans="1:8" x14ac:dyDescent="0.2">
      <c r="A262" t="s">
        <v>78</v>
      </c>
      <c r="B262" t="s">
        <v>337</v>
      </c>
      <c r="C262">
        <v>0</v>
      </c>
      <c r="D262">
        <v>90000</v>
      </c>
      <c r="E262">
        <v>0</v>
      </c>
      <c r="F262">
        <v>0</v>
      </c>
      <c r="G262">
        <v>0</v>
      </c>
      <c r="H262" s="37">
        <f t="shared" si="4"/>
        <v>90000</v>
      </c>
    </row>
    <row r="263" spans="1:8" x14ac:dyDescent="0.2">
      <c r="A263" t="s">
        <v>79</v>
      </c>
      <c r="B263" t="s">
        <v>80</v>
      </c>
      <c r="C263">
        <v>1080000</v>
      </c>
      <c r="D263">
        <v>1080000</v>
      </c>
      <c r="E263">
        <v>1200000</v>
      </c>
      <c r="F263">
        <v>1200000</v>
      </c>
      <c r="G263">
        <v>1200000</v>
      </c>
      <c r="H263" s="37">
        <f t="shared" si="4"/>
        <v>5760000</v>
      </c>
    </row>
    <row r="264" spans="1:8" x14ac:dyDescent="0.2">
      <c r="A264" t="s">
        <v>81</v>
      </c>
      <c r="B264" t="s">
        <v>257</v>
      </c>
      <c r="C264">
        <v>0</v>
      </c>
      <c r="D264">
        <v>0</v>
      </c>
      <c r="E264">
        <v>0</v>
      </c>
      <c r="F264">
        <v>0</v>
      </c>
      <c r="G264">
        <v>0</v>
      </c>
      <c r="H264" s="37">
        <f t="shared" si="4"/>
        <v>0</v>
      </c>
    </row>
    <row r="265" spans="1:8" x14ac:dyDescent="0.2">
      <c r="A265" t="s">
        <v>796</v>
      </c>
      <c r="B265" t="s">
        <v>797</v>
      </c>
      <c r="C265">
        <v>0</v>
      </c>
      <c r="D265">
        <v>0</v>
      </c>
      <c r="E265">
        <v>0</v>
      </c>
      <c r="F265">
        <v>0</v>
      </c>
      <c r="G265">
        <v>0</v>
      </c>
      <c r="H265" s="37">
        <f t="shared" si="4"/>
        <v>0</v>
      </c>
    </row>
    <row r="266" spans="1:8" x14ac:dyDescent="0.2">
      <c r="A266" t="s">
        <v>85</v>
      </c>
      <c r="B266" t="s">
        <v>441</v>
      </c>
      <c r="C266">
        <v>0</v>
      </c>
      <c r="D266">
        <v>0</v>
      </c>
      <c r="E266">
        <v>0</v>
      </c>
      <c r="F266">
        <v>0</v>
      </c>
      <c r="G266">
        <v>0</v>
      </c>
      <c r="H266" s="37">
        <f t="shared" si="4"/>
        <v>0</v>
      </c>
    </row>
    <row r="267" spans="1:8" x14ac:dyDescent="0.2">
      <c r="A267" t="s">
        <v>94</v>
      </c>
      <c r="B267" t="s">
        <v>917</v>
      </c>
      <c r="C267">
        <v>0</v>
      </c>
      <c r="D267">
        <v>0</v>
      </c>
      <c r="E267">
        <v>0</v>
      </c>
      <c r="F267">
        <v>0</v>
      </c>
      <c r="G267">
        <v>0</v>
      </c>
      <c r="H267" s="37">
        <f t="shared" si="4"/>
        <v>0</v>
      </c>
    </row>
    <row r="268" spans="1:8" x14ac:dyDescent="0.2">
      <c r="A268" t="s">
        <v>82</v>
      </c>
      <c r="B268" t="s">
        <v>258</v>
      </c>
      <c r="C268">
        <v>0</v>
      </c>
      <c r="D268">
        <v>0</v>
      </c>
      <c r="E268">
        <v>0</v>
      </c>
      <c r="F268">
        <v>0</v>
      </c>
      <c r="G268">
        <v>0</v>
      </c>
      <c r="H268" s="37">
        <f t="shared" si="4"/>
        <v>0</v>
      </c>
    </row>
    <row r="269" spans="1:8" x14ac:dyDescent="0.2">
      <c r="A269" t="s">
        <v>83</v>
      </c>
      <c r="B269" t="s">
        <v>259</v>
      </c>
      <c r="C269">
        <v>2100000</v>
      </c>
      <c r="D269">
        <v>2100000</v>
      </c>
      <c r="E269">
        <v>2100000</v>
      </c>
      <c r="F269">
        <v>2100000</v>
      </c>
      <c r="G269">
        <v>2100000</v>
      </c>
      <c r="H269" s="37">
        <f t="shared" si="4"/>
        <v>10500000</v>
      </c>
    </row>
    <row r="270" spans="1:8" x14ac:dyDescent="0.2">
      <c r="A270" t="s">
        <v>363</v>
      </c>
      <c r="B270" t="s">
        <v>787</v>
      </c>
      <c r="C270">
        <v>280000</v>
      </c>
      <c r="D270">
        <v>280000</v>
      </c>
      <c r="E270">
        <v>280000</v>
      </c>
      <c r="F270">
        <v>280000</v>
      </c>
      <c r="G270">
        <v>20000</v>
      </c>
      <c r="H270" s="37">
        <f t="shared" si="4"/>
        <v>1140000</v>
      </c>
    </row>
    <row r="271" spans="1:8" x14ac:dyDescent="0.2">
      <c r="A271" t="s">
        <v>95</v>
      </c>
      <c r="B271" t="s">
        <v>785</v>
      </c>
      <c r="C271">
        <v>0</v>
      </c>
      <c r="D271">
        <v>600000</v>
      </c>
      <c r="E271">
        <v>600000</v>
      </c>
      <c r="F271">
        <v>600000</v>
      </c>
      <c r="G271">
        <v>600000</v>
      </c>
      <c r="H271" s="37">
        <f t="shared" si="4"/>
        <v>2400000</v>
      </c>
    </row>
    <row r="272" spans="1:8" x14ac:dyDescent="0.2">
      <c r="A272" t="s">
        <v>494</v>
      </c>
      <c r="B272" t="s">
        <v>217</v>
      </c>
      <c r="C272">
        <v>0</v>
      </c>
      <c r="D272">
        <v>0</v>
      </c>
      <c r="E272">
        <v>0</v>
      </c>
      <c r="F272">
        <v>0</v>
      </c>
      <c r="G272">
        <v>0</v>
      </c>
      <c r="H272" s="37">
        <f t="shared" si="4"/>
        <v>0</v>
      </c>
    </row>
    <row r="273" spans="1:8" x14ac:dyDescent="0.2">
      <c r="A273" t="s">
        <v>2</v>
      </c>
      <c r="B273" t="s">
        <v>218</v>
      </c>
      <c r="C273">
        <v>362000</v>
      </c>
      <c r="D273">
        <v>362000</v>
      </c>
      <c r="E273">
        <v>362000</v>
      </c>
      <c r="F273">
        <v>362000</v>
      </c>
      <c r="G273">
        <v>362000</v>
      </c>
      <c r="H273" s="37">
        <f t="shared" si="4"/>
        <v>1810000</v>
      </c>
    </row>
    <row r="274" spans="1:8" x14ac:dyDescent="0.2">
      <c r="A274" t="s">
        <v>4</v>
      </c>
      <c r="B274" t="s">
        <v>219</v>
      </c>
      <c r="C274">
        <v>851500</v>
      </c>
      <c r="D274">
        <v>851500</v>
      </c>
      <c r="E274">
        <v>851500</v>
      </c>
      <c r="F274">
        <v>851500</v>
      </c>
      <c r="G274">
        <v>851500</v>
      </c>
      <c r="H274" s="37">
        <f t="shared" si="4"/>
        <v>4257500</v>
      </c>
    </row>
    <row r="275" spans="1:8" x14ac:dyDescent="0.2">
      <c r="A275" t="s">
        <v>5</v>
      </c>
      <c r="B275" t="s">
        <v>220</v>
      </c>
      <c r="C275">
        <v>0</v>
      </c>
      <c r="D275">
        <v>350000</v>
      </c>
      <c r="E275">
        <v>350000</v>
      </c>
      <c r="F275">
        <v>0</v>
      </c>
      <c r="G275">
        <v>0</v>
      </c>
      <c r="H275" s="37">
        <f t="shared" si="4"/>
        <v>700000</v>
      </c>
    </row>
    <row r="276" spans="1:8" x14ac:dyDescent="0.2">
      <c r="A276" t="s">
        <v>6</v>
      </c>
      <c r="B276" t="s">
        <v>222</v>
      </c>
      <c r="C276">
        <v>1200000</v>
      </c>
      <c r="D276">
        <v>1200000</v>
      </c>
      <c r="E276">
        <v>1200000</v>
      </c>
      <c r="F276">
        <v>1200000</v>
      </c>
      <c r="G276">
        <v>1200000</v>
      </c>
      <c r="H276" s="37">
        <f t="shared" si="4"/>
        <v>6000000</v>
      </c>
    </row>
    <row r="277" spans="1:8" x14ac:dyDescent="0.2">
      <c r="A277" t="s">
        <v>7</v>
      </c>
      <c r="B277" t="s">
        <v>223</v>
      </c>
      <c r="C277">
        <v>1000000</v>
      </c>
      <c r="D277">
        <v>1000000</v>
      </c>
      <c r="E277">
        <v>1000000</v>
      </c>
      <c r="F277">
        <v>1000000</v>
      </c>
      <c r="G277">
        <v>1000000</v>
      </c>
      <c r="H277" s="37">
        <f t="shared" si="4"/>
        <v>5000000</v>
      </c>
    </row>
    <row r="278" spans="1:8" x14ac:dyDescent="0.2">
      <c r="A278" t="s">
        <v>495</v>
      </c>
      <c r="B278" t="s">
        <v>581</v>
      </c>
      <c r="C278">
        <v>0</v>
      </c>
      <c r="D278">
        <v>0</v>
      </c>
      <c r="E278">
        <v>0</v>
      </c>
      <c r="F278">
        <v>0</v>
      </c>
      <c r="G278">
        <v>0</v>
      </c>
      <c r="H278" s="37">
        <f t="shared" si="4"/>
        <v>0</v>
      </c>
    </row>
    <row r="279" spans="1:8" x14ac:dyDescent="0.2">
      <c r="A279" t="s">
        <v>8</v>
      </c>
      <c r="B279" t="s">
        <v>224</v>
      </c>
      <c r="C279">
        <v>110000</v>
      </c>
      <c r="D279">
        <v>110000</v>
      </c>
      <c r="E279">
        <v>110000</v>
      </c>
      <c r="F279">
        <v>110000</v>
      </c>
      <c r="G279">
        <v>44000</v>
      </c>
      <c r="H279" s="37">
        <f t="shared" si="4"/>
        <v>484000</v>
      </c>
    </row>
    <row r="280" spans="1:8" x14ac:dyDescent="0.2">
      <c r="A280" t="s">
        <v>9</v>
      </c>
      <c r="B280" t="s">
        <v>225</v>
      </c>
      <c r="C280">
        <v>700000</v>
      </c>
      <c r="D280">
        <v>700000</v>
      </c>
      <c r="E280">
        <v>700000</v>
      </c>
      <c r="F280">
        <v>700000</v>
      </c>
      <c r="G280">
        <v>700000</v>
      </c>
      <c r="H280" s="37">
        <f t="shared" si="4"/>
        <v>3500000</v>
      </c>
    </row>
    <row r="281" spans="1:8" x14ac:dyDescent="0.2">
      <c r="A281" t="s">
        <v>386</v>
      </c>
      <c r="B281" t="s">
        <v>582</v>
      </c>
      <c r="C281">
        <v>600000</v>
      </c>
      <c r="D281">
        <v>600000</v>
      </c>
      <c r="E281">
        <v>600000</v>
      </c>
      <c r="F281">
        <v>600000</v>
      </c>
      <c r="G281">
        <v>600000</v>
      </c>
      <c r="H281" s="37">
        <f t="shared" si="4"/>
        <v>3000000</v>
      </c>
    </row>
    <row r="282" spans="1:8" x14ac:dyDescent="0.2">
      <c r="A282" t="s">
        <v>847</v>
      </c>
      <c r="B282" t="s">
        <v>848</v>
      </c>
      <c r="C282">
        <v>0</v>
      </c>
      <c r="D282">
        <v>0</v>
      </c>
      <c r="E282">
        <v>0</v>
      </c>
      <c r="F282">
        <v>0</v>
      </c>
      <c r="G282">
        <v>0</v>
      </c>
      <c r="H282" s="37">
        <f t="shared" si="4"/>
        <v>0</v>
      </c>
    </row>
    <row r="283" spans="1:8" x14ac:dyDescent="0.2">
      <c r="A283" t="s">
        <v>10</v>
      </c>
      <c r="B283" t="s">
        <v>471</v>
      </c>
      <c r="C283">
        <v>0</v>
      </c>
      <c r="D283">
        <v>0</v>
      </c>
      <c r="E283">
        <v>0</v>
      </c>
      <c r="F283">
        <v>0</v>
      </c>
      <c r="G283">
        <v>0</v>
      </c>
      <c r="H283" s="37">
        <f t="shared" si="4"/>
        <v>0</v>
      </c>
    </row>
    <row r="284" spans="1:8" x14ac:dyDescent="0.2">
      <c r="A284" t="s">
        <v>28</v>
      </c>
      <c r="B284" t="s">
        <v>241</v>
      </c>
      <c r="C284">
        <v>2000000</v>
      </c>
      <c r="D284">
        <v>2000000</v>
      </c>
      <c r="E284">
        <v>2000000</v>
      </c>
      <c r="F284">
        <v>2000000</v>
      </c>
      <c r="G284">
        <v>2000000</v>
      </c>
      <c r="H284" s="37">
        <f t="shared" si="4"/>
        <v>10000000</v>
      </c>
    </row>
    <row r="285" spans="1:8" x14ac:dyDescent="0.2">
      <c r="A285" t="s">
        <v>29</v>
      </c>
      <c r="B285" t="s">
        <v>293</v>
      </c>
      <c r="C285">
        <v>520000</v>
      </c>
      <c r="D285">
        <v>520000</v>
      </c>
      <c r="E285">
        <v>520000</v>
      </c>
      <c r="F285">
        <v>520000</v>
      </c>
      <c r="G285">
        <v>520000</v>
      </c>
      <c r="H285" s="37">
        <f t="shared" si="4"/>
        <v>2600000</v>
      </c>
    </row>
    <row r="286" spans="1:8" x14ac:dyDescent="0.2">
      <c r="A286" t="s">
        <v>1</v>
      </c>
      <c r="B286" t="s">
        <v>216</v>
      </c>
      <c r="C286">
        <v>1000000</v>
      </c>
      <c r="D286">
        <v>1000000</v>
      </c>
      <c r="E286">
        <v>1000000</v>
      </c>
      <c r="F286">
        <v>1000000</v>
      </c>
      <c r="G286">
        <v>1000000</v>
      </c>
      <c r="H286" s="37">
        <f t="shared" si="4"/>
        <v>5000000</v>
      </c>
    </row>
    <row r="287" spans="1:8" x14ac:dyDescent="0.2">
      <c r="A287" t="s">
        <v>11</v>
      </c>
      <c r="B287" t="s">
        <v>242</v>
      </c>
      <c r="C287">
        <v>120000</v>
      </c>
      <c r="D287">
        <v>120000</v>
      </c>
      <c r="E287">
        <v>120000</v>
      </c>
      <c r="F287">
        <v>120000</v>
      </c>
      <c r="G287">
        <v>120000</v>
      </c>
      <c r="H287" s="37">
        <f t="shared" si="4"/>
        <v>600000</v>
      </c>
    </row>
    <row r="288" spans="1:8" x14ac:dyDescent="0.2">
      <c r="A288" t="s">
        <v>30</v>
      </c>
      <c r="B288" t="s">
        <v>473</v>
      </c>
      <c r="C288">
        <v>0</v>
      </c>
      <c r="D288">
        <v>0</v>
      </c>
      <c r="E288">
        <v>0</v>
      </c>
      <c r="F288">
        <v>0</v>
      </c>
      <c r="G288">
        <v>0</v>
      </c>
      <c r="H288" s="37">
        <f t="shared" si="4"/>
        <v>0</v>
      </c>
    </row>
    <row r="289" spans="1:8" x14ac:dyDescent="0.2">
      <c r="A289" t="s">
        <v>31</v>
      </c>
      <c r="B289" t="s">
        <v>469</v>
      </c>
      <c r="C289">
        <v>0</v>
      </c>
      <c r="D289">
        <v>0</v>
      </c>
      <c r="E289">
        <v>0</v>
      </c>
      <c r="F289">
        <v>0</v>
      </c>
      <c r="G289">
        <v>0</v>
      </c>
      <c r="H289" s="37">
        <f t="shared" si="4"/>
        <v>0</v>
      </c>
    </row>
    <row r="290" spans="1:8" x14ac:dyDescent="0.2">
      <c r="A290" t="s">
        <v>32</v>
      </c>
      <c r="B290" t="s">
        <v>243</v>
      </c>
      <c r="C290">
        <v>100000</v>
      </c>
      <c r="D290">
        <v>100000</v>
      </c>
      <c r="E290">
        <v>100000</v>
      </c>
      <c r="F290">
        <v>100000</v>
      </c>
      <c r="G290">
        <v>100000</v>
      </c>
      <c r="H290" s="37">
        <f t="shared" si="4"/>
        <v>500000</v>
      </c>
    </row>
    <row r="291" spans="1:8" x14ac:dyDescent="0.2">
      <c r="A291" t="s">
        <v>33</v>
      </c>
      <c r="B291" t="s">
        <v>244</v>
      </c>
      <c r="C291">
        <v>150000</v>
      </c>
      <c r="D291">
        <v>150000</v>
      </c>
      <c r="E291">
        <v>150000</v>
      </c>
      <c r="F291">
        <v>0</v>
      </c>
      <c r="G291">
        <v>0</v>
      </c>
      <c r="H291" s="37">
        <f t="shared" si="4"/>
        <v>450000</v>
      </c>
    </row>
    <row r="292" spans="1:8" x14ac:dyDescent="0.2">
      <c r="A292" t="s">
        <v>35</v>
      </c>
      <c r="B292" t="s">
        <v>245</v>
      </c>
      <c r="C292">
        <v>200000</v>
      </c>
      <c r="D292">
        <v>200000</v>
      </c>
      <c r="E292">
        <v>200000</v>
      </c>
      <c r="F292">
        <v>200000</v>
      </c>
      <c r="G292">
        <v>200000</v>
      </c>
      <c r="H292" s="37">
        <f t="shared" si="4"/>
        <v>1000000</v>
      </c>
    </row>
    <row r="293" spans="1:8" x14ac:dyDescent="0.2">
      <c r="A293" t="s">
        <v>36</v>
      </c>
      <c r="B293" t="s">
        <v>246</v>
      </c>
      <c r="C293">
        <v>160000</v>
      </c>
      <c r="D293">
        <v>160000</v>
      </c>
      <c r="E293">
        <v>160000</v>
      </c>
      <c r="F293">
        <v>160000</v>
      </c>
      <c r="G293">
        <v>160000</v>
      </c>
      <c r="H293" s="37">
        <f t="shared" si="4"/>
        <v>800000</v>
      </c>
    </row>
    <row r="294" spans="1:8" x14ac:dyDescent="0.2">
      <c r="A294" t="s">
        <v>37</v>
      </c>
      <c r="B294" t="s">
        <v>247</v>
      </c>
      <c r="C294">
        <v>70000</v>
      </c>
      <c r="D294">
        <v>70000</v>
      </c>
      <c r="E294">
        <v>70000</v>
      </c>
      <c r="F294">
        <v>70000</v>
      </c>
      <c r="G294">
        <v>70000</v>
      </c>
      <c r="H294" s="37">
        <f t="shared" si="4"/>
        <v>350000</v>
      </c>
    </row>
    <row r="295" spans="1:8" x14ac:dyDescent="0.2">
      <c r="A295" t="s">
        <v>12</v>
      </c>
      <c r="B295" t="s">
        <v>226</v>
      </c>
      <c r="C295">
        <v>1000000</v>
      </c>
      <c r="D295">
        <v>500000</v>
      </c>
      <c r="E295">
        <v>500000</v>
      </c>
      <c r="F295">
        <v>500000</v>
      </c>
      <c r="G295">
        <v>500000</v>
      </c>
      <c r="H295" s="37">
        <f t="shared" si="4"/>
        <v>3000000</v>
      </c>
    </row>
    <row r="296" spans="1:8" x14ac:dyDescent="0.2">
      <c r="A296" t="s">
        <v>496</v>
      </c>
      <c r="B296" t="s">
        <v>583</v>
      </c>
      <c r="C296">
        <v>0</v>
      </c>
      <c r="D296">
        <v>0</v>
      </c>
      <c r="E296">
        <v>0</v>
      </c>
      <c r="F296">
        <v>0</v>
      </c>
      <c r="G296">
        <v>0</v>
      </c>
      <c r="H296" s="37">
        <f t="shared" si="4"/>
        <v>0</v>
      </c>
    </row>
    <row r="297" spans="1:8" x14ac:dyDescent="0.2">
      <c r="A297" t="s">
        <v>38</v>
      </c>
      <c r="B297" t="s">
        <v>472</v>
      </c>
      <c r="C297">
        <v>0</v>
      </c>
      <c r="D297">
        <v>0</v>
      </c>
      <c r="E297">
        <v>0</v>
      </c>
      <c r="F297">
        <v>0</v>
      </c>
      <c r="G297">
        <v>0</v>
      </c>
      <c r="H297" s="37">
        <f t="shared" si="4"/>
        <v>0</v>
      </c>
    </row>
    <row r="298" spans="1:8" x14ac:dyDescent="0.2">
      <c r="A298" t="s">
        <v>13</v>
      </c>
      <c r="B298" t="s">
        <v>14</v>
      </c>
      <c r="C298">
        <v>45000</v>
      </c>
      <c r="D298">
        <v>45000</v>
      </c>
      <c r="E298">
        <v>45000</v>
      </c>
      <c r="F298">
        <v>45000</v>
      </c>
      <c r="G298">
        <v>45000</v>
      </c>
      <c r="H298" s="37">
        <f t="shared" si="4"/>
        <v>225000</v>
      </c>
    </row>
    <row r="299" spans="1:8" x14ac:dyDescent="0.2">
      <c r="A299" t="s">
        <v>15</v>
      </c>
      <c r="B299" t="s">
        <v>227</v>
      </c>
      <c r="C299">
        <v>0</v>
      </c>
      <c r="D299">
        <v>0</v>
      </c>
      <c r="E299">
        <v>0</v>
      </c>
      <c r="F299">
        <v>600000</v>
      </c>
      <c r="G299">
        <v>0</v>
      </c>
      <c r="H299" s="37">
        <f t="shared" si="4"/>
        <v>600000</v>
      </c>
    </row>
    <row r="300" spans="1:8" x14ac:dyDescent="0.2">
      <c r="A300" t="s">
        <v>3</v>
      </c>
      <c r="B300" t="s">
        <v>221</v>
      </c>
      <c r="C300">
        <v>258000</v>
      </c>
      <c r="D300">
        <v>258000</v>
      </c>
      <c r="E300">
        <v>258000</v>
      </c>
      <c r="F300">
        <v>258000</v>
      </c>
      <c r="G300">
        <v>258000</v>
      </c>
      <c r="H300" s="37">
        <f t="shared" si="4"/>
        <v>1290000</v>
      </c>
    </row>
    <row r="301" spans="1:8" x14ac:dyDescent="0.2">
      <c r="A301" t="s">
        <v>16</v>
      </c>
      <c r="B301" t="s">
        <v>228</v>
      </c>
      <c r="C301">
        <v>150000</v>
      </c>
      <c r="D301">
        <v>150000</v>
      </c>
      <c r="E301">
        <v>150000</v>
      </c>
      <c r="F301">
        <v>150000</v>
      </c>
      <c r="G301">
        <v>150000</v>
      </c>
      <c r="H301" s="37">
        <f t="shared" si="4"/>
        <v>750000</v>
      </c>
    </row>
    <row r="302" spans="1:8" x14ac:dyDescent="0.2">
      <c r="A302" t="s">
        <v>497</v>
      </c>
      <c r="B302" t="s">
        <v>584</v>
      </c>
      <c r="C302">
        <v>0</v>
      </c>
      <c r="D302">
        <v>0</v>
      </c>
      <c r="E302">
        <v>0</v>
      </c>
      <c r="F302">
        <v>0</v>
      </c>
      <c r="G302">
        <v>0</v>
      </c>
      <c r="H302" s="37">
        <f t="shared" si="4"/>
        <v>0</v>
      </c>
    </row>
    <row r="303" spans="1:8" x14ac:dyDescent="0.2">
      <c r="A303" t="s">
        <v>423</v>
      </c>
      <c r="B303" t="s">
        <v>585</v>
      </c>
      <c r="C303">
        <v>0</v>
      </c>
      <c r="D303">
        <v>0</v>
      </c>
      <c r="E303">
        <v>0</v>
      </c>
      <c r="F303">
        <v>0</v>
      </c>
      <c r="G303">
        <v>0</v>
      </c>
      <c r="H303" s="37">
        <f t="shared" si="4"/>
        <v>0</v>
      </c>
    </row>
    <row r="304" spans="1:8" x14ac:dyDescent="0.2">
      <c r="A304" t="s">
        <v>394</v>
      </c>
      <c r="B304" t="s">
        <v>586</v>
      </c>
      <c r="C304">
        <v>0</v>
      </c>
      <c r="D304">
        <v>0</v>
      </c>
      <c r="E304">
        <v>0</v>
      </c>
      <c r="F304">
        <v>0</v>
      </c>
      <c r="G304">
        <v>0</v>
      </c>
      <c r="H304" s="37">
        <f t="shared" si="4"/>
        <v>0</v>
      </c>
    </row>
    <row r="305" spans="1:8" x14ac:dyDescent="0.2">
      <c r="A305" t="s">
        <v>17</v>
      </c>
      <c r="B305" t="s">
        <v>229</v>
      </c>
      <c r="C305">
        <v>94500</v>
      </c>
      <c r="D305">
        <v>94500</v>
      </c>
      <c r="E305">
        <v>94500</v>
      </c>
      <c r="F305">
        <v>94500</v>
      </c>
      <c r="G305">
        <v>94500</v>
      </c>
      <c r="H305" s="37">
        <f t="shared" si="4"/>
        <v>472500</v>
      </c>
    </row>
    <row r="306" spans="1:8" x14ac:dyDescent="0.2">
      <c r="A306" t="s">
        <v>498</v>
      </c>
      <c r="B306" t="s">
        <v>587</v>
      </c>
      <c r="C306">
        <v>0</v>
      </c>
      <c r="D306">
        <v>0</v>
      </c>
      <c r="E306">
        <v>0</v>
      </c>
      <c r="F306">
        <v>0</v>
      </c>
      <c r="G306">
        <v>0</v>
      </c>
      <c r="H306" s="37">
        <f t="shared" si="4"/>
        <v>0</v>
      </c>
    </row>
    <row r="307" spans="1:8" x14ac:dyDescent="0.2">
      <c r="A307" t="s">
        <v>18</v>
      </c>
      <c r="B307" t="s">
        <v>248</v>
      </c>
      <c r="C307">
        <v>0</v>
      </c>
      <c r="D307">
        <v>0</v>
      </c>
      <c r="E307">
        <v>0</v>
      </c>
      <c r="F307">
        <v>0</v>
      </c>
      <c r="G307">
        <v>0</v>
      </c>
      <c r="H307" s="37">
        <f t="shared" si="4"/>
        <v>0</v>
      </c>
    </row>
    <row r="308" spans="1:8" x14ac:dyDescent="0.2">
      <c r="A308" t="s">
        <v>39</v>
      </c>
      <c r="B308" t="s">
        <v>470</v>
      </c>
      <c r="C308">
        <v>0</v>
      </c>
      <c r="D308">
        <v>0</v>
      </c>
      <c r="E308">
        <v>0</v>
      </c>
      <c r="F308">
        <v>0</v>
      </c>
      <c r="G308">
        <v>0</v>
      </c>
      <c r="H308" s="37">
        <f t="shared" si="4"/>
        <v>0</v>
      </c>
    </row>
    <row r="309" spans="1:8" x14ac:dyDescent="0.2">
      <c r="A309" t="s">
        <v>20</v>
      </c>
      <c r="B309" t="s">
        <v>230</v>
      </c>
      <c r="C309">
        <v>0</v>
      </c>
      <c r="D309">
        <v>0</v>
      </c>
      <c r="E309">
        <v>0</v>
      </c>
      <c r="F309">
        <v>0</v>
      </c>
      <c r="G309">
        <v>0</v>
      </c>
      <c r="H309" s="37">
        <f t="shared" si="4"/>
        <v>0</v>
      </c>
    </row>
    <row r="310" spans="1:8" x14ac:dyDescent="0.2">
      <c r="A310" t="s">
        <v>408</v>
      </c>
      <c r="B310" t="s">
        <v>588</v>
      </c>
      <c r="C310">
        <v>0</v>
      </c>
      <c r="D310">
        <v>0</v>
      </c>
      <c r="E310">
        <v>0</v>
      </c>
      <c r="F310">
        <v>0</v>
      </c>
      <c r="G310">
        <v>0</v>
      </c>
      <c r="H310" s="37">
        <f t="shared" si="4"/>
        <v>0</v>
      </c>
    </row>
    <row r="311" spans="1:8" x14ac:dyDescent="0.2">
      <c r="A311" t="s">
        <v>40</v>
      </c>
      <c r="B311" t="s">
        <v>338</v>
      </c>
      <c r="C311">
        <v>1500000</v>
      </c>
      <c r="D311">
        <v>1500000</v>
      </c>
      <c r="E311">
        <v>1500000</v>
      </c>
      <c r="F311">
        <v>1500000</v>
      </c>
      <c r="G311">
        <v>1500000</v>
      </c>
      <c r="H311" s="37">
        <f t="shared" si="4"/>
        <v>7500000</v>
      </c>
    </row>
    <row r="312" spans="1:8" x14ac:dyDescent="0.2">
      <c r="A312" t="s">
        <v>499</v>
      </c>
      <c r="B312" t="s">
        <v>589</v>
      </c>
      <c r="C312">
        <v>0</v>
      </c>
      <c r="D312">
        <v>0</v>
      </c>
      <c r="E312">
        <v>0</v>
      </c>
      <c r="F312">
        <v>0</v>
      </c>
      <c r="G312">
        <v>0</v>
      </c>
      <c r="H312" s="37">
        <f t="shared" si="4"/>
        <v>0</v>
      </c>
    </row>
    <row r="313" spans="1:8" x14ac:dyDescent="0.2">
      <c r="A313" t="s">
        <v>430</v>
      </c>
      <c r="B313" t="s">
        <v>590</v>
      </c>
      <c r="C313">
        <v>0</v>
      </c>
      <c r="D313">
        <v>0</v>
      </c>
      <c r="E313">
        <v>0</v>
      </c>
      <c r="F313">
        <v>0</v>
      </c>
      <c r="G313">
        <v>0</v>
      </c>
      <c r="H313" s="37">
        <f t="shared" si="4"/>
        <v>0</v>
      </c>
    </row>
    <row r="314" spans="1:8" x14ac:dyDescent="0.2">
      <c r="A314" t="s">
        <v>382</v>
      </c>
      <c r="B314" t="s">
        <v>591</v>
      </c>
      <c r="C314">
        <v>0</v>
      </c>
      <c r="D314">
        <v>0</v>
      </c>
      <c r="E314">
        <v>0</v>
      </c>
      <c r="F314">
        <v>0</v>
      </c>
      <c r="G314">
        <v>0</v>
      </c>
      <c r="H314" s="37">
        <f t="shared" si="4"/>
        <v>0</v>
      </c>
    </row>
    <row r="315" spans="1:8" x14ac:dyDescent="0.2">
      <c r="A315" t="s">
        <v>443</v>
      </c>
      <c r="B315" t="s">
        <v>444</v>
      </c>
      <c r="C315">
        <v>0</v>
      </c>
      <c r="D315">
        <v>0</v>
      </c>
      <c r="E315">
        <v>0</v>
      </c>
      <c r="F315">
        <v>0</v>
      </c>
      <c r="G315">
        <v>0</v>
      </c>
      <c r="H315" s="37">
        <f t="shared" si="4"/>
        <v>0</v>
      </c>
    </row>
    <row r="316" spans="1:8" x14ac:dyDescent="0.2">
      <c r="A316" t="s">
        <v>21</v>
      </c>
      <c r="B316" t="s">
        <v>231</v>
      </c>
      <c r="C316">
        <v>0</v>
      </c>
      <c r="D316">
        <v>0</v>
      </c>
      <c r="E316">
        <v>0</v>
      </c>
      <c r="F316">
        <v>0</v>
      </c>
      <c r="G316">
        <v>0</v>
      </c>
      <c r="H316" s="37">
        <f t="shared" si="4"/>
        <v>0</v>
      </c>
    </row>
    <row r="317" spans="1:8" x14ac:dyDescent="0.2">
      <c r="A317" t="s">
        <v>22</v>
      </c>
      <c r="B317" t="s">
        <v>232</v>
      </c>
      <c r="C317">
        <v>0</v>
      </c>
      <c r="D317">
        <v>0</v>
      </c>
      <c r="E317">
        <v>0</v>
      </c>
      <c r="F317">
        <v>0</v>
      </c>
      <c r="G317">
        <v>0</v>
      </c>
      <c r="H317" s="37">
        <f t="shared" si="4"/>
        <v>0</v>
      </c>
    </row>
    <row r="318" spans="1:8" x14ac:dyDescent="0.2">
      <c r="A318" t="s">
        <v>34</v>
      </c>
      <c r="B318" t="s">
        <v>466</v>
      </c>
      <c r="C318">
        <v>0</v>
      </c>
      <c r="D318">
        <v>0</v>
      </c>
      <c r="E318">
        <v>0</v>
      </c>
      <c r="F318">
        <v>0</v>
      </c>
      <c r="G318">
        <v>0</v>
      </c>
      <c r="H318" s="37">
        <f t="shared" si="4"/>
        <v>0</v>
      </c>
    </row>
    <row r="319" spans="1:8" x14ac:dyDescent="0.2">
      <c r="A319" t="s">
        <v>23</v>
      </c>
      <c r="B319" t="s">
        <v>371</v>
      </c>
      <c r="C319">
        <v>0</v>
      </c>
      <c r="D319">
        <v>0</v>
      </c>
      <c r="E319">
        <v>0</v>
      </c>
      <c r="F319">
        <v>0</v>
      </c>
      <c r="G319">
        <v>0</v>
      </c>
      <c r="H319" s="37">
        <f t="shared" si="4"/>
        <v>0</v>
      </c>
    </row>
    <row r="320" spans="1:8" x14ac:dyDescent="0.2">
      <c r="A320" t="s">
        <v>427</v>
      </c>
      <c r="B320" t="s">
        <v>592</v>
      </c>
      <c r="C320">
        <v>0</v>
      </c>
      <c r="D320">
        <v>0</v>
      </c>
      <c r="E320">
        <v>0</v>
      </c>
      <c r="F320">
        <v>0</v>
      </c>
      <c r="G320">
        <v>0</v>
      </c>
      <c r="H320" s="37">
        <f t="shared" si="4"/>
        <v>0</v>
      </c>
    </row>
    <row r="321" spans="1:8" x14ac:dyDescent="0.2">
      <c r="A321" t="s">
        <v>24</v>
      </c>
      <c r="B321" t="s">
        <v>233</v>
      </c>
      <c r="C321">
        <v>0</v>
      </c>
      <c r="D321">
        <v>0</v>
      </c>
      <c r="E321">
        <v>0</v>
      </c>
      <c r="F321">
        <v>0</v>
      </c>
      <c r="G321">
        <v>0</v>
      </c>
      <c r="H321" s="37">
        <f t="shared" si="4"/>
        <v>0</v>
      </c>
    </row>
    <row r="322" spans="1:8" x14ac:dyDescent="0.2">
      <c r="A322" t="s">
        <v>19</v>
      </c>
      <c r="B322" t="s">
        <v>339</v>
      </c>
      <c r="C322">
        <v>0</v>
      </c>
      <c r="D322">
        <v>0</v>
      </c>
      <c r="E322">
        <v>0</v>
      </c>
      <c r="F322">
        <v>0</v>
      </c>
      <c r="G322">
        <v>0</v>
      </c>
      <c r="H322" s="37">
        <f t="shared" si="4"/>
        <v>0</v>
      </c>
    </row>
    <row r="323" spans="1:8" x14ac:dyDescent="0.2">
      <c r="A323" t="s">
        <v>439</v>
      </c>
      <c r="B323" t="s">
        <v>593</v>
      </c>
      <c r="C323">
        <v>0</v>
      </c>
      <c r="D323">
        <v>0</v>
      </c>
      <c r="E323">
        <v>0</v>
      </c>
      <c r="F323">
        <v>0</v>
      </c>
      <c r="G323">
        <v>0</v>
      </c>
      <c r="H323" s="37">
        <f t="shared" ref="H323:H372" si="5">SUM(C323:G323)</f>
        <v>0</v>
      </c>
    </row>
    <row r="324" spans="1:8" x14ac:dyDescent="0.2">
      <c r="A324" t="s">
        <v>445</v>
      </c>
      <c r="B324" t="s">
        <v>594</v>
      </c>
      <c r="C324">
        <v>0</v>
      </c>
      <c r="D324">
        <v>0</v>
      </c>
      <c r="E324">
        <v>0</v>
      </c>
      <c r="F324">
        <v>0</v>
      </c>
      <c r="G324">
        <v>0</v>
      </c>
      <c r="H324" s="37">
        <f t="shared" si="5"/>
        <v>0</v>
      </c>
    </row>
    <row r="325" spans="1:8" x14ac:dyDescent="0.2">
      <c r="A325" t="s">
        <v>438</v>
      </c>
      <c r="B325" t="s">
        <v>595</v>
      </c>
      <c r="C325">
        <v>0</v>
      </c>
      <c r="D325">
        <v>0</v>
      </c>
      <c r="E325">
        <v>0</v>
      </c>
      <c r="F325">
        <v>0</v>
      </c>
      <c r="G325">
        <v>0</v>
      </c>
      <c r="H325" s="37">
        <f t="shared" si="5"/>
        <v>0</v>
      </c>
    </row>
    <row r="326" spans="1:8" x14ac:dyDescent="0.2">
      <c r="A326" t="s">
        <v>25</v>
      </c>
      <c r="B326" t="s">
        <v>455</v>
      </c>
      <c r="C326">
        <v>0</v>
      </c>
      <c r="D326">
        <v>0</v>
      </c>
      <c r="E326">
        <v>0</v>
      </c>
      <c r="F326">
        <v>0</v>
      </c>
      <c r="G326">
        <v>0</v>
      </c>
      <c r="H326" s="37">
        <f t="shared" si="5"/>
        <v>0</v>
      </c>
    </row>
    <row r="327" spans="1:8" x14ac:dyDescent="0.2">
      <c r="A327" t="s">
        <v>429</v>
      </c>
      <c r="B327" t="s">
        <v>596</v>
      </c>
      <c r="C327">
        <v>0</v>
      </c>
      <c r="D327">
        <v>0</v>
      </c>
      <c r="E327">
        <v>0</v>
      </c>
      <c r="F327">
        <v>0</v>
      </c>
      <c r="G327">
        <v>0</v>
      </c>
      <c r="H327" s="37">
        <f t="shared" si="5"/>
        <v>0</v>
      </c>
    </row>
    <row r="328" spans="1:8" x14ac:dyDescent="0.2">
      <c r="A328" t="s">
        <v>414</v>
      </c>
      <c r="B328" t="s">
        <v>597</v>
      </c>
      <c r="C328">
        <v>0</v>
      </c>
      <c r="D328">
        <v>0</v>
      </c>
      <c r="E328">
        <v>0</v>
      </c>
      <c r="F328">
        <v>0</v>
      </c>
      <c r="G328">
        <v>0</v>
      </c>
      <c r="H328" s="37">
        <f t="shared" si="5"/>
        <v>0</v>
      </c>
    </row>
    <row r="329" spans="1:8" x14ac:dyDescent="0.2">
      <c r="A329" t="s">
        <v>500</v>
      </c>
      <c r="B329" t="s">
        <v>598</v>
      </c>
      <c r="C329">
        <v>0</v>
      </c>
      <c r="D329">
        <v>0</v>
      </c>
      <c r="E329">
        <v>0</v>
      </c>
      <c r="F329">
        <v>0</v>
      </c>
      <c r="G329">
        <v>0</v>
      </c>
      <c r="H329" s="37">
        <f t="shared" si="5"/>
        <v>0</v>
      </c>
    </row>
    <row r="330" spans="1:8" x14ac:dyDescent="0.2">
      <c r="A330" t="s">
        <v>422</v>
      </c>
      <c r="B330" t="s">
        <v>599</v>
      </c>
      <c r="C330">
        <v>0</v>
      </c>
      <c r="D330">
        <v>0</v>
      </c>
      <c r="E330">
        <v>0</v>
      </c>
      <c r="F330">
        <v>0</v>
      </c>
      <c r="G330">
        <v>0</v>
      </c>
      <c r="H330" s="37">
        <f t="shared" si="5"/>
        <v>0</v>
      </c>
    </row>
    <row r="331" spans="1:8" x14ac:dyDescent="0.2">
      <c r="A331" t="s">
        <v>415</v>
      </c>
      <c r="B331" t="s">
        <v>600</v>
      </c>
      <c r="C331">
        <v>0</v>
      </c>
      <c r="D331">
        <v>0</v>
      </c>
      <c r="E331">
        <v>0</v>
      </c>
      <c r="F331">
        <v>0</v>
      </c>
      <c r="G331">
        <v>0</v>
      </c>
      <c r="H331" s="37">
        <f t="shared" si="5"/>
        <v>0</v>
      </c>
    </row>
    <row r="332" spans="1:8" x14ac:dyDescent="0.2">
      <c r="A332" t="s">
        <v>26</v>
      </c>
      <c r="B332" t="s">
        <v>375</v>
      </c>
      <c r="C332">
        <v>0</v>
      </c>
      <c r="D332">
        <v>0</v>
      </c>
      <c r="E332">
        <v>0</v>
      </c>
      <c r="F332">
        <v>0</v>
      </c>
      <c r="G332">
        <v>0</v>
      </c>
      <c r="H332" s="37">
        <f t="shared" si="5"/>
        <v>0</v>
      </c>
    </row>
    <row r="333" spans="1:8" x14ac:dyDescent="0.2">
      <c r="A333" t="s">
        <v>41</v>
      </c>
      <c r="B333" t="s">
        <v>249</v>
      </c>
      <c r="C333">
        <v>66000</v>
      </c>
      <c r="D333">
        <v>66000</v>
      </c>
      <c r="E333">
        <v>66000</v>
      </c>
      <c r="F333">
        <v>66000</v>
      </c>
      <c r="G333">
        <v>66000</v>
      </c>
      <c r="H333" s="37">
        <f t="shared" si="5"/>
        <v>330000</v>
      </c>
    </row>
    <row r="334" spans="1:8" x14ac:dyDescent="0.2">
      <c r="A334" t="s">
        <v>27</v>
      </c>
      <c r="B334" t="s">
        <v>234</v>
      </c>
      <c r="C334">
        <v>6698000.0000000009</v>
      </c>
      <c r="D334">
        <v>0</v>
      </c>
      <c r="E334">
        <v>0</v>
      </c>
      <c r="F334">
        <v>0</v>
      </c>
      <c r="G334">
        <v>0</v>
      </c>
      <c r="H334" s="37">
        <f t="shared" si="5"/>
        <v>6698000.0000000009</v>
      </c>
    </row>
    <row r="335" spans="1:8" x14ac:dyDescent="0.2">
      <c r="A335" t="s">
        <v>428</v>
      </c>
      <c r="B335" t="s">
        <v>601</v>
      </c>
      <c r="C335">
        <v>0</v>
      </c>
      <c r="D335">
        <v>0</v>
      </c>
      <c r="E335">
        <v>0</v>
      </c>
      <c r="F335">
        <v>0</v>
      </c>
      <c r="G335">
        <v>0</v>
      </c>
      <c r="H335" s="37">
        <f t="shared" si="5"/>
        <v>0</v>
      </c>
    </row>
    <row r="336" spans="1:8" x14ac:dyDescent="0.2">
      <c r="A336" t="s">
        <v>88</v>
      </c>
      <c r="B336" t="s">
        <v>235</v>
      </c>
      <c r="C336">
        <v>3663000</v>
      </c>
      <c r="D336">
        <v>3771428.5714285714</v>
      </c>
      <c r="E336">
        <v>0</v>
      </c>
      <c r="F336">
        <v>0</v>
      </c>
      <c r="G336">
        <v>0</v>
      </c>
      <c r="H336" s="37">
        <f t="shared" si="5"/>
        <v>7434428.5714285709</v>
      </c>
    </row>
    <row r="337" spans="1:8" x14ac:dyDescent="0.2">
      <c r="A337" t="s">
        <v>447</v>
      </c>
      <c r="B337" t="s">
        <v>602</v>
      </c>
      <c r="C337">
        <v>0</v>
      </c>
      <c r="D337">
        <v>0</v>
      </c>
      <c r="E337">
        <v>0</v>
      </c>
      <c r="F337">
        <v>0</v>
      </c>
      <c r="G337">
        <v>0</v>
      </c>
      <c r="H337" s="37">
        <f t="shared" si="5"/>
        <v>0</v>
      </c>
    </row>
    <row r="338" spans="1:8" x14ac:dyDescent="0.2">
      <c r="A338" t="s">
        <v>89</v>
      </c>
      <c r="B338" t="s">
        <v>236</v>
      </c>
      <c r="C338">
        <v>0</v>
      </c>
      <c r="D338">
        <v>0</v>
      </c>
      <c r="E338">
        <v>4000000</v>
      </c>
      <c r="F338">
        <v>5000000</v>
      </c>
      <c r="G338">
        <v>6000000</v>
      </c>
      <c r="H338" s="37">
        <f t="shared" si="5"/>
        <v>15000000</v>
      </c>
    </row>
    <row r="339" spans="1:8" x14ac:dyDescent="0.2">
      <c r="A339" t="s">
        <v>90</v>
      </c>
      <c r="B339" t="s">
        <v>237</v>
      </c>
      <c r="C339">
        <v>0</v>
      </c>
      <c r="D339">
        <v>0</v>
      </c>
      <c r="E339">
        <v>0</v>
      </c>
      <c r="F339">
        <v>0</v>
      </c>
      <c r="G339">
        <v>6970000</v>
      </c>
      <c r="H339" s="37">
        <f t="shared" si="5"/>
        <v>6970000</v>
      </c>
    </row>
    <row r="340" spans="1:8" x14ac:dyDescent="0.2">
      <c r="A340" t="s">
        <v>91</v>
      </c>
      <c r="B340" t="s">
        <v>238</v>
      </c>
      <c r="C340">
        <v>4500000</v>
      </c>
      <c r="D340">
        <v>4500000</v>
      </c>
      <c r="E340">
        <v>4500000</v>
      </c>
      <c r="F340">
        <v>0</v>
      </c>
      <c r="G340">
        <v>0</v>
      </c>
      <c r="H340" s="37">
        <f t="shared" si="5"/>
        <v>13500000</v>
      </c>
    </row>
    <row r="341" spans="1:8" x14ac:dyDescent="0.2">
      <c r="A341" t="s">
        <v>92</v>
      </c>
      <c r="B341" t="s">
        <v>239</v>
      </c>
      <c r="C341">
        <v>0</v>
      </c>
      <c r="D341">
        <v>0</v>
      </c>
      <c r="E341">
        <v>0</v>
      </c>
      <c r="F341">
        <v>0</v>
      </c>
      <c r="G341">
        <v>0</v>
      </c>
      <c r="H341" s="37">
        <f t="shared" si="5"/>
        <v>0</v>
      </c>
    </row>
    <row r="342" spans="1:8" x14ac:dyDescent="0.2">
      <c r="A342" t="s">
        <v>198</v>
      </c>
      <c r="B342" t="s">
        <v>340</v>
      </c>
      <c r="C342">
        <v>0</v>
      </c>
      <c r="D342">
        <v>0</v>
      </c>
      <c r="E342">
        <v>0</v>
      </c>
      <c r="F342">
        <v>0</v>
      </c>
      <c r="G342">
        <v>0</v>
      </c>
      <c r="H342" s="37">
        <f t="shared" si="5"/>
        <v>0</v>
      </c>
    </row>
    <row r="343" spans="1:8" x14ac:dyDescent="0.2">
      <c r="A343" t="s">
        <v>199</v>
      </c>
      <c r="B343" t="s">
        <v>240</v>
      </c>
      <c r="C343">
        <v>0</v>
      </c>
      <c r="D343">
        <v>3000000</v>
      </c>
      <c r="E343">
        <v>4000000</v>
      </c>
      <c r="F343">
        <v>5500000</v>
      </c>
      <c r="G343">
        <v>0</v>
      </c>
      <c r="H343" s="37">
        <f t="shared" si="5"/>
        <v>12500000</v>
      </c>
    </row>
    <row r="344" spans="1:8" x14ac:dyDescent="0.2">
      <c r="A344" t="s">
        <v>342</v>
      </c>
      <c r="B344" t="s">
        <v>344</v>
      </c>
      <c r="C344">
        <v>0</v>
      </c>
      <c r="D344">
        <v>0</v>
      </c>
      <c r="E344">
        <v>0</v>
      </c>
      <c r="F344">
        <v>0</v>
      </c>
      <c r="G344">
        <v>0</v>
      </c>
      <c r="H344" s="37">
        <f t="shared" si="5"/>
        <v>0</v>
      </c>
    </row>
    <row r="345" spans="1:8" x14ac:dyDescent="0.2">
      <c r="A345" t="s">
        <v>345</v>
      </c>
      <c r="B345" t="s">
        <v>346</v>
      </c>
      <c r="C345">
        <v>1000000.0000000001</v>
      </c>
      <c r="D345">
        <v>1000000.0000000001</v>
      </c>
      <c r="E345">
        <v>1000000.0000000001</v>
      </c>
      <c r="F345">
        <v>1000000.0000000001</v>
      </c>
      <c r="G345">
        <v>1000000.0000000001</v>
      </c>
      <c r="H345" s="37">
        <f t="shared" si="5"/>
        <v>5000000.0000000009</v>
      </c>
    </row>
    <row r="346" spans="1:8" x14ac:dyDescent="0.2">
      <c r="A346" t="s">
        <v>726</v>
      </c>
      <c r="B346" t="s">
        <v>806</v>
      </c>
      <c r="C346">
        <v>0</v>
      </c>
      <c r="D346">
        <v>0</v>
      </c>
      <c r="E346">
        <v>0</v>
      </c>
      <c r="F346">
        <v>0</v>
      </c>
      <c r="G346">
        <v>0</v>
      </c>
      <c r="H346" s="37">
        <f t="shared" si="5"/>
        <v>0</v>
      </c>
    </row>
    <row r="347" spans="1:8" x14ac:dyDescent="0.2">
      <c r="A347" t="s">
        <v>708</v>
      </c>
      <c r="B347" t="s">
        <v>713</v>
      </c>
      <c r="C347">
        <v>120000</v>
      </c>
      <c r="D347">
        <v>120000</v>
      </c>
      <c r="E347">
        <v>180000</v>
      </c>
      <c r="F347">
        <v>180000</v>
      </c>
      <c r="G347">
        <v>180000</v>
      </c>
      <c r="H347" s="37">
        <f t="shared" si="5"/>
        <v>780000</v>
      </c>
    </row>
    <row r="348" spans="1:8" x14ac:dyDescent="0.2">
      <c r="A348" t="s">
        <v>709</v>
      </c>
      <c r="B348" t="s">
        <v>714</v>
      </c>
      <c r="C348">
        <v>200000</v>
      </c>
      <c r="D348">
        <v>200000</v>
      </c>
      <c r="E348">
        <v>200000</v>
      </c>
      <c r="F348">
        <v>200000</v>
      </c>
      <c r="G348">
        <v>200000</v>
      </c>
      <c r="H348" s="37">
        <f t="shared" si="5"/>
        <v>1000000</v>
      </c>
    </row>
    <row r="349" spans="1:8" x14ac:dyDescent="0.2">
      <c r="A349" t="s">
        <v>710</v>
      </c>
      <c r="B349" t="s">
        <v>715</v>
      </c>
      <c r="C349">
        <v>0</v>
      </c>
      <c r="D349">
        <v>0</v>
      </c>
      <c r="E349">
        <v>0</v>
      </c>
      <c r="F349">
        <v>0</v>
      </c>
      <c r="G349">
        <v>0</v>
      </c>
      <c r="H349" s="37">
        <f t="shared" si="5"/>
        <v>0</v>
      </c>
    </row>
    <row r="350" spans="1:8" x14ac:dyDescent="0.2">
      <c r="A350" t="s">
        <v>733</v>
      </c>
      <c r="B350" t="s">
        <v>734</v>
      </c>
      <c r="C350">
        <v>0</v>
      </c>
      <c r="D350">
        <v>0</v>
      </c>
      <c r="E350">
        <v>0</v>
      </c>
      <c r="F350">
        <v>0</v>
      </c>
      <c r="G350">
        <v>0</v>
      </c>
      <c r="H350" s="37">
        <f t="shared" si="5"/>
        <v>0</v>
      </c>
    </row>
    <row r="351" spans="1:8" x14ac:dyDescent="0.2">
      <c r="A351" t="s">
        <v>816</v>
      </c>
      <c r="B351" t="s">
        <v>834</v>
      </c>
      <c r="C351">
        <v>0</v>
      </c>
      <c r="D351">
        <v>0</v>
      </c>
      <c r="E351">
        <v>0</v>
      </c>
      <c r="F351">
        <v>0</v>
      </c>
      <c r="G351">
        <v>0</v>
      </c>
      <c r="H351" s="37">
        <f t="shared" si="5"/>
        <v>0</v>
      </c>
    </row>
    <row r="352" spans="1:8" x14ac:dyDescent="0.2">
      <c r="A352" t="s">
        <v>817</v>
      </c>
      <c r="B352" t="s">
        <v>835</v>
      </c>
      <c r="C352">
        <v>2000000</v>
      </c>
      <c r="D352">
        <v>0</v>
      </c>
      <c r="E352">
        <v>0</v>
      </c>
      <c r="F352">
        <v>0</v>
      </c>
      <c r="G352">
        <v>0</v>
      </c>
      <c r="H352" s="37">
        <f t="shared" si="5"/>
        <v>2000000</v>
      </c>
    </row>
    <row r="353" spans="1:8" x14ac:dyDescent="0.2">
      <c r="A353" t="s">
        <v>875</v>
      </c>
      <c r="B353" t="s">
        <v>945</v>
      </c>
      <c r="C353">
        <v>0</v>
      </c>
      <c r="D353">
        <v>0</v>
      </c>
      <c r="E353">
        <v>0</v>
      </c>
      <c r="F353">
        <v>0</v>
      </c>
      <c r="G353">
        <v>0</v>
      </c>
      <c r="H353" s="37">
        <f t="shared" si="5"/>
        <v>0</v>
      </c>
    </row>
    <row r="354" spans="1:8" x14ac:dyDescent="0.2">
      <c r="A354" t="s">
        <v>946</v>
      </c>
      <c r="B354" t="s">
        <v>947</v>
      </c>
      <c r="C354">
        <v>0</v>
      </c>
      <c r="D354">
        <v>0</v>
      </c>
      <c r="E354">
        <v>0</v>
      </c>
      <c r="F354">
        <v>0</v>
      </c>
      <c r="G354">
        <v>0</v>
      </c>
      <c r="H354" s="37">
        <f t="shared" si="5"/>
        <v>0</v>
      </c>
    </row>
    <row r="355" spans="1:8" x14ac:dyDescent="0.2">
      <c r="A355" t="s">
        <v>93</v>
      </c>
      <c r="B355" t="s">
        <v>916</v>
      </c>
      <c r="C355">
        <v>4000000</v>
      </c>
      <c r="D355">
        <v>6000000</v>
      </c>
      <c r="E355">
        <v>6000000</v>
      </c>
      <c r="F355">
        <v>6000000</v>
      </c>
      <c r="G355">
        <v>12000000</v>
      </c>
      <c r="H355" s="37">
        <f t="shared" si="5"/>
        <v>34000000</v>
      </c>
    </row>
    <row r="356" spans="1:8" x14ac:dyDescent="0.2">
      <c r="A356" t="s">
        <v>188</v>
      </c>
      <c r="B356" t="s">
        <v>217</v>
      </c>
      <c r="C356">
        <v>10000000</v>
      </c>
      <c r="D356">
        <v>12000000</v>
      </c>
      <c r="E356">
        <v>12000000</v>
      </c>
      <c r="F356">
        <v>14000000</v>
      </c>
      <c r="G356">
        <v>14000000</v>
      </c>
      <c r="H356" s="37">
        <f t="shared" si="5"/>
        <v>62000000</v>
      </c>
    </row>
    <row r="357" spans="1:8" x14ac:dyDescent="0.2">
      <c r="A357" t="s">
        <v>404</v>
      </c>
      <c r="B357" t="s">
        <v>603</v>
      </c>
      <c r="C357">
        <v>0</v>
      </c>
      <c r="D357">
        <v>0</v>
      </c>
      <c r="E357">
        <v>0</v>
      </c>
      <c r="F357">
        <v>0</v>
      </c>
      <c r="G357">
        <v>0</v>
      </c>
      <c r="H357" s="37">
        <f t="shared" si="5"/>
        <v>0</v>
      </c>
    </row>
    <row r="358" spans="1:8" x14ac:dyDescent="0.2">
      <c r="A358" t="s">
        <v>385</v>
      </c>
      <c r="B358" t="s">
        <v>604</v>
      </c>
      <c r="C358">
        <v>0</v>
      </c>
      <c r="D358">
        <v>0</v>
      </c>
      <c r="E358">
        <v>0</v>
      </c>
      <c r="F358">
        <v>0</v>
      </c>
      <c r="G358">
        <v>0</v>
      </c>
      <c r="H358" s="37">
        <f t="shared" si="5"/>
        <v>0</v>
      </c>
    </row>
    <row r="359" spans="1:8" x14ac:dyDescent="0.2">
      <c r="A359" t="s">
        <v>493</v>
      </c>
      <c r="B359" t="s">
        <v>605</v>
      </c>
      <c r="C359">
        <v>0</v>
      </c>
      <c r="D359">
        <v>0</v>
      </c>
      <c r="E359">
        <v>0</v>
      </c>
      <c r="F359">
        <v>0</v>
      </c>
      <c r="G359">
        <v>0</v>
      </c>
      <c r="H359" s="37">
        <f t="shared" si="5"/>
        <v>0</v>
      </c>
    </row>
    <row r="360" spans="1:8" x14ac:dyDescent="0.2">
      <c r="A360" t="s">
        <v>390</v>
      </c>
      <c r="B360" t="s">
        <v>606</v>
      </c>
      <c r="C360">
        <v>0</v>
      </c>
      <c r="D360">
        <v>0</v>
      </c>
      <c r="E360">
        <v>0</v>
      </c>
      <c r="F360">
        <v>0</v>
      </c>
      <c r="G360">
        <v>0</v>
      </c>
      <c r="H360" s="37">
        <f t="shared" si="5"/>
        <v>0</v>
      </c>
    </row>
    <row r="361" spans="1:8" x14ac:dyDescent="0.2">
      <c r="A361" t="s">
        <v>383</v>
      </c>
      <c r="B361" t="s">
        <v>607</v>
      </c>
      <c r="C361">
        <v>0</v>
      </c>
      <c r="D361">
        <v>0</v>
      </c>
      <c r="E361">
        <v>0</v>
      </c>
      <c r="F361">
        <v>0</v>
      </c>
      <c r="G361">
        <v>0</v>
      </c>
      <c r="H361" s="37">
        <f t="shared" si="5"/>
        <v>0</v>
      </c>
    </row>
    <row r="362" spans="1:8" x14ac:dyDescent="0.2">
      <c r="A362" t="s">
        <v>773</v>
      </c>
      <c r="B362" t="s">
        <v>774</v>
      </c>
      <c r="C362">
        <v>0</v>
      </c>
      <c r="D362">
        <v>0</v>
      </c>
      <c r="E362">
        <v>0</v>
      </c>
      <c r="F362">
        <v>0</v>
      </c>
      <c r="G362">
        <v>0</v>
      </c>
      <c r="H362" s="37">
        <f t="shared" si="5"/>
        <v>0</v>
      </c>
    </row>
    <row r="363" spans="1:8" x14ac:dyDescent="0.2">
      <c r="A363" t="s">
        <v>818</v>
      </c>
      <c r="B363" t="s">
        <v>836</v>
      </c>
      <c r="C363">
        <v>0</v>
      </c>
      <c r="D363">
        <v>0</v>
      </c>
      <c r="E363">
        <v>0</v>
      </c>
      <c r="F363">
        <v>0</v>
      </c>
      <c r="G363">
        <v>0</v>
      </c>
      <c r="H363" s="37">
        <f t="shared" si="5"/>
        <v>0</v>
      </c>
    </row>
    <row r="364" spans="1:8" x14ac:dyDescent="0.2">
      <c r="A364" t="s">
        <v>821</v>
      </c>
      <c r="B364" t="s">
        <v>839</v>
      </c>
      <c r="C364">
        <v>0</v>
      </c>
      <c r="D364">
        <v>0</v>
      </c>
      <c r="E364">
        <v>0</v>
      </c>
      <c r="F364">
        <v>0</v>
      </c>
      <c r="G364">
        <v>0</v>
      </c>
      <c r="H364" s="37">
        <f t="shared" si="5"/>
        <v>0</v>
      </c>
    </row>
    <row r="365" spans="1:8" x14ac:dyDescent="0.2">
      <c r="A365" t="s">
        <v>822</v>
      </c>
      <c r="B365" t="s">
        <v>840</v>
      </c>
      <c r="C365">
        <v>0</v>
      </c>
      <c r="D365">
        <v>0</v>
      </c>
      <c r="E365">
        <v>0</v>
      </c>
      <c r="F365">
        <v>0</v>
      </c>
      <c r="G365">
        <v>0</v>
      </c>
      <c r="H365" s="37">
        <f t="shared" si="5"/>
        <v>0</v>
      </c>
    </row>
    <row r="366" spans="1:8" x14ac:dyDescent="0.2">
      <c r="A366" t="s">
        <v>819</v>
      </c>
      <c r="B366" t="s">
        <v>837</v>
      </c>
      <c r="C366">
        <v>0</v>
      </c>
      <c r="D366">
        <v>0</v>
      </c>
      <c r="E366">
        <v>0</v>
      </c>
      <c r="F366">
        <v>0</v>
      </c>
      <c r="G366">
        <v>0</v>
      </c>
      <c r="H366" s="37">
        <f t="shared" si="5"/>
        <v>0</v>
      </c>
    </row>
    <row r="367" spans="1:8" x14ac:dyDescent="0.2">
      <c r="A367" t="s">
        <v>885</v>
      </c>
      <c r="B367" t="s">
        <v>890</v>
      </c>
      <c r="C367">
        <v>6250000</v>
      </c>
      <c r="D367">
        <v>6875000</v>
      </c>
      <c r="E367">
        <v>6875000</v>
      </c>
      <c r="F367">
        <v>7500000</v>
      </c>
      <c r="G367">
        <v>7500000</v>
      </c>
      <c r="H367" s="37">
        <f t="shared" si="5"/>
        <v>35000000</v>
      </c>
    </row>
    <row r="368" spans="1:8" x14ac:dyDescent="0.2">
      <c r="A368" t="s">
        <v>886</v>
      </c>
      <c r="B368" t="s">
        <v>891</v>
      </c>
      <c r="C368">
        <v>0</v>
      </c>
      <c r="D368">
        <v>0</v>
      </c>
      <c r="E368">
        <v>0</v>
      </c>
      <c r="F368">
        <v>0</v>
      </c>
      <c r="G368">
        <v>0</v>
      </c>
      <c r="H368" s="37">
        <f t="shared" si="5"/>
        <v>0</v>
      </c>
    </row>
    <row r="369" spans="1:8" x14ac:dyDescent="0.2">
      <c r="A369" t="s">
        <v>887</v>
      </c>
      <c r="B369" t="s">
        <v>892</v>
      </c>
      <c r="C369">
        <v>0</v>
      </c>
      <c r="D369">
        <v>0</v>
      </c>
      <c r="E369">
        <v>0</v>
      </c>
      <c r="F369">
        <v>0</v>
      </c>
      <c r="G369">
        <v>0</v>
      </c>
      <c r="H369" s="37">
        <f t="shared" si="5"/>
        <v>0</v>
      </c>
    </row>
    <row r="370" spans="1:8" x14ac:dyDescent="0.2">
      <c r="A370" t="s">
        <v>888</v>
      </c>
      <c r="B370" t="s">
        <v>893</v>
      </c>
      <c r="C370">
        <v>0</v>
      </c>
      <c r="D370">
        <v>0</v>
      </c>
      <c r="E370">
        <v>0</v>
      </c>
      <c r="F370">
        <v>0</v>
      </c>
      <c r="G370">
        <v>0</v>
      </c>
      <c r="H370" s="37">
        <f t="shared" si="5"/>
        <v>0</v>
      </c>
    </row>
    <row r="371" spans="1:8" x14ac:dyDescent="0.2">
      <c r="A371" t="s">
        <v>889</v>
      </c>
      <c r="B371" t="s">
        <v>894</v>
      </c>
      <c r="C371">
        <v>0</v>
      </c>
      <c r="D371">
        <v>0</v>
      </c>
      <c r="E371">
        <v>0</v>
      </c>
      <c r="F371">
        <v>0</v>
      </c>
      <c r="G371">
        <v>0</v>
      </c>
      <c r="H371" s="37">
        <f t="shared" si="5"/>
        <v>0</v>
      </c>
    </row>
    <row r="372" spans="1:8" x14ac:dyDescent="0.2">
      <c r="A372" t="s">
        <v>99</v>
      </c>
      <c r="B372" t="s">
        <v>341</v>
      </c>
      <c r="C372">
        <v>43969550</v>
      </c>
      <c r="D372">
        <v>42124113</v>
      </c>
      <c r="E372">
        <v>42033971</v>
      </c>
      <c r="F372">
        <v>42179479</v>
      </c>
      <c r="G372">
        <v>42961866</v>
      </c>
      <c r="H372" s="37">
        <f t="shared" si="5"/>
        <v>213268979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F169"/>
  <sheetViews>
    <sheetView workbookViewId="0">
      <selection activeCell="J49" sqref="J49"/>
    </sheetView>
  </sheetViews>
  <sheetFormatPr defaultRowHeight="12.75" x14ac:dyDescent="0.2"/>
  <cols>
    <col min="2" max="2" width="55.7109375" customWidth="1"/>
    <col min="3" max="4" width="9" bestFit="1" customWidth="1"/>
  </cols>
  <sheetData>
    <row r="1" spans="1:6" x14ac:dyDescent="0.2">
      <c r="A1" s="1" t="s">
        <v>511</v>
      </c>
      <c r="B1" s="1" t="s">
        <v>0</v>
      </c>
      <c r="C1" s="1" t="s">
        <v>1111</v>
      </c>
      <c r="D1" s="1" t="s">
        <v>1112</v>
      </c>
      <c r="E1" s="1" t="s">
        <v>1113</v>
      </c>
      <c r="F1" s="1" t="s">
        <v>1114</v>
      </c>
    </row>
    <row r="2" spans="1:6" x14ac:dyDescent="0.2">
      <c r="A2" t="s">
        <v>949</v>
      </c>
      <c r="B2" t="s">
        <v>948</v>
      </c>
      <c r="C2" s="107">
        <f>SUMIF('Program Lvl'!B:B,A2,'Program Lvl'!D:D)+SUMIF('Program Lvl'!B:B,A2,'Program Lvl'!E:E)+SUMIF('Program Lvl'!B:B,A2,'Program Lvl'!F:F)+SUMIF('Program Lvl'!B:B,A2,'Program Lvl'!G:G)+SUMIF('Program Lvl'!B:B,A2,'Program Lvl'!H:H)</f>
        <v>1500000</v>
      </c>
      <c r="D2" s="107">
        <f>SUMIF('PIP 19.1'!A:A,A2,'PIP 19.1'!H:H)</f>
        <v>1500000</v>
      </c>
      <c r="E2" s="107">
        <f>C2-D2</f>
        <v>0</v>
      </c>
      <c r="F2" s="108">
        <f>IFERROR(E2/D2,"New")</f>
        <v>0</v>
      </c>
    </row>
    <row r="3" spans="1:6" x14ac:dyDescent="0.2">
      <c r="A3" t="s">
        <v>96</v>
      </c>
      <c r="B3" t="s">
        <v>295</v>
      </c>
      <c r="C3" s="107">
        <f>SUMIF('Program Lvl'!B:B,A3,'Program Lvl'!D:D)+SUMIF('Program Lvl'!B:B,A3,'Program Lvl'!E:E)+SUMIF('Program Lvl'!B:B,A3,'Program Lvl'!F:F)+SUMIF('Program Lvl'!B:B,A3,'Program Lvl'!G:G)+SUMIF('Program Lvl'!B:B,A3,'Program Lvl'!H:H)</f>
        <v>7798056</v>
      </c>
      <c r="D3" s="107">
        <f>SUMIF('PIP 19.1'!A:A,A3,'PIP 19.1'!H:H)</f>
        <v>9106168</v>
      </c>
      <c r="E3" s="107">
        <f t="shared" ref="E3:E66" si="0">C3-D3</f>
        <v>-1308112</v>
      </c>
      <c r="F3" s="108">
        <f t="shared" ref="F3:F66" si="1">IFERROR(E3/D3,"New")</f>
        <v>-0.14365120432656195</v>
      </c>
    </row>
    <row r="4" spans="1:6" x14ac:dyDescent="0.2">
      <c r="A4" t="s">
        <v>57</v>
      </c>
      <c r="B4" t="s">
        <v>873</v>
      </c>
      <c r="C4" s="107">
        <f>SUMIF('Program Lvl'!B:B,A4,'Program Lvl'!D:D)+SUMIF('Program Lvl'!B:B,A4,'Program Lvl'!E:E)+SUMIF('Program Lvl'!B:B,A4,'Program Lvl'!F:F)+SUMIF('Program Lvl'!B:B,A4,'Program Lvl'!G:G)+SUMIF('Program Lvl'!B:B,A4,'Program Lvl'!H:H)</f>
        <v>10900000</v>
      </c>
      <c r="D4" s="107">
        <f>SUMIF('PIP 19.1'!A:A,A4,'PIP 19.1'!H:H)</f>
        <v>9200000</v>
      </c>
      <c r="E4" s="107">
        <f t="shared" si="0"/>
        <v>1700000</v>
      </c>
      <c r="F4" s="108">
        <f t="shared" si="1"/>
        <v>0.18478260869565216</v>
      </c>
    </row>
    <row r="5" spans="1:6" x14ac:dyDescent="0.2">
      <c r="A5" t="s">
        <v>58</v>
      </c>
      <c r="B5" t="s">
        <v>272</v>
      </c>
      <c r="C5" s="107">
        <f>SUMIF('Program Lvl'!B:B,A5,'Program Lvl'!D:D)+SUMIF('Program Lvl'!B:B,A5,'Program Lvl'!E:E)+SUMIF('Program Lvl'!B:B,A5,'Program Lvl'!F:F)+SUMIF('Program Lvl'!B:B,A5,'Program Lvl'!G:G)+SUMIF('Program Lvl'!B:B,A5,'Program Lvl'!H:H)</f>
        <v>7550000</v>
      </c>
      <c r="D5" s="107">
        <f>SUMIF('PIP 19.1'!A:A,A5,'PIP 19.1'!H:H)</f>
        <v>8000000</v>
      </c>
      <c r="E5" s="107">
        <f t="shared" si="0"/>
        <v>-450000</v>
      </c>
      <c r="F5" s="108">
        <f t="shared" si="1"/>
        <v>-5.6250000000000001E-2</v>
      </c>
    </row>
    <row r="6" spans="1:6" x14ac:dyDescent="0.2">
      <c r="A6" t="s">
        <v>60</v>
      </c>
      <c r="B6" t="s">
        <v>273</v>
      </c>
      <c r="C6" s="107">
        <f>SUMIF('Program Lvl'!B:B,A6,'Program Lvl'!D:D)+SUMIF('Program Lvl'!B:B,A6,'Program Lvl'!E:E)+SUMIF('Program Lvl'!B:B,A6,'Program Lvl'!F:F)+SUMIF('Program Lvl'!B:B,A6,'Program Lvl'!G:G)+SUMIF('Program Lvl'!B:B,A6,'Program Lvl'!H:H)</f>
        <v>2725000</v>
      </c>
      <c r="D6" s="107">
        <f>SUMIF('PIP 19.1'!A:A,A6,'PIP 19.1'!H:H)</f>
        <v>2500000</v>
      </c>
      <c r="E6" s="107">
        <f t="shared" si="0"/>
        <v>225000</v>
      </c>
      <c r="F6" s="108">
        <f t="shared" si="1"/>
        <v>0.09</v>
      </c>
    </row>
    <row r="7" spans="1:6" x14ac:dyDescent="0.2">
      <c r="A7" t="s">
        <v>61</v>
      </c>
      <c r="B7" t="s">
        <v>274</v>
      </c>
      <c r="C7" s="107">
        <f>SUMIF('Program Lvl'!B:B,A7,'Program Lvl'!D:D)+SUMIF('Program Lvl'!B:B,A7,'Program Lvl'!E:E)+SUMIF('Program Lvl'!B:B,A7,'Program Lvl'!F:F)+SUMIF('Program Lvl'!B:B,A7,'Program Lvl'!G:G)+SUMIF('Program Lvl'!B:B,A7,'Program Lvl'!H:H)</f>
        <v>3900000</v>
      </c>
      <c r="D7" s="107">
        <f>SUMIF('PIP 19.1'!A:A,A7,'PIP 19.1'!H:H)</f>
        <v>3480000</v>
      </c>
      <c r="E7" s="107">
        <f t="shared" si="0"/>
        <v>420000</v>
      </c>
      <c r="F7" s="108">
        <f t="shared" si="1"/>
        <v>0.1206896551724138</v>
      </c>
    </row>
    <row r="8" spans="1:6" x14ac:dyDescent="0.2">
      <c r="A8" t="s">
        <v>62</v>
      </c>
      <c r="B8" t="s">
        <v>275</v>
      </c>
      <c r="C8" s="107">
        <f>SUMIF('Program Lvl'!B:B,A8,'Program Lvl'!D:D)+SUMIF('Program Lvl'!B:B,A8,'Program Lvl'!E:E)+SUMIF('Program Lvl'!B:B,A8,'Program Lvl'!F:F)+SUMIF('Program Lvl'!B:B,A8,'Program Lvl'!G:G)+SUMIF('Program Lvl'!B:B,A8,'Program Lvl'!H:H)</f>
        <v>2540000</v>
      </c>
      <c r="D8" s="107">
        <f>SUMIF('PIP 19.1'!A:A,A8,'PIP 19.1'!H:H)</f>
        <v>2250000</v>
      </c>
      <c r="E8" s="107">
        <f t="shared" si="0"/>
        <v>290000</v>
      </c>
      <c r="F8" s="108">
        <f t="shared" si="1"/>
        <v>0.12888888888888889</v>
      </c>
    </row>
    <row r="9" spans="1:6" x14ac:dyDescent="0.2">
      <c r="A9" t="s">
        <v>48</v>
      </c>
      <c r="B9" t="s">
        <v>260</v>
      </c>
      <c r="C9" s="107">
        <f>SUMIF('Program Lvl'!B:B,A9,'Program Lvl'!D:D)+SUMIF('Program Lvl'!B:B,A9,'Program Lvl'!E:E)+SUMIF('Program Lvl'!B:B,A9,'Program Lvl'!F:F)+SUMIF('Program Lvl'!B:B,A9,'Program Lvl'!G:G)+SUMIF('Program Lvl'!B:B,A9,'Program Lvl'!H:H)</f>
        <v>3650000</v>
      </c>
      <c r="D9" s="107">
        <f>SUMIF('PIP 19.1'!A:A,A9,'PIP 19.1'!H:H)</f>
        <v>3832500</v>
      </c>
      <c r="E9" s="107">
        <f t="shared" si="0"/>
        <v>-182500</v>
      </c>
      <c r="F9" s="108">
        <f t="shared" si="1"/>
        <v>-4.7619047619047616E-2</v>
      </c>
    </row>
    <row r="10" spans="1:6" x14ac:dyDescent="0.2">
      <c r="A10" t="s">
        <v>49</v>
      </c>
      <c r="B10" t="s">
        <v>782</v>
      </c>
      <c r="C10" s="107">
        <f>SUMIF('Program Lvl'!B:B,A10,'Program Lvl'!D:D)+SUMIF('Program Lvl'!B:B,A10,'Program Lvl'!E:E)+SUMIF('Program Lvl'!B:B,A10,'Program Lvl'!F:F)+SUMIF('Program Lvl'!B:B,A10,'Program Lvl'!G:G)+SUMIF('Program Lvl'!B:B,A10,'Program Lvl'!H:H)</f>
        <v>64350000</v>
      </c>
      <c r="D10" s="107">
        <f>SUMIF('PIP 19.1'!A:A,A10,'PIP 19.1'!H:H)</f>
        <v>64350000</v>
      </c>
      <c r="E10" s="107">
        <f t="shared" si="0"/>
        <v>0</v>
      </c>
      <c r="F10" s="108">
        <f t="shared" si="1"/>
        <v>0</v>
      </c>
    </row>
    <row r="11" spans="1:6" x14ac:dyDescent="0.2">
      <c r="A11" t="s">
        <v>50</v>
      </c>
      <c r="B11" t="s">
        <v>266</v>
      </c>
      <c r="C11" s="107">
        <f>SUMIF('Program Lvl'!B:B,A11,'Program Lvl'!D:D)+SUMIF('Program Lvl'!B:B,A11,'Program Lvl'!E:E)+SUMIF('Program Lvl'!B:B,A11,'Program Lvl'!F:F)+SUMIF('Program Lvl'!B:B,A11,'Program Lvl'!G:G)+SUMIF('Program Lvl'!B:B,A11,'Program Lvl'!H:H)</f>
        <v>45000000</v>
      </c>
      <c r="D11" s="107">
        <f>SUMIF('PIP 19.1'!A:A,A11,'PIP 19.1'!H:H)</f>
        <v>58500000</v>
      </c>
      <c r="E11" s="107">
        <f t="shared" si="0"/>
        <v>-13500000</v>
      </c>
      <c r="F11" s="108">
        <f t="shared" si="1"/>
        <v>-0.23076923076923078</v>
      </c>
    </row>
    <row r="12" spans="1:6" x14ac:dyDescent="0.2">
      <c r="A12" t="s">
        <v>51</v>
      </c>
      <c r="B12" t="s">
        <v>52</v>
      </c>
      <c r="C12" s="107">
        <f>SUMIF('Program Lvl'!B:B,A12,'Program Lvl'!D:D)+SUMIF('Program Lvl'!B:B,A12,'Program Lvl'!E:E)+SUMIF('Program Lvl'!B:B,A12,'Program Lvl'!F:F)+SUMIF('Program Lvl'!B:B,A12,'Program Lvl'!G:G)+SUMIF('Program Lvl'!B:B,A12,'Program Lvl'!H:H)</f>
        <v>47050000</v>
      </c>
      <c r="D12" s="107">
        <f>SUMIF('PIP 19.1'!A:A,A12,'PIP 19.1'!H:H)</f>
        <v>64050000</v>
      </c>
      <c r="E12" s="107">
        <f t="shared" si="0"/>
        <v>-17000000</v>
      </c>
      <c r="F12" s="108">
        <f t="shared" si="1"/>
        <v>-0.26541764246682281</v>
      </c>
    </row>
    <row r="13" spans="1:6" x14ac:dyDescent="0.2">
      <c r="A13" t="s">
        <v>53</v>
      </c>
      <c r="B13" t="s">
        <v>267</v>
      </c>
      <c r="C13" s="107">
        <f>SUMIF('Program Lvl'!B:B,A13,'Program Lvl'!D:D)+SUMIF('Program Lvl'!B:B,A13,'Program Lvl'!E:E)+SUMIF('Program Lvl'!B:B,A13,'Program Lvl'!F:F)+SUMIF('Program Lvl'!B:B,A13,'Program Lvl'!G:G)+SUMIF('Program Lvl'!B:B,A13,'Program Lvl'!H:H)</f>
        <v>5000000</v>
      </c>
      <c r="D13" s="107">
        <f>SUMIF('PIP 19.1'!A:A,A13,'PIP 19.1'!H:H)</f>
        <v>5000000</v>
      </c>
      <c r="E13" s="107">
        <f t="shared" si="0"/>
        <v>0</v>
      </c>
      <c r="F13" s="108">
        <f t="shared" si="1"/>
        <v>0</v>
      </c>
    </row>
    <row r="14" spans="1:6" x14ac:dyDescent="0.2">
      <c r="A14" t="s">
        <v>55</v>
      </c>
      <c r="B14" t="s">
        <v>268</v>
      </c>
      <c r="C14" s="107">
        <f>SUMIF('Program Lvl'!B:B,A14,'Program Lvl'!D:D)+SUMIF('Program Lvl'!B:B,A14,'Program Lvl'!E:E)+SUMIF('Program Lvl'!B:B,A14,'Program Lvl'!F:F)+SUMIF('Program Lvl'!B:B,A14,'Program Lvl'!G:G)+SUMIF('Program Lvl'!B:B,A14,'Program Lvl'!H:H)</f>
        <v>24640000</v>
      </c>
      <c r="D14" s="107">
        <f>SUMIF('PIP 19.1'!A:A,A14,'PIP 19.1'!H:H)</f>
        <v>25600000</v>
      </c>
      <c r="E14" s="107">
        <f t="shared" si="0"/>
        <v>-960000</v>
      </c>
      <c r="F14" s="108">
        <f t="shared" si="1"/>
        <v>-3.7499999999999999E-2</v>
      </c>
    </row>
    <row r="15" spans="1:6" x14ac:dyDescent="0.2">
      <c r="A15" t="s">
        <v>775</v>
      </c>
      <c r="B15" t="s">
        <v>776</v>
      </c>
      <c r="C15" s="107">
        <f>SUMIF('Program Lvl'!B:B,A15,'Program Lvl'!D:D)+SUMIF('Program Lvl'!B:B,A15,'Program Lvl'!E:E)+SUMIF('Program Lvl'!B:B,A15,'Program Lvl'!F:F)+SUMIF('Program Lvl'!B:B,A15,'Program Lvl'!G:G)+SUMIF('Program Lvl'!B:B,A15,'Program Lvl'!H:H)</f>
        <v>5200000</v>
      </c>
      <c r="D15" s="107">
        <f>SUMIF('PIP 19.1'!A:A,A15,'PIP 19.1'!H:H)</f>
        <v>8580000</v>
      </c>
      <c r="E15" s="107">
        <f t="shared" si="0"/>
        <v>-3380000</v>
      </c>
      <c r="F15" s="108">
        <f t="shared" si="1"/>
        <v>-0.39393939393939392</v>
      </c>
    </row>
    <row r="16" spans="1:6" x14ac:dyDescent="0.2">
      <c r="A16" t="s">
        <v>67</v>
      </c>
      <c r="B16" t="s">
        <v>261</v>
      </c>
      <c r="C16" s="107">
        <f>SUMIF('Program Lvl'!B:B,A16,'Program Lvl'!D:D)+SUMIF('Program Lvl'!B:B,A16,'Program Lvl'!E:E)+SUMIF('Program Lvl'!B:B,A16,'Program Lvl'!F:F)+SUMIF('Program Lvl'!B:B,A16,'Program Lvl'!G:G)+SUMIF('Program Lvl'!B:B,A16,'Program Lvl'!H:H)</f>
        <v>3740000</v>
      </c>
      <c r="D16" s="107">
        <f>SUMIF('PIP 19.1'!A:A,A16,'PIP 19.1'!H:H)</f>
        <v>3740000</v>
      </c>
      <c r="E16" s="107">
        <f t="shared" si="0"/>
        <v>0</v>
      </c>
      <c r="F16" s="108">
        <f t="shared" si="1"/>
        <v>0</v>
      </c>
    </row>
    <row r="17" spans="1:6" x14ac:dyDescent="0.2">
      <c r="A17" t="s">
        <v>68</v>
      </c>
      <c r="B17" t="s">
        <v>805</v>
      </c>
      <c r="C17" s="107">
        <f>SUMIF('Program Lvl'!B:B,A17,'Program Lvl'!D:D)+SUMIF('Program Lvl'!B:B,A17,'Program Lvl'!E:E)+SUMIF('Program Lvl'!B:B,A17,'Program Lvl'!F:F)+SUMIF('Program Lvl'!B:B,A17,'Program Lvl'!G:G)+SUMIF('Program Lvl'!B:B,A17,'Program Lvl'!H:H)</f>
        <v>6875000</v>
      </c>
      <c r="D17" s="107">
        <f>SUMIF('PIP 19.1'!A:A,A17,'PIP 19.1'!H:H)</f>
        <v>6435000</v>
      </c>
      <c r="E17" s="107">
        <f t="shared" si="0"/>
        <v>440000</v>
      </c>
      <c r="F17" s="108">
        <f t="shared" si="1"/>
        <v>6.8376068376068383E-2</v>
      </c>
    </row>
    <row r="18" spans="1:6" x14ac:dyDescent="0.2">
      <c r="A18" t="s">
        <v>69</v>
      </c>
      <c r="B18" t="s">
        <v>262</v>
      </c>
      <c r="C18" s="107">
        <f>SUMIF('Program Lvl'!B:B,A18,'Program Lvl'!D:D)+SUMIF('Program Lvl'!B:B,A18,'Program Lvl'!E:E)+SUMIF('Program Lvl'!B:B,A18,'Program Lvl'!F:F)+SUMIF('Program Lvl'!B:B,A18,'Program Lvl'!G:G)+SUMIF('Program Lvl'!B:B,A18,'Program Lvl'!H:H)</f>
        <v>2500000</v>
      </c>
      <c r="D18" s="107">
        <f>SUMIF('PIP 19.1'!A:A,A18,'PIP 19.1'!H:H)</f>
        <v>2500000</v>
      </c>
      <c r="E18" s="107">
        <f t="shared" si="0"/>
        <v>0</v>
      </c>
      <c r="F18" s="108">
        <f t="shared" si="1"/>
        <v>0</v>
      </c>
    </row>
    <row r="19" spans="1:6" x14ac:dyDescent="0.2">
      <c r="A19" t="s">
        <v>70</v>
      </c>
      <c r="B19" t="s">
        <v>263</v>
      </c>
      <c r="C19" s="107">
        <f>SUMIF('Program Lvl'!B:B,A19,'Program Lvl'!D:D)+SUMIF('Program Lvl'!B:B,A19,'Program Lvl'!E:E)+SUMIF('Program Lvl'!B:B,A19,'Program Lvl'!F:F)+SUMIF('Program Lvl'!B:B,A19,'Program Lvl'!G:G)+SUMIF('Program Lvl'!B:B,A19,'Program Lvl'!H:H)</f>
        <v>29400000</v>
      </c>
      <c r="D19" s="107">
        <f>SUMIF('PIP 19.1'!A:A,A19,'PIP 19.1'!H:H)</f>
        <v>35875000</v>
      </c>
      <c r="E19" s="107">
        <f t="shared" si="0"/>
        <v>-6475000</v>
      </c>
      <c r="F19" s="108">
        <f t="shared" si="1"/>
        <v>-0.18048780487804877</v>
      </c>
    </row>
    <row r="20" spans="1:6" x14ac:dyDescent="0.2">
      <c r="A20" t="s">
        <v>72</v>
      </c>
      <c r="B20" t="s">
        <v>264</v>
      </c>
      <c r="C20" s="107">
        <f>SUMIF('Program Lvl'!B:B,A20,'Program Lvl'!D:D)+SUMIF('Program Lvl'!B:B,A20,'Program Lvl'!E:E)+SUMIF('Program Lvl'!B:B,A20,'Program Lvl'!F:F)+SUMIF('Program Lvl'!B:B,A20,'Program Lvl'!G:G)+SUMIF('Program Lvl'!B:B,A20,'Program Lvl'!H:H)</f>
        <v>7500000</v>
      </c>
      <c r="D20" s="107">
        <f>SUMIF('PIP 19.1'!A:A,A20,'PIP 19.1'!H:H)</f>
        <v>17500000</v>
      </c>
      <c r="E20" s="107">
        <f t="shared" si="0"/>
        <v>-10000000</v>
      </c>
      <c r="F20" s="108">
        <f t="shared" si="1"/>
        <v>-0.5714285714285714</v>
      </c>
    </row>
    <row r="21" spans="1:6" x14ac:dyDescent="0.2">
      <c r="A21" t="s">
        <v>347</v>
      </c>
      <c r="B21" t="s">
        <v>348</v>
      </c>
      <c r="C21" s="107">
        <f>SUMIF('Program Lvl'!B:B,A21,'Program Lvl'!D:D)+SUMIF('Program Lvl'!B:B,A21,'Program Lvl'!E:E)+SUMIF('Program Lvl'!B:B,A21,'Program Lvl'!F:F)+SUMIF('Program Lvl'!B:B,A21,'Program Lvl'!G:G)+SUMIF('Program Lvl'!B:B,A21,'Program Lvl'!H:H)</f>
        <v>3540000</v>
      </c>
      <c r="D21" s="107">
        <f>SUMIF('PIP 19.1'!A:A,A21,'PIP 19.1'!H:H)</f>
        <v>3540000</v>
      </c>
      <c r="E21" s="107">
        <f t="shared" si="0"/>
        <v>0</v>
      </c>
      <c r="F21" s="108">
        <f t="shared" si="1"/>
        <v>0</v>
      </c>
    </row>
    <row r="22" spans="1:6" x14ac:dyDescent="0.2">
      <c r="A22" t="s">
        <v>849</v>
      </c>
      <c r="B22" t="s">
        <v>850</v>
      </c>
      <c r="C22" s="107">
        <f>SUMIF('Program Lvl'!B:B,A22,'Program Lvl'!D:D)+SUMIF('Program Lvl'!B:B,A22,'Program Lvl'!E:E)+SUMIF('Program Lvl'!B:B,A22,'Program Lvl'!F:F)+SUMIF('Program Lvl'!B:B,A22,'Program Lvl'!G:G)+SUMIF('Program Lvl'!B:B,A22,'Program Lvl'!H:H)</f>
        <v>1350000</v>
      </c>
      <c r="D22" s="107">
        <f>SUMIF('PIP 19.1'!A:A,A22,'PIP 19.1'!H:H)</f>
        <v>1350000</v>
      </c>
      <c r="E22" s="107">
        <f t="shared" si="0"/>
        <v>0</v>
      </c>
      <c r="F22" s="108">
        <f t="shared" si="1"/>
        <v>0</v>
      </c>
    </row>
    <row r="23" spans="1:6" x14ac:dyDescent="0.2">
      <c r="A23" t="s">
        <v>75</v>
      </c>
      <c r="B23" t="s">
        <v>1083</v>
      </c>
      <c r="C23" s="107">
        <f>SUMIF('Program Lvl'!B:B,A23,'Program Lvl'!D:D)+SUMIF('Program Lvl'!B:B,A23,'Program Lvl'!E:E)+SUMIF('Program Lvl'!B:B,A23,'Program Lvl'!F:F)+SUMIF('Program Lvl'!B:B,A23,'Program Lvl'!G:G)+SUMIF('Program Lvl'!B:B,A23,'Program Lvl'!H:H)</f>
        <v>18200000</v>
      </c>
      <c r="D23" s="107">
        <f>SUMIF('PIP 19.1'!A:A,A23,'PIP 19.1'!H:H)</f>
        <v>18450000</v>
      </c>
      <c r="E23" s="107">
        <f t="shared" si="0"/>
        <v>-250000</v>
      </c>
      <c r="F23" s="108">
        <f t="shared" si="1"/>
        <v>-1.3550135501355014E-2</v>
      </c>
    </row>
    <row r="24" spans="1:6" x14ac:dyDescent="0.2">
      <c r="A24" t="s">
        <v>76</v>
      </c>
      <c r="B24" t="s">
        <v>270</v>
      </c>
      <c r="C24" s="107">
        <f>SUMIF('Program Lvl'!B:B,A24,'Program Lvl'!D:D)+SUMIF('Program Lvl'!B:B,A24,'Program Lvl'!E:E)+SUMIF('Program Lvl'!B:B,A24,'Program Lvl'!F:F)+SUMIF('Program Lvl'!B:B,A24,'Program Lvl'!G:G)+SUMIF('Program Lvl'!B:B,A24,'Program Lvl'!H:H)</f>
        <v>5475000</v>
      </c>
      <c r="D24" s="107">
        <f>SUMIF('PIP 19.1'!A:A,A24,'PIP 19.1'!H:H)</f>
        <v>12500000</v>
      </c>
      <c r="E24" s="107">
        <f t="shared" si="0"/>
        <v>-7025000</v>
      </c>
      <c r="F24" s="108">
        <f t="shared" si="1"/>
        <v>-0.56200000000000006</v>
      </c>
    </row>
    <row r="25" spans="1:6" x14ac:dyDescent="0.2">
      <c r="A25" t="s">
        <v>203</v>
      </c>
      <c r="B25" t="s">
        <v>297</v>
      </c>
      <c r="C25" s="107">
        <f>SUMIF('Program Lvl'!B:B,A25,'Program Lvl'!D:D)+SUMIF('Program Lvl'!B:B,A25,'Program Lvl'!E:E)+SUMIF('Program Lvl'!B:B,A25,'Program Lvl'!F:F)+SUMIF('Program Lvl'!B:B,A25,'Program Lvl'!G:G)+SUMIF('Program Lvl'!B:B,A25,'Program Lvl'!H:H)</f>
        <v>8125000</v>
      </c>
      <c r="D25" s="107">
        <f>SUMIF('PIP 19.1'!A:A,A25,'PIP 19.1'!H:H)</f>
        <v>8125000</v>
      </c>
      <c r="E25" s="107">
        <f t="shared" si="0"/>
        <v>0</v>
      </c>
      <c r="F25" s="108">
        <f t="shared" si="1"/>
        <v>0</v>
      </c>
    </row>
    <row r="26" spans="1:6" x14ac:dyDescent="0.2">
      <c r="A26" t="s">
        <v>204</v>
      </c>
      <c r="B26" t="s">
        <v>271</v>
      </c>
      <c r="C26" s="107">
        <f>SUMIF('Program Lvl'!B:B,A26,'Program Lvl'!D:D)+SUMIF('Program Lvl'!B:B,A26,'Program Lvl'!E:E)+SUMIF('Program Lvl'!B:B,A26,'Program Lvl'!F:F)+SUMIF('Program Lvl'!B:B,A26,'Program Lvl'!G:G)+SUMIF('Program Lvl'!B:B,A26,'Program Lvl'!H:H)</f>
        <v>3840000</v>
      </c>
      <c r="D26" s="107">
        <f>SUMIF('PIP 19.1'!A:A,A26,'PIP 19.1'!H:H)</f>
        <v>11040000</v>
      </c>
      <c r="E26" s="107">
        <f t="shared" si="0"/>
        <v>-7200000</v>
      </c>
      <c r="F26" s="108">
        <f t="shared" si="1"/>
        <v>-0.65217391304347827</v>
      </c>
    </row>
    <row r="27" spans="1:6" x14ac:dyDescent="0.2">
      <c r="A27" t="s">
        <v>280</v>
      </c>
      <c r="B27" t="s">
        <v>298</v>
      </c>
      <c r="C27" s="107">
        <f>SUMIF('Program Lvl'!B:B,A27,'Program Lvl'!D:D)+SUMIF('Program Lvl'!B:B,A27,'Program Lvl'!E:E)+SUMIF('Program Lvl'!B:B,A27,'Program Lvl'!F:F)+SUMIF('Program Lvl'!B:B,A27,'Program Lvl'!G:G)+SUMIF('Program Lvl'!B:B,A27,'Program Lvl'!H:H)</f>
        <v>5500000</v>
      </c>
      <c r="D27" s="107">
        <f>SUMIF('PIP 19.1'!A:A,A27,'PIP 19.1'!H:H)</f>
        <v>7500000</v>
      </c>
      <c r="E27" s="107">
        <f t="shared" si="0"/>
        <v>-2000000</v>
      </c>
      <c r="F27" s="108">
        <f t="shared" si="1"/>
        <v>-0.26666666666666666</v>
      </c>
    </row>
    <row r="28" spans="1:6" x14ac:dyDescent="0.2">
      <c r="A28" t="s">
        <v>510</v>
      </c>
      <c r="B28" t="s">
        <v>788</v>
      </c>
      <c r="C28" s="107">
        <f>SUMIF('Program Lvl'!B:B,A28,'Program Lvl'!D:D)+SUMIF('Program Lvl'!B:B,A28,'Program Lvl'!E:E)+SUMIF('Program Lvl'!B:B,A28,'Program Lvl'!F:F)+SUMIF('Program Lvl'!B:B,A28,'Program Lvl'!G:G)+SUMIF('Program Lvl'!B:B,A28,'Program Lvl'!H:H)</f>
        <v>261000</v>
      </c>
      <c r="D28" s="107">
        <f>SUMIF('PIP 19.1'!A:A,A28,'PIP 19.1'!H:H)</f>
        <v>261000</v>
      </c>
      <c r="E28" s="107">
        <f t="shared" si="0"/>
        <v>0</v>
      </c>
      <c r="F28" s="108">
        <f t="shared" si="1"/>
        <v>0</v>
      </c>
    </row>
    <row r="29" spans="1:6" x14ac:dyDescent="0.2">
      <c r="A29" t="s">
        <v>812</v>
      </c>
      <c r="B29" t="s">
        <v>830</v>
      </c>
      <c r="C29" s="107">
        <f>SUMIF('Program Lvl'!B:B,A29,'Program Lvl'!D:D)+SUMIF('Program Lvl'!B:B,A29,'Program Lvl'!E:E)+SUMIF('Program Lvl'!B:B,A29,'Program Lvl'!F:F)+SUMIF('Program Lvl'!B:B,A29,'Program Lvl'!G:G)+SUMIF('Program Lvl'!B:B,A29,'Program Lvl'!H:H)</f>
        <v>5632000</v>
      </c>
      <c r="D29" s="107">
        <f>SUMIF('PIP 19.1'!A:A,A29,'PIP 19.1'!H:H)</f>
        <v>5632000</v>
      </c>
      <c r="E29" s="107">
        <f t="shared" si="0"/>
        <v>0</v>
      </c>
      <c r="F29" s="108">
        <f t="shared" si="1"/>
        <v>0</v>
      </c>
    </row>
    <row r="30" spans="1:6" x14ac:dyDescent="0.2">
      <c r="A30" t="s">
        <v>813</v>
      </c>
      <c r="B30" t="s">
        <v>1078</v>
      </c>
      <c r="C30" s="107">
        <f>SUMIF('Program Lvl'!B:B,A30,'Program Lvl'!D:D)+SUMIF('Program Lvl'!B:B,A30,'Program Lvl'!E:E)+SUMIF('Program Lvl'!B:B,A30,'Program Lvl'!F:F)+SUMIF('Program Lvl'!B:B,A30,'Program Lvl'!G:G)+SUMIF('Program Lvl'!B:B,A30,'Program Lvl'!H:H)</f>
        <v>13048250</v>
      </c>
      <c r="D30" s="107">
        <f>SUMIF('PIP 19.1'!A:A,A30,'PIP 19.1'!H:H)</f>
        <v>44000000</v>
      </c>
      <c r="E30" s="107">
        <f t="shared" si="0"/>
        <v>-30951750</v>
      </c>
      <c r="F30" s="108">
        <f t="shared" si="1"/>
        <v>-0.70344886363636361</v>
      </c>
    </row>
    <row r="31" spans="1:6" x14ac:dyDescent="0.2">
      <c r="A31" t="s">
        <v>1077</v>
      </c>
      <c r="B31" t="s">
        <v>1079</v>
      </c>
      <c r="C31" s="107">
        <f>SUMIF('Program Lvl'!B:B,A31,'Program Lvl'!D:D)+SUMIF('Program Lvl'!B:B,A31,'Program Lvl'!E:E)+SUMIF('Program Lvl'!B:B,A31,'Program Lvl'!F:F)+SUMIF('Program Lvl'!B:B,A31,'Program Lvl'!G:G)+SUMIF('Program Lvl'!B:B,A31,'Program Lvl'!H:H)</f>
        <v>16242150</v>
      </c>
      <c r="D31" s="107">
        <f>SUMIF('PIP 19.1'!A:A,A31,'PIP 19.1'!H:H)</f>
        <v>0</v>
      </c>
      <c r="E31" s="107">
        <f t="shared" si="0"/>
        <v>16242150</v>
      </c>
      <c r="F31" s="108" t="str">
        <f t="shared" si="1"/>
        <v>New</v>
      </c>
    </row>
    <row r="32" spans="1:6" x14ac:dyDescent="0.2">
      <c r="A32" t="s">
        <v>735</v>
      </c>
      <c r="B32" t="s">
        <v>742</v>
      </c>
      <c r="C32" s="107">
        <f>SUMIF('Program Lvl'!B:B,A32,'Program Lvl'!D:D)+SUMIF('Program Lvl'!B:B,A32,'Program Lvl'!E:E)+SUMIF('Program Lvl'!B:B,A32,'Program Lvl'!F:F)+SUMIF('Program Lvl'!B:B,A32,'Program Lvl'!G:G)+SUMIF('Program Lvl'!B:B,A32,'Program Lvl'!H:H)</f>
        <v>11315460</v>
      </c>
      <c r="D32" s="107">
        <f>SUMIF('PIP 19.1'!A:A,A32,'PIP 19.1'!H:H)</f>
        <v>11315460</v>
      </c>
      <c r="E32" s="107">
        <f t="shared" si="0"/>
        <v>0</v>
      </c>
      <c r="F32" s="108">
        <f t="shared" si="1"/>
        <v>0</v>
      </c>
    </row>
    <row r="33" spans="1:6" x14ac:dyDescent="0.2">
      <c r="A33" t="s">
        <v>195</v>
      </c>
      <c r="B33" t="s">
        <v>299</v>
      </c>
      <c r="C33" s="107">
        <f>SUMIF('Program Lvl'!B:B,A33,'Program Lvl'!D:D)+SUMIF('Program Lvl'!B:B,A33,'Program Lvl'!E:E)+SUMIF('Program Lvl'!B:B,A33,'Program Lvl'!F:F)+SUMIF('Program Lvl'!B:B,A33,'Program Lvl'!G:G)+SUMIF('Program Lvl'!B:B,A33,'Program Lvl'!H:H)</f>
        <v>12295121</v>
      </c>
      <c r="D33" s="107">
        <f>SUMIF('PIP 19.1'!A:A,A33,'PIP 19.1'!H:H)</f>
        <v>12295120.500282934</v>
      </c>
      <c r="E33" s="107">
        <f t="shared" si="0"/>
        <v>0.49971706606447697</v>
      </c>
      <c r="F33" s="108">
        <f t="shared" si="1"/>
        <v>4.0643527328827522E-8</v>
      </c>
    </row>
    <row r="34" spans="1:6" x14ac:dyDescent="0.2">
      <c r="A34" t="s">
        <v>196</v>
      </c>
      <c r="B34" t="s">
        <v>300</v>
      </c>
      <c r="C34" s="107">
        <f>SUMIF('Program Lvl'!B:B,A34,'Program Lvl'!D:D)+SUMIF('Program Lvl'!B:B,A34,'Program Lvl'!E:E)+SUMIF('Program Lvl'!B:B,A34,'Program Lvl'!F:F)+SUMIF('Program Lvl'!B:B,A34,'Program Lvl'!G:G)+SUMIF('Program Lvl'!B:B,A34,'Program Lvl'!H:H)</f>
        <v>7000000</v>
      </c>
      <c r="D34" s="107">
        <f>SUMIF('PIP 19.1'!A:A,A34,'PIP 19.1'!H:H)</f>
        <v>7000000</v>
      </c>
      <c r="E34" s="107">
        <f t="shared" si="0"/>
        <v>0</v>
      </c>
      <c r="F34" s="108">
        <f t="shared" si="1"/>
        <v>0</v>
      </c>
    </row>
    <row r="35" spans="1:6" x14ac:dyDescent="0.2">
      <c r="A35" t="s">
        <v>164</v>
      </c>
      <c r="B35" t="s">
        <v>302</v>
      </c>
      <c r="C35" s="107">
        <f>SUMIF('Program Lvl'!B:B,A35,'Program Lvl'!D:D)+SUMIF('Program Lvl'!B:B,A35,'Program Lvl'!E:E)+SUMIF('Program Lvl'!B:B,A35,'Program Lvl'!F:F)+SUMIF('Program Lvl'!B:B,A35,'Program Lvl'!G:G)+SUMIF('Program Lvl'!B:B,A35,'Program Lvl'!H:H)</f>
        <v>32773419</v>
      </c>
      <c r="D35" s="107">
        <f>SUMIF('PIP 19.1'!A:A,A35,'PIP 19.1'!H:H)</f>
        <v>32773419</v>
      </c>
      <c r="E35" s="107">
        <f t="shared" si="0"/>
        <v>0</v>
      </c>
      <c r="F35" s="108">
        <f t="shared" si="1"/>
        <v>0</v>
      </c>
    </row>
    <row r="36" spans="1:6" x14ac:dyDescent="0.2">
      <c r="A36" t="s">
        <v>97</v>
      </c>
      <c r="B36" t="s">
        <v>303</v>
      </c>
      <c r="C36" s="107">
        <f>SUMIF('Program Lvl'!B:B,A36,'Program Lvl'!D:D)+SUMIF('Program Lvl'!B:B,A36,'Program Lvl'!E:E)+SUMIF('Program Lvl'!B:B,A36,'Program Lvl'!F:F)+SUMIF('Program Lvl'!B:B,A36,'Program Lvl'!G:G)+SUMIF('Program Lvl'!B:B,A36,'Program Lvl'!H:H)</f>
        <v>25984980</v>
      </c>
      <c r="D36" s="107">
        <f>SUMIF('PIP 19.1'!A:A,A36,'PIP 19.1'!H:H)</f>
        <v>67241683</v>
      </c>
      <c r="E36" s="107">
        <f t="shared" si="0"/>
        <v>-41256703</v>
      </c>
      <c r="F36" s="108">
        <f t="shared" si="1"/>
        <v>-0.61355845302087397</v>
      </c>
    </row>
    <row r="37" spans="1:6" x14ac:dyDescent="0.2">
      <c r="A37" t="s">
        <v>169</v>
      </c>
      <c r="B37" t="s">
        <v>304</v>
      </c>
      <c r="C37" s="107">
        <f>SUMIF('Program Lvl'!B:B,A37,'Program Lvl'!D:D)+SUMIF('Program Lvl'!B:B,A37,'Program Lvl'!E:E)+SUMIF('Program Lvl'!B:B,A37,'Program Lvl'!F:F)+SUMIF('Program Lvl'!B:B,A37,'Program Lvl'!G:G)+SUMIF('Program Lvl'!B:B,A37,'Program Lvl'!H:H)</f>
        <v>400000</v>
      </c>
      <c r="D37" s="107">
        <f>SUMIF('PIP 19.1'!A:A,A37,'PIP 19.1'!H:H)</f>
        <v>600000</v>
      </c>
      <c r="E37" s="107">
        <f t="shared" si="0"/>
        <v>-200000</v>
      </c>
      <c r="F37" s="108">
        <f t="shared" si="1"/>
        <v>-0.33333333333333331</v>
      </c>
    </row>
    <row r="38" spans="1:6" x14ac:dyDescent="0.2">
      <c r="A38" t="s">
        <v>165</v>
      </c>
      <c r="B38" t="s">
        <v>166</v>
      </c>
      <c r="C38" s="107">
        <f>SUMIF('Program Lvl'!B:B,A38,'Program Lvl'!D:D)+SUMIF('Program Lvl'!B:B,A38,'Program Lvl'!E:E)+SUMIF('Program Lvl'!B:B,A38,'Program Lvl'!F:F)+SUMIF('Program Lvl'!B:B,A38,'Program Lvl'!G:G)+SUMIF('Program Lvl'!B:B,A38,'Program Lvl'!H:H)</f>
        <v>2500000</v>
      </c>
      <c r="D38" s="107">
        <f>SUMIF('PIP 19.1'!A:A,A38,'PIP 19.1'!H:H)</f>
        <v>2500000</v>
      </c>
      <c r="E38" s="107">
        <f t="shared" si="0"/>
        <v>0</v>
      </c>
      <c r="F38" s="108">
        <f t="shared" si="1"/>
        <v>0</v>
      </c>
    </row>
    <row r="39" spans="1:6" x14ac:dyDescent="0.2">
      <c r="A39" t="s">
        <v>167</v>
      </c>
      <c r="B39" t="s">
        <v>857</v>
      </c>
      <c r="C39" s="107">
        <f>SUMIF('Program Lvl'!B:B,A39,'Program Lvl'!D:D)+SUMIF('Program Lvl'!B:B,A39,'Program Lvl'!E:E)+SUMIF('Program Lvl'!B:B,A39,'Program Lvl'!F:F)+SUMIF('Program Lvl'!B:B,A39,'Program Lvl'!G:G)+SUMIF('Program Lvl'!B:B,A39,'Program Lvl'!H:H)</f>
        <v>5000000</v>
      </c>
      <c r="D39" s="107">
        <f>SUMIF('PIP 19.1'!A:A,A39,'PIP 19.1'!H:H)</f>
        <v>5000000</v>
      </c>
      <c r="E39" s="107">
        <f t="shared" si="0"/>
        <v>0</v>
      </c>
      <c r="F39" s="108">
        <f t="shared" si="1"/>
        <v>0</v>
      </c>
    </row>
    <row r="40" spans="1:6" x14ac:dyDescent="0.2">
      <c r="A40" t="s">
        <v>193</v>
      </c>
      <c r="B40" t="s">
        <v>306</v>
      </c>
      <c r="C40" s="107">
        <f>SUMIF('Program Lvl'!B:B,A40,'Program Lvl'!D:D)+SUMIF('Program Lvl'!B:B,A40,'Program Lvl'!E:E)+SUMIF('Program Lvl'!B:B,A40,'Program Lvl'!F:F)+SUMIF('Program Lvl'!B:B,A40,'Program Lvl'!G:G)+SUMIF('Program Lvl'!B:B,A40,'Program Lvl'!H:H)</f>
        <v>1250000</v>
      </c>
      <c r="D40" s="107">
        <f>SUMIF('PIP 19.1'!A:A,A40,'PIP 19.1'!H:H)</f>
        <v>1250000</v>
      </c>
      <c r="E40" s="107">
        <f t="shared" si="0"/>
        <v>0</v>
      </c>
      <c r="F40" s="108">
        <f t="shared" si="1"/>
        <v>0</v>
      </c>
    </row>
    <row r="41" spans="1:6" x14ac:dyDescent="0.2">
      <c r="A41" t="s">
        <v>137</v>
      </c>
      <c r="B41" t="s">
        <v>1024</v>
      </c>
      <c r="C41" s="107">
        <f>SUMIF('Program Lvl'!B:B,A41,'Program Lvl'!D:D)+SUMIF('Program Lvl'!B:B,A41,'Program Lvl'!E:E)+SUMIF('Program Lvl'!B:B,A41,'Program Lvl'!F:F)+SUMIF('Program Lvl'!B:B,A41,'Program Lvl'!G:G)+SUMIF('Program Lvl'!B:B,A41,'Program Lvl'!H:H)</f>
        <v>150000</v>
      </c>
      <c r="D41" s="107">
        <f>SUMIF('PIP 19.1'!A:A,A41,'PIP 19.1'!H:H)</f>
        <v>25000</v>
      </c>
      <c r="E41" s="107">
        <f t="shared" si="0"/>
        <v>125000</v>
      </c>
      <c r="F41" s="108">
        <f t="shared" si="1"/>
        <v>5</v>
      </c>
    </row>
    <row r="42" spans="1:6" x14ac:dyDescent="0.2">
      <c r="A42" t="s">
        <v>138</v>
      </c>
      <c r="B42" t="s">
        <v>308</v>
      </c>
      <c r="C42" s="107">
        <f>SUMIF('Program Lvl'!B:B,A42,'Program Lvl'!D:D)+SUMIF('Program Lvl'!B:B,A42,'Program Lvl'!E:E)+SUMIF('Program Lvl'!B:B,A42,'Program Lvl'!F:F)+SUMIF('Program Lvl'!B:B,A42,'Program Lvl'!G:G)+SUMIF('Program Lvl'!B:B,A42,'Program Lvl'!H:H)</f>
        <v>4283928</v>
      </c>
      <c r="D42" s="107">
        <f>SUMIF('PIP 19.1'!A:A,A42,'PIP 19.1'!H:H)</f>
        <v>4283928</v>
      </c>
      <c r="E42" s="107">
        <f t="shared" si="0"/>
        <v>0</v>
      </c>
      <c r="F42" s="108">
        <f t="shared" si="1"/>
        <v>0</v>
      </c>
    </row>
    <row r="43" spans="1:6" x14ac:dyDescent="0.2">
      <c r="A43" t="s">
        <v>139</v>
      </c>
      <c r="B43" t="s">
        <v>1025</v>
      </c>
      <c r="C43" s="107">
        <f>SUMIF('Program Lvl'!B:B,A43,'Program Lvl'!D:D)+SUMIF('Program Lvl'!B:B,A43,'Program Lvl'!E:E)+SUMIF('Program Lvl'!B:B,A43,'Program Lvl'!F:F)+SUMIF('Program Lvl'!B:B,A43,'Program Lvl'!G:G)+SUMIF('Program Lvl'!B:B,A43,'Program Lvl'!H:H)</f>
        <v>520000</v>
      </c>
      <c r="D43" s="107">
        <f>SUMIF('PIP 19.1'!A:A,A43,'PIP 19.1'!H:H)</f>
        <v>405000</v>
      </c>
      <c r="E43" s="107">
        <f t="shared" si="0"/>
        <v>115000</v>
      </c>
      <c r="F43" s="108">
        <f t="shared" si="1"/>
        <v>0.2839506172839506</v>
      </c>
    </row>
    <row r="44" spans="1:6" x14ac:dyDescent="0.2">
      <c r="A44" t="s">
        <v>197</v>
      </c>
      <c r="B44" t="s">
        <v>309</v>
      </c>
      <c r="C44" s="107">
        <f>SUMIF('Program Lvl'!B:B,A44,'Program Lvl'!D:D)+SUMIF('Program Lvl'!B:B,A44,'Program Lvl'!E:E)+SUMIF('Program Lvl'!B:B,A44,'Program Lvl'!F:F)+SUMIF('Program Lvl'!B:B,A44,'Program Lvl'!G:G)+SUMIF('Program Lvl'!B:B,A44,'Program Lvl'!H:H)</f>
        <v>4400000</v>
      </c>
      <c r="D44" s="107">
        <f>SUMIF('PIP 19.1'!A:A,A44,'PIP 19.1'!H:H)</f>
        <v>4400000</v>
      </c>
      <c r="E44" s="107">
        <f t="shared" si="0"/>
        <v>0</v>
      </c>
      <c r="F44" s="108">
        <f t="shared" si="1"/>
        <v>0</v>
      </c>
    </row>
    <row r="45" spans="1:6" x14ac:dyDescent="0.2">
      <c r="A45" t="s">
        <v>98</v>
      </c>
      <c r="B45" t="s">
        <v>310</v>
      </c>
      <c r="C45" s="107">
        <f>SUMIF('Program Lvl'!B:B,A45,'Program Lvl'!D:D)+SUMIF('Program Lvl'!B:B,A45,'Program Lvl'!E:E)+SUMIF('Program Lvl'!B:B,A45,'Program Lvl'!F:F)+SUMIF('Program Lvl'!B:B,A45,'Program Lvl'!G:G)+SUMIF('Program Lvl'!B:B,A45,'Program Lvl'!H:H)</f>
        <v>3675379</v>
      </c>
      <c r="D45" s="107">
        <f>SUMIF('PIP 19.1'!A:A,A45,'PIP 19.1'!H:H)</f>
        <v>8431413</v>
      </c>
      <c r="E45" s="107">
        <f t="shared" si="0"/>
        <v>-4756034</v>
      </c>
      <c r="F45" s="108">
        <f t="shared" si="1"/>
        <v>-0.56408504719197128</v>
      </c>
    </row>
    <row r="46" spans="1:6" x14ac:dyDescent="0.2">
      <c r="A46" t="s">
        <v>129</v>
      </c>
      <c r="B46" t="s">
        <v>311</v>
      </c>
      <c r="C46" s="107">
        <f>SUMIF('Program Lvl'!B:B,A46,'Program Lvl'!D:D)+SUMIF('Program Lvl'!B:B,A46,'Program Lvl'!E:E)+SUMIF('Program Lvl'!B:B,A46,'Program Lvl'!F:F)+SUMIF('Program Lvl'!B:B,A46,'Program Lvl'!G:G)+SUMIF('Program Lvl'!B:B,A46,'Program Lvl'!H:H)</f>
        <v>500000</v>
      </c>
      <c r="D46" s="107">
        <f>SUMIF('PIP 19.1'!A:A,A46,'PIP 19.1'!H:H)</f>
        <v>500000</v>
      </c>
      <c r="E46" s="107">
        <f t="shared" si="0"/>
        <v>0</v>
      </c>
      <c r="F46" s="108">
        <f t="shared" si="1"/>
        <v>0</v>
      </c>
    </row>
    <row r="47" spans="1:6" x14ac:dyDescent="0.2">
      <c r="A47" t="s">
        <v>874</v>
      </c>
      <c r="B47" t="s">
        <v>876</v>
      </c>
      <c r="C47" s="107">
        <f>SUMIF('Program Lvl'!B:B,A47,'Program Lvl'!D:D)+SUMIF('Program Lvl'!B:B,A47,'Program Lvl'!E:E)+SUMIF('Program Lvl'!B:B,A47,'Program Lvl'!F:F)+SUMIF('Program Lvl'!B:B,A47,'Program Lvl'!G:G)+SUMIF('Program Lvl'!B:B,A47,'Program Lvl'!H:H)</f>
        <v>4145538</v>
      </c>
      <c r="D47" s="107">
        <f>SUMIF('PIP 19.1'!A:A,A47,'PIP 19.1'!H:H)</f>
        <v>4145538</v>
      </c>
      <c r="E47" s="107">
        <f t="shared" si="0"/>
        <v>0</v>
      </c>
      <c r="F47" s="108">
        <f t="shared" si="1"/>
        <v>0</v>
      </c>
    </row>
    <row r="48" spans="1:6" x14ac:dyDescent="0.2">
      <c r="A48" t="s">
        <v>100</v>
      </c>
      <c r="B48" t="s">
        <v>312</v>
      </c>
      <c r="C48" s="107">
        <f>SUMIF('Program Lvl'!B:B,A48,'Program Lvl'!D:D)+SUMIF('Program Lvl'!B:B,A48,'Program Lvl'!E:E)+SUMIF('Program Lvl'!B:B,A48,'Program Lvl'!F:F)+SUMIF('Program Lvl'!B:B,A48,'Program Lvl'!G:G)+SUMIF('Program Lvl'!B:B,A48,'Program Lvl'!H:H)</f>
        <v>1770965</v>
      </c>
      <c r="D48" s="107">
        <f>SUMIF('PIP 19.1'!A:A,A48,'PIP 19.1'!H:H)</f>
        <v>1893515.7644259371</v>
      </c>
      <c r="E48" s="107">
        <f t="shared" si="0"/>
        <v>-122550.76442593709</v>
      </c>
      <c r="F48" s="108">
        <f t="shared" si="1"/>
        <v>-6.4721280238768525E-2</v>
      </c>
    </row>
    <row r="49" spans="1:6" x14ac:dyDescent="0.2">
      <c r="A49" t="s">
        <v>112</v>
      </c>
      <c r="B49" t="s">
        <v>294</v>
      </c>
      <c r="C49" s="107">
        <f>SUMIF('Program Lvl'!B:B,A49,'Program Lvl'!D:D)+SUMIF('Program Lvl'!B:B,A49,'Program Lvl'!E:E)+SUMIF('Program Lvl'!B:B,A49,'Program Lvl'!F:F)+SUMIF('Program Lvl'!B:B,A49,'Program Lvl'!G:G)+SUMIF('Program Lvl'!B:B,A49,'Program Lvl'!H:H)</f>
        <v>8755000</v>
      </c>
      <c r="D49" s="107">
        <f>SUMIF('PIP 19.1'!A:A,A49,'PIP 19.1'!H:H)</f>
        <v>6072000</v>
      </c>
      <c r="E49" s="107">
        <f t="shared" si="0"/>
        <v>2683000</v>
      </c>
      <c r="F49" s="108">
        <f t="shared" si="1"/>
        <v>0.44186429512516467</v>
      </c>
    </row>
    <row r="50" spans="1:6" x14ac:dyDescent="0.2">
      <c r="A50" t="s">
        <v>351</v>
      </c>
      <c r="B50" t="s">
        <v>352</v>
      </c>
      <c r="C50" s="107">
        <f>SUMIF('Program Lvl'!B:B,A50,'Program Lvl'!D:D)+SUMIF('Program Lvl'!B:B,A50,'Program Lvl'!E:E)+SUMIF('Program Lvl'!B:B,A50,'Program Lvl'!F:F)+SUMIF('Program Lvl'!B:B,A50,'Program Lvl'!G:G)+SUMIF('Program Lvl'!B:B,A50,'Program Lvl'!H:H)</f>
        <v>0</v>
      </c>
      <c r="D50" s="107">
        <f>SUMIF('PIP 19.1'!A:A,A50,'PIP 19.1'!H:H)</f>
        <v>999999.99999999977</v>
      </c>
      <c r="E50" s="107">
        <f t="shared" si="0"/>
        <v>-999999.99999999977</v>
      </c>
      <c r="F50" s="108">
        <f t="shared" si="1"/>
        <v>-1</v>
      </c>
    </row>
    <row r="51" spans="1:6" x14ac:dyDescent="0.2">
      <c r="A51" t="s">
        <v>353</v>
      </c>
      <c r="B51" t="s">
        <v>354</v>
      </c>
      <c r="C51" s="107">
        <f>SUMIF('Program Lvl'!B:B,A51,'Program Lvl'!D:D)+SUMIF('Program Lvl'!B:B,A51,'Program Lvl'!E:E)+SUMIF('Program Lvl'!B:B,A51,'Program Lvl'!F:F)+SUMIF('Program Lvl'!B:B,A51,'Program Lvl'!G:G)+SUMIF('Program Lvl'!B:B,A51,'Program Lvl'!H:H)</f>
        <v>0</v>
      </c>
      <c r="D51" s="107">
        <f>SUMIF('PIP 19.1'!A:A,A51,'PIP 19.1'!H:H)</f>
        <v>3609999.9999999995</v>
      </c>
      <c r="E51" s="107">
        <f t="shared" si="0"/>
        <v>-3609999.9999999995</v>
      </c>
      <c r="F51" s="108">
        <f t="shared" si="1"/>
        <v>-1</v>
      </c>
    </row>
    <row r="52" spans="1:6" x14ac:dyDescent="0.2">
      <c r="A52" t="s">
        <v>116</v>
      </c>
      <c r="B52" t="s">
        <v>851</v>
      </c>
      <c r="C52" s="107">
        <f>SUMIF('Program Lvl'!B:B,A52,'Program Lvl'!D:D)+SUMIF('Program Lvl'!B:B,A52,'Program Lvl'!E:E)+SUMIF('Program Lvl'!B:B,A52,'Program Lvl'!F:F)+SUMIF('Program Lvl'!B:B,A52,'Program Lvl'!G:G)+SUMIF('Program Lvl'!B:B,A52,'Program Lvl'!H:H)</f>
        <v>4495754</v>
      </c>
      <c r="D52" s="107">
        <f>SUMIF('PIP 19.1'!A:A,A52,'PIP 19.1'!H:H)</f>
        <v>10270000</v>
      </c>
      <c r="E52" s="107">
        <f t="shared" si="0"/>
        <v>-5774246</v>
      </c>
      <c r="F52" s="108">
        <f t="shared" si="1"/>
        <v>-0.56224401168451799</v>
      </c>
    </row>
    <row r="53" spans="1:6" x14ac:dyDescent="0.2">
      <c r="A53" t="s">
        <v>119</v>
      </c>
      <c r="B53" t="s">
        <v>314</v>
      </c>
      <c r="C53" s="107">
        <f>SUMIF('Program Lvl'!B:B,A53,'Program Lvl'!D:D)+SUMIF('Program Lvl'!B:B,A53,'Program Lvl'!E:E)+SUMIF('Program Lvl'!B:B,A53,'Program Lvl'!F:F)+SUMIF('Program Lvl'!B:B,A53,'Program Lvl'!G:G)+SUMIF('Program Lvl'!B:B,A53,'Program Lvl'!H:H)</f>
        <v>1215012</v>
      </c>
      <c r="D53" s="107">
        <f>SUMIF('PIP 19.1'!A:A,A53,'PIP 19.1'!H:H)</f>
        <v>9560975.6097560991</v>
      </c>
      <c r="E53" s="107">
        <f t="shared" si="0"/>
        <v>-8345963.6097560991</v>
      </c>
      <c r="F53" s="108">
        <f t="shared" si="1"/>
        <v>-0.87291966326530612</v>
      </c>
    </row>
    <row r="54" spans="1:6" x14ac:dyDescent="0.2">
      <c r="A54" t="s">
        <v>213</v>
      </c>
      <c r="B54" t="s">
        <v>957</v>
      </c>
      <c r="C54" s="107">
        <f>SUMIF('Program Lvl'!B:B,A54,'Program Lvl'!D:D)+SUMIF('Program Lvl'!B:B,A54,'Program Lvl'!E:E)+SUMIF('Program Lvl'!B:B,A54,'Program Lvl'!F:F)+SUMIF('Program Lvl'!B:B,A54,'Program Lvl'!G:G)+SUMIF('Program Lvl'!B:B,A54,'Program Lvl'!H:H)</f>
        <v>20633600</v>
      </c>
      <c r="D54" s="107">
        <f>SUMIF('PIP 19.1'!A:A,A54,'PIP 19.1'!H:H)</f>
        <v>20833999.999999996</v>
      </c>
      <c r="E54" s="107">
        <f t="shared" si="0"/>
        <v>-200399.99999999627</v>
      </c>
      <c r="F54" s="108">
        <f t="shared" si="1"/>
        <v>-9.6188921954495684E-3</v>
      </c>
    </row>
    <row r="55" spans="1:6" x14ac:dyDescent="0.2">
      <c r="A55" t="s">
        <v>120</v>
      </c>
      <c r="B55" t="s">
        <v>316</v>
      </c>
      <c r="C55" s="107">
        <f>SUMIF('Program Lvl'!B:B,A55,'Program Lvl'!D:D)+SUMIF('Program Lvl'!B:B,A55,'Program Lvl'!E:E)+SUMIF('Program Lvl'!B:B,A55,'Program Lvl'!F:F)+SUMIF('Program Lvl'!B:B,A55,'Program Lvl'!G:G)+SUMIF('Program Lvl'!B:B,A55,'Program Lvl'!H:H)</f>
        <v>3556000</v>
      </c>
      <c r="D55" s="107">
        <f>SUMIF('PIP 19.1'!A:A,A55,'PIP 19.1'!H:H)</f>
        <v>2379535.9904818563</v>
      </c>
      <c r="E55" s="107">
        <f t="shared" si="0"/>
        <v>1176464.0095181437</v>
      </c>
      <c r="F55" s="108">
        <f t="shared" si="1"/>
        <v>0.49440899999999988</v>
      </c>
    </row>
    <row r="56" spans="1:6" x14ac:dyDescent="0.2">
      <c r="A56" t="s">
        <v>121</v>
      </c>
      <c r="B56" t="s">
        <v>855</v>
      </c>
      <c r="C56" s="107">
        <f>SUMIF('Program Lvl'!B:B,A56,'Program Lvl'!D:D)+SUMIF('Program Lvl'!B:B,A56,'Program Lvl'!E:E)+SUMIF('Program Lvl'!B:B,A56,'Program Lvl'!F:F)+SUMIF('Program Lvl'!B:B,A56,'Program Lvl'!G:G)+SUMIF('Program Lvl'!B:B,A56,'Program Lvl'!H:H)</f>
        <v>1755910</v>
      </c>
      <c r="D56" s="107">
        <f>SUMIF('PIP 19.1'!A:A,A56,'PIP 19.1'!H:H)</f>
        <v>3196021.8917311127</v>
      </c>
      <c r="E56" s="107">
        <f t="shared" si="0"/>
        <v>-1440111.8917311127</v>
      </c>
      <c r="F56" s="108">
        <f t="shared" si="1"/>
        <v>-0.45059512747926822</v>
      </c>
    </row>
    <row r="57" spans="1:6" x14ac:dyDescent="0.2">
      <c r="A57" t="s">
        <v>143</v>
      </c>
      <c r="B57" t="s">
        <v>317</v>
      </c>
      <c r="C57" s="107">
        <f>SUMIF('Program Lvl'!B:B,A57,'Program Lvl'!D:D)+SUMIF('Program Lvl'!B:B,A57,'Program Lvl'!E:E)+SUMIF('Program Lvl'!B:B,A57,'Program Lvl'!F:F)+SUMIF('Program Lvl'!B:B,A57,'Program Lvl'!G:G)+SUMIF('Program Lvl'!B:B,A57,'Program Lvl'!H:H)</f>
        <v>3000000</v>
      </c>
      <c r="D57" s="107">
        <f>SUMIF('PIP 19.1'!A:A,A57,'PIP 19.1'!H:H)</f>
        <v>2999999.9999999995</v>
      </c>
      <c r="E57" s="107">
        <f t="shared" si="0"/>
        <v>0</v>
      </c>
      <c r="F57" s="108">
        <f t="shared" si="1"/>
        <v>0</v>
      </c>
    </row>
    <row r="58" spans="1:6" x14ac:dyDescent="0.2">
      <c r="A58" t="s">
        <v>144</v>
      </c>
      <c r="B58" t="s">
        <v>318</v>
      </c>
      <c r="C58" s="107">
        <f>SUMIF('Program Lvl'!B:B,A58,'Program Lvl'!D:D)+SUMIF('Program Lvl'!B:B,A58,'Program Lvl'!E:E)+SUMIF('Program Lvl'!B:B,A58,'Program Lvl'!F:F)+SUMIF('Program Lvl'!B:B,A58,'Program Lvl'!G:G)+SUMIF('Program Lvl'!B:B,A58,'Program Lvl'!H:H)</f>
        <v>3000000</v>
      </c>
      <c r="D58" s="107">
        <f>SUMIF('PIP 19.1'!A:A,A58,'PIP 19.1'!H:H)</f>
        <v>2999999.9999999991</v>
      </c>
      <c r="E58" s="107">
        <f t="shared" si="0"/>
        <v>0</v>
      </c>
      <c r="F58" s="108">
        <f t="shared" si="1"/>
        <v>0</v>
      </c>
    </row>
    <row r="59" spans="1:6" x14ac:dyDescent="0.2">
      <c r="A59" t="s">
        <v>145</v>
      </c>
      <c r="B59" t="s">
        <v>563</v>
      </c>
      <c r="C59" s="107">
        <f>SUMIF('Program Lvl'!B:B,A59,'Program Lvl'!D:D)+SUMIF('Program Lvl'!B:B,A59,'Program Lvl'!E:E)+SUMIF('Program Lvl'!B:B,A59,'Program Lvl'!F:F)+SUMIF('Program Lvl'!B:B,A59,'Program Lvl'!G:G)+SUMIF('Program Lvl'!B:B,A59,'Program Lvl'!H:H)</f>
        <v>653024</v>
      </c>
      <c r="D59" s="107">
        <f>SUMIF('PIP 19.1'!A:A,A59,'PIP 19.1'!H:H)</f>
        <v>0</v>
      </c>
      <c r="E59" s="107">
        <f t="shared" si="0"/>
        <v>653024</v>
      </c>
      <c r="F59" s="108" t="str">
        <f t="shared" si="1"/>
        <v>New</v>
      </c>
    </row>
    <row r="60" spans="1:6" x14ac:dyDescent="0.2">
      <c r="A60" t="s">
        <v>146</v>
      </c>
      <c r="B60" t="s">
        <v>320</v>
      </c>
      <c r="C60" s="107">
        <f>SUMIF('Program Lvl'!B:B,A60,'Program Lvl'!D:D)+SUMIF('Program Lvl'!B:B,A60,'Program Lvl'!E:E)+SUMIF('Program Lvl'!B:B,A60,'Program Lvl'!F:F)+SUMIF('Program Lvl'!B:B,A60,'Program Lvl'!G:G)+SUMIF('Program Lvl'!B:B,A60,'Program Lvl'!H:H)</f>
        <v>3500000</v>
      </c>
      <c r="D60" s="107">
        <f>SUMIF('PIP 19.1'!A:A,A60,'PIP 19.1'!H:H)</f>
        <v>3499999.9999999995</v>
      </c>
      <c r="E60" s="107">
        <f t="shared" si="0"/>
        <v>0</v>
      </c>
      <c r="F60" s="108">
        <f t="shared" si="1"/>
        <v>0</v>
      </c>
    </row>
    <row r="61" spans="1:6" x14ac:dyDescent="0.2">
      <c r="A61" t="s">
        <v>124</v>
      </c>
      <c r="B61" t="s">
        <v>125</v>
      </c>
      <c r="C61" s="107">
        <f>SUMIF('Program Lvl'!B:B,A61,'Program Lvl'!D:D)+SUMIF('Program Lvl'!B:B,A61,'Program Lvl'!E:E)+SUMIF('Program Lvl'!B:B,A61,'Program Lvl'!F:F)+SUMIF('Program Lvl'!B:B,A61,'Program Lvl'!G:G)+SUMIF('Program Lvl'!B:B,A61,'Program Lvl'!H:H)</f>
        <v>31736000</v>
      </c>
      <c r="D61" s="107">
        <f>SUMIF('PIP 19.1'!A:A,A61,'PIP 19.1'!H:H)</f>
        <v>27260000</v>
      </c>
      <c r="E61" s="107">
        <f t="shared" si="0"/>
        <v>4476000</v>
      </c>
      <c r="F61" s="108">
        <f t="shared" si="1"/>
        <v>0.16419662509170946</v>
      </c>
    </row>
    <row r="62" spans="1:6" x14ac:dyDescent="0.2">
      <c r="A62" t="s">
        <v>108</v>
      </c>
      <c r="B62" t="s">
        <v>856</v>
      </c>
      <c r="C62" s="107">
        <f>SUMIF('Program Lvl'!B:B,A62,'Program Lvl'!D:D)+SUMIF('Program Lvl'!B:B,A62,'Program Lvl'!E:E)+SUMIF('Program Lvl'!B:B,A62,'Program Lvl'!F:F)+SUMIF('Program Lvl'!B:B,A62,'Program Lvl'!G:G)+SUMIF('Program Lvl'!B:B,A62,'Program Lvl'!H:H)</f>
        <v>16928000</v>
      </c>
      <c r="D62" s="107">
        <f>SUMIF('PIP 19.1'!A:A,A62,'PIP 19.1'!H:H)</f>
        <v>20644999.999999996</v>
      </c>
      <c r="E62" s="107">
        <f t="shared" si="0"/>
        <v>-3716999.9999999963</v>
      </c>
      <c r="F62" s="108">
        <f t="shared" si="1"/>
        <v>-0.18004359409057868</v>
      </c>
    </row>
    <row r="63" spans="1:6" x14ac:dyDescent="0.2">
      <c r="A63" t="s">
        <v>109</v>
      </c>
      <c r="B63" t="s">
        <v>327</v>
      </c>
      <c r="C63" s="107">
        <f>SUMIF('Program Lvl'!B:B,A63,'Program Lvl'!D:D)+SUMIF('Program Lvl'!B:B,A63,'Program Lvl'!E:E)+SUMIF('Program Lvl'!B:B,A63,'Program Lvl'!F:F)+SUMIF('Program Lvl'!B:B,A63,'Program Lvl'!G:G)+SUMIF('Program Lvl'!B:B,A63,'Program Lvl'!H:H)</f>
        <v>17093338</v>
      </c>
      <c r="D63" s="107">
        <f>SUMIF('PIP 19.1'!A:A,A63,'PIP 19.1'!H:H)</f>
        <v>14098750.743604999</v>
      </c>
      <c r="E63" s="107">
        <f t="shared" si="0"/>
        <v>2994587.256395001</v>
      </c>
      <c r="F63" s="108">
        <f t="shared" si="1"/>
        <v>0.21240089358649772</v>
      </c>
    </row>
    <row r="64" spans="1:6" x14ac:dyDescent="0.2">
      <c r="A64" t="s">
        <v>126</v>
      </c>
      <c r="B64" t="s">
        <v>328</v>
      </c>
      <c r="C64" s="107">
        <f>SUMIF('Program Lvl'!B:B,A64,'Program Lvl'!D:D)+SUMIF('Program Lvl'!B:B,A64,'Program Lvl'!E:E)+SUMIF('Program Lvl'!B:B,A64,'Program Lvl'!F:F)+SUMIF('Program Lvl'!B:B,A64,'Program Lvl'!G:G)+SUMIF('Program Lvl'!B:B,A64,'Program Lvl'!H:H)</f>
        <v>2953000</v>
      </c>
      <c r="D64" s="107">
        <f>SUMIF('PIP 19.1'!A:A,A64,'PIP 19.1'!H:H)</f>
        <v>15702000</v>
      </c>
      <c r="E64" s="107">
        <f t="shared" si="0"/>
        <v>-12749000</v>
      </c>
      <c r="F64" s="108">
        <f t="shared" si="1"/>
        <v>-0.81193478537765895</v>
      </c>
    </row>
    <row r="65" spans="1:6" x14ac:dyDescent="0.2">
      <c r="A65" t="s">
        <v>150</v>
      </c>
      <c r="B65" t="s">
        <v>329</v>
      </c>
      <c r="C65" s="107">
        <f>SUMIF('Program Lvl'!B:B,A65,'Program Lvl'!D:D)+SUMIF('Program Lvl'!B:B,A65,'Program Lvl'!E:E)+SUMIF('Program Lvl'!B:B,A65,'Program Lvl'!F:F)+SUMIF('Program Lvl'!B:B,A65,'Program Lvl'!G:G)+SUMIF('Program Lvl'!B:B,A65,'Program Lvl'!H:H)</f>
        <v>0</v>
      </c>
      <c r="D65" s="107">
        <f>SUMIF('PIP 19.1'!A:A,A65,'PIP 19.1'!H:H)</f>
        <v>2499999.9999999995</v>
      </c>
      <c r="E65" s="107">
        <f t="shared" si="0"/>
        <v>-2499999.9999999995</v>
      </c>
      <c r="F65" s="108">
        <f t="shared" si="1"/>
        <v>-1</v>
      </c>
    </row>
    <row r="66" spans="1:6" x14ac:dyDescent="0.2">
      <c r="A66" t="s">
        <v>110</v>
      </c>
      <c r="B66" t="s">
        <v>330</v>
      </c>
      <c r="C66" s="107">
        <f>SUMIF('Program Lvl'!B:B,A66,'Program Lvl'!D:D)+SUMIF('Program Lvl'!B:B,A66,'Program Lvl'!E:E)+SUMIF('Program Lvl'!B:B,A66,'Program Lvl'!F:F)+SUMIF('Program Lvl'!B:B,A66,'Program Lvl'!G:G)+SUMIF('Program Lvl'!B:B,A66,'Program Lvl'!H:H)</f>
        <v>292683</v>
      </c>
      <c r="D66" s="107">
        <f>SUMIF('PIP 19.1'!A:A,A66,'PIP 19.1'!H:H)</f>
        <v>0</v>
      </c>
      <c r="E66" s="107">
        <f t="shared" si="0"/>
        <v>292683</v>
      </c>
      <c r="F66" s="108" t="str">
        <f t="shared" si="1"/>
        <v>New</v>
      </c>
    </row>
    <row r="67" spans="1:6" x14ac:dyDescent="0.2">
      <c r="A67" t="s">
        <v>127</v>
      </c>
      <c r="B67" t="s">
        <v>853</v>
      </c>
      <c r="C67" s="107">
        <f>SUMIF('Program Lvl'!B:B,A67,'Program Lvl'!D:D)+SUMIF('Program Lvl'!B:B,A67,'Program Lvl'!E:E)+SUMIF('Program Lvl'!B:B,A67,'Program Lvl'!F:F)+SUMIF('Program Lvl'!B:B,A67,'Program Lvl'!G:G)+SUMIF('Program Lvl'!B:B,A67,'Program Lvl'!H:H)</f>
        <v>17478000</v>
      </c>
      <c r="D67" s="107">
        <f>SUMIF('PIP 19.1'!A:A,A67,'PIP 19.1'!H:H)</f>
        <v>28075000</v>
      </c>
      <c r="E67" s="107">
        <f t="shared" ref="E67:E130" si="2">C67-D67</f>
        <v>-10597000</v>
      </c>
      <c r="F67" s="108">
        <f t="shared" ref="F67:F130" si="3">IFERROR(E67/D67,"New")</f>
        <v>-0.377453250222618</v>
      </c>
    </row>
    <row r="68" spans="1:6" x14ac:dyDescent="0.2">
      <c r="A68" t="s">
        <v>208</v>
      </c>
      <c r="B68" t="s">
        <v>332</v>
      </c>
      <c r="C68" s="107">
        <f>SUMIF('Program Lvl'!B:B,A68,'Program Lvl'!D:D)+SUMIF('Program Lvl'!B:B,A68,'Program Lvl'!E:E)+SUMIF('Program Lvl'!B:B,A68,'Program Lvl'!F:F)+SUMIF('Program Lvl'!B:B,A68,'Program Lvl'!G:G)+SUMIF('Program Lvl'!B:B,A68,'Program Lvl'!H:H)</f>
        <v>6128000</v>
      </c>
      <c r="D68" s="107">
        <f>SUMIF('PIP 19.1'!A:A,A68,'PIP 19.1'!H:H)</f>
        <v>8925000</v>
      </c>
      <c r="E68" s="107">
        <f t="shared" si="2"/>
        <v>-2797000</v>
      </c>
      <c r="F68" s="108">
        <f t="shared" si="3"/>
        <v>-0.31338935574229693</v>
      </c>
    </row>
    <row r="69" spans="1:6" x14ac:dyDescent="0.2">
      <c r="A69" t="s">
        <v>209</v>
      </c>
      <c r="B69" t="s">
        <v>959</v>
      </c>
      <c r="C69" s="107">
        <f>SUMIF('Program Lvl'!B:B,A69,'Program Lvl'!D:D)+SUMIF('Program Lvl'!B:B,A69,'Program Lvl'!E:E)+SUMIF('Program Lvl'!B:B,A69,'Program Lvl'!F:F)+SUMIF('Program Lvl'!B:B,A69,'Program Lvl'!G:G)+SUMIF('Program Lvl'!B:B,A69,'Program Lvl'!H:H)</f>
        <v>16928000</v>
      </c>
      <c r="D69" s="107">
        <f>SUMIF('PIP 19.1'!A:A,A69,'PIP 19.1'!H:H)</f>
        <v>20644999.999999996</v>
      </c>
      <c r="E69" s="107">
        <f t="shared" si="2"/>
        <v>-3716999.9999999963</v>
      </c>
      <c r="F69" s="108">
        <f t="shared" si="3"/>
        <v>-0.18004359409057868</v>
      </c>
    </row>
    <row r="70" spans="1:6" x14ac:dyDescent="0.2">
      <c r="A70" t="s">
        <v>214</v>
      </c>
      <c r="B70" t="s">
        <v>333</v>
      </c>
      <c r="C70" s="107">
        <f>SUMIF('Program Lvl'!B:B,A70,'Program Lvl'!D:D)+SUMIF('Program Lvl'!B:B,A70,'Program Lvl'!E:E)+SUMIF('Program Lvl'!B:B,A70,'Program Lvl'!F:F)+SUMIF('Program Lvl'!B:B,A70,'Program Lvl'!G:G)+SUMIF('Program Lvl'!B:B,A70,'Program Lvl'!H:H)</f>
        <v>6000000</v>
      </c>
      <c r="D70" s="107">
        <f>SUMIF('PIP 19.1'!A:A,A70,'PIP 19.1'!H:H)</f>
        <v>6000000</v>
      </c>
      <c r="E70" s="107">
        <f t="shared" si="2"/>
        <v>0</v>
      </c>
      <c r="F70" s="108">
        <f t="shared" si="3"/>
        <v>0</v>
      </c>
    </row>
    <row r="71" spans="1:6" x14ac:dyDescent="0.2">
      <c r="A71" t="s">
        <v>215</v>
      </c>
      <c r="B71" t="s">
        <v>334</v>
      </c>
      <c r="C71" s="107">
        <f>SUMIF('Program Lvl'!B:B,A71,'Program Lvl'!D:D)+SUMIF('Program Lvl'!B:B,A71,'Program Lvl'!E:E)+SUMIF('Program Lvl'!B:B,A71,'Program Lvl'!F:F)+SUMIF('Program Lvl'!B:B,A71,'Program Lvl'!G:G)+SUMIF('Program Lvl'!B:B,A71,'Program Lvl'!H:H)</f>
        <v>195122</v>
      </c>
      <c r="D71" s="107">
        <f>SUMIF('PIP 19.1'!A:A,A71,'PIP 19.1'!H:H)</f>
        <v>0</v>
      </c>
      <c r="E71" s="107">
        <f t="shared" si="2"/>
        <v>195122</v>
      </c>
      <c r="F71" s="108" t="str">
        <f t="shared" si="3"/>
        <v>New</v>
      </c>
    </row>
    <row r="72" spans="1:6" x14ac:dyDescent="0.2">
      <c r="A72" t="s">
        <v>364</v>
      </c>
      <c r="B72" t="s">
        <v>365</v>
      </c>
      <c r="C72" s="107">
        <f>SUMIF('Program Lvl'!B:B,A72,'Program Lvl'!D:D)+SUMIF('Program Lvl'!B:B,A72,'Program Lvl'!E:E)+SUMIF('Program Lvl'!B:B,A72,'Program Lvl'!F:F)+SUMIF('Program Lvl'!B:B,A72,'Program Lvl'!G:G)+SUMIF('Program Lvl'!B:B,A72,'Program Lvl'!H:H)</f>
        <v>35848000</v>
      </c>
      <c r="D72" s="107">
        <f>SUMIF('PIP 19.1'!A:A,A72,'PIP 19.1'!H:H)</f>
        <v>34820000</v>
      </c>
      <c r="E72" s="107">
        <f t="shared" si="2"/>
        <v>1028000</v>
      </c>
      <c r="F72" s="108">
        <f t="shared" si="3"/>
        <v>2.9523262492820217E-2</v>
      </c>
    </row>
    <row r="73" spans="1:6" x14ac:dyDescent="0.2">
      <c r="A73" t="s">
        <v>736</v>
      </c>
      <c r="B73" t="s">
        <v>743</v>
      </c>
      <c r="C73" s="107">
        <f>SUMIF('Program Lvl'!B:B,A73,'Program Lvl'!D:D)+SUMIF('Program Lvl'!B:B,A73,'Program Lvl'!E:E)+SUMIF('Program Lvl'!B:B,A73,'Program Lvl'!F:F)+SUMIF('Program Lvl'!B:B,A73,'Program Lvl'!G:G)+SUMIF('Program Lvl'!B:B,A73,'Program Lvl'!H:H)</f>
        <v>2000000</v>
      </c>
      <c r="D73" s="107">
        <f>SUMIF('PIP 19.1'!A:A,A73,'PIP 19.1'!H:H)</f>
        <v>2000000</v>
      </c>
      <c r="E73" s="107">
        <f t="shared" si="2"/>
        <v>0</v>
      </c>
      <c r="F73" s="108">
        <f t="shared" si="3"/>
        <v>0</v>
      </c>
    </row>
    <row r="74" spans="1:6" x14ac:dyDescent="0.2">
      <c r="A74" t="s">
        <v>737</v>
      </c>
      <c r="B74" t="s">
        <v>744</v>
      </c>
      <c r="C74" s="107">
        <f>SUMIF('Program Lvl'!B:B,A74,'Program Lvl'!D:D)+SUMIF('Program Lvl'!B:B,A74,'Program Lvl'!E:E)+SUMIF('Program Lvl'!B:B,A74,'Program Lvl'!F:F)+SUMIF('Program Lvl'!B:B,A74,'Program Lvl'!G:G)+SUMIF('Program Lvl'!B:B,A74,'Program Lvl'!H:H)</f>
        <v>379962</v>
      </c>
      <c r="D74" s="107">
        <f>SUMIF('PIP 19.1'!A:A,A74,'PIP 19.1'!H:H)</f>
        <v>126795.16954193934</v>
      </c>
      <c r="E74" s="107">
        <f t="shared" si="2"/>
        <v>253166.83045806066</v>
      </c>
      <c r="F74" s="108">
        <f t="shared" si="3"/>
        <v>1.9966598993688169</v>
      </c>
    </row>
    <row r="75" spans="1:6" x14ac:dyDescent="0.2">
      <c r="A75" t="s">
        <v>723</v>
      </c>
      <c r="B75" t="s">
        <v>724</v>
      </c>
      <c r="C75" s="107">
        <f>SUMIF('Program Lvl'!B:B,A75,'Program Lvl'!D:D)+SUMIF('Program Lvl'!B:B,A75,'Program Lvl'!E:E)+SUMIF('Program Lvl'!B:B,A75,'Program Lvl'!F:F)+SUMIF('Program Lvl'!B:B,A75,'Program Lvl'!G:G)+SUMIF('Program Lvl'!B:B,A75,'Program Lvl'!H:H)</f>
        <v>25851000</v>
      </c>
      <c r="D75" s="107">
        <f>SUMIF('PIP 19.1'!A:A,A75,'PIP 19.1'!H:H)</f>
        <v>40520000</v>
      </c>
      <c r="E75" s="107">
        <f t="shared" si="2"/>
        <v>-14669000</v>
      </c>
      <c r="F75" s="108">
        <f t="shared" si="3"/>
        <v>-0.36201875616979268</v>
      </c>
    </row>
    <row r="76" spans="1:6" x14ac:dyDescent="0.2">
      <c r="A76" t="s">
        <v>738</v>
      </c>
      <c r="B76" t="s">
        <v>745</v>
      </c>
      <c r="C76" s="107">
        <f>SUMIF('Program Lvl'!B:B,A76,'Program Lvl'!D:D)+SUMIF('Program Lvl'!B:B,A76,'Program Lvl'!E:E)+SUMIF('Program Lvl'!B:B,A76,'Program Lvl'!F:F)+SUMIF('Program Lvl'!B:B,A76,'Program Lvl'!G:G)+SUMIF('Program Lvl'!B:B,A76,'Program Lvl'!H:H)</f>
        <v>16723000</v>
      </c>
      <c r="D76" s="107">
        <f>SUMIF('PIP 19.1'!A:A,A76,'PIP 19.1'!H:H)</f>
        <v>19269999.999999996</v>
      </c>
      <c r="E76" s="107">
        <f t="shared" si="2"/>
        <v>-2546999.9999999963</v>
      </c>
      <c r="F76" s="108">
        <f t="shared" si="3"/>
        <v>-0.1321743642968343</v>
      </c>
    </row>
    <row r="77" spans="1:6" x14ac:dyDescent="0.2">
      <c r="A77" t="s">
        <v>739</v>
      </c>
      <c r="B77" t="s">
        <v>746</v>
      </c>
      <c r="C77" s="107">
        <f>SUMIF('Program Lvl'!B:B,A77,'Program Lvl'!D:D)+SUMIF('Program Lvl'!B:B,A77,'Program Lvl'!E:E)+SUMIF('Program Lvl'!B:B,A77,'Program Lvl'!F:F)+SUMIF('Program Lvl'!B:B,A77,'Program Lvl'!G:G)+SUMIF('Program Lvl'!B:B,A77,'Program Lvl'!H:H)</f>
        <v>0</v>
      </c>
      <c r="D77" s="107">
        <f>SUMIF('PIP 19.1'!A:A,A77,'PIP 19.1'!H:H)</f>
        <v>975609.7560975611</v>
      </c>
      <c r="E77" s="107">
        <f t="shared" si="2"/>
        <v>-975609.7560975611</v>
      </c>
      <c r="F77" s="108">
        <f t="shared" si="3"/>
        <v>-1</v>
      </c>
    </row>
    <row r="78" spans="1:6" x14ac:dyDescent="0.2">
      <c r="A78" t="s">
        <v>740</v>
      </c>
      <c r="B78" t="s">
        <v>854</v>
      </c>
      <c r="C78" s="107">
        <f>SUMIF('Program Lvl'!B:B,A78,'Program Lvl'!D:D)+SUMIF('Program Lvl'!B:B,A78,'Program Lvl'!E:E)+SUMIF('Program Lvl'!B:B,A78,'Program Lvl'!F:F)+SUMIF('Program Lvl'!B:B,A78,'Program Lvl'!G:G)+SUMIF('Program Lvl'!B:B,A78,'Program Lvl'!H:H)</f>
        <v>22585000</v>
      </c>
      <c r="D78" s="107">
        <f>SUMIF('PIP 19.1'!A:A,A78,'PIP 19.1'!H:H)</f>
        <v>23479999.999999993</v>
      </c>
      <c r="E78" s="107">
        <f t="shared" si="2"/>
        <v>-894999.99999999255</v>
      </c>
      <c r="F78" s="108">
        <f t="shared" si="3"/>
        <v>-3.8117546848381298E-2</v>
      </c>
    </row>
    <row r="79" spans="1:6" x14ac:dyDescent="0.2">
      <c r="A79" t="s">
        <v>800</v>
      </c>
      <c r="B79" t="s">
        <v>803</v>
      </c>
      <c r="C79" s="107">
        <f>SUMIF('Program Lvl'!B:B,A79,'Program Lvl'!D:D)+SUMIF('Program Lvl'!B:B,A79,'Program Lvl'!E:E)+SUMIF('Program Lvl'!B:B,A79,'Program Lvl'!F:F)+SUMIF('Program Lvl'!B:B,A79,'Program Lvl'!G:G)+SUMIF('Program Lvl'!B:B,A79,'Program Lvl'!H:H)</f>
        <v>10280000</v>
      </c>
      <c r="D79" s="107">
        <f>SUMIF('PIP 19.1'!A:A,A79,'PIP 19.1'!H:H)</f>
        <v>9450000</v>
      </c>
      <c r="E79" s="107">
        <f t="shared" si="2"/>
        <v>830000</v>
      </c>
      <c r="F79" s="108">
        <f t="shared" si="3"/>
        <v>8.7830687830687829E-2</v>
      </c>
    </row>
    <row r="80" spans="1:6" x14ac:dyDescent="0.2">
      <c r="A80" t="s">
        <v>823</v>
      </c>
      <c r="B80" t="s">
        <v>841</v>
      </c>
      <c r="C80" s="107">
        <f>SUMIF('Program Lvl'!B:B,A80,'Program Lvl'!D:D)+SUMIF('Program Lvl'!B:B,A80,'Program Lvl'!E:E)+SUMIF('Program Lvl'!B:B,A80,'Program Lvl'!F:F)+SUMIF('Program Lvl'!B:B,A80,'Program Lvl'!G:G)+SUMIF('Program Lvl'!B:B,A80,'Program Lvl'!H:H)</f>
        <v>0</v>
      </c>
      <c r="D80" s="107">
        <f>SUMIF('PIP 19.1'!A:A,A80,'PIP 19.1'!H:H)</f>
        <v>3853999.9999999995</v>
      </c>
      <c r="E80" s="107">
        <f t="shared" si="2"/>
        <v>-3853999.9999999995</v>
      </c>
      <c r="F80" s="108">
        <f t="shared" si="3"/>
        <v>-1</v>
      </c>
    </row>
    <row r="81" spans="1:6" x14ac:dyDescent="0.2">
      <c r="A81" t="s">
        <v>824</v>
      </c>
      <c r="B81" t="s">
        <v>842</v>
      </c>
      <c r="C81" s="107">
        <f>SUMIF('Program Lvl'!B:B,A81,'Program Lvl'!D:D)+SUMIF('Program Lvl'!B:B,A81,'Program Lvl'!E:E)+SUMIF('Program Lvl'!B:B,A81,'Program Lvl'!F:F)+SUMIF('Program Lvl'!B:B,A81,'Program Lvl'!G:G)+SUMIF('Program Lvl'!B:B,A81,'Program Lvl'!H:H)</f>
        <v>311163</v>
      </c>
      <c r="D81" s="107">
        <f>SUMIF('PIP 19.1'!A:A,A81,'PIP 19.1'!H:H)</f>
        <v>0</v>
      </c>
      <c r="E81" s="107">
        <f t="shared" si="2"/>
        <v>311163</v>
      </c>
      <c r="F81" s="108" t="str">
        <f t="shared" si="3"/>
        <v>New</v>
      </c>
    </row>
    <row r="82" spans="1:6" x14ac:dyDescent="0.2">
      <c r="A82" t="s">
        <v>825</v>
      </c>
      <c r="B82" t="s">
        <v>1026</v>
      </c>
      <c r="C82" s="107">
        <f>SUMIF('Program Lvl'!B:B,A82,'Program Lvl'!D:D)+SUMIF('Program Lvl'!B:B,A82,'Program Lvl'!E:E)+SUMIF('Program Lvl'!B:B,A82,'Program Lvl'!F:F)+SUMIF('Program Lvl'!B:B,A82,'Program Lvl'!G:G)+SUMIF('Program Lvl'!B:B,A82,'Program Lvl'!H:H)</f>
        <v>46527501</v>
      </c>
      <c r="D82" s="107">
        <f>SUMIF('PIP 19.1'!A:A,A82,'PIP 19.1'!H:H)</f>
        <v>61233500.999999978</v>
      </c>
      <c r="E82" s="107">
        <f t="shared" si="2"/>
        <v>-14705999.999999978</v>
      </c>
      <c r="F82" s="108">
        <f t="shared" si="3"/>
        <v>-0.24016265214036975</v>
      </c>
    </row>
    <row r="83" spans="1:6" x14ac:dyDescent="0.2">
      <c r="A83" t="s">
        <v>826</v>
      </c>
      <c r="B83" t="s">
        <v>960</v>
      </c>
      <c r="C83" s="107">
        <f>SUMIF('Program Lvl'!B:B,A83,'Program Lvl'!D:D)+SUMIF('Program Lvl'!B:B,A83,'Program Lvl'!E:E)+SUMIF('Program Lvl'!B:B,A83,'Program Lvl'!F:F)+SUMIF('Program Lvl'!B:B,A83,'Program Lvl'!G:G)+SUMIF('Program Lvl'!B:B,A83,'Program Lvl'!H:H)</f>
        <v>14916000</v>
      </c>
      <c r="D83" s="107">
        <f>SUMIF('PIP 19.1'!A:A,A83,'PIP 19.1'!H:H)</f>
        <v>18459999.999999993</v>
      </c>
      <c r="E83" s="107">
        <f t="shared" si="2"/>
        <v>-3543999.9999999925</v>
      </c>
      <c r="F83" s="108">
        <f t="shared" si="3"/>
        <v>-0.19198266522210153</v>
      </c>
    </row>
    <row r="84" spans="1:6" x14ac:dyDescent="0.2">
      <c r="A84" t="s">
        <v>827</v>
      </c>
      <c r="B84" t="s">
        <v>961</v>
      </c>
      <c r="C84" s="107">
        <f>SUMIF('Program Lvl'!B:B,A84,'Program Lvl'!D:D)+SUMIF('Program Lvl'!B:B,A84,'Program Lvl'!E:E)+SUMIF('Program Lvl'!B:B,A84,'Program Lvl'!F:F)+SUMIF('Program Lvl'!B:B,A84,'Program Lvl'!G:G)+SUMIF('Program Lvl'!B:B,A84,'Program Lvl'!H:H)</f>
        <v>0</v>
      </c>
      <c r="D84" s="107">
        <f>SUMIF('PIP 19.1'!A:A,A84,'PIP 19.1'!H:H)</f>
        <v>7944999.9999999981</v>
      </c>
      <c r="E84" s="107">
        <f t="shared" si="2"/>
        <v>-7944999.9999999981</v>
      </c>
      <c r="F84" s="108">
        <f t="shared" si="3"/>
        <v>-1</v>
      </c>
    </row>
    <row r="85" spans="1:6" x14ac:dyDescent="0.2">
      <c r="A85" t="s">
        <v>883</v>
      </c>
      <c r="B85" t="s">
        <v>904</v>
      </c>
      <c r="C85" s="107">
        <f>SUMIF('Program Lvl'!B:B,A85,'Program Lvl'!D:D)+SUMIF('Program Lvl'!B:B,A85,'Program Lvl'!E:E)+SUMIF('Program Lvl'!B:B,A85,'Program Lvl'!F:F)+SUMIF('Program Lvl'!B:B,A85,'Program Lvl'!G:G)+SUMIF('Program Lvl'!B:B,A85,'Program Lvl'!H:H)</f>
        <v>1900000</v>
      </c>
      <c r="D85" s="107">
        <f>SUMIF('PIP 19.1'!A:A,A85,'PIP 19.1'!H:H)</f>
        <v>21977999.999999993</v>
      </c>
      <c r="E85" s="107">
        <f t="shared" si="2"/>
        <v>-20077999.999999993</v>
      </c>
      <c r="F85" s="108">
        <f t="shared" si="3"/>
        <v>-0.91354991354991355</v>
      </c>
    </row>
    <row r="86" spans="1:6" x14ac:dyDescent="0.2">
      <c r="A86" t="s">
        <v>920</v>
      </c>
      <c r="B86" t="s">
        <v>923</v>
      </c>
      <c r="C86" s="107">
        <f>SUMIF('Program Lvl'!B:B,A86,'Program Lvl'!D:D)+SUMIF('Program Lvl'!B:B,A86,'Program Lvl'!E:E)+SUMIF('Program Lvl'!B:B,A86,'Program Lvl'!F:F)+SUMIF('Program Lvl'!B:B,A86,'Program Lvl'!G:G)+SUMIF('Program Lvl'!B:B,A86,'Program Lvl'!H:H)</f>
        <v>1000000</v>
      </c>
      <c r="D86" s="107">
        <f>SUMIF('PIP 19.1'!A:A,A86,'PIP 19.1'!H:H)</f>
        <v>4000000</v>
      </c>
      <c r="E86" s="107">
        <f t="shared" si="2"/>
        <v>-3000000</v>
      </c>
      <c r="F86" s="108">
        <f t="shared" si="3"/>
        <v>-0.75</v>
      </c>
    </row>
    <row r="87" spans="1:6" x14ac:dyDescent="0.2">
      <c r="A87" t="s">
        <v>901</v>
      </c>
      <c r="B87" t="s">
        <v>914</v>
      </c>
      <c r="C87" s="107">
        <f>SUMIF('Program Lvl'!B:B,A87,'Program Lvl'!D:D)+SUMIF('Program Lvl'!B:B,A87,'Program Lvl'!E:E)+SUMIF('Program Lvl'!B:B,A87,'Program Lvl'!F:F)+SUMIF('Program Lvl'!B:B,A87,'Program Lvl'!G:G)+SUMIF('Program Lvl'!B:B,A87,'Program Lvl'!H:H)</f>
        <v>10253000</v>
      </c>
      <c r="D87" s="107">
        <f>SUMIF('PIP 19.1'!A:A,A87,'PIP 19.1'!H:H)</f>
        <v>12834999.999999998</v>
      </c>
      <c r="E87" s="107">
        <f t="shared" si="2"/>
        <v>-2581999.9999999981</v>
      </c>
      <c r="F87" s="108">
        <f t="shared" si="3"/>
        <v>-0.20116867939228661</v>
      </c>
    </row>
    <row r="88" spans="1:6" x14ac:dyDescent="0.2">
      <c r="A88" t="s">
        <v>1097</v>
      </c>
      <c r="B88" t="s">
        <v>1099</v>
      </c>
      <c r="C88" s="107">
        <f>SUMIF('Program Lvl'!B:B,A88,'Program Lvl'!D:D)+SUMIF('Program Lvl'!B:B,A88,'Program Lvl'!E:E)+SUMIF('Program Lvl'!B:B,A88,'Program Lvl'!F:F)+SUMIF('Program Lvl'!B:B,A88,'Program Lvl'!G:G)+SUMIF('Program Lvl'!B:B,A88,'Program Lvl'!H:H)</f>
        <v>3000000</v>
      </c>
      <c r="D88" s="107">
        <f>SUMIF('PIP 19.1'!A:A,A88,'PIP 19.1'!H:H)</f>
        <v>0</v>
      </c>
      <c r="E88" s="107">
        <f t="shared" si="2"/>
        <v>3000000</v>
      </c>
      <c r="F88" s="108" t="str">
        <f t="shared" si="3"/>
        <v>New</v>
      </c>
    </row>
    <row r="89" spans="1:6" x14ac:dyDescent="0.2">
      <c r="A89" t="s">
        <v>1104</v>
      </c>
      <c r="B89" t="s">
        <v>1105</v>
      </c>
      <c r="C89" s="107">
        <f>SUMIF('Program Lvl'!B:B,A89,'Program Lvl'!D:D)+SUMIF('Program Lvl'!B:B,A89,'Program Lvl'!E:E)+SUMIF('Program Lvl'!B:B,A89,'Program Lvl'!F:F)+SUMIF('Program Lvl'!B:B,A89,'Program Lvl'!G:G)+SUMIF('Program Lvl'!B:B,A89,'Program Lvl'!H:H)</f>
        <v>700000</v>
      </c>
      <c r="D89" s="107">
        <f>SUMIF('PIP 19.1'!A:A,A89,'PIP 19.1'!H:H)</f>
        <v>0</v>
      </c>
      <c r="E89" s="107">
        <f t="shared" si="2"/>
        <v>700000</v>
      </c>
      <c r="F89" s="108" t="str">
        <f t="shared" si="3"/>
        <v>New</v>
      </c>
    </row>
    <row r="90" spans="1:6" x14ac:dyDescent="0.2">
      <c r="A90" t="s">
        <v>1103</v>
      </c>
      <c r="B90" t="s">
        <v>1108</v>
      </c>
      <c r="C90" s="107">
        <f>SUMIF('Program Lvl'!B:B,A90,'Program Lvl'!D:D)+SUMIF('Program Lvl'!B:B,A90,'Program Lvl'!E:E)+SUMIF('Program Lvl'!B:B,A90,'Program Lvl'!F:F)+SUMIF('Program Lvl'!B:B,A90,'Program Lvl'!G:G)+SUMIF('Program Lvl'!B:B,A90,'Program Lvl'!H:H)</f>
        <v>350000</v>
      </c>
      <c r="D90" s="107">
        <f>SUMIF('PIP 19.1'!A:A,A90,'PIP 19.1'!H:H)</f>
        <v>0</v>
      </c>
      <c r="E90" s="107">
        <f t="shared" si="2"/>
        <v>350000</v>
      </c>
      <c r="F90" s="108" t="str">
        <f t="shared" si="3"/>
        <v>New</v>
      </c>
    </row>
    <row r="91" spans="1:6" x14ac:dyDescent="0.2">
      <c r="A91" t="s">
        <v>1102</v>
      </c>
      <c r="B91" t="s">
        <v>1107</v>
      </c>
      <c r="C91" s="107">
        <f>SUMIF('Program Lvl'!B:B,A91,'Program Lvl'!D:D)+SUMIF('Program Lvl'!B:B,A91,'Program Lvl'!E:E)+SUMIF('Program Lvl'!B:B,A91,'Program Lvl'!F:F)+SUMIF('Program Lvl'!B:B,A91,'Program Lvl'!G:G)+SUMIF('Program Lvl'!B:B,A91,'Program Lvl'!H:H)</f>
        <v>400000</v>
      </c>
      <c r="D91" s="107">
        <f>SUMIF('PIP 19.1'!A:A,A91,'PIP 19.1'!H:H)</f>
        <v>0</v>
      </c>
      <c r="E91" s="107">
        <f t="shared" si="2"/>
        <v>400000</v>
      </c>
      <c r="F91" s="108" t="str">
        <f t="shared" si="3"/>
        <v>New</v>
      </c>
    </row>
    <row r="92" spans="1:6" x14ac:dyDescent="0.2">
      <c r="A92" t="s">
        <v>1101</v>
      </c>
      <c r="B92" t="s">
        <v>1106</v>
      </c>
      <c r="C92" s="107">
        <f>SUMIF('Program Lvl'!B:B,A92,'Program Lvl'!D:D)+SUMIF('Program Lvl'!B:B,A92,'Program Lvl'!E:E)+SUMIF('Program Lvl'!B:B,A92,'Program Lvl'!F:F)+SUMIF('Program Lvl'!B:B,A92,'Program Lvl'!G:G)+SUMIF('Program Lvl'!B:B,A92,'Program Lvl'!H:H)</f>
        <v>600000</v>
      </c>
      <c r="D92" s="107">
        <f>SUMIF('PIP 19.1'!A:A,A92,'PIP 19.1'!H:H)</f>
        <v>0</v>
      </c>
      <c r="E92" s="107">
        <f t="shared" si="2"/>
        <v>600000</v>
      </c>
      <c r="F92" s="108" t="str">
        <f t="shared" si="3"/>
        <v>New</v>
      </c>
    </row>
    <row r="93" spans="1:6" x14ac:dyDescent="0.2">
      <c r="A93" t="s">
        <v>63</v>
      </c>
      <c r="B93" t="s">
        <v>276</v>
      </c>
      <c r="C93" s="107">
        <f>SUMIF('Program Lvl'!B:B,A93,'Program Lvl'!D:D)+SUMIF('Program Lvl'!B:B,A93,'Program Lvl'!E:E)+SUMIF('Program Lvl'!B:B,A93,'Program Lvl'!F:F)+SUMIF('Program Lvl'!B:B,A93,'Program Lvl'!G:G)+SUMIF('Program Lvl'!B:B,A93,'Program Lvl'!H:H)</f>
        <v>22375000</v>
      </c>
      <c r="D93" s="107">
        <f>SUMIF('PIP 19.1'!A:A,A93,'PIP 19.1'!H:H)</f>
        <v>21090000</v>
      </c>
      <c r="E93" s="107">
        <f t="shared" si="2"/>
        <v>1285000</v>
      </c>
      <c r="F93" s="108">
        <f t="shared" si="3"/>
        <v>6.0929350403034613E-2</v>
      </c>
    </row>
    <row r="94" spans="1:6" x14ac:dyDescent="0.2">
      <c r="A94" t="s">
        <v>66</v>
      </c>
      <c r="B94" t="s">
        <v>278</v>
      </c>
      <c r="C94" s="107">
        <f>SUMIF('Program Lvl'!B:B,A94,'Program Lvl'!D:D)+SUMIF('Program Lvl'!B:B,A94,'Program Lvl'!E:E)+SUMIF('Program Lvl'!B:B,A94,'Program Lvl'!F:F)+SUMIF('Program Lvl'!B:B,A94,'Program Lvl'!G:G)+SUMIF('Program Lvl'!B:B,A94,'Program Lvl'!H:H)</f>
        <v>3500000</v>
      </c>
      <c r="D94" s="107">
        <f>SUMIF('PIP 19.1'!A:A,A94,'PIP 19.1'!H:H)</f>
        <v>3500000</v>
      </c>
      <c r="E94" s="107">
        <f t="shared" si="2"/>
        <v>0</v>
      </c>
      <c r="F94" s="108">
        <f t="shared" si="3"/>
        <v>0</v>
      </c>
    </row>
    <row r="95" spans="1:6" x14ac:dyDescent="0.2">
      <c r="A95" t="s">
        <v>177</v>
      </c>
      <c r="B95" t="s">
        <v>786</v>
      </c>
      <c r="C95" s="107">
        <f>SUMIF('Program Lvl'!B:B,A95,'Program Lvl'!D:D)+SUMIF('Program Lvl'!B:B,A95,'Program Lvl'!E:E)+SUMIF('Program Lvl'!B:B,A95,'Program Lvl'!F:F)+SUMIF('Program Lvl'!B:B,A95,'Program Lvl'!G:G)+SUMIF('Program Lvl'!B:B,A95,'Program Lvl'!H:H)</f>
        <v>3100000</v>
      </c>
      <c r="D95" s="107">
        <f>SUMIF('PIP 19.1'!A:A,A95,'PIP 19.1'!H:H)</f>
        <v>3100000</v>
      </c>
      <c r="E95" s="107">
        <f t="shared" si="2"/>
        <v>0</v>
      </c>
      <c r="F95" s="108">
        <f t="shared" si="3"/>
        <v>0</v>
      </c>
    </row>
    <row r="96" spans="1:6" x14ac:dyDescent="0.2">
      <c r="A96" t="s">
        <v>814</v>
      </c>
      <c r="B96" t="s">
        <v>832</v>
      </c>
      <c r="C96" s="107">
        <f>SUMIF('Program Lvl'!B:B,A96,'Program Lvl'!D:D)+SUMIF('Program Lvl'!B:B,A96,'Program Lvl'!E:E)+SUMIF('Program Lvl'!B:B,A96,'Program Lvl'!F:F)+SUMIF('Program Lvl'!B:B,A96,'Program Lvl'!G:G)+SUMIF('Program Lvl'!B:B,A96,'Program Lvl'!H:H)</f>
        <v>1320000</v>
      </c>
      <c r="D96" s="107">
        <f>SUMIF('PIP 19.1'!A:A,A96,'PIP 19.1'!H:H)</f>
        <v>1650000</v>
      </c>
      <c r="E96" s="107">
        <f t="shared" si="2"/>
        <v>-330000</v>
      </c>
      <c r="F96" s="108">
        <f t="shared" si="3"/>
        <v>-0.2</v>
      </c>
    </row>
    <row r="97" spans="1:6" x14ac:dyDescent="0.2">
      <c r="A97" t="s">
        <v>815</v>
      </c>
      <c r="B97" t="s">
        <v>833</v>
      </c>
      <c r="C97" s="107">
        <f>SUMIF('Program Lvl'!B:B,A97,'Program Lvl'!D:D)+SUMIF('Program Lvl'!B:B,A97,'Program Lvl'!E:E)+SUMIF('Program Lvl'!B:B,A97,'Program Lvl'!F:F)+SUMIF('Program Lvl'!B:B,A97,'Program Lvl'!G:G)+SUMIF('Program Lvl'!B:B,A97,'Program Lvl'!H:H)</f>
        <v>1100000</v>
      </c>
      <c r="D97" s="107">
        <f>SUMIF('PIP 19.1'!A:A,A97,'PIP 19.1'!H:H)</f>
        <v>1100000</v>
      </c>
      <c r="E97" s="107">
        <f t="shared" si="2"/>
        <v>0</v>
      </c>
      <c r="F97" s="108">
        <f t="shared" si="3"/>
        <v>0</v>
      </c>
    </row>
    <row r="98" spans="1:6" x14ac:dyDescent="0.2">
      <c r="A98" t="s">
        <v>924</v>
      </c>
      <c r="B98" t="s">
        <v>925</v>
      </c>
      <c r="C98" s="107">
        <f>SUMIF('Program Lvl'!B:B,A98,'Program Lvl'!D:D)+SUMIF('Program Lvl'!B:B,A98,'Program Lvl'!E:E)+SUMIF('Program Lvl'!B:B,A98,'Program Lvl'!F:F)+SUMIF('Program Lvl'!B:B,A98,'Program Lvl'!G:G)+SUMIF('Program Lvl'!B:B,A98,'Program Lvl'!H:H)</f>
        <v>20000000</v>
      </c>
      <c r="D98" s="107">
        <f>SUMIF('PIP 19.1'!A:A,A98,'PIP 19.1'!H:H)</f>
        <v>20000000</v>
      </c>
      <c r="E98" s="107">
        <f t="shared" si="2"/>
        <v>0</v>
      </c>
      <c r="F98" s="108">
        <f t="shared" si="3"/>
        <v>0</v>
      </c>
    </row>
    <row r="99" spans="1:6" x14ac:dyDescent="0.2">
      <c r="A99" t="s">
        <v>131</v>
      </c>
      <c r="B99" t="s">
        <v>1027</v>
      </c>
      <c r="C99" s="107">
        <f>SUMIF('Program Lvl'!B:B,A99,'Program Lvl'!D:D)+SUMIF('Program Lvl'!B:B,A99,'Program Lvl'!E:E)+SUMIF('Program Lvl'!B:B,A99,'Program Lvl'!F:F)+SUMIF('Program Lvl'!B:B,A99,'Program Lvl'!G:G)+SUMIF('Program Lvl'!B:B,A99,'Program Lvl'!H:H)</f>
        <v>8750000</v>
      </c>
      <c r="D99" s="107">
        <f>SUMIF('PIP 19.1'!A:A,A99,'PIP 19.1'!H:H)</f>
        <v>8750000</v>
      </c>
      <c r="E99" s="107">
        <f t="shared" si="2"/>
        <v>0</v>
      </c>
      <c r="F99" s="108">
        <f t="shared" si="3"/>
        <v>0</v>
      </c>
    </row>
    <row r="100" spans="1:6" x14ac:dyDescent="0.2">
      <c r="A100" t="s">
        <v>132</v>
      </c>
      <c r="B100" t="s">
        <v>1028</v>
      </c>
      <c r="C100" s="107">
        <f>SUMIF('Program Lvl'!B:B,A100,'Program Lvl'!D:D)+SUMIF('Program Lvl'!B:B,A100,'Program Lvl'!E:E)+SUMIF('Program Lvl'!B:B,A100,'Program Lvl'!F:F)+SUMIF('Program Lvl'!B:B,A100,'Program Lvl'!G:G)+SUMIF('Program Lvl'!B:B,A100,'Program Lvl'!H:H)</f>
        <v>15000000</v>
      </c>
      <c r="D100" s="107">
        <f>SUMIF('PIP 19.1'!A:A,A100,'PIP 19.1'!H:H)</f>
        <v>15000000</v>
      </c>
      <c r="E100" s="107">
        <f t="shared" si="2"/>
        <v>0</v>
      </c>
      <c r="F100" s="108">
        <f t="shared" si="3"/>
        <v>0</v>
      </c>
    </row>
    <row r="101" spans="1:6" x14ac:dyDescent="0.2">
      <c r="A101" t="s">
        <v>175</v>
      </c>
      <c r="B101" t="s">
        <v>795</v>
      </c>
      <c r="C101" s="107">
        <f>SUMIF('Program Lvl'!B:B,A101,'Program Lvl'!D:D)+SUMIF('Program Lvl'!B:B,A101,'Program Lvl'!E:E)+SUMIF('Program Lvl'!B:B,A101,'Program Lvl'!F:F)+SUMIF('Program Lvl'!B:B,A101,'Program Lvl'!G:G)+SUMIF('Program Lvl'!B:B,A101,'Program Lvl'!H:H)</f>
        <v>5000000</v>
      </c>
      <c r="D101" s="107">
        <f>SUMIF('PIP 19.1'!A:A,A101,'PIP 19.1'!H:H)</f>
        <v>5000000</v>
      </c>
      <c r="E101" s="107">
        <f t="shared" si="2"/>
        <v>0</v>
      </c>
      <c r="F101" s="108">
        <f t="shared" si="3"/>
        <v>0</v>
      </c>
    </row>
    <row r="102" spans="1:6" x14ac:dyDescent="0.2">
      <c r="A102" t="s">
        <v>42</v>
      </c>
      <c r="B102" t="s">
        <v>250</v>
      </c>
      <c r="C102" s="107">
        <f>SUMIF('Program Lvl'!B:B,A102,'Program Lvl'!D:D)+SUMIF('Program Lvl'!B:B,A102,'Program Lvl'!E:E)+SUMIF('Program Lvl'!B:B,A102,'Program Lvl'!F:F)+SUMIF('Program Lvl'!B:B,A102,'Program Lvl'!G:G)+SUMIF('Program Lvl'!B:B,A102,'Program Lvl'!H:H)</f>
        <v>19800000</v>
      </c>
      <c r="D102" s="107">
        <f>SUMIF('PIP 19.1'!A:A,A102,'PIP 19.1'!H:H)</f>
        <v>19800000</v>
      </c>
      <c r="E102" s="107">
        <f t="shared" si="2"/>
        <v>0</v>
      </c>
      <c r="F102" s="108">
        <f t="shared" si="3"/>
        <v>0</v>
      </c>
    </row>
    <row r="103" spans="1:6" x14ac:dyDescent="0.2">
      <c r="A103" t="s">
        <v>43</v>
      </c>
      <c r="B103" t="s">
        <v>783</v>
      </c>
      <c r="C103" s="107">
        <f>SUMIF('Program Lvl'!B:B,A103,'Program Lvl'!D:D)+SUMIF('Program Lvl'!B:B,A103,'Program Lvl'!E:E)+SUMIF('Program Lvl'!B:B,A103,'Program Lvl'!F:F)+SUMIF('Program Lvl'!B:B,A103,'Program Lvl'!G:G)+SUMIF('Program Lvl'!B:B,A103,'Program Lvl'!H:H)</f>
        <v>0</v>
      </c>
      <c r="D103" s="107">
        <f>SUMIF('PIP 19.1'!A:A,A103,'PIP 19.1'!H:H)</f>
        <v>720000</v>
      </c>
      <c r="E103" s="107">
        <f t="shared" si="2"/>
        <v>-720000</v>
      </c>
      <c r="F103" s="108">
        <f t="shared" si="3"/>
        <v>-1</v>
      </c>
    </row>
    <row r="104" spans="1:6" x14ac:dyDescent="0.2">
      <c r="A104" t="s">
        <v>877</v>
      </c>
      <c r="B104" t="s">
        <v>878</v>
      </c>
      <c r="C104" s="107">
        <f>SUMIF('Program Lvl'!B:B,A104,'Program Lvl'!D:D)+SUMIF('Program Lvl'!B:B,A104,'Program Lvl'!E:E)+SUMIF('Program Lvl'!B:B,A104,'Program Lvl'!F:F)+SUMIF('Program Lvl'!B:B,A104,'Program Lvl'!G:G)+SUMIF('Program Lvl'!B:B,A104,'Program Lvl'!H:H)</f>
        <v>4800000</v>
      </c>
      <c r="D104" s="107">
        <f>SUMIF('PIP 19.1'!A:A,A104,'PIP 19.1'!H:H)</f>
        <v>18400000</v>
      </c>
      <c r="E104" s="107">
        <f t="shared" si="2"/>
        <v>-13600000</v>
      </c>
      <c r="F104" s="108">
        <f t="shared" si="3"/>
        <v>-0.73913043478260865</v>
      </c>
    </row>
    <row r="105" spans="1:6" x14ac:dyDescent="0.2">
      <c r="A105" t="s">
        <v>202</v>
      </c>
      <c r="B105" t="s">
        <v>1029</v>
      </c>
      <c r="C105" s="107">
        <f>SUMIF('Program Lvl'!B:B,A105,'Program Lvl'!D:D)+SUMIF('Program Lvl'!B:B,A105,'Program Lvl'!E:E)+SUMIF('Program Lvl'!B:B,A105,'Program Lvl'!F:F)+SUMIF('Program Lvl'!B:B,A105,'Program Lvl'!G:G)+SUMIF('Program Lvl'!B:B,A105,'Program Lvl'!H:H)</f>
        <v>0</v>
      </c>
      <c r="D105" s="107">
        <f>SUMIF('PIP 19.1'!A:A,A105,'PIP 19.1'!H:H)</f>
        <v>39600000</v>
      </c>
      <c r="E105" s="107">
        <f t="shared" si="2"/>
        <v>-39600000</v>
      </c>
      <c r="F105" s="108">
        <f t="shared" si="3"/>
        <v>-1</v>
      </c>
    </row>
    <row r="106" spans="1:6" x14ac:dyDescent="0.2">
      <c r="A106" t="s">
        <v>879</v>
      </c>
      <c r="B106" t="s">
        <v>880</v>
      </c>
      <c r="C106" s="107">
        <f>SUMIF('Program Lvl'!B:B,A106,'Program Lvl'!D:D)+SUMIF('Program Lvl'!B:B,A106,'Program Lvl'!E:E)+SUMIF('Program Lvl'!B:B,A106,'Program Lvl'!F:F)+SUMIF('Program Lvl'!B:B,A106,'Program Lvl'!G:G)+SUMIF('Program Lvl'!B:B,A106,'Program Lvl'!H:H)</f>
        <v>4800000</v>
      </c>
      <c r="D106" s="107">
        <f>SUMIF('PIP 19.1'!A:A,A106,'PIP 19.1'!H:H)</f>
        <v>10450000</v>
      </c>
      <c r="E106" s="107">
        <f t="shared" si="2"/>
        <v>-5650000</v>
      </c>
      <c r="F106" s="108">
        <f t="shared" si="3"/>
        <v>-0.54066985645933019</v>
      </c>
    </row>
    <row r="107" spans="1:6" x14ac:dyDescent="0.2">
      <c r="A107" t="s">
        <v>1109</v>
      </c>
      <c r="B107" t="s">
        <v>335</v>
      </c>
      <c r="C107" s="107">
        <f>SUMIF('Program Lvl'!B:B,A107,'Program Lvl'!D:D)+SUMIF('Program Lvl'!B:B,A107,'Program Lvl'!E:E)+SUMIF('Program Lvl'!B:B,A107,'Program Lvl'!F:F)+SUMIF('Program Lvl'!B:B,A107,'Program Lvl'!G:G)+SUMIF('Program Lvl'!B:B,A107,'Program Lvl'!H:H)</f>
        <v>2812195</v>
      </c>
      <c r="D107" s="107">
        <f>SUMIF('PIP 19.1'!A:A,A107,'PIP 19.1'!H:H)</f>
        <v>0</v>
      </c>
      <c r="E107" s="107">
        <f t="shared" si="2"/>
        <v>2812195</v>
      </c>
      <c r="F107" s="108" t="str">
        <f t="shared" si="3"/>
        <v>New</v>
      </c>
    </row>
    <row r="108" spans="1:6" x14ac:dyDescent="0.2">
      <c r="A108" t="s">
        <v>1080</v>
      </c>
      <c r="B108" t="s">
        <v>1081</v>
      </c>
      <c r="C108" s="107">
        <f>SUMIF('Program Lvl'!B:B,A108,'Program Lvl'!D:D)+SUMIF('Program Lvl'!B:B,A108,'Program Lvl'!E:E)+SUMIF('Program Lvl'!B:B,A108,'Program Lvl'!F:F)+SUMIF('Program Lvl'!B:B,A108,'Program Lvl'!G:G)+SUMIF('Program Lvl'!B:B,A108,'Program Lvl'!H:H)</f>
        <v>6738350</v>
      </c>
      <c r="D108" s="107">
        <f>SUMIF('PIP 19.1'!A:A,A108,'PIP 19.1'!H:H)</f>
        <v>0</v>
      </c>
      <c r="E108" s="107">
        <f t="shared" si="2"/>
        <v>6738350</v>
      </c>
      <c r="F108" s="108" t="str">
        <f t="shared" si="3"/>
        <v>New</v>
      </c>
    </row>
    <row r="109" spans="1:6" x14ac:dyDescent="0.2">
      <c r="A109" t="s">
        <v>357</v>
      </c>
      <c r="B109" t="s">
        <v>358</v>
      </c>
      <c r="C109" s="107">
        <f>SUMIF('Program Lvl'!B:B,A109,'Program Lvl'!D:D)+SUMIF('Program Lvl'!B:B,A109,'Program Lvl'!E:E)+SUMIF('Program Lvl'!B:B,A109,'Program Lvl'!F:F)+SUMIF('Program Lvl'!B:B,A109,'Program Lvl'!G:G)+SUMIF('Program Lvl'!B:B,A109,'Program Lvl'!H:H)</f>
        <v>0</v>
      </c>
      <c r="D109" s="107">
        <f>SUMIF('PIP 19.1'!A:A,A109,'PIP 19.1'!H:H)</f>
        <v>4750000</v>
      </c>
      <c r="E109" s="107">
        <f t="shared" si="2"/>
        <v>-4750000</v>
      </c>
      <c r="F109" s="108">
        <f t="shared" si="3"/>
        <v>-1</v>
      </c>
    </row>
    <row r="110" spans="1:6" x14ac:dyDescent="0.2">
      <c r="A110" t="s">
        <v>182</v>
      </c>
      <c r="B110" t="s">
        <v>252</v>
      </c>
      <c r="C110" s="107">
        <f>SUMIF('Program Lvl'!B:B,A110,'Program Lvl'!D:D)+SUMIF('Program Lvl'!B:B,A110,'Program Lvl'!E:E)+SUMIF('Program Lvl'!B:B,A110,'Program Lvl'!F:F)+SUMIF('Program Lvl'!B:B,A110,'Program Lvl'!G:G)+SUMIF('Program Lvl'!B:B,A110,'Program Lvl'!H:H)</f>
        <v>0</v>
      </c>
      <c r="D110" s="107">
        <f>SUMIF('PIP 19.1'!A:A,A110,'PIP 19.1'!H:H)</f>
        <v>8075000</v>
      </c>
      <c r="E110" s="107">
        <f t="shared" si="2"/>
        <v>-8075000</v>
      </c>
      <c r="F110" s="108">
        <f t="shared" si="3"/>
        <v>-1</v>
      </c>
    </row>
    <row r="111" spans="1:6" x14ac:dyDescent="0.2">
      <c r="A111" t="s">
        <v>183</v>
      </c>
      <c r="B111" t="s">
        <v>253</v>
      </c>
      <c r="C111" s="107">
        <f>SUMIF('Program Lvl'!B:B,A111,'Program Lvl'!D:D)+SUMIF('Program Lvl'!B:B,A111,'Program Lvl'!E:E)+SUMIF('Program Lvl'!B:B,A111,'Program Lvl'!F:F)+SUMIF('Program Lvl'!B:B,A111,'Program Lvl'!G:G)+SUMIF('Program Lvl'!B:B,A111,'Program Lvl'!H:H)</f>
        <v>0</v>
      </c>
      <c r="D111" s="107">
        <f>SUMIF('PIP 19.1'!A:A,A111,'PIP 19.1'!H:H)</f>
        <v>3250000</v>
      </c>
      <c r="E111" s="107">
        <f t="shared" si="2"/>
        <v>-3250000</v>
      </c>
      <c r="F111" s="108">
        <f t="shared" si="3"/>
        <v>-1</v>
      </c>
    </row>
    <row r="112" spans="1:6" x14ac:dyDescent="0.2">
      <c r="A112" t="s">
        <v>184</v>
      </c>
      <c r="B112" t="s">
        <v>254</v>
      </c>
      <c r="C112" s="107">
        <f>SUMIF('Program Lvl'!B:B,A112,'Program Lvl'!D:D)+SUMIF('Program Lvl'!B:B,A112,'Program Lvl'!E:E)+SUMIF('Program Lvl'!B:B,A112,'Program Lvl'!F:F)+SUMIF('Program Lvl'!B:B,A112,'Program Lvl'!G:G)+SUMIF('Program Lvl'!B:B,A112,'Program Lvl'!H:H)</f>
        <v>0</v>
      </c>
      <c r="D112" s="107">
        <f>SUMIF('PIP 19.1'!A:A,A112,'PIP 19.1'!H:H)</f>
        <v>6400000</v>
      </c>
      <c r="E112" s="107">
        <f t="shared" si="2"/>
        <v>-6400000</v>
      </c>
      <c r="F112" s="108">
        <f t="shared" si="3"/>
        <v>-1</v>
      </c>
    </row>
    <row r="113" spans="1:6" x14ac:dyDescent="0.2">
      <c r="A113" t="s">
        <v>86</v>
      </c>
      <c r="B113" t="s">
        <v>255</v>
      </c>
      <c r="C113" s="107">
        <f>SUMIF('Program Lvl'!B:B,A113,'Program Lvl'!D:D)+SUMIF('Program Lvl'!B:B,A113,'Program Lvl'!E:E)+SUMIF('Program Lvl'!B:B,A113,'Program Lvl'!F:F)+SUMIF('Program Lvl'!B:B,A113,'Program Lvl'!G:G)+SUMIF('Program Lvl'!B:B,A113,'Program Lvl'!H:H)</f>
        <v>138000</v>
      </c>
      <c r="D113" s="107">
        <f>SUMIF('PIP 19.1'!A:A,A113,'PIP 19.1'!H:H)</f>
        <v>17340000</v>
      </c>
      <c r="E113" s="107">
        <f t="shared" si="2"/>
        <v>-17202000</v>
      </c>
      <c r="F113" s="108">
        <f t="shared" si="3"/>
        <v>-0.99204152249134947</v>
      </c>
    </row>
    <row r="114" spans="1:6" x14ac:dyDescent="0.2">
      <c r="A114" t="s">
        <v>87</v>
      </c>
      <c r="B114" t="s">
        <v>256</v>
      </c>
      <c r="C114" s="107">
        <f>SUMIF('Program Lvl'!B:B,A114,'Program Lvl'!D:D)+SUMIF('Program Lvl'!B:B,A114,'Program Lvl'!E:E)+SUMIF('Program Lvl'!B:B,A114,'Program Lvl'!F:F)+SUMIF('Program Lvl'!B:B,A114,'Program Lvl'!G:G)+SUMIF('Program Lvl'!B:B,A114,'Program Lvl'!H:H)</f>
        <v>2000000</v>
      </c>
      <c r="D114" s="107">
        <f>SUMIF('PIP 19.1'!A:A,A114,'PIP 19.1'!H:H)</f>
        <v>5000000</v>
      </c>
      <c r="E114" s="107">
        <f t="shared" si="2"/>
        <v>-3000000</v>
      </c>
      <c r="F114" s="108">
        <f t="shared" si="3"/>
        <v>-0.6</v>
      </c>
    </row>
    <row r="115" spans="1:6" x14ac:dyDescent="0.2">
      <c r="A115" t="s">
        <v>200</v>
      </c>
      <c r="B115" t="s">
        <v>336</v>
      </c>
      <c r="C115" s="107">
        <f>SUMIF('Program Lvl'!B:B,A115,'Program Lvl'!D:D)+SUMIF('Program Lvl'!B:B,A115,'Program Lvl'!E:E)+SUMIF('Program Lvl'!B:B,A115,'Program Lvl'!F:F)+SUMIF('Program Lvl'!B:B,A115,'Program Lvl'!G:G)+SUMIF('Program Lvl'!B:B,A115,'Program Lvl'!H:H)</f>
        <v>4000000</v>
      </c>
      <c r="D115" s="107">
        <f>SUMIF('PIP 19.1'!A:A,A115,'PIP 19.1'!H:H)</f>
        <v>5000000</v>
      </c>
      <c r="E115" s="107">
        <f t="shared" si="2"/>
        <v>-1000000</v>
      </c>
      <c r="F115" s="108">
        <f t="shared" si="3"/>
        <v>-0.2</v>
      </c>
    </row>
    <row r="116" spans="1:6" x14ac:dyDescent="0.2">
      <c r="A116" t="s">
        <v>77</v>
      </c>
      <c r="B116" t="s">
        <v>784</v>
      </c>
      <c r="C116" s="107">
        <f>SUMIF('Program Lvl'!B:B,A116,'Program Lvl'!D:D)+SUMIF('Program Lvl'!B:B,A116,'Program Lvl'!E:E)+SUMIF('Program Lvl'!B:B,A116,'Program Lvl'!F:F)+SUMIF('Program Lvl'!B:B,A116,'Program Lvl'!G:G)+SUMIF('Program Lvl'!B:B,A116,'Program Lvl'!H:H)</f>
        <v>72000</v>
      </c>
      <c r="D116" s="107">
        <f>SUMIF('PIP 19.1'!A:A,A116,'PIP 19.1'!H:H)</f>
        <v>72000</v>
      </c>
      <c r="E116" s="107">
        <f t="shared" si="2"/>
        <v>0</v>
      </c>
      <c r="F116" s="108">
        <f t="shared" si="3"/>
        <v>0</v>
      </c>
    </row>
    <row r="117" spans="1:6" x14ac:dyDescent="0.2">
      <c r="A117" t="s">
        <v>78</v>
      </c>
      <c r="B117" t="s">
        <v>337</v>
      </c>
      <c r="C117" s="107">
        <f>SUMIF('Program Lvl'!B:B,A117,'Program Lvl'!D:D)+SUMIF('Program Lvl'!B:B,A117,'Program Lvl'!E:E)+SUMIF('Program Lvl'!B:B,A117,'Program Lvl'!F:F)+SUMIF('Program Lvl'!B:B,A117,'Program Lvl'!G:G)+SUMIF('Program Lvl'!B:B,A117,'Program Lvl'!H:H)</f>
        <v>90000</v>
      </c>
      <c r="D117" s="107">
        <f>SUMIF('PIP 19.1'!A:A,A117,'PIP 19.1'!H:H)</f>
        <v>90000</v>
      </c>
      <c r="E117" s="107">
        <f t="shared" si="2"/>
        <v>0</v>
      </c>
      <c r="F117" s="108">
        <f t="shared" si="3"/>
        <v>0</v>
      </c>
    </row>
    <row r="118" spans="1:6" x14ac:dyDescent="0.2">
      <c r="A118" t="s">
        <v>79</v>
      </c>
      <c r="B118" t="s">
        <v>80</v>
      </c>
      <c r="C118" s="107">
        <f>SUMIF('Program Lvl'!B:B,A118,'Program Lvl'!D:D)+SUMIF('Program Lvl'!B:B,A118,'Program Lvl'!E:E)+SUMIF('Program Lvl'!B:B,A118,'Program Lvl'!F:F)+SUMIF('Program Lvl'!B:B,A118,'Program Lvl'!G:G)+SUMIF('Program Lvl'!B:B,A118,'Program Lvl'!H:H)</f>
        <v>0</v>
      </c>
      <c r="D118" s="107">
        <f>SUMIF('PIP 19.1'!A:A,A118,'PIP 19.1'!H:H)</f>
        <v>5760000</v>
      </c>
      <c r="E118" s="107">
        <f t="shared" si="2"/>
        <v>-5760000</v>
      </c>
      <c r="F118" s="108">
        <f t="shared" si="3"/>
        <v>-1</v>
      </c>
    </row>
    <row r="119" spans="1:6" x14ac:dyDescent="0.2">
      <c r="A119" t="s">
        <v>83</v>
      </c>
      <c r="B119" t="s">
        <v>259</v>
      </c>
      <c r="C119" s="107">
        <f>SUMIF('Program Lvl'!B:B,A119,'Program Lvl'!D:D)+SUMIF('Program Lvl'!B:B,A119,'Program Lvl'!E:E)+SUMIF('Program Lvl'!B:B,A119,'Program Lvl'!F:F)+SUMIF('Program Lvl'!B:B,A119,'Program Lvl'!G:G)+SUMIF('Program Lvl'!B:B,A119,'Program Lvl'!H:H)</f>
        <v>6000000</v>
      </c>
      <c r="D119" s="107">
        <f>SUMIF('PIP 19.1'!A:A,A119,'PIP 19.1'!H:H)</f>
        <v>10500000</v>
      </c>
      <c r="E119" s="107">
        <f t="shared" si="2"/>
        <v>-4500000</v>
      </c>
      <c r="F119" s="108">
        <f t="shared" si="3"/>
        <v>-0.42857142857142855</v>
      </c>
    </row>
    <row r="120" spans="1:6" x14ac:dyDescent="0.2">
      <c r="A120" t="s">
        <v>363</v>
      </c>
      <c r="B120" t="s">
        <v>787</v>
      </c>
      <c r="C120" s="107">
        <f>SUMIF('Program Lvl'!B:B,A120,'Program Lvl'!D:D)+SUMIF('Program Lvl'!B:B,A120,'Program Lvl'!E:E)+SUMIF('Program Lvl'!B:B,A120,'Program Lvl'!F:F)+SUMIF('Program Lvl'!B:B,A120,'Program Lvl'!G:G)+SUMIF('Program Lvl'!B:B,A120,'Program Lvl'!H:H)</f>
        <v>1140000</v>
      </c>
      <c r="D120" s="107">
        <f>SUMIF('PIP 19.1'!A:A,A120,'PIP 19.1'!H:H)</f>
        <v>1140000</v>
      </c>
      <c r="E120" s="107">
        <f t="shared" si="2"/>
        <v>0</v>
      </c>
      <c r="F120" s="108">
        <f t="shared" si="3"/>
        <v>0</v>
      </c>
    </row>
    <row r="121" spans="1:6" x14ac:dyDescent="0.2">
      <c r="A121" t="s">
        <v>95</v>
      </c>
      <c r="B121" t="s">
        <v>785</v>
      </c>
      <c r="C121" s="107">
        <f>SUMIF('Program Lvl'!B:B,A121,'Program Lvl'!D:D)+SUMIF('Program Lvl'!B:B,A121,'Program Lvl'!E:E)+SUMIF('Program Lvl'!B:B,A121,'Program Lvl'!F:F)+SUMIF('Program Lvl'!B:B,A121,'Program Lvl'!G:G)+SUMIF('Program Lvl'!B:B,A121,'Program Lvl'!H:H)</f>
        <v>2400000</v>
      </c>
      <c r="D121" s="107">
        <f>SUMIF('PIP 19.1'!A:A,A121,'PIP 19.1'!H:H)</f>
        <v>2400000</v>
      </c>
      <c r="E121" s="107">
        <f t="shared" si="2"/>
        <v>0</v>
      </c>
      <c r="F121" s="108">
        <f t="shared" si="3"/>
        <v>0</v>
      </c>
    </row>
    <row r="122" spans="1:6" x14ac:dyDescent="0.2">
      <c r="A122" t="s">
        <v>2</v>
      </c>
      <c r="B122" t="s">
        <v>218</v>
      </c>
      <c r="C122" s="107">
        <f>SUMIF('Program Lvl'!B:B,A122,'Program Lvl'!D:D)+SUMIF('Program Lvl'!B:B,A122,'Program Lvl'!E:E)+SUMIF('Program Lvl'!B:B,A122,'Program Lvl'!F:F)+SUMIF('Program Lvl'!B:B,A122,'Program Lvl'!G:G)+SUMIF('Program Lvl'!B:B,A122,'Program Lvl'!H:H)</f>
        <v>724000</v>
      </c>
      <c r="D122" s="107">
        <f>SUMIF('PIP 19.1'!A:A,A122,'PIP 19.1'!H:H)</f>
        <v>1810000</v>
      </c>
      <c r="E122" s="107">
        <f t="shared" si="2"/>
        <v>-1086000</v>
      </c>
      <c r="F122" s="108">
        <f t="shared" si="3"/>
        <v>-0.6</v>
      </c>
    </row>
    <row r="123" spans="1:6" x14ac:dyDescent="0.2">
      <c r="A123" t="s">
        <v>4</v>
      </c>
      <c r="B123" t="s">
        <v>219</v>
      </c>
      <c r="C123" s="107">
        <f>SUMIF('Program Lvl'!B:B,A123,'Program Lvl'!D:D)+SUMIF('Program Lvl'!B:B,A123,'Program Lvl'!E:E)+SUMIF('Program Lvl'!B:B,A123,'Program Lvl'!F:F)+SUMIF('Program Lvl'!B:B,A123,'Program Lvl'!G:G)+SUMIF('Program Lvl'!B:B,A123,'Program Lvl'!H:H)</f>
        <v>1540000</v>
      </c>
      <c r="D123" s="107">
        <f>SUMIF('PIP 19.1'!A:A,A123,'PIP 19.1'!H:H)</f>
        <v>4257500</v>
      </c>
      <c r="E123" s="107">
        <f t="shared" si="2"/>
        <v>-2717500</v>
      </c>
      <c r="F123" s="108">
        <f t="shared" si="3"/>
        <v>-0.63828537874339397</v>
      </c>
    </row>
    <row r="124" spans="1:6" x14ac:dyDescent="0.2">
      <c r="A124" t="s">
        <v>5</v>
      </c>
      <c r="B124" t="s">
        <v>220</v>
      </c>
      <c r="C124" s="107">
        <f>SUMIF('Program Lvl'!B:B,A124,'Program Lvl'!D:D)+SUMIF('Program Lvl'!B:B,A124,'Program Lvl'!E:E)+SUMIF('Program Lvl'!B:B,A124,'Program Lvl'!F:F)+SUMIF('Program Lvl'!B:B,A124,'Program Lvl'!G:G)+SUMIF('Program Lvl'!B:B,A124,'Program Lvl'!H:H)</f>
        <v>700000</v>
      </c>
      <c r="D124" s="107">
        <f>SUMIF('PIP 19.1'!A:A,A124,'PIP 19.1'!H:H)</f>
        <v>700000</v>
      </c>
      <c r="E124" s="107">
        <f t="shared" si="2"/>
        <v>0</v>
      </c>
      <c r="F124" s="108">
        <f t="shared" si="3"/>
        <v>0</v>
      </c>
    </row>
    <row r="125" spans="1:6" x14ac:dyDescent="0.2">
      <c r="A125" t="s">
        <v>6</v>
      </c>
      <c r="B125" t="s">
        <v>222</v>
      </c>
      <c r="C125" s="107">
        <f>SUMIF('Program Lvl'!B:B,A125,'Program Lvl'!D:D)+SUMIF('Program Lvl'!B:B,A125,'Program Lvl'!E:E)+SUMIF('Program Lvl'!B:B,A125,'Program Lvl'!F:F)+SUMIF('Program Lvl'!B:B,A125,'Program Lvl'!G:G)+SUMIF('Program Lvl'!B:B,A125,'Program Lvl'!H:H)</f>
        <v>2600000</v>
      </c>
      <c r="D125" s="107">
        <f>SUMIF('PIP 19.1'!A:A,A125,'PIP 19.1'!H:H)</f>
        <v>6000000</v>
      </c>
      <c r="E125" s="107">
        <f t="shared" si="2"/>
        <v>-3400000</v>
      </c>
      <c r="F125" s="108">
        <f t="shared" si="3"/>
        <v>-0.56666666666666665</v>
      </c>
    </row>
    <row r="126" spans="1:6" x14ac:dyDescent="0.2">
      <c r="A126" t="s">
        <v>7</v>
      </c>
      <c r="B126" t="s">
        <v>223</v>
      </c>
      <c r="C126" s="107">
        <f>SUMIF('Program Lvl'!B:B,A126,'Program Lvl'!D:D)+SUMIF('Program Lvl'!B:B,A126,'Program Lvl'!E:E)+SUMIF('Program Lvl'!B:B,A126,'Program Lvl'!F:F)+SUMIF('Program Lvl'!B:B,A126,'Program Lvl'!G:G)+SUMIF('Program Lvl'!B:B,A126,'Program Lvl'!H:H)</f>
        <v>282000</v>
      </c>
      <c r="D126" s="107">
        <f>SUMIF('PIP 19.1'!A:A,A126,'PIP 19.1'!H:H)</f>
        <v>5000000</v>
      </c>
      <c r="E126" s="107">
        <f t="shared" si="2"/>
        <v>-4718000</v>
      </c>
      <c r="F126" s="108">
        <f t="shared" si="3"/>
        <v>-0.94359999999999999</v>
      </c>
    </row>
    <row r="127" spans="1:6" x14ac:dyDescent="0.2">
      <c r="A127" t="s">
        <v>8</v>
      </c>
      <c r="B127" t="s">
        <v>224</v>
      </c>
      <c r="C127" s="107">
        <f>SUMIF('Program Lvl'!B:B,A127,'Program Lvl'!D:D)+SUMIF('Program Lvl'!B:B,A127,'Program Lvl'!E:E)+SUMIF('Program Lvl'!B:B,A127,'Program Lvl'!F:F)+SUMIF('Program Lvl'!B:B,A127,'Program Lvl'!G:G)+SUMIF('Program Lvl'!B:B,A127,'Program Lvl'!H:H)</f>
        <v>441000</v>
      </c>
      <c r="D127" s="107">
        <f>SUMIF('PIP 19.1'!A:A,A127,'PIP 19.1'!H:H)</f>
        <v>484000</v>
      </c>
      <c r="E127" s="107">
        <f t="shared" si="2"/>
        <v>-43000</v>
      </c>
      <c r="F127" s="108">
        <f t="shared" si="3"/>
        <v>-8.8842975206611566E-2</v>
      </c>
    </row>
    <row r="128" spans="1:6" x14ac:dyDescent="0.2">
      <c r="A128" t="s">
        <v>9</v>
      </c>
      <c r="B128" t="s">
        <v>225</v>
      </c>
      <c r="C128" s="107">
        <f>SUMIF('Program Lvl'!B:B,A128,'Program Lvl'!D:D)+SUMIF('Program Lvl'!B:B,A128,'Program Lvl'!E:E)+SUMIF('Program Lvl'!B:B,A128,'Program Lvl'!F:F)+SUMIF('Program Lvl'!B:B,A128,'Program Lvl'!G:G)+SUMIF('Program Lvl'!B:B,A128,'Program Lvl'!H:H)</f>
        <v>1396000</v>
      </c>
      <c r="D128" s="107">
        <f>SUMIF('PIP 19.1'!A:A,A128,'PIP 19.1'!H:H)</f>
        <v>3500000</v>
      </c>
      <c r="E128" s="107">
        <f t="shared" si="2"/>
        <v>-2104000</v>
      </c>
      <c r="F128" s="108">
        <f t="shared" si="3"/>
        <v>-0.60114285714285709</v>
      </c>
    </row>
    <row r="129" spans="1:6" x14ac:dyDescent="0.2">
      <c r="A129" t="s">
        <v>386</v>
      </c>
      <c r="B129" t="s">
        <v>582</v>
      </c>
      <c r="C129" s="107">
        <f>SUMIF('Program Lvl'!B:B,A129,'Program Lvl'!D:D)+SUMIF('Program Lvl'!B:B,A129,'Program Lvl'!E:E)+SUMIF('Program Lvl'!B:B,A129,'Program Lvl'!F:F)+SUMIF('Program Lvl'!B:B,A129,'Program Lvl'!G:G)+SUMIF('Program Lvl'!B:B,A129,'Program Lvl'!H:H)</f>
        <v>0</v>
      </c>
      <c r="D129" s="107">
        <f>SUMIF('PIP 19.1'!A:A,A129,'PIP 19.1'!H:H)</f>
        <v>3000000</v>
      </c>
      <c r="E129" s="107">
        <f t="shared" si="2"/>
        <v>-3000000</v>
      </c>
      <c r="F129" s="108">
        <f t="shared" si="3"/>
        <v>-1</v>
      </c>
    </row>
    <row r="130" spans="1:6" x14ac:dyDescent="0.2">
      <c r="A130" t="s">
        <v>28</v>
      </c>
      <c r="B130" t="s">
        <v>241</v>
      </c>
      <c r="C130" s="107">
        <f>SUMIF('Program Lvl'!B:B,A130,'Program Lvl'!D:D)+SUMIF('Program Lvl'!B:B,A130,'Program Lvl'!E:E)+SUMIF('Program Lvl'!B:B,A130,'Program Lvl'!F:F)+SUMIF('Program Lvl'!B:B,A130,'Program Lvl'!G:G)+SUMIF('Program Lvl'!B:B,A130,'Program Lvl'!H:H)</f>
        <v>7500000</v>
      </c>
      <c r="D130" s="107">
        <f>SUMIF('PIP 19.1'!A:A,A130,'PIP 19.1'!H:H)</f>
        <v>10000000</v>
      </c>
      <c r="E130" s="107">
        <f t="shared" si="2"/>
        <v>-2500000</v>
      </c>
      <c r="F130" s="108">
        <f t="shared" si="3"/>
        <v>-0.25</v>
      </c>
    </row>
    <row r="131" spans="1:6" x14ac:dyDescent="0.2">
      <c r="A131" t="s">
        <v>29</v>
      </c>
      <c r="B131" t="s">
        <v>293</v>
      </c>
      <c r="C131" s="107">
        <f>SUMIF('Program Lvl'!B:B,A131,'Program Lvl'!D:D)+SUMIF('Program Lvl'!B:B,A131,'Program Lvl'!E:E)+SUMIF('Program Lvl'!B:B,A131,'Program Lvl'!F:F)+SUMIF('Program Lvl'!B:B,A131,'Program Lvl'!G:G)+SUMIF('Program Lvl'!B:B,A131,'Program Lvl'!H:H)</f>
        <v>2027000</v>
      </c>
      <c r="D131" s="107">
        <f>SUMIF('PIP 19.1'!A:A,A131,'PIP 19.1'!H:H)</f>
        <v>2600000</v>
      </c>
      <c r="E131" s="107">
        <f t="shared" ref="E131:E169" si="4">C131-D131</f>
        <v>-573000</v>
      </c>
      <c r="F131" s="108">
        <f t="shared" ref="F131:F169" si="5">IFERROR(E131/D131,"New")</f>
        <v>-0.22038461538461537</v>
      </c>
    </row>
    <row r="132" spans="1:6" x14ac:dyDescent="0.2">
      <c r="A132" t="s">
        <v>1</v>
      </c>
      <c r="B132" t="s">
        <v>216</v>
      </c>
      <c r="C132" s="107">
        <f>SUMIF('Program Lvl'!B:B,A132,'Program Lvl'!D:D)+SUMIF('Program Lvl'!B:B,A132,'Program Lvl'!E:E)+SUMIF('Program Lvl'!B:B,A132,'Program Lvl'!F:F)+SUMIF('Program Lvl'!B:B,A132,'Program Lvl'!G:G)+SUMIF('Program Lvl'!B:B,A132,'Program Lvl'!H:H)</f>
        <v>2000000</v>
      </c>
      <c r="D132" s="107">
        <f>SUMIF('PIP 19.1'!A:A,A132,'PIP 19.1'!H:H)</f>
        <v>5000000</v>
      </c>
      <c r="E132" s="107">
        <f t="shared" si="4"/>
        <v>-3000000</v>
      </c>
      <c r="F132" s="108">
        <f t="shared" si="5"/>
        <v>-0.6</v>
      </c>
    </row>
    <row r="133" spans="1:6" x14ac:dyDescent="0.2">
      <c r="A133" t="s">
        <v>11</v>
      </c>
      <c r="B133" t="s">
        <v>242</v>
      </c>
      <c r="C133" s="107">
        <f>SUMIF('Program Lvl'!B:B,A133,'Program Lvl'!D:D)+SUMIF('Program Lvl'!B:B,A133,'Program Lvl'!E:E)+SUMIF('Program Lvl'!B:B,A133,'Program Lvl'!F:F)+SUMIF('Program Lvl'!B:B,A133,'Program Lvl'!G:G)+SUMIF('Program Lvl'!B:B,A133,'Program Lvl'!H:H)</f>
        <v>550000</v>
      </c>
      <c r="D133" s="107">
        <f>SUMIF('PIP 19.1'!A:A,A133,'PIP 19.1'!H:H)</f>
        <v>600000</v>
      </c>
      <c r="E133" s="107">
        <f t="shared" si="4"/>
        <v>-50000</v>
      </c>
      <c r="F133" s="108">
        <f t="shared" si="5"/>
        <v>-8.3333333333333329E-2</v>
      </c>
    </row>
    <row r="134" spans="1:6" x14ac:dyDescent="0.2">
      <c r="A134" t="s">
        <v>32</v>
      </c>
      <c r="B134" t="s">
        <v>243</v>
      </c>
      <c r="C134" s="107">
        <f>SUMIF('Program Lvl'!B:B,A134,'Program Lvl'!D:D)+SUMIF('Program Lvl'!B:B,A134,'Program Lvl'!E:E)+SUMIF('Program Lvl'!B:B,A134,'Program Lvl'!F:F)+SUMIF('Program Lvl'!B:B,A134,'Program Lvl'!G:G)+SUMIF('Program Lvl'!B:B,A134,'Program Lvl'!H:H)</f>
        <v>500000</v>
      </c>
      <c r="D134" s="107">
        <f>SUMIF('PIP 19.1'!A:A,A134,'PIP 19.1'!H:H)</f>
        <v>500000</v>
      </c>
      <c r="E134" s="107">
        <f t="shared" si="4"/>
        <v>0</v>
      </c>
      <c r="F134" s="108">
        <f t="shared" si="5"/>
        <v>0</v>
      </c>
    </row>
    <row r="135" spans="1:6" x14ac:dyDescent="0.2">
      <c r="A135" t="s">
        <v>33</v>
      </c>
      <c r="B135" t="s">
        <v>244</v>
      </c>
      <c r="C135" s="107">
        <f>SUMIF('Program Lvl'!B:B,A135,'Program Lvl'!D:D)+SUMIF('Program Lvl'!B:B,A135,'Program Lvl'!E:E)+SUMIF('Program Lvl'!B:B,A135,'Program Lvl'!F:F)+SUMIF('Program Lvl'!B:B,A135,'Program Lvl'!G:G)+SUMIF('Program Lvl'!B:B,A135,'Program Lvl'!H:H)</f>
        <v>450000</v>
      </c>
      <c r="D135" s="107">
        <f>SUMIF('PIP 19.1'!A:A,A135,'PIP 19.1'!H:H)</f>
        <v>450000</v>
      </c>
      <c r="E135" s="107">
        <f t="shared" si="4"/>
        <v>0</v>
      </c>
      <c r="F135" s="108">
        <f t="shared" si="5"/>
        <v>0</v>
      </c>
    </row>
    <row r="136" spans="1:6" x14ac:dyDescent="0.2">
      <c r="A136" t="s">
        <v>35</v>
      </c>
      <c r="B136" t="s">
        <v>245</v>
      </c>
      <c r="C136" s="107">
        <f>SUMIF('Program Lvl'!B:B,A136,'Program Lvl'!D:D)+SUMIF('Program Lvl'!B:B,A136,'Program Lvl'!E:E)+SUMIF('Program Lvl'!B:B,A136,'Program Lvl'!F:F)+SUMIF('Program Lvl'!B:B,A136,'Program Lvl'!G:G)+SUMIF('Program Lvl'!B:B,A136,'Program Lvl'!H:H)</f>
        <v>1000000</v>
      </c>
      <c r="D136" s="107">
        <f>SUMIF('PIP 19.1'!A:A,A136,'PIP 19.1'!H:H)</f>
        <v>1000000</v>
      </c>
      <c r="E136" s="107">
        <f t="shared" si="4"/>
        <v>0</v>
      </c>
      <c r="F136" s="108">
        <f t="shared" si="5"/>
        <v>0</v>
      </c>
    </row>
    <row r="137" spans="1:6" x14ac:dyDescent="0.2">
      <c r="A137" t="s">
        <v>36</v>
      </c>
      <c r="B137" t="s">
        <v>246</v>
      </c>
      <c r="C137" s="107">
        <f>SUMIF('Program Lvl'!B:B,A137,'Program Lvl'!D:D)+SUMIF('Program Lvl'!B:B,A137,'Program Lvl'!E:E)+SUMIF('Program Lvl'!B:B,A137,'Program Lvl'!F:F)+SUMIF('Program Lvl'!B:B,A137,'Program Lvl'!G:G)+SUMIF('Program Lvl'!B:B,A137,'Program Lvl'!H:H)</f>
        <v>800000</v>
      </c>
      <c r="D137" s="107">
        <f>SUMIF('PIP 19.1'!A:A,A137,'PIP 19.1'!H:H)</f>
        <v>800000</v>
      </c>
      <c r="E137" s="107">
        <f t="shared" si="4"/>
        <v>0</v>
      </c>
      <c r="F137" s="108">
        <f t="shared" si="5"/>
        <v>0</v>
      </c>
    </row>
    <row r="138" spans="1:6" x14ac:dyDescent="0.2">
      <c r="A138" t="s">
        <v>37</v>
      </c>
      <c r="B138" t="s">
        <v>247</v>
      </c>
      <c r="C138" s="107">
        <f>SUMIF('Program Lvl'!B:B,A138,'Program Lvl'!D:D)+SUMIF('Program Lvl'!B:B,A138,'Program Lvl'!E:E)+SUMIF('Program Lvl'!B:B,A138,'Program Lvl'!F:F)+SUMIF('Program Lvl'!B:B,A138,'Program Lvl'!G:G)+SUMIF('Program Lvl'!B:B,A138,'Program Lvl'!H:H)</f>
        <v>350000</v>
      </c>
      <c r="D138" s="107">
        <f>SUMIF('PIP 19.1'!A:A,A138,'PIP 19.1'!H:H)</f>
        <v>350000</v>
      </c>
      <c r="E138" s="107">
        <f t="shared" si="4"/>
        <v>0</v>
      </c>
      <c r="F138" s="108">
        <f t="shared" si="5"/>
        <v>0</v>
      </c>
    </row>
    <row r="139" spans="1:6" x14ac:dyDescent="0.2">
      <c r="A139" t="s">
        <v>12</v>
      </c>
      <c r="B139" t="s">
        <v>226</v>
      </c>
      <c r="C139" s="107">
        <f>SUMIF('Program Lvl'!B:B,A139,'Program Lvl'!D:D)+SUMIF('Program Lvl'!B:B,A139,'Program Lvl'!E:E)+SUMIF('Program Lvl'!B:B,A139,'Program Lvl'!F:F)+SUMIF('Program Lvl'!B:B,A139,'Program Lvl'!G:G)+SUMIF('Program Lvl'!B:B,A139,'Program Lvl'!H:H)</f>
        <v>748000</v>
      </c>
      <c r="D139" s="107">
        <f>SUMIF('PIP 19.1'!A:A,A139,'PIP 19.1'!H:H)</f>
        <v>3000000</v>
      </c>
      <c r="E139" s="107">
        <f t="shared" si="4"/>
        <v>-2252000</v>
      </c>
      <c r="F139" s="108">
        <f t="shared" si="5"/>
        <v>-0.7506666666666667</v>
      </c>
    </row>
    <row r="140" spans="1:6" x14ac:dyDescent="0.2">
      <c r="A140" t="s">
        <v>13</v>
      </c>
      <c r="B140" t="s">
        <v>14</v>
      </c>
      <c r="C140" s="107">
        <f>SUMIF('Program Lvl'!B:B,A140,'Program Lvl'!D:D)+SUMIF('Program Lvl'!B:B,A140,'Program Lvl'!E:E)+SUMIF('Program Lvl'!B:B,A140,'Program Lvl'!F:F)+SUMIF('Program Lvl'!B:B,A140,'Program Lvl'!G:G)+SUMIF('Program Lvl'!B:B,A140,'Program Lvl'!H:H)</f>
        <v>90000</v>
      </c>
      <c r="D140" s="107">
        <f>SUMIF('PIP 19.1'!A:A,A140,'PIP 19.1'!H:H)</f>
        <v>225000</v>
      </c>
      <c r="E140" s="107">
        <f t="shared" si="4"/>
        <v>-135000</v>
      </c>
      <c r="F140" s="108">
        <f t="shared" si="5"/>
        <v>-0.6</v>
      </c>
    </row>
    <row r="141" spans="1:6" x14ac:dyDescent="0.2">
      <c r="A141" t="s">
        <v>15</v>
      </c>
      <c r="B141" t="s">
        <v>227</v>
      </c>
      <c r="C141" s="107">
        <f>SUMIF('Program Lvl'!B:B,A141,'Program Lvl'!D:D)+SUMIF('Program Lvl'!B:B,A141,'Program Lvl'!E:E)+SUMIF('Program Lvl'!B:B,A141,'Program Lvl'!F:F)+SUMIF('Program Lvl'!B:B,A141,'Program Lvl'!G:G)+SUMIF('Program Lvl'!B:B,A141,'Program Lvl'!H:H)</f>
        <v>0</v>
      </c>
      <c r="D141" s="107">
        <f>SUMIF('PIP 19.1'!A:A,A141,'PIP 19.1'!H:H)</f>
        <v>600000</v>
      </c>
      <c r="E141" s="107">
        <f t="shared" si="4"/>
        <v>-600000</v>
      </c>
      <c r="F141" s="108">
        <f t="shared" si="5"/>
        <v>-1</v>
      </c>
    </row>
    <row r="142" spans="1:6" x14ac:dyDescent="0.2">
      <c r="A142" t="s">
        <v>3</v>
      </c>
      <c r="B142" t="s">
        <v>221</v>
      </c>
      <c r="C142" s="107">
        <f>SUMIF('Program Lvl'!B:B,A142,'Program Lvl'!D:D)+SUMIF('Program Lvl'!B:B,A142,'Program Lvl'!E:E)+SUMIF('Program Lvl'!B:B,A142,'Program Lvl'!F:F)+SUMIF('Program Lvl'!B:B,A142,'Program Lvl'!G:G)+SUMIF('Program Lvl'!B:B,A142,'Program Lvl'!H:H)</f>
        <v>516000</v>
      </c>
      <c r="D142" s="107">
        <f>SUMIF('PIP 19.1'!A:A,A142,'PIP 19.1'!H:H)</f>
        <v>1290000</v>
      </c>
      <c r="E142" s="107">
        <f t="shared" si="4"/>
        <v>-774000</v>
      </c>
      <c r="F142" s="108">
        <f t="shared" si="5"/>
        <v>-0.6</v>
      </c>
    </row>
    <row r="143" spans="1:6" x14ac:dyDescent="0.2">
      <c r="A143" t="s">
        <v>16</v>
      </c>
      <c r="B143" t="s">
        <v>228</v>
      </c>
      <c r="C143" s="107">
        <f>SUMIF('Program Lvl'!B:B,A143,'Program Lvl'!D:D)+SUMIF('Program Lvl'!B:B,A143,'Program Lvl'!E:E)+SUMIF('Program Lvl'!B:B,A143,'Program Lvl'!F:F)+SUMIF('Program Lvl'!B:B,A143,'Program Lvl'!G:G)+SUMIF('Program Lvl'!B:B,A143,'Program Lvl'!H:H)</f>
        <v>0</v>
      </c>
      <c r="D143" s="107">
        <f>SUMIF('PIP 19.1'!A:A,A143,'PIP 19.1'!H:H)</f>
        <v>750000</v>
      </c>
      <c r="E143" s="107">
        <f t="shared" si="4"/>
        <v>-750000</v>
      </c>
      <c r="F143" s="108">
        <f t="shared" si="5"/>
        <v>-1</v>
      </c>
    </row>
    <row r="144" spans="1:6" x14ac:dyDescent="0.2">
      <c r="A144" t="s">
        <v>17</v>
      </c>
      <c r="B144" t="s">
        <v>229</v>
      </c>
      <c r="C144" s="107">
        <f>SUMIF('Program Lvl'!B:B,A144,'Program Lvl'!D:D)+SUMIF('Program Lvl'!B:B,A144,'Program Lvl'!E:E)+SUMIF('Program Lvl'!B:B,A144,'Program Lvl'!F:F)+SUMIF('Program Lvl'!B:B,A144,'Program Lvl'!G:G)+SUMIF('Program Lvl'!B:B,A144,'Program Lvl'!H:H)</f>
        <v>378000</v>
      </c>
      <c r="D144" s="107">
        <f>SUMIF('PIP 19.1'!A:A,A144,'PIP 19.1'!H:H)</f>
        <v>472500</v>
      </c>
      <c r="E144" s="107">
        <f t="shared" si="4"/>
        <v>-94500</v>
      </c>
      <c r="F144" s="108">
        <f t="shared" si="5"/>
        <v>-0.2</v>
      </c>
    </row>
    <row r="145" spans="1:6" x14ac:dyDescent="0.2">
      <c r="A145" t="s">
        <v>40</v>
      </c>
      <c r="B145" t="s">
        <v>338</v>
      </c>
      <c r="C145" s="107">
        <f>SUMIF('Program Lvl'!B:B,A145,'Program Lvl'!D:D)+SUMIF('Program Lvl'!B:B,A145,'Program Lvl'!E:E)+SUMIF('Program Lvl'!B:B,A145,'Program Lvl'!F:F)+SUMIF('Program Lvl'!B:B,A145,'Program Lvl'!G:G)+SUMIF('Program Lvl'!B:B,A145,'Program Lvl'!H:H)</f>
        <v>7500000</v>
      </c>
      <c r="D145" s="107">
        <f>SUMIF('PIP 19.1'!A:A,A145,'PIP 19.1'!H:H)</f>
        <v>7500000</v>
      </c>
      <c r="E145" s="107">
        <f t="shared" si="4"/>
        <v>0</v>
      </c>
      <c r="F145" s="108">
        <f t="shared" si="5"/>
        <v>0</v>
      </c>
    </row>
    <row r="146" spans="1:6" x14ac:dyDescent="0.2">
      <c r="A146" t="s">
        <v>41</v>
      </c>
      <c r="B146" t="s">
        <v>249</v>
      </c>
      <c r="C146" s="107">
        <f>SUMIF('Program Lvl'!B:B,A146,'Program Lvl'!D:D)+SUMIF('Program Lvl'!B:B,A146,'Program Lvl'!E:E)+SUMIF('Program Lvl'!B:B,A146,'Program Lvl'!F:F)+SUMIF('Program Lvl'!B:B,A146,'Program Lvl'!G:G)+SUMIF('Program Lvl'!B:B,A146,'Program Lvl'!H:H)</f>
        <v>330000</v>
      </c>
      <c r="D146" s="107">
        <f>SUMIF('PIP 19.1'!A:A,A146,'PIP 19.1'!H:H)</f>
        <v>330000</v>
      </c>
      <c r="E146" s="107">
        <f t="shared" si="4"/>
        <v>0</v>
      </c>
      <c r="F146" s="108">
        <f t="shared" si="5"/>
        <v>0</v>
      </c>
    </row>
    <row r="147" spans="1:6" x14ac:dyDescent="0.2">
      <c r="A147" t="s">
        <v>27</v>
      </c>
      <c r="B147" t="s">
        <v>234</v>
      </c>
      <c r="C147" s="107">
        <f>SUMIF('Program Lvl'!B:B,A147,'Program Lvl'!D:D)+SUMIF('Program Lvl'!B:B,A147,'Program Lvl'!E:E)+SUMIF('Program Lvl'!B:B,A147,'Program Lvl'!F:F)+SUMIF('Program Lvl'!B:B,A147,'Program Lvl'!G:G)+SUMIF('Program Lvl'!B:B,A147,'Program Lvl'!H:H)</f>
        <v>10033955</v>
      </c>
      <c r="D147" s="107">
        <f>SUMIF('PIP 19.1'!A:A,A147,'PIP 19.1'!H:H)</f>
        <v>6698000.0000000009</v>
      </c>
      <c r="E147" s="107">
        <f t="shared" si="4"/>
        <v>3335954.9999999991</v>
      </c>
      <c r="F147" s="108">
        <f t="shared" si="5"/>
        <v>0.49805240370259757</v>
      </c>
    </row>
    <row r="148" spans="1:6" x14ac:dyDescent="0.2">
      <c r="A148" t="s">
        <v>88</v>
      </c>
      <c r="B148" t="s">
        <v>235</v>
      </c>
      <c r="C148" s="107">
        <f>SUMIF('Program Lvl'!B:B,A148,'Program Lvl'!D:D)+SUMIF('Program Lvl'!B:B,A148,'Program Lvl'!E:E)+SUMIF('Program Lvl'!B:B,A148,'Program Lvl'!F:F)+SUMIF('Program Lvl'!B:B,A148,'Program Lvl'!G:G)+SUMIF('Program Lvl'!B:B,A148,'Program Lvl'!H:H)</f>
        <v>1715901</v>
      </c>
      <c r="D148" s="107">
        <f>SUMIF('PIP 19.1'!A:A,A148,'PIP 19.1'!H:H)</f>
        <v>7434428.5714285709</v>
      </c>
      <c r="E148" s="107">
        <f t="shared" si="4"/>
        <v>-5718527.5714285709</v>
      </c>
      <c r="F148" s="108">
        <f t="shared" si="5"/>
        <v>-0.76919530754597332</v>
      </c>
    </row>
    <row r="149" spans="1:6" x14ac:dyDescent="0.2">
      <c r="A149" t="s">
        <v>89</v>
      </c>
      <c r="B149" t="s">
        <v>236</v>
      </c>
      <c r="C149" s="107">
        <f>SUMIF('Program Lvl'!B:B,A149,'Program Lvl'!D:D)+SUMIF('Program Lvl'!B:B,A149,'Program Lvl'!E:E)+SUMIF('Program Lvl'!B:B,A149,'Program Lvl'!F:F)+SUMIF('Program Lvl'!B:B,A149,'Program Lvl'!G:G)+SUMIF('Program Lvl'!B:B,A149,'Program Lvl'!H:H)</f>
        <v>0</v>
      </c>
      <c r="D149" s="107">
        <f>SUMIF('PIP 19.1'!A:A,A149,'PIP 19.1'!H:H)</f>
        <v>15000000</v>
      </c>
      <c r="E149" s="107">
        <f t="shared" si="4"/>
        <v>-15000000</v>
      </c>
      <c r="F149" s="108">
        <f t="shared" si="5"/>
        <v>-1</v>
      </c>
    </row>
    <row r="150" spans="1:6" x14ac:dyDescent="0.2">
      <c r="A150" t="s">
        <v>90</v>
      </c>
      <c r="B150" t="s">
        <v>237</v>
      </c>
      <c r="C150" s="107">
        <f>SUMIF('Program Lvl'!B:B,A150,'Program Lvl'!D:D)+SUMIF('Program Lvl'!B:B,A150,'Program Lvl'!E:E)+SUMIF('Program Lvl'!B:B,A150,'Program Lvl'!F:F)+SUMIF('Program Lvl'!B:B,A150,'Program Lvl'!G:G)+SUMIF('Program Lvl'!B:B,A150,'Program Lvl'!H:H)</f>
        <v>0</v>
      </c>
      <c r="D150" s="107">
        <f>SUMIF('PIP 19.1'!A:A,A150,'PIP 19.1'!H:H)</f>
        <v>6970000</v>
      </c>
      <c r="E150" s="107">
        <f t="shared" si="4"/>
        <v>-6970000</v>
      </c>
      <c r="F150" s="108">
        <f t="shared" si="5"/>
        <v>-1</v>
      </c>
    </row>
    <row r="151" spans="1:6" x14ac:dyDescent="0.2">
      <c r="A151" t="s">
        <v>91</v>
      </c>
      <c r="B151" t="s">
        <v>238</v>
      </c>
      <c r="C151" s="107">
        <f>SUMIF('Program Lvl'!B:B,A151,'Program Lvl'!D:D)+SUMIF('Program Lvl'!B:B,A151,'Program Lvl'!E:E)+SUMIF('Program Lvl'!B:B,A151,'Program Lvl'!F:F)+SUMIF('Program Lvl'!B:B,A151,'Program Lvl'!G:G)+SUMIF('Program Lvl'!B:B,A151,'Program Lvl'!H:H)</f>
        <v>13500000</v>
      </c>
      <c r="D151" s="107">
        <f>SUMIF('PIP 19.1'!A:A,A151,'PIP 19.1'!H:H)</f>
        <v>13500000</v>
      </c>
      <c r="E151" s="107">
        <f t="shared" si="4"/>
        <v>0</v>
      </c>
      <c r="F151" s="108">
        <f t="shared" si="5"/>
        <v>0</v>
      </c>
    </row>
    <row r="152" spans="1:6" x14ac:dyDescent="0.2">
      <c r="A152" t="s">
        <v>198</v>
      </c>
      <c r="B152" t="s">
        <v>340</v>
      </c>
      <c r="C152" s="107">
        <f>SUMIF('Program Lvl'!B:B,A152,'Program Lvl'!D:D)+SUMIF('Program Lvl'!B:B,A152,'Program Lvl'!E:E)+SUMIF('Program Lvl'!B:B,A152,'Program Lvl'!F:F)+SUMIF('Program Lvl'!B:B,A152,'Program Lvl'!G:G)+SUMIF('Program Lvl'!B:B,A152,'Program Lvl'!H:H)</f>
        <v>16800000</v>
      </c>
      <c r="D152" s="107">
        <f>SUMIF('PIP 19.1'!A:A,A152,'PIP 19.1'!H:H)</f>
        <v>0</v>
      </c>
      <c r="E152" s="107">
        <f t="shared" si="4"/>
        <v>16800000</v>
      </c>
      <c r="F152" s="108" t="str">
        <f t="shared" si="5"/>
        <v>New</v>
      </c>
    </row>
    <row r="153" spans="1:6" x14ac:dyDescent="0.2">
      <c r="A153" t="s">
        <v>199</v>
      </c>
      <c r="B153" t="s">
        <v>240</v>
      </c>
      <c r="C153" s="107">
        <f>SUMIF('Program Lvl'!B:B,A153,'Program Lvl'!D:D)+SUMIF('Program Lvl'!B:B,A153,'Program Lvl'!E:E)+SUMIF('Program Lvl'!B:B,A153,'Program Lvl'!F:F)+SUMIF('Program Lvl'!B:B,A153,'Program Lvl'!G:G)+SUMIF('Program Lvl'!B:B,A153,'Program Lvl'!H:H)</f>
        <v>0</v>
      </c>
      <c r="D153" s="107">
        <f>SUMIF('PIP 19.1'!A:A,A153,'PIP 19.1'!H:H)</f>
        <v>12500000</v>
      </c>
      <c r="E153" s="107">
        <f t="shared" si="4"/>
        <v>-12500000</v>
      </c>
      <c r="F153" s="108">
        <f t="shared" si="5"/>
        <v>-1</v>
      </c>
    </row>
    <row r="154" spans="1:6" x14ac:dyDescent="0.2">
      <c r="A154" t="s">
        <v>345</v>
      </c>
      <c r="B154" t="s">
        <v>346</v>
      </c>
      <c r="C154" s="107">
        <f>SUMIF('Program Lvl'!B:B,A154,'Program Lvl'!D:D)+SUMIF('Program Lvl'!B:B,A154,'Program Lvl'!E:E)+SUMIF('Program Lvl'!B:B,A154,'Program Lvl'!F:F)+SUMIF('Program Lvl'!B:B,A154,'Program Lvl'!G:G)+SUMIF('Program Lvl'!B:B,A154,'Program Lvl'!H:H)</f>
        <v>1683000</v>
      </c>
      <c r="D154" s="107">
        <f>SUMIF('PIP 19.1'!A:A,A154,'PIP 19.1'!H:H)</f>
        <v>5000000.0000000009</v>
      </c>
      <c r="E154" s="107">
        <f t="shared" si="4"/>
        <v>-3317000.0000000009</v>
      </c>
      <c r="F154" s="108">
        <f t="shared" si="5"/>
        <v>-0.6634000000000001</v>
      </c>
    </row>
    <row r="155" spans="1:6" x14ac:dyDescent="0.2">
      <c r="A155" t="s">
        <v>708</v>
      </c>
      <c r="B155" t="s">
        <v>713</v>
      </c>
      <c r="C155" s="107">
        <f>SUMIF('Program Lvl'!B:B,A155,'Program Lvl'!D:D)+SUMIF('Program Lvl'!B:B,A155,'Program Lvl'!E:E)+SUMIF('Program Lvl'!B:B,A155,'Program Lvl'!F:F)+SUMIF('Program Lvl'!B:B,A155,'Program Lvl'!G:G)+SUMIF('Program Lvl'!B:B,A155,'Program Lvl'!H:H)</f>
        <v>0</v>
      </c>
      <c r="D155" s="107">
        <f>SUMIF('PIP 19.1'!A:A,A155,'PIP 19.1'!H:H)</f>
        <v>780000</v>
      </c>
      <c r="E155" s="107">
        <f t="shared" si="4"/>
        <v>-780000</v>
      </c>
      <c r="F155" s="108">
        <f t="shared" si="5"/>
        <v>-1</v>
      </c>
    </row>
    <row r="156" spans="1:6" x14ac:dyDescent="0.2">
      <c r="A156" t="s">
        <v>709</v>
      </c>
      <c r="B156" t="s">
        <v>714</v>
      </c>
      <c r="C156" s="107">
        <f>SUMIF('Program Lvl'!B:B,A156,'Program Lvl'!D:D)+SUMIF('Program Lvl'!B:B,A156,'Program Lvl'!E:E)+SUMIF('Program Lvl'!B:B,A156,'Program Lvl'!F:F)+SUMIF('Program Lvl'!B:B,A156,'Program Lvl'!G:G)+SUMIF('Program Lvl'!B:B,A156,'Program Lvl'!H:H)</f>
        <v>2400000</v>
      </c>
      <c r="D156" s="107">
        <f>SUMIF('PIP 19.1'!A:A,A156,'PIP 19.1'!H:H)</f>
        <v>1000000</v>
      </c>
      <c r="E156" s="107">
        <f t="shared" si="4"/>
        <v>1400000</v>
      </c>
      <c r="F156" s="108">
        <f t="shared" si="5"/>
        <v>1.4</v>
      </c>
    </row>
    <row r="157" spans="1:6" x14ac:dyDescent="0.2">
      <c r="A157" t="s">
        <v>817</v>
      </c>
      <c r="B157" t="s">
        <v>835</v>
      </c>
      <c r="C157" s="107">
        <f>SUMIF('Program Lvl'!B:B,A157,'Program Lvl'!D:D)+SUMIF('Program Lvl'!B:B,A157,'Program Lvl'!E:E)+SUMIF('Program Lvl'!B:B,A157,'Program Lvl'!F:F)+SUMIF('Program Lvl'!B:B,A157,'Program Lvl'!G:G)+SUMIF('Program Lvl'!B:B,A157,'Program Lvl'!H:H)</f>
        <v>0</v>
      </c>
      <c r="D157" s="107">
        <f>SUMIF('PIP 19.1'!A:A,A157,'PIP 19.1'!H:H)</f>
        <v>2000000</v>
      </c>
      <c r="E157" s="107">
        <f t="shared" si="4"/>
        <v>-2000000</v>
      </c>
      <c r="F157" s="108">
        <f t="shared" si="5"/>
        <v>-1</v>
      </c>
    </row>
    <row r="158" spans="1:6" x14ac:dyDescent="0.2">
      <c r="A158" t="s">
        <v>93</v>
      </c>
      <c r="B158" t="s">
        <v>916</v>
      </c>
      <c r="C158" s="107">
        <f>SUMIF('Program Lvl'!B:B,A158,'Program Lvl'!D:D)+SUMIF('Program Lvl'!B:B,A158,'Program Lvl'!E:E)+SUMIF('Program Lvl'!B:B,A158,'Program Lvl'!F:F)+SUMIF('Program Lvl'!B:B,A158,'Program Lvl'!G:G)+SUMIF('Program Lvl'!B:B,A158,'Program Lvl'!H:H)</f>
        <v>0</v>
      </c>
      <c r="D158" s="107">
        <f>SUMIF('PIP 19.1'!A:A,A158,'PIP 19.1'!H:H)</f>
        <v>34000000</v>
      </c>
      <c r="E158" s="107">
        <f t="shared" si="4"/>
        <v>-34000000</v>
      </c>
      <c r="F158" s="108">
        <f t="shared" si="5"/>
        <v>-1</v>
      </c>
    </row>
    <row r="159" spans="1:6" x14ac:dyDescent="0.2">
      <c r="A159" t="s">
        <v>188</v>
      </c>
      <c r="B159" t="s">
        <v>217</v>
      </c>
      <c r="C159" s="107">
        <f>SUMIF('Program Lvl'!B:B,A159,'Program Lvl'!D:D)+SUMIF('Program Lvl'!B:B,A159,'Program Lvl'!E:E)+SUMIF('Program Lvl'!B:B,A159,'Program Lvl'!F:F)+SUMIF('Program Lvl'!B:B,A159,'Program Lvl'!G:G)+SUMIF('Program Lvl'!B:B,A159,'Program Lvl'!H:H)</f>
        <v>42900000</v>
      </c>
      <c r="D159" s="107">
        <f>SUMIF('PIP 19.1'!A:A,A159,'PIP 19.1'!H:H)</f>
        <v>62000000</v>
      </c>
      <c r="E159" s="107">
        <f t="shared" si="4"/>
        <v>-19100000</v>
      </c>
      <c r="F159" s="108">
        <f t="shared" si="5"/>
        <v>-0.30806451612903224</v>
      </c>
    </row>
    <row r="160" spans="1:6" x14ac:dyDescent="0.2">
      <c r="A160" t="s">
        <v>818</v>
      </c>
      <c r="B160" t="s">
        <v>836</v>
      </c>
      <c r="C160" s="107">
        <f>SUMIF('Program Lvl'!B:B,A160,'Program Lvl'!D:D)+SUMIF('Program Lvl'!B:B,A160,'Program Lvl'!E:E)+SUMIF('Program Lvl'!B:B,A160,'Program Lvl'!F:F)+SUMIF('Program Lvl'!B:B,A160,'Program Lvl'!G:G)+SUMIF('Program Lvl'!B:B,A160,'Program Lvl'!H:H)</f>
        <v>332642</v>
      </c>
      <c r="D160" s="107">
        <f>SUMIF('PIP 19.1'!A:A,A160,'PIP 19.1'!H:H)</f>
        <v>0</v>
      </c>
      <c r="E160" s="107">
        <f t="shared" si="4"/>
        <v>332642</v>
      </c>
      <c r="F160" s="108" t="str">
        <f t="shared" si="5"/>
        <v>New</v>
      </c>
    </row>
    <row r="161" spans="1:6" x14ac:dyDescent="0.2">
      <c r="A161" t="s">
        <v>821</v>
      </c>
      <c r="B161" t="s">
        <v>839</v>
      </c>
      <c r="C161" s="107">
        <f>SUMIF('Program Lvl'!B:B,A161,'Program Lvl'!D:D)+SUMIF('Program Lvl'!B:B,A161,'Program Lvl'!E:E)+SUMIF('Program Lvl'!B:B,A161,'Program Lvl'!F:F)+SUMIF('Program Lvl'!B:B,A161,'Program Lvl'!G:G)+SUMIF('Program Lvl'!B:B,A161,'Program Lvl'!H:H)</f>
        <v>29268</v>
      </c>
      <c r="D161" s="107">
        <f>SUMIF('PIP 19.1'!A:A,A161,'PIP 19.1'!H:H)</f>
        <v>0</v>
      </c>
      <c r="E161" s="107">
        <f t="shared" si="4"/>
        <v>29268</v>
      </c>
      <c r="F161" s="108" t="str">
        <f t="shared" si="5"/>
        <v>New</v>
      </c>
    </row>
    <row r="162" spans="1:6" x14ac:dyDescent="0.2">
      <c r="A162" t="s">
        <v>822</v>
      </c>
      <c r="B162" t="s">
        <v>840</v>
      </c>
      <c r="C162" s="107">
        <f>SUMIF('Program Lvl'!B:B,A162,'Program Lvl'!D:D)+SUMIF('Program Lvl'!B:B,A162,'Program Lvl'!E:E)+SUMIF('Program Lvl'!B:B,A162,'Program Lvl'!F:F)+SUMIF('Program Lvl'!B:B,A162,'Program Lvl'!G:G)+SUMIF('Program Lvl'!B:B,A162,'Program Lvl'!H:H)</f>
        <v>1577261</v>
      </c>
      <c r="D162" s="107">
        <f>SUMIF('PIP 19.1'!A:A,A162,'PIP 19.1'!H:H)</f>
        <v>0</v>
      </c>
      <c r="E162" s="107">
        <f t="shared" si="4"/>
        <v>1577261</v>
      </c>
      <c r="F162" s="108" t="str">
        <f t="shared" si="5"/>
        <v>New</v>
      </c>
    </row>
    <row r="163" spans="1:6" x14ac:dyDescent="0.2">
      <c r="A163" t="s">
        <v>1084</v>
      </c>
      <c r="B163" t="s">
        <v>1088</v>
      </c>
      <c r="C163" s="107">
        <f>SUMIF('Program Lvl'!B:B,A163,'Program Lvl'!D:D)+SUMIF('Program Lvl'!B:B,A163,'Program Lvl'!E:E)+SUMIF('Program Lvl'!B:B,A163,'Program Lvl'!F:F)+SUMIF('Program Lvl'!B:B,A163,'Program Lvl'!G:G)+SUMIF('Program Lvl'!B:B,A163,'Program Lvl'!H:H)</f>
        <v>1080563</v>
      </c>
      <c r="D163" s="107">
        <f>SUMIF('PIP 19.1'!A:A,A163,'PIP 19.1'!H:H)</f>
        <v>0</v>
      </c>
      <c r="E163" s="107">
        <f t="shared" si="4"/>
        <v>1080563</v>
      </c>
      <c r="F163" s="108" t="str">
        <f t="shared" si="5"/>
        <v>New</v>
      </c>
    </row>
    <row r="164" spans="1:6" x14ac:dyDescent="0.2">
      <c r="A164" t="s">
        <v>885</v>
      </c>
      <c r="B164" t="s">
        <v>890</v>
      </c>
      <c r="C164" s="107">
        <f>SUMIF('Program Lvl'!B:B,A164,'Program Lvl'!D:D)+SUMIF('Program Lvl'!B:B,A164,'Program Lvl'!E:E)+SUMIF('Program Lvl'!B:B,A164,'Program Lvl'!F:F)+SUMIF('Program Lvl'!B:B,A164,'Program Lvl'!G:G)+SUMIF('Program Lvl'!B:B,A164,'Program Lvl'!H:H)</f>
        <v>28000000</v>
      </c>
      <c r="D164" s="107">
        <f>SUMIF('PIP 19.1'!A:A,A164,'PIP 19.1'!H:H)</f>
        <v>35000000</v>
      </c>
      <c r="E164" s="107">
        <f t="shared" si="4"/>
        <v>-7000000</v>
      </c>
      <c r="F164" s="108">
        <f t="shared" si="5"/>
        <v>-0.2</v>
      </c>
    </row>
    <row r="165" spans="1:6" x14ac:dyDescent="0.2">
      <c r="A165" t="s">
        <v>886</v>
      </c>
      <c r="B165" t="s">
        <v>891</v>
      </c>
      <c r="C165" s="107">
        <f>SUMIF('Program Lvl'!B:B,A165,'Program Lvl'!D:D)+SUMIF('Program Lvl'!B:B,A165,'Program Lvl'!E:E)+SUMIF('Program Lvl'!B:B,A165,'Program Lvl'!F:F)+SUMIF('Program Lvl'!B:B,A165,'Program Lvl'!G:G)+SUMIF('Program Lvl'!B:B,A165,'Program Lvl'!H:H)</f>
        <v>813715</v>
      </c>
      <c r="D165" s="107">
        <f>SUMIF('PIP 19.1'!A:A,A165,'PIP 19.1'!H:H)</f>
        <v>0</v>
      </c>
      <c r="E165" s="107">
        <f t="shared" si="4"/>
        <v>813715</v>
      </c>
      <c r="F165" s="108" t="str">
        <f t="shared" si="5"/>
        <v>New</v>
      </c>
    </row>
    <row r="166" spans="1:6" x14ac:dyDescent="0.2">
      <c r="A166" t="s">
        <v>887</v>
      </c>
      <c r="B166" t="s">
        <v>892</v>
      </c>
      <c r="C166" s="107">
        <f>SUMIF('Program Lvl'!B:B,A166,'Program Lvl'!D:D)+SUMIF('Program Lvl'!B:B,A166,'Program Lvl'!E:E)+SUMIF('Program Lvl'!B:B,A166,'Program Lvl'!F:F)+SUMIF('Program Lvl'!B:B,A166,'Program Lvl'!G:G)+SUMIF('Program Lvl'!B:B,A166,'Program Lvl'!H:H)</f>
        <v>1218537</v>
      </c>
      <c r="D166" s="107">
        <f>SUMIF('PIP 19.1'!A:A,A166,'PIP 19.1'!H:H)</f>
        <v>0</v>
      </c>
      <c r="E166" s="107">
        <f t="shared" si="4"/>
        <v>1218537</v>
      </c>
      <c r="F166" s="108" t="str">
        <f t="shared" si="5"/>
        <v>New</v>
      </c>
    </row>
    <row r="167" spans="1:6" x14ac:dyDescent="0.2">
      <c r="A167" t="s">
        <v>888</v>
      </c>
      <c r="B167" t="s">
        <v>893</v>
      </c>
      <c r="C167" s="107">
        <f>SUMIF('Program Lvl'!B:B,A167,'Program Lvl'!D:D)+SUMIF('Program Lvl'!B:B,A167,'Program Lvl'!E:E)+SUMIF('Program Lvl'!B:B,A167,'Program Lvl'!F:F)+SUMIF('Program Lvl'!B:B,A167,'Program Lvl'!G:G)+SUMIF('Program Lvl'!B:B,A167,'Program Lvl'!H:H)</f>
        <v>424390</v>
      </c>
      <c r="D167" s="107">
        <f>SUMIF('PIP 19.1'!A:A,A167,'PIP 19.1'!H:H)</f>
        <v>0</v>
      </c>
      <c r="E167" s="107">
        <f t="shared" si="4"/>
        <v>424390</v>
      </c>
      <c r="F167" s="108" t="str">
        <f t="shared" si="5"/>
        <v>New</v>
      </c>
    </row>
    <row r="168" spans="1:6" x14ac:dyDescent="0.2">
      <c r="A168" t="s">
        <v>889</v>
      </c>
      <c r="B168" t="s">
        <v>894</v>
      </c>
      <c r="C168" s="107">
        <f>SUMIF('Program Lvl'!B:B,A168,'Program Lvl'!D:D)+SUMIF('Program Lvl'!B:B,A168,'Program Lvl'!E:E)+SUMIF('Program Lvl'!B:B,A168,'Program Lvl'!F:F)+SUMIF('Program Lvl'!B:B,A168,'Program Lvl'!G:G)+SUMIF('Program Lvl'!B:B,A168,'Program Lvl'!H:H)</f>
        <v>488652</v>
      </c>
      <c r="D168" s="107">
        <f>SUMIF('PIP 19.1'!A:A,A168,'PIP 19.1'!H:H)</f>
        <v>0</v>
      </c>
      <c r="E168" s="107">
        <f t="shared" si="4"/>
        <v>488652</v>
      </c>
      <c r="F168" s="108" t="str">
        <f t="shared" si="5"/>
        <v>New</v>
      </c>
    </row>
    <row r="169" spans="1:6" x14ac:dyDescent="0.2">
      <c r="A169" t="s">
        <v>99</v>
      </c>
      <c r="B169" t="s">
        <v>341</v>
      </c>
      <c r="C169" s="107">
        <f>SUMIF('Program Lvl'!B:B,A169,'Program Lvl'!D:D)+SUMIF('Program Lvl'!B:B,A169,'Program Lvl'!E:E)+SUMIF('Program Lvl'!B:B,A169,'Program Lvl'!F:F)+SUMIF('Program Lvl'!B:B,A169,'Program Lvl'!G:G)+SUMIF('Program Lvl'!B:B,A169,'Program Lvl'!H:H)</f>
        <v>69878786</v>
      </c>
      <c r="D169" s="107">
        <f>SUMIF('PIP 19.1'!A:A,A169,'PIP 19.1'!H:H)</f>
        <v>213268979</v>
      </c>
      <c r="E169" s="107">
        <f t="shared" si="4"/>
        <v>-143390193</v>
      </c>
      <c r="F169" s="108">
        <f t="shared" si="5"/>
        <v>-0.67234434971435764</v>
      </c>
    </row>
  </sheetData>
  <sortState ref="A2:D169">
    <sortCondition ref="A1"/>
  </sortState>
  <dataConsolidate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499984740745262"/>
  </sheetPr>
  <dimension ref="B2:E2"/>
  <sheetViews>
    <sheetView workbookViewId="0">
      <selection activeCell="N34" sqref="N34"/>
    </sheetView>
  </sheetViews>
  <sheetFormatPr defaultRowHeight="12.75" x14ac:dyDescent="0.2"/>
  <cols>
    <col min="1" max="16384" width="9.140625" style="109"/>
  </cols>
  <sheetData>
    <row r="2" spans="2:5" x14ac:dyDescent="0.2">
      <c r="B2" s="368" t="s">
        <v>1354</v>
      </c>
      <c r="C2" s="369"/>
      <c r="D2" s="369"/>
      <c r="E2" s="369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3:P11"/>
  <sheetViews>
    <sheetView zoomScale="80" zoomScaleNormal="80" workbookViewId="0">
      <selection activeCell="K20" sqref="K20"/>
    </sheetView>
  </sheetViews>
  <sheetFormatPr defaultRowHeight="12.75" x14ac:dyDescent="0.2"/>
  <cols>
    <col min="1" max="1" width="9.140625" style="110"/>
    <col min="2" max="2" width="28.7109375" style="110" bestFit="1" customWidth="1"/>
    <col min="3" max="6" width="9.140625" style="110"/>
    <col min="7" max="7" width="9.140625" style="110" customWidth="1"/>
    <col min="8" max="16384" width="9.140625" style="110"/>
  </cols>
  <sheetData>
    <row r="3" spans="2:16" ht="15.75" x14ac:dyDescent="0.25">
      <c r="B3" s="278" t="s">
        <v>964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</row>
    <row r="4" spans="2:16" x14ac:dyDescent="0.2"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</row>
    <row r="5" spans="2:16" ht="15" x14ac:dyDescent="0.25">
      <c r="B5" s="281" t="s">
        <v>1355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</row>
    <row r="6" spans="2:16" x14ac:dyDescent="0.2">
      <c r="B6" s="280"/>
      <c r="C6" s="280"/>
      <c r="D6" s="280"/>
      <c r="E6" s="280"/>
      <c r="F6" s="280"/>
      <c r="G6" s="280"/>
      <c r="H6" s="280"/>
      <c r="I6" s="280"/>
      <c r="J6" s="280"/>
      <c r="K6" s="280"/>
      <c r="L6" s="280"/>
    </row>
    <row r="7" spans="2:16" x14ac:dyDescent="0.2">
      <c r="C7" s="370" t="s">
        <v>859</v>
      </c>
      <c r="D7" s="370" t="s">
        <v>864</v>
      </c>
      <c r="E7" s="370" t="s">
        <v>865</v>
      </c>
      <c r="F7" s="370" t="s">
        <v>866</v>
      </c>
      <c r="G7" s="370" t="s">
        <v>867</v>
      </c>
      <c r="H7" s="370" t="s">
        <v>868</v>
      </c>
      <c r="I7" s="370" t="s">
        <v>869</v>
      </c>
      <c r="J7" s="370" t="s">
        <v>870</v>
      </c>
      <c r="K7" s="370" t="s">
        <v>871</v>
      </c>
      <c r="L7" s="370" t="s">
        <v>872</v>
      </c>
    </row>
    <row r="8" spans="2:16" x14ac:dyDescent="0.2">
      <c r="B8" s="309" t="s">
        <v>1356</v>
      </c>
      <c r="C8" s="371"/>
      <c r="D8" s="372">
        <v>4.2400006267461453E-3</v>
      </c>
      <c r="E8" s="372">
        <v>7.0417150835963768E-3</v>
      </c>
      <c r="F8" s="372">
        <v>1.1093143140979887E-2</v>
      </c>
      <c r="G8" s="372">
        <v>1.2904406375047382E-2</v>
      </c>
      <c r="H8" s="372">
        <v>1.1428872195801153E-2</v>
      </c>
      <c r="I8" s="372">
        <v>0</v>
      </c>
      <c r="J8" s="372">
        <v>0</v>
      </c>
      <c r="K8" s="372">
        <v>0</v>
      </c>
      <c r="L8" s="372">
        <v>0</v>
      </c>
      <c r="N8" s="373" t="s">
        <v>1357</v>
      </c>
    </row>
    <row r="9" spans="2:16" x14ac:dyDescent="0.2">
      <c r="B9" s="309" t="s">
        <v>1358</v>
      </c>
      <c r="C9" s="371"/>
      <c r="D9" s="372">
        <v>0.23799999999999999</v>
      </c>
      <c r="E9" s="372">
        <v>0.23799999999999999</v>
      </c>
      <c r="F9" s="372">
        <v>0.23799999999999999</v>
      </c>
      <c r="G9" s="372">
        <v>0.23799999999999999</v>
      </c>
      <c r="H9" s="372">
        <v>0.23799999999999999</v>
      </c>
      <c r="I9" s="372">
        <v>0.23799999999999999</v>
      </c>
      <c r="J9" s="372">
        <v>0.23799999999999999</v>
      </c>
      <c r="K9" s="372">
        <v>0.23799999999999999</v>
      </c>
      <c r="L9" s="372">
        <v>0.23799999999999999</v>
      </c>
      <c r="N9" s="373" t="s">
        <v>1357</v>
      </c>
    </row>
    <row r="10" spans="2:16" x14ac:dyDescent="0.2">
      <c r="B10" s="309" t="s">
        <v>1359</v>
      </c>
      <c r="C10" s="371"/>
      <c r="D10" s="371">
        <f t="shared" ref="D10:L10" si="0">D8*D9</f>
        <v>1.0091201491655825E-3</v>
      </c>
      <c r="E10" s="371">
        <f t="shared" si="0"/>
        <v>1.6759281898959377E-3</v>
      </c>
      <c r="F10" s="371">
        <f t="shared" si="0"/>
        <v>2.6401680675532131E-3</v>
      </c>
      <c r="G10" s="371">
        <f>G8*G9</f>
        <v>3.0712487172612768E-3</v>
      </c>
      <c r="H10" s="371">
        <f t="shared" si="0"/>
        <v>2.7200715826006744E-3</v>
      </c>
      <c r="I10" s="371">
        <f t="shared" si="0"/>
        <v>0</v>
      </c>
      <c r="J10" s="371">
        <f t="shared" si="0"/>
        <v>0</v>
      </c>
      <c r="K10" s="371">
        <f t="shared" si="0"/>
        <v>0</v>
      </c>
      <c r="L10" s="371">
        <f t="shared" si="0"/>
        <v>0</v>
      </c>
    </row>
    <row r="11" spans="2:16" x14ac:dyDescent="0.2">
      <c r="B11" s="309" t="s">
        <v>1360</v>
      </c>
      <c r="C11" s="374">
        <v>1</v>
      </c>
      <c r="D11" s="374">
        <f t="shared" ref="D11:K11" si="1">C11*(1+D10)</f>
        <v>1.0010091201491655</v>
      </c>
      <c r="E11" s="374">
        <f t="shared" si="1"/>
        <v>1.0026867395519665</v>
      </c>
      <c r="F11" s="374">
        <f>E11*(1+F10)</f>
        <v>1.0053340010634906</v>
      </c>
      <c r="G11" s="374">
        <f t="shared" si="1"/>
        <v>1.0084216318246759</v>
      </c>
      <c r="H11" s="374">
        <f t="shared" si="1"/>
        <v>1.0111646108486818</v>
      </c>
      <c r="I11" s="374">
        <f t="shared" si="1"/>
        <v>1.0111646108486818</v>
      </c>
      <c r="J11" s="374">
        <f t="shared" si="1"/>
        <v>1.0111646108486818</v>
      </c>
      <c r="K11" s="374">
        <f t="shared" si="1"/>
        <v>1.0111646108486818</v>
      </c>
      <c r="L11" s="374">
        <f>K11*(1+L10)</f>
        <v>1.0111646108486818</v>
      </c>
    </row>
  </sheetData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Y30"/>
  <sheetViews>
    <sheetView zoomScale="80" zoomScaleNormal="80" workbookViewId="0">
      <selection activeCell="I29" sqref="I29"/>
    </sheetView>
  </sheetViews>
  <sheetFormatPr defaultColWidth="9.140625" defaultRowHeight="15" x14ac:dyDescent="0.25"/>
  <cols>
    <col min="1" max="1" width="6.28515625" style="121" bestFit="1" customWidth="1"/>
    <col min="2" max="2" width="37.7109375" style="121" bestFit="1" customWidth="1"/>
    <col min="3" max="3" width="8.140625" style="139" bestFit="1" customWidth="1"/>
    <col min="4" max="11" width="8.140625" style="140" bestFit="1" customWidth="1"/>
    <col min="12" max="12" width="8.140625" style="140" customWidth="1"/>
    <col min="13" max="13" width="8.42578125" style="154" bestFit="1" customWidth="1"/>
    <col min="14" max="21" width="8.42578125" style="144" bestFit="1" customWidth="1"/>
    <col min="22" max="22" width="8.42578125" style="144" customWidth="1"/>
    <col min="23" max="23" width="8.42578125" style="139" bestFit="1" customWidth="1"/>
    <col min="24" max="24" width="8.7109375" style="144" bestFit="1" customWidth="1"/>
    <col min="25" max="25" width="11.5703125" style="121" hidden="1" customWidth="1"/>
    <col min="26" max="16384" width="9.140625" style="121"/>
  </cols>
  <sheetData>
    <row r="1" spans="1:25" x14ac:dyDescent="0.25">
      <c r="A1" s="111" t="s">
        <v>187</v>
      </c>
      <c r="B1" s="112" t="s">
        <v>0</v>
      </c>
      <c r="C1" s="113" t="str">
        <f>'Program Lvl (excl. Esc)'!D1</f>
        <v>FY20 (R)</v>
      </c>
      <c r="D1" s="114" t="str">
        <f>'Program Lvl (excl. Esc)'!E1</f>
        <v>FY21 (R)</v>
      </c>
      <c r="E1" s="114" t="str">
        <f>'Program Lvl (excl. Esc)'!F1</f>
        <v>FY22 (R)</v>
      </c>
      <c r="F1" s="114" t="str">
        <f>'Program Lvl (excl. Esc)'!G1</f>
        <v>FY23 (R)</v>
      </c>
      <c r="G1" s="114" t="str">
        <f>'Program Lvl (excl. Esc)'!H1</f>
        <v>FY24 (R)</v>
      </c>
      <c r="H1" s="114" t="str">
        <f>'Program Lvl (excl. Esc)'!I1</f>
        <v>FY25 (R)</v>
      </c>
      <c r="I1" s="114" t="str">
        <f>'Program Lvl (excl. Esc)'!J1</f>
        <v>FY26 (R)</v>
      </c>
      <c r="J1" s="114" t="str">
        <f>'Program Lvl (excl. Esc)'!K1</f>
        <v>FY27 (R)</v>
      </c>
      <c r="K1" s="115" t="str">
        <f>'Program Lvl (excl. Esc)'!L1</f>
        <v>FY28 (R)</v>
      </c>
      <c r="L1" s="115" t="str">
        <f>'Program Lvl (excl. Esc)'!M1</f>
        <v>FY29 (R)</v>
      </c>
      <c r="M1" s="375" t="str">
        <f>'Program Lvl (excl. Esc)'!N1</f>
        <v>FY20 (N)</v>
      </c>
      <c r="N1" s="376" t="str">
        <f>'Program Lvl (excl. Esc)'!O1</f>
        <v>FY21 (N)</v>
      </c>
      <c r="O1" s="376" t="str">
        <f>'Program Lvl (excl. Esc)'!P1</f>
        <v>FY22 (N)</v>
      </c>
      <c r="P1" s="376" t="str">
        <f>'Program Lvl (excl. Esc)'!Q1</f>
        <v>FY23 (N)</v>
      </c>
      <c r="Q1" s="376" t="str">
        <f>'Program Lvl (excl. Esc)'!R1</f>
        <v>FY24 (N)</v>
      </c>
      <c r="R1" s="376" t="str">
        <f>'Program Lvl (excl. Esc)'!S1</f>
        <v>FY25 (N)</v>
      </c>
      <c r="S1" s="376" t="str">
        <f>'Program Lvl (excl. Esc)'!T1</f>
        <v>FY26 (N)</v>
      </c>
      <c r="T1" s="376" t="str">
        <f>'Program Lvl (excl. Esc)'!U1</f>
        <v>FY27 (N)</v>
      </c>
      <c r="U1" s="377" t="str">
        <f>'Program Lvl (excl. Esc)'!V1</f>
        <v>FY28 (N)</v>
      </c>
      <c r="V1" s="377" t="str">
        <f>'Program Lvl (excl. Esc)'!W1</f>
        <v>FY29 (N)</v>
      </c>
      <c r="W1" s="119" t="s">
        <v>1002</v>
      </c>
      <c r="X1" s="120" t="s">
        <v>1003</v>
      </c>
    </row>
    <row r="2" spans="1:25" x14ac:dyDescent="0.25">
      <c r="A2" s="122" t="s">
        <v>151</v>
      </c>
      <c r="B2" s="123" t="s">
        <v>757</v>
      </c>
      <c r="C2" s="124">
        <f>SUMIF('Program Lvl (excl. Esc)'!$A$2:$A$182,$A2,'Program Lvl (excl. Esc)'!D$2:D$182)</f>
        <v>48730802.765044786</v>
      </c>
      <c r="D2" s="125">
        <f>SUMIF('Program Lvl (excl. Esc)'!$A$2:$A$182,$A2,'Program Lvl (excl. Esc)'!E$2:E$182)</f>
        <v>53887148.267407268</v>
      </c>
      <c r="E2" s="125">
        <f>SUMIF('Program Lvl (excl. Esc)'!$A$2:$A$182,$A2,'Program Lvl (excl. Esc)'!F$2:F$182)</f>
        <v>74715673.517995596</v>
      </c>
      <c r="F2" s="125">
        <f>SUMIF('Program Lvl (excl. Esc)'!$A$2:$A$182,$A2,'Program Lvl (excl. Esc)'!G$2:G$182)</f>
        <v>83461227.272277266</v>
      </c>
      <c r="G2" s="125">
        <f>SUMIF('Program Lvl (excl. Esc)'!$A$2:$A$182,$A2,'Program Lvl (excl. Esc)'!H$2:H$182)</f>
        <v>77389641.765964106</v>
      </c>
      <c r="H2" s="125">
        <f>SUMIF('Program Lvl (excl. Esc)'!$A$2:$A$182,$A2,'Program Lvl (excl. Esc)'!I$2:I$182)</f>
        <v>70280199.917552963</v>
      </c>
      <c r="I2" s="125">
        <f>SUMIF('Program Lvl (excl. Esc)'!$A$2:$A$182,$A2,'Program Lvl (excl. Esc)'!J$2:J$182)</f>
        <v>68991886.436223119</v>
      </c>
      <c r="J2" s="125">
        <f>SUMIF('Program Lvl (excl. Esc)'!$A$2:$A$182,$A2,'Program Lvl (excl. Esc)'!K$2:K$182)</f>
        <v>72861183.243116111</v>
      </c>
      <c r="K2" s="126">
        <f>SUMIF('Program Lvl (excl. Esc)'!$A$2:$A$182,$A2,'Program Lvl (excl. Esc)'!L$2:L$182)</f>
        <v>77381268.252978042</v>
      </c>
      <c r="L2" s="126">
        <f>SUMIF('Program Lvl (excl. Esc)'!$A$2:$A$182,$A2,'Program Lvl (excl. Esc)'!M$2:M$182)</f>
        <v>65032400</v>
      </c>
      <c r="M2" s="127">
        <f>SUMIF('Program Lvl (excl. Esc)'!$A$2:$A$182,$A2,'Program Lvl (excl. Esc)'!N$2:N$182)</f>
        <v>49949072.8341709</v>
      </c>
      <c r="N2" s="128">
        <f>SUMIF('Program Lvl (excl. Esc)'!$A$2:$A$182,$A2,'Program Lvl (excl. Esc)'!O$2:O$182)</f>
        <v>56615185.148444764</v>
      </c>
      <c r="O2" s="128">
        <f>SUMIF('Program Lvl (excl. Esc)'!$A$2:$A$182,$A2,'Program Lvl (excl. Esc)'!P$2:P$182)</f>
        <v>80460608.352090225</v>
      </c>
      <c r="P2" s="128">
        <f>SUMIF('Program Lvl (excl. Esc)'!$A$2:$A$182,$A2,'Program Lvl (excl. Esc)'!Q$2:Q$182)</f>
        <v>92125578.530522451</v>
      </c>
      <c r="Q2" s="128">
        <f>SUMIF('Program Lvl (excl. Esc)'!$A$2:$A$182,$A2,'Program Lvl (excl. Esc)'!R$2:R$182)</f>
        <v>87559276.286675096</v>
      </c>
      <c r="R2" s="128">
        <f>SUMIF('Program Lvl (excl. Esc)'!$A$2:$A$182,$A2,'Program Lvl (excl. Esc)'!S$2:S$182)</f>
        <v>81503485.275072262</v>
      </c>
      <c r="S2" s="128">
        <f>SUMIF('Program Lvl (excl. Esc)'!$A$2:$A$182,$A2,'Program Lvl (excl. Esc)'!T$2:T$182)</f>
        <v>82009672.525433615</v>
      </c>
      <c r="T2" s="128">
        <f>SUMIF('Program Lvl (excl. Esc)'!$A$2:$A$182,$A2,'Program Lvl (excl. Esc)'!U$2:U$182)</f>
        <v>88774276.77941373</v>
      </c>
      <c r="U2" s="129">
        <f>SUMIF('Program Lvl (excl. Esc)'!$A$2:$A$182,$A2,'Program Lvl (excl. Esc)'!V$2:V$182)</f>
        <v>96638600.488731161</v>
      </c>
      <c r="V2" s="129">
        <f>SUMIF('Program Lvl (excl. Esc)'!$A$2:$A$182,$A2,'Program Lvl (excl. Esc)'!W$2:W$182)</f>
        <v>83246970.111995161</v>
      </c>
      <c r="W2" s="124">
        <f>SUM(C2:L2)</f>
        <v>692731431.43855929</v>
      </c>
      <c r="X2" s="128">
        <f>SUM(M2:V2)</f>
        <v>798882726.33254933</v>
      </c>
      <c r="Y2" s="121" t="s">
        <v>686</v>
      </c>
    </row>
    <row r="3" spans="1:25" x14ac:dyDescent="0.25">
      <c r="A3" s="122" t="s">
        <v>140</v>
      </c>
      <c r="B3" s="123" t="s">
        <v>758</v>
      </c>
      <c r="C3" s="124">
        <f>SUMIF('Program Lvl (excl. Esc)'!$A$2:$A$182,$A3,'Program Lvl (excl. Esc)'!D$2:D$182)</f>
        <v>8839226.1587801427</v>
      </c>
      <c r="D3" s="125">
        <f>SUMIF('Program Lvl (excl. Esc)'!$A$2:$A$182,$A3,'Program Lvl (excl. Esc)'!E$2:E$182)</f>
        <v>2991961.3790250174</v>
      </c>
      <c r="E3" s="125">
        <f>SUMIF('Program Lvl (excl. Esc)'!$A$2:$A$182,$A3,'Program Lvl (excl. Esc)'!F$2:F$182)</f>
        <v>3481430.0484192637</v>
      </c>
      <c r="F3" s="125">
        <f>SUMIF('Program Lvl (excl. Esc)'!$A$2:$A$182,$A3,'Program Lvl (excl. Esc)'!G$2:G$182)</f>
        <v>2974946.0992538286</v>
      </c>
      <c r="G3" s="125">
        <f>SUMIF('Program Lvl (excl. Esc)'!$A$2:$A$182,$A3,'Program Lvl (excl. Esc)'!H$2:H$182)</f>
        <v>2966875.984200106</v>
      </c>
      <c r="H3" s="125">
        <f>SUMIF('Program Lvl (excl. Esc)'!$A$2:$A$182,$A3,'Program Lvl (excl. Esc)'!I$2:I$182)</f>
        <v>2769084.2519200989</v>
      </c>
      <c r="I3" s="125">
        <f>SUMIF('Program Lvl (excl. Esc)'!$A$2:$A$182,$A3,'Program Lvl (excl. Esc)'!J$2:J$182)</f>
        <v>0</v>
      </c>
      <c r="J3" s="125">
        <f>SUMIF('Program Lvl (excl. Esc)'!$A$2:$A$182,$A3,'Program Lvl (excl. Esc)'!K$2:K$182)</f>
        <v>4944793.307000177</v>
      </c>
      <c r="K3" s="126">
        <f>SUMIF('Program Lvl (excl. Esc)'!$A$2:$A$182,$A3,'Program Lvl (excl. Esc)'!L$2:L$182)</f>
        <v>0</v>
      </c>
      <c r="L3" s="126">
        <f>SUMIF('Program Lvl (excl. Esc)'!$A$2:$A$182,$A3,'Program Lvl (excl. Esc)'!M$2:M$182)</f>
        <v>5000000</v>
      </c>
      <c r="M3" s="127">
        <f>SUMIF('Program Lvl (excl. Esc)'!$A$2:$A$182,$A3,'Program Lvl (excl. Esc)'!N$2:N$182)</f>
        <v>9060206.8127496466</v>
      </c>
      <c r="N3" s="128">
        <f>SUMIF('Program Lvl (excl. Esc)'!$A$2:$A$182,$A3,'Program Lvl (excl. Esc)'!O$2:O$182)</f>
        <v>3143429.4238381586</v>
      </c>
      <c r="O3" s="128">
        <f>SUMIF('Program Lvl (excl. Esc)'!$A$2:$A$182,$A3,'Program Lvl (excl. Esc)'!P$2:P$182)</f>
        <v>3749119.3807360008</v>
      </c>
      <c r="P3" s="128">
        <f>SUMIF('Program Lvl (excl. Esc)'!$A$2:$A$182,$A3,'Program Lvl (excl. Esc)'!Q$2:Q$182)</f>
        <v>3283783.8532709358</v>
      </c>
      <c r="Q3" s="128">
        <f>SUMIF('Program Lvl (excl. Esc)'!$A$2:$A$182,$A3,'Program Lvl (excl. Esc)'!R$2:R$182)</f>
        <v>3356747.855151955</v>
      </c>
      <c r="R3" s="128">
        <f>SUMIF('Program Lvl (excl. Esc)'!$A$2:$A$182,$A3,'Program Lvl (excl. Esc)'!S$2:S$182)</f>
        <v>3211288.7814287036</v>
      </c>
      <c r="S3" s="128">
        <f>SUMIF('Program Lvl (excl. Esc)'!$A$2:$A$182,$A3,'Program Lvl (excl. Esc)'!T$2:T$182)</f>
        <v>0</v>
      </c>
      <c r="T3" s="128">
        <f>SUMIF('Program Lvl (excl. Esc)'!$A$2:$A$182,$A3,'Program Lvl (excl. Esc)'!U$2:U$182)</f>
        <v>6024750.4928366635</v>
      </c>
      <c r="U3" s="129">
        <f>SUMIF('Program Lvl (excl. Esc)'!$A$2:$A$182,$A3,'Program Lvl (excl. Esc)'!V$2:V$182)</f>
        <v>0</v>
      </c>
      <c r="V3" s="129">
        <f>SUMIF('Program Lvl (excl. Esc)'!$A$2:$A$182,$A3,'Program Lvl (excl. Esc)'!W$2:W$182)</f>
        <v>6400422.7209817851</v>
      </c>
      <c r="W3" s="124">
        <f t="shared" ref="W3:W27" si="0">SUM(C3:L3)</f>
        <v>33968317.228598632</v>
      </c>
      <c r="X3" s="128">
        <f t="shared" ref="X3:X27" si="1">SUM(M3:V3)</f>
        <v>38229749.320993848</v>
      </c>
      <c r="Y3" s="121" t="s">
        <v>686</v>
      </c>
    </row>
    <row r="4" spans="1:25" x14ac:dyDescent="0.25">
      <c r="A4" s="122" t="s">
        <v>949</v>
      </c>
      <c r="B4" s="123" t="s">
        <v>950</v>
      </c>
      <c r="C4" s="124">
        <f>SUMIF('Program Lvl (excl. Esc)'!$A$2:$A$182,$A4,'Program Lvl (excl. Esc)'!D$2:D$182)</f>
        <v>299697.56914432056</v>
      </c>
      <c r="D4" s="125">
        <f>SUMIF('Program Lvl (excl. Esc)'!$A$2:$A$182,$A4,'Program Lvl (excl. Esc)'!E$2:E$182)</f>
        <v>299196.13790250174</v>
      </c>
      <c r="E4" s="125">
        <f>SUMIF('Program Lvl (excl. Esc)'!$A$2:$A$182,$A4,'Program Lvl (excl. Esc)'!F$2:F$182)</f>
        <v>298408.28986450832</v>
      </c>
      <c r="F4" s="125">
        <f>SUMIF('Program Lvl (excl. Esc)'!$A$2:$A$182,$A4,'Program Lvl (excl. Esc)'!G$2:G$182)</f>
        <v>297494.60992538283</v>
      </c>
      <c r="G4" s="125">
        <f>SUMIF('Program Lvl (excl. Esc)'!$A$2:$A$182,$A4,'Program Lvl (excl. Esc)'!H$2:H$182)</f>
        <v>296687.59842001059</v>
      </c>
      <c r="H4" s="125">
        <f>SUMIF('Program Lvl (excl. Esc)'!$A$2:$A$182,$A4,'Program Lvl (excl. Esc)'!I$2:I$182)</f>
        <v>296687.59842001059</v>
      </c>
      <c r="I4" s="125">
        <f>SUMIF('Program Lvl (excl. Esc)'!$A$2:$A$182,$A4,'Program Lvl (excl. Esc)'!J$2:J$182)</f>
        <v>296687.59842001059</v>
      </c>
      <c r="J4" s="125">
        <f>SUMIF('Program Lvl (excl. Esc)'!$A$2:$A$182,$A4,'Program Lvl (excl. Esc)'!K$2:K$182)</f>
        <v>296687.59842001059</v>
      </c>
      <c r="K4" s="126">
        <f>SUMIF('Program Lvl (excl. Esc)'!$A$2:$A$182,$A4,'Program Lvl (excl. Esc)'!L$2:L$182)</f>
        <v>296687.59842001059</v>
      </c>
      <c r="L4" s="126">
        <f>SUMIF('Program Lvl (excl. Esc)'!$A$2:$A$182,$A4,'Program Lvl (excl. Esc)'!M$2:M$182)</f>
        <v>300000</v>
      </c>
      <c r="M4" s="127">
        <f>SUMIF('Program Lvl (excl. Esc)'!$A$2:$A$182,$A4,'Program Lvl (excl. Esc)'!N$2:N$182)</f>
        <v>307190.00837292854</v>
      </c>
      <c r="N4" s="128">
        <f>SUMIF('Program Lvl (excl. Esc)'!$A$2:$A$182,$A4,'Program Lvl (excl. Esc)'!O$2:O$182)</f>
        <v>314342.94238381588</v>
      </c>
      <c r="O4" s="128">
        <f>SUMIF('Program Lvl (excl. Esc)'!$A$2:$A$182,$A4,'Program Lvl (excl. Esc)'!P$2:P$182)</f>
        <v>321353.0897773715</v>
      </c>
      <c r="P4" s="128">
        <f>SUMIF('Program Lvl (excl. Esc)'!$A$2:$A$182,$A4,'Program Lvl (excl. Esc)'!Q$2:Q$182)</f>
        <v>328378.38532709359</v>
      </c>
      <c r="Q4" s="128">
        <f>SUMIF('Program Lvl (excl. Esc)'!$A$2:$A$182,$A4,'Program Lvl (excl. Esc)'!R$2:R$182)</f>
        <v>335674.78551519552</v>
      </c>
      <c r="R4" s="128">
        <f>SUMIF('Program Lvl (excl. Esc)'!$A$2:$A$182,$A4,'Program Lvl (excl. Esc)'!S$2:S$182)</f>
        <v>344066.65515307535</v>
      </c>
      <c r="S4" s="128">
        <f>SUMIF('Program Lvl (excl. Esc)'!$A$2:$A$182,$A4,'Program Lvl (excl. Esc)'!T$2:T$182)</f>
        <v>352668.32153190224</v>
      </c>
      <c r="T4" s="128">
        <f>SUMIF('Program Lvl (excl. Esc)'!$A$2:$A$182,$A4,'Program Lvl (excl. Esc)'!U$2:U$182)</f>
        <v>361485.02957019978</v>
      </c>
      <c r="U4" s="129">
        <f>SUMIF('Program Lvl (excl. Esc)'!$A$2:$A$182,$A4,'Program Lvl (excl. Esc)'!V$2:V$182)</f>
        <v>370522.15530945471</v>
      </c>
      <c r="V4" s="129">
        <f>SUMIF('Program Lvl (excl. Esc)'!$A$2:$A$182,$A4,'Program Lvl (excl. Esc)'!W$2:W$182)</f>
        <v>384025.36325890711</v>
      </c>
      <c r="W4" s="124">
        <f t="shared" si="0"/>
        <v>2978234.5989367664</v>
      </c>
      <c r="X4" s="128">
        <f t="shared" si="1"/>
        <v>3419706.7361999438</v>
      </c>
      <c r="Y4" s="121" t="s">
        <v>686</v>
      </c>
    </row>
    <row r="5" spans="1:25" x14ac:dyDescent="0.25">
      <c r="A5" s="122" t="s">
        <v>152</v>
      </c>
      <c r="B5" s="123" t="s">
        <v>759</v>
      </c>
      <c r="C5" s="124">
        <f>SUMIF('Program Lvl (excl. Esc)'!$A$2:$A$182,$A5,'Program Lvl (excl. Esc)'!D$2:D$182)</f>
        <v>6793988.0497657917</v>
      </c>
      <c r="D5" s="125">
        <f>SUMIF('Program Lvl (excl. Esc)'!$A$2:$A$182,$A5,'Program Lvl (excl. Esc)'!E$2:E$182)</f>
        <v>7084030.0562605252</v>
      </c>
      <c r="E5" s="125">
        <f>SUMIF('Program Lvl (excl. Esc)'!$A$2:$A$182,$A5,'Program Lvl (excl. Esc)'!F$2:F$182)</f>
        <v>6612099.0566001898</v>
      </c>
      <c r="F5" s="125">
        <f>SUMIF('Program Lvl (excl. Esc)'!$A$2:$A$182,$A5,'Program Lvl (excl. Esc)'!G$2:G$182)</f>
        <v>6222642.1984281465</v>
      </c>
      <c r="G5" s="125">
        <f>SUMIF('Program Lvl (excl. Esc)'!$A$2:$A$182,$A5,'Program Lvl (excl. Esc)'!H$2:H$182)</f>
        <v>5881433.088336166</v>
      </c>
      <c r="H5" s="125">
        <f>SUMIF('Program Lvl (excl. Esc)'!$A$2:$A$182,$A5,'Program Lvl (excl. Esc)'!I$2:I$182)</f>
        <v>5933751.968400212</v>
      </c>
      <c r="I5" s="125">
        <f>SUMIF('Program Lvl (excl. Esc)'!$A$2:$A$182,$A5,'Program Lvl (excl. Esc)'!J$2:J$182)</f>
        <v>5933751.968400212</v>
      </c>
      <c r="J5" s="125">
        <f>SUMIF('Program Lvl (excl. Esc)'!$A$2:$A$182,$A5,'Program Lvl (excl. Esc)'!K$2:K$182)</f>
        <v>5933751.968400212</v>
      </c>
      <c r="K5" s="126">
        <f>SUMIF('Program Lvl (excl. Esc)'!$A$2:$A$182,$A5,'Program Lvl (excl. Esc)'!L$2:L$182)</f>
        <v>5933751.968400212</v>
      </c>
      <c r="L5" s="126">
        <f>SUMIF('Program Lvl (excl. Esc)'!$A$2:$A$182,$A5,'Program Lvl (excl. Esc)'!M$2:M$182)</f>
        <v>6000000</v>
      </c>
      <c r="M5" s="127">
        <f>SUMIF('Program Lvl (excl. Esc)'!$A$2:$A$182,$A5,'Program Lvl (excl. Esc)'!N$2:N$182)</f>
        <v>6963837.7510099355</v>
      </c>
      <c r="N5" s="128">
        <f>SUMIF('Program Lvl (excl. Esc)'!$A$2:$A$182,$A5,'Program Lvl (excl. Esc)'!O$2:O$182)</f>
        <v>7442659.0778587135</v>
      </c>
      <c r="O5" s="128">
        <f>SUMIF('Program Lvl (excl. Esc)'!$A$2:$A$182,$A5,'Program Lvl (excl. Esc)'!P$2:P$182)</f>
        <v>7120507.485624088</v>
      </c>
      <c r="P5" s="128">
        <f>SUMIF('Program Lvl (excl. Esc)'!$A$2:$A$182,$A5,'Program Lvl (excl. Esc)'!Q$2:Q$182)</f>
        <v>6868632.6723720757</v>
      </c>
      <c r="Q5" s="128">
        <f>SUMIF('Program Lvl (excl. Esc)'!$A$2:$A$182,$A5,'Program Lvl (excl. Esc)'!R$2:R$182)</f>
        <v>6654301.6997102089</v>
      </c>
      <c r="R5" s="128">
        <f>SUMIF('Program Lvl (excl. Esc)'!$A$2:$A$182,$A5,'Program Lvl (excl. Esc)'!S$2:S$182)</f>
        <v>6881333.1030615075</v>
      </c>
      <c r="S5" s="128">
        <f>SUMIF('Program Lvl (excl. Esc)'!$A$2:$A$182,$A5,'Program Lvl (excl. Esc)'!T$2:T$182)</f>
        <v>7053366.4306380451</v>
      </c>
      <c r="T5" s="128">
        <f>SUMIF('Program Lvl (excl. Esc)'!$A$2:$A$182,$A5,'Program Lvl (excl. Esc)'!U$2:U$182)</f>
        <v>7229700.5914039956</v>
      </c>
      <c r="U5" s="129">
        <f>SUMIF('Program Lvl (excl. Esc)'!$A$2:$A$182,$A5,'Program Lvl (excl. Esc)'!V$2:V$182)</f>
        <v>7410443.1061890945</v>
      </c>
      <c r="V5" s="129">
        <f>SUMIF('Program Lvl (excl. Esc)'!$A$2:$A$182,$A5,'Program Lvl (excl. Esc)'!W$2:W$182)</f>
        <v>7680507.2651781421</v>
      </c>
      <c r="W5" s="124">
        <f t="shared" si="0"/>
        <v>62329200.322991662</v>
      </c>
      <c r="X5" s="128">
        <f t="shared" si="1"/>
        <v>71305289.183045805</v>
      </c>
      <c r="Y5" s="121" t="s">
        <v>686</v>
      </c>
    </row>
    <row r="6" spans="1:25" x14ac:dyDescent="0.25">
      <c r="A6" s="122" t="s">
        <v>154</v>
      </c>
      <c r="B6" s="123" t="s">
        <v>760</v>
      </c>
      <c r="C6" s="124">
        <f>SUMIF('Program Lvl (excl. Esc)'!$A$2:$A$182,$A6,'Program Lvl (excl. Esc)'!D$2:D$182)</f>
        <v>0</v>
      </c>
      <c r="D6" s="125">
        <f>SUMIF('Program Lvl (excl. Esc)'!$A$2:$A$182,$A6,'Program Lvl (excl. Esc)'!E$2:E$182)</f>
        <v>0</v>
      </c>
      <c r="E6" s="125">
        <f>SUMIF('Program Lvl (excl. Esc)'!$A$2:$A$182,$A6,'Program Lvl (excl. Esc)'!F$2:F$182)</f>
        <v>0</v>
      </c>
      <c r="F6" s="125">
        <f>SUMIF('Program Lvl (excl. Esc)'!$A$2:$A$182,$A6,'Program Lvl (excl. Esc)'!G$2:G$182)</f>
        <v>0</v>
      </c>
      <c r="G6" s="125">
        <f>SUMIF('Program Lvl (excl. Esc)'!$A$2:$A$182,$A6,'Program Lvl (excl. Esc)'!H$2:H$182)</f>
        <v>0</v>
      </c>
      <c r="H6" s="125">
        <f>SUMIF('Program Lvl (excl. Esc)'!$A$2:$A$182,$A6,'Program Lvl (excl. Esc)'!I$2:I$182)</f>
        <v>0</v>
      </c>
      <c r="I6" s="125">
        <f>SUMIF('Program Lvl (excl. Esc)'!$A$2:$A$182,$A6,'Program Lvl (excl. Esc)'!J$2:J$182)</f>
        <v>0</v>
      </c>
      <c r="J6" s="125">
        <f>SUMIF('Program Lvl (excl. Esc)'!$A$2:$A$182,$A6,'Program Lvl (excl. Esc)'!K$2:K$182)</f>
        <v>0</v>
      </c>
      <c r="K6" s="126">
        <f>SUMIF('Program Lvl (excl. Esc)'!$A$2:$A$182,$A6,'Program Lvl (excl. Esc)'!L$2:L$182)</f>
        <v>0</v>
      </c>
      <c r="L6" s="126">
        <f>SUMIF('Program Lvl (excl. Esc)'!$A$2:$A$182,$A6,'Program Lvl (excl. Esc)'!M$2:M$182)</f>
        <v>0</v>
      </c>
      <c r="M6" s="127">
        <f>SUMIF('Program Lvl (excl. Esc)'!$A$2:$A$182,$A6,'Program Lvl (excl. Esc)'!N$2:N$182)</f>
        <v>0</v>
      </c>
      <c r="N6" s="128">
        <f>SUMIF('Program Lvl (excl. Esc)'!$A$2:$A$182,$A6,'Program Lvl (excl. Esc)'!O$2:O$182)</f>
        <v>0</v>
      </c>
      <c r="O6" s="128">
        <f>SUMIF('Program Lvl (excl. Esc)'!$A$2:$A$182,$A6,'Program Lvl (excl. Esc)'!P$2:P$182)</f>
        <v>0</v>
      </c>
      <c r="P6" s="128">
        <f>SUMIF('Program Lvl (excl. Esc)'!$A$2:$A$182,$A6,'Program Lvl (excl. Esc)'!Q$2:Q$182)</f>
        <v>0</v>
      </c>
      <c r="Q6" s="128">
        <f>SUMIF('Program Lvl (excl. Esc)'!$A$2:$A$182,$A6,'Program Lvl (excl. Esc)'!R$2:R$182)</f>
        <v>0</v>
      </c>
      <c r="R6" s="128">
        <f>SUMIF('Program Lvl (excl. Esc)'!$A$2:$A$182,$A6,'Program Lvl (excl. Esc)'!S$2:S$182)</f>
        <v>0</v>
      </c>
      <c r="S6" s="128">
        <f>SUMIF('Program Lvl (excl. Esc)'!$A$2:$A$182,$A6,'Program Lvl (excl. Esc)'!T$2:T$182)</f>
        <v>0</v>
      </c>
      <c r="T6" s="128">
        <f>SUMIF('Program Lvl (excl. Esc)'!$A$2:$A$182,$A6,'Program Lvl (excl. Esc)'!U$2:U$182)</f>
        <v>0</v>
      </c>
      <c r="U6" s="129">
        <f>SUMIF('Program Lvl (excl. Esc)'!$A$2:$A$182,$A6,'Program Lvl (excl. Esc)'!V$2:V$182)</f>
        <v>0</v>
      </c>
      <c r="V6" s="129">
        <f>SUMIF('Program Lvl (excl. Esc)'!$A$2:$A$182,$A6,'Program Lvl (excl. Esc)'!W$2:W$182)</f>
        <v>0</v>
      </c>
      <c r="W6" s="124">
        <f t="shared" si="0"/>
        <v>0</v>
      </c>
      <c r="X6" s="128">
        <f t="shared" si="1"/>
        <v>0</v>
      </c>
      <c r="Y6" s="121" t="s">
        <v>686</v>
      </c>
    </row>
    <row r="7" spans="1:25" x14ac:dyDescent="0.25">
      <c r="A7" s="122" t="s">
        <v>156</v>
      </c>
      <c r="B7" s="123" t="s">
        <v>761</v>
      </c>
      <c r="C7" s="124">
        <f>SUMIF('Program Lvl (excl. Esc)'!$A$2:$A$182,$A7,'Program Lvl (excl. Esc)'!D$2:D$182)</f>
        <v>1828155.1717803553</v>
      </c>
      <c r="D7" s="125">
        <f>SUMIF('Program Lvl (excl. Esc)'!$A$2:$A$182,$A7,'Program Lvl (excl. Esc)'!E$2:E$182)</f>
        <v>1825096.4412052606</v>
      </c>
      <c r="E7" s="125">
        <f>SUMIF('Program Lvl (excl. Esc)'!$A$2:$A$182,$A7,'Program Lvl (excl. Esc)'!F$2:F$182)</f>
        <v>1820290.5681735007</v>
      </c>
      <c r="F7" s="125">
        <f>SUMIF('Program Lvl (excl. Esc)'!$A$2:$A$182,$A7,'Program Lvl (excl. Esc)'!G$2:G$182)</f>
        <v>1814717.1205448355</v>
      </c>
      <c r="G7" s="125">
        <f>SUMIF('Program Lvl (excl. Esc)'!$A$2:$A$182,$A7,'Program Lvl (excl. Esc)'!H$2:H$182)</f>
        <v>1809794.3503620648</v>
      </c>
      <c r="H7" s="125">
        <f>SUMIF('Program Lvl (excl. Esc)'!$A$2:$A$182,$A7,'Program Lvl (excl. Esc)'!I$2:I$182)</f>
        <v>1809794.3503620648</v>
      </c>
      <c r="I7" s="125">
        <f>SUMIF('Program Lvl (excl. Esc)'!$A$2:$A$182,$A7,'Program Lvl (excl. Esc)'!J$2:J$182)</f>
        <v>1809794.3503620648</v>
      </c>
      <c r="J7" s="125">
        <f>SUMIF('Program Lvl (excl. Esc)'!$A$2:$A$182,$A7,'Program Lvl (excl. Esc)'!K$2:K$182)</f>
        <v>1809794.3503620648</v>
      </c>
      <c r="K7" s="126">
        <f>SUMIF('Program Lvl (excl. Esc)'!$A$2:$A$182,$A7,'Program Lvl (excl. Esc)'!L$2:L$182)</f>
        <v>1809794.3503620648</v>
      </c>
      <c r="L7" s="126">
        <f>SUMIF('Program Lvl (excl. Esc)'!$A$2:$A$182,$A7,'Program Lvl (excl. Esc)'!M$2:M$182)</f>
        <v>1830000</v>
      </c>
      <c r="M7" s="127">
        <f>SUMIF('Program Lvl (excl. Esc)'!$A$2:$A$182,$A7,'Program Lvl (excl. Esc)'!N$2:N$182)</f>
        <v>1873859.0510748639</v>
      </c>
      <c r="N7" s="128">
        <f>SUMIF('Program Lvl (excl. Esc)'!$A$2:$A$182,$A7,'Program Lvl (excl. Esc)'!O$2:O$182)</f>
        <v>1917491.9485412766</v>
      </c>
      <c r="O7" s="128">
        <f>SUMIF('Program Lvl (excl. Esc)'!$A$2:$A$182,$A7,'Program Lvl (excl. Esc)'!P$2:P$182)</f>
        <v>1960253.8476419661</v>
      </c>
      <c r="P7" s="128">
        <f>SUMIF('Program Lvl (excl. Esc)'!$A$2:$A$182,$A7,'Program Lvl (excl. Esc)'!Q$2:Q$182)</f>
        <v>2003108.150495271</v>
      </c>
      <c r="Q7" s="128">
        <f>SUMIF('Program Lvl (excl. Esc)'!$A$2:$A$182,$A7,'Program Lvl (excl. Esc)'!R$2:R$182)</f>
        <v>2047616.1916426928</v>
      </c>
      <c r="R7" s="128">
        <f>SUMIF('Program Lvl (excl. Esc)'!$A$2:$A$182,$A7,'Program Lvl (excl. Esc)'!S$2:S$182)</f>
        <v>2098806.5964337597</v>
      </c>
      <c r="S7" s="128">
        <f>SUMIF('Program Lvl (excl. Esc)'!$A$2:$A$182,$A7,'Program Lvl (excl. Esc)'!T$2:T$182)</f>
        <v>2151276.7613446037</v>
      </c>
      <c r="T7" s="128">
        <f>SUMIF('Program Lvl (excl. Esc)'!$A$2:$A$182,$A7,'Program Lvl (excl. Esc)'!U$2:U$182)</f>
        <v>2205058.6803782186</v>
      </c>
      <c r="U7" s="129">
        <f>SUMIF('Program Lvl (excl. Esc)'!$A$2:$A$182,$A7,'Program Lvl (excl. Esc)'!V$2:V$182)</f>
        <v>2260185.1473876741</v>
      </c>
      <c r="V7" s="129">
        <f>SUMIF('Program Lvl (excl. Esc)'!$A$2:$A$182,$A7,'Program Lvl (excl. Esc)'!W$2:W$182)</f>
        <v>2342554.7158793332</v>
      </c>
      <c r="W7" s="124">
        <f t="shared" si="0"/>
        <v>18167231.053514272</v>
      </c>
      <c r="X7" s="128">
        <f t="shared" si="1"/>
        <v>20860211.090819661</v>
      </c>
      <c r="Y7" s="121" t="s">
        <v>686</v>
      </c>
    </row>
    <row r="8" spans="1:25" x14ac:dyDescent="0.25">
      <c r="A8" s="122" t="s">
        <v>96</v>
      </c>
      <c r="B8" s="123" t="s">
        <v>295</v>
      </c>
      <c r="C8" s="124">
        <f>SUMIF('Program Lvl (excl. Esc)'!$A$2:$A$182,$A8,'Program Lvl (excl. Esc)'!D$2:D$182)</f>
        <v>1622013.1938039202</v>
      </c>
      <c r="D8" s="125">
        <f>SUMIF('Program Lvl (excl. Esc)'!$A$2:$A$182,$A8,'Program Lvl (excl. Esc)'!E$2:E$182)</f>
        <v>1559660.5981832175</v>
      </c>
      <c r="E8" s="125">
        <f>SUMIF('Program Lvl (excl. Esc)'!$A$2:$A$182,$A8,'Program Lvl (excl. Esc)'!F$2:F$182)</f>
        <v>1534301.0366388536</v>
      </c>
      <c r="F8" s="125">
        <f>SUMIF('Program Lvl (excl. Esc)'!$A$2:$A$182,$A8,'Program Lvl (excl. Esc)'!G$2:G$182)</f>
        <v>1522181.7457669086</v>
      </c>
      <c r="G8" s="125">
        <f>SUMIF('Program Lvl (excl. Esc)'!$A$2:$A$182,$A8,'Program Lvl (excl. Esc)'!H$2:H$182)</f>
        <v>1516141.8660738908</v>
      </c>
      <c r="H8" s="125">
        <f>SUMIF('Program Lvl (excl. Esc)'!$A$2:$A$182,$A8,'Program Lvl (excl. Esc)'!I$2:I$182)</f>
        <v>1516141.8660738908</v>
      </c>
      <c r="I8" s="125">
        <f>SUMIF('Program Lvl (excl. Esc)'!$A$2:$A$182,$A8,'Program Lvl (excl. Esc)'!J$2:J$182)</f>
        <v>1516141.8660738908</v>
      </c>
      <c r="J8" s="125">
        <f>SUMIF('Program Lvl (excl. Esc)'!$A$2:$A$182,$A8,'Program Lvl (excl. Esc)'!K$2:K$182)</f>
        <v>1516141.8660738908</v>
      </c>
      <c r="K8" s="126">
        <f>SUMIF('Program Lvl (excl. Esc)'!$A$2:$A$182,$A8,'Program Lvl (excl. Esc)'!L$2:L$182)</f>
        <v>1516141.8660738908</v>
      </c>
      <c r="L8" s="126">
        <f>SUMIF('Program Lvl (excl. Esc)'!$A$2:$A$182,$A8,'Program Lvl (excl. Esc)'!M$2:M$182)</f>
        <v>1533069</v>
      </c>
      <c r="M8" s="127">
        <f>SUMIF('Program Lvl (excl. Esc)'!$A$2:$A$182,$A8,'Program Lvl (excl. Esc)'!N$2:N$182)</f>
        <v>1662563.523649018</v>
      </c>
      <c r="N8" s="128">
        <f>SUMIF('Program Lvl (excl. Esc)'!$A$2:$A$182,$A8,'Program Lvl (excl. Esc)'!O$2:O$182)</f>
        <v>1638618.4159662428</v>
      </c>
      <c r="O8" s="128">
        <f>SUMIF('Program Lvl (excl. Esc)'!$A$2:$A$182,$A8,'Program Lvl (excl. Esc)'!P$2:P$182)</f>
        <v>1652274.4022841628</v>
      </c>
      <c r="P8" s="128">
        <f>SUMIF('Program Lvl (excl. Esc)'!$A$2:$A$182,$A8,'Program Lvl (excl. Esc)'!Q$2:Q$182)</f>
        <v>1680203.8328515799</v>
      </c>
      <c r="Q8" s="128">
        <f>SUMIF('Program Lvl (excl. Esc)'!$A$2:$A$182,$A8,'Program Lvl (excl. Esc)'!R$2:R$182)</f>
        <v>1715375.3591833175</v>
      </c>
      <c r="R8" s="128">
        <f>SUMIF('Program Lvl (excl. Esc)'!$A$2:$A$182,$A8,'Program Lvl (excl. Esc)'!S$2:S$182)</f>
        <v>1758259.7431629004</v>
      </c>
      <c r="S8" s="128">
        <f>SUMIF('Program Lvl (excl. Esc)'!$A$2:$A$182,$A8,'Program Lvl (excl. Esc)'!T$2:T$182)</f>
        <v>1802216.2367419731</v>
      </c>
      <c r="T8" s="128">
        <f>SUMIF('Program Lvl (excl. Esc)'!$A$2:$A$182,$A8,'Program Lvl (excl. Esc)'!U$2:U$182)</f>
        <v>1847271.6426605221</v>
      </c>
      <c r="U8" s="129">
        <f>SUMIF('Program Lvl (excl. Esc)'!$A$2:$A$182,$A8,'Program Lvl (excl. Esc)'!V$2:V$182)</f>
        <v>1893453.4337270348</v>
      </c>
      <c r="V8" s="129">
        <f>SUMIF('Program Lvl (excl. Esc)'!$A$2:$A$182,$A8,'Program Lvl (excl. Esc)'!W$2:W$182)</f>
        <v>1962457.9320865651</v>
      </c>
      <c r="W8" s="124">
        <f t="shared" si="0"/>
        <v>15351934.904762357</v>
      </c>
      <c r="X8" s="128">
        <f t="shared" si="1"/>
        <v>17612694.522313319</v>
      </c>
      <c r="Y8" s="121" t="s">
        <v>686</v>
      </c>
    </row>
    <row r="9" spans="1:25" x14ac:dyDescent="0.25">
      <c r="A9" s="122" t="s">
        <v>735</v>
      </c>
      <c r="B9" s="130" t="s">
        <v>742</v>
      </c>
      <c r="C9" s="124">
        <f>SUMIF('Program Lvl (excl. Esc)'!$A$2:$A$182,$A9,'Program Lvl (excl. Esc)'!D$2:D$182)</f>
        <v>2150560.8257387411</v>
      </c>
      <c r="D9" s="125">
        <f>SUMIF('Program Lvl (excl. Esc)'!$A$2:$A$182,$A9,'Program Lvl (excl. Esc)'!E$2:E$182)</f>
        <v>2200636.4629754242</v>
      </c>
      <c r="E9" s="125">
        <f>SUMIF('Program Lvl (excl. Esc)'!$A$2:$A$182,$A9,'Program Lvl (excl. Esc)'!F$2:F$182)</f>
        <v>2249713.0283144224</v>
      </c>
      <c r="F9" s="125">
        <f>SUMIF('Program Lvl (excl. Esc)'!$A$2:$A$182,$A9,'Program Lvl (excl. Esc)'!G$2:G$182)</f>
        <v>2298894.5564418947</v>
      </c>
      <c r="G9" s="125">
        <f>SUMIF('Program Lvl (excl. Esc)'!$A$2:$A$182,$A9,'Program Lvl (excl. Esc)'!H$2:H$182)</f>
        <v>2349975.4387227008</v>
      </c>
      <c r="H9" s="125">
        <f>SUMIF('Program Lvl (excl. Esc)'!$A$2:$A$182,$A9,'Program Lvl (excl. Esc)'!I$2:I$182)</f>
        <v>2349975.4387227008</v>
      </c>
      <c r="I9" s="125">
        <f>SUMIF('Program Lvl (excl. Esc)'!$A$2:$A$182,$A9,'Program Lvl (excl. Esc)'!J$2:J$182)</f>
        <v>2349975.4387227008</v>
      </c>
      <c r="J9" s="125">
        <f>SUMIF('Program Lvl (excl. Esc)'!$A$2:$A$182,$A9,'Program Lvl (excl. Esc)'!K$2:K$182)</f>
        <v>2349975.4387227008</v>
      </c>
      <c r="K9" s="126">
        <f>SUMIF('Program Lvl (excl. Esc)'!$A$2:$A$182,$A9,'Program Lvl (excl. Esc)'!L$2:L$182)</f>
        <v>2349975.4387227008</v>
      </c>
      <c r="L9" s="126">
        <f>SUMIF('Program Lvl (excl. Esc)'!$A$2:$A$182,$A9,'Program Lvl (excl. Esc)'!M$2:M$182)</f>
        <v>2558920</v>
      </c>
      <c r="M9" s="127">
        <f>SUMIF('Program Lvl (excl. Esc)'!$A$2:$A$182,$A9,'Program Lvl (excl. Esc)'!N$2:N$182)</f>
        <v>2204324.8463822096</v>
      </c>
      <c r="N9" s="128">
        <f>SUMIF('Program Lvl (excl. Esc)'!$A$2:$A$182,$A9,'Program Lvl (excl. Esc)'!O$2:O$182)</f>
        <v>2312043.683913555</v>
      </c>
      <c r="O9" s="128">
        <f>SUMIF('Program Lvl (excl. Esc)'!$A$2:$A$182,$A9,'Program Lvl (excl. Esc)'!P$2:P$182)</f>
        <v>2422694.8691321607</v>
      </c>
      <c r="P9" s="128">
        <f>SUMIF('Program Lvl (excl. Esc)'!$A$2:$A$182,$A9,'Program Lvl (excl. Esc)'!Q$2:Q$182)</f>
        <v>2537549.4455882045</v>
      </c>
      <c r="Q9" s="128">
        <f>SUMIF('Program Lvl (excl. Esc)'!$A$2:$A$182,$A9,'Program Lvl (excl. Esc)'!R$2:R$182)</f>
        <v>2658781.5114621124</v>
      </c>
      <c r="R9" s="128">
        <f>SUMIF('Program Lvl (excl. Esc)'!$A$2:$A$182,$A9,'Program Lvl (excl. Esc)'!S$2:S$182)</f>
        <v>2725251.0492486651</v>
      </c>
      <c r="S9" s="128">
        <f>SUMIF('Program Lvl (excl. Esc)'!$A$2:$A$182,$A9,'Program Lvl (excl. Esc)'!T$2:T$182)</f>
        <v>2793382.3254798818</v>
      </c>
      <c r="T9" s="128">
        <f>SUMIF('Program Lvl (excl. Esc)'!$A$2:$A$182,$A9,'Program Lvl (excl. Esc)'!U$2:U$182)</f>
        <v>2863216.8836168787</v>
      </c>
      <c r="U9" s="129">
        <f>SUMIF('Program Lvl (excl. Esc)'!$A$2:$A$182,$A9,'Program Lvl (excl. Esc)'!V$2:V$182)</f>
        <v>2934797.3057073001</v>
      </c>
      <c r="V9" s="129">
        <f>SUMIF('Program Lvl (excl. Esc)'!$A$2:$A$182,$A9,'Program Lvl (excl. Esc)'!W$2:W$182)</f>
        <v>3275633.941834942</v>
      </c>
      <c r="W9" s="124">
        <f t="shared" si="0"/>
        <v>23208602.067083981</v>
      </c>
      <c r="X9" s="128">
        <f t="shared" si="1"/>
        <v>26727675.862365909</v>
      </c>
      <c r="Y9" s="121" t="s">
        <v>686</v>
      </c>
    </row>
    <row r="10" spans="1:25" x14ac:dyDescent="0.25">
      <c r="A10" s="122" t="s">
        <v>97</v>
      </c>
      <c r="B10" s="123" t="s">
        <v>303</v>
      </c>
      <c r="C10" s="124">
        <f>SUMIF('Program Lvl (excl. Esc)'!$A$2:$A$182,$A10,'Program Lvl (excl. Esc)'!D$2:D$182)</f>
        <v>7493881.7729074946</v>
      </c>
      <c r="D10" s="125">
        <f>SUMIF('Program Lvl (excl. Esc)'!$A$2:$A$182,$A10,'Program Lvl (excl. Esc)'!E$2:E$182)</f>
        <v>5318261.2172399517</v>
      </c>
      <c r="E10" s="125">
        <f>SUMIF('Program Lvl (excl. Esc)'!$A$2:$A$182,$A10,'Program Lvl (excl. Esc)'!F$2:F$182)</f>
        <v>4559765.2075337479</v>
      </c>
      <c r="F10" s="125">
        <f>SUMIF('Program Lvl (excl. Esc)'!$A$2:$A$182,$A10,'Program Lvl (excl. Esc)'!G$2:G$182)</f>
        <v>4285257.1420753784</v>
      </c>
      <c r="G10" s="125">
        <f>SUMIF('Program Lvl (excl. Esc)'!$A$2:$A$182,$A10,'Program Lvl (excl. Esc)'!H$2:H$182)</f>
        <v>4198676.4117829045</v>
      </c>
      <c r="H10" s="125">
        <f>SUMIF('Program Lvl (excl. Esc)'!$A$2:$A$182,$A10,'Program Lvl (excl. Esc)'!I$2:I$182)</f>
        <v>4198676.4117829045</v>
      </c>
      <c r="I10" s="125">
        <f>SUMIF('Program Lvl (excl. Esc)'!$A$2:$A$182,$A10,'Program Lvl (excl. Esc)'!J$2:J$182)</f>
        <v>4198676.4117829045</v>
      </c>
      <c r="J10" s="125">
        <f>SUMIF('Program Lvl (excl. Esc)'!$A$2:$A$182,$A10,'Program Lvl (excl. Esc)'!K$2:K$182)</f>
        <v>4198676.4117829045</v>
      </c>
      <c r="K10" s="126">
        <f>SUMIF('Program Lvl (excl. Esc)'!$A$2:$A$182,$A10,'Program Lvl (excl. Esc)'!L$2:L$182)</f>
        <v>4198676.4117829045</v>
      </c>
      <c r="L10" s="126">
        <f>SUMIF('Program Lvl (excl. Esc)'!$A$2:$A$182,$A10,'Program Lvl (excl. Esc)'!M$2:M$182)</f>
        <v>4245553</v>
      </c>
      <c r="M10" s="127">
        <f>SUMIF('Program Lvl (excl. Esc)'!$A$2:$A$182,$A10,'Program Lvl (excl. Esc)'!N$2:N$182)</f>
        <v>7681228.8172301808</v>
      </c>
      <c r="N10" s="128">
        <f>SUMIF('Program Lvl (excl. Esc)'!$A$2:$A$182,$A10,'Program Lvl (excl. Esc)'!O$2:O$182)</f>
        <v>5587498.1913627237</v>
      </c>
      <c r="O10" s="128">
        <f>SUMIF('Program Lvl (excl. Esc)'!$A$2:$A$182,$A10,'Program Lvl (excl. Esc)'!P$2:P$182)</f>
        <v>4910368.4041942721</v>
      </c>
      <c r="P10" s="128">
        <f>SUMIF('Program Lvl (excl. Esc)'!$A$2:$A$182,$A10,'Program Lvl (excl. Esc)'!Q$2:Q$182)</f>
        <v>4730122.0730656488</v>
      </c>
      <c r="Q10" s="128">
        <f>SUMIF('Program Lvl (excl. Esc)'!$A$2:$A$182,$A10,'Program Lvl (excl. Esc)'!R$2:R$182)</f>
        <v>4750416.9755613161</v>
      </c>
      <c r="R10" s="128">
        <f>SUMIF('Program Lvl (excl. Esc)'!$A$2:$A$182,$A10,'Program Lvl (excl. Esc)'!S$2:S$182)</f>
        <v>4869177.3999503488</v>
      </c>
      <c r="S10" s="128">
        <f>SUMIF('Program Lvl (excl. Esc)'!$A$2:$A$182,$A10,'Program Lvl (excl. Esc)'!T$2:T$182)</f>
        <v>4990906.8349491078</v>
      </c>
      <c r="T10" s="128">
        <f>SUMIF('Program Lvl (excl. Esc)'!$A$2:$A$182,$A10,'Program Lvl (excl. Esc)'!U$2:U$182)</f>
        <v>5115679.5058228355</v>
      </c>
      <c r="U10" s="129">
        <f>SUMIF('Program Lvl (excl. Esc)'!$A$2:$A$182,$A10,'Program Lvl (excl. Esc)'!V$2:V$182)</f>
        <v>5243571.4934684057</v>
      </c>
      <c r="V10" s="129">
        <f>SUMIF('Program Lvl (excl. Esc)'!$A$2:$A$182,$A10,'Program Lvl (excl. Esc)'!W$2:W$182)</f>
        <v>5434666.7768664761</v>
      </c>
      <c r="W10" s="124">
        <f t="shared" si="0"/>
        <v>46896100.398671098</v>
      </c>
      <c r="X10" s="128">
        <f t="shared" si="1"/>
        <v>53313636.472471312</v>
      </c>
      <c r="Y10" s="121" t="s">
        <v>686</v>
      </c>
    </row>
    <row r="11" spans="1:25" x14ac:dyDescent="0.25">
      <c r="A11" s="122" t="s">
        <v>98</v>
      </c>
      <c r="B11" s="123" t="s">
        <v>762</v>
      </c>
      <c r="C11" s="124">
        <f>SUMIF('Program Lvl (excl. Esc)'!$A$2:$A$182,$A11,'Program Lvl (excl. Esc)'!D$2:D$182)</f>
        <v>1018312.4004385723</v>
      </c>
      <c r="D11" s="125">
        <f>SUMIF('Program Lvl (excl. Esc)'!$A$2:$A$182,$A11,'Program Lvl (excl. Esc)'!E$2:E$182)</f>
        <v>741130.77463460958</v>
      </c>
      <c r="E11" s="125">
        <f>SUMIF('Program Lvl (excl. Esc)'!$A$2:$A$182,$A11,'Program Lvl (excl. Esc)'!F$2:F$182)</f>
        <v>658294.65560690267</v>
      </c>
      <c r="F11" s="125">
        <f>SUMIF('Program Lvl (excl. Esc)'!$A$2:$A$182,$A11,'Program Lvl (excl. Esc)'!G$2:G$182)</f>
        <v>626418.53374068264</v>
      </c>
      <c r="G11" s="125">
        <f>SUMIF('Program Lvl (excl. Esc)'!$A$2:$A$182,$A11,'Program Lvl (excl. Esc)'!H$2:H$182)</f>
        <v>612577.80716842564</v>
      </c>
      <c r="H11" s="125">
        <f>SUMIF('Program Lvl (excl. Esc)'!$A$2:$A$182,$A11,'Program Lvl (excl. Esc)'!I$2:I$182)</f>
        <v>612577.80716842564</v>
      </c>
      <c r="I11" s="125">
        <f>SUMIF('Program Lvl (excl. Esc)'!$A$2:$A$182,$A11,'Program Lvl (excl. Esc)'!J$2:J$182)</f>
        <v>612577.80716842564</v>
      </c>
      <c r="J11" s="125">
        <f>SUMIF('Program Lvl (excl. Esc)'!$A$2:$A$182,$A11,'Program Lvl (excl. Esc)'!K$2:K$182)</f>
        <v>612577.80716842564</v>
      </c>
      <c r="K11" s="126">
        <f>SUMIF('Program Lvl (excl. Esc)'!$A$2:$A$182,$A11,'Program Lvl (excl. Esc)'!L$2:L$182)</f>
        <v>612577.80716842564</v>
      </c>
      <c r="L11" s="126">
        <f>SUMIF('Program Lvl (excl. Esc)'!$A$2:$A$182,$A11,'Program Lvl (excl. Esc)'!M$2:M$182)</f>
        <v>619417</v>
      </c>
      <c r="M11" s="127">
        <f>SUMIF('Program Lvl (excl. Esc)'!$A$2:$A$182,$A11,'Program Lvl (excl. Esc)'!N$2:N$182)</f>
        <v>1043770.2104495364</v>
      </c>
      <c r="N11" s="128">
        <f>SUMIF('Program Lvl (excl. Esc)'!$A$2:$A$182,$A11,'Program Lvl (excl. Esc)'!O$2:O$182)</f>
        <v>778650.52010048658</v>
      </c>
      <c r="O11" s="128">
        <f>SUMIF('Program Lvl (excl. Esc)'!$A$2:$A$182,$A11,'Program Lvl (excl. Esc)'!P$2:P$182)</f>
        <v>708911.34311067709</v>
      </c>
      <c r="P11" s="128">
        <f>SUMIF('Program Lvl (excl. Esc)'!$A$2:$A$182,$A11,'Program Lvl (excl. Esc)'!Q$2:Q$182)</f>
        <v>691448.85246937687</v>
      </c>
      <c r="Q11" s="128">
        <f>SUMIF('Program Lvl (excl. Esc)'!$A$2:$A$182,$A11,'Program Lvl (excl. Esc)'!R$2:R$182)</f>
        <v>693075.56206488609</v>
      </c>
      <c r="R11" s="128">
        <f>SUMIF('Program Lvl (excl. Esc)'!$A$2:$A$182,$A11,'Program Lvl (excl. Esc)'!S$2:S$182)</f>
        <v>710402.45111650822</v>
      </c>
      <c r="S11" s="128">
        <f>SUMIF('Program Lvl (excl. Esc)'!$A$2:$A$182,$A11,'Program Lvl (excl. Esc)'!T$2:T$182)</f>
        <v>728162.51239442104</v>
      </c>
      <c r="T11" s="128">
        <f>SUMIF('Program Lvl (excl. Esc)'!$A$2:$A$182,$A11,'Program Lvl (excl. Esc)'!U$2:U$182)</f>
        <v>746366.57520428149</v>
      </c>
      <c r="U11" s="129">
        <f>SUMIF('Program Lvl (excl. Esc)'!$A$2:$A$182,$A11,'Program Lvl (excl. Esc)'!V$2:V$182)</f>
        <v>765025.73958438833</v>
      </c>
      <c r="V11" s="129">
        <f>SUMIF('Program Lvl (excl. Esc)'!$A$2:$A$182,$A11,'Program Lvl (excl. Esc)'!W$2:W$182)</f>
        <v>792906.12811247492</v>
      </c>
      <c r="W11" s="124">
        <f t="shared" si="0"/>
        <v>6726462.400262896</v>
      </c>
      <c r="X11" s="128">
        <f t="shared" si="1"/>
        <v>7658719.8946070354</v>
      </c>
      <c r="Y11" s="121" t="s">
        <v>686</v>
      </c>
    </row>
    <row r="12" spans="1:25" x14ac:dyDescent="0.25">
      <c r="A12" s="122" t="s">
        <v>99</v>
      </c>
      <c r="B12" s="123" t="s">
        <v>341</v>
      </c>
      <c r="C12" s="124">
        <f>SUMIF('Program Lvl (excl. Esc)'!$A$2:$A$182,$A12,'Program Lvl (excl. Esc)'!D$2:D$182)</f>
        <v>21637216.448909551</v>
      </c>
      <c r="D12" s="125">
        <f>SUMIF('Program Lvl (excl. Esc)'!$A$2:$A$182,$A12,'Program Lvl (excl. Esc)'!E$2:E$182)</f>
        <v>14561561.875769962</v>
      </c>
      <c r="E12" s="125">
        <f>SUMIF('Program Lvl (excl. Esc)'!$A$2:$A$182,$A12,'Program Lvl (excl. Esc)'!F$2:F$182)</f>
        <v>11696397.403809074</v>
      </c>
      <c r="F12" s="125">
        <f>SUMIF('Program Lvl (excl. Esc)'!$A$2:$A$182,$A12,'Program Lvl (excl. Esc)'!G$2:G$182)</f>
        <v>10964258.055426462</v>
      </c>
      <c r="G12" s="125">
        <f>SUMIF('Program Lvl (excl. Esc)'!$A$2:$A$182,$A12,'Program Lvl (excl. Esc)'!H$2:H$182)</f>
        <v>10684382.032449057</v>
      </c>
      <c r="H12" s="125">
        <f>SUMIF('Program Lvl (excl. Esc)'!$A$2:$A$182,$A12,'Program Lvl (excl. Esc)'!I$2:I$182)</f>
        <v>10684382.032449057</v>
      </c>
      <c r="I12" s="125">
        <f>SUMIF('Program Lvl (excl. Esc)'!$A$2:$A$182,$A12,'Program Lvl (excl. Esc)'!J$2:J$182)</f>
        <v>10684382.032449057</v>
      </c>
      <c r="J12" s="125">
        <f>SUMIF('Program Lvl (excl. Esc)'!$A$2:$A$182,$A12,'Program Lvl (excl. Esc)'!K$2:K$182)</f>
        <v>10684382.032449057</v>
      </c>
      <c r="K12" s="126">
        <f>SUMIF('Program Lvl (excl. Esc)'!$A$2:$A$182,$A12,'Program Lvl (excl. Esc)'!L$2:L$182)</f>
        <v>10684382.032449057</v>
      </c>
      <c r="L12" s="126">
        <f>SUMIF('Program Lvl (excl. Esc)'!$A$2:$A$182,$A12,'Program Lvl (excl. Esc)'!M$2:M$182)</f>
        <v>10803669</v>
      </c>
      <c r="M12" s="127">
        <f>SUMIF('Program Lvl (excl. Esc)'!$A$2:$A$182,$A12,'Program Lvl (excl. Esc)'!N$2:N$182)</f>
        <v>22178146.860132288</v>
      </c>
      <c r="N12" s="128">
        <f>SUMIF('Program Lvl (excl. Esc)'!$A$2:$A$182,$A12,'Program Lvl (excl. Esc)'!O$2:O$182)</f>
        <v>15298740.945730815</v>
      </c>
      <c r="O12" s="128">
        <f>SUMIF('Program Lvl (excl. Esc)'!$A$2:$A$182,$A12,'Program Lvl (excl. Esc)'!P$2:P$182)</f>
        <v>12595740.710436329</v>
      </c>
      <c r="P12" s="128">
        <f>SUMIF('Program Lvl (excl. Esc)'!$A$2:$A$182,$A12,'Program Lvl (excl. Esc)'!Q$2:Q$182)</f>
        <v>12102489.377718721</v>
      </c>
      <c r="Q12" s="128">
        <f>SUMIF('Program Lvl (excl. Esc)'!$A$2:$A$182,$A12,'Program Lvl (excl. Esc)'!R$2:R$182)</f>
        <v>12088397.581173887</v>
      </c>
      <c r="R12" s="128">
        <f>SUMIF('Program Lvl (excl. Esc)'!$A$2:$A$182,$A12,'Program Lvl (excl. Esc)'!S$2:S$182)</f>
        <v>12390607.520703234</v>
      </c>
      <c r="S12" s="128">
        <f>SUMIF('Program Lvl (excl. Esc)'!$A$2:$A$182,$A12,'Program Lvl (excl. Esc)'!T$2:T$182)</f>
        <v>12700372.708720816</v>
      </c>
      <c r="T12" s="128">
        <f>SUMIF('Program Lvl (excl. Esc)'!$A$2:$A$182,$A12,'Program Lvl (excl. Esc)'!U$2:U$182)</f>
        <v>13017882.026438834</v>
      </c>
      <c r="U12" s="129">
        <f>SUMIF('Program Lvl (excl. Esc)'!$A$2:$A$182,$A12,'Program Lvl (excl. Esc)'!V$2:V$182)</f>
        <v>13343329.077099804</v>
      </c>
      <c r="V12" s="129">
        <f>SUMIF('Program Lvl (excl. Esc)'!$A$2:$A$182,$A12,'Program Lvl (excl. Esc)'!W$2:W$182)</f>
        <v>13829609.707513314</v>
      </c>
      <c r="W12" s="124">
        <f t="shared" si="0"/>
        <v>123085012.9461603</v>
      </c>
      <c r="X12" s="128">
        <f t="shared" si="1"/>
        <v>139545316.51566803</v>
      </c>
      <c r="Y12" s="121" t="s">
        <v>686</v>
      </c>
    </row>
    <row r="13" spans="1:25" x14ac:dyDescent="0.25">
      <c r="A13" s="122" t="s">
        <v>924</v>
      </c>
      <c r="B13" s="123" t="s">
        <v>925</v>
      </c>
      <c r="C13" s="124">
        <f>SUMIF('Program Lvl (excl. Esc)'!$A$2:$A$182,$A13,'Program Lvl (excl. Esc)'!D$2:D$182)</f>
        <v>3995967.5885909405</v>
      </c>
      <c r="D13" s="125">
        <f>SUMIF('Program Lvl (excl. Esc)'!$A$2:$A$182,$A13,'Program Lvl (excl. Esc)'!E$2:E$182)</f>
        <v>3989281.838700023</v>
      </c>
      <c r="E13" s="125">
        <f>SUMIF('Program Lvl (excl. Esc)'!$A$2:$A$182,$A13,'Program Lvl (excl. Esc)'!F$2:F$182)</f>
        <v>3978777.1981934439</v>
      </c>
      <c r="F13" s="125">
        <f>SUMIF('Program Lvl (excl. Esc)'!$A$2:$A$182,$A13,'Program Lvl (excl. Esc)'!G$2:G$182)</f>
        <v>3966594.7990051047</v>
      </c>
      <c r="G13" s="125">
        <f>SUMIF('Program Lvl (excl. Esc)'!$A$2:$A$182,$A13,'Program Lvl (excl. Esc)'!H$2:H$182)</f>
        <v>3955834.6456001415</v>
      </c>
      <c r="H13" s="125">
        <f>SUMIF('Program Lvl (excl. Esc)'!$A$2:$A$182,$A13,'Program Lvl (excl. Esc)'!I$2:I$182)</f>
        <v>3955834.6456001415</v>
      </c>
      <c r="I13" s="125">
        <f>SUMIF('Program Lvl (excl. Esc)'!$A$2:$A$182,$A13,'Program Lvl (excl. Esc)'!J$2:J$182)</f>
        <v>3955834.6456001415</v>
      </c>
      <c r="J13" s="125">
        <f>SUMIF('Program Lvl (excl. Esc)'!$A$2:$A$182,$A13,'Program Lvl (excl. Esc)'!K$2:K$182)</f>
        <v>3955834.6456001415</v>
      </c>
      <c r="K13" s="126">
        <f>SUMIF('Program Lvl (excl. Esc)'!$A$2:$A$182,$A13,'Program Lvl (excl. Esc)'!L$2:L$182)</f>
        <v>3955834.6456001415</v>
      </c>
      <c r="L13" s="126">
        <f>SUMIF('Program Lvl (excl. Esc)'!$A$2:$A$182,$A13,'Program Lvl (excl. Esc)'!M$2:M$182)</f>
        <v>4000000</v>
      </c>
      <c r="M13" s="127">
        <f>SUMIF('Program Lvl (excl. Esc)'!$A$2:$A$182,$A13,'Program Lvl (excl. Esc)'!N$2:N$182)</f>
        <v>4095866.7783057136</v>
      </c>
      <c r="N13" s="128">
        <f>SUMIF('Program Lvl (excl. Esc)'!$A$2:$A$182,$A13,'Program Lvl (excl. Esc)'!O$2:O$182)</f>
        <v>4191239.2317842115</v>
      </c>
      <c r="O13" s="128">
        <f>SUMIF('Program Lvl (excl. Esc)'!$A$2:$A$182,$A13,'Program Lvl (excl. Esc)'!P$2:P$182)</f>
        <v>4284707.863698286</v>
      </c>
      <c r="P13" s="128">
        <f>SUMIF('Program Lvl (excl. Esc)'!$A$2:$A$182,$A13,'Program Lvl (excl. Esc)'!Q$2:Q$182)</f>
        <v>4378378.4710279144</v>
      </c>
      <c r="Q13" s="128">
        <f>SUMIF('Program Lvl (excl. Esc)'!$A$2:$A$182,$A13,'Program Lvl (excl. Esc)'!R$2:R$182)</f>
        <v>4475663.806869274</v>
      </c>
      <c r="R13" s="128">
        <f>SUMIF('Program Lvl (excl. Esc)'!$A$2:$A$182,$A13,'Program Lvl (excl. Esc)'!S$2:S$182)</f>
        <v>4587555.402041005</v>
      </c>
      <c r="S13" s="128">
        <f>SUMIF('Program Lvl (excl. Esc)'!$A$2:$A$182,$A13,'Program Lvl (excl. Esc)'!T$2:T$182)</f>
        <v>4702244.28709203</v>
      </c>
      <c r="T13" s="128">
        <f>SUMIF('Program Lvl (excl. Esc)'!$A$2:$A$182,$A13,'Program Lvl (excl. Esc)'!U$2:U$182)</f>
        <v>4819800.3942693304</v>
      </c>
      <c r="U13" s="129">
        <f>SUMIF('Program Lvl (excl. Esc)'!$A$2:$A$182,$A13,'Program Lvl (excl. Esc)'!V$2:V$182)</f>
        <v>4940295.404126063</v>
      </c>
      <c r="V13" s="129">
        <f>SUMIF('Program Lvl (excl. Esc)'!$A$2:$A$182,$A13,'Program Lvl (excl. Esc)'!W$2:W$182)</f>
        <v>5120338.1767854281</v>
      </c>
      <c r="W13" s="124">
        <f t="shared" si="0"/>
        <v>39709794.652490214</v>
      </c>
      <c r="X13" s="128">
        <f t="shared" si="1"/>
        <v>45596089.815999255</v>
      </c>
      <c r="Y13" s="121" t="s">
        <v>179</v>
      </c>
    </row>
    <row r="14" spans="1:25" x14ac:dyDescent="0.25">
      <c r="A14" s="122" t="s">
        <v>128</v>
      </c>
      <c r="B14" s="123" t="s">
        <v>763</v>
      </c>
      <c r="C14" s="124">
        <f>SUMIF('Program Lvl (excl. Esc)'!$A$2:$A$182,$A14,'Program Lvl (excl. Esc)'!D$2:D$182)</f>
        <v>441954.01529815799</v>
      </c>
      <c r="D14" s="125">
        <f>SUMIF('Program Lvl (excl. Esc)'!$A$2:$A$182,$A14,'Program Lvl (excl. Esc)'!E$2:E$182)</f>
        <v>715776.89390875155</v>
      </c>
      <c r="E14" s="125">
        <f>SUMIF('Program Lvl (excl. Esc)'!$A$2:$A$182,$A14,'Program Lvl (excl. Esc)'!F$2:F$182)</f>
        <v>968135.96175041981</v>
      </c>
      <c r="F14" s="125">
        <f>SUMIF('Program Lvl (excl. Esc)'!$A$2:$A$182,$A14,'Program Lvl (excl. Esc)'!G$2:G$182)</f>
        <v>1038851.177859437</v>
      </c>
      <c r="G14" s="125">
        <f>SUMIF('Program Lvl (excl. Esc)'!$A$2:$A$182,$A14,'Program Lvl (excl. Esc)'!H$2:H$182)</f>
        <v>1448367.5400494849</v>
      </c>
      <c r="H14" s="125">
        <f>SUMIF('Program Lvl (excl. Esc)'!$A$2:$A$182,$A14,'Program Lvl (excl. Esc)'!I$2:I$182)</f>
        <v>1384106.9841490334</v>
      </c>
      <c r="I14" s="125">
        <f>SUMIF('Program Lvl (excl. Esc)'!$A$2:$A$182,$A14,'Program Lvl (excl. Esc)'!J$2:J$182)</f>
        <v>1512628.0959499364</v>
      </c>
      <c r="J14" s="125">
        <f>SUMIF('Program Lvl (excl. Esc)'!$A$2:$A$182,$A14,'Program Lvl (excl. Esc)'!K$2:K$182)</f>
        <v>1512628.0959499364</v>
      </c>
      <c r="K14" s="126">
        <f>SUMIF('Program Lvl (excl. Esc)'!$A$2:$A$182,$A14,'Program Lvl (excl. Esc)'!L$2:L$182)</f>
        <v>1255585.8723481304</v>
      </c>
      <c r="L14" s="126">
        <f>SUMIF('Program Lvl (excl. Esc)'!$A$2:$A$182,$A14,'Program Lvl (excl. Esc)'!M$2:M$182)</f>
        <v>1269604</v>
      </c>
      <c r="M14" s="127">
        <f>SUMIF('Program Lvl (excl. Esc)'!$A$2:$A$182,$A14,'Program Lvl (excl. Esc)'!N$2:N$182)</f>
        <v>453002.86568061193</v>
      </c>
      <c r="N14" s="128">
        <f>SUMIF('Program Lvl (excl. Esc)'!$A$2:$A$182,$A14,'Program Lvl (excl. Esc)'!O$2:O$182)</f>
        <v>752013.09916288196</v>
      </c>
      <c r="O14" s="128">
        <f>SUMIF('Program Lvl (excl. Esc)'!$A$2:$A$182,$A14,'Program Lvl (excl. Esc)'!P$2:P$182)</f>
        <v>1042576.5409343855</v>
      </c>
      <c r="P14" s="128">
        <f>SUMIF('Program Lvl (excl. Esc)'!$A$2:$A$182,$A14,'Program Lvl (excl. Esc)'!Q$2:Q$182)</f>
        <v>1146697.3215622108</v>
      </c>
      <c r="Q14" s="128">
        <f>SUMIF('Program Lvl (excl. Esc)'!$A$2:$A$182,$A14,'Program Lvl (excl. Esc)'!R$2:R$182)</f>
        <v>1638694.9300961781</v>
      </c>
      <c r="R14" s="128">
        <f>SUMIF('Program Lvl (excl. Esc)'!$A$2:$A$182,$A14,'Program Lvl (excl. Esc)'!S$2:S$182)</f>
        <v>1605139.759620127</v>
      </c>
      <c r="S14" s="128">
        <f>SUMIF('Program Lvl (excl. Esc)'!$A$2:$A$182,$A14,'Program Lvl (excl. Esc)'!T$2:T$182)</f>
        <v>1798039.4682539634</v>
      </c>
      <c r="T14" s="128">
        <f>SUMIF('Program Lvl (excl. Esc)'!$A$2:$A$182,$A14,'Program Lvl (excl. Esc)'!U$2:U$182)</f>
        <v>1842990.4549603122</v>
      </c>
      <c r="U14" s="129">
        <f>SUMIF('Program Lvl (excl. Esc)'!$A$2:$A$182,$A14,'Program Lvl (excl. Esc)'!V$2:V$182)</f>
        <v>1568054.7015650165</v>
      </c>
      <c r="V14" s="129">
        <f>SUMIF('Program Lvl (excl. Esc)'!$A$2:$A$182,$A14,'Program Lvl (excl. Esc)'!W$2:W$182)</f>
        <v>1625200.4576498717</v>
      </c>
      <c r="W14" s="124">
        <f t="shared" si="0"/>
        <v>11547638.637263287</v>
      </c>
      <c r="X14" s="128">
        <f t="shared" si="1"/>
        <v>13472409.599485559</v>
      </c>
      <c r="Y14" s="121" t="s">
        <v>179</v>
      </c>
    </row>
    <row r="15" spans="1:25" x14ac:dyDescent="0.25">
      <c r="A15" s="122" t="s">
        <v>157</v>
      </c>
      <c r="B15" s="123" t="s">
        <v>764</v>
      </c>
      <c r="C15" s="124">
        <f>SUMIF('Program Lvl (excl. Esc)'!$A$2:$A$182,$A15,'Program Lvl (excl. Esc)'!D$2:D$182)</f>
        <v>25968721.439946886</v>
      </c>
      <c r="D15" s="125">
        <f>SUMIF('Program Lvl (excl. Esc)'!$A$2:$A$182,$A15,'Program Lvl (excl. Esc)'!E$2:E$182)</f>
        <v>33398723.329046663</v>
      </c>
      <c r="E15" s="125">
        <f>SUMIF('Program Lvl (excl. Esc)'!$A$2:$A$182,$A15,'Program Lvl (excl. Esc)'!F$2:F$182)</f>
        <v>27256115.849074416</v>
      </c>
      <c r="F15" s="125">
        <f>SUMIF('Program Lvl (excl. Esc)'!$A$2:$A$182,$A15,'Program Lvl (excl. Esc)'!G$2:G$182)</f>
        <v>33856374.0825582</v>
      </c>
      <c r="G15" s="125">
        <f>SUMIF('Program Lvl (excl. Esc)'!$A$2:$A$182,$A15,'Program Lvl (excl. Esc)'!H$2:H$182)</f>
        <v>34013749.72086212</v>
      </c>
      <c r="H15" s="125">
        <f>SUMIF('Program Lvl (excl. Esc)'!$A$2:$A$182,$A15,'Program Lvl (excl. Esc)'!I$2:I$182)</f>
        <v>28621947.098909121</v>
      </c>
      <c r="I15" s="125">
        <f>SUMIF('Program Lvl (excl. Esc)'!$A$2:$A$182,$A15,'Program Lvl (excl. Esc)'!J$2:J$182)</f>
        <v>29244002.096929744</v>
      </c>
      <c r="J15" s="125">
        <f>SUMIF('Program Lvl (excl. Esc)'!$A$2:$A$182,$A15,'Program Lvl (excl. Esc)'!K$2:K$182)</f>
        <v>32705357.411829866</v>
      </c>
      <c r="K15" s="126">
        <f>SUMIF('Program Lvl (excl. Esc)'!$A$2:$A$182,$A15,'Program Lvl (excl. Esc)'!L$2:L$182)</f>
        <v>35657399.016108967</v>
      </c>
      <c r="L15" s="126">
        <f>SUMIF('Program Lvl (excl. Esc)'!$A$2:$A$182,$A15,'Program Lvl (excl. Esc)'!M$2:M$182)</f>
        <v>40757500</v>
      </c>
      <c r="M15" s="127">
        <f>SUMIF('Program Lvl (excl. Esc)'!$A$2:$A$182,$A15,'Program Lvl (excl. Esc)'!N$2:N$182)</f>
        <v>26617939.475945555</v>
      </c>
      <c r="N15" s="128">
        <f>SUMIF('Program Lvl (excl. Esc)'!$A$2:$A$182,$A15,'Program Lvl (excl. Esc)'!O$2:O$182)</f>
        <v>35089533.697579652</v>
      </c>
      <c r="O15" s="128">
        <f>SUMIF('Program Lvl (excl. Esc)'!$A$2:$A$182,$A15,'Program Lvl (excl. Esc)'!P$2:P$182)</f>
        <v>29351855.631782148</v>
      </c>
      <c r="P15" s="128">
        <f>SUMIF('Program Lvl (excl. Esc)'!$A$2:$A$182,$A15,'Program Lvl (excl. Esc)'!Q$2:Q$182)</f>
        <v>37371102.142149888</v>
      </c>
      <c r="Q15" s="128">
        <f>SUMIF('Program Lvl (excl. Esc)'!$A$2:$A$182,$A15,'Program Lvl (excl. Esc)'!R$2:R$182)</f>
        <v>38483435.785389587</v>
      </c>
      <c r="R15" s="128">
        <f>SUMIF('Program Lvl (excl. Esc)'!$A$2:$A$182,$A15,'Program Lvl (excl. Esc)'!S$2:S$182)</f>
        <v>33192683.667042434</v>
      </c>
      <c r="S15" s="128">
        <f>SUMIF('Program Lvl (excl. Esc)'!$A$2:$A$182,$A15,'Program Lvl (excl. Esc)'!T$2:T$182)</f>
        <v>34761928.672863722</v>
      </c>
      <c r="T15" s="128">
        <f>SUMIF('Program Lvl (excl. Esc)'!$A$2:$A$182,$A15,'Program Lvl (excl. Esc)'!U$2:U$182)</f>
        <v>39848302.234670974</v>
      </c>
      <c r="U15" s="129">
        <f>SUMIF('Program Lvl (excl. Esc)'!$A$2:$A$182,$A15,'Program Lvl (excl. Esc)'!V$2:V$182)</f>
        <v>44531205.235866815</v>
      </c>
      <c r="V15" s="129">
        <f>SUMIF('Program Lvl (excl. Esc)'!$A$2:$A$182,$A15,'Program Lvl (excl. Esc)'!W$2:W$182)</f>
        <v>52173045.810083017</v>
      </c>
      <c r="W15" s="124">
        <f t="shared" si="0"/>
        <v>321479890.04526597</v>
      </c>
      <c r="X15" s="128">
        <f t="shared" si="1"/>
        <v>371421032.35337389</v>
      </c>
      <c r="Y15" s="121" t="s">
        <v>687</v>
      </c>
    </row>
    <row r="16" spans="1:25" x14ac:dyDescent="0.25">
      <c r="A16" s="122" t="s">
        <v>158</v>
      </c>
      <c r="B16" s="123" t="s">
        <v>765</v>
      </c>
      <c r="C16" s="124">
        <f>SUMIF('Program Lvl (excl. Esc)'!$A$2:$A$182,$A16,'Program Lvl (excl. Esc)'!D$2:D$182)</f>
        <v>10709058.273517605</v>
      </c>
      <c r="D16" s="125">
        <f>SUMIF('Program Lvl (excl. Esc)'!$A$2:$A$182,$A16,'Program Lvl (excl. Esc)'!E$2:E$182)</f>
        <v>12137060.878493128</v>
      </c>
      <c r="E16" s="125">
        <f>SUMIF('Program Lvl (excl. Esc)'!$A$2:$A$182,$A16,'Program Lvl (excl. Esc)'!F$2:F$182)</f>
        <v>11943960.899857869</v>
      </c>
      <c r="F16" s="125">
        <f>SUMIF('Program Lvl (excl. Esc)'!$A$2:$A$182,$A16,'Program Lvl (excl. Esc)'!G$2:G$182)</f>
        <v>9329103.7231890894</v>
      </c>
      <c r="G16" s="125">
        <f>SUMIF('Program Lvl (excl. Esc)'!$A$2:$A$182,$A16,'Program Lvl (excl. Esc)'!H$2:H$182)</f>
        <v>10369894.167082509</v>
      </c>
      <c r="H16" s="125">
        <f>SUMIF('Program Lvl (excl. Esc)'!$A$2:$A$182,$A16,'Program Lvl (excl. Esc)'!I$2:I$182)</f>
        <v>23561613.751497574</v>
      </c>
      <c r="I16" s="125">
        <f>SUMIF('Program Lvl (excl. Esc)'!$A$2:$A$182,$A16,'Program Lvl (excl. Esc)'!J$2:J$182)</f>
        <v>30215327.625397012</v>
      </c>
      <c r="J16" s="125">
        <f>SUMIF('Program Lvl (excl. Esc)'!$A$2:$A$182,$A16,'Program Lvl (excl. Esc)'!K$2:K$182)</f>
        <v>34208742.700130351</v>
      </c>
      <c r="K16" s="126">
        <f>SUMIF('Program Lvl (excl. Esc)'!$A$2:$A$182,$A16,'Program Lvl (excl. Esc)'!L$2:L$182)</f>
        <v>38807400.47564052</v>
      </c>
      <c r="L16" s="126">
        <f>SUMIF('Program Lvl (excl. Esc)'!$A$2:$A$182,$A16,'Program Lvl (excl. Esc)'!M$2:M$182)</f>
        <v>44940670</v>
      </c>
      <c r="M16" s="127">
        <f>SUMIF('Program Lvl (excl. Esc)'!$A$2:$A$182,$A16,'Program Lvl (excl. Esc)'!N$2:N$182)</f>
        <v>10976784.730355542</v>
      </c>
      <c r="N16" s="128">
        <f>SUMIF('Program Lvl (excl. Esc)'!$A$2:$A$182,$A16,'Program Lvl (excl. Esc)'!O$2:O$182)</f>
        <v>12751499.585466839</v>
      </c>
      <c r="O16" s="128">
        <f>SUMIF('Program Lvl (excl. Esc)'!$A$2:$A$182,$A16,'Program Lvl (excl. Esc)'!P$2:P$182)</f>
        <v>12862339.518423501</v>
      </c>
      <c r="P16" s="128">
        <f>SUMIF('Program Lvl (excl. Esc)'!$A$2:$A$182,$A16,'Program Lvl (excl. Esc)'!Q$2:Q$182)</f>
        <v>10297584.947633795</v>
      </c>
      <c r="Q16" s="128">
        <f>SUMIF('Program Lvl (excl. Esc)'!$A$2:$A$182,$A16,'Program Lvl (excl. Esc)'!R$2:R$182)</f>
        <v>11732583.427443732</v>
      </c>
      <c r="R16" s="128">
        <f>SUMIF('Program Lvl (excl. Esc)'!$A$2:$A$182,$A16,'Program Lvl (excl. Esc)'!S$2:S$182)</f>
        <v>27324248.39008607</v>
      </c>
      <c r="S16" s="128">
        <f>SUMIF('Program Lvl (excl. Esc)'!$A$2:$A$182,$A16,'Program Lvl (excl. Esc)'!T$2:T$182)</f>
        <v>35916529.490727015</v>
      </c>
      <c r="T16" s="128">
        <f>SUMIF('Program Lvl (excl. Esc)'!$A$2:$A$182,$A16,'Program Lvl (excl. Esc)'!U$2:U$182)</f>
        <v>41680031.226010077</v>
      </c>
      <c r="U16" s="129">
        <f>SUMIF('Program Lvl (excl. Esc)'!$A$2:$A$182,$A16,'Program Lvl (excl. Esc)'!V$2:V$182)</f>
        <v>48465125.413956858</v>
      </c>
      <c r="V16" s="129">
        <f>SUMIF('Program Lvl (excl. Esc)'!$A$2:$A$182,$A16,'Program Lvl (excl. Esc)'!W$2:W$182)</f>
        <v>57527857.072828889</v>
      </c>
      <c r="W16" s="124">
        <f t="shared" si="0"/>
        <v>226222832.49480563</v>
      </c>
      <c r="X16" s="128">
        <f t="shared" si="1"/>
        <v>269534583.80293232</v>
      </c>
      <c r="Y16" s="121" t="s">
        <v>687</v>
      </c>
    </row>
    <row r="17" spans="1:25" x14ac:dyDescent="0.25">
      <c r="A17" s="122" t="s">
        <v>155</v>
      </c>
      <c r="B17" s="123" t="s">
        <v>766</v>
      </c>
      <c r="C17" s="124">
        <f>SUMIF('Program Lvl (excl. Esc)'!$A$2:$A$182,$A17,'Program Lvl (excl. Esc)'!D$2:D$182)</f>
        <v>57325231.953380249</v>
      </c>
      <c r="D17" s="125">
        <f>SUMIF('Program Lvl (excl. Esc)'!$A$2:$A$182,$A17,'Program Lvl (excl. Esc)'!E$2:E$182)</f>
        <v>62069315.913970418</v>
      </c>
      <c r="E17" s="125">
        <f>SUMIF('Program Lvl (excl. Esc)'!$A$2:$A$182,$A17,'Program Lvl (excl. Esc)'!F$2:F$182)</f>
        <v>66340221.189622365</v>
      </c>
      <c r="F17" s="125">
        <f>SUMIF('Program Lvl (excl. Esc)'!$A$2:$A$182,$A17,'Program Lvl (excl. Esc)'!G$2:G$182)</f>
        <v>67561601.070300311</v>
      </c>
      <c r="G17" s="125">
        <f>SUMIF('Program Lvl (excl. Esc)'!$A$2:$A$182,$A17,'Program Lvl (excl. Esc)'!H$2:H$182)</f>
        <v>70883196.693209738</v>
      </c>
      <c r="H17" s="125">
        <f>SUMIF('Program Lvl (excl. Esc)'!$A$2:$A$182,$A17,'Program Lvl (excl. Esc)'!I$2:I$182)</f>
        <v>71352952.057374746</v>
      </c>
      <c r="I17" s="125">
        <f>SUMIF('Program Lvl (excl. Esc)'!$A$2:$A$182,$A17,'Program Lvl (excl. Esc)'!J$2:J$182)</f>
        <v>76574653.789566919</v>
      </c>
      <c r="J17" s="125">
        <f>SUMIF('Program Lvl (excl. Esc)'!$A$2:$A$182,$A17,'Program Lvl (excl. Esc)'!K$2:K$182)</f>
        <v>87052670.807100296</v>
      </c>
      <c r="K17" s="126">
        <f>SUMIF('Program Lvl (excl. Esc)'!$A$2:$A$182,$A17,'Program Lvl (excl. Esc)'!L$2:L$182)</f>
        <v>100245379.35017677</v>
      </c>
      <c r="L17" s="126">
        <f>SUMIF('Program Lvl (excl. Esc)'!$A$2:$A$182,$A17,'Program Lvl (excl. Esc)'!M$2:M$182)</f>
        <v>112764580</v>
      </c>
      <c r="M17" s="127">
        <f>SUMIF('Program Lvl (excl. Esc)'!$A$2:$A$182,$A17,'Program Lvl (excl. Esc)'!N$2:N$182)</f>
        <v>58758362.752214752</v>
      </c>
      <c r="N17" s="128">
        <f>SUMIF('Program Lvl (excl. Esc)'!$A$2:$A$182,$A17,'Program Lvl (excl. Esc)'!O$2:O$182)</f>
        <v>65211575.032115176</v>
      </c>
      <c r="O17" s="128">
        <f>SUMIF('Program Lvl (excl. Esc)'!$A$2:$A$182,$A17,'Program Lvl (excl. Esc)'!P$2:P$182)</f>
        <v>71441162.259530649</v>
      </c>
      <c r="P17" s="128">
        <f>SUMIF('Program Lvl (excl. Esc)'!$A$2:$A$182,$A17,'Program Lvl (excl. Esc)'!Q$2:Q$182)</f>
        <v>74575366.172661245</v>
      </c>
      <c r="Q17" s="128">
        <f>SUMIF('Program Lvl (excl. Esc)'!$A$2:$A$182,$A17,'Program Lvl (excl. Esc)'!R$2:R$182)</f>
        <v>80197830.89463906</v>
      </c>
      <c r="R17" s="128">
        <f>SUMIF('Program Lvl (excl. Esc)'!$A$2:$A$182,$A17,'Program Lvl (excl. Esc)'!S$2:S$182)</f>
        <v>82747548.870997429</v>
      </c>
      <c r="S17" s="128">
        <f>SUMIF('Program Lvl (excl. Esc)'!$A$2:$A$182,$A17,'Program Lvl (excl. Esc)'!T$2:T$182)</f>
        <v>91023200.051733822</v>
      </c>
      <c r="T17" s="128">
        <f>SUMIF('Program Lvl (excl. Esc)'!$A$2:$A$182,$A17,'Program Lvl (excl. Esc)'!U$2:U$182)</f>
        <v>106065226.34734803</v>
      </c>
      <c r="U17" s="129">
        <f>SUMIF('Program Lvl (excl. Esc)'!$A$2:$A$182,$A17,'Program Lvl (excl. Esc)'!V$2:V$182)</f>
        <v>125192742.17879215</v>
      </c>
      <c r="V17" s="129">
        <f>SUMIF('Program Lvl (excl. Esc)'!$A$2:$A$182,$A17,'Program Lvl (excl. Esc)'!W$2:W$182)</f>
        <v>144348195.99079368</v>
      </c>
      <c r="W17" s="124">
        <f t="shared" si="0"/>
        <v>772169802.82470179</v>
      </c>
      <c r="X17" s="128">
        <f t="shared" si="1"/>
        <v>899561210.55082595</v>
      </c>
      <c r="Y17" s="121" t="s">
        <v>687</v>
      </c>
    </row>
    <row r="18" spans="1:25" x14ac:dyDescent="0.25">
      <c r="A18" s="122" t="s">
        <v>160</v>
      </c>
      <c r="B18" s="123" t="s">
        <v>767</v>
      </c>
      <c r="C18" s="124">
        <f>SUMIF('Program Lvl (excl. Esc)'!$A$2:$A$182,$A18,'Program Lvl (excl. Esc)'!D$2:D$182)</f>
        <v>3286683.3416160485</v>
      </c>
      <c r="D18" s="125">
        <f>SUMIF('Program Lvl (excl. Esc)'!$A$2:$A$182,$A18,'Program Lvl (excl. Esc)'!E$2:E$182)</f>
        <v>3281184.3123307689</v>
      </c>
      <c r="E18" s="125">
        <f>SUMIF('Program Lvl (excl. Esc)'!$A$2:$A$182,$A18,'Program Lvl (excl. Esc)'!F$2:F$182)</f>
        <v>4267238.5450624693</v>
      </c>
      <c r="F18" s="125">
        <f>SUMIF('Program Lvl (excl. Esc)'!$A$2:$A$182,$A18,'Program Lvl (excl. Esc)'!G$2:G$182)</f>
        <v>4254172.9219329748</v>
      </c>
      <c r="G18" s="125">
        <f>SUMIF('Program Lvl (excl. Esc)'!$A$2:$A$182,$A18,'Program Lvl (excl. Esc)'!H$2:H$182)</f>
        <v>3253673.9960061163</v>
      </c>
      <c r="H18" s="125">
        <f>SUMIF('Program Lvl (excl. Esc)'!$A$2:$A$182,$A18,'Program Lvl (excl. Esc)'!I$2:I$182)</f>
        <v>3253673.9960061163</v>
      </c>
      <c r="I18" s="125">
        <f>SUMIF('Program Lvl (excl. Esc)'!$A$2:$A$182,$A18,'Program Lvl (excl. Esc)'!J$2:J$182)</f>
        <v>3253673.9960061163</v>
      </c>
      <c r="J18" s="125">
        <f>SUMIF('Program Lvl (excl. Esc)'!$A$2:$A$182,$A18,'Program Lvl (excl. Esc)'!K$2:K$182)</f>
        <v>4242632.6574061513</v>
      </c>
      <c r="K18" s="126">
        <f>SUMIF('Program Lvl (excl. Esc)'!$A$2:$A$182,$A18,'Program Lvl (excl. Esc)'!L$2:L$182)</f>
        <v>4242632.6574061513</v>
      </c>
      <c r="L18" s="126">
        <f>SUMIF('Program Lvl (excl. Esc)'!$A$2:$A$182,$A18,'Program Lvl (excl. Esc)'!M$2:M$182)</f>
        <v>3290000</v>
      </c>
      <c r="M18" s="127">
        <f>SUMIF('Program Lvl (excl. Esc)'!$A$2:$A$182,$A18,'Program Lvl (excl. Esc)'!N$2:N$182)</f>
        <v>3368850.4251564494</v>
      </c>
      <c r="N18" s="128">
        <f>SUMIF('Program Lvl (excl. Esc)'!$A$2:$A$182,$A18,'Program Lvl (excl. Esc)'!O$2:O$182)</f>
        <v>3447294.2681425139</v>
      </c>
      <c r="O18" s="128">
        <f>SUMIF('Program Lvl (excl. Esc)'!$A$2:$A$182,$A18,'Program Lvl (excl. Esc)'!P$2:P$182)</f>
        <v>4595349.1838164125</v>
      </c>
      <c r="P18" s="128">
        <f>SUMIF('Program Lvl (excl. Esc)'!$A$2:$A$182,$A18,'Program Lvl (excl. Esc)'!Q$2:Q$182)</f>
        <v>4695810.9101774385</v>
      </c>
      <c r="Q18" s="128">
        <f>SUMIF('Program Lvl (excl. Esc)'!$A$2:$A$182,$A18,'Program Lvl (excl. Esc)'!R$2:R$182)</f>
        <v>3681233.4811499771</v>
      </c>
      <c r="R18" s="128">
        <f>SUMIF('Program Lvl (excl. Esc)'!$A$2:$A$182,$A18,'Program Lvl (excl. Esc)'!S$2:S$182)</f>
        <v>3773264.3181787264</v>
      </c>
      <c r="S18" s="128">
        <f>SUMIF('Program Lvl (excl. Esc)'!$A$2:$A$182,$A18,'Program Lvl (excl. Esc)'!T$2:T$182)</f>
        <v>3867595.9261331949</v>
      </c>
      <c r="T18" s="128">
        <f>SUMIF('Program Lvl (excl. Esc)'!$A$2:$A$182,$A18,'Program Lvl (excl. Esc)'!U$2:U$182)</f>
        <v>5169235.9228538573</v>
      </c>
      <c r="U18" s="129">
        <f>SUMIF('Program Lvl (excl. Esc)'!$A$2:$A$182,$A18,'Program Lvl (excl. Esc)'!V$2:V$182)</f>
        <v>5298466.8209252022</v>
      </c>
      <c r="V18" s="129">
        <f>SUMIF('Program Lvl (excl. Esc)'!$A$2:$A$182,$A18,'Program Lvl (excl. Esc)'!W$2:W$182)</f>
        <v>4211478.1504060151</v>
      </c>
      <c r="W18" s="124">
        <f t="shared" si="0"/>
        <v>36625566.423772916</v>
      </c>
      <c r="X18" s="128">
        <f t="shared" si="1"/>
        <v>42108579.40693979</v>
      </c>
      <c r="Y18" s="121" t="s">
        <v>687</v>
      </c>
    </row>
    <row r="19" spans="1:25" x14ac:dyDescent="0.25">
      <c r="A19" s="122" t="s">
        <v>161</v>
      </c>
      <c r="B19" s="123" t="s">
        <v>768</v>
      </c>
      <c r="C19" s="124">
        <f>SUMIF('Program Lvl (excl. Esc)'!$A$2:$A$182,$A19,'Program Lvl (excl. Esc)'!D$2:D$182)</f>
        <v>2172807.3762963237</v>
      </c>
      <c r="D19" s="125">
        <f>SUMIF('Program Lvl (excl. Esc)'!$A$2:$A$182,$A19,'Program Lvl (excl. Esc)'!E$2:E$182)</f>
        <v>2029547.1354386364</v>
      </c>
      <c r="E19" s="125">
        <f>SUMIF('Program Lvl (excl. Esc)'!$A$2:$A$182,$A19,'Program Lvl (excl. Esc)'!F$2:F$182)</f>
        <v>1855104.8686576935</v>
      </c>
      <c r="F19" s="125">
        <f>SUMIF('Program Lvl (excl. Esc)'!$A$2:$A$182,$A19,'Program Lvl (excl. Esc)'!G$2:G$182)</f>
        <v>1631262.1110908492</v>
      </c>
      <c r="G19" s="125">
        <f>SUMIF('Program Lvl (excl. Esc)'!$A$2:$A$182,$A19,'Program Lvl (excl. Esc)'!H$2:H$182)</f>
        <v>1429045.265723051</v>
      </c>
      <c r="H19" s="125">
        <f>SUMIF('Program Lvl (excl. Esc)'!$A$2:$A$182,$A19,'Program Lvl (excl. Esc)'!I$2:I$182)</f>
        <v>2106481.9487820752</v>
      </c>
      <c r="I19" s="125">
        <f>SUMIF('Program Lvl (excl. Esc)'!$A$2:$A$182,$A19,'Program Lvl (excl. Esc)'!J$2:J$182)</f>
        <v>2591071.6928680926</v>
      </c>
      <c r="J19" s="125">
        <f>SUMIF('Program Lvl (excl. Esc)'!$A$2:$A$182,$A19,'Program Lvl (excl. Esc)'!K$2:K$182)</f>
        <v>2264715.3346060812</v>
      </c>
      <c r="K19" s="126">
        <f>SUMIF('Program Lvl (excl. Esc)'!$A$2:$A$182,$A19,'Program Lvl (excl. Esc)'!L$2:L$182)</f>
        <v>2531734.1731840903</v>
      </c>
      <c r="L19" s="126">
        <f>SUMIF('Program Lvl (excl. Esc)'!$A$2:$A$182,$A19,'Program Lvl (excl. Esc)'!M$2:M$182)</f>
        <v>1870000</v>
      </c>
      <c r="M19" s="127">
        <f>SUMIF('Program Lvl (excl. Esc)'!$A$2:$A$182,$A19,'Program Lvl (excl. Esc)'!N$2:N$182)</f>
        <v>2227127.5607037321</v>
      </c>
      <c r="N19" s="128">
        <f>SUMIF('Program Lvl (excl. Esc)'!$A$2:$A$182,$A19,'Program Lvl (excl. Esc)'!O$2:O$182)</f>
        <v>2132292.9591702172</v>
      </c>
      <c r="O19" s="128">
        <f>SUMIF('Program Lvl (excl. Esc)'!$A$2:$A$182,$A19,'Program Lvl (excl. Esc)'!P$2:P$182)</f>
        <v>1997745.0414493261</v>
      </c>
      <c r="P19" s="128">
        <f>SUMIF('Program Lvl (excl. Esc)'!$A$2:$A$182,$A19,'Program Lvl (excl. Esc)'!Q$2:Q$182)</f>
        <v>1800608.1462102297</v>
      </c>
      <c r="Q19" s="128">
        <f>SUMIF('Program Lvl (excl. Esc)'!$A$2:$A$182,$A19,'Program Lvl (excl. Esc)'!R$2:R$182)</f>
        <v>1616833.550231525</v>
      </c>
      <c r="R19" s="128">
        <f>SUMIF('Program Lvl (excl. Esc)'!$A$2:$A$182,$A19,'Program Lvl (excl. Esc)'!S$2:S$182)</f>
        <v>2442873.2515868349</v>
      </c>
      <c r="S19" s="128">
        <f>SUMIF('Program Lvl (excl. Esc)'!$A$2:$A$182,$A19,'Program Lvl (excl. Esc)'!T$2:T$182)</f>
        <v>3079970.0080452799</v>
      </c>
      <c r="T19" s="128">
        <f>SUMIF('Program Lvl (excl. Esc)'!$A$2:$A$182,$A19,'Program Lvl (excl. Esc)'!U$2:U$182)</f>
        <v>2759335.7257191921</v>
      </c>
      <c r="U19" s="129">
        <f>SUMIF('Program Lvl (excl. Esc)'!$A$2:$A$182,$A19,'Program Lvl (excl. Esc)'!V$2:V$182)</f>
        <v>3161789.0586406803</v>
      </c>
      <c r="V19" s="129">
        <f>SUMIF('Program Lvl (excl. Esc)'!$A$2:$A$182,$A19,'Program Lvl (excl. Esc)'!W$2:W$182)</f>
        <v>2393758.0976471878</v>
      </c>
      <c r="W19" s="124">
        <f t="shared" si="0"/>
        <v>20481769.906646892</v>
      </c>
      <c r="X19" s="128">
        <f t="shared" si="1"/>
        <v>23612333.399404205</v>
      </c>
      <c r="Y19" s="121" t="s">
        <v>687</v>
      </c>
    </row>
    <row r="20" spans="1:25" x14ac:dyDescent="0.25">
      <c r="A20" s="122" t="s">
        <v>159</v>
      </c>
      <c r="B20" s="123" t="s">
        <v>769</v>
      </c>
      <c r="C20" s="124">
        <f>SUMIF('Program Lvl (excl. Esc)'!$A$2:$A$182,$A20,'Program Lvl (excl. Esc)'!D$2:D$182)</f>
        <v>8716204.3026139885</v>
      </c>
      <c r="D20" s="125">
        <f>SUMIF('Program Lvl (excl. Esc)'!$A$2:$A$182,$A20,'Program Lvl (excl. Esc)'!E$2:E$182)</f>
        <v>6063708.3948240355</v>
      </c>
      <c r="E20" s="125">
        <f>SUMIF('Program Lvl (excl. Esc)'!$A$2:$A$182,$A20,'Program Lvl (excl. Esc)'!F$2:F$182)</f>
        <v>5500659.4765024371</v>
      </c>
      <c r="F20" s="125">
        <f>SUMIF('Program Lvl (excl. Esc)'!$A$2:$A$182,$A20,'Program Lvl (excl. Esc)'!G$2:G$182)</f>
        <v>5483817.3096245565</v>
      </c>
      <c r="G20" s="125">
        <f>SUMIF('Program Lvl (excl. Esc)'!$A$2:$A$182,$A20,'Program Lvl (excl. Esc)'!H$2:H$182)</f>
        <v>5468941.3975421954</v>
      </c>
      <c r="H20" s="125">
        <f>SUMIF('Program Lvl (excl. Esc)'!$A$2:$A$182,$A20,'Program Lvl (excl. Esc)'!I$2:I$182)</f>
        <v>5716181.0628922051</v>
      </c>
      <c r="I20" s="125">
        <f>SUMIF('Program Lvl (excl. Esc)'!$A$2:$A$182,$A20,'Program Lvl (excl. Esc)'!J$2:J$182)</f>
        <v>5716181.0628922051</v>
      </c>
      <c r="J20" s="125">
        <f>SUMIF('Program Lvl (excl. Esc)'!$A$2:$A$182,$A20,'Program Lvl (excl. Esc)'!K$2:K$182)</f>
        <v>5716181.0628922051</v>
      </c>
      <c r="K20" s="126">
        <f>SUMIF('Program Lvl (excl. Esc)'!$A$2:$A$182,$A20,'Program Lvl (excl. Esc)'!L$2:L$182)</f>
        <v>5716181.0628922051</v>
      </c>
      <c r="L20" s="126">
        <f>SUMIF('Program Lvl (excl. Esc)'!$A$2:$A$182,$A20,'Program Lvl (excl. Esc)'!M$2:M$182)</f>
        <v>5780000</v>
      </c>
      <c r="M20" s="127">
        <f>SUMIF('Program Lvl (excl. Esc)'!$A$2:$A$182,$A20,'Program Lvl (excl. Esc)'!N$2:N$182)</f>
        <v>8934109.4101793375</v>
      </c>
      <c r="N20" s="128">
        <f>SUMIF('Program Lvl (excl. Esc)'!$A$2:$A$182,$A20,'Program Lvl (excl. Esc)'!O$2:O$182)</f>
        <v>6370683.6323120017</v>
      </c>
      <c r="O20" s="128">
        <f>SUMIF('Program Lvl (excl. Esc)'!$A$2:$A$182,$A20,'Program Lvl (excl. Esc)'!P$2:P$182)</f>
        <v>5923608.6215628814</v>
      </c>
      <c r="P20" s="128">
        <f>SUMIF('Program Lvl (excl. Esc)'!$A$2:$A$182,$A20,'Program Lvl (excl. Esc)'!Q$2:Q$182)</f>
        <v>6053108.2361960914</v>
      </c>
      <c r="Q20" s="128">
        <f>SUMIF('Program Lvl (excl. Esc)'!$A$2:$A$182,$A20,'Program Lvl (excl. Esc)'!R$2:R$182)</f>
        <v>6187605.2129967697</v>
      </c>
      <c r="R20" s="128">
        <f>SUMIF('Program Lvl (excl. Esc)'!$A$2:$A$182,$A20,'Program Lvl (excl. Esc)'!S$2:S$182)</f>
        <v>6629017.5559492521</v>
      </c>
      <c r="S20" s="128">
        <f>SUMIF('Program Lvl (excl. Esc)'!$A$2:$A$182,$A20,'Program Lvl (excl. Esc)'!T$2:T$182)</f>
        <v>6794742.994847985</v>
      </c>
      <c r="T20" s="128">
        <f>SUMIF('Program Lvl (excl. Esc)'!$A$2:$A$182,$A20,'Program Lvl (excl. Esc)'!U$2:U$182)</f>
        <v>6964611.5697191823</v>
      </c>
      <c r="U20" s="129">
        <f>SUMIF('Program Lvl (excl. Esc)'!$A$2:$A$182,$A20,'Program Lvl (excl. Esc)'!V$2:V$182)</f>
        <v>7138726.8589621624</v>
      </c>
      <c r="V20" s="129">
        <f>SUMIF('Program Lvl (excl. Esc)'!$A$2:$A$182,$A20,'Program Lvl (excl. Esc)'!W$2:W$182)</f>
        <v>7398888.6654549446</v>
      </c>
      <c r="W20" s="124">
        <f t="shared" si="0"/>
        <v>59878055.132676035</v>
      </c>
      <c r="X20" s="128">
        <f t="shared" si="1"/>
        <v>68395102.758180603</v>
      </c>
      <c r="Y20" s="121" t="s">
        <v>687</v>
      </c>
    </row>
    <row r="21" spans="1:25" x14ac:dyDescent="0.25">
      <c r="A21" s="122" t="s">
        <v>194</v>
      </c>
      <c r="B21" s="123" t="s">
        <v>192</v>
      </c>
      <c r="C21" s="124">
        <f>SUMIF('Program Lvl (excl. Esc)'!$A$2:$A$182,$A21,'Program Lvl (excl. Esc)'!D$2:D$182)</f>
        <v>9076207.0166215282</v>
      </c>
      <c r="D21" s="125">
        <f>SUMIF('Program Lvl (excl. Esc)'!$A$2:$A$182,$A21,'Program Lvl (excl. Esc)'!E$2:E$182)</f>
        <v>4105863.6138337324</v>
      </c>
      <c r="E21" s="125">
        <f>SUMIF('Program Lvl (excl. Esc)'!$A$2:$A$182,$A21,'Program Lvl (excl. Esc)'!F$2:F$182)</f>
        <v>2081755.9117527828</v>
      </c>
      <c r="F21" s="125">
        <f>SUMIF('Program Lvl (excl. Esc)'!$A$2:$A$182,$A21,'Program Lvl (excl. Esc)'!G$2:G$182)</f>
        <v>1983297.3995025523</v>
      </c>
      <c r="G21" s="125">
        <f>SUMIF('Program Lvl (excl. Esc)'!$A$2:$A$182,$A21,'Program Lvl (excl. Esc)'!H$2:H$182)</f>
        <v>1977917.3228000707</v>
      </c>
      <c r="H21" s="125">
        <f>SUMIF('Program Lvl (excl. Esc)'!$A$2:$A$182,$A21,'Program Lvl (excl. Esc)'!I$2:I$182)</f>
        <v>1977917.3228000707</v>
      </c>
      <c r="I21" s="125">
        <f>SUMIF('Program Lvl (excl. Esc)'!$A$2:$A$182,$A21,'Program Lvl (excl. Esc)'!J$2:J$182)</f>
        <v>1977917.3228000707</v>
      </c>
      <c r="J21" s="125">
        <f>SUMIF('Program Lvl (excl. Esc)'!$A$2:$A$182,$A21,'Program Lvl (excl. Esc)'!K$2:K$182)</f>
        <v>1977917.3228000707</v>
      </c>
      <c r="K21" s="126">
        <f>SUMIF('Program Lvl (excl. Esc)'!$A$2:$A$182,$A21,'Program Lvl (excl. Esc)'!L$2:L$182)</f>
        <v>1977917.3228000707</v>
      </c>
      <c r="L21" s="126">
        <f>SUMIF('Program Lvl (excl. Esc)'!$A$2:$A$182,$A21,'Program Lvl (excl. Esc)'!M$2:M$182)</f>
        <v>2000000</v>
      </c>
      <c r="M21" s="127">
        <f>SUMIF('Program Lvl (excl. Esc)'!$A$2:$A$182,$A21,'Program Lvl (excl. Esc)'!N$2:N$182)</f>
        <v>9303112.1920370664</v>
      </c>
      <c r="N21" s="128">
        <f>SUMIF('Program Lvl (excl. Esc)'!$A$2:$A$182,$A21,'Program Lvl (excl. Esc)'!O$2:O$182)</f>
        <v>4313722.9592840653</v>
      </c>
      <c r="O21" s="128">
        <f>SUMIF('Program Lvl (excl. Esc)'!$A$2:$A$182,$A21,'Program Lvl (excl. Esc)'!P$2:P$182)</f>
        <v>2241823.4249048987</v>
      </c>
      <c r="P21" s="128">
        <f>SUMIF('Program Lvl (excl. Esc)'!$A$2:$A$182,$A21,'Program Lvl (excl. Esc)'!Q$2:Q$182)</f>
        <v>2189189.2355139572</v>
      </c>
      <c r="Q21" s="128">
        <f>SUMIF('Program Lvl (excl. Esc)'!$A$2:$A$182,$A21,'Program Lvl (excl. Esc)'!R$2:R$182)</f>
        <v>2237831.903434637</v>
      </c>
      <c r="R21" s="128">
        <f>SUMIF('Program Lvl (excl. Esc)'!$A$2:$A$182,$A21,'Program Lvl (excl. Esc)'!S$2:S$182)</f>
        <v>2293777.7010205025</v>
      </c>
      <c r="S21" s="128">
        <f>SUMIF('Program Lvl (excl. Esc)'!$A$2:$A$182,$A21,'Program Lvl (excl. Esc)'!T$2:T$182)</f>
        <v>2351122.143546015</v>
      </c>
      <c r="T21" s="128">
        <f>SUMIF('Program Lvl (excl. Esc)'!$A$2:$A$182,$A21,'Program Lvl (excl. Esc)'!U$2:U$182)</f>
        <v>2409900.1971346652</v>
      </c>
      <c r="U21" s="129">
        <f>SUMIF('Program Lvl (excl. Esc)'!$A$2:$A$182,$A21,'Program Lvl (excl. Esc)'!V$2:V$182)</f>
        <v>2470147.7020630315</v>
      </c>
      <c r="V21" s="129">
        <f>SUMIF('Program Lvl (excl. Esc)'!$A$2:$A$182,$A21,'Program Lvl (excl. Esc)'!W$2:W$182)</f>
        <v>2560169.088392714</v>
      </c>
      <c r="W21" s="124">
        <f t="shared" si="0"/>
        <v>29136710.555710945</v>
      </c>
      <c r="X21" s="128">
        <f t="shared" si="1"/>
        <v>32370796.547331557</v>
      </c>
      <c r="Y21" s="121" t="s">
        <v>192</v>
      </c>
    </row>
    <row r="22" spans="1:25" x14ac:dyDescent="0.25">
      <c r="A22" s="122" t="s">
        <v>133</v>
      </c>
      <c r="B22" s="123" t="s">
        <v>770</v>
      </c>
      <c r="C22" s="124">
        <f>SUMIF('Program Lvl (excl. Esc)'!$A$2:$A$182,$A22,'Program Lvl (excl. Esc)'!D$2:D$182)</f>
        <v>2535025.8543317383</v>
      </c>
      <c r="D22" s="125">
        <f>SUMIF('Program Lvl (excl. Esc)'!$A$2:$A$182,$A22,'Program Lvl (excl. Esc)'!E$2:E$182)</f>
        <v>1792369.3703210251</v>
      </c>
      <c r="E22" s="125">
        <f>SUMIF('Program Lvl (excl. Esc)'!$A$2:$A$182,$A22,'Program Lvl (excl. Esc)'!F$2:F$182)</f>
        <v>1727571.1337353997</v>
      </c>
      <c r="F22" s="125">
        <f>SUMIF('Program Lvl (excl. Esc)'!$A$2:$A$182,$A22,'Program Lvl (excl. Esc)'!G$2:G$182)</f>
        <v>1632636.5361887047</v>
      </c>
      <c r="G22" s="125">
        <f>SUMIF('Program Lvl (excl. Esc)'!$A$2:$A$182,$A22,'Program Lvl (excl. Esc)'!H$2:H$182)</f>
        <v>1617923.5135878595</v>
      </c>
      <c r="H22" s="125">
        <f>SUMIF('Program Lvl (excl. Esc)'!$A$2:$A$182,$A22,'Program Lvl (excl. Esc)'!I$2:I$182)</f>
        <v>1533467.4328629579</v>
      </c>
      <c r="I22" s="125">
        <f>SUMIF('Program Lvl (excl. Esc)'!$A$2:$A$182,$A22,'Program Lvl (excl. Esc)'!J$2:J$182)</f>
        <v>1518238.4584360588</v>
      </c>
      <c r="J22" s="125">
        <f>SUMIF('Program Lvl (excl. Esc)'!$A$2:$A$182,$A22,'Program Lvl (excl. Esc)'!K$2:K$182)</f>
        <v>1433782.3777111573</v>
      </c>
      <c r="K22" s="126">
        <f>SUMIF('Program Lvl (excl. Esc)'!$A$2:$A$182,$A22,'Program Lvl (excl. Esc)'!L$2:L$182)</f>
        <v>1418553.4032842582</v>
      </c>
      <c r="L22" s="126">
        <f>SUMIF('Program Lvl (excl. Esc)'!$A$2:$A$182,$A22,'Program Lvl (excl. Esc)'!M$2:M$182)</f>
        <v>1348992</v>
      </c>
      <c r="M22" s="127">
        <f>SUMIF('Program Lvl (excl. Esc)'!$A$2:$A$182,$A22,'Program Lvl (excl. Esc)'!N$2:N$182)</f>
        <v>2598401.5006900318</v>
      </c>
      <c r="N22" s="128">
        <f>SUMIF('Program Lvl (excl. Esc)'!$A$2:$A$182,$A22,'Program Lvl (excl. Esc)'!O$2:O$182)</f>
        <v>1883108.0696935272</v>
      </c>
      <c r="O22" s="128">
        <f>SUMIF('Program Lvl (excl. Esc)'!$A$2:$A$182,$A22,'Program Lvl (excl. Esc)'!P$2:P$182)</f>
        <v>1860405.1579402729</v>
      </c>
      <c r="P22" s="128">
        <f>SUMIF('Program Lvl (excl. Esc)'!$A$2:$A$182,$A22,'Program Lvl (excl. Esc)'!Q$2:Q$182)</f>
        <v>1802125.254350441</v>
      </c>
      <c r="Q22" s="128">
        <f>SUMIF('Program Lvl (excl. Esc)'!$A$2:$A$182,$A22,'Program Lvl (excl. Esc)'!R$2:R$182)</f>
        <v>1830531.9511021604</v>
      </c>
      <c r="R22" s="128">
        <f>SUMIF('Program Lvl (excl. Esc)'!$A$2:$A$182,$A22,'Program Lvl (excl. Esc)'!S$2:S$182)</f>
        <v>1778352.0889349892</v>
      </c>
      <c r="S22" s="128">
        <f>SUMIF('Program Lvl (excl. Esc)'!$A$2:$A$182,$A22,'Program Lvl (excl. Esc)'!T$2:T$182)</f>
        <v>1804708.4262141318</v>
      </c>
      <c r="T22" s="128">
        <f>SUMIF('Program Lvl (excl. Esc)'!$A$2:$A$182,$A22,'Program Lvl (excl. Esc)'!U$2:U$182)</f>
        <v>1746924.6034019331</v>
      </c>
      <c r="U22" s="129">
        <f>SUMIF('Program Lvl (excl. Esc)'!$A$2:$A$182,$A22,'Program Lvl (excl. Esc)'!V$2:V$182)</f>
        <v>1771578.8162549469</v>
      </c>
      <c r="V22" s="129">
        <f>SUMIF('Program Lvl (excl. Esc)'!$A$2:$A$182,$A22,'Program Lvl (excl. Esc)'!W$2:W$182)</f>
        <v>1726823.809444532</v>
      </c>
      <c r="W22" s="124">
        <f t="shared" si="0"/>
        <v>16558560.080459163</v>
      </c>
      <c r="X22" s="128">
        <f t="shared" si="1"/>
        <v>18802959.678026967</v>
      </c>
      <c r="Y22" s="121" t="s">
        <v>688</v>
      </c>
    </row>
    <row r="23" spans="1:25" x14ac:dyDescent="0.25">
      <c r="A23" s="122" t="s">
        <v>1031</v>
      </c>
      <c r="B23" s="123" t="s">
        <v>1032</v>
      </c>
      <c r="C23" s="124">
        <f>SUMIF('Program Lvl (excl. Esc)'!$A$2:$A$182,$A23,'Program Lvl (excl. Esc)'!D$2:D$182)</f>
        <v>4745211.5114517417</v>
      </c>
      <c r="D23" s="125">
        <f>SUMIF('Program Lvl (excl. Esc)'!$A$2:$A$182,$A23,'Program Lvl (excl. Esc)'!E$2:E$182)</f>
        <v>4737272.1834562775</v>
      </c>
      <c r="E23" s="125">
        <f>SUMIF('Program Lvl (excl. Esc)'!$A$2:$A$182,$A23,'Program Lvl (excl. Esc)'!F$2:F$182)</f>
        <v>4724797.922854715</v>
      </c>
      <c r="F23" s="125">
        <f>SUMIF('Program Lvl (excl. Esc)'!$A$2:$A$182,$A23,'Program Lvl (excl. Esc)'!G$2:G$182)</f>
        <v>4710331.3238185616</v>
      </c>
      <c r="G23" s="125">
        <f>SUMIF('Program Lvl (excl. Esc)'!$A$2:$A$182,$A23,'Program Lvl (excl. Esc)'!H$2:H$182)</f>
        <v>4697553.6416501682</v>
      </c>
      <c r="H23" s="125">
        <f>SUMIF('Program Lvl (excl. Esc)'!$A$2:$A$182,$A23,'Program Lvl (excl. Esc)'!I$2:I$182)</f>
        <v>4697553.6416501682</v>
      </c>
      <c r="I23" s="125">
        <f>SUMIF('Program Lvl (excl. Esc)'!$A$2:$A$182,$A23,'Program Lvl (excl. Esc)'!J$2:J$182)</f>
        <v>4697553.6416501682</v>
      </c>
      <c r="J23" s="125">
        <f>SUMIF('Program Lvl (excl. Esc)'!$A$2:$A$182,$A23,'Program Lvl (excl. Esc)'!K$2:K$182)</f>
        <v>4697553.6416501682</v>
      </c>
      <c r="K23" s="126">
        <f>SUMIF('Program Lvl (excl. Esc)'!$A$2:$A$182,$A23,'Program Lvl (excl. Esc)'!L$2:L$182)</f>
        <v>4697553.6416501682</v>
      </c>
      <c r="L23" s="126">
        <f>SUMIF('Program Lvl (excl. Esc)'!$A$2:$A$182,$A23,'Program Lvl (excl. Esc)'!M$2:M$182)</f>
        <v>4750000</v>
      </c>
      <c r="M23" s="127">
        <f>SUMIF('Program Lvl (excl. Esc)'!$A$2:$A$182,$A23,'Program Lvl (excl. Esc)'!N$2:N$182)</f>
        <v>4863841.7992380345</v>
      </c>
      <c r="N23" s="128">
        <f>SUMIF('Program Lvl (excl. Esc)'!$A$2:$A$182,$A23,'Program Lvl (excl. Esc)'!O$2:O$182)</f>
        <v>4977096.5877437508</v>
      </c>
      <c r="O23" s="128">
        <f>SUMIF('Program Lvl (excl. Esc)'!$A$2:$A$182,$A23,'Program Lvl (excl. Esc)'!P$2:P$182)</f>
        <v>5088090.5881417152</v>
      </c>
      <c r="P23" s="128">
        <f>SUMIF('Program Lvl (excl. Esc)'!$A$2:$A$182,$A23,'Program Lvl (excl. Esc)'!Q$2:Q$182)</f>
        <v>5199324.4343456486</v>
      </c>
      <c r="Q23" s="128">
        <f>SUMIF('Program Lvl (excl. Esc)'!$A$2:$A$182,$A23,'Program Lvl (excl. Esc)'!R$2:R$182)</f>
        <v>5314850.7706572618</v>
      </c>
      <c r="R23" s="128">
        <f>SUMIF('Program Lvl (excl. Esc)'!$A$2:$A$182,$A23,'Program Lvl (excl. Esc)'!S$2:S$182)</f>
        <v>5447722.0399236931</v>
      </c>
      <c r="S23" s="128">
        <f>SUMIF('Program Lvl (excl. Esc)'!$A$2:$A$182,$A23,'Program Lvl (excl. Esc)'!T$2:T$182)</f>
        <v>5583915.0909217857</v>
      </c>
      <c r="T23" s="128">
        <f>SUMIF('Program Lvl (excl. Esc)'!$A$2:$A$182,$A23,'Program Lvl (excl. Esc)'!U$2:U$182)</f>
        <v>5723512.9681948293</v>
      </c>
      <c r="U23" s="129">
        <f>SUMIF('Program Lvl (excl. Esc)'!$A$2:$A$182,$A23,'Program Lvl (excl. Esc)'!V$2:V$182)</f>
        <v>5866600.7923996998</v>
      </c>
      <c r="V23" s="129">
        <f>SUMIF('Program Lvl (excl. Esc)'!$A$2:$A$182,$A23,'Program Lvl (excl. Esc)'!W$2:W$182)</f>
        <v>6080401.5849326961</v>
      </c>
      <c r="W23" s="124">
        <f t="shared" si="0"/>
        <v>47155381.149832144</v>
      </c>
      <c r="X23" s="128">
        <f t="shared" si="1"/>
        <v>54145356.656499118</v>
      </c>
    </row>
    <row r="24" spans="1:25" x14ac:dyDescent="0.25">
      <c r="A24" s="122" t="s">
        <v>175</v>
      </c>
      <c r="B24" s="123" t="s">
        <v>795</v>
      </c>
      <c r="C24" s="124">
        <f>SUMIF('Program Lvl (excl. Esc)'!$A$2:$A$182,$A24,'Program Lvl (excl. Esc)'!D$2:D$182)</f>
        <v>998991.89714773512</v>
      </c>
      <c r="D24" s="125">
        <f>SUMIF('Program Lvl (excl. Esc)'!$A$2:$A$182,$A24,'Program Lvl (excl. Esc)'!E$2:E$182)</f>
        <v>997320.45967500575</v>
      </c>
      <c r="E24" s="125">
        <f>SUMIF('Program Lvl (excl. Esc)'!$A$2:$A$182,$A24,'Program Lvl (excl. Esc)'!F$2:F$182)</f>
        <v>994694.29954836098</v>
      </c>
      <c r="F24" s="125">
        <f>SUMIF('Program Lvl (excl. Esc)'!$A$2:$A$182,$A24,'Program Lvl (excl. Esc)'!G$2:G$182)</f>
        <v>991648.69975127617</v>
      </c>
      <c r="G24" s="125">
        <f>SUMIF('Program Lvl (excl. Esc)'!$A$2:$A$182,$A24,'Program Lvl (excl. Esc)'!H$2:H$182)</f>
        <v>988958.66140003537</v>
      </c>
      <c r="H24" s="125">
        <f>SUMIF('Program Lvl (excl. Esc)'!$A$2:$A$182,$A24,'Program Lvl (excl. Esc)'!I$2:I$182)</f>
        <v>988958.66140003537</v>
      </c>
      <c r="I24" s="125">
        <f>SUMIF('Program Lvl (excl. Esc)'!$A$2:$A$182,$A24,'Program Lvl (excl. Esc)'!J$2:J$182)</f>
        <v>988958.66140003537</v>
      </c>
      <c r="J24" s="125">
        <f>SUMIF('Program Lvl (excl. Esc)'!$A$2:$A$182,$A24,'Program Lvl (excl. Esc)'!K$2:K$182)</f>
        <v>988958.66140003537</v>
      </c>
      <c r="K24" s="126">
        <f>SUMIF('Program Lvl (excl. Esc)'!$A$2:$A$182,$A24,'Program Lvl (excl. Esc)'!L$2:L$182)</f>
        <v>988958.66140003537</v>
      </c>
      <c r="L24" s="126">
        <f>SUMIF('Program Lvl (excl. Esc)'!$A$2:$A$182,$A24,'Program Lvl (excl. Esc)'!M$2:M$182)</f>
        <v>1000000</v>
      </c>
      <c r="M24" s="127">
        <f>SUMIF('Program Lvl (excl. Esc)'!$A$2:$A$182,$A24,'Program Lvl (excl. Esc)'!N$2:N$182)</f>
        <v>1023966.6945764284</v>
      </c>
      <c r="N24" s="128">
        <f>SUMIF('Program Lvl (excl. Esc)'!$A$2:$A$182,$A24,'Program Lvl (excl. Esc)'!O$2:O$182)</f>
        <v>1047809.8079460529</v>
      </c>
      <c r="O24" s="128">
        <f>SUMIF('Program Lvl (excl. Esc)'!$A$2:$A$182,$A24,'Program Lvl (excl. Esc)'!P$2:P$182)</f>
        <v>1071176.9659245715</v>
      </c>
      <c r="P24" s="128">
        <f>SUMIF('Program Lvl (excl. Esc)'!$A$2:$A$182,$A24,'Program Lvl (excl. Esc)'!Q$2:Q$182)</f>
        <v>1094594.6177569786</v>
      </c>
      <c r="Q24" s="128">
        <f>SUMIF('Program Lvl (excl. Esc)'!$A$2:$A$182,$A24,'Program Lvl (excl. Esc)'!R$2:R$182)</f>
        <v>1118915.9517173185</v>
      </c>
      <c r="R24" s="128">
        <f>SUMIF('Program Lvl (excl. Esc)'!$A$2:$A$182,$A24,'Program Lvl (excl. Esc)'!S$2:S$182)</f>
        <v>1146888.8505102512</v>
      </c>
      <c r="S24" s="128">
        <f>SUMIF('Program Lvl (excl. Esc)'!$A$2:$A$182,$A24,'Program Lvl (excl. Esc)'!T$2:T$182)</f>
        <v>1175561.0717730075</v>
      </c>
      <c r="T24" s="128">
        <f>SUMIF('Program Lvl (excl. Esc)'!$A$2:$A$182,$A24,'Program Lvl (excl. Esc)'!U$2:U$182)</f>
        <v>1204950.0985673326</v>
      </c>
      <c r="U24" s="129">
        <f>SUMIF('Program Lvl (excl. Esc)'!$A$2:$A$182,$A24,'Program Lvl (excl. Esc)'!V$2:V$182)</f>
        <v>1235073.8510315157</v>
      </c>
      <c r="V24" s="129">
        <f>SUMIF('Program Lvl (excl. Esc)'!$A$2:$A$182,$A24,'Program Lvl (excl. Esc)'!W$2:W$182)</f>
        <v>1280084.544196357</v>
      </c>
      <c r="W24" s="124">
        <f t="shared" si="0"/>
        <v>9927448.6631225534</v>
      </c>
      <c r="X24" s="128">
        <f t="shared" si="1"/>
        <v>11399022.453999814</v>
      </c>
      <c r="Y24" s="121" t="s">
        <v>688</v>
      </c>
    </row>
    <row r="25" spans="1:25" x14ac:dyDescent="0.25">
      <c r="A25" s="122" t="s">
        <v>162</v>
      </c>
      <c r="B25" s="123" t="s">
        <v>771</v>
      </c>
      <c r="C25" s="124">
        <f>'Program Lvl (excl. Esc)'!D184</f>
        <v>6283900.8864677213</v>
      </c>
      <c r="D25" s="125">
        <f>'Program Lvl (excl. Esc)'!E184</f>
        <v>6382175.5445077857</v>
      </c>
      <c r="E25" s="125">
        <f>'Program Lvl (excl. Esc)'!F184</f>
        <v>6686467.7531523397</v>
      </c>
      <c r="F25" s="125">
        <f>'Program Lvl (excl. Esc)'!G184</f>
        <v>6495126.3572923364</v>
      </c>
      <c r="G25" s="125">
        <f>'Program Lvl (excl. Esc)'!H184</f>
        <v>6714861.539615334</v>
      </c>
      <c r="H25" s="125">
        <f>'Program Lvl (excl. Esc)'!I184</f>
        <v>7423719.2766590593</v>
      </c>
      <c r="I25" s="125">
        <f>'Program Lvl (excl. Esc)'!J184</f>
        <v>7683873.5145178428</v>
      </c>
      <c r="J25" s="125">
        <f>'Program Lvl (excl. Esc)'!K184</f>
        <v>7944102.7058396908</v>
      </c>
      <c r="K25" s="126">
        <f>'Program Lvl (excl. Esc)'!L184</f>
        <v>8085985.7683156794</v>
      </c>
      <c r="L25" s="126">
        <f>'Program Lvl (excl. Esc)'!M184</f>
        <v>8183178.697874113</v>
      </c>
      <c r="M25" s="127">
        <f>'Program Lvl (excl. Esc)'!N184</f>
        <v>6440998.4086294137</v>
      </c>
      <c r="N25" s="128">
        <f>'Program Lvl (excl. Esc)'!O184</f>
        <v>6705273.1814484922</v>
      </c>
      <c r="O25" s="128">
        <f>'Program Lvl (excl. Esc)'!P184</f>
        <v>7200594.4377345685</v>
      </c>
      <c r="P25" s="128">
        <f>'Program Lvl (excl. Esc)'!Q184</f>
        <v>7169404.1994174784</v>
      </c>
      <c r="Q25" s="128">
        <f>'Program Lvl (excl. Esc)'!R184</f>
        <v>7597249.494344173</v>
      </c>
      <c r="R25" s="128">
        <f>'Program Lvl (excl. Esc)'!S184</f>
        <v>8609238.3838016689</v>
      </c>
      <c r="S25" s="128">
        <f>'Program Lvl (excl. Esc)'!T184</f>
        <v>9133710.9796958584</v>
      </c>
      <c r="T25" s="128">
        <f>'Program Lvl (excl. Esc)'!U184</f>
        <v>9679117.7549114563</v>
      </c>
      <c r="U25" s="129">
        <f>'Program Lvl (excl. Esc)'!V184</f>
        <v>10098288.201573275</v>
      </c>
      <c r="V25" s="129">
        <f>'Program Lvl (excl. Esc)'!W184</f>
        <v>10475160.573545523</v>
      </c>
      <c r="W25" s="124">
        <f t="shared" si="0"/>
        <v>71883392.044241905</v>
      </c>
      <c r="X25" s="128">
        <f t="shared" si="1"/>
        <v>83109035.615101904</v>
      </c>
      <c r="Y25" s="121" t="s">
        <v>689</v>
      </c>
    </row>
    <row r="26" spans="1:25" x14ac:dyDescent="0.25">
      <c r="A26" s="122" t="s">
        <v>163</v>
      </c>
      <c r="B26" s="123" t="s">
        <v>772</v>
      </c>
      <c r="C26" s="124">
        <f>'Program Lvl (excl. Esc)'!D185</f>
        <v>73106139.081208169</v>
      </c>
      <c r="D26" s="125">
        <f>'Program Lvl (excl. Esc)'!E185</f>
        <v>73273110.103678629</v>
      </c>
      <c r="E26" s="125">
        <f>'Program Lvl (excl. Esc)'!F185</f>
        <v>73775204.556416273</v>
      </c>
      <c r="F26" s="125">
        <f>'Program Lvl (excl. Esc)'!G185</f>
        <v>73462071.757048041</v>
      </c>
      <c r="G26" s="125">
        <f>'Program Lvl (excl. Esc)'!H185</f>
        <v>73820942.420613334</v>
      </c>
      <c r="H26" s="125">
        <f>'Program Lvl (excl. Esc)'!I185</f>
        <v>76860996.09989132</v>
      </c>
      <c r="I26" s="125">
        <f>'Program Lvl (excl. Esc)'!J185</f>
        <v>77233408.487903669</v>
      </c>
      <c r="J26" s="125">
        <f>'Program Lvl (excl. Esc)'!K185</f>
        <v>77593252.762439117</v>
      </c>
      <c r="K26" s="126">
        <f>'Program Lvl (excl. Esc)'!L185</f>
        <v>77784338.942599237</v>
      </c>
      <c r="L26" s="126">
        <f>'Program Lvl (excl. Esc)'!M185</f>
        <v>78058962.86008814</v>
      </c>
      <c r="M26" s="127">
        <f>'Program Lvl (excl. Esc)'!N185</f>
        <v>74933792.558238372</v>
      </c>
      <c r="N26" s="128">
        <f>'Program Lvl (excl. Esc)'!O185</f>
        <v>76982561.302677348</v>
      </c>
      <c r="O26" s="128">
        <f>'Program Lvl (excl. Esc)'!P185</f>
        <v>79447826.144261956</v>
      </c>
      <c r="P26" s="128">
        <f>'Program Lvl (excl. Esc)'!Q185</f>
        <v>81088381.777448356</v>
      </c>
      <c r="Q26" s="128">
        <f>'Program Lvl (excl. Esc)'!R185</f>
        <v>83521620.538007841</v>
      </c>
      <c r="R26" s="128">
        <f>'Program Lvl (excl. Esc)'!S185</f>
        <v>89135191.294330582</v>
      </c>
      <c r="S26" s="128">
        <f>'Program Lvl (excl. Esc)'!T185</f>
        <v>91806252.376808688</v>
      </c>
      <c r="T26" s="128">
        <f>'Program Lvl (excl. Esc)'!U185</f>
        <v>94539843.99297525</v>
      </c>
      <c r="U26" s="129">
        <f>'Program Lvl (excl. Esc)'!V185</f>
        <v>97141980.547270328</v>
      </c>
      <c r="V26" s="129">
        <f>'Program Lvl (excl. Esc)'!W185</f>
        <v>99922071.893196285</v>
      </c>
      <c r="W26" s="124">
        <f t="shared" si="0"/>
        <v>754968427.07188582</v>
      </c>
      <c r="X26" s="128">
        <f t="shared" si="1"/>
        <v>868519522.42521501</v>
      </c>
      <c r="Y26" s="121" t="s">
        <v>689</v>
      </c>
    </row>
    <row r="27" spans="1:25" x14ac:dyDescent="0.25">
      <c r="A27" s="131"/>
      <c r="B27" s="132" t="s">
        <v>170</v>
      </c>
      <c r="C27" s="133">
        <f t="shared" ref="C27:U27" si="2">SUM(C2:C26)</f>
        <v>309775958.89480245</v>
      </c>
      <c r="D27" s="134">
        <f t="shared" si="2"/>
        <v>305441393.18278861</v>
      </c>
      <c r="E27" s="134">
        <f t="shared" si="2"/>
        <v>319727078.3791371</v>
      </c>
      <c r="F27" s="134">
        <f t="shared" si="2"/>
        <v>330864926.60304272</v>
      </c>
      <c r="G27" s="134">
        <f t="shared" si="2"/>
        <v>328347046.86922163</v>
      </c>
      <c r="H27" s="134">
        <f t="shared" si="2"/>
        <v>333886675.62332696</v>
      </c>
      <c r="I27" s="134">
        <f t="shared" si="2"/>
        <v>343557197.0015204</v>
      </c>
      <c r="J27" s="134">
        <f t="shared" si="2"/>
        <v>371502294.21085083</v>
      </c>
      <c r="K27" s="135">
        <f t="shared" si="2"/>
        <v>392148710.7197637</v>
      </c>
      <c r="L27" s="135">
        <f>SUM(L2:L26)</f>
        <v>407936515.5579623</v>
      </c>
      <c r="M27" s="136">
        <f t="shared" si="2"/>
        <v>317520357.86717254</v>
      </c>
      <c r="N27" s="137">
        <f t="shared" si="2"/>
        <v>320904363.71266735</v>
      </c>
      <c r="O27" s="137">
        <f t="shared" si="2"/>
        <v>344311093.26513278</v>
      </c>
      <c r="P27" s="137">
        <f t="shared" si="2"/>
        <v>365212971.040133</v>
      </c>
      <c r="Q27" s="137">
        <f t="shared" si="2"/>
        <v>371494545.5062201</v>
      </c>
      <c r="R27" s="137">
        <f t="shared" si="2"/>
        <v>387206180.14935458</v>
      </c>
      <c r="S27" s="137">
        <f t="shared" si="2"/>
        <v>408381545.64589083</v>
      </c>
      <c r="T27" s="137">
        <f t="shared" si="2"/>
        <v>452639471.69808269</v>
      </c>
      <c r="U27" s="138">
        <f t="shared" si="2"/>
        <v>489740003.53063202</v>
      </c>
      <c r="V27" s="138">
        <f t="shared" ref="V27" si="3">SUM(V2:V26)</f>
        <v>522193228.57906431</v>
      </c>
      <c r="W27" s="133">
        <f t="shared" si="0"/>
        <v>3443187797.042417</v>
      </c>
      <c r="X27" s="137">
        <f t="shared" si="1"/>
        <v>3979603760.9943504</v>
      </c>
    </row>
    <row r="28" spans="1:25" ht="13.5" customHeight="1" x14ac:dyDescent="0.25">
      <c r="M28" s="141"/>
      <c r="N28" s="142"/>
      <c r="O28" s="142"/>
      <c r="P28" s="142"/>
      <c r="Q28" s="142"/>
      <c r="R28" s="142"/>
      <c r="S28" s="142"/>
      <c r="T28" s="142"/>
      <c r="U28" s="142"/>
      <c r="V28" s="142"/>
      <c r="W28" s="143"/>
    </row>
    <row r="29" spans="1:25" x14ac:dyDescent="0.25">
      <c r="B29" s="145" t="s">
        <v>748</v>
      </c>
      <c r="C29" s="146" t="str">
        <f>IF(ROUND(C27-'Division Lvl (excl. Esc)'!I423,0)=0,"OK","ERR")</f>
        <v>OK</v>
      </c>
      <c r="D29" s="147" t="str">
        <f>IF(ROUND(D27-'Division Lvl (excl. Esc)'!J423,0)=0,"OK","ERR")</f>
        <v>OK</v>
      </c>
      <c r="E29" s="147" t="str">
        <f>IF(ROUND(E27-'Division Lvl (excl. Esc)'!K423,0)=0,"OK","ERR")</f>
        <v>OK</v>
      </c>
      <c r="F29" s="147" t="str">
        <f>IF(ROUND(F27-'Division Lvl (excl. Esc)'!L423,0)=0,"OK","ERR")</f>
        <v>OK</v>
      </c>
      <c r="G29" s="147" t="str">
        <f>IF(ROUND(G27-'Division Lvl (excl. Esc)'!M423,0)=0,"OK","ERR")</f>
        <v>OK</v>
      </c>
      <c r="H29" s="147" t="str">
        <f>IF(ROUND(H27-'Division Lvl (excl. Esc)'!N423,0)=0,"OK","ERR")</f>
        <v>OK</v>
      </c>
      <c r="I29" s="147" t="str">
        <f>IF(ROUND(I27-'Division Lvl (excl. Esc)'!O423,0)=0,"OK","ERR")</f>
        <v>OK</v>
      </c>
      <c r="J29" s="147" t="str">
        <f>IF(ROUND(J27-'Division Lvl (excl. Esc)'!P423,0)=0,"OK","ERR")</f>
        <v>OK</v>
      </c>
      <c r="K29" s="147" t="str">
        <f>IF(ROUND(K27-'Division Lvl (excl. Esc)'!Q423,0)=0,"OK","ERR")</f>
        <v>OK</v>
      </c>
      <c r="L29" s="147" t="str">
        <f>IF(ROUND(L27-'Division Lvl (excl. Esc)'!R423,0)=0,"OK","ERR")</f>
        <v>OK</v>
      </c>
      <c r="M29" s="148" t="str">
        <f>IF(ROUND(M27-'Division Lvl (excl. Esc)'!X423,0)=0,"OK","ERR")</f>
        <v>OK</v>
      </c>
      <c r="N29" s="149" t="str">
        <f>IF(ROUND(N27-'Division Lvl (excl. Esc)'!Y423,0)=0,"OK","ERR")</f>
        <v>OK</v>
      </c>
      <c r="O29" s="149" t="str">
        <f>IF(ROUND(O27-'Division Lvl (excl. Esc)'!Z423,0)=0,"OK","ERR")</f>
        <v>OK</v>
      </c>
      <c r="P29" s="149" t="str">
        <f>IF(ROUND(P27-'Division Lvl (excl. Esc)'!AA423,0)=0,"OK","ERR")</f>
        <v>OK</v>
      </c>
      <c r="Q29" s="149" t="str">
        <f>IF(ROUND(Q27-'Division Lvl (excl. Esc)'!AB423,0)=0,"OK","ERR")</f>
        <v>OK</v>
      </c>
      <c r="R29" s="149" t="str">
        <f>IF(ROUND(R27-'Division Lvl (excl. Esc)'!AC423,0)=0,"OK","ERR")</f>
        <v>OK</v>
      </c>
      <c r="S29" s="149" t="str">
        <f>IF(ROUND(S27-'Division Lvl (excl. Esc)'!AD423,0)=0,"OK","ERR")</f>
        <v>OK</v>
      </c>
      <c r="T29" s="149" t="str">
        <f>IF(ROUND(T27-'Division Lvl (excl. Esc)'!AE423,0)=0,"OK","ERR")</f>
        <v>OK</v>
      </c>
      <c r="U29" s="149" t="str">
        <f>IF(ROUND(U27-'Division Lvl (excl. Esc)'!AF423,0)=0,"OK","ERR")</f>
        <v>OK</v>
      </c>
      <c r="V29" s="149" t="str">
        <f>IF(ROUND(V27-'Division Lvl (excl. Esc)'!AG423,0)=0,"OK","ERR")</f>
        <v>OK</v>
      </c>
      <c r="W29" s="150"/>
    </row>
    <row r="30" spans="1:25" x14ac:dyDescent="0.25">
      <c r="M30" s="151"/>
      <c r="N30" s="152"/>
      <c r="O30" s="152"/>
      <c r="P30" s="152"/>
      <c r="Q30" s="152"/>
      <c r="R30" s="152"/>
      <c r="S30" s="152"/>
      <c r="T30" s="152"/>
      <c r="U30" s="152"/>
      <c r="V30" s="152"/>
      <c r="W30" s="153"/>
    </row>
  </sheetData>
  <conditionalFormatting sqref="C29:V29">
    <cfRule type="cellIs" dxfId="55" priority="1" operator="equal">
      <formula>"OK"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563"/>
  <sheetViews>
    <sheetView topLeftCell="A166" zoomScale="80" zoomScaleNormal="80" workbookViewId="0">
      <selection activeCell="I189" sqref="I189"/>
    </sheetView>
  </sheetViews>
  <sheetFormatPr defaultColWidth="9.140625" defaultRowHeight="15" x14ac:dyDescent="0.25"/>
  <cols>
    <col min="1" max="1" width="5.5703125" style="173" bestFit="1" customWidth="1"/>
    <col min="2" max="2" width="6.85546875" style="173" bestFit="1" customWidth="1"/>
    <col min="3" max="3" width="52.140625" style="173" customWidth="1"/>
    <col min="4" max="4" width="9.140625" style="201" bestFit="1" customWidth="1"/>
    <col min="5" max="12" width="8.140625" style="202" bestFit="1" customWidth="1"/>
    <col min="13" max="13" width="8.140625" style="202" customWidth="1"/>
    <col min="14" max="14" width="8.42578125" style="200" bestFit="1" customWidth="1"/>
    <col min="15" max="22" width="8.42578125" style="197" bestFit="1" customWidth="1"/>
    <col min="23" max="23" width="8.42578125" style="197" customWidth="1"/>
    <col min="24" max="24" width="9.140625" style="203" bestFit="1" customWidth="1"/>
    <col min="25" max="25" width="9.140625" style="199" bestFit="1" customWidth="1"/>
    <col min="26" max="16384" width="9.140625" style="173"/>
  </cols>
  <sheetData>
    <row r="1" spans="1:26" s="162" customFormat="1" ht="15" customHeight="1" x14ac:dyDescent="0.2">
      <c r="A1" s="111" t="s">
        <v>178</v>
      </c>
      <c r="B1" s="111" t="s">
        <v>511</v>
      </c>
      <c r="C1" s="112" t="s">
        <v>0</v>
      </c>
      <c r="D1" s="155" t="str">
        <f>'Division Lvl (excl. Esc)'!I1</f>
        <v>FY20 (R)</v>
      </c>
      <c r="E1" s="156" t="str">
        <f>'Division Lvl (excl. Esc)'!J1</f>
        <v>FY21 (R)</v>
      </c>
      <c r="F1" s="156" t="str">
        <f>'Division Lvl (excl. Esc)'!K1</f>
        <v>FY22 (R)</v>
      </c>
      <c r="G1" s="156" t="str">
        <f>'Division Lvl (excl. Esc)'!L1</f>
        <v>FY23 (R)</v>
      </c>
      <c r="H1" s="156" t="str">
        <f>'Division Lvl (excl. Esc)'!M1</f>
        <v>FY24 (R)</v>
      </c>
      <c r="I1" s="156" t="str">
        <f>'Division Lvl (excl. Esc)'!N1</f>
        <v>FY25 (R)</v>
      </c>
      <c r="J1" s="156" t="str">
        <f>'Division Lvl (excl. Esc)'!O1</f>
        <v>FY26 (R)</v>
      </c>
      <c r="K1" s="156" t="str">
        <f>'Division Lvl (excl. Esc)'!P1</f>
        <v>FY27 (R)</v>
      </c>
      <c r="L1" s="156" t="str">
        <f>'Division Lvl (excl. Esc)'!Q1</f>
        <v>FY28 (R)</v>
      </c>
      <c r="M1" s="157" t="str">
        <f>'Division Lvl (excl. Esc)'!R1</f>
        <v>FY29 (R)</v>
      </c>
      <c r="N1" s="158" t="str">
        <f>'Division Lvl (excl. Esc)'!X1</f>
        <v>FY20 (N)</v>
      </c>
      <c r="O1" s="159" t="str">
        <f>'Division Lvl (excl. Esc)'!Y1</f>
        <v>FY21 (N)</v>
      </c>
      <c r="P1" s="159" t="str">
        <f>'Division Lvl (excl. Esc)'!Z1</f>
        <v>FY22 (N)</v>
      </c>
      <c r="Q1" s="159" t="str">
        <f>'Division Lvl (excl. Esc)'!AA1</f>
        <v>FY23 (N)</v>
      </c>
      <c r="R1" s="159" t="str">
        <f>'Division Lvl (excl. Esc)'!AB1</f>
        <v>FY24 (N)</v>
      </c>
      <c r="S1" s="159" t="str">
        <f>'Division Lvl (excl. Esc)'!AC1</f>
        <v>FY25 (N)</v>
      </c>
      <c r="T1" s="159" t="str">
        <f>'Division Lvl (excl. Esc)'!AD1</f>
        <v>FY26 (N)</v>
      </c>
      <c r="U1" s="159" t="str">
        <f>'Division Lvl (excl. Esc)'!AE1</f>
        <v>FY27 (N)</v>
      </c>
      <c r="V1" s="160" t="str">
        <f>'Division Lvl (excl. Esc)'!AF1</f>
        <v>FY28 (N)</v>
      </c>
      <c r="W1" s="160" t="str">
        <f>'Division Lvl (excl. Esc)'!AG1</f>
        <v>FY29 (N)</v>
      </c>
      <c r="X1" s="155" t="s">
        <v>1002</v>
      </c>
      <c r="Y1" s="161" t="s">
        <v>1003</v>
      </c>
    </row>
    <row r="2" spans="1:26" x14ac:dyDescent="0.25">
      <c r="A2" s="163" t="str">
        <f>INDEX('Division Lvl (excl. Esc)'!$AO$2:$AO$418,MATCH(B2,'Division Lvl (excl. Esc)'!$A$2:$A$418,0))</f>
        <v>AG</v>
      </c>
      <c r="B2" s="164" t="s">
        <v>949</v>
      </c>
      <c r="C2" s="130" t="str">
        <f>INDEX('Division Lvl (excl. Esc)'!$B$2:$B$418,MATCH(B2,'Division Lvl (excl. Esc)'!$A$2:$A$418,0))</f>
        <v xml:space="preserve">Automation - operational/capacity risk </v>
      </c>
      <c r="D2" s="165">
        <f>SUMIF('Division Lvl (excl. Esc)'!$A$2:$A$418,$B2,'Division Lvl (excl. Esc)'!I$2:I$418)</f>
        <v>299697.56914432056</v>
      </c>
      <c r="E2" s="166">
        <f>SUMIF('Division Lvl (excl. Esc)'!$A$2:$A$418,$B2,'Division Lvl (excl. Esc)'!J$2:J$418)</f>
        <v>299196.13790250174</v>
      </c>
      <c r="F2" s="166">
        <f>SUMIF('Division Lvl (excl. Esc)'!$A$2:$A$418,$B2,'Division Lvl (excl. Esc)'!K$2:K$418)</f>
        <v>298408.28986450832</v>
      </c>
      <c r="G2" s="166">
        <f>SUMIF('Division Lvl (excl. Esc)'!$A$2:$A$418,$B2,'Division Lvl (excl. Esc)'!L$2:L$418)</f>
        <v>297494.60992538283</v>
      </c>
      <c r="H2" s="166">
        <f>SUMIF('Division Lvl (excl. Esc)'!$A$2:$A$418,$B2,'Division Lvl (excl. Esc)'!M$2:M$418)</f>
        <v>296687.59842001059</v>
      </c>
      <c r="I2" s="166">
        <f>SUMIF('Division Lvl (excl. Esc)'!$A$2:$A$418,$B2,'Division Lvl (excl. Esc)'!N$2:N$418)</f>
        <v>296687.59842001059</v>
      </c>
      <c r="J2" s="166">
        <f>SUMIF('Division Lvl (excl. Esc)'!$A$2:$A$418,$B2,'Division Lvl (excl. Esc)'!O$2:O$418)</f>
        <v>296687.59842001059</v>
      </c>
      <c r="K2" s="166">
        <f>SUMIF('Division Lvl (excl. Esc)'!$A$2:$A$418,$B2,'Division Lvl (excl. Esc)'!P$2:P$418)</f>
        <v>296687.59842001059</v>
      </c>
      <c r="L2" s="166">
        <f>SUMIF('Division Lvl (excl. Esc)'!$A$2:$A$418,$B2,'Division Lvl (excl. Esc)'!Q$2:Q$418)</f>
        <v>296687.59842001059</v>
      </c>
      <c r="M2" s="167">
        <f>SUMIF('Division Lvl (excl. Esc)'!$A$2:$A$418,$B2,'Division Lvl (excl. Esc)'!R$2:R$418)</f>
        <v>300000</v>
      </c>
      <c r="N2" s="168">
        <f>SUMIF('Division Lvl (excl. Esc)'!$A$2:$A$418,$B2,'Division Lvl (excl. Esc)'!X$2:X$418)</f>
        <v>307190.00837292854</v>
      </c>
      <c r="O2" s="169">
        <f>SUMIF('Division Lvl (excl. Esc)'!$A$2:$A$418,$B2,'Division Lvl (excl. Esc)'!Y$2:Y$418)</f>
        <v>314342.94238381588</v>
      </c>
      <c r="P2" s="169">
        <f>SUMIF('Division Lvl (excl. Esc)'!$A$2:$A$418,$B2,'Division Lvl (excl. Esc)'!Z$2:Z$418)</f>
        <v>321353.0897773715</v>
      </c>
      <c r="Q2" s="169">
        <f>SUMIF('Division Lvl (excl. Esc)'!$A$2:$A$418,$B2,'Division Lvl (excl. Esc)'!AA$2:AA$418)</f>
        <v>328378.38532709359</v>
      </c>
      <c r="R2" s="169">
        <f>SUMIF('Division Lvl (excl. Esc)'!$A$2:$A$418,$B2,'Division Lvl (excl. Esc)'!AB$2:AB$418)</f>
        <v>335674.78551519552</v>
      </c>
      <c r="S2" s="169">
        <f>SUMIF('Division Lvl (excl. Esc)'!$A$2:$A$418,$B2,'Division Lvl (excl. Esc)'!AC$2:AC$418)</f>
        <v>344066.65515307535</v>
      </c>
      <c r="T2" s="169">
        <f>SUMIF('Division Lvl (excl. Esc)'!$A$2:$A$418,$B2,'Division Lvl (excl. Esc)'!AD$2:AD$418)</f>
        <v>352668.32153190224</v>
      </c>
      <c r="U2" s="169">
        <f>SUMIF('Division Lvl (excl. Esc)'!$A$2:$A$418,$B2,'Division Lvl (excl. Esc)'!AE$2:AE$418)</f>
        <v>361485.02957019978</v>
      </c>
      <c r="V2" s="170">
        <f>SUMIF('Division Lvl (excl. Esc)'!$A$2:$A$418,$B2,'Division Lvl (excl. Esc)'!AF$2:AF$418)</f>
        <v>370522.15530945471</v>
      </c>
      <c r="W2" s="170">
        <f>SUMIF('Division Lvl (excl. Esc)'!$A$2:$A$418,$B2,'Division Lvl (excl. Esc)'!AG$2:AG$418)</f>
        <v>384025.36325890711</v>
      </c>
      <c r="X2" s="165">
        <f t="shared" ref="X2:X33" si="0">SUM(D2:M2)</f>
        <v>2978234.5989367664</v>
      </c>
      <c r="Y2" s="171">
        <f t="shared" ref="Y2:Y65" si="1">SUM(N2:W2)</f>
        <v>3419706.7361999438</v>
      </c>
      <c r="Z2" s="172"/>
    </row>
    <row r="3" spans="1:26" x14ac:dyDescent="0.25">
      <c r="A3" s="163" t="str">
        <f>INDEX('Division Lvl (excl. Esc)'!$AO$2:$AO$418,MATCH(B3,'Division Lvl (excl. Esc)'!$A$2:$A$418,0))</f>
        <v>AR</v>
      </c>
      <c r="B3" s="163" t="s">
        <v>96</v>
      </c>
      <c r="C3" s="130" t="str">
        <f>INDEX('Division Lvl (excl. Esc)'!$B$2:$B$418,MATCH(B3,'Division Lvl (excl. Esc)'!$A$2:$A$418,0))</f>
        <v>Asset relocation</v>
      </c>
      <c r="D3" s="165">
        <f>SUMIF('Division Lvl (excl. Esc)'!$A$2:$A$418,$B3,'Division Lvl (excl. Esc)'!I$2:I$418)</f>
        <v>1622013.1938039202</v>
      </c>
      <c r="E3" s="166">
        <f>SUMIF('Division Lvl (excl. Esc)'!$A$2:$A$418,$B3,'Division Lvl (excl. Esc)'!J$2:J$418)</f>
        <v>1559660.5981832175</v>
      </c>
      <c r="F3" s="166">
        <f>SUMIF('Division Lvl (excl. Esc)'!$A$2:$A$418,$B3,'Division Lvl (excl. Esc)'!K$2:K$418)</f>
        <v>1534301.0366388536</v>
      </c>
      <c r="G3" s="166">
        <f>SUMIF('Division Lvl (excl. Esc)'!$A$2:$A$418,$B3,'Division Lvl (excl. Esc)'!L$2:L$418)</f>
        <v>1522181.7457669086</v>
      </c>
      <c r="H3" s="166">
        <f>SUMIF('Division Lvl (excl. Esc)'!$A$2:$A$418,$B3,'Division Lvl (excl. Esc)'!M$2:M$418)</f>
        <v>1516141.8660738908</v>
      </c>
      <c r="I3" s="166">
        <f>SUMIF('Division Lvl (excl. Esc)'!$A$2:$A$418,$B3,'Division Lvl (excl. Esc)'!N$2:N$418)</f>
        <v>1516141.8660738908</v>
      </c>
      <c r="J3" s="166">
        <f>SUMIF('Division Lvl (excl. Esc)'!$A$2:$A$418,$B3,'Division Lvl (excl. Esc)'!O$2:O$418)</f>
        <v>1516141.8660738908</v>
      </c>
      <c r="K3" s="166">
        <f>SUMIF('Division Lvl (excl. Esc)'!$A$2:$A$418,$B3,'Division Lvl (excl. Esc)'!P$2:P$418)</f>
        <v>1516141.8660738908</v>
      </c>
      <c r="L3" s="166">
        <f>SUMIF('Division Lvl (excl. Esc)'!$A$2:$A$418,$B3,'Division Lvl (excl. Esc)'!Q$2:Q$418)</f>
        <v>1516141.8660738908</v>
      </c>
      <c r="M3" s="167">
        <f>SUMIF('Division Lvl (excl. Esc)'!$A$2:$A$418,$B3,'Division Lvl (excl. Esc)'!R$2:R$418)</f>
        <v>1533069</v>
      </c>
      <c r="N3" s="168">
        <f>SUMIF('Division Lvl (excl. Esc)'!$A$2:$A$418,$B3,'Division Lvl (excl. Esc)'!X$2:X$418)</f>
        <v>1662563.523649018</v>
      </c>
      <c r="O3" s="169">
        <f>SUMIF('Division Lvl (excl. Esc)'!$A$2:$A$418,$B3,'Division Lvl (excl. Esc)'!Y$2:Y$418)</f>
        <v>1638618.4159662428</v>
      </c>
      <c r="P3" s="169">
        <f>SUMIF('Division Lvl (excl. Esc)'!$A$2:$A$418,$B3,'Division Lvl (excl. Esc)'!Z$2:Z$418)</f>
        <v>1652274.4022841628</v>
      </c>
      <c r="Q3" s="169">
        <f>SUMIF('Division Lvl (excl. Esc)'!$A$2:$A$418,$B3,'Division Lvl (excl. Esc)'!AA$2:AA$418)</f>
        <v>1680203.8328515799</v>
      </c>
      <c r="R3" s="169">
        <f>SUMIF('Division Lvl (excl. Esc)'!$A$2:$A$418,$B3,'Division Lvl (excl. Esc)'!AB$2:AB$418)</f>
        <v>1715375.3591833175</v>
      </c>
      <c r="S3" s="169">
        <f>SUMIF('Division Lvl (excl. Esc)'!$A$2:$A$418,$B3,'Division Lvl (excl. Esc)'!AC$2:AC$418)</f>
        <v>1758259.7431629004</v>
      </c>
      <c r="T3" s="169">
        <f>SUMIF('Division Lvl (excl. Esc)'!$A$2:$A$418,$B3,'Division Lvl (excl. Esc)'!AD$2:AD$418)</f>
        <v>1802216.2367419731</v>
      </c>
      <c r="U3" s="169">
        <f>SUMIF('Division Lvl (excl. Esc)'!$A$2:$A$418,$B3,'Division Lvl (excl. Esc)'!AE$2:AE$418)</f>
        <v>1847271.6426605221</v>
      </c>
      <c r="V3" s="170">
        <f>SUMIF('Division Lvl (excl. Esc)'!$A$2:$A$418,$B3,'Division Lvl (excl. Esc)'!AF$2:AF$418)</f>
        <v>1893453.4337270348</v>
      </c>
      <c r="W3" s="170">
        <f>SUMIF('Division Lvl (excl. Esc)'!$A$2:$A$418,$B3,'Division Lvl (excl. Esc)'!AG$2:AG$418)</f>
        <v>1962457.9320865651</v>
      </c>
      <c r="X3" s="165">
        <f t="shared" si="0"/>
        <v>15351934.904762357</v>
      </c>
      <c r="Y3" s="171">
        <f t="shared" si="1"/>
        <v>17612694.522313319</v>
      </c>
      <c r="Z3" s="172"/>
    </row>
    <row r="4" spans="1:26" x14ac:dyDescent="0.25">
      <c r="A4" s="163" t="str">
        <f>INDEX('Division Lvl (excl. Esc)'!$AO$2:$AO$418,MATCH(B4,'Division Lvl (excl. Esc)'!$A$2:$A$418,0))</f>
        <v>AU</v>
      </c>
      <c r="B4" s="164" t="s">
        <v>57</v>
      </c>
      <c r="C4" s="130" t="str">
        <f>INDEX('Division Lvl (excl. Esc)'!$B$2:$B$418,MATCH(B4,'Division Lvl (excl. Esc)'!$A$2:$A$418,0))</f>
        <v>Substation SCADA RTU replacement</v>
      </c>
      <c r="D4" s="165">
        <f>SUMIF('Division Lvl (excl. Esc)'!$A$2:$A$418,$B4,'Division Lvl (excl. Esc)'!I$2:I$418)</f>
        <v>2177802.3357820627</v>
      </c>
      <c r="E4" s="166">
        <f>SUMIF('Division Lvl (excl. Esc)'!$A$2:$A$418,$B4,'Division Lvl (excl. Esc)'!J$2:J$418)</f>
        <v>2174158.6020915126</v>
      </c>
      <c r="F4" s="166">
        <f>SUMIF('Division Lvl (excl. Esc)'!$A$2:$A$418,$B4,'Division Lvl (excl. Esc)'!K$2:K$418)</f>
        <v>2168433.5730154272</v>
      </c>
      <c r="G4" s="166">
        <f>SUMIF('Division Lvl (excl. Esc)'!$A$2:$A$418,$B4,'Division Lvl (excl. Esc)'!L$2:L$418)</f>
        <v>2161794.1654577819</v>
      </c>
      <c r="H4" s="166">
        <f>SUMIF('Division Lvl (excl. Esc)'!$A$2:$A$418,$B4,'Division Lvl (excl. Esc)'!M$2:M$418)</f>
        <v>2155929.8818520769</v>
      </c>
      <c r="I4" s="166">
        <f>SUMIF('Division Lvl (excl. Esc)'!$A$2:$A$418,$B4,'Division Lvl (excl. Esc)'!N$2:N$418)</f>
        <v>2155929.8818520769</v>
      </c>
      <c r="J4" s="166">
        <f>SUMIF('Division Lvl (excl. Esc)'!$A$2:$A$418,$B4,'Division Lvl (excl. Esc)'!O$2:O$418)</f>
        <v>2155929.8818520769</v>
      </c>
      <c r="K4" s="166">
        <f>SUMIF('Division Lvl (excl. Esc)'!$A$2:$A$418,$B4,'Division Lvl (excl. Esc)'!P$2:P$418)</f>
        <v>2155929.8818520769</v>
      </c>
      <c r="L4" s="166">
        <f>SUMIF('Division Lvl (excl. Esc)'!$A$2:$A$418,$B4,'Division Lvl (excl. Esc)'!Q$2:Q$418)</f>
        <v>2155929.8818520769</v>
      </c>
      <c r="M4" s="167">
        <f>SUMIF('Division Lvl (excl. Esc)'!$A$2:$A$418,$B4,'Division Lvl (excl. Esc)'!R$2:R$418)</f>
        <v>2180000</v>
      </c>
      <c r="N4" s="168">
        <f>SUMIF('Division Lvl (excl. Esc)'!$A$2:$A$418,$B4,'Division Lvl (excl. Esc)'!X$2:X$418)</f>
        <v>2232247.394176614</v>
      </c>
      <c r="O4" s="169">
        <f>SUMIF('Division Lvl (excl. Esc)'!$A$2:$A$418,$B4,'Division Lvl (excl. Esc)'!Y$2:Y$418)</f>
        <v>2284225.3813223955</v>
      </c>
      <c r="P4" s="169">
        <f>SUMIF('Division Lvl (excl. Esc)'!$A$2:$A$418,$B4,'Division Lvl (excl. Esc)'!Z$2:Z$418)</f>
        <v>2335165.7857155665</v>
      </c>
      <c r="Q4" s="169">
        <f>SUMIF('Division Lvl (excl. Esc)'!$A$2:$A$418,$B4,'Division Lvl (excl. Esc)'!AA$2:AA$418)</f>
        <v>2386216.2667102134</v>
      </c>
      <c r="R4" s="169">
        <f>SUMIF('Division Lvl (excl. Esc)'!$A$2:$A$418,$B4,'Division Lvl (excl. Esc)'!AB$2:AB$418)</f>
        <v>2439236.774743754</v>
      </c>
      <c r="S4" s="169">
        <f>SUMIF('Division Lvl (excl. Esc)'!$A$2:$A$418,$B4,'Division Lvl (excl. Esc)'!AC$2:AC$418)</f>
        <v>2500217.6941123474</v>
      </c>
      <c r="T4" s="169">
        <f>SUMIF('Division Lvl (excl. Esc)'!$A$2:$A$418,$B4,'Division Lvl (excl. Esc)'!AD$2:AD$418)</f>
        <v>2562723.1364651565</v>
      </c>
      <c r="U4" s="169">
        <f>SUMIF('Division Lvl (excl. Esc)'!$A$2:$A$418,$B4,'Division Lvl (excl. Esc)'!AE$2:AE$418)</f>
        <v>2626791.2148767849</v>
      </c>
      <c r="V4" s="170">
        <f>SUMIF('Division Lvl (excl. Esc)'!$A$2:$A$418,$B4,'Division Lvl (excl. Esc)'!AF$2:AF$418)</f>
        <v>2692460.9952487042</v>
      </c>
      <c r="W4" s="170">
        <f>SUMIF('Division Lvl (excl. Esc)'!$A$2:$A$418,$B4,'Division Lvl (excl. Esc)'!AG$2:AG$418)</f>
        <v>2790584.3063480584</v>
      </c>
      <c r="X4" s="165">
        <f t="shared" si="0"/>
        <v>21641838.085607167</v>
      </c>
      <c r="Y4" s="171">
        <f t="shared" si="1"/>
        <v>24849868.949719597</v>
      </c>
      <c r="Z4" s="172"/>
    </row>
    <row r="5" spans="1:26" x14ac:dyDescent="0.25">
      <c r="A5" s="163" t="str">
        <f>INDEX('Division Lvl (excl. Esc)'!$AO$2:$AO$418,MATCH(B5,'Division Lvl (excl. Esc)'!$A$2:$A$418,0))</f>
        <v>AU</v>
      </c>
      <c r="B5" s="164" t="s">
        <v>58</v>
      </c>
      <c r="C5" s="130" t="str">
        <f>INDEX('Division Lvl (excl. Esc)'!$B$2:$B$418,MATCH(B5,'Division Lvl (excl. Esc)'!$A$2:$A$418,0))</f>
        <v>SCADA master station development software</v>
      </c>
      <c r="D5" s="165">
        <f>SUMIF('Division Lvl (excl. Esc)'!$A$2:$A$418,$B5,'Division Lvl (excl. Esc)'!I$2:I$418)</f>
        <v>1108881.005833986</v>
      </c>
      <c r="E5" s="166">
        <f>SUMIF('Division Lvl (excl. Esc)'!$A$2:$A$418,$B5,'Division Lvl (excl. Esc)'!J$2:J$418)</f>
        <v>1107025.7102392563</v>
      </c>
      <c r="F5" s="166">
        <f>SUMIF('Division Lvl (excl. Esc)'!$A$2:$A$418,$B5,'Division Lvl (excl. Esc)'!K$2:K$418)</f>
        <v>2098804.9720470416</v>
      </c>
      <c r="G5" s="166">
        <f>SUMIF('Division Lvl (excl. Esc)'!$A$2:$A$418,$B5,'Division Lvl (excl. Esc)'!L$2:L$418)</f>
        <v>2092378.7564751927</v>
      </c>
      <c r="H5" s="166">
        <f>SUMIF('Division Lvl (excl. Esc)'!$A$2:$A$418,$B5,'Division Lvl (excl. Esc)'!M$2:M$418)</f>
        <v>1097744.1141540392</v>
      </c>
      <c r="I5" s="166">
        <f>SUMIF('Division Lvl (excl. Esc)'!$A$2:$A$418,$B5,'Division Lvl (excl. Esc)'!N$2:N$418)</f>
        <v>1097744.1141540392</v>
      </c>
      <c r="J5" s="166">
        <f>SUMIF('Division Lvl (excl. Esc)'!$A$2:$A$418,$B5,'Division Lvl (excl. Esc)'!O$2:O$418)</f>
        <v>1097744.1141540392</v>
      </c>
      <c r="K5" s="166">
        <f>SUMIF('Division Lvl (excl. Esc)'!$A$2:$A$418,$B5,'Division Lvl (excl. Esc)'!P$2:P$418)</f>
        <v>2086702.7755540744</v>
      </c>
      <c r="L5" s="166">
        <f>SUMIF('Division Lvl (excl. Esc)'!$A$2:$A$418,$B5,'Division Lvl (excl. Esc)'!Q$2:Q$418)</f>
        <v>2086702.7755540744</v>
      </c>
      <c r="M5" s="167">
        <f>SUMIF('Division Lvl (excl. Esc)'!$A$2:$A$418,$B5,'Division Lvl (excl. Esc)'!R$2:R$418)</f>
        <v>1110000</v>
      </c>
      <c r="N5" s="168">
        <f>SUMIF('Division Lvl (excl. Esc)'!$A$2:$A$418,$B5,'Division Lvl (excl. Esc)'!X$2:X$418)</f>
        <v>1136603.0309798354</v>
      </c>
      <c r="O5" s="169">
        <f>SUMIF('Division Lvl (excl. Esc)'!$A$2:$A$418,$B5,'Division Lvl (excl. Esc)'!Y$2:Y$418)</f>
        <v>1163068.8868201186</v>
      </c>
      <c r="P5" s="169">
        <f>SUMIF('Division Lvl (excl. Esc)'!$A$2:$A$418,$B5,'Division Lvl (excl. Esc)'!Z$2:Z$418)</f>
        <v>2260183.398100846</v>
      </c>
      <c r="Q5" s="169">
        <f>SUMIF('Division Lvl (excl. Esc)'!$A$2:$A$418,$B5,'Division Lvl (excl. Esc)'!AA$2:AA$418)</f>
        <v>2309594.6434672251</v>
      </c>
      <c r="R5" s="169">
        <f>SUMIF('Division Lvl (excl. Esc)'!$A$2:$A$418,$B5,'Division Lvl (excl. Esc)'!AB$2:AB$418)</f>
        <v>1241996.7064062234</v>
      </c>
      <c r="S5" s="169">
        <f>SUMIF('Division Lvl (excl. Esc)'!$A$2:$A$418,$B5,'Division Lvl (excl. Esc)'!AC$2:AC$418)</f>
        <v>1273046.6240663789</v>
      </c>
      <c r="T5" s="169">
        <f>SUMIF('Division Lvl (excl. Esc)'!$A$2:$A$418,$B5,'Division Lvl (excl. Esc)'!AD$2:AD$418)</f>
        <v>1304872.7896680383</v>
      </c>
      <c r="U5" s="169">
        <f>SUMIF('Division Lvl (excl. Esc)'!$A$2:$A$418,$B5,'Division Lvl (excl. Esc)'!AE$2:AE$418)</f>
        <v>2542444.7079770719</v>
      </c>
      <c r="V5" s="170">
        <f>SUMIF('Division Lvl (excl. Esc)'!$A$2:$A$418,$B5,'Division Lvl (excl. Esc)'!AF$2:AF$418)</f>
        <v>2606005.825676498</v>
      </c>
      <c r="W5" s="170">
        <f>SUMIF('Division Lvl (excl. Esc)'!$A$2:$A$418,$B5,'Division Lvl (excl. Esc)'!AG$2:AG$418)</f>
        <v>1420893.8440579565</v>
      </c>
      <c r="X5" s="165">
        <f t="shared" si="0"/>
        <v>14983728.338165741</v>
      </c>
      <c r="Y5" s="171">
        <f t="shared" si="1"/>
        <v>17258710.457220189</v>
      </c>
      <c r="Z5" s="172"/>
    </row>
    <row r="6" spans="1:26" x14ac:dyDescent="0.25">
      <c r="A6" s="163" t="str">
        <f>INDEX('Division Lvl (excl. Esc)'!$AO$2:$AO$418,MATCH(B6,'Division Lvl (excl. Esc)'!$A$2:$A$418,0))</f>
        <v>CC</v>
      </c>
      <c r="B6" s="164" t="s">
        <v>60</v>
      </c>
      <c r="C6" s="130" t="str">
        <f>INDEX('Division Lvl (excl. Esc)'!$B$2:$B$418,MATCH(B6,'Division Lvl (excl. Esc)'!$A$2:$A$418,0))</f>
        <v>Communications development SCADA</v>
      </c>
      <c r="D6" s="165">
        <f>SUMIF('Division Lvl (excl. Esc)'!$A$2:$A$418,$B6,'Division Lvl (excl. Esc)'!I$2:I$418)</f>
        <v>624369.93571733439</v>
      </c>
      <c r="E6" s="166">
        <f>SUMIF('Division Lvl (excl. Esc)'!$A$2:$A$418,$B6,'Division Lvl (excl. Esc)'!J$2:J$418)</f>
        <v>523593.24132937798</v>
      </c>
      <c r="F6" s="166">
        <f>SUMIF('Division Lvl (excl. Esc)'!$A$2:$A$418,$B6,'Division Lvl (excl. Esc)'!K$2:K$418)</f>
        <v>522214.50726288953</v>
      </c>
      <c r="G6" s="166">
        <f>SUMIF('Division Lvl (excl. Esc)'!$A$2:$A$418,$B6,'Division Lvl (excl. Esc)'!L$2:L$418)</f>
        <v>520615.56736941996</v>
      </c>
      <c r="H6" s="166">
        <f>SUMIF('Division Lvl (excl. Esc)'!$A$2:$A$418,$B6,'Division Lvl (excl. Esc)'!M$2:M$418)</f>
        <v>519203.29723501857</v>
      </c>
      <c r="I6" s="166">
        <f>SUMIF('Division Lvl (excl. Esc)'!$A$2:$A$418,$B6,'Division Lvl (excl. Esc)'!N$2:N$418)</f>
        <v>445031.39763001591</v>
      </c>
      <c r="J6" s="166">
        <f>SUMIF('Division Lvl (excl. Esc)'!$A$2:$A$418,$B6,'Division Lvl (excl. Esc)'!O$2:O$418)</f>
        <v>445031.39763001591</v>
      </c>
      <c r="K6" s="166">
        <f>SUMIF('Division Lvl (excl. Esc)'!$A$2:$A$418,$B6,'Division Lvl (excl. Esc)'!P$2:P$418)</f>
        <v>445031.39763001591</v>
      </c>
      <c r="L6" s="166">
        <f>SUMIF('Division Lvl (excl. Esc)'!$A$2:$A$418,$B6,'Division Lvl (excl. Esc)'!Q$2:Q$418)</f>
        <v>445031.39763001591</v>
      </c>
      <c r="M6" s="167">
        <f>SUMIF('Division Lvl (excl. Esc)'!$A$2:$A$418,$B6,'Division Lvl (excl. Esc)'!R$2:R$418)</f>
        <v>450000</v>
      </c>
      <c r="N6" s="168">
        <f>SUMIF('Division Lvl (excl. Esc)'!$A$2:$A$418,$B6,'Division Lvl (excl. Esc)'!X$2:X$418)</f>
        <v>639979.18411026767</v>
      </c>
      <c r="O6" s="169">
        <f>SUMIF('Division Lvl (excl. Esc)'!$A$2:$A$418,$B6,'Division Lvl (excl. Esc)'!Y$2:Y$418)</f>
        <v>550100.14917167765</v>
      </c>
      <c r="P6" s="169">
        <f>SUMIF('Division Lvl (excl. Esc)'!$A$2:$A$418,$B6,'Division Lvl (excl. Esc)'!Z$2:Z$418)</f>
        <v>562367.90711040003</v>
      </c>
      <c r="Q6" s="169">
        <f>SUMIF('Division Lvl (excl. Esc)'!$A$2:$A$418,$B6,'Division Lvl (excl. Esc)'!AA$2:AA$418)</f>
        <v>574662.17432241375</v>
      </c>
      <c r="R6" s="169">
        <f>SUMIF('Division Lvl (excl. Esc)'!$A$2:$A$418,$B6,'Division Lvl (excl. Esc)'!AB$2:AB$418)</f>
        <v>587430.87465159211</v>
      </c>
      <c r="S6" s="169">
        <f>SUMIF('Division Lvl (excl. Esc)'!$A$2:$A$418,$B6,'Division Lvl (excl. Esc)'!AC$2:AC$418)</f>
        <v>516099.98272961308</v>
      </c>
      <c r="T6" s="169">
        <f>SUMIF('Division Lvl (excl. Esc)'!$A$2:$A$418,$B6,'Division Lvl (excl. Esc)'!AD$2:AD$418)</f>
        <v>529002.48229785345</v>
      </c>
      <c r="U6" s="169">
        <f>SUMIF('Division Lvl (excl. Esc)'!$A$2:$A$418,$B6,'Division Lvl (excl. Esc)'!AE$2:AE$418)</f>
        <v>542227.54435529967</v>
      </c>
      <c r="V6" s="170">
        <f>SUMIF('Division Lvl (excl. Esc)'!$A$2:$A$418,$B6,'Division Lvl (excl. Esc)'!AF$2:AF$418)</f>
        <v>555783.23296418216</v>
      </c>
      <c r="W6" s="170">
        <f>SUMIF('Division Lvl (excl. Esc)'!$A$2:$A$418,$B6,'Division Lvl (excl. Esc)'!AG$2:AG$418)</f>
        <v>576038.04488836066</v>
      </c>
      <c r="X6" s="165">
        <f t="shared" si="0"/>
        <v>4940122.1394341039</v>
      </c>
      <c r="Y6" s="171">
        <f t="shared" si="1"/>
        <v>5633691.5766016599</v>
      </c>
      <c r="Z6" s="172"/>
    </row>
    <row r="7" spans="1:26" x14ac:dyDescent="0.25">
      <c r="A7" s="163" t="str">
        <f>INDEX('Division Lvl (excl. Esc)'!$AO$2:$AO$418,MATCH(B7,'Division Lvl (excl. Esc)'!$A$2:$A$418,0))</f>
        <v>CC</v>
      </c>
      <c r="B7" s="164" t="s">
        <v>61</v>
      </c>
      <c r="C7" s="130" t="str">
        <f>INDEX('Division Lvl (excl. Esc)'!$B$2:$B$418,MATCH(B7,'Division Lvl (excl. Esc)'!$A$2:$A$418,0))</f>
        <v>SCADA radio repeaters</v>
      </c>
      <c r="D7" s="165">
        <f>SUMIF('Division Lvl (excl. Esc)'!$A$2:$A$418,$B7,'Division Lvl (excl. Esc)'!I$2:I$418)</f>
        <v>879112.86949000694</v>
      </c>
      <c r="E7" s="166">
        <f>SUMIF('Division Lvl (excl. Esc)'!$A$2:$A$418,$B7,'Division Lvl (excl. Esc)'!J$2:J$418)</f>
        <v>837749.1861270048</v>
      </c>
      <c r="F7" s="166">
        <f>SUMIF('Division Lvl (excl. Esc)'!$A$2:$A$418,$B7,'Division Lvl (excl. Esc)'!K$2:K$418)</f>
        <v>845490.15461610688</v>
      </c>
      <c r="G7" s="166">
        <f>SUMIF('Division Lvl (excl. Esc)'!$A$2:$A$418,$B7,'Division Lvl (excl. Esc)'!L$2:L$418)</f>
        <v>684237.60282838054</v>
      </c>
      <c r="H7" s="166">
        <f>SUMIF('Division Lvl (excl. Esc)'!$A$2:$A$418,$B7,'Division Lvl (excl. Esc)'!M$2:M$418)</f>
        <v>632933.54329602257</v>
      </c>
      <c r="I7" s="166">
        <f>SUMIF('Division Lvl (excl. Esc)'!$A$2:$A$418,$B7,'Division Lvl (excl. Esc)'!N$2:N$418)</f>
        <v>731829.40943602612</v>
      </c>
      <c r="J7" s="166">
        <f>SUMIF('Division Lvl (excl. Esc)'!$A$2:$A$418,$B7,'Division Lvl (excl. Esc)'!O$2:O$418)</f>
        <v>613154.37006802193</v>
      </c>
      <c r="K7" s="166">
        <f>SUMIF('Division Lvl (excl. Esc)'!$A$2:$A$418,$B7,'Division Lvl (excl. Esc)'!P$2:P$418)</f>
        <v>603264.78345402156</v>
      </c>
      <c r="L7" s="166">
        <f>SUMIF('Division Lvl (excl. Esc)'!$A$2:$A$418,$B7,'Division Lvl (excl. Esc)'!Q$2:Q$418)</f>
        <v>583485.6102260208</v>
      </c>
      <c r="M7" s="167">
        <f>SUMIF('Division Lvl (excl. Esc)'!$A$2:$A$418,$B7,'Division Lvl (excl. Esc)'!R$2:R$418)</f>
        <v>490000</v>
      </c>
      <c r="N7" s="168">
        <f>SUMIF('Division Lvl (excl. Esc)'!$A$2:$A$418,$B7,'Division Lvl (excl. Esc)'!X$2:X$418)</f>
        <v>901090.69122725702</v>
      </c>
      <c r="O7" s="169">
        <f>SUMIF('Division Lvl (excl. Esc)'!$A$2:$A$418,$B7,'Division Lvl (excl. Esc)'!Y$2:Y$418)</f>
        <v>880160.23867468431</v>
      </c>
      <c r="P7" s="169">
        <f>SUMIF('Division Lvl (excl. Esc)'!$A$2:$A$418,$B7,'Division Lvl (excl. Esc)'!Z$2:Z$418)</f>
        <v>910500.42103588593</v>
      </c>
      <c r="Q7" s="169">
        <f>SUMIF('Division Lvl (excl. Esc)'!$A$2:$A$418,$B7,'Division Lvl (excl. Esc)'!AA$2:AA$418)</f>
        <v>755270.28625231527</v>
      </c>
      <c r="R7" s="169">
        <f>SUMIF('Division Lvl (excl. Esc)'!$A$2:$A$418,$B7,'Division Lvl (excl. Esc)'!AB$2:AB$418)</f>
        <v>716106.20909908367</v>
      </c>
      <c r="S7" s="169">
        <f>SUMIF('Division Lvl (excl. Esc)'!$A$2:$A$418,$B7,'Division Lvl (excl. Esc)'!AC$2:AC$418)</f>
        <v>848697.74937758583</v>
      </c>
      <c r="T7" s="169">
        <f>SUMIF('Division Lvl (excl. Esc)'!$A$2:$A$418,$B7,'Division Lvl (excl. Esc)'!AD$2:AD$418)</f>
        <v>728847.86449926475</v>
      </c>
      <c r="U7" s="169">
        <f>SUMIF('Division Lvl (excl. Esc)'!$A$2:$A$418,$B7,'Division Lvl (excl. Esc)'!AE$2:AE$418)</f>
        <v>735019.56012607296</v>
      </c>
      <c r="V7" s="170">
        <f>SUMIF('Division Lvl (excl. Esc)'!$A$2:$A$418,$B7,'Division Lvl (excl. Esc)'!AF$2:AF$418)</f>
        <v>728693.57210859424</v>
      </c>
      <c r="W7" s="170">
        <f>SUMIF('Division Lvl (excl. Esc)'!$A$2:$A$418,$B7,'Division Lvl (excl. Esc)'!AG$2:AG$418)</f>
        <v>627241.42665621499</v>
      </c>
      <c r="X7" s="165">
        <f t="shared" si="0"/>
        <v>6901257.5295416117</v>
      </c>
      <c r="Y7" s="171">
        <f t="shared" si="1"/>
        <v>7831628.0190569572</v>
      </c>
      <c r="Z7" s="172"/>
    </row>
    <row r="8" spans="1:26" x14ac:dyDescent="0.25">
      <c r="A8" s="163" t="str">
        <f>INDEX('Division Lvl (excl. Esc)'!$AO$2:$AO$418,MATCH(B8,'Division Lvl (excl. Esc)'!$A$2:$A$418,0))</f>
        <v>CC</v>
      </c>
      <c r="B8" s="164" t="s">
        <v>62</v>
      </c>
      <c r="C8" s="130" t="str">
        <f>INDEX('Division Lvl (excl. Esc)'!$B$2:$B$418,MATCH(B8,'Division Lvl (excl. Esc)'!$A$2:$A$418,0))</f>
        <v>Microwave refurbishment and extension</v>
      </c>
      <c r="D8" s="165">
        <f>SUMIF('Division Lvl (excl. Esc)'!$A$2:$A$418,$B8,'Division Lvl (excl. Esc)'!I$2:I$418)</f>
        <v>669324.57108898251</v>
      </c>
      <c r="E8" s="166">
        <f>SUMIF('Division Lvl (excl. Esc)'!$A$2:$A$418,$B8,'Division Lvl (excl. Esc)'!J$2:J$418)</f>
        <v>668204.70798225387</v>
      </c>
      <c r="F8" s="166">
        <f>SUMIF('Division Lvl (excl. Esc)'!$A$2:$A$418,$B8,'Division Lvl (excl. Esc)'!K$2:K$418)</f>
        <v>487400.20677869691</v>
      </c>
      <c r="G8" s="166">
        <f>SUMIF('Division Lvl (excl. Esc)'!$A$2:$A$418,$B8,'Division Lvl (excl. Esc)'!L$2:L$418)</f>
        <v>426408.94089304877</v>
      </c>
      <c r="H8" s="166">
        <f>SUMIF('Division Lvl (excl. Esc)'!$A$2:$A$418,$B8,'Division Lvl (excl. Esc)'!M$2:M$418)</f>
        <v>276908.42519200989</v>
      </c>
      <c r="I8" s="166">
        <f>SUMIF('Division Lvl (excl. Esc)'!$A$2:$A$418,$B8,'Division Lvl (excl. Esc)'!N$2:N$418)</f>
        <v>929621.14171603322</v>
      </c>
      <c r="J8" s="166">
        <f>SUMIF('Division Lvl (excl. Esc)'!$A$2:$A$418,$B8,'Division Lvl (excl. Esc)'!O$2:O$418)</f>
        <v>1532885.9251700547</v>
      </c>
      <c r="K8" s="166">
        <f>SUMIF('Division Lvl (excl. Esc)'!$A$2:$A$418,$B8,'Division Lvl (excl. Esc)'!P$2:P$418)</f>
        <v>1216419.1535220435</v>
      </c>
      <c r="L8" s="166">
        <f>SUMIF('Division Lvl (excl. Esc)'!$A$2:$A$418,$B8,'Division Lvl (excl. Esc)'!Q$2:Q$418)</f>
        <v>1503217.1653280538</v>
      </c>
      <c r="M8" s="167">
        <f>SUMIF('Division Lvl (excl. Esc)'!$A$2:$A$418,$B8,'Division Lvl (excl. Esc)'!R$2:R$418)</f>
        <v>930000</v>
      </c>
      <c r="N8" s="168">
        <f>SUMIF('Division Lvl (excl. Esc)'!$A$2:$A$418,$B8,'Division Lvl (excl. Esc)'!X$2:X$418)</f>
        <v>686057.68536620704</v>
      </c>
      <c r="O8" s="169">
        <f>SUMIF('Division Lvl (excl. Esc)'!$A$2:$A$418,$B8,'Division Lvl (excl. Esc)'!Y$2:Y$418)</f>
        <v>702032.57132385543</v>
      </c>
      <c r="P8" s="169">
        <f>SUMIF('Division Lvl (excl. Esc)'!$A$2:$A$418,$B8,'Division Lvl (excl. Esc)'!Z$2:Z$418)</f>
        <v>524876.71330304013</v>
      </c>
      <c r="Q8" s="169">
        <f>SUMIF('Division Lvl (excl. Esc)'!$A$2:$A$418,$B8,'Division Lvl (excl. Esc)'!AA$2:AA$418)</f>
        <v>470675.68563550082</v>
      </c>
      <c r="R8" s="169">
        <f>SUMIF('Division Lvl (excl. Esc)'!$A$2:$A$418,$B8,'Division Lvl (excl. Esc)'!AB$2:AB$418)</f>
        <v>313296.46648084914</v>
      </c>
      <c r="S8" s="169">
        <f>SUMIF('Division Lvl (excl. Esc)'!$A$2:$A$418,$B8,'Division Lvl (excl. Esc)'!AC$2:AC$418)</f>
        <v>1078075.5194796361</v>
      </c>
      <c r="T8" s="169">
        <f>SUMIF('Division Lvl (excl. Esc)'!$A$2:$A$418,$B8,'Division Lvl (excl. Esc)'!AD$2:AD$418)</f>
        <v>1822119.6612481617</v>
      </c>
      <c r="U8" s="169">
        <f>SUMIF('Division Lvl (excl. Esc)'!$A$2:$A$418,$B8,'Division Lvl (excl. Esc)'!AE$2:AE$418)</f>
        <v>1482088.6212378193</v>
      </c>
      <c r="V8" s="170">
        <f>SUMIF('Division Lvl (excl. Esc)'!$A$2:$A$418,$B8,'Division Lvl (excl. Esc)'!AF$2:AF$418)</f>
        <v>1877312.253567904</v>
      </c>
      <c r="W8" s="170">
        <f>SUMIF('Division Lvl (excl. Esc)'!$A$2:$A$418,$B8,'Division Lvl (excl. Esc)'!AG$2:AG$418)</f>
        <v>1190478.6261026121</v>
      </c>
      <c r="X8" s="165">
        <f t="shared" si="0"/>
        <v>8640390.2376711778</v>
      </c>
      <c r="Y8" s="171">
        <f t="shared" si="1"/>
        <v>10147013.803745585</v>
      </c>
      <c r="Z8" s="172"/>
    </row>
    <row r="9" spans="1:26" x14ac:dyDescent="0.25">
      <c r="A9" s="163" t="str">
        <f>INDEX('Division Lvl (excl. Esc)'!$AO$2:$AO$418,MATCH(B9,'Division Lvl (excl. Esc)'!$A$2:$A$418,0))</f>
        <v>DS</v>
      </c>
      <c r="B9" s="164" t="s">
        <v>48</v>
      </c>
      <c r="C9" s="130" t="str">
        <f>INDEX('Division Lvl (excl. Esc)'!$B$2:$B$418,MATCH(B9,'Division Lvl (excl. Esc)'!$A$2:$A$418,0))</f>
        <v>Pole substation refurbishment</v>
      </c>
      <c r="D9" s="165">
        <f>SUMIF('Division Lvl (excl. Esc)'!$A$2:$A$418,$B9,'Division Lvl (excl. Esc)'!I$2:I$418)</f>
        <v>699294.32800341456</v>
      </c>
      <c r="E9" s="166">
        <f>SUMIF('Division Lvl (excl. Esc)'!$A$2:$A$418,$B9,'Division Lvl (excl. Esc)'!J$2:J$418)</f>
        <v>698124.32177250402</v>
      </c>
      <c r="F9" s="166">
        <f>SUMIF('Division Lvl (excl. Esc)'!$A$2:$A$418,$B9,'Division Lvl (excl. Esc)'!K$2:K$418)</f>
        <v>696286.00968385267</v>
      </c>
      <c r="G9" s="166">
        <f>SUMIF('Division Lvl (excl. Esc)'!$A$2:$A$418,$B9,'Division Lvl (excl. Esc)'!L$2:L$418)</f>
        <v>743736.52481345716</v>
      </c>
      <c r="H9" s="166">
        <f>SUMIF('Division Lvl (excl. Esc)'!$A$2:$A$418,$B9,'Division Lvl (excl. Esc)'!M$2:M$418)</f>
        <v>791166.92912002828</v>
      </c>
      <c r="I9" s="166">
        <f>SUMIF('Division Lvl (excl. Esc)'!$A$2:$A$418,$B9,'Division Lvl (excl. Esc)'!N$2:N$418)</f>
        <v>791166.92912002828</v>
      </c>
      <c r="J9" s="166">
        <f>SUMIF('Division Lvl (excl. Esc)'!$A$2:$A$418,$B9,'Division Lvl (excl. Esc)'!O$2:O$418)</f>
        <v>791166.92912002828</v>
      </c>
      <c r="K9" s="166">
        <f>SUMIF('Division Lvl (excl. Esc)'!$A$2:$A$418,$B9,'Division Lvl (excl. Esc)'!P$2:P$418)</f>
        <v>791166.92912002828</v>
      </c>
      <c r="L9" s="166">
        <f>SUMIF('Division Lvl (excl. Esc)'!$A$2:$A$418,$B9,'Division Lvl (excl. Esc)'!Q$2:Q$418)</f>
        <v>791166.92912002828</v>
      </c>
      <c r="M9" s="167">
        <f>SUMIF('Division Lvl (excl. Esc)'!$A$2:$A$418,$B9,'Division Lvl (excl. Esc)'!R$2:R$418)</f>
        <v>800000</v>
      </c>
      <c r="N9" s="168">
        <f>SUMIF('Division Lvl (excl. Esc)'!$A$2:$A$418,$B9,'Division Lvl (excl. Esc)'!X$2:X$418)</f>
        <v>716776.68620349991</v>
      </c>
      <c r="O9" s="169">
        <f>SUMIF('Division Lvl (excl. Esc)'!$A$2:$A$418,$B9,'Division Lvl (excl. Esc)'!Y$2:Y$418)</f>
        <v>733466.86556223698</v>
      </c>
      <c r="P9" s="169">
        <f>SUMIF('Division Lvl (excl. Esc)'!$A$2:$A$418,$B9,'Division Lvl (excl. Esc)'!Z$2:Z$418)</f>
        <v>749823.87614720012</v>
      </c>
      <c r="Q9" s="169">
        <f>SUMIF('Division Lvl (excl. Esc)'!$A$2:$A$418,$B9,'Division Lvl (excl. Esc)'!AA$2:AA$418)</f>
        <v>820945.96331773396</v>
      </c>
      <c r="R9" s="169">
        <f>SUMIF('Division Lvl (excl. Esc)'!$A$2:$A$418,$B9,'Division Lvl (excl. Esc)'!AB$2:AB$418)</f>
        <v>895132.76137385471</v>
      </c>
      <c r="S9" s="169">
        <f>SUMIF('Division Lvl (excl. Esc)'!$A$2:$A$418,$B9,'Division Lvl (excl. Esc)'!AC$2:AC$418)</f>
        <v>917511.08040820097</v>
      </c>
      <c r="T9" s="169">
        <f>SUMIF('Division Lvl (excl. Esc)'!$A$2:$A$418,$B9,'Division Lvl (excl. Esc)'!AD$2:AD$418)</f>
        <v>940448.85741840606</v>
      </c>
      <c r="U9" s="169">
        <f>SUMIF('Division Lvl (excl. Esc)'!$A$2:$A$418,$B9,'Division Lvl (excl. Esc)'!AE$2:AE$418)</f>
        <v>963960.07885386609</v>
      </c>
      <c r="V9" s="170">
        <f>SUMIF('Division Lvl (excl. Esc)'!$A$2:$A$418,$B9,'Division Lvl (excl. Esc)'!AF$2:AF$418)</f>
        <v>988059.08082521264</v>
      </c>
      <c r="W9" s="170">
        <f>SUMIF('Division Lvl (excl. Esc)'!$A$2:$A$418,$B9,'Division Lvl (excl. Esc)'!AG$2:AG$418)</f>
        <v>1024067.6353570856</v>
      </c>
      <c r="X9" s="165">
        <f t="shared" si="0"/>
        <v>7593275.82987337</v>
      </c>
      <c r="Y9" s="171">
        <f t="shared" si="1"/>
        <v>8750192.8854672965</v>
      </c>
      <c r="Z9" s="172"/>
    </row>
    <row r="10" spans="1:26" x14ac:dyDescent="0.25">
      <c r="A10" s="163" t="str">
        <f>INDEX('Division Lvl (excl. Esc)'!$AO$2:$AO$418,MATCH(B10,'Division Lvl (excl. Esc)'!$A$2:$A$418,0))</f>
        <v>DS</v>
      </c>
      <c r="B10" s="164" t="s">
        <v>49</v>
      </c>
      <c r="C10" s="130" t="str">
        <f>INDEX('Division Lvl (excl. Esc)'!$B$2:$B$418,MATCH(B10,'Division Lvl (excl. Esc)'!$A$2:$A$418,0))</f>
        <v>Distribution pole replacement</v>
      </c>
      <c r="D10" s="165">
        <f>SUMIF('Division Lvl (excl. Esc)'!$A$2:$A$418,$B10,'Division Lvl (excl. Esc)'!I$2:I$418)</f>
        <v>11318578.194683839</v>
      </c>
      <c r="E10" s="166">
        <f>SUMIF('Division Lvl (excl. Esc)'!$A$2:$A$418,$B10,'Division Lvl (excl. Esc)'!J$2:J$418)</f>
        <v>12067577.56206757</v>
      </c>
      <c r="F10" s="166">
        <f>SUMIF('Division Lvl (excl. Esc)'!$A$2:$A$418,$B10,'Division Lvl (excl. Esc)'!K$2:K$418)</f>
        <v>12801715.635187406</v>
      </c>
      <c r="G10" s="166">
        <f>SUMIF('Division Lvl (excl. Esc)'!$A$2:$A$418,$B10,'Division Lvl (excl. Esc)'!L$2:L$418)</f>
        <v>13526088.264607407</v>
      </c>
      <c r="H10" s="166">
        <f>SUMIF('Division Lvl (excl. Esc)'!$A$2:$A$418,$B10,'Division Lvl (excl. Esc)'!M$2:M$418)</f>
        <v>14250894.310774509</v>
      </c>
      <c r="I10" s="166">
        <f>SUMIF('Division Lvl (excl. Esc)'!$A$2:$A$418,$B10,'Division Lvl (excl. Esc)'!N$2:N$418)</f>
        <v>15012392.480052536</v>
      </c>
      <c r="J10" s="166">
        <f>SUMIF('Division Lvl (excl. Esc)'!$A$2:$A$418,$B10,'Division Lvl (excl. Esc)'!O$2:O$418)</f>
        <v>16535388.818608591</v>
      </c>
      <c r="K10" s="166">
        <f>SUMIF('Division Lvl (excl. Esc)'!$A$2:$A$418,$B10,'Division Lvl (excl. Esc)'!P$2:P$418)</f>
        <v>17296886.987886619</v>
      </c>
      <c r="L10" s="166">
        <f>SUMIF('Division Lvl (excl. Esc)'!$A$2:$A$418,$B10,'Division Lvl (excl. Esc)'!Q$2:Q$418)</f>
        <v>17296886.987886619</v>
      </c>
      <c r="M10" s="167">
        <f>SUMIF('Division Lvl (excl. Esc)'!$A$2:$A$418,$B10,'Division Lvl (excl. Esc)'!R$2:R$418)</f>
        <v>17490000</v>
      </c>
      <c r="N10" s="168">
        <f>SUMIF('Division Lvl (excl. Esc)'!$A$2:$A$418,$B10,'Division Lvl (excl. Esc)'!X$2:X$418)</f>
        <v>11601542.649550933</v>
      </c>
      <c r="O10" s="169">
        <f>SUMIF('Division Lvl (excl. Esc)'!$A$2:$A$418,$B10,'Division Lvl (excl. Esc)'!Y$2:Y$418)</f>
        <v>12678498.676147239</v>
      </c>
      <c r="P10" s="169">
        <f>SUMIF('Division Lvl (excl. Esc)'!$A$2:$A$418,$B10,'Division Lvl (excl. Esc)'!Z$2:Z$418)</f>
        <v>13786047.551449236</v>
      </c>
      <c r="Q10" s="169">
        <f>SUMIF('Division Lvl (excl. Esc)'!$A$2:$A$418,$B10,'Division Lvl (excl. Esc)'!AA$2:AA$418)</f>
        <v>14930270.586205188</v>
      </c>
      <c r="R10" s="169">
        <f>SUMIF('Division Lvl (excl. Esc)'!$A$2:$A$418,$B10,'Division Lvl (excl. Esc)'!AB$2:AB$418)</f>
        <v>16123578.864246557</v>
      </c>
      <c r="S10" s="169">
        <f>SUMIF('Division Lvl (excl. Esc)'!$A$2:$A$418,$B10,'Division Lvl (excl. Esc)'!AC$2:AC$418)</f>
        <v>17409772.750745613</v>
      </c>
      <c r="T10" s="169">
        <f>SUMIF('Division Lvl (excl. Esc)'!$A$2:$A$418,$B10,'Division Lvl (excl. Esc)'!AD$2:AD$418)</f>
        <v>19655381.120044686</v>
      </c>
      <c r="U10" s="169">
        <f>SUMIF('Division Lvl (excl. Esc)'!$A$2:$A$418,$B10,'Division Lvl (excl. Esc)'!AE$2:AE$418)</f>
        <v>21074577.223942649</v>
      </c>
      <c r="V10" s="170">
        <f>SUMIF('Division Lvl (excl. Esc)'!$A$2:$A$418,$B10,'Division Lvl (excl. Esc)'!AF$2:AF$418)</f>
        <v>21601441.654541213</v>
      </c>
      <c r="W10" s="170">
        <f>SUMIF('Division Lvl (excl. Esc)'!$A$2:$A$418,$B10,'Division Lvl (excl. Esc)'!AG$2:AG$418)</f>
        <v>22388678.677994285</v>
      </c>
      <c r="X10" s="165">
        <f t="shared" si="0"/>
        <v>147596409.24175513</v>
      </c>
      <c r="Y10" s="171">
        <f t="shared" si="1"/>
        <v>171249789.75486758</v>
      </c>
      <c r="Z10" s="172"/>
    </row>
    <row r="11" spans="1:26" x14ac:dyDescent="0.25">
      <c r="A11" s="163" t="str">
        <f>INDEX('Division Lvl (excl. Esc)'!$AO$2:$AO$418,MATCH(B11,'Division Lvl (excl. Esc)'!$A$2:$A$418,0))</f>
        <v>DS</v>
      </c>
      <c r="B11" s="164" t="s">
        <v>50</v>
      </c>
      <c r="C11" s="130" t="str">
        <f>INDEX('Division Lvl (excl. Esc)'!$B$2:$B$418,MATCH(B11,'Division Lvl (excl. Esc)'!$A$2:$A$418,0))</f>
        <v>LV CONSAC cable replacement</v>
      </c>
      <c r="D11" s="165">
        <f>SUMIF('Division Lvl (excl. Esc)'!$A$2:$A$418,$B11,'Division Lvl (excl. Esc)'!I$2:I$418)</f>
        <v>6743195.3057472119</v>
      </c>
      <c r="E11" s="166">
        <f>SUMIF('Division Lvl (excl. Esc)'!$A$2:$A$418,$B11,'Division Lvl (excl. Esc)'!J$2:J$418)</f>
        <v>7479903.4475625427</v>
      </c>
      <c r="F11" s="166">
        <f>SUMIF('Division Lvl (excl. Esc)'!$A$2:$A$418,$B11,'Division Lvl (excl. Esc)'!K$2:K$418)</f>
        <v>9698269.4205965195</v>
      </c>
      <c r="G11" s="166">
        <f>SUMIF('Division Lvl (excl. Esc)'!$A$2:$A$418,$B11,'Division Lvl (excl. Esc)'!L$2:L$418)</f>
        <v>9668574.8225749433</v>
      </c>
      <c r="H11" s="166">
        <f>SUMIF('Division Lvl (excl. Esc)'!$A$2:$A$418,$B11,'Division Lvl (excl. Esc)'!M$2:M$418)</f>
        <v>11125784.940750398</v>
      </c>
      <c r="I11" s="166">
        <f>SUMIF('Division Lvl (excl. Esc)'!$A$2:$A$418,$B11,'Division Lvl (excl. Esc)'!N$2:N$418)</f>
        <v>11125784.940750398</v>
      </c>
      <c r="J11" s="166">
        <f>SUMIF('Division Lvl (excl. Esc)'!$A$2:$A$418,$B11,'Division Lvl (excl. Esc)'!O$2:O$418)</f>
        <v>11867503.936800424</v>
      </c>
      <c r="K11" s="166">
        <f>SUMIF('Division Lvl (excl. Esc)'!$A$2:$A$418,$B11,'Division Lvl (excl. Esc)'!P$2:P$418)</f>
        <v>11867503.936800424</v>
      </c>
      <c r="L11" s="166">
        <f>SUMIF('Division Lvl (excl. Esc)'!$A$2:$A$418,$B11,'Division Lvl (excl. Esc)'!Q$2:Q$418)</f>
        <v>12609222.93285045</v>
      </c>
      <c r="M11" s="167">
        <f>SUMIF('Division Lvl (excl. Esc)'!$A$2:$A$418,$B11,'Division Lvl (excl. Esc)'!R$2:R$418)</f>
        <v>12750000</v>
      </c>
      <c r="N11" s="168">
        <f>SUMIF('Division Lvl (excl. Esc)'!$A$2:$A$418,$B11,'Division Lvl (excl. Esc)'!X$2:X$418)</f>
        <v>6911775.188390892</v>
      </c>
      <c r="O11" s="169">
        <f>SUMIF('Division Lvl (excl. Esc)'!$A$2:$A$418,$B11,'Division Lvl (excl. Esc)'!Y$2:Y$418)</f>
        <v>7858573.5595953958</v>
      </c>
      <c r="P11" s="169">
        <f>SUMIF('Division Lvl (excl. Esc)'!$A$2:$A$418,$B11,'Division Lvl (excl. Esc)'!Z$2:Z$418)</f>
        <v>10443975.417764572</v>
      </c>
      <c r="Q11" s="169">
        <f>SUMIF('Division Lvl (excl. Esc)'!$A$2:$A$418,$B11,'Division Lvl (excl. Esc)'!AA$2:AA$418)</f>
        <v>10672297.523130542</v>
      </c>
      <c r="R11" s="169">
        <f>SUMIF('Division Lvl (excl. Esc)'!$A$2:$A$418,$B11,'Division Lvl (excl. Esc)'!AB$2:AB$418)</f>
        <v>12587804.456819832</v>
      </c>
      <c r="S11" s="169">
        <f>SUMIF('Division Lvl (excl. Esc)'!$A$2:$A$418,$B11,'Division Lvl (excl. Esc)'!AC$2:AC$418)</f>
        <v>12902499.568240326</v>
      </c>
      <c r="T11" s="169">
        <f>SUMIF('Division Lvl (excl. Esc)'!$A$2:$A$418,$B11,'Division Lvl (excl. Esc)'!AD$2:AD$418)</f>
        <v>14106732.861276092</v>
      </c>
      <c r="U11" s="169">
        <f>SUMIF('Division Lvl (excl. Esc)'!$A$2:$A$418,$B11,'Division Lvl (excl. Esc)'!AE$2:AE$418)</f>
        <v>14459401.182807991</v>
      </c>
      <c r="V11" s="170">
        <f>SUMIF('Division Lvl (excl. Esc)'!$A$2:$A$418,$B11,'Division Lvl (excl. Esc)'!AF$2:AF$418)</f>
        <v>15747191.600651827</v>
      </c>
      <c r="W11" s="170">
        <f>SUMIF('Division Lvl (excl. Esc)'!$A$2:$A$418,$B11,'Division Lvl (excl. Esc)'!AG$2:AG$418)</f>
        <v>16321077.938503554</v>
      </c>
      <c r="X11" s="165">
        <f t="shared" si="0"/>
        <v>104935743.68443331</v>
      </c>
      <c r="Y11" s="171">
        <f t="shared" si="1"/>
        <v>122011329.29718103</v>
      </c>
      <c r="Z11" s="172"/>
    </row>
    <row r="12" spans="1:26" x14ac:dyDescent="0.25">
      <c r="A12" s="163" t="str">
        <f>INDEX('Division Lvl (excl. Esc)'!$AO$2:$AO$418,MATCH(B12,'Division Lvl (excl. Esc)'!$A$2:$A$418,0))</f>
        <v>DS</v>
      </c>
      <c r="B12" s="164" t="s">
        <v>51</v>
      </c>
      <c r="C12" s="130" t="str">
        <f>INDEX('Division Lvl (excl. Esc)'!$B$2:$B$418,MATCH(B12,'Division Lvl (excl. Esc)'!$A$2:$A$418,0))</f>
        <v>Service wire replacement program</v>
      </c>
      <c r="D12" s="165">
        <f>SUMIF('Division Lvl (excl. Esc)'!$A$2:$A$418,$B12,'Division Lvl (excl. Esc)'!I$2:I$418)</f>
        <v>9190725.4537591636</v>
      </c>
      <c r="E12" s="166">
        <f>SUMIF('Division Lvl (excl. Esc)'!$A$2:$A$418,$B12,'Division Lvl (excl. Esc)'!J$2:J$418)</f>
        <v>9275080.2749775536</v>
      </c>
      <c r="F12" s="166">
        <f>SUMIF('Division Lvl (excl. Esc)'!$A$2:$A$418,$B12,'Division Lvl (excl. Esc)'!K$2:K$418)</f>
        <v>9250656.9857997578</v>
      </c>
      <c r="G12" s="166">
        <f>SUMIF('Division Lvl (excl. Esc)'!$A$2:$A$418,$B12,'Division Lvl (excl. Esc)'!L$2:L$418)</f>
        <v>9371080.2126495596</v>
      </c>
      <c r="H12" s="166">
        <f>SUMIF('Division Lvl (excl. Esc)'!$A$2:$A$418,$B12,'Division Lvl (excl. Esc)'!M$2:M$418)</f>
        <v>9691794.8817203455</v>
      </c>
      <c r="I12" s="166">
        <f>SUMIF('Division Lvl (excl. Esc)'!$A$2:$A$418,$B12,'Division Lvl (excl. Esc)'!N$2:N$418)</f>
        <v>9691794.8817203455</v>
      </c>
      <c r="J12" s="166">
        <f>SUMIF('Division Lvl (excl. Esc)'!$A$2:$A$418,$B12,'Division Lvl (excl. Esc)'!O$2:O$418)</f>
        <v>10186274.212420363</v>
      </c>
      <c r="K12" s="166">
        <f>SUMIF('Division Lvl (excl. Esc)'!$A$2:$A$418,$B12,'Division Lvl (excl. Esc)'!P$2:P$418)</f>
        <v>10186274.212420363</v>
      </c>
      <c r="L12" s="166">
        <f>SUMIF('Division Lvl (excl. Esc)'!$A$2:$A$418,$B12,'Division Lvl (excl. Esc)'!Q$2:Q$418)</f>
        <v>10680753.54312038</v>
      </c>
      <c r="M12" s="167">
        <f>SUMIF('Division Lvl (excl. Esc)'!$A$2:$A$418,$B12,'Division Lvl (excl. Esc)'!R$2:R$418)</f>
        <v>10800000</v>
      </c>
      <c r="N12" s="168">
        <f>SUMIF('Division Lvl (excl. Esc)'!$A$2:$A$418,$B12,'Division Lvl (excl. Esc)'!X$2:X$418)</f>
        <v>9420493.590103142</v>
      </c>
      <c r="O12" s="169">
        <f>SUMIF('Division Lvl (excl. Esc)'!$A$2:$A$418,$B12,'Division Lvl (excl. Esc)'!Y$2:Y$418)</f>
        <v>9744631.2138982918</v>
      </c>
      <c r="P12" s="169">
        <f>SUMIF('Division Lvl (excl. Esc)'!$A$2:$A$418,$B12,'Division Lvl (excl. Esc)'!Z$2:Z$418)</f>
        <v>9961945.783098517</v>
      </c>
      <c r="Q12" s="169">
        <f>SUMIF('Division Lvl (excl. Esc)'!$A$2:$A$418,$B12,'Division Lvl (excl. Esc)'!AA$2:AA$418)</f>
        <v>10343919.137803448</v>
      </c>
      <c r="R12" s="169">
        <f>SUMIF('Division Lvl (excl. Esc)'!$A$2:$A$418,$B12,'Division Lvl (excl. Esc)'!AB$2:AB$418)</f>
        <v>10965376.326829718</v>
      </c>
      <c r="S12" s="169">
        <f>SUMIF('Division Lvl (excl. Esc)'!$A$2:$A$418,$B12,'Division Lvl (excl. Esc)'!AC$2:AC$418)</f>
        <v>11239510.735000461</v>
      </c>
      <c r="T12" s="169">
        <f>SUMIF('Division Lvl (excl. Esc)'!$A$2:$A$418,$B12,'Division Lvl (excl. Esc)'!AD$2:AD$418)</f>
        <v>12108279.039261976</v>
      </c>
      <c r="U12" s="169">
        <f>SUMIF('Division Lvl (excl. Esc)'!$A$2:$A$418,$B12,'Division Lvl (excl. Esc)'!AE$2:AE$418)</f>
        <v>12410986.015243525</v>
      </c>
      <c r="V12" s="170">
        <f>SUMIF('Division Lvl (excl. Esc)'!$A$2:$A$418,$B12,'Division Lvl (excl. Esc)'!AF$2:AF$418)</f>
        <v>13338797.591140369</v>
      </c>
      <c r="W12" s="170">
        <f>SUMIF('Division Lvl (excl. Esc)'!$A$2:$A$418,$B12,'Division Lvl (excl. Esc)'!AG$2:AG$418)</f>
        <v>13824913.077320656</v>
      </c>
      <c r="X12" s="165">
        <f t="shared" si="0"/>
        <v>98324434.658587828</v>
      </c>
      <c r="Y12" s="171">
        <f t="shared" si="1"/>
        <v>113358852.50970012</v>
      </c>
      <c r="Z12" s="172"/>
    </row>
    <row r="13" spans="1:26" x14ac:dyDescent="0.25">
      <c r="A13" s="163" t="str">
        <f>INDEX('Division Lvl (excl. Esc)'!$AO$2:$AO$418,MATCH(B13,'Division Lvl (excl. Esc)'!$A$2:$A$418,0))</f>
        <v>DS</v>
      </c>
      <c r="B13" s="164" t="s">
        <v>53</v>
      </c>
      <c r="C13" s="130" t="str">
        <f>INDEX('Division Lvl (excl. Esc)'!$B$2:$B$418,MATCH(B13,'Division Lvl (excl. Esc)'!$A$2:$A$418,0))</f>
        <v>Traffic black spot remediation</v>
      </c>
      <c r="D13" s="165">
        <f>SUMIF('Division Lvl (excl. Esc)'!$A$2:$A$418,$B13,'Division Lvl (excl. Esc)'!I$2:I$418)</f>
        <v>998991.89714773512</v>
      </c>
      <c r="E13" s="166">
        <f>SUMIF('Division Lvl (excl. Esc)'!$A$2:$A$418,$B13,'Division Lvl (excl. Esc)'!J$2:J$418)</f>
        <v>997320.45967500575</v>
      </c>
      <c r="F13" s="166">
        <f>SUMIF('Division Lvl (excl. Esc)'!$A$2:$A$418,$B13,'Division Lvl (excl. Esc)'!K$2:K$418)</f>
        <v>994694.29954836098</v>
      </c>
      <c r="G13" s="166">
        <f>SUMIF('Division Lvl (excl. Esc)'!$A$2:$A$418,$B13,'Division Lvl (excl. Esc)'!L$2:L$418)</f>
        <v>991648.69975127617</v>
      </c>
      <c r="H13" s="166">
        <f>SUMIF('Division Lvl (excl. Esc)'!$A$2:$A$418,$B13,'Division Lvl (excl. Esc)'!M$2:M$418)</f>
        <v>988958.66140003537</v>
      </c>
      <c r="I13" s="166">
        <f>SUMIF('Division Lvl (excl. Esc)'!$A$2:$A$418,$B13,'Division Lvl (excl. Esc)'!N$2:N$418)</f>
        <v>988958.66140003537</v>
      </c>
      <c r="J13" s="166">
        <f>SUMIF('Division Lvl (excl. Esc)'!$A$2:$A$418,$B13,'Division Lvl (excl. Esc)'!O$2:O$418)</f>
        <v>988958.66140003537</v>
      </c>
      <c r="K13" s="166">
        <f>SUMIF('Division Lvl (excl. Esc)'!$A$2:$A$418,$B13,'Division Lvl (excl. Esc)'!P$2:P$418)</f>
        <v>988958.66140003537</v>
      </c>
      <c r="L13" s="166">
        <f>SUMIF('Division Lvl (excl. Esc)'!$A$2:$A$418,$B13,'Division Lvl (excl. Esc)'!Q$2:Q$418)</f>
        <v>988958.66140003537</v>
      </c>
      <c r="M13" s="167">
        <f>SUMIF('Division Lvl (excl. Esc)'!$A$2:$A$418,$B13,'Division Lvl (excl. Esc)'!R$2:R$418)</f>
        <v>1000000</v>
      </c>
      <c r="N13" s="168">
        <f>SUMIF('Division Lvl (excl. Esc)'!$A$2:$A$418,$B13,'Division Lvl (excl. Esc)'!X$2:X$418)</f>
        <v>1023966.6945764284</v>
      </c>
      <c r="O13" s="169">
        <f>SUMIF('Division Lvl (excl. Esc)'!$A$2:$A$418,$B13,'Division Lvl (excl. Esc)'!Y$2:Y$418)</f>
        <v>1047809.8079460529</v>
      </c>
      <c r="P13" s="169">
        <f>SUMIF('Division Lvl (excl. Esc)'!$A$2:$A$418,$B13,'Division Lvl (excl. Esc)'!Z$2:Z$418)</f>
        <v>1071176.9659245715</v>
      </c>
      <c r="Q13" s="169">
        <f>SUMIF('Division Lvl (excl. Esc)'!$A$2:$A$418,$B13,'Division Lvl (excl. Esc)'!AA$2:AA$418)</f>
        <v>1094594.6177569786</v>
      </c>
      <c r="R13" s="169">
        <f>SUMIF('Division Lvl (excl. Esc)'!$A$2:$A$418,$B13,'Division Lvl (excl. Esc)'!AB$2:AB$418)</f>
        <v>1118915.9517173185</v>
      </c>
      <c r="S13" s="169">
        <f>SUMIF('Division Lvl (excl. Esc)'!$A$2:$A$418,$B13,'Division Lvl (excl. Esc)'!AC$2:AC$418)</f>
        <v>1146888.8505102512</v>
      </c>
      <c r="T13" s="169">
        <f>SUMIF('Division Lvl (excl. Esc)'!$A$2:$A$418,$B13,'Division Lvl (excl. Esc)'!AD$2:AD$418)</f>
        <v>1175561.0717730075</v>
      </c>
      <c r="U13" s="169">
        <f>SUMIF('Division Lvl (excl. Esc)'!$A$2:$A$418,$B13,'Division Lvl (excl. Esc)'!AE$2:AE$418)</f>
        <v>1204950.0985673326</v>
      </c>
      <c r="V13" s="170">
        <f>SUMIF('Division Lvl (excl. Esc)'!$A$2:$A$418,$B13,'Division Lvl (excl. Esc)'!AF$2:AF$418)</f>
        <v>1235073.8510315157</v>
      </c>
      <c r="W13" s="170">
        <f>SUMIF('Division Lvl (excl. Esc)'!$A$2:$A$418,$B13,'Division Lvl (excl. Esc)'!AG$2:AG$418)</f>
        <v>1280084.544196357</v>
      </c>
      <c r="X13" s="165">
        <f t="shared" si="0"/>
        <v>9927448.6631225534</v>
      </c>
      <c r="Y13" s="171">
        <f t="shared" si="1"/>
        <v>11399022.453999814</v>
      </c>
      <c r="Z13" s="172"/>
    </row>
    <row r="14" spans="1:26" x14ac:dyDescent="0.25">
      <c r="A14" s="163" t="str">
        <f>INDEX('Division Lvl (excl. Esc)'!$AO$2:$AO$418,MATCH(B14,'Division Lvl (excl. Esc)'!$A$2:$A$418,0))</f>
        <v>DS</v>
      </c>
      <c r="B14" s="164" t="s">
        <v>55</v>
      </c>
      <c r="C14" s="130" t="str">
        <f>INDEX('Division Lvl (excl. Esc)'!$B$2:$B$418,MATCH(B14,'Division Lvl (excl. Esc)'!$A$2:$A$418,0))</f>
        <v>HV distribution steel mains replacement</v>
      </c>
      <c r="D14" s="165">
        <f>SUMIF('Division Lvl (excl. Esc)'!$A$2:$A$418,$B14,'Division Lvl (excl. Esc)'!I$2:I$418)</f>
        <v>3692274.0518580289</v>
      </c>
      <c r="E14" s="166">
        <f>SUMIF('Division Lvl (excl. Esc)'!$A$2:$A$418,$B14,'Division Lvl (excl. Esc)'!J$2:J$418)</f>
        <v>4300445.822118625</v>
      </c>
      <c r="F14" s="166">
        <f>SUMIF('Division Lvl (excl. Esc)'!$A$2:$A$418,$B14,'Division Lvl (excl. Esc)'!K$2:K$418)</f>
        <v>5208219.3524352182</v>
      </c>
      <c r="G14" s="166">
        <f>SUMIF('Division Lvl (excl. Esc)'!$A$2:$A$418,$B14,'Division Lvl (excl. Esc)'!L$2:L$418)</f>
        <v>5344986.4916593786</v>
      </c>
      <c r="H14" s="166">
        <f>SUMIF('Division Lvl (excl. Esc)'!$A$2:$A$418,$B14,'Division Lvl (excl. Esc)'!M$2:M$418)</f>
        <v>5939685.7203686126</v>
      </c>
      <c r="I14" s="166">
        <f>SUMIF('Division Lvl (excl. Esc)'!$A$2:$A$418,$B14,'Division Lvl (excl. Esc)'!N$2:N$418)</f>
        <v>5939685.7203686126</v>
      </c>
      <c r="J14" s="166">
        <f>SUMIF('Division Lvl (excl. Esc)'!$A$2:$A$418,$B14,'Division Lvl (excl. Esc)'!O$2:O$418)</f>
        <v>5939685.7203686126</v>
      </c>
      <c r="K14" s="166">
        <f>SUMIF('Division Lvl (excl. Esc)'!$A$2:$A$418,$B14,'Division Lvl (excl. Esc)'!P$2:P$418)</f>
        <v>5939685.7203686126</v>
      </c>
      <c r="L14" s="166">
        <f>SUMIF('Division Lvl (excl. Esc)'!$A$2:$A$418,$B14,'Division Lvl (excl. Esc)'!Q$2:Q$418)</f>
        <v>5939685.7203686126</v>
      </c>
      <c r="M14" s="167">
        <f>SUMIF('Division Lvl (excl. Esc)'!$A$2:$A$418,$B14,'Division Lvl (excl. Esc)'!R$2:R$418)</f>
        <v>6006000</v>
      </c>
      <c r="N14" s="168">
        <f>SUMIF('Division Lvl (excl. Esc)'!$A$2:$A$418,$B14,'Division Lvl (excl. Esc)'!X$2:X$418)</f>
        <v>3784580.9031544793</v>
      </c>
      <c r="O14" s="169">
        <f>SUMIF('Division Lvl (excl. Esc)'!$A$2:$A$418,$B14,'Division Lvl (excl. Esc)'!Y$2:Y$418)</f>
        <v>4518155.8918633806</v>
      </c>
      <c r="P14" s="169">
        <f>SUMIF('Division Lvl (excl. Esc)'!$A$2:$A$418,$B14,'Division Lvl (excl. Esc)'!Z$2:Z$418)</f>
        <v>5608682.5935810572</v>
      </c>
      <c r="Q14" s="169">
        <f>SUMIF('Division Lvl (excl. Esc)'!$A$2:$A$418,$B14,'Division Lvl (excl. Esc)'!AA$2:AA$418)</f>
        <v>5899864.9897101149</v>
      </c>
      <c r="R14" s="169">
        <f>SUMIF('Division Lvl (excl. Esc)'!$A$2:$A$418,$B14,'Division Lvl (excl. Esc)'!AB$2:AB$418)</f>
        <v>6720209.2060142141</v>
      </c>
      <c r="S14" s="169">
        <f>SUMIF('Division Lvl (excl. Esc)'!$A$2:$A$418,$B14,'Division Lvl (excl. Esc)'!AC$2:AC$418)</f>
        <v>6888214.4361645691</v>
      </c>
      <c r="T14" s="169">
        <f>SUMIF('Division Lvl (excl. Esc)'!$A$2:$A$418,$B14,'Division Lvl (excl. Esc)'!AD$2:AD$418)</f>
        <v>7060419.7970686834</v>
      </c>
      <c r="U14" s="169">
        <f>SUMIF('Division Lvl (excl. Esc)'!$A$2:$A$418,$B14,'Division Lvl (excl. Esc)'!AE$2:AE$418)</f>
        <v>7236930.2919954006</v>
      </c>
      <c r="V14" s="170">
        <f>SUMIF('Division Lvl (excl. Esc)'!$A$2:$A$418,$B14,'Division Lvl (excl. Esc)'!AF$2:AF$418)</f>
        <v>7417853.5492952839</v>
      </c>
      <c r="W14" s="170">
        <f>SUMIF('Division Lvl (excl. Esc)'!$A$2:$A$418,$B14,'Division Lvl (excl. Esc)'!AG$2:AG$418)</f>
        <v>7688187.7724433206</v>
      </c>
      <c r="X14" s="165">
        <f t="shared" si="0"/>
        <v>54250354.319914311</v>
      </c>
      <c r="Y14" s="171">
        <f t="shared" si="1"/>
        <v>62823099.431290507</v>
      </c>
      <c r="Z14" s="172"/>
    </row>
    <row r="15" spans="1:26" x14ac:dyDescent="0.25">
      <c r="A15" s="163" t="str">
        <f>INDEX('Division Lvl (excl. Esc)'!$AO$2:$AO$418,MATCH(B15,'Division Lvl (excl. Esc)'!$A$2:$A$418,0))</f>
        <v>DS</v>
      </c>
      <c r="B15" s="174" t="s">
        <v>775</v>
      </c>
      <c r="C15" s="130" t="str">
        <f>INDEX('Division Lvl (excl. Esc)'!$B$2:$B$418,MATCH(B15,'Division Lvl (excl. Esc)'!$A$2:$A$418,0))</f>
        <v>LV cable network renewal</v>
      </c>
      <c r="D15" s="165">
        <f>SUMIF('Division Lvl (excl. Esc)'!$A$2:$A$418,$B15,'Division Lvl (excl. Esc)'!I$2:I$418)</f>
        <v>0</v>
      </c>
      <c r="E15" s="166">
        <f>SUMIF('Division Lvl (excl. Esc)'!$A$2:$A$418,$B15,'Division Lvl (excl. Esc)'!J$2:J$418)</f>
        <v>1296516.5975775074</v>
      </c>
      <c r="F15" s="166">
        <f>SUMIF('Division Lvl (excl. Esc)'!$A$2:$A$418,$B15,'Division Lvl (excl. Esc)'!K$2:K$418)</f>
        <v>1293102.5894128694</v>
      </c>
      <c r="G15" s="166">
        <f>SUMIF('Division Lvl (excl. Esc)'!$A$2:$A$418,$B15,'Division Lvl (excl. Esc)'!L$2:L$418)</f>
        <v>1289143.3096766591</v>
      </c>
      <c r="H15" s="166">
        <f>SUMIF('Division Lvl (excl. Esc)'!$A$2:$A$418,$B15,'Division Lvl (excl. Esc)'!M$2:M$418)</f>
        <v>1285646.2598200459</v>
      </c>
      <c r="I15" s="166">
        <f>SUMIF('Division Lvl (excl. Esc)'!$A$2:$A$418,$B15,'Division Lvl (excl. Esc)'!N$2:N$418)</f>
        <v>1285646.2598200459</v>
      </c>
      <c r="J15" s="166">
        <f>SUMIF('Division Lvl (excl. Esc)'!$A$2:$A$418,$B15,'Division Lvl (excl. Esc)'!O$2:O$418)</f>
        <v>1285646.2598200459</v>
      </c>
      <c r="K15" s="166">
        <f>SUMIF('Division Lvl (excl. Esc)'!$A$2:$A$418,$B15,'Division Lvl (excl. Esc)'!P$2:P$418)</f>
        <v>1285646.2598200459</v>
      </c>
      <c r="L15" s="166">
        <f>SUMIF('Division Lvl (excl. Esc)'!$A$2:$A$418,$B15,'Division Lvl (excl. Esc)'!Q$2:Q$418)</f>
        <v>1285646.2598200459</v>
      </c>
      <c r="M15" s="167">
        <f>SUMIF('Division Lvl (excl. Esc)'!$A$2:$A$418,$B15,'Division Lvl (excl. Esc)'!R$2:R$418)</f>
        <v>1300000</v>
      </c>
      <c r="N15" s="168">
        <f>SUMIF('Division Lvl (excl. Esc)'!$A$2:$A$418,$B15,'Division Lvl (excl. Esc)'!X$2:X$418)</f>
        <v>0</v>
      </c>
      <c r="O15" s="169">
        <f>SUMIF('Division Lvl (excl. Esc)'!$A$2:$A$418,$B15,'Division Lvl (excl. Esc)'!Y$2:Y$418)</f>
        <v>1362152.7503298686</v>
      </c>
      <c r="P15" s="169">
        <f>SUMIF('Division Lvl (excl. Esc)'!$A$2:$A$418,$B15,'Division Lvl (excl. Esc)'!Z$2:Z$418)</f>
        <v>1392530.0557019431</v>
      </c>
      <c r="Q15" s="169">
        <f>SUMIF('Division Lvl (excl. Esc)'!$A$2:$A$418,$B15,'Division Lvl (excl. Esc)'!AA$2:AA$418)</f>
        <v>1422973.0030840724</v>
      </c>
      <c r="R15" s="169">
        <f>SUMIF('Division Lvl (excl. Esc)'!$A$2:$A$418,$B15,'Division Lvl (excl. Esc)'!AB$2:AB$418)</f>
        <v>1454590.7372325137</v>
      </c>
      <c r="S15" s="169">
        <f>SUMIF('Division Lvl (excl. Esc)'!$A$2:$A$418,$B15,'Division Lvl (excl. Esc)'!AC$2:AC$418)</f>
        <v>1490955.5056633265</v>
      </c>
      <c r="T15" s="169">
        <f>SUMIF('Division Lvl (excl. Esc)'!$A$2:$A$418,$B15,'Division Lvl (excl. Esc)'!AD$2:AD$418)</f>
        <v>1528229.3933049098</v>
      </c>
      <c r="U15" s="169">
        <f>SUMIF('Division Lvl (excl. Esc)'!$A$2:$A$418,$B15,'Division Lvl (excl. Esc)'!AE$2:AE$418)</f>
        <v>1566435.1281375324</v>
      </c>
      <c r="V15" s="170">
        <f>SUMIF('Division Lvl (excl. Esc)'!$A$2:$A$418,$B15,'Division Lvl (excl. Esc)'!AF$2:AF$418)</f>
        <v>1605596.0063409705</v>
      </c>
      <c r="W15" s="170">
        <f>SUMIF('Division Lvl (excl. Esc)'!$A$2:$A$418,$B15,'Division Lvl (excl. Esc)'!AG$2:AG$418)</f>
        <v>1664109.9074552641</v>
      </c>
      <c r="X15" s="165">
        <f t="shared" si="0"/>
        <v>11606993.795767264</v>
      </c>
      <c r="Y15" s="171">
        <f t="shared" si="1"/>
        <v>13487572.487250403</v>
      </c>
      <c r="Z15" s="172"/>
    </row>
    <row r="16" spans="1:26" x14ac:dyDescent="0.25">
      <c r="A16" s="163" t="str">
        <f>INDEX('Division Lvl (excl. Esc)'!$AO$2:$AO$418,MATCH(B16,'Division Lvl (excl. Esc)'!$A$2:$A$418,0))</f>
        <v>DS</v>
      </c>
      <c r="B16" s="164" t="s">
        <v>67</v>
      </c>
      <c r="C16" s="130" t="str">
        <f>INDEX('Division Lvl (excl. Esc)'!$B$2:$B$418,MATCH(B16,'Division Lvl (excl. Esc)'!$A$2:$A$418,0))</f>
        <v>Ground substation refurbishment program</v>
      </c>
      <c r="D16" s="165">
        <f>SUMIF('Division Lvl (excl. Esc)'!$A$2:$A$418,$B16,'Division Lvl (excl. Esc)'!I$2:I$418)</f>
        <v>509485.86754534493</v>
      </c>
      <c r="E16" s="166">
        <f>SUMIF('Division Lvl (excl. Esc)'!$A$2:$A$418,$B16,'Division Lvl (excl. Esc)'!J$2:J$418)</f>
        <v>508633.43443425291</v>
      </c>
      <c r="F16" s="166">
        <f>SUMIF('Division Lvl (excl. Esc)'!$A$2:$A$418,$B16,'Division Lvl (excl. Esc)'!K$2:K$418)</f>
        <v>845490.15461610688</v>
      </c>
      <c r="G16" s="166">
        <f>SUMIF('Division Lvl (excl. Esc)'!$A$2:$A$418,$B16,'Division Lvl (excl. Esc)'!L$2:L$418)</f>
        <v>842901.39478858467</v>
      </c>
      <c r="H16" s="166">
        <f>SUMIF('Division Lvl (excl. Esc)'!$A$2:$A$418,$B16,'Division Lvl (excl. Esc)'!M$2:M$418)</f>
        <v>1008737.834628036</v>
      </c>
      <c r="I16" s="166">
        <f>SUMIF('Division Lvl (excl. Esc)'!$A$2:$A$418,$B16,'Division Lvl (excl. Esc)'!N$2:N$418)</f>
        <v>1260922.2932850451</v>
      </c>
      <c r="J16" s="166">
        <f>SUMIF('Division Lvl (excl. Esc)'!$A$2:$A$418,$B16,'Division Lvl (excl. Esc)'!O$2:O$418)</f>
        <v>1260922.2932850451</v>
      </c>
      <c r="K16" s="166">
        <f>SUMIF('Division Lvl (excl. Esc)'!$A$2:$A$418,$B16,'Division Lvl (excl. Esc)'!P$2:P$418)</f>
        <v>1260922.2932850451</v>
      </c>
      <c r="L16" s="166">
        <f>SUMIF('Division Lvl (excl. Esc)'!$A$2:$A$418,$B16,'Division Lvl (excl. Esc)'!Q$2:Q$418)</f>
        <v>1260922.2932850451</v>
      </c>
      <c r="M16" s="167">
        <f>SUMIF('Division Lvl (excl. Esc)'!$A$2:$A$418,$B16,'Division Lvl (excl. Esc)'!R$2:R$418)</f>
        <v>1275000</v>
      </c>
      <c r="N16" s="168">
        <f>SUMIF('Division Lvl (excl. Esc)'!$A$2:$A$418,$B16,'Division Lvl (excl. Esc)'!X$2:X$418)</f>
        <v>522223.01423397852</v>
      </c>
      <c r="O16" s="169">
        <f>SUMIF('Division Lvl (excl. Esc)'!$A$2:$A$418,$B16,'Division Lvl (excl. Esc)'!Y$2:Y$418)</f>
        <v>534383.00205248687</v>
      </c>
      <c r="P16" s="169">
        <f>SUMIF('Division Lvl (excl. Esc)'!$A$2:$A$418,$B16,'Division Lvl (excl. Esc)'!Z$2:Z$418)</f>
        <v>910500.42103588581</v>
      </c>
      <c r="Q16" s="169">
        <f>SUMIF('Division Lvl (excl. Esc)'!$A$2:$A$418,$B16,'Division Lvl (excl. Esc)'!AA$2:AA$418)</f>
        <v>930405.42509343184</v>
      </c>
      <c r="R16" s="169">
        <f>SUMIF('Division Lvl (excl. Esc)'!$A$2:$A$418,$B16,'Division Lvl (excl. Esc)'!AB$2:AB$418)</f>
        <v>1141294.2707516646</v>
      </c>
      <c r="S16" s="169">
        <f>SUMIF('Division Lvl (excl. Esc)'!$A$2:$A$418,$B16,'Division Lvl (excl. Esc)'!AC$2:AC$418)</f>
        <v>1462283.2844005702</v>
      </c>
      <c r="T16" s="169">
        <f>SUMIF('Division Lvl (excl. Esc)'!$A$2:$A$418,$B16,'Division Lvl (excl. Esc)'!AD$2:AD$418)</f>
        <v>1498840.3665105847</v>
      </c>
      <c r="U16" s="169">
        <f>SUMIF('Division Lvl (excl. Esc)'!$A$2:$A$418,$B16,'Division Lvl (excl. Esc)'!AE$2:AE$418)</f>
        <v>1536311.375673349</v>
      </c>
      <c r="V16" s="170">
        <f>SUMIF('Division Lvl (excl. Esc)'!$A$2:$A$418,$B16,'Division Lvl (excl. Esc)'!AF$2:AF$418)</f>
        <v>1574719.1600651827</v>
      </c>
      <c r="W16" s="170">
        <f>SUMIF('Division Lvl (excl. Esc)'!$A$2:$A$418,$B16,'Division Lvl (excl. Esc)'!AG$2:AG$418)</f>
        <v>1632107.7938503553</v>
      </c>
      <c r="X16" s="165">
        <f t="shared" si="0"/>
        <v>10033937.859152505</v>
      </c>
      <c r="Y16" s="171">
        <f t="shared" si="1"/>
        <v>11743068.11366749</v>
      </c>
      <c r="Z16" s="172"/>
    </row>
    <row r="17" spans="1:26" x14ac:dyDescent="0.25">
      <c r="A17" s="163" t="str">
        <f>INDEX('Division Lvl (excl. Esc)'!$AO$2:$AO$418,MATCH(B17,'Division Lvl (excl. Esc)'!$A$2:$A$418,0))</f>
        <v>DS</v>
      </c>
      <c r="B17" s="164" t="s">
        <v>68</v>
      </c>
      <c r="C17" s="130" t="str">
        <f>INDEX('Division Lvl (excl. Esc)'!$B$2:$B$418,MATCH(B17,'Division Lvl (excl. Esc)'!$A$2:$A$418,0))</f>
        <v>Distribution transformer replacement program</v>
      </c>
      <c r="D17" s="165">
        <f>SUMIF('Division Lvl (excl. Esc)'!$A$2:$A$418,$B17,'Division Lvl (excl. Esc)'!I$2:I$418)</f>
        <v>1248739.871434669</v>
      </c>
      <c r="E17" s="166">
        <f>SUMIF('Division Lvl (excl. Esc)'!$A$2:$A$418,$B17,'Division Lvl (excl. Esc)'!J$2:J$418)</f>
        <v>1246650.5745937573</v>
      </c>
      <c r="F17" s="166">
        <f>SUMIF('Division Lvl (excl. Esc)'!$A$2:$A$418,$B17,'Division Lvl (excl. Esc)'!K$2:K$418)</f>
        <v>1243367.8744354513</v>
      </c>
      <c r="G17" s="166">
        <f>SUMIF('Division Lvl (excl. Esc)'!$A$2:$A$418,$B17,'Division Lvl (excl. Esc)'!L$2:L$418)</f>
        <v>1549451.0933613691</v>
      </c>
      <c r="H17" s="166">
        <f>SUMIF('Division Lvl (excl. Esc)'!$A$2:$A$418,$B17,'Division Lvl (excl. Esc)'!M$2:M$418)</f>
        <v>1545247.9084375552</v>
      </c>
      <c r="I17" s="166">
        <f>SUMIF('Division Lvl (excl. Esc)'!$A$2:$A$418,$B17,'Division Lvl (excl. Esc)'!N$2:N$418)</f>
        <v>1545247.9084375552</v>
      </c>
      <c r="J17" s="166">
        <f>SUMIF('Division Lvl (excl. Esc)'!$A$2:$A$418,$B17,'Division Lvl (excl. Esc)'!O$2:O$418)</f>
        <v>1545247.9084375552</v>
      </c>
      <c r="K17" s="166">
        <f>SUMIF('Division Lvl (excl. Esc)'!$A$2:$A$418,$B17,'Division Lvl (excl. Esc)'!P$2:P$418)</f>
        <v>1668867.7411125596</v>
      </c>
      <c r="L17" s="166">
        <f>SUMIF('Division Lvl (excl. Esc)'!$A$2:$A$418,$B17,'Division Lvl (excl. Esc)'!Q$2:Q$418)</f>
        <v>1668867.7411125596</v>
      </c>
      <c r="M17" s="167">
        <f>SUMIF('Division Lvl (excl. Esc)'!$A$2:$A$418,$B17,'Division Lvl (excl. Esc)'!R$2:R$418)</f>
        <v>1687500</v>
      </c>
      <c r="N17" s="168">
        <f>SUMIF('Division Lvl (excl. Esc)'!$A$2:$A$418,$B17,'Division Lvl (excl. Esc)'!X$2:X$418)</f>
        <v>1279958.3682205356</v>
      </c>
      <c r="O17" s="169">
        <f>SUMIF('Division Lvl (excl. Esc)'!$A$2:$A$418,$B17,'Division Lvl (excl. Esc)'!Y$2:Y$418)</f>
        <v>1309762.259932566</v>
      </c>
      <c r="P17" s="169">
        <f>SUMIF('Division Lvl (excl. Esc)'!$A$2:$A$418,$B17,'Division Lvl (excl. Esc)'!Z$2:Z$418)</f>
        <v>1338971.2074057146</v>
      </c>
      <c r="Q17" s="169">
        <f>SUMIF('Division Lvl (excl. Esc)'!$A$2:$A$418,$B17,'Division Lvl (excl. Esc)'!AA$2:AA$418)</f>
        <v>1710304.090245279</v>
      </c>
      <c r="R17" s="169">
        <f>SUMIF('Division Lvl (excl. Esc)'!$A$2:$A$418,$B17,'Division Lvl (excl. Esc)'!AB$2:AB$418)</f>
        <v>1748306.1745583101</v>
      </c>
      <c r="S17" s="169">
        <f>SUMIF('Division Lvl (excl. Esc)'!$A$2:$A$418,$B17,'Division Lvl (excl. Esc)'!AC$2:AC$418)</f>
        <v>1792013.8289222675</v>
      </c>
      <c r="T17" s="169">
        <f>SUMIF('Division Lvl (excl. Esc)'!$A$2:$A$418,$B17,'Division Lvl (excl. Esc)'!AD$2:AD$418)</f>
        <v>1836814.1746453242</v>
      </c>
      <c r="U17" s="169">
        <f>SUMIF('Division Lvl (excl. Esc)'!$A$2:$A$418,$B17,'Division Lvl (excl. Esc)'!AE$2:AE$418)</f>
        <v>2033353.2913323741</v>
      </c>
      <c r="V17" s="170">
        <f>SUMIF('Division Lvl (excl. Esc)'!$A$2:$A$418,$B17,'Division Lvl (excl. Esc)'!AF$2:AF$418)</f>
        <v>2084187.1236156828</v>
      </c>
      <c r="W17" s="170">
        <f>SUMIF('Division Lvl (excl. Esc)'!$A$2:$A$418,$B17,'Division Lvl (excl. Esc)'!AG$2:AG$418)</f>
        <v>2160142.6683313525</v>
      </c>
      <c r="X17" s="165">
        <f t="shared" si="0"/>
        <v>14949188.621363033</v>
      </c>
      <c r="Y17" s="171">
        <f t="shared" si="1"/>
        <v>17293813.187209405</v>
      </c>
      <c r="Z17" s="172"/>
    </row>
    <row r="18" spans="1:26" x14ac:dyDescent="0.25">
      <c r="A18" s="163" t="str">
        <f>INDEX('Division Lvl (excl. Esc)'!$AO$2:$AO$418,MATCH(B18,'Division Lvl (excl. Esc)'!$A$2:$A$418,0))</f>
        <v>DS</v>
      </c>
      <c r="B18" s="164" t="s">
        <v>69</v>
      </c>
      <c r="C18" s="130" t="str">
        <f>INDEX('Division Lvl (excl. Esc)'!$B$2:$B$418,MATCH(B18,'Division Lvl (excl. Esc)'!$A$2:$A$418,0))</f>
        <v>Compact LV switchgear replacement</v>
      </c>
      <c r="D18" s="165">
        <f>SUMIF('Division Lvl (excl. Esc)'!$A$2:$A$418,$B18,'Division Lvl (excl. Esc)'!I$2:I$418)</f>
        <v>499495.94857386756</v>
      </c>
      <c r="E18" s="166">
        <f>SUMIF('Division Lvl (excl. Esc)'!$A$2:$A$418,$B18,'Division Lvl (excl. Esc)'!J$2:J$418)</f>
        <v>498660.22983750288</v>
      </c>
      <c r="F18" s="166">
        <f>SUMIF('Division Lvl (excl. Esc)'!$A$2:$A$418,$B18,'Division Lvl (excl. Esc)'!K$2:K$418)</f>
        <v>497347.14977418049</v>
      </c>
      <c r="G18" s="166">
        <f>SUMIF('Division Lvl (excl. Esc)'!$A$2:$A$418,$B18,'Division Lvl (excl. Esc)'!L$2:L$418)</f>
        <v>495824.34987563803</v>
      </c>
      <c r="H18" s="166">
        <f>SUMIF('Division Lvl (excl. Esc)'!$A$2:$A$418,$B18,'Division Lvl (excl. Esc)'!M$2:M$418)</f>
        <v>494479.33070001763</v>
      </c>
      <c r="I18" s="166">
        <f>SUMIF('Division Lvl (excl. Esc)'!$A$2:$A$418,$B18,'Division Lvl (excl. Esc)'!N$2:N$418)</f>
        <v>494479.33070001763</v>
      </c>
      <c r="J18" s="166">
        <f>SUMIF('Division Lvl (excl. Esc)'!$A$2:$A$418,$B18,'Division Lvl (excl. Esc)'!O$2:O$418)</f>
        <v>494479.33070001763</v>
      </c>
      <c r="K18" s="166">
        <f>SUMIF('Division Lvl (excl. Esc)'!$A$2:$A$418,$B18,'Division Lvl (excl. Esc)'!P$2:P$418)</f>
        <v>494479.33070001763</v>
      </c>
      <c r="L18" s="166">
        <f>SUMIF('Division Lvl (excl. Esc)'!$A$2:$A$418,$B18,'Division Lvl (excl. Esc)'!Q$2:Q$418)</f>
        <v>494479.33070001763</v>
      </c>
      <c r="M18" s="167">
        <f>SUMIF('Division Lvl (excl. Esc)'!$A$2:$A$418,$B18,'Division Lvl (excl. Esc)'!R$2:R$418)</f>
        <v>500000</v>
      </c>
      <c r="N18" s="168">
        <f>SUMIF('Division Lvl (excl. Esc)'!$A$2:$A$418,$B18,'Division Lvl (excl. Esc)'!X$2:X$418)</f>
        <v>511983.34728821425</v>
      </c>
      <c r="O18" s="169">
        <f>SUMIF('Division Lvl (excl. Esc)'!$A$2:$A$418,$B18,'Division Lvl (excl. Esc)'!Y$2:Y$418)</f>
        <v>523904.90397302643</v>
      </c>
      <c r="P18" s="169">
        <f>SUMIF('Division Lvl (excl. Esc)'!$A$2:$A$418,$B18,'Division Lvl (excl. Esc)'!Z$2:Z$418)</f>
        <v>535588.48296228587</v>
      </c>
      <c r="Q18" s="169">
        <f>SUMIF('Division Lvl (excl. Esc)'!$A$2:$A$418,$B18,'Division Lvl (excl. Esc)'!AA$2:AA$418)</f>
        <v>547297.3088784893</v>
      </c>
      <c r="R18" s="169">
        <f>SUMIF('Division Lvl (excl. Esc)'!$A$2:$A$418,$B18,'Division Lvl (excl. Esc)'!AB$2:AB$418)</f>
        <v>559457.97585865925</v>
      </c>
      <c r="S18" s="169">
        <f>SUMIF('Division Lvl (excl. Esc)'!$A$2:$A$418,$B18,'Division Lvl (excl. Esc)'!AC$2:AC$418)</f>
        <v>573444.42525512562</v>
      </c>
      <c r="T18" s="169">
        <f>SUMIF('Division Lvl (excl. Esc)'!$A$2:$A$418,$B18,'Division Lvl (excl. Esc)'!AD$2:AD$418)</f>
        <v>587780.53588650376</v>
      </c>
      <c r="U18" s="169">
        <f>SUMIF('Division Lvl (excl. Esc)'!$A$2:$A$418,$B18,'Division Lvl (excl. Esc)'!AE$2:AE$418)</f>
        <v>602475.0492836663</v>
      </c>
      <c r="V18" s="170">
        <f>SUMIF('Division Lvl (excl. Esc)'!$A$2:$A$418,$B18,'Division Lvl (excl. Esc)'!AF$2:AF$418)</f>
        <v>617536.92551575787</v>
      </c>
      <c r="W18" s="170">
        <f>SUMIF('Division Lvl (excl. Esc)'!$A$2:$A$418,$B18,'Division Lvl (excl. Esc)'!AG$2:AG$418)</f>
        <v>640042.27209817851</v>
      </c>
      <c r="X18" s="165">
        <f t="shared" si="0"/>
        <v>4963724.3315612767</v>
      </c>
      <c r="Y18" s="171">
        <f t="shared" si="1"/>
        <v>5699511.2269999068</v>
      </c>
      <c r="Z18" s="172"/>
    </row>
    <row r="19" spans="1:26" x14ac:dyDescent="0.25">
      <c r="A19" s="163" t="str">
        <f>INDEX('Division Lvl (excl. Esc)'!$AO$2:$AO$418,MATCH(B19,'Division Lvl (excl. Esc)'!$A$2:$A$418,0))</f>
        <v>DS</v>
      </c>
      <c r="B19" s="164" t="s">
        <v>70</v>
      </c>
      <c r="C19" s="130" t="str">
        <f>INDEX('Division Lvl (excl. Esc)'!$B$2:$B$418,MATCH(B19,'Division Lvl (excl. Esc)'!$A$2:$A$418,0))</f>
        <v>Holec MD4 epoxy switchgear replacement</v>
      </c>
      <c r="D19" s="165">
        <f>SUMIF('Division Lvl (excl. Esc)'!$A$2:$A$418,$B19,'Division Lvl (excl. Esc)'!I$2:I$418)</f>
        <v>5944001.7880290234</v>
      </c>
      <c r="E19" s="166">
        <f>SUMIF('Division Lvl (excl. Esc)'!$A$2:$A$418,$B19,'Division Lvl (excl. Esc)'!J$2:J$418)</f>
        <v>5584994.5741800321</v>
      </c>
      <c r="F19" s="166">
        <f>SUMIF('Division Lvl (excl. Esc)'!$A$2:$A$418,$B19,'Division Lvl (excl. Esc)'!K$2:K$418)</f>
        <v>5918431.0823127478</v>
      </c>
      <c r="G19" s="166">
        <f>SUMIF('Division Lvl (excl. Esc)'!$A$2:$A$418,$B19,'Division Lvl (excl. Esc)'!L$2:L$418)</f>
        <v>5900309.7635200927</v>
      </c>
      <c r="H19" s="166">
        <f>SUMIF('Division Lvl (excl. Esc)'!$A$2:$A$418,$B19,'Division Lvl (excl. Esc)'!M$2:M$418)</f>
        <v>5884304.0353302099</v>
      </c>
      <c r="I19" s="166">
        <f>SUMIF('Division Lvl (excl. Esc)'!$A$2:$A$418,$B19,'Division Lvl (excl. Esc)'!N$2:N$418)</f>
        <v>5884304.0353302099</v>
      </c>
      <c r="J19" s="166">
        <f>SUMIF('Division Lvl (excl. Esc)'!$A$2:$A$418,$B19,'Division Lvl (excl. Esc)'!O$2:O$418)</f>
        <v>7614981.6927802712</v>
      </c>
      <c r="K19" s="166">
        <f>SUMIF('Division Lvl (excl. Esc)'!$A$2:$A$418,$B19,'Division Lvl (excl. Esc)'!P$2:P$418)</f>
        <v>7614981.6927802712</v>
      </c>
      <c r="L19" s="166">
        <f>SUMIF('Division Lvl (excl. Esc)'!$A$2:$A$418,$B19,'Division Lvl (excl. Esc)'!Q$2:Q$418)</f>
        <v>9345659.3502303325</v>
      </c>
      <c r="M19" s="167">
        <f>SUMIF('Division Lvl (excl. Esc)'!$A$2:$A$418,$B19,'Division Lvl (excl. Esc)'!R$2:R$418)</f>
        <v>9450000</v>
      </c>
      <c r="N19" s="168">
        <f>SUMIF('Division Lvl (excl. Esc)'!$A$2:$A$418,$B19,'Division Lvl (excl. Esc)'!X$2:X$418)</f>
        <v>6092601.8327297485</v>
      </c>
      <c r="O19" s="169">
        <f>SUMIF('Division Lvl (excl. Esc)'!$A$2:$A$418,$B19,'Division Lvl (excl. Esc)'!Y$2:Y$418)</f>
        <v>5867734.9244978959</v>
      </c>
      <c r="P19" s="169">
        <f>SUMIF('Division Lvl (excl. Esc)'!$A$2:$A$418,$B19,'Division Lvl (excl. Esc)'!Z$2:Z$418)</f>
        <v>6373502.9472512007</v>
      </c>
      <c r="Q19" s="169">
        <f>SUMIF('Division Lvl (excl. Esc)'!$A$2:$A$418,$B19,'Division Lvl (excl. Esc)'!AA$2:AA$418)</f>
        <v>6512837.9756540228</v>
      </c>
      <c r="R19" s="169">
        <f>SUMIF('Division Lvl (excl. Esc)'!$A$2:$A$418,$B19,'Division Lvl (excl. Esc)'!AB$2:AB$418)</f>
        <v>6657549.9127180437</v>
      </c>
      <c r="S19" s="169">
        <f>SUMIF('Division Lvl (excl. Esc)'!$A$2:$A$418,$B19,'Division Lvl (excl. Esc)'!AC$2:AC$418)</f>
        <v>6823988.660535994</v>
      </c>
      <c r="T19" s="169">
        <f>SUMIF('Division Lvl (excl. Esc)'!$A$2:$A$418,$B19,'Division Lvl (excl. Esc)'!AD$2:AD$418)</f>
        <v>9051820.2526521571</v>
      </c>
      <c r="U19" s="169">
        <f>SUMIF('Division Lvl (excl. Esc)'!$A$2:$A$418,$B19,'Division Lvl (excl. Esc)'!AE$2:AE$418)</f>
        <v>9278115.7589684613</v>
      </c>
      <c r="V19" s="170">
        <f>SUMIF('Division Lvl (excl. Esc)'!$A$2:$A$418,$B19,'Division Lvl (excl. Esc)'!AF$2:AF$418)</f>
        <v>11671447.892247822</v>
      </c>
      <c r="W19" s="170">
        <f>SUMIF('Division Lvl (excl. Esc)'!$A$2:$A$418,$B19,'Division Lvl (excl. Esc)'!AG$2:AG$418)</f>
        <v>12096798.942655575</v>
      </c>
      <c r="X19" s="165">
        <f t="shared" si="0"/>
        <v>69141968.014493197</v>
      </c>
      <c r="Y19" s="171">
        <f t="shared" si="1"/>
        <v>80426399.099910915</v>
      </c>
      <c r="Z19" s="172"/>
    </row>
    <row r="20" spans="1:26" x14ac:dyDescent="0.25">
      <c r="A20" s="163" t="str">
        <f>INDEX('Division Lvl (excl. Esc)'!$AO$2:$AO$418,MATCH(B20,'Division Lvl (excl. Esc)'!$A$2:$A$418,0))</f>
        <v>DS</v>
      </c>
      <c r="B20" s="164" t="s">
        <v>72</v>
      </c>
      <c r="C20" s="130" t="str">
        <f>INDEX('Division Lvl (excl. Esc)'!$B$2:$B$418,MATCH(B20,'Division Lvl (excl. Esc)'!$A$2:$A$418,0))</f>
        <v>Miscellaneous substation renewal expenditure</v>
      </c>
      <c r="D20" s="165">
        <f>SUMIF('Division Lvl (excl. Esc)'!$A$2:$A$418,$B20,'Division Lvl (excl. Esc)'!I$2:I$418)</f>
        <v>1498487.8457216027</v>
      </c>
      <c r="E20" s="166">
        <f>SUMIF('Division Lvl (excl. Esc)'!$A$2:$A$418,$B20,'Division Lvl (excl. Esc)'!J$2:J$418)</f>
        <v>1495980.6895125087</v>
      </c>
      <c r="F20" s="166">
        <f>SUMIF('Division Lvl (excl. Esc)'!$A$2:$A$418,$B20,'Division Lvl (excl. Esc)'!K$2:K$418)</f>
        <v>1492041.4493225415</v>
      </c>
      <c r="G20" s="166">
        <f>SUMIF('Division Lvl (excl. Esc)'!$A$2:$A$418,$B20,'Division Lvl (excl. Esc)'!L$2:L$418)</f>
        <v>1487473.0496269143</v>
      </c>
      <c r="H20" s="166">
        <f>SUMIF('Division Lvl (excl. Esc)'!$A$2:$A$418,$B20,'Division Lvl (excl. Esc)'!M$2:M$418)</f>
        <v>1483437.992100053</v>
      </c>
      <c r="I20" s="166">
        <f>SUMIF('Division Lvl (excl. Esc)'!$A$2:$A$418,$B20,'Division Lvl (excl. Esc)'!N$2:N$418)</f>
        <v>1483437.992100053</v>
      </c>
      <c r="J20" s="166">
        <f>SUMIF('Division Lvl (excl. Esc)'!$A$2:$A$418,$B20,'Division Lvl (excl. Esc)'!O$2:O$418)</f>
        <v>1977917.3228000707</v>
      </c>
      <c r="K20" s="166">
        <f>SUMIF('Division Lvl (excl. Esc)'!$A$2:$A$418,$B20,'Division Lvl (excl. Esc)'!P$2:P$418)</f>
        <v>1977917.3228000707</v>
      </c>
      <c r="L20" s="166">
        <f>SUMIF('Division Lvl (excl. Esc)'!$A$2:$A$418,$B20,'Division Lvl (excl. Esc)'!Q$2:Q$418)</f>
        <v>2472396.6535000885</v>
      </c>
      <c r="M20" s="167">
        <f>SUMIF('Division Lvl (excl. Esc)'!$A$2:$A$418,$B20,'Division Lvl (excl. Esc)'!R$2:R$418)</f>
        <v>2500000</v>
      </c>
      <c r="N20" s="168">
        <f>SUMIF('Division Lvl (excl. Esc)'!$A$2:$A$418,$B20,'Division Lvl (excl. Esc)'!X$2:X$418)</f>
        <v>1535950.0418646426</v>
      </c>
      <c r="O20" s="169">
        <f>SUMIF('Division Lvl (excl. Esc)'!$A$2:$A$418,$B20,'Division Lvl (excl. Esc)'!Y$2:Y$418)</f>
        <v>1571714.7119190793</v>
      </c>
      <c r="P20" s="169">
        <f>SUMIF('Division Lvl (excl. Esc)'!$A$2:$A$418,$B20,'Division Lvl (excl. Esc)'!Z$2:Z$418)</f>
        <v>1606765.4488868574</v>
      </c>
      <c r="Q20" s="169">
        <f>SUMIF('Division Lvl (excl. Esc)'!$A$2:$A$418,$B20,'Division Lvl (excl. Esc)'!AA$2:AA$418)</f>
        <v>1641891.9266354679</v>
      </c>
      <c r="R20" s="169">
        <f>SUMIF('Division Lvl (excl. Esc)'!$A$2:$A$418,$B20,'Division Lvl (excl. Esc)'!AB$2:AB$418)</f>
        <v>1678373.9275759775</v>
      </c>
      <c r="S20" s="169">
        <f>SUMIF('Division Lvl (excl. Esc)'!$A$2:$A$418,$B20,'Division Lvl (excl. Esc)'!AC$2:AC$418)</f>
        <v>1720333.2757653769</v>
      </c>
      <c r="T20" s="169">
        <f>SUMIF('Division Lvl (excl. Esc)'!$A$2:$A$418,$B20,'Division Lvl (excl. Esc)'!AD$2:AD$418)</f>
        <v>2351122.143546015</v>
      </c>
      <c r="U20" s="169">
        <f>SUMIF('Division Lvl (excl. Esc)'!$A$2:$A$418,$B20,'Division Lvl (excl. Esc)'!AE$2:AE$418)</f>
        <v>2409900.1971346652</v>
      </c>
      <c r="V20" s="170">
        <f>SUMIF('Division Lvl (excl. Esc)'!$A$2:$A$418,$B20,'Division Lvl (excl. Esc)'!AF$2:AF$418)</f>
        <v>3087684.6275787894</v>
      </c>
      <c r="W20" s="170">
        <f>SUMIF('Division Lvl (excl. Esc)'!$A$2:$A$418,$B20,'Division Lvl (excl. Esc)'!AG$2:AG$418)</f>
        <v>3200211.3604908925</v>
      </c>
      <c r="X20" s="165">
        <f t="shared" si="0"/>
        <v>17869090.317483902</v>
      </c>
      <c r="Y20" s="171">
        <f t="shared" si="1"/>
        <v>20803947.661397766</v>
      </c>
      <c r="Z20" s="172"/>
    </row>
    <row r="21" spans="1:26" x14ac:dyDescent="0.25">
      <c r="A21" s="163" t="str">
        <f>INDEX('Division Lvl (excl. Esc)'!$AO$2:$AO$418,MATCH(B21,'Division Lvl (excl. Esc)'!$A$2:$A$418,0))</f>
        <v>DS</v>
      </c>
      <c r="B21" s="164" t="s">
        <v>347</v>
      </c>
      <c r="C21" s="130" t="str">
        <f>INDEX('Division Lvl (excl. Esc)'!$B$2:$B$418,MATCH(B21,'Division Lvl (excl. Esc)'!$A$2:$A$418,0))</f>
        <v>Low voltage switchgear replacement</v>
      </c>
      <c r="D21" s="165">
        <f>SUMIF('Division Lvl (excl. Esc)'!$A$2:$A$418,$B21,'Division Lvl (excl. Esc)'!I$2:I$418)</f>
        <v>707286.2631805964</v>
      </c>
      <c r="E21" s="166">
        <f>SUMIF('Division Lvl (excl. Esc)'!$A$2:$A$418,$B21,'Division Lvl (excl. Esc)'!J$2:J$418)</f>
        <v>706102.88544990402</v>
      </c>
      <c r="F21" s="166">
        <f>SUMIF('Division Lvl (excl. Esc)'!$A$2:$A$418,$B21,'Division Lvl (excl. Esc)'!K$2:K$418)</f>
        <v>704243.56408023962</v>
      </c>
      <c r="G21" s="166">
        <f>SUMIF('Division Lvl (excl. Esc)'!$A$2:$A$418,$B21,'Division Lvl (excl. Esc)'!L$2:L$418)</f>
        <v>702087.27942390356</v>
      </c>
      <c r="H21" s="166">
        <f>SUMIF('Division Lvl (excl. Esc)'!$A$2:$A$418,$B21,'Division Lvl (excl. Esc)'!M$2:M$418)</f>
        <v>700182.73227122496</v>
      </c>
      <c r="I21" s="166">
        <f>SUMIF('Division Lvl (excl. Esc)'!$A$2:$A$418,$B21,'Division Lvl (excl. Esc)'!N$2:N$418)</f>
        <v>700182.73227122496</v>
      </c>
      <c r="J21" s="166">
        <f>SUMIF('Division Lvl (excl. Esc)'!$A$2:$A$418,$B21,'Division Lvl (excl. Esc)'!O$2:O$418)</f>
        <v>700182.73227122496</v>
      </c>
      <c r="K21" s="166">
        <f>SUMIF('Division Lvl (excl. Esc)'!$A$2:$A$418,$B21,'Division Lvl (excl. Esc)'!P$2:P$418)</f>
        <v>700182.73227122496</v>
      </c>
      <c r="L21" s="166">
        <f>SUMIF('Division Lvl (excl. Esc)'!$A$2:$A$418,$B21,'Division Lvl (excl. Esc)'!Q$2:Q$418)</f>
        <v>700182.73227122496</v>
      </c>
      <c r="M21" s="167">
        <f>SUMIF('Division Lvl (excl. Esc)'!$A$2:$A$418,$B21,'Division Lvl (excl. Esc)'!R$2:R$418)</f>
        <v>708000</v>
      </c>
      <c r="N21" s="168">
        <f>SUMIF('Division Lvl (excl. Esc)'!$A$2:$A$418,$B21,'Division Lvl (excl. Esc)'!X$2:X$418)</f>
        <v>724968.41976011125</v>
      </c>
      <c r="O21" s="169">
        <f>SUMIF('Division Lvl (excl. Esc)'!$A$2:$A$418,$B21,'Division Lvl (excl. Esc)'!Y$2:Y$418)</f>
        <v>741849.34402580536</v>
      </c>
      <c r="P21" s="169">
        <f>SUMIF('Division Lvl (excl. Esc)'!$A$2:$A$418,$B21,'Division Lvl (excl. Esc)'!Z$2:Z$418)</f>
        <v>758393.29187459673</v>
      </c>
      <c r="Q21" s="169">
        <f>SUMIF('Division Lvl (excl. Esc)'!$A$2:$A$418,$B21,'Division Lvl (excl. Esc)'!AA$2:AA$418)</f>
        <v>774972.98937194084</v>
      </c>
      <c r="R21" s="169">
        <f>SUMIF('Division Lvl (excl. Esc)'!$A$2:$A$418,$B21,'Division Lvl (excl. Esc)'!AB$2:AB$418)</f>
        <v>792192.49381586141</v>
      </c>
      <c r="S21" s="169">
        <f>SUMIF('Division Lvl (excl. Esc)'!$A$2:$A$418,$B21,'Division Lvl (excl. Esc)'!AC$2:AC$418)</f>
        <v>811997.3061612579</v>
      </c>
      <c r="T21" s="169">
        <f>SUMIF('Division Lvl (excl. Esc)'!$A$2:$A$418,$B21,'Division Lvl (excl. Esc)'!AD$2:AD$418)</f>
        <v>832297.23881528946</v>
      </c>
      <c r="U21" s="169">
        <f>SUMIF('Division Lvl (excl. Esc)'!$A$2:$A$418,$B21,'Division Lvl (excl. Esc)'!AE$2:AE$418)</f>
        <v>853104.66978567152</v>
      </c>
      <c r="V21" s="170">
        <f>SUMIF('Division Lvl (excl. Esc)'!$A$2:$A$418,$B21,'Division Lvl (excl. Esc)'!AF$2:AF$418)</f>
        <v>874432.2865303132</v>
      </c>
      <c r="W21" s="170">
        <f>SUMIF('Division Lvl (excl. Esc)'!$A$2:$A$418,$B21,'Division Lvl (excl. Esc)'!AG$2:AG$418)</f>
        <v>906299.8572910208</v>
      </c>
      <c r="X21" s="165">
        <f t="shared" si="0"/>
        <v>7028633.6534907697</v>
      </c>
      <c r="Y21" s="171">
        <f t="shared" si="1"/>
        <v>8070507.8974318672</v>
      </c>
      <c r="Z21" s="172"/>
    </row>
    <row r="22" spans="1:26" x14ac:dyDescent="0.25">
      <c r="A22" s="163" t="str">
        <f>INDEX('Division Lvl (excl. Esc)'!$AO$2:$AO$418,MATCH(B22,'Division Lvl (excl. Esc)'!$A$2:$A$418,0))</f>
        <v>DS</v>
      </c>
      <c r="B22" s="164" t="s">
        <v>792</v>
      </c>
      <c r="C22" s="130" t="str">
        <f>INDEX('Division Lvl (excl. Esc)'!$B$2:$B$418,MATCH(B22,'Division Lvl (excl. Esc)'!$A$2:$A$418,0))</f>
        <v>Future distribution substation renewals</v>
      </c>
      <c r="D22" s="165">
        <f>SUMIF('Division Lvl (excl. Esc)'!$A$2:$A$418,$B22,'Division Lvl (excl. Esc)'!I$2:I$418)</f>
        <v>0</v>
      </c>
      <c r="E22" s="166">
        <f>SUMIF('Division Lvl (excl. Esc)'!$A$2:$A$418,$B22,'Division Lvl (excl. Esc)'!J$2:J$418)</f>
        <v>0</v>
      </c>
      <c r="F22" s="166">
        <f>SUMIF('Division Lvl (excl. Esc)'!$A$2:$A$418,$B22,'Division Lvl (excl. Esc)'!K$2:K$418)</f>
        <v>0</v>
      </c>
      <c r="G22" s="166">
        <f>SUMIF('Division Lvl (excl. Esc)'!$A$2:$A$418,$B22,'Division Lvl (excl. Esc)'!L$2:L$418)</f>
        <v>0</v>
      </c>
      <c r="H22" s="166">
        <f>SUMIF('Division Lvl (excl. Esc)'!$A$2:$A$418,$B22,'Division Lvl (excl. Esc)'!M$2:M$418)</f>
        <v>0</v>
      </c>
      <c r="I22" s="166">
        <f>SUMIF('Division Lvl (excl. Esc)'!$A$2:$A$418,$B22,'Division Lvl (excl. Esc)'!N$2:N$418)</f>
        <v>0</v>
      </c>
      <c r="J22" s="166">
        <f>SUMIF('Division Lvl (excl. Esc)'!$A$2:$A$418,$B22,'Division Lvl (excl. Esc)'!O$2:O$418)</f>
        <v>0</v>
      </c>
      <c r="K22" s="166">
        <f>SUMIF('Division Lvl (excl. Esc)'!$A$2:$A$418,$B22,'Division Lvl (excl. Esc)'!P$2:P$418)</f>
        <v>4450313.9763001585</v>
      </c>
      <c r="L22" s="166">
        <f>SUMIF('Division Lvl (excl. Esc)'!$A$2:$A$418,$B22,'Division Lvl (excl. Esc)'!Q$2:Q$418)</f>
        <v>9197315.551020328</v>
      </c>
      <c r="M22" s="167">
        <f>SUMIF('Division Lvl (excl. Esc)'!$A$2:$A$418,$B22,'Division Lvl (excl. Esc)'!R$2:R$418)</f>
        <v>15000000</v>
      </c>
      <c r="N22" s="168">
        <f>SUMIF('Division Lvl (excl. Esc)'!$A$2:$A$418,$B22,'Division Lvl (excl. Esc)'!X$2:X$418)</f>
        <v>0</v>
      </c>
      <c r="O22" s="169">
        <f>SUMIF('Division Lvl (excl. Esc)'!$A$2:$A$418,$B22,'Division Lvl (excl. Esc)'!Y$2:Y$418)</f>
        <v>0</v>
      </c>
      <c r="P22" s="169">
        <f>SUMIF('Division Lvl (excl. Esc)'!$A$2:$A$418,$B22,'Division Lvl (excl. Esc)'!Z$2:Z$418)</f>
        <v>0</v>
      </c>
      <c r="Q22" s="169">
        <f>SUMIF('Division Lvl (excl. Esc)'!$A$2:$A$418,$B22,'Division Lvl (excl. Esc)'!AA$2:AA$418)</f>
        <v>0</v>
      </c>
      <c r="R22" s="169">
        <f>SUMIF('Division Lvl (excl. Esc)'!$A$2:$A$418,$B22,'Division Lvl (excl. Esc)'!AB$2:AB$418)</f>
        <v>0</v>
      </c>
      <c r="S22" s="169">
        <f>SUMIF('Division Lvl (excl. Esc)'!$A$2:$A$418,$B22,'Division Lvl (excl. Esc)'!AC$2:AC$418)</f>
        <v>0</v>
      </c>
      <c r="T22" s="169">
        <f>SUMIF('Division Lvl (excl. Esc)'!$A$2:$A$418,$B22,'Division Lvl (excl. Esc)'!AD$2:AD$418)</f>
        <v>0</v>
      </c>
      <c r="U22" s="169">
        <f>SUMIF('Division Lvl (excl. Esc)'!$A$2:$A$418,$B22,'Division Lvl (excl. Esc)'!AE$2:AE$418)</f>
        <v>5422275.443552997</v>
      </c>
      <c r="V22" s="170">
        <f>SUMIF('Division Lvl (excl. Esc)'!$A$2:$A$418,$B22,'Division Lvl (excl. Esc)'!AF$2:AF$418)</f>
        <v>11486186.814593097</v>
      </c>
      <c r="W22" s="170">
        <f>SUMIF('Division Lvl (excl. Esc)'!$A$2:$A$418,$B22,'Division Lvl (excl. Esc)'!AG$2:AG$418)</f>
        <v>19201268.162945356</v>
      </c>
      <c r="X22" s="165">
        <f t="shared" si="0"/>
        <v>28647629.527320486</v>
      </c>
      <c r="Y22" s="171">
        <f t="shared" si="1"/>
        <v>36109730.421091452</v>
      </c>
      <c r="Z22" s="172"/>
    </row>
    <row r="23" spans="1:26" x14ac:dyDescent="0.25">
      <c r="A23" s="163" t="str">
        <f>INDEX('Division Lvl (excl. Esc)'!$AO$2:$AO$418,MATCH(B23,'Division Lvl (excl. Esc)'!$A$2:$A$418,0))</f>
        <v>DS</v>
      </c>
      <c r="B23" s="164" t="s">
        <v>849</v>
      </c>
      <c r="C23" s="130" t="str">
        <f>INDEX('Division Lvl (excl. Esc)'!$B$2:$B$418,MATCH(B23,'Division Lvl (excl. Esc)'!$A$2:$A$418,0))</f>
        <v>Distribution substation earthing refurbishment</v>
      </c>
      <c r="D23" s="165">
        <f>SUMIF('Division Lvl (excl. Esc)'!$A$2:$A$418,$B23,'Division Lvl (excl. Esc)'!I$2:I$418)</f>
        <v>269727.81222988851</v>
      </c>
      <c r="E23" s="166">
        <f>SUMIF('Division Lvl (excl. Esc)'!$A$2:$A$418,$B23,'Division Lvl (excl. Esc)'!J$2:J$418)</f>
        <v>269276.52411225153</v>
      </c>
      <c r="F23" s="166">
        <f>SUMIF('Division Lvl (excl. Esc)'!$A$2:$A$418,$B23,'Division Lvl (excl. Esc)'!K$2:K$418)</f>
        <v>268567.46087805746</v>
      </c>
      <c r="G23" s="166">
        <f>SUMIF('Division Lvl (excl. Esc)'!$A$2:$A$418,$B23,'Division Lvl (excl. Esc)'!L$2:L$418)</f>
        <v>267745.14893284452</v>
      </c>
      <c r="H23" s="166">
        <f>SUMIF('Division Lvl (excl. Esc)'!$A$2:$A$418,$B23,'Division Lvl (excl. Esc)'!M$2:M$418)</f>
        <v>267018.83857800957</v>
      </c>
      <c r="I23" s="166">
        <f>SUMIF('Division Lvl (excl. Esc)'!$A$2:$A$418,$B23,'Division Lvl (excl. Esc)'!N$2:N$418)</f>
        <v>267018.83857800957</v>
      </c>
      <c r="J23" s="166">
        <f>SUMIF('Division Lvl (excl. Esc)'!$A$2:$A$418,$B23,'Division Lvl (excl. Esc)'!O$2:O$418)</f>
        <v>267018.83857800957</v>
      </c>
      <c r="K23" s="166">
        <f>SUMIF('Division Lvl (excl. Esc)'!$A$2:$A$418,$B23,'Division Lvl (excl. Esc)'!P$2:P$418)</f>
        <v>267018.83857800957</v>
      </c>
      <c r="L23" s="166">
        <f>SUMIF('Division Lvl (excl. Esc)'!$A$2:$A$418,$B23,'Division Lvl (excl. Esc)'!Q$2:Q$418)</f>
        <v>267018.83857800957</v>
      </c>
      <c r="M23" s="167">
        <f>SUMIF('Division Lvl (excl. Esc)'!$A$2:$A$418,$B23,'Division Lvl (excl. Esc)'!R$2:R$418)</f>
        <v>270000</v>
      </c>
      <c r="N23" s="168">
        <f>SUMIF('Division Lvl (excl. Esc)'!$A$2:$A$418,$B23,'Division Lvl (excl. Esc)'!X$2:X$418)</f>
        <v>276471.00753563567</v>
      </c>
      <c r="O23" s="169">
        <f>SUMIF('Division Lvl (excl. Esc)'!$A$2:$A$418,$B23,'Division Lvl (excl. Esc)'!Y$2:Y$418)</f>
        <v>282908.64814543421</v>
      </c>
      <c r="P23" s="169">
        <f>SUMIF('Division Lvl (excl. Esc)'!$A$2:$A$418,$B23,'Division Lvl (excl. Esc)'!Z$2:Z$418)</f>
        <v>289217.78079963435</v>
      </c>
      <c r="Q23" s="169">
        <f>SUMIF('Division Lvl (excl. Esc)'!$A$2:$A$418,$B23,'Division Lvl (excl. Esc)'!AA$2:AA$418)</f>
        <v>295540.54679438419</v>
      </c>
      <c r="R23" s="169">
        <f>SUMIF('Division Lvl (excl. Esc)'!$A$2:$A$418,$B23,'Division Lvl (excl. Esc)'!AB$2:AB$418)</f>
        <v>302107.306963676</v>
      </c>
      <c r="S23" s="169">
        <f>SUMIF('Division Lvl (excl. Esc)'!$A$2:$A$418,$B23,'Division Lvl (excl. Esc)'!AC$2:AC$418)</f>
        <v>309659.9896377679</v>
      </c>
      <c r="T23" s="169">
        <f>SUMIF('Division Lvl (excl. Esc)'!$A$2:$A$418,$B23,'Division Lvl (excl. Esc)'!AD$2:AD$418)</f>
        <v>317401.48937871202</v>
      </c>
      <c r="U23" s="169">
        <f>SUMIF('Division Lvl (excl. Esc)'!$A$2:$A$418,$B23,'Division Lvl (excl. Esc)'!AE$2:AE$418)</f>
        <v>325336.52661317983</v>
      </c>
      <c r="V23" s="170">
        <f>SUMIF('Division Lvl (excl. Esc)'!$A$2:$A$418,$B23,'Division Lvl (excl. Esc)'!AF$2:AF$418)</f>
        <v>333469.93977850926</v>
      </c>
      <c r="W23" s="170">
        <f>SUMIF('Division Lvl (excl. Esc)'!$A$2:$A$418,$B23,'Division Lvl (excl. Esc)'!AG$2:AG$418)</f>
        <v>345622.82693301642</v>
      </c>
      <c r="X23" s="165">
        <f t="shared" si="0"/>
        <v>2680411.1390430895</v>
      </c>
      <c r="Y23" s="171">
        <f t="shared" si="1"/>
        <v>3077736.0625799503</v>
      </c>
      <c r="Z23" s="172"/>
    </row>
    <row r="24" spans="1:26" x14ac:dyDescent="0.25">
      <c r="A24" s="163" t="str">
        <f>INDEX('Division Lvl (excl. Esc)'!$AO$2:$AO$418,MATCH(B24,'Division Lvl (excl. Esc)'!$A$2:$A$418,0))</f>
        <v>DS</v>
      </c>
      <c r="B24" s="164" t="s">
        <v>75</v>
      </c>
      <c r="C24" s="130" t="str">
        <f>INDEX('Division Lvl (excl. Esc)'!$B$2:$B$418,MATCH(B24,'Division Lvl (excl. Esc)'!$A$2:$A$418,0))</f>
        <v>Air break switch replacement program</v>
      </c>
      <c r="D24" s="165">
        <f>SUMIF('Division Lvl (excl. Esc)'!$A$2:$A$418,$B24,'Division Lvl (excl. Esc)'!I$2:I$418)</f>
        <v>3636330.5056177559</v>
      </c>
      <c r="E24" s="166">
        <f>SUMIF('Division Lvl (excl. Esc)'!$A$2:$A$418,$B24,'Division Lvl (excl. Esc)'!J$2:J$418)</f>
        <v>3630246.4732170207</v>
      </c>
      <c r="F24" s="166">
        <f>SUMIF('Division Lvl (excl. Esc)'!$A$2:$A$418,$B24,'Division Lvl (excl. Esc)'!K$2:K$418)</f>
        <v>3620687.2503560339</v>
      </c>
      <c r="G24" s="166">
        <f>SUMIF('Division Lvl (excl. Esc)'!$A$2:$A$418,$B24,'Division Lvl (excl. Esc)'!L$2:L$418)</f>
        <v>3609601.2670946452</v>
      </c>
      <c r="H24" s="166">
        <f>SUMIF('Division Lvl (excl. Esc)'!$A$2:$A$418,$B24,'Division Lvl (excl. Esc)'!M$2:M$418)</f>
        <v>3599809.5274961288</v>
      </c>
      <c r="I24" s="166">
        <f>SUMIF('Division Lvl (excl. Esc)'!$A$2:$A$418,$B24,'Division Lvl (excl. Esc)'!N$2:N$418)</f>
        <v>3599809.5274961288</v>
      </c>
      <c r="J24" s="166">
        <f>SUMIF('Division Lvl (excl. Esc)'!$A$2:$A$418,$B24,'Division Lvl (excl. Esc)'!O$2:O$418)</f>
        <v>3599809.5274961288</v>
      </c>
      <c r="K24" s="166">
        <f>SUMIF('Division Lvl (excl. Esc)'!$A$2:$A$418,$B24,'Division Lvl (excl. Esc)'!P$2:P$418)</f>
        <v>3599809.5274961288</v>
      </c>
      <c r="L24" s="166">
        <f>SUMIF('Division Lvl (excl. Esc)'!$A$2:$A$418,$B24,'Division Lvl (excl. Esc)'!Q$2:Q$418)</f>
        <v>3599809.5274961288</v>
      </c>
      <c r="M24" s="167">
        <f>SUMIF('Division Lvl (excl. Esc)'!$A$2:$A$418,$B24,'Division Lvl (excl. Esc)'!R$2:R$418)</f>
        <v>3640000</v>
      </c>
      <c r="N24" s="168">
        <f>SUMIF('Division Lvl (excl. Esc)'!$A$2:$A$418,$B24,'Division Lvl (excl. Esc)'!X$2:X$418)</f>
        <v>3727238.7682581996</v>
      </c>
      <c r="O24" s="169">
        <f>SUMIF('Division Lvl (excl. Esc)'!$A$2:$A$418,$B24,'Division Lvl (excl. Esc)'!Y$2:Y$418)</f>
        <v>3814027.7009236319</v>
      </c>
      <c r="P24" s="169">
        <f>SUMIF('Division Lvl (excl. Esc)'!$A$2:$A$418,$B24,'Division Lvl (excl. Esc)'!Z$2:Z$418)</f>
        <v>3899084.1559654404</v>
      </c>
      <c r="Q24" s="169">
        <f>SUMIF('Division Lvl (excl. Esc)'!$A$2:$A$418,$B24,'Division Lvl (excl. Esc)'!AA$2:AA$418)</f>
        <v>3984324.4086354021</v>
      </c>
      <c r="R24" s="169">
        <f>SUMIF('Division Lvl (excl. Esc)'!$A$2:$A$418,$B24,'Division Lvl (excl. Esc)'!AB$2:AB$418)</f>
        <v>4072854.0642510392</v>
      </c>
      <c r="S24" s="169">
        <f>SUMIF('Division Lvl (excl. Esc)'!$A$2:$A$418,$B24,'Division Lvl (excl. Esc)'!AC$2:AC$418)</f>
        <v>4174675.4158573146</v>
      </c>
      <c r="T24" s="169">
        <f>SUMIF('Division Lvl (excl. Esc)'!$A$2:$A$418,$B24,'Division Lvl (excl. Esc)'!AD$2:AD$418)</f>
        <v>4279042.3012537481</v>
      </c>
      <c r="U24" s="169">
        <f>SUMIF('Division Lvl (excl. Esc)'!$A$2:$A$418,$B24,'Division Lvl (excl. Esc)'!AE$2:AE$418)</f>
        <v>4386018.358785091</v>
      </c>
      <c r="V24" s="170">
        <f>SUMIF('Division Lvl (excl. Esc)'!$A$2:$A$418,$B24,'Division Lvl (excl. Esc)'!AF$2:AF$418)</f>
        <v>4495668.8177547175</v>
      </c>
      <c r="W24" s="170">
        <f>SUMIF('Division Lvl (excl. Esc)'!$A$2:$A$418,$B24,'Division Lvl (excl. Esc)'!AG$2:AG$418)</f>
        <v>4659507.7408747394</v>
      </c>
      <c r="X24" s="165">
        <f t="shared" si="0"/>
        <v>36135913.1337661</v>
      </c>
      <c r="Y24" s="171">
        <f t="shared" si="1"/>
        <v>41492441.732559316</v>
      </c>
      <c r="Z24" s="172"/>
    </row>
    <row r="25" spans="1:26" x14ac:dyDescent="0.25">
      <c r="A25" s="163" t="str">
        <f>INDEX('Division Lvl (excl. Esc)'!$AO$2:$AO$418,MATCH(B25,'Division Lvl (excl. Esc)'!$A$2:$A$418,0))</f>
        <v>DS</v>
      </c>
      <c r="B25" s="164" t="s">
        <v>76</v>
      </c>
      <c r="C25" s="130" t="str">
        <f>INDEX('Division Lvl (excl. Esc)'!$B$2:$B$418,MATCH(B25,'Division Lvl (excl. Esc)'!$A$2:$A$418,0))</f>
        <v>Miscellaneous mains renewal expenditure</v>
      </c>
      <c r="D25" s="165">
        <f>SUMIF('Division Lvl (excl. Esc)'!$A$2:$A$418,$B25,'Division Lvl (excl. Esc)'!I$2:I$418)</f>
        <v>1093896.1273767699</v>
      </c>
      <c r="E25" s="166">
        <f>SUMIF('Division Lvl (excl. Esc)'!$A$2:$A$418,$B25,'Division Lvl (excl. Esc)'!J$2:J$418)</f>
        <v>1092065.9033441313</v>
      </c>
      <c r="F25" s="166">
        <f>SUMIF('Division Lvl (excl. Esc)'!$A$2:$A$418,$B25,'Division Lvl (excl. Esc)'!K$2:K$418)</f>
        <v>1089190.2580054554</v>
      </c>
      <c r="G25" s="166">
        <f>SUMIF('Division Lvl (excl. Esc)'!$A$2:$A$418,$B25,'Division Lvl (excl. Esc)'!L$2:L$418)</f>
        <v>1085855.3262276475</v>
      </c>
      <c r="H25" s="166">
        <f>SUMIF('Division Lvl (excl. Esc)'!$A$2:$A$418,$B25,'Division Lvl (excl. Esc)'!M$2:M$418)</f>
        <v>1082909.7342330387</v>
      </c>
      <c r="I25" s="166">
        <f>SUMIF('Division Lvl (excl. Esc)'!$A$2:$A$418,$B25,'Division Lvl (excl. Esc)'!N$2:N$418)</f>
        <v>1186750.3936800424</v>
      </c>
      <c r="J25" s="166">
        <f>SUMIF('Division Lvl (excl. Esc)'!$A$2:$A$418,$B25,'Division Lvl (excl. Esc)'!O$2:O$418)</f>
        <v>1186750.3936800424</v>
      </c>
      <c r="K25" s="166">
        <f>SUMIF('Division Lvl (excl. Esc)'!$A$2:$A$418,$B25,'Division Lvl (excl. Esc)'!P$2:P$418)</f>
        <v>1186750.3936800424</v>
      </c>
      <c r="L25" s="166">
        <f>SUMIF('Division Lvl (excl. Esc)'!$A$2:$A$418,$B25,'Division Lvl (excl. Esc)'!Q$2:Q$418)</f>
        <v>1186750.3936800424</v>
      </c>
      <c r="M25" s="167">
        <f>SUMIF('Division Lvl (excl. Esc)'!$A$2:$A$418,$B25,'Division Lvl (excl. Esc)'!R$2:R$418)</f>
        <v>1200000</v>
      </c>
      <c r="N25" s="168">
        <f>SUMIF('Division Lvl (excl. Esc)'!$A$2:$A$418,$B25,'Division Lvl (excl. Esc)'!X$2:X$418)</f>
        <v>1121243.5305611892</v>
      </c>
      <c r="O25" s="169">
        <f>SUMIF('Division Lvl (excl. Esc)'!$A$2:$A$418,$B25,'Division Lvl (excl. Esc)'!Y$2:Y$418)</f>
        <v>1147351.7397009279</v>
      </c>
      <c r="P25" s="169">
        <f>SUMIF('Division Lvl (excl. Esc)'!$A$2:$A$418,$B25,'Division Lvl (excl. Esc)'!Z$2:Z$418)</f>
        <v>1172938.7776874059</v>
      </c>
      <c r="Q25" s="169">
        <f>SUMIF('Division Lvl (excl. Esc)'!$A$2:$A$418,$B25,'Division Lvl (excl. Esc)'!AA$2:AA$418)</f>
        <v>1198581.1064438918</v>
      </c>
      <c r="R25" s="169">
        <f>SUMIF('Division Lvl (excl. Esc)'!$A$2:$A$418,$B25,'Division Lvl (excl. Esc)'!AB$2:AB$418)</f>
        <v>1225212.9671304636</v>
      </c>
      <c r="S25" s="169">
        <f>SUMIF('Division Lvl (excl. Esc)'!$A$2:$A$418,$B25,'Division Lvl (excl. Esc)'!AC$2:AC$418)</f>
        <v>1376266.6206123014</v>
      </c>
      <c r="T25" s="169">
        <f>SUMIF('Division Lvl (excl. Esc)'!$A$2:$A$418,$B25,'Division Lvl (excl. Esc)'!AD$2:AD$418)</f>
        <v>1410673.286127609</v>
      </c>
      <c r="U25" s="169">
        <f>SUMIF('Division Lvl (excl. Esc)'!$A$2:$A$418,$B25,'Division Lvl (excl. Esc)'!AE$2:AE$418)</f>
        <v>1445940.1182807991</v>
      </c>
      <c r="V25" s="170">
        <f>SUMIF('Division Lvl (excl. Esc)'!$A$2:$A$418,$B25,'Division Lvl (excl. Esc)'!AF$2:AF$418)</f>
        <v>1482088.6212378189</v>
      </c>
      <c r="W25" s="170">
        <f>SUMIF('Division Lvl (excl. Esc)'!$A$2:$A$418,$B25,'Division Lvl (excl. Esc)'!AG$2:AG$418)</f>
        <v>1536101.4530356284</v>
      </c>
      <c r="X25" s="165">
        <f t="shared" si="0"/>
        <v>11390918.923907211</v>
      </c>
      <c r="Y25" s="171">
        <f t="shared" si="1"/>
        <v>13116398.220818033</v>
      </c>
      <c r="Z25" s="172"/>
    </row>
    <row r="26" spans="1:26" x14ac:dyDescent="0.25">
      <c r="A26" s="163" t="str">
        <f>INDEX('Division Lvl (excl. Esc)'!$AO$2:$AO$418,MATCH(B26,'Division Lvl (excl. Esc)'!$A$2:$A$418,0))</f>
        <v>DS</v>
      </c>
      <c r="B26" s="174" t="s">
        <v>203</v>
      </c>
      <c r="C26" s="130" t="str">
        <f>INDEX('Division Lvl (excl. Esc)'!$B$2:$B$418,MATCH(B26,'Division Lvl (excl. Esc)'!$A$2:$A$418,0))</f>
        <v>Low mains remediation</v>
      </c>
      <c r="D26" s="165">
        <f>SUMIF('Division Lvl (excl. Esc)'!$A$2:$A$418,$B26,'Division Lvl (excl. Esc)'!I$2:I$418)</f>
        <v>1623361.8328650696</v>
      </c>
      <c r="E26" s="166">
        <f>SUMIF('Division Lvl (excl. Esc)'!$A$2:$A$418,$B26,'Division Lvl (excl. Esc)'!J$2:J$418)</f>
        <v>1620645.7469718843</v>
      </c>
      <c r="F26" s="166">
        <f>SUMIF('Division Lvl (excl. Esc)'!$A$2:$A$418,$B26,'Division Lvl (excl. Esc)'!K$2:K$418)</f>
        <v>1616378.2367660867</v>
      </c>
      <c r="G26" s="166">
        <f>SUMIF('Division Lvl (excl. Esc)'!$A$2:$A$418,$B26,'Division Lvl (excl. Esc)'!L$2:L$418)</f>
        <v>1611429.1370958237</v>
      </c>
      <c r="H26" s="166">
        <f>SUMIF('Division Lvl (excl. Esc)'!$A$2:$A$418,$B26,'Division Lvl (excl. Esc)'!M$2:M$418)</f>
        <v>1607057.8247750574</v>
      </c>
      <c r="I26" s="166">
        <f>SUMIF('Division Lvl (excl. Esc)'!$A$2:$A$418,$B26,'Division Lvl (excl. Esc)'!N$2:N$418)</f>
        <v>964234.69486503443</v>
      </c>
      <c r="J26" s="166">
        <f>SUMIF('Division Lvl (excl. Esc)'!$A$2:$A$418,$B26,'Division Lvl (excl. Esc)'!O$2:O$418)</f>
        <v>964234.69486503443</v>
      </c>
      <c r="K26" s="166">
        <f>SUMIF('Division Lvl (excl. Esc)'!$A$2:$A$418,$B26,'Division Lvl (excl. Esc)'!P$2:P$418)</f>
        <v>964234.69486503443</v>
      </c>
      <c r="L26" s="166">
        <f>SUMIF('Division Lvl (excl. Esc)'!$A$2:$A$418,$B26,'Division Lvl (excl. Esc)'!Q$2:Q$418)</f>
        <v>964234.69486503443</v>
      </c>
      <c r="M26" s="167">
        <f>SUMIF('Division Lvl (excl. Esc)'!$A$2:$A$418,$B26,'Division Lvl (excl. Esc)'!R$2:R$418)</f>
        <v>975000</v>
      </c>
      <c r="N26" s="168">
        <f>SUMIF('Division Lvl (excl. Esc)'!$A$2:$A$418,$B26,'Division Lvl (excl. Esc)'!X$2:X$418)</f>
        <v>1663945.8786866963</v>
      </c>
      <c r="O26" s="169">
        <f>SUMIF('Division Lvl (excl. Esc)'!$A$2:$A$418,$B26,'Division Lvl (excl. Esc)'!Y$2:Y$418)</f>
        <v>1702690.9379123359</v>
      </c>
      <c r="P26" s="169">
        <f>SUMIF('Division Lvl (excl. Esc)'!$A$2:$A$418,$B26,'Division Lvl (excl. Esc)'!Z$2:Z$418)</f>
        <v>1740662.5696274289</v>
      </c>
      <c r="Q26" s="169">
        <f>SUMIF('Division Lvl (excl. Esc)'!$A$2:$A$418,$B26,'Division Lvl (excl. Esc)'!AA$2:AA$418)</f>
        <v>1778716.2538550901</v>
      </c>
      <c r="R26" s="169">
        <f>SUMIF('Division Lvl (excl. Esc)'!$A$2:$A$418,$B26,'Division Lvl (excl. Esc)'!AB$2:AB$418)</f>
        <v>1818238.4215406424</v>
      </c>
      <c r="S26" s="169">
        <f>SUMIF('Division Lvl (excl. Esc)'!$A$2:$A$418,$B26,'Division Lvl (excl. Esc)'!AC$2:AC$418)</f>
        <v>1118216.629247495</v>
      </c>
      <c r="T26" s="169">
        <f>SUMIF('Division Lvl (excl. Esc)'!$A$2:$A$418,$B26,'Division Lvl (excl. Esc)'!AD$2:AD$418)</f>
        <v>1146172.0449786824</v>
      </c>
      <c r="U26" s="169">
        <f>SUMIF('Division Lvl (excl. Esc)'!$A$2:$A$418,$B26,'Division Lvl (excl. Esc)'!AE$2:AE$418)</f>
        <v>1174826.3461031492</v>
      </c>
      <c r="V26" s="170">
        <f>SUMIF('Division Lvl (excl. Esc)'!$A$2:$A$418,$B26,'Division Lvl (excl. Esc)'!AF$2:AF$418)</f>
        <v>1204197.0047557279</v>
      </c>
      <c r="W26" s="170">
        <f>SUMIF('Division Lvl (excl. Esc)'!$A$2:$A$418,$B26,'Division Lvl (excl. Esc)'!AG$2:AG$418)</f>
        <v>1248082.4305914482</v>
      </c>
      <c r="X26" s="165">
        <f t="shared" si="0"/>
        <v>12910811.557934061</v>
      </c>
      <c r="Y26" s="171">
        <f t="shared" si="1"/>
        <v>14595748.517298695</v>
      </c>
      <c r="Z26" s="172"/>
    </row>
    <row r="27" spans="1:26" x14ac:dyDescent="0.25">
      <c r="A27" s="163" t="str">
        <f>INDEX('Division Lvl (excl. Esc)'!$AO$2:$AO$418,MATCH(B27,'Division Lvl (excl. Esc)'!$A$2:$A$418,0))</f>
        <v>DS</v>
      </c>
      <c r="B27" s="174" t="s">
        <v>204</v>
      </c>
      <c r="C27" s="130" t="str">
        <f>INDEX('Division Lvl (excl. Esc)'!$B$2:$B$418,MATCH(B27,'Division Lvl (excl. Esc)'!$A$2:$A$418,0))</f>
        <v>Copper distribution mains replacement</v>
      </c>
      <c r="D27" s="165">
        <f>SUMIF('Division Lvl (excl. Esc)'!$A$2:$A$418,$B27,'Division Lvl (excl. Esc)'!I$2:I$418)</f>
        <v>0</v>
      </c>
      <c r="E27" s="166">
        <f>SUMIF('Division Lvl (excl. Esc)'!$A$2:$A$418,$B27,'Division Lvl (excl. Esc)'!J$2:J$418)</f>
        <v>957427.64128800551</v>
      </c>
      <c r="F27" s="166">
        <f>SUMIF('Division Lvl (excl. Esc)'!$A$2:$A$418,$B27,'Division Lvl (excl. Esc)'!K$2:K$418)</f>
        <v>954906.52756642655</v>
      </c>
      <c r="G27" s="166">
        <f>SUMIF('Division Lvl (excl. Esc)'!$A$2:$A$418,$B27,'Division Lvl (excl. Esc)'!L$2:L$418)</f>
        <v>951982.75176122505</v>
      </c>
      <c r="H27" s="166">
        <f>SUMIF('Division Lvl (excl. Esc)'!$A$2:$A$418,$B27,'Division Lvl (excl. Esc)'!M$2:M$418)</f>
        <v>949400.31494403386</v>
      </c>
      <c r="I27" s="166">
        <f>SUMIF('Division Lvl (excl. Esc)'!$A$2:$A$418,$B27,'Division Lvl (excl. Esc)'!N$2:N$418)</f>
        <v>949400.31494403386</v>
      </c>
      <c r="J27" s="166">
        <f>SUMIF('Division Lvl (excl. Esc)'!$A$2:$A$418,$B27,'Division Lvl (excl. Esc)'!O$2:O$418)</f>
        <v>1186750.3936800424</v>
      </c>
      <c r="K27" s="166">
        <f>SUMIF('Division Lvl (excl. Esc)'!$A$2:$A$418,$B27,'Division Lvl (excl. Esc)'!P$2:P$418)</f>
        <v>1661450.5511520591</v>
      </c>
      <c r="L27" s="166">
        <f>SUMIF('Division Lvl (excl. Esc)'!$A$2:$A$418,$B27,'Division Lvl (excl. Esc)'!Q$2:Q$418)</f>
        <v>1898800.6298880677</v>
      </c>
      <c r="M27" s="167">
        <f>SUMIF('Division Lvl (excl. Esc)'!$A$2:$A$418,$B27,'Division Lvl (excl. Esc)'!R$2:R$418)</f>
        <v>1920000</v>
      </c>
      <c r="N27" s="168">
        <f>SUMIF('Division Lvl (excl. Esc)'!$A$2:$A$418,$B27,'Division Lvl (excl. Esc)'!X$2:X$418)</f>
        <v>0</v>
      </c>
      <c r="O27" s="169">
        <f>SUMIF('Division Lvl (excl. Esc)'!$A$2:$A$418,$B27,'Division Lvl (excl. Esc)'!Y$2:Y$418)</f>
        <v>1005897.4156282108</v>
      </c>
      <c r="P27" s="169">
        <f>SUMIF('Division Lvl (excl. Esc)'!$A$2:$A$418,$B27,'Division Lvl (excl. Esc)'!Z$2:Z$418)</f>
        <v>1028329.8872875887</v>
      </c>
      <c r="Q27" s="169">
        <f>SUMIF('Division Lvl (excl. Esc)'!$A$2:$A$418,$B27,'Division Lvl (excl. Esc)'!AA$2:AA$418)</f>
        <v>1050810.8330466994</v>
      </c>
      <c r="R27" s="169">
        <f>SUMIF('Division Lvl (excl. Esc)'!$A$2:$A$418,$B27,'Division Lvl (excl. Esc)'!AB$2:AB$418)</f>
        <v>1074159.3136486255</v>
      </c>
      <c r="S27" s="169">
        <f>SUMIF('Division Lvl (excl. Esc)'!$A$2:$A$418,$B27,'Division Lvl (excl. Esc)'!AC$2:AC$418)</f>
        <v>1101013.2964898411</v>
      </c>
      <c r="T27" s="169">
        <f>SUMIF('Division Lvl (excl. Esc)'!$A$2:$A$418,$B27,'Division Lvl (excl. Esc)'!AD$2:AD$418)</f>
        <v>1410673.286127609</v>
      </c>
      <c r="U27" s="169">
        <f>SUMIF('Division Lvl (excl. Esc)'!$A$2:$A$418,$B27,'Division Lvl (excl. Esc)'!AE$2:AE$418)</f>
        <v>2024316.1655931186</v>
      </c>
      <c r="V27" s="170">
        <f>SUMIF('Division Lvl (excl. Esc)'!$A$2:$A$418,$B27,'Division Lvl (excl. Esc)'!AF$2:AF$418)</f>
        <v>2371341.79398051</v>
      </c>
      <c r="W27" s="170">
        <f>SUMIF('Division Lvl (excl. Esc)'!$A$2:$A$418,$B27,'Division Lvl (excl. Esc)'!AG$2:AG$418)</f>
        <v>2457762.3248570054</v>
      </c>
      <c r="X27" s="165">
        <f t="shared" si="0"/>
        <v>11430119.125223894</v>
      </c>
      <c r="Y27" s="171">
        <f t="shared" si="1"/>
        <v>13524304.31665921</v>
      </c>
      <c r="Z27" s="172"/>
    </row>
    <row r="28" spans="1:26" x14ac:dyDescent="0.25">
      <c r="A28" s="163" t="str">
        <f>INDEX('Division Lvl (excl. Esc)'!$AO$2:$AO$418,MATCH(B28,'Division Lvl (excl. Esc)'!$A$2:$A$418,0))</f>
        <v>DS</v>
      </c>
      <c r="B28" s="174" t="s">
        <v>280</v>
      </c>
      <c r="C28" s="130" t="str">
        <f>INDEX('Division Lvl (excl. Esc)'!$B$2:$B$418,MATCH(B28,'Division Lvl (excl. Esc)'!$A$2:$A$418,0))</f>
        <v>LV mains replacement</v>
      </c>
      <c r="D28" s="165">
        <f>SUMIF('Division Lvl (excl. Esc)'!$A$2:$A$418,$B28,'Division Lvl (excl. Esc)'!I$2:I$418)</f>
        <v>1098891.0868625087</v>
      </c>
      <c r="E28" s="166">
        <f>SUMIF('Division Lvl (excl. Esc)'!$A$2:$A$418,$B28,'Division Lvl (excl. Esc)'!J$2:J$418)</f>
        <v>1097052.5056425063</v>
      </c>
      <c r="F28" s="166">
        <f>SUMIF('Division Lvl (excl. Esc)'!$A$2:$A$418,$B28,'Division Lvl (excl. Esc)'!K$2:K$418)</f>
        <v>1094163.7295031971</v>
      </c>
      <c r="G28" s="166">
        <f>SUMIF('Division Lvl (excl. Esc)'!$A$2:$A$418,$B28,'Division Lvl (excl. Esc)'!L$2:L$418)</f>
        <v>1090813.5697264038</v>
      </c>
      <c r="H28" s="166">
        <f>SUMIF('Division Lvl (excl. Esc)'!$A$2:$A$418,$B28,'Division Lvl (excl. Esc)'!M$2:M$418)</f>
        <v>1087854.5275400388</v>
      </c>
      <c r="I28" s="166">
        <f>SUMIF('Division Lvl (excl. Esc)'!$A$2:$A$418,$B28,'Division Lvl (excl. Esc)'!N$2:N$418)</f>
        <v>1082909.7342330385</v>
      </c>
      <c r="J28" s="166">
        <f>SUMIF('Division Lvl (excl. Esc)'!$A$2:$A$418,$B28,'Division Lvl (excl. Esc)'!O$2:O$418)</f>
        <v>1082909.7342330385</v>
      </c>
      <c r="K28" s="166">
        <f>SUMIF('Division Lvl (excl. Esc)'!$A$2:$A$418,$B28,'Division Lvl (excl. Esc)'!P$2:P$418)</f>
        <v>1082909.7342330385</v>
      </c>
      <c r="L28" s="166">
        <f>SUMIF('Division Lvl (excl. Esc)'!$A$2:$A$418,$B28,'Division Lvl (excl. Esc)'!Q$2:Q$418)</f>
        <v>1082909.7342330385</v>
      </c>
      <c r="M28" s="167">
        <f>SUMIF('Division Lvl (excl. Esc)'!$A$2:$A$418,$B28,'Division Lvl (excl. Esc)'!R$2:R$418)</f>
        <v>1095000</v>
      </c>
      <c r="N28" s="168">
        <f>SUMIF('Division Lvl (excl. Esc)'!$A$2:$A$418,$B28,'Division Lvl (excl. Esc)'!X$2:X$418)</f>
        <v>1126363.3640340713</v>
      </c>
      <c r="O28" s="169">
        <f>SUMIF('Division Lvl (excl. Esc)'!$A$2:$A$418,$B28,'Division Lvl (excl. Esc)'!Y$2:Y$418)</f>
        <v>1152590.7887406582</v>
      </c>
      <c r="P28" s="169">
        <f>SUMIF('Division Lvl (excl. Esc)'!$A$2:$A$418,$B28,'Division Lvl (excl. Esc)'!Z$2:Z$418)</f>
        <v>1178294.6625170289</v>
      </c>
      <c r="Q28" s="169">
        <f>SUMIF('Division Lvl (excl. Esc)'!$A$2:$A$418,$B28,'Division Lvl (excl. Esc)'!AA$2:AA$418)</f>
        <v>1204054.0795326764</v>
      </c>
      <c r="R28" s="169">
        <f>SUMIF('Division Lvl (excl. Esc)'!$A$2:$A$418,$B28,'Division Lvl (excl. Esc)'!AB$2:AB$418)</f>
        <v>1230807.5468890502</v>
      </c>
      <c r="S28" s="169">
        <f>SUMIF('Division Lvl (excl. Esc)'!$A$2:$A$418,$B28,'Division Lvl (excl. Esc)'!AC$2:AC$418)</f>
        <v>1255843.291308725</v>
      </c>
      <c r="T28" s="169">
        <f>SUMIF('Division Lvl (excl. Esc)'!$A$2:$A$418,$B28,'Division Lvl (excl. Esc)'!AD$2:AD$418)</f>
        <v>1287239.3735914433</v>
      </c>
      <c r="U28" s="169">
        <f>SUMIF('Division Lvl (excl. Esc)'!$A$2:$A$418,$B28,'Division Lvl (excl. Esc)'!AE$2:AE$418)</f>
        <v>1319420.3579312291</v>
      </c>
      <c r="V28" s="170">
        <f>SUMIF('Division Lvl (excl. Esc)'!$A$2:$A$418,$B28,'Division Lvl (excl. Esc)'!AF$2:AF$418)</f>
        <v>1352405.8668795095</v>
      </c>
      <c r="W28" s="170">
        <f>SUMIF('Division Lvl (excl. Esc)'!$A$2:$A$418,$B28,'Division Lvl (excl. Esc)'!AG$2:AG$418)</f>
        <v>1401692.575895011</v>
      </c>
      <c r="X28" s="165">
        <f t="shared" si="0"/>
        <v>10895414.356206808</v>
      </c>
      <c r="Y28" s="171">
        <f t="shared" si="1"/>
        <v>12508711.907319402</v>
      </c>
      <c r="Z28" s="172"/>
    </row>
    <row r="29" spans="1:26" x14ac:dyDescent="0.25">
      <c r="A29" s="163" t="str">
        <f>INDEX('Division Lvl (excl. Esc)'!$AO$2:$AO$418,MATCH(B29,'Division Lvl (excl. Esc)'!$A$2:$A$418,0))</f>
        <v>DS</v>
      </c>
      <c r="B29" s="174" t="s">
        <v>510</v>
      </c>
      <c r="C29" s="130" t="str">
        <f>INDEX('Division Lvl (excl. Esc)'!$B$2:$B$418,MATCH(B29,'Division Lvl (excl. Esc)'!$A$2:$A$418,0))</f>
        <v>Asbestos service fuse replacement</v>
      </c>
      <c r="D29" s="165">
        <f>SUMIF('Division Lvl (excl. Esc)'!$A$2:$A$418,$B29,'Division Lvl (excl. Esc)'!I$2:I$418)</f>
        <v>260736.88515555888</v>
      </c>
      <c r="E29" s="166">
        <f>SUMIF('Division Lvl (excl. Esc)'!$A$2:$A$418,$B29,'Division Lvl (excl. Esc)'!J$2:J$418)</f>
        <v>0</v>
      </c>
      <c r="F29" s="166">
        <f>SUMIF('Division Lvl (excl. Esc)'!$A$2:$A$418,$B29,'Division Lvl (excl. Esc)'!K$2:K$418)</f>
        <v>0</v>
      </c>
      <c r="G29" s="166">
        <f>SUMIF('Division Lvl (excl. Esc)'!$A$2:$A$418,$B29,'Division Lvl (excl. Esc)'!L$2:L$418)</f>
        <v>0</v>
      </c>
      <c r="H29" s="166">
        <f>SUMIF('Division Lvl (excl. Esc)'!$A$2:$A$418,$B29,'Division Lvl (excl. Esc)'!M$2:M$418)</f>
        <v>0</v>
      </c>
      <c r="I29" s="166">
        <f>SUMIF('Division Lvl (excl. Esc)'!$A$2:$A$418,$B29,'Division Lvl (excl. Esc)'!N$2:N$418)</f>
        <v>0</v>
      </c>
      <c r="J29" s="166">
        <f>SUMIF('Division Lvl (excl. Esc)'!$A$2:$A$418,$B29,'Division Lvl (excl. Esc)'!O$2:O$418)</f>
        <v>0</v>
      </c>
      <c r="K29" s="166">
        <f>SUMIF('Division Lvl (excl. Esc)'!$A$2:$A$418,$B29,'Division Lvl (excl. Esc)'!P$2:P$418)</f>
        <v>0</v>
      </c>
      <c r="L29" s="166">
        <f>SUMIF('Division Lvl (excl. Esc)'!$A$2:$A$418,$B29,'Division Lvl (excl. Esc)'!Q$2:Q$418)</f>
        <v>0</v>
      </c>
      <c r="M29" s="167">
        <f>SUMIF('Division Lvl (excl. Esc)'!$A$2:$A$418,$B29,'Division Lvl (excl. Esc)'!R$2:R$418)</f>
        <v>0</v>
      </c>
      <c r="N29" s="168">
        <f>SUMIF('Division Lvl (excl. Esc)'!$A$2:$A$418,$B29,'Division Lvl (excl. Esc)'!X$2:X$418)</f>
        <v>267255.30728444783</v>
      </c>
      <c r="O29" s="169">
        <f>SUMIF('Division Lvl (excl. Esc)'!$A$2:$A$418,$B29,'Division Lvl (excl. Esc)'!Y$2:Y$418)</f>
        <v>0</v>
      </c>
      <c r="P29" s="169">
        <f>SUMIF('Division Lvl (excl. Esc)'!$A$2:$A$418,$B29,'Division Lvl (excl. Esc)'!Z$2:Z$418)</f>
        <v>0</v>
      </c>
      <c r="Q29" s="169">
        <f>SUMIF('Division Lvl (excl. Esc)'!$A$2:$A$418,$B29,'Division Lvl (excl. Esc)'!AA$2:AA$418)</f>
        <v>0</v>
      </c>
      <c r="R29" s="169">
        <f>SUMIF('Division Lvl (excl. Esc)'!$A$2:$A$418,$B29,'Division Lvl (excl. Esc)'!AB$2:AB$418)</f>
        <v>0</v>
      </c>
      <c r="S29" s="169">
        <f>SUMIF('Division Lvl (excl. Esc)'!$A$2:$A$418,$B29,'Division Lvl (excl. Esc)'!AC$2:AC$418)</f>
        <v>0</v>
      </c>
      <c r="T29" s="169">
        <f>SUMIF('Division Lvl (excl. Esc)'!$A$2:$A$418,$B29,'Division Lvl (excl. Esc)'!AD$2:AD$418)</f>
        <v>0</v>
      </c>
      <c r="U29" s="169">
        <f>SUMIF('Division Lvl (excl. Esc)'!$A$2:$A$418,$B29,'Division Lvl (excl. Esc)'!AE$2:AE$418)</f>
        <v>0</v>
      </c>
      <c r="V29" s="170">
        <f>SUMIF('Division Lvl (excl. Esc)'!$A$2:$A$418,$B29,'Division Lvl (excl. Esc)'!AF$2:AF$418)</f>
        <v>0</v>
      </c>
      <c r="W29" s="170">
        <f>SUMIF('Division Lvl (excl. Esc)'!$A$2:$A$418,$B29,'Division Lvl (excl. Esc)'!AG$2:AG$418)</f>
        <v>0</v>
      </c>
      <c r="X29" s="165">
        <f t="shared" si="0"/>
        <v>260736.88515555888</v>
      </c>
      <c r="Y29" s="171">
        <f t="shared" si="1"/>
        <v>267255.30728444783</v>
      </c>
      <c r="Z29" s="172"/>
    </row>
    <row r="30" spans="1:26" x14ac:dyDescent="0.25">
      <c r="A30" s="163" t="str">
        <f>INDEX('Division Lvl (excl. Esc)'!$AO$2:$AO$418,MATCH(B30,'Division Lvl (excl. Esc)'!$A$2:$A$418,0))</f>
        <v>DS</v>
      </c>
      <c r="B30" s="164" t="s">
        <v>812</v>
      </c>
      <c r="C30" s="130" t="str">
        <f>INDEX('Division Lvl (excl. Esc)'!$B$2:$B$418,MATCH(B30,'Division Lvl (excl. Esc)'!$A$2:$A$418,0))</f>
        <v>Distribution access track reconstruction</v>
      </c>
      <c r="D30" s="165">
        <f>SUMIF('Division Lvl (excl. Esc)'!$A$2:$A$418,$B30,'Division Lvl (excl. Esc)'!I$2:I$418)</f>
        <v>439556.43474500347</v>
      </c>
      <c r="E30" s="166">
        <f>SUMIF('Division Lvl (excl. Esc)'!$A$2:$A$418,$B30,'Division Lvl (excl. Esc)'!J$2:J$418)</f>
        <v>1404227.2072224081</v>
      </c>
      <c r="F30" s="166">
        <f>SUMIF('Division Lvl (excl. Esc)'!$A$2:$A$418,$B30,'Division Lvl (excl. Esc)'!K$2:K$418)</f>
        <v>1225463.3770435806</v>
      </c>
      <c r="G30" s="166">
        <f>SUMIF('Division Lvl (excl. Esc)'!$A$2:$A$418,$B30,'Division Lvl (excl. Esc)'!L$2:L$418)</f>
        <v>1221711.1980935722</v>
      </c>
      <c r="H30" s="166">
        <f>SUMIF('Division Lvl (excl. Esc)'!$A$2:$A$418,$B30,'Division Lvl (excl. Esc)'!M$2:M$418)</f>
        <v>1305425.4330480467</v>
      </c>
      <c r="I30" s="166">
        <f>SUMIF('Division Lvl (excl. Esc)'!$A$2:$A$418,$B30,'Division Lvl (excl. Esc)'!N$2:N$418)</f>
        <v>1305425.4330480467</v>
      </c>
      <c r="J30" s="166">
        <f>SUMIF('Division Lvl (excl. Esc)'!$A$2:$A$418,$B30,'Division Lvl (excl. Esc)'!O$2:O$418)</f>
        <v>1305425.4330480467</v>
      </c>
      <c r="K30" s="166">
        <f>SUMIF('Division Lvl (excl. Esc)'!$A$2:$A$418,$B30,'Division Lvl (excl. Esc)'!P$2:P$418)</f>
        <v>1522996.3385560545</v>
      </c>
      <c r="L30" s="166">
        <f>SUMIF('Division Lvl (excl. Esc)'!$A$2:$A$418,$B30,'Division Lvl (excl. Esc)'!Q$2:Q$418)</f>
        <v>1522996.3385560545</v>
      </c>
      <c r="M30" s="167">
        <f>SUMIF('Division Lvl (excl. Esc)'!$A$2:$A$418,$B30,'Division Lvl (excl. Esc)'!R$2:R$418)</f>
        <v>1540000</v>
      </c>
      <c r="N30" s="168">
        <f>SUMIF('Division Lvl (excl. Esc)'!$A$2:$A$418,$B30,'Division Lvl (excl. Esc)'!X$2:X$418)</f>
        <v>450545.34561362851</v>
      </c>
      <c r="O30" s="169">
        <f>SUMIF('Division Lvl (excl. Esc)'!$A$2:$A$418,$B30,'Division Lvl (excl. Esc)'!Y$2:Y$418)</f>
        <v>1475316.2095880425</v>
      </c>
      <c r="P30" s="169">
        <f>SUMIF('Division Lvl (excl. Esc)'!$A$2:$A$418,$B30,'Division Lvl (excl. Esc)'!Z$2:Z$418)</f>
        <v>1319690.0220190722</v>
      </c>
      <c r="Q30" s="169">
        <f>SUMIF('Division Lvl (excl. Esc)'!$A$2:$A$418,$B30,'Division Lvl (excl. Esc)'!AA$2:AA$418)</f>
        <v>1348540.5690765977</v>
      </c>
      <c r="R30" s="169">
        <f>SUMIF('Division Lvl (excl. Esc)'!$A$2:$A$418,$B30,'Division Lvl (excl. Esc)'!AB$2:AB$418)</f>
        <v>1476969.0562668601</v>
      </c>
      <c r="S30" s="169">
        <f>SUMIF('Division Lvl (excl. Esc)'!$A$2:$A$418,$B30,'Division Lvl (excl. Esc)'!AC$2:AC$418)</f>
        <v>1513893.2826735317</v>
      </c>
      <c r="T30" s="169">
        <f>SUMIF('Division Lvl (excl. Esc)'!$A$2:$A$418,$B30,'Division Lvl (excl. Esc)'!AD$2:AD$418)</f>
        <v>1551740.6147403698</v>
      </c>
      <c r="U30" s="169">
        <f>SUMIF('Division Lvl (excl. Esc)'!$A$2:$A$418,$B30,'Division Lvl (excl. Esc)'!AE$2:AE$418)</f>
        <v>1855623.1517936923</v>
      </c>
      <c r="V30" s="170">
        <f>SUMIF('Division Lvl (excl. Esc)'!$A$2:$A$418,$B30,'Division Lvl (excl. Esc)'!AF$2:AF$418)</f>
        <v>1902013.7305885344</v>
      </c>
      <c r="W30" s="170">
        <f>SUMIF('Division Lvl (excl. Esc)'!$A$2:$A$418,$B30,'Division Lvl (excl. Esc)'!AG$2:AG$418)</f>
        <v>1971330.1980623901</v>
      </c>
      <c r="X30" s="165">
        <f t="shared" si="0"/>
        <v>12793227.193360815</v>
      </c>
      <c r="Y30" s="171">
        <f t="shared" si="1"/>
        <v>14865662.18042272</v>
      </c>
      <c r="Z30" s="172"/>
    </row>
    <row r="31" spans="1:26" x14ac:dyDescent="0.25">
      <c r="A31" s="163" t="str">
        <f>INDEX('Division Lvl (excl. Esc)'!$AO$2:$AO$418,MATCH(B31,'Division Lvl (excl. Esc)'!$A$2:$A$418,0))</f>
        <v>DS</v>
      </c>
      <c r="B31" s="164" t="s">
        <v>813</v>
      </c>
      <c r="C31" s="130" t="str">
        <f>INDEX('Division Lvl (excl. Esc)'!$B$2:$B$418,MATCH(B31,'Division Lvl (excl. Esc)'!$A$2:$A$418,0))</f>
        <v>Pole top structure/hardware refurbishment (LV)</v>
      </c>
      <c r="D31" s="165">
        <f>SUMIF('Division Lvl (excl. Esc)'!$A$2:$A$418,$B31,'Division Lvl (excl. Esc)'!I$2:I$418)</f>
        <v>2607019.2043915871</v>
      </c>
      <c r="E31" s="166">
        <f>SUMIF('Division Lvl (excl. Esc)'!$A$2:$A$418,$B31,'Division Lvl (excl. Esc)'!J$2:J$418)</f>
        <v>2602657.3375908788</v>
      </c>
      <c r="F31" s="166">
        <f>SUMIF('Division Lvl (excl. Esc)'!$A$2:$A$418,$B31,'Division Lvl (excl. Esc)'!K$2:K$418)</f>
        <v>2595803.9788163803</v>
      </c>
      <c r="G31" s="166">
        <f>SUMIF('Division Lvl (excl. Esc)'!$A$2:$A$418,$B31,'Division Lvl (excl. Esc)'!L$2:L$418)</f>
        <v>2587856.0293059177</v>
      </c>
      <c r="H31" s="166">
        <f>SUMIF('Division Lvl (excl. Esc)'!$A$2:$A$418,$B31,'Division Lvl (excl. Esc)'!M$2:M$418)</f>
        <v>2580835.9707226022</v>
      </c>
      <c r="I31" s="166">
        <f>SUMIF('Division Lvl (excl. Esc)'!$A$2:$A$418,$B31,'Division Lvl (excl. Esc)'!N$2:N$418)</f>
        <v>2580835.9707226022</v>
      </c>
      <c r="J31" s="166">
        <f>SUMIF('Division Lvl (excl. Esc)'!$A$2:$A$418,$B31,'Division Lvl (excl. Esc)'!O$2:O$418)</f>
        <v>2580835.9707226022</v>
      </c>
      <c r="K31" s="166">
        <f>SUMIF('Division Lvl (excl. Esc)'!$A$2:$A$418,$B31,'Division Lvl (excl. Esc)'!P$2:P$418)</f>
        <v>2580835.9707226022</v>
      </c>
      <c r="L31" s="166">
        <f>SUMIF('Division Lvl (excl. Esc)'!$A$2:$A$418,$B31,'Division Lvl (excl. Esc)'!Q$2:Q$418)</f>
        <v>2580835.9707226022</v>
      </c>
      <c r="M31" s="167">
        <f>SUMIF('Division Lvl (excl. Esc)'!$A$2:$A$418,$B31,'Division Lvl (excl. Esc)'!R$2:R$418)</f>
        <v>2609650</v>
      </c>
      <c r="N31" s="168">
        <f>SUMIF('Division Lvl (excl. Esc)'!$A$2:$A$418,$B31,'Division Lvl (excl. Esc)'!X$2:X$418)</f>
        <v>2672194.6845013765</v>
      </c>
      <c r="O31" s="169">
        <f>SUMIF('Division Lvl (excl. Esc)'!$A$2:$A$418,$B31,'Division Lvl (excl. Esc)'!Y$2:Y$418)</f>
        <v>2734416.865306417</v>
      </c>
      <c r="P31" s="169">
        <f>SUMIF('Division Lvl (excl. Esc)'!$A$2:$A$418,$B31,'Division Lvl (excl. Esc)'!Z$2:Z$418)</f>
        <v>2795396.969125058</v>
      </c>
      <c r="Q31" s="169">
        <f>SUMIF('Division Lvl (excl. Esc)'!$A$2:$A$418,$B31,'Division Lvl (excl. Esc)'!AA$2:AA$418)</f>
        <v>2856508.8442294989</v>
      </c>
      <c r="R31" s="169">
        <f>SUMIF('Division Lvl (excl. Esc)'!$A$2:$A$418,$B31,'Division Lvl (excl. Esc)'!AB$2:AB$418)</f>
        <v>2919979.0133990999</v>
      </c>
      <c r="S31" s="169">
        <f>SUMIF('Division Lvl (excl. Esc)'!$A$2:$A$418,$B31,'Division Lvl (excl. Esc)'!AC$2:AC$418)</f>
        <v>2992978.4887340772</v>
      </c>
      <c r="T31" s="169">
        <f>SUMIF('Division Lvl (excl. Esc)'!$A$2:$A$418,$B31,'Division Lvl (excl. Esc)'!AD$2:AD$418)</f>
        <v>3067802.9509524293</v>
      </c>
      <c r="U31" s="169">
        <f>SUMIF('Division Lvl (excl. Esc)'!$A$2:$A$418,$B31,'Division Lvl (excl. Esc)'!AE$2:AE$418)</f>
        <v>3144498.0247262395</v>
      </c>
      <c r="V31" s="170">
        <f>SUMIF('Division Lvl (excl. Esc)'!$A$2:$A$418,$B31,'Division Lvl (excl. Esc)'!AF$2:AF$418)</f>
        <v>3223110.4753443953</v>
      </c>
      <c r="W31" s="170">
        <f>SUMIF('Division Lvl (excl. Esc)'!$A$2:$A$418,$B31,'Division Lvl (excl. Esc)'!AG$2:AG$418)</f>
        <v>3340572.6307620234</v>
      </c>
      <c r="X31" s="165">
        <f t="shared" si="0"/>
        <v>25907166.403717775</v>
      </c>
      <c r="Y31" s="171">
        <f t="shared" si="1"/>
        <v>29747458.947080608</v>
      </c>
      <c r="Z31" s="172"/>
    </row>
    <row r="32" spans="1:26" x14ac:dyDescent="0.25">
      <c r="A32" s="163" t="str">
        <f>INDEX('Division Lvl (excl. Esc)'!$AO$2:$AO$418,MATCH(B32,'Division Lvl (excl. Esc)'!$A$2:$A$418,0))</f>
        <v>DS</v>
      </c>
      <c r="B32" s="164" t="s">
        <v>915</v>
      </c>
      <c r="C32" s="130" t="str">
        <f>INDEX('Division Lvl (excl. Esc)'!$B$2:$B$418,MATCH(B32,'Division Lvl (excl. Esc)'!$A$2:$A$418,0))</f>
        <v>Future distribution feeder refurbishment works</v>
      </c>
      <c r="D32" s="165">
        <f>SUMIF('Division Lvl (excl. Esc)'!$A$2:$A$418,$B32,'Division Lvl (excl. Esc)'!I$2:I$418)</f>
        <v>0</v>
      </c>
      <c r="E32" s="166">
        <f>SUMIF('Division Lvl (excl. Esc)'!$A$2:$A$418,$B32,'Division Lvl (excl. Esc)'!J$2:J$418)</f>
        <v>0</v>
      </c>
      <c r="F32" s="166">
        <f>SUMIF('Division Lvl (excl. Esc)'!$A$2:$A$418,$B32,'Division Lvl (excl. Esc)'!K$2:K$418)</f>
        <v>0</v>
      </c>
      <c r="G32" s="166">
        <f>SUMIF('Division Lvl (excl. Esc)'!$A$2:$A$418,$B32,'Division Lvl (excl. Esc)'!L$2:L$418)</f>
        <v>0</v>
      </c>
      <c r="H32" s="166">
        <f>SUMIF('Division Lvl (excl. Esc)'!$A$2:$A$418,$B32,'Division Lvl (excl. Esc)'!M$2:M$418)</f>
        <v>0</v>
      </c>
      <c r="I32" s="166">
        <f>SUMIF('Division Lvl (excl. Esc)'!$A$2:$A$418,$B32,'Division Lvl (excl. Esc)'!N$2:N$418)</f>
        <v>0</v>
      </c>
      <c r="J32" s="166">
        <f>SUMIF('Division Lvl (excl. Esc)'!$A$2:$A$418,$B32,'Division Lvl (excl. Esc)'!O$2:O$418)</f>
        <v>0</v>
      </c>
      <c r="K32" s="166">
        <f>SUMIF('Division Lvl (excl. Esc)'!$A$2:$A$418,$B32,'Division Lvl (excl. Esc)'!P$2:P$418)</f>
        <v>4450313.9763001585</v>
      </c>
      <c r="L32" s="166">
        <f>SUMIF('Division Lvl (excl. Esc)'!$A$2:$A$418,$B32,'Division Lvl (excl. Esc)'!Q$2:Q$418)</f>
        <v>9197315.551020328</v>
      </c>
      <c r="M32" s="167">
        <f>SUMIF('Division Lvl (excl. Esc)'!$A$2:$A$418,$B32,'Division Lvl (excl. Esc)'!R$2:R$418)</f>
        <v>15000000</v>
      </c>
      <c r="N32" s="168">
        <f>SUMIF('Division Lvl (excl. Esc)'!$A$2:$A$418,$B32,'Division Lvl (excl. Esc)'!X$2:X$418)</f>
        <v>0</v>
      </c>
      <c r="O32" s="169">
        <f>SUMIF('Division Lvl (excl. Esc)'!$A$2:$A$418,$B32,'Division Lvl (excl. Esc)'!Y$2:Y$418)</f>
        <v>0</v>
      </c>
      <c r="P32" s="169">
        <f>SUMIF('Division Lvl (excl. Esc)'!$A$2:$A$418,$B32,'Division Lvl (excl. Esc)'!Z$2:Z$418)</f>
        <v>0</v>
      </c>
      <c r="Q32" s="169">
        <f>SUMIF('Division Lvl (excl. Esc)'!$A$2:$A$418,$B32,'Division Lvl (excl. Esc)'!AA$2:AA$418)</f>
        <v>0</v>
      </c>
      <c r="R32" s="169">
        <f>SUMIF('Division Lvl (excl. Esc)'!$A$2:$A$418,$B32,'Division Lvl (excl. Esc)'!AB$2:AB$418)</f>
        <v>0</v>
      </c>
      <c r="S32" s="169">
        <f>SUMIF('Division Lvl (excl. Esc)'!$A$2:$A$418,$B32,'Division Lvl (excl. Esc)'!AC$2:AC$418)</f>
        <v>0</v>
      </c>
      <c r="T32" s="169">
        <f>SUMIF('Division Lvl (excl. Esc)'!$A$2:$A$418,$B32,'Division Lvl (excl. Esc)'!AD$2:AD$418)</f>
        <v>0</v>
      </c>
      <c r="U32" s="169">
        <f>SUMIF('Division Lvl (excl. Esc)'!$A$2:$A$418,$B32,'Division Lvl (excl. Esc)'!AE$2:AE$418)</f>
        <v>5422275.443552997</v>
      </c>
      <c r="V32" s="170">
        <f>SUMIF('Division Lvl (excl. Esc)'!$A$2:$A$418,$B32,'Division Lvl (excl. Esc)'!AF$2:AF$418)</f>
        <v>11486186.814593097</v>
      </c>
      <c r="W32" s="170">
        <f>SUMIF('Division Lvl (excl. Esc)'!$A$2:$A$418,$B32,'Division Lvl (excl. Esc)'!AG$2:AG$418)</f>
        <v>19201268.162945356</v>
      </c>
      <c r="X32" s="165">
        <f t="shared" si="0"/>
        <v>28647629.527320486</v>
      </c>
      <c r="Y32" s="171">
        <f t="shared" si="1"/>
        <v>36109730.421091452</v>
      </c>
      <c r="Z32" s="172"/>
    </row>
    <row r="33" spans="1:26" x14ac:dyDescent="0.25">
      <c r="A33" s="163" t="str">
        <f>INDEX('Division Lvl (excl. Esc)'!$AO$2:$AO$418,MATCH(B33,'Division Lvl (excl. Esc)'!$A$2:$A$418,0))</f>
        <v>DS</v>
      </c>
      <c r="B33" s="164" t="s">
        <v>1077</v>
      </c>
      <c r="C33" s="130" t="str">
        <f>INDEX('Division Lvl (excl. Esc)'!$B$2:$B$418,MATCH(B33,'Division Lvl (excl. Esc)'!$A$2:$A$418,0))</f>
        <v>Pole top structure/hardware refurbishment (HV)</v>
      </c>
      <c r="D33" s="165">
        <f>SUMIF('Division Lvl (excl. Esc)'!$A$2:$A$418,$B33,'Division Lvl (excl. Esc)'!I$2:I$418)</f>
        <v>3245155.2484516171</v>
      </c>
      <c r="E33" s="166">
        <f>SUMIF('Division Lvl (excl. Esc)'!$A$2:$A$418,$B33,'Division Lvl (excl. Esc)'!J$2:J$418)</f>
        <v>3239725.7008220791</v>
      </c>
      <c r="F33" s="166">
        <f>SUMIF('Division Lvl (excl. Esc)'!$A$2:$A$418,$B33,'Division Lvl (excl. Esc)'!K$2:K$418)</f>
        <v>3231194.8034818824</v>
      </c>
      <c r="G33" s="166">
        <f>SUMIF('Division Lvl (excl. Esc)'!$A$2:$A$418,$B33,'Division Lvl (excl. Esc)'!L$2:L$418)</f>
        <v>3221301.3857330382</v>
      </c>
      <c r="H33" s="166">
        <f>SUMIF('Division Lvl (excl. Esc)'!$A$2:$A$418,$B33,'Division Lvl (excl. Esc)'!M$2:M$418)</f>
        <v>3212562.9844517168</v>
      </c>
      <c r="I33" s="166">
        <f>SUMIF('Division Lvl (excl. Esc)'!$A$2:$A$418,$B33,'Division Lvl (excl. Esc)'!N$2:N$418)</f>
        <v>3212562.9844517168</v>
      </c>
      <c r="J33" s="166">
        <f>SUMIF('Division Lvl (excl. Esc)'!$A$2:$A$418,$B33,'Division Lvl (excl. Esc)'!O$2:O$418)</f>
        <v>3212562.9844517168</v>
      </c>
      <c r="K33" s="166">
        <f>SUMIF('Division Lvl (excl. Esc)'!$A$2:$A$418,$B33,'Division Lvl (excl. Esc)'!P$2:P$418)</f>
        <v>3212562.9844517168</v>
      </c>
      <c r="L33" s="166">
        <f>SUMIF('Division Lvl (excl. Esc)'!$A$2:$A$418,$B33,'Division Lvl (excl. Esc)'!Q$2:Q$418)</f>
        <v>3212562.9844517168</v>
      </c>
      <c r="M33" s="167">
        <f>SUMIF('Division Lvl (excl. Esc)'!$A$2:$A$418,$B33,'Division Lvl (excl. Esc)'!R$2:R$418)</f>
        <v>3248430</v>
      </c>
      <c r="N33" s="168">
        <f>SUMIF('Division Lvl (excl. Esc)'!$A$2:$A$418,$B33,'Division Lvl (excl. Esc)'!X$2:X$418)</f>
        <v>3326284.1296629072</v>
      </c>
      <c r="O33" s="169">
        <f>SUMIF('Division Lvl (excl. Esc)'!$A$2:$A$418,$B33,'Division Lvl (excl. Esc)'!Y$2:Y$418)</f>
        <v>3403736.8144261967</v>
      </c>
      <c r="P33" s="169">
        <f>SUMIF('Division Lvl (excl. Esc)'!$A$2:$A$418,$B33,'Division Lvl (excl. Esc)'!Z$2:Z$418)</f>
        <v>3479643.391418356</v>
      </c>
      <c r="Q33" s="169">
        <f>SUMIF('Division Lvl (excl. Esc)'!$A$2:$A$418,$B33,'Division Lvl (excl. Esc)'!AA$2:AA$418)</f>
        <v>3555713.9941603024</v>
      </c>
      <c r="R33" s="169">
        <f>SUMIF('Division Lvl (excl. Esc)'!$A$2:$A$418,$B33,'Division Lvl (excl. Esc)'!AB$2:AB$418)</f>
        <v>3634720.1450370885</v>
      </c>
      <c r="S33" s="169">
        <f>SUMIF('Division Lvl (excl. Esc)'!$A$2:$A$418,$B33,'Division Lvl (excl. Esc)'!AC$2:AC$418)</f>
        <v>3725588.1486630156</v>
      </c>
      <c r="T33" s="169">
        <f>SUMIF('Division Lvl (excl. Esc)'!$A$2:$A$418,$B33,'Division Lvl (excl. Esc)'!AD$2:AD$418)</f>
        <v>3818727.8523795907</v>
      </c>
      <c r="U33" s="169">
        <f>SUMIF('Division Lvl (excl. Esc)'!$A$2:$A$418,$B33,'Division Lvl (excl. Esc)'!AE$2:AE$418)</f>
        <v>3914196.0486890804</v>
      </c>
      <c r="V33" s="170">
        <f>SUMIF('Division Lvl (excl. Esc)'!$A$2:$A$418,$B33,'Division Lvl (excl. Esc)'!AF$2:AF$418)</f>
        <v>4012050.9499063068</v>
      </c>
      <c r="W33" s="170">
        <f>SUMIF('Division Lvl (excl. Esc)'!$A$2:$A$418,$B33,'Division Lvl (excl. Esc)'!AG$2:AG$418)</f>
        <v>4158265.0359037723</v>
      </c>
      <c r="X33" s="165">
        <f t="shared" si="0"/>
        <v>32248622.060747206</v>
      </c>
      <c r="Y33" s="171">
        <f t="shared" si="1"/>
        <v>37028926.510246612</v>
      </c>
      <c r="Z33" s="172"/>
    </row>
    <row r="34" spans="1:26" x14ac:dyDescent="0.25">
      <c r="A34" s="163" t="str">
        <f>INDEX('Division Lvl (excl. Esc)'!$AO$2:$AO$418,MATCH(B34,'Division Lvl (excl. Esc)'!$A$2:$A$418,0))</f>
        <v>DU</v>
      </c>
      <c r="B34" s="164" t="s">
        <v>735</v>
      </c>
      <c r="C34" s="130" t="str">
        <f>INDEX('Division Lvl (excl. Esc)'!$B$2:$B$418,MATCH(B34,'Division Lvl (excl. Esc)'!$A$2:$A$418,0))</f>
        <v>Duct installation RMS road works</v>
      </c>
      <c r="D34" s="165">
        <f>SUMIF('Division Lvl (excl. Esc)'!$A$2:$A$418,$B34,'Division Lvl (excl. Esc)'!I$2:I$418)</f>
        <v>2150560.8257387411</v>
      </c>
      <c r="E34" s="166">
        <f>SUMIF('Division Lvl (excl. Esc)'!$A$2:$A$418,$B34,'Division Lvl (excl. Esc)'!J$2:J$418)</f>
        <v>2200636.4629754242</v>
      </c>
      <c r="F34" s="166">
        <f>SUMIF('Division Lvl (excl. Esc)'!$A$2:$A$418,$B34,'Division Lvl (excl. Esc)'!K$2:K$418)</f>
        <v>2249713.0283144224</v>
      </c>
      <c r="G34" s="166">
        <f>SUMIF('Division Lvl (excl. Esc)'!$A$2:$A$418,$B34,'Division Lvl (excl. Esc)'!L$2:L$418)</f>
        <v>2298894.5564418947</v>
      </c>
      <c r="H34" s="166">
        <f>SUMIF('Division Lvl (excl. Esc)'!$A$2:$A$418,$B34,'Division Lvl (excl. Esc)'!M$2:M$418)</f>
        <v>2349975.4387227008</v>
      </c>
      <c r="I34" s="166">
        <f>SUMIF('Division Lvl (excl. Esc)'!$A$2:$A$418,$B34,'Division Lvl (excl. Esc)'!N$2:N$418)</f>
        <v>2349975.4387227008</v>
      </c>
      <c r="J34" s="166">
        <f>SUMIF('Division Lvl (excl. Esc)'!$A$2:$A$418,$B34,'Division Lvl (excl. Esc)'!O$2:O$418)</f>
        <v>2349975.4387227008</v>
      </c>
      <c r="K34" s="166">
        <f>SUMIF('Division Lvl (excl. Esc)'!$A$2:$A$418,$B34,'Division Lvl (excl. Esc)'!P$2:P$418)</f>
        <v>2349975.4387227008</v>
      </c>
      <c r="L34" s="166">
        <f>SUMIF('Division Lvl (excl. Esc)'!$A$2:$A$418,$B34,'Division Lvl (excl. Esc)'!Q$2:Q$418)</f>
        <v>2349975.4387227008</v>
      </c>
      <c r="M34" s="167">
        <f>SUMIF('Division Lvl (excl. Esc)'!$A$2:$A$418,$B34,'Division Lvl (excl. Esc)'!R$2:R$418)</f>
        <v>2558920</v>
      </c>
      <c r="N34" s="168">
        <f>SUMIF('Division Lvl (excl. Esc)'!$A$2:$A$418,$B34,'Division Lvl (excl. Esc)'!X$2:X$418)</f>
        <v>2204324.8463822096</v>
      </c>
      <c r="O34" s="169">
        <f>SUMIF('Division Lvl (excl. Esc)'!$A$2:$A$418,$B34,'Division Lvl (excl. Esc)'!Y$2:Y$418)</f>
        <v>2312043.683913555</v>
      </c>
      <c r="P34" s="169">
        <f>SUMIF('Division Lvl (excl. Esc)'!$A$2:$A$418,$B34,'Division Lvl (excl. Esc)'!Z$2:Z$418)</f>
        <v>2422694.8691321607</v>
      </c>
      <c r="Q34" s="169">
        <f>SUMIF('Division Lvl (excl. Esc)'!$A$2:$A$418,$B34,'Division Lvl (excl. Esc)'!AA$2:AA$418)</f>
        <v>2537549.4455882045</v>
      </c>
      <c r="R34" s="169">
        <f>SUMIF('Division Lvl (excl. Esc)'!$A$2:$A$418,$B34,'Division Lvl (excl. Esc)'!AB$2:AB$418)</f>
        <v>2658781.5114621124</v>
      </c>
      <c r="S34" s="169">
        <f>SUMIF('Division Lvl (excl. Esc)'!$A$2:$A$418,$B34,'Division Lvl (excl. Esc)'!AC$2:AC$418)</f>
        <v>2725251.0492486651</v>
      </c>
      <c r="T34" s="169">
        <f>SUMIF('Division Lvl (excl. Esc)'!$A$2:$A$418,$B34,'Division Lvl (excl. Esc)'!AD$2:AD$418)</f>
        <v>2793382.3254798818</v>
      </c>
      <c r="U34" s="169">
        <f>SUMIF('Division Lvl (excl. Esc)'!$A$2:$A$418,$B34,'Division Lvl (excl. Esc)'!AE$2:AE$418)</f>
        <v>2863216.8836168787</v>
      </c>
      <c r="V34" s="170">
        <f>SUMIF('Division Lvl (excl. Esc)'!$A$2:$A$418,$B34,'Division Lvl (excl. Esc)'!AF$2:AF$418)</f>
        <v>2934797.3057073001</v>
      </c>
      <c r="W34" s="170">
        <f>SUMIF('Division Lvl (excl. Esc)'!$A$2:$A$418,$B34,'Division Lvl (excl. Esc)'!AG$2:AG$418)</f>
        <v>3275633.941834942</v>
      </c>
      <c r="X34" s="165">
        <f t="shared" ref="X34:X65" si="2">SUM(D34:M34)</f>
        <v>23208602.067083981</v>
      </c>
      <c r="Y34" s="171">
        <f t="shared" si="1"/>
        <v>26727675.862365909</v>
      </c>
      <c r="Z34" s="172"/>
    </row>
    <row r="35" spans="1:26" x14ac:dyDescent="0.25">
      <c r="A35" s="163" t="str">
        <f>INDEX('Division Lvl (excl. Esc)'!$AO$2:$AO$418,MATCH(B35,'Division Lvl (excl. Esc)'!$A$2:$A$418,0))</f>
        <v>EF</v>
      </c>
      <c r="B35" s="163" t="s">
        <v>195</v>
      </c>
      <c r="C35" s="130" t="str">
        <f>INDEX('Division Lvl (excl. Esc)'!$B$2:$B$418,MATCH(B35,'Division Lvl (excl. Esc)'!$A$2:$A$418,0))</f>
        <v>Distribution management system</v>
      </c>
      <c r="D35" s="165">
        <f>SUMIF('Division Lvl (excl. Esc)'!$A$2:$A$418,$B35,'Division Lvl (excl. Esc)'!I$2:I$418)</f>
        <v>8576711.0680476613</v>
      </c>
      <c r="E35" s="166">
        <f>SUMIF('Division Lvl (excl. Esc)'!$A$2:$A$418,$B35,'Division Lvl (excl. Esc)'!J$2:J$418)</f>
        <v>3607203.3839962296</v>
      </c>
      <c r="F35" s="166">
        <f>SUMIF('Division Lvl (excl. Esc)'!$A$2:$A$418,$B35,'Division Lvl (excl. Esc)'!K$2:K$418)</f>
        <v>92367.312656060807</v>
      </c>
      <c r="G35" s="166">
        <f>SUMIF('Division Lvl (excl. Esc)'!$A$2:$A$418,$B35,'Division Lvl (excl. Esc)'!L$2:L$418)</f>
        <v>0</v>
      </c>
      <c r="H35" s="166">
        <f>SUMIF('Division Lvl (excl. Esc)'!$A$2:$A$418,$B35,'Division Lvl (excl. Esc)'!M$2:M$418)</f>
        <v>0</v>
      </c>
      <c r="I35" s="166">
        <f>SUMIF('Division Lvl (excl. Esc)'!$A$2:$A$418,$B35,'Division Lvl (excl. Esc)'!N$2:N$418)</f>
        <v>0</v>
      </c>
      <c r="J35" s="166">
        <f>SUMIF('Division Lvl (excl. Esc)'!$A$2:$A$418,$B35,'Division Lvl (excl. Esc)'!O$2:O$418)</f>
        <v>0</v>
      </c>
      <c r="K35" s="166">
        <f>SUMIF('Division Lvl (excl. Esc)'!$A$2:$A$418,$B35,'Division Lvl (excl. Esc)'!P$2:P$418)</f>
        <v>0</v>
      </c>
      <c r="L35" s="166">
        <f>SUMIF('Division Lvl (excl. Esc)'!$A$2:$A$418,$B35,'Division Lvl (excl. Esc)'!Q$2:Q$418)</f>
        <v>0</v>
      </c>
      <c r="M35" s="167">
        <f>SUMIF('Division Lvl (excl. Esc)'!$A$2:$A$418,$B35,'Division Lvl (excl. Esc)'!R$2:R$418)</f>
        <v>0</v>
      </c>
      <c r="N35" s="168">
        <f>SUMIF('Division Lvl (excl. Esc)'!$A$2:$A$418,$B35,'Division Lvl (excl. Esc)'!X$2:X$418)</f>
        <v>8791128.8447488528</v>
      </c>
      <c r="O35" s="169">
        <f>SUMIF('Division Lvl (excl. Esc)'!$A$2:$A$418,$B35,'Division Lvl (excl. Esc)'!Y$2:Y$418)</f>
        <v>3789818.0553110386</v>
      </c>
      <c r="P35" s="169">
        <f>SUMIF('Division Lvl (excl. Esc)'!$A$2:$A$418,$B35,'Division Lvl (excl. Esc)'!Z$2:Z$418)</f>
        <v>99469.493055755724</v>
      </c>
      <c r="Q35" s="169">
        <f>SUMIF('Division Lvl (excl. Esc)'!$A$2:$A$418,$B35,'Division Lvl (excl. Esc)'!AA$2:AA$418)</f>
        <v>0</v>
      </c>
      <c r="R35" s="169">
        <f>SUMIF('Division Lvl (excl. Esc)'!$A$2:$A$418,$B35,'Division Lvl (excl. Esc)'!AB$2:AB$418)</f>
        <v>0</v>
      </c>
      <c r="S35" s="169">
        <f>SUMIF('Division Lvl (excl. Esc)'!$A$2:$A$418,$B35,'Division Lvl (excl. Esc)'!AC$2:AC$418)</f>
        <v>0</v>
      </c>
      <c r="T35" s="169">
        <f>SUMIF('Division Lvl (excl. Esc)'!$A$2:$A$418,$B35,'Division Lvl (excl. Esc)'!AD$2:AD$418)</f>
        <v>0</v>
      </c>
      <c r="U35" s="169">
        <f>SUMIF('Division Lvl (excl. Esc)'!$A$2:$A$418,$B35,'Division Lvl (excl. Esc)'!AE$2:AE$418)</f>
        <v>0</v>
      </c>
      <c r="V35" s="170">
        <f>SUMIF('Division Lvl (excl. Esc)'!$A$2:$A$418,$B35,'Division Lvl (excl. Esc)'!AF$2:AF$418)</f>
        <v>0</v>
      </c>
      <c r="W35" s="170">
        <f>SUMIF('Division Lvl (excl. Esc)'!$A$2:$A$418,$B35,'Division Lvl (excl. Esc)'!AG$2:AG$418)</f>
        <v>0</v>
      </c>
      <c r="X35" s="165">
        <f t="shared" si="2"/>
        <v>12276281.764699953</v>
      </c>
      <c r="Y35" s="171">
        <f t="shared" si="1"/>
        <v>12680416.393115647</v>
      </c>
      <c r="Z35" s="172"/>
    </row>
    <row r="36" spans="1:26" x14ac:dyDescent="0.25">
      <c r="A36" s="163" t="str">
        <f>INDEX('Division Lvl (excl. Esc)'!$AO$2:$AO$418,MATCH(B36,'Division Lvl (excl. Esc)'!$A$2:$A$418,0))</f>
        <v>EF</v>
      </c>
      <c r="B36" s="163" t="s">
        <v>196</v>
      </c>
      <c r="C36" s="130" t="str">
        <f>INDEX('Division Lvl (excl. Esc)'!$B$2:$B$418,MATCH(B36,'Division Lvl (excl. Esc)'!$A$2:$A$418,0))</f>
        <v>Technology pilots</v>
      </c>
      <c r="D36" s="165">
        <f>SUMIF('Division Lvl (excl. Esc)'!$A$2:$A$418,$B36,'Division Lvl (excl. Esc)'!I$2:I$418)</f>
        <v>499495.94857386756</v>
      </c>
      <c r="E36" s="166">
        <f>SUMIF('Division Lvl (excl. Esc)'!$A$2:$A$418,$B36,'Division Lvl (excl. Esc)'!J$2:J$418)</f>
        <v>498660.22983750288</v>
      </c>
      <c r="F36" s="166">
        <f>SUMIF('Division Lvl (excl. Esc)'!$A$2:$A$418,$B36,'Division Lvl (excl. Esc)'!K$2:K$418)</f>
        <v>1989388.599096722</v>
      </c>
      <c r="G36" s="166">
        <f>SUMIF('Division Lvl (excl. Esc)'!$A$2:$A$418,$B36,'Division Lvl (excl. Esc)'!L$2:L$418)</f>
        <v>1983297.3995025523</v>
      </c>
      <c r="H36" s="166">
        <f>SUMIF('Division Lvl (excl. Esc)'!$A$2:$A$418,$B36,'Division Lvl (excl. Esc)'!M$2:M$418)</f>
        <v>1977917.3228000707</v>
      </c>
      <c r="I36" s="166">
        <f>SUMIF('Division Lvl (excl. Esc)'!$A$2:$A$418,$B36,'Division Lvl (excl. Esc)'!N$2:N$418)</f>
        <v>1977917.3228000707</v>
      </c>
      <c r="J36" s="166">
        <f>SUMIF('Division Lvl (excl. Esc)'!$A$2:$A$418,$B36,'Division Lvl (excl. Esc)'!O$2:O$418)</f>
        <v>1977917.3228000707</v>
      </c>
      <c r="K36" s="166">
        <f>SUMIF('Division Lvl (excl. Esc)'!$A$2:$A$418,$B36,'Division Lvl (excl. Esc)'!P$2:P$418)</f>
        <v>1977917.3228000707</v>
      </c>
      <c r="L36" s="166">
        <f>SUMIF('Division Lvl (excl. Esc)'!$A$2:$A$418,$B36,'Division Lvl (excl. Esc)'!Q$2:Q$418)</f>
        <v>1977917.3228000707</v>
      </c>
      <c r="M36" s="167">
        <f>SUMIF('Division Lvl (excl. Esc)'!$A$2:$A$418,$B36,'Division Lvl (excl. Esc)'!R$2:R$418)</f>
        <v>2000000</v>
      </c>
      <c r="N36" s="168">
        <f>SUMIF('Division Lvl (excl. Esc)'!$A$2:$A$418,$B36,'Division Lvl (excl. Esc)'!X$2:X$418)</f>
        <v>511983.34728821419</v>
      </c>
      <c r="O36" s="169">
        <f>SUMIF('Division Lvl (excl. Esc)'!$A$2:$A$418,$B36,'Division Lvl (excl. Esc)'!Y$2:Y$418)</f>
        <v>523904.90397302643</v>
      </c>
      <c r="P36" s="169">
        <f>SUMIF('Division Lvl (excl. Esc)'!$A$2:$A$418,$B36,'Division Lvl (excl. Esc)'!Z$2:Z$418)</f>
        <v>2142353.931849143</v>
      </c>
      <c r="Q36" s="169">
        <f>SUMIF('Division Lvl (excl. Esc)'!$A$2:$A$418,$B36,'Division Lvl (excl. Esc)'!AA$2:AA$418)</f>
        <v>2189189.2355139572</v>
      </c>
      <c r="R36" s="169">
        <f>SUMIF('Division Lvl (excl. Esc)'!$A$2:$A$418,$B36,'Division Lvl (excl. Esc)'!AB$2:AB$418)</f>
        <v>2237831.903434637</v>
      </c>
      <c r="S36" s="169">
        <f>SUMIF('Division Lvl (excl. Esc)'!$A$2:$A$418,$B36,'Division Lvl (excl. Esc)'!AC$2:AC$418)</f>
        <v>2293777.7010205025</v>
      </c>
      <c r="T36" s="169">
        <f>SUMIF('Division Lvl (excl. Esc)'!$A$2:$A$418,$B36,'Division Lvl (excl. Esc)'!AD$2:AD$418)</f>
        <v>2351122.143546015</v>
      </c>
      <c r="U36" s="169">
        <f>SUMIF('Division Lvl (excl. Esc)'!$A$2:$A$418,$B36,'Division Lvl (excl. Esc)'!AE$2:AE$418)</f>
        <v>2409900.1971346652</v>
      </c>
      <c r="V36" s="170">
        <f>SUMIF('Division Lvl (excl. Esc)'!$A$2:$A$418,$B36,'Division Lvl (excl. Esc)'!AF$2:AF$418)</f>
        <v>2470147.7020630315</v>
      </c>
      <c r="W36" s="170">
        <f>SUMIF('Division Lvl (excl. Esc)'!$A$2:$A$418,$B36,'Division Lvl (excl. Esc)'!AG$2:AG$418)</f>
        <v>2560169.088392714</v>
      </c>
      <c r="X36" s="165">
        <f t="shared" si="2"/>
        <v>16860428.791010998</v>
      </c>
      <c r="Y36" s="171">
        <f t="shared" si="1"/>
        <v>19690380.15421591</v>
      </c>
      <c r="Z36" s="172"/>
    </row>
    <row r="37" spans="1:26" x14ac:dyDescent="0.25">
      <c r="A37" s="163" t="str">
        <f>INDEX('Division Lvl (excl. Esc)'!$AO$2:$AO$418,MATCH(B37,'Division Lvl (excl. Esc)'!$A$2:$A$418,0))</f>
        <v>HV</v>
      </c>
      <c r="B37" s="163" t="s">
        <v>164</v>
      </c>
      <c r="C37" s="130" t="str">
        <f>INDEX('Division Lvl (excl. Esc)'!$B$2:$B$418,MATCH(B37,'Division Lvl (excl. Esc)'!$A$2:$A$418,0))</f>
        <v>HV development works</v>
      </c>
      <c r="D37" s="165">
        <f>SUMIF('Division Lvl (excl. Esc)'!$A$2:$A$418,$B37,'Division Lvl (excl. Esc)'!I$2:I$418)</f>
        <v>6793988.0497657917</v>
      </c>
      <c r="E37" s="166">
        <f>SUMIF('Division Lvl (excl. Esc)'!$A$2:$A$418,$B37,'Division Lvl (excl. Esc)'!J$2:J$418)</f>
        <v>7084030.0562605252</v>
      </c>
      <c r="F37" s="166">
        <f>SUMIF('Division Lvl (excl. Esc)'!$A$2:$A$418,$B37,'Division Lvl (excl. Esc)'!K$2:K$418)</f>
        <v>6612099.0566001898</v>
      </c>
      <c r="G37" s="166">
        <f>SUMIF('Division Lvl (excl. Esc)'!$A$2:$A$418,$B37,'Division Lvl (excl. Esc)'!L$2:L$418)</f>
        <v>6222642.1984281465</v>
      </c>
      <c r="H37" s="166">
        <f>SUMIF('Division Lvl (excl. Esc)'!$A$2:$A$418,$B37,'Division Lvl (excl. Esc)'!M$2:M$418)</f>
        <v>5881433.088336166</v>
      </c>
      <c r="I37" s="166">
        <f>SUMIF('Division Lvl (excl. Esc)'!$A$2:$A$418,$B37,'Division Lvl (excl. Esc)'!N$2:N$418)</f>
        <v>5933751.968400212</v>
      </c>
      <c r="J37" s="166">
        <f>SUMIF('Division Lvl (excl. Esc)'!$A$2:$A$418,$B37,'Division Lvl (excl. Esc)'!O$2:O$418)</f>
        <v>5933751.968400212</v>
      </c>
      <c r="K37" s="166">
        <f>SUMIF('Division Lvl (excl. Esc)'!$A$2:$A$418,$B37,'Division Lvl (excl. Esc)'!P$2:P$418)</f>
        <v>5933751.968400212</v>
      </c>
      <c r="L37" s="166">
        <f>SUMIF('Division Lvl (excl. Esc)'!$A$2:$A$418,$B37,'Division Lvl (excl. Esc)'!Q$2:Q$418)</f>
        <v>5933751.968400212</v>
      </c>
      <c r="M37" s="167">
        <f>SUMIF('Division Lvl (excl. Esc)'!$A$2:$A$418,$B37,'Division Lvl (excl. Esc)'!R$2:R$418)</f>
        <v>6000000</v>
      </c>
      <c r="N37" s="168">
        <f>SUMIF('Division Lvl (excl. Esc)'!$A$2:$A$418,$B37,'Division Lvl (excl. Esc)'!X$2:X$418)</f>
        <v>6963837.7510099355</v>
      </c>
      <c r="O37" s="169">
        <f>SUMIF('Division Lvl (excl. Esc)'!$A$2:$A$418,$B37,'Division Lvl (excl. Esc)'!Y$2:Y$418)</f>
        <v>7442659.0778587135</v>
      </c>
      <c r="P37" s="169">
        <f>SUMIF('Division Lvl (excl. Esc)'!$A$2:$A$418,$B37,'Division Lvl (excl. Esc)'!Z$2:Z$418)</f>
        <v>7120507.485624088</v>
      </c>
      <c r="Q37" s="169">
        <f>SUMIF('Division Lvl (excl. Esc)'!$A$2:$A$418,$B37,'Division Lvl (excl. Esc)'!AA$2:AA$418)</f>
        <v>6868632.6723720757</v>
      </c>
      <c r="R37" s="169">
        <f>SUMIF('Division Lvl (excl. Esc)'!$A$2:$A$418,$B37,'Division Lvl (excl. Esc)'!AB$2:AB$418)</f>
        <v>6654301.6997102089</v>
      </c>
      <c r="S37" s="169">
        <f>SUMIF('Division Lvl (excl. Esc)'!$A$2:$A$418,$B37,'Division Lvl (excl. Esc)'!AC$2:AC$418)</f>
        <v>6881333.1030615075</v>
      </c>
      <c r="T37" s="169">
        <f>SUMIF('Division Lvl (excl. Esc)'!$A$2:$A$418,$B37,'Division Lvl (excl. Esc)'!AD$2:AD$418)</f>
        <v>7053366.4306380451</v>
      </c>
      <c r="U37" s="169">
        <f>SUMIF('Division Lvl (excl. Esc)'!$A$2:$A$418,$B37,'Division Lvl (excl. Esc)'!AE$2:AE$418)</f>
        <v>7229700.5914039956</v>
      </c>
      <c r="V37" s="170">
        <f>SUMIF('Division Lvl (excl. Esc)'!$A$2:$A$418,$B37,'Division Lvl (excl. Esc)'!AF$2:AF$418)</f>
        <v>7410443.1061890945</v>
      </c>
      <c r="W37" s="170">
        <f>SUMIF('Division Lvl (excl. Esc)'!$A$2:$A$418,$B37,'Division Lvl (excl. Esc)'!AG$2:AG$418)</f>
        <v>7680507.2651781421</v>
      </c>
      <c r="X37" s="165">
        <f t="shared" si="2"/>
        <v>62329200.322991662</v>
      </c>
      <c r="Y37" s="171">
        <f t="shared" si="1"/>
        <v>71305289.183045805</v>
      </c>
      <c r="Z37" s="172"/>
    </row>
    <row r="38" spans="1:26" x14ac:dyDescent="0.25">
      <c r="A38" s="163" t="str">
        <f>INDEX('Division Lvl (excl. Esc)'!$AO$2:$AO$418,MATCH(B38,'Division Lvl (excl. Esc)'!$A$2:$A$418,0))</f>
        <v>IC</v>
      </c>
      <c r="B38" s="163" t="s">
        <v>97</v>
      </c>
      <c r="C38" s="130" t="str">
        <f>INDEX('Division Lvl (excl. Esc)'!$B$2:$B$418,MATCH(B38,'Division Lvl (excl. Esc)'!$A$2:$A$418,0))</f>
        <v>Industrial &amp; commercial</v>
      </c>
      <c r="D38" s="165">
        <f>SUMIF('Division Lvl (excl. Esc)'!$A$2:$A$418,$B38,'Division Lvl (excl. Esc)'!I$2:I$418)</f>
        <v>7493881.7729074946</v>
      </c>
      <c r="E38" s="166">
        <f>SUMIF('Division Lvl (excl. Esc)'!$A$2:$A$418,$B38,'Division Lvl (excl. Esc)'!J$2:J$418)</f>
        <v>5318261.2172399517</v>
      </c>
      <c r="F38" s="166">
        <f>SUMIF('Division Lvl (excl. Esc)'!$A$2:$A$418,$B38,'Division Lvl (excl. Esc)'!K$2:K$418)</f>
        <v>4559765.2075337479</v>
      </c>
      <c r="G38" s="166">
        <f>SUMIF('Division Lvl (excl. Esc)'!$A$2:$A$418,$B38,'Division Lvl (excl. Esc)'!L$2:L$418)</f>
        <v>4285257.1420753784</v>
      </c>
      <c r="H38" s="166">
        <f>SUMIF('Division Lvl (excl. Esc)'!$A$2:$A$418,$B38,'Division Lvl (excl. Esc)'!M$2:M$418)</f>
        <v>4198676.4117829045</v>
      </c>
      <c r="I38" s="166">
        <f>SUMIF('Division Lvl (excl. Esc)'!$A$2:$A$418,$B38,'Division Lvl (excl. Esc)'!N$2:N$418)</f>
        <v>4198676.4117829045</v>
      </c>
      <c r="J38" s="166">
        <f>SUMIF('Division Lvl (excl. Esc)'!$A$2:$A$418,$B38,'Division Lvl (excl. Esc)'!O$2:O$418)</f>
        <v>4198676.4117829045</v>
      </c>
      <c r="K38" s="166">
        <f>SUMIF('Division Lvl (excl. Esc)'!$A$2:$A$418,$B38,'Division Lvl (excl. Esc)'!P$2:P$418)</f>
        <v>4198676.4117829045</v>
      </c>
      <c r="L38" s="166">
        <f>SUMIF('Division Lvl (excl. Esc)'!$A$2:$A$418,$B38,'Division Lvl (excl. Esc)'!Q$2:Q$418)</f>
        <v>4198676.4117829045</v>
      </c>
      <c r="M38" s="167">
        <f>SUMIF('Division Lvl (excl. Esc)'!$A$2:$A$418,$B38,'Division Lvl (excl. Esc)'!R$2:R$418)</f>
        <v>4245553</v>
      </c>
      <c r="N38" s="168">
        <f>SUMIF('Division Lvl (excl. Esc)'!$A$2:$A$418,$B38,'Division Lvl (excl. Esc)'!X$2:X$418)</f>
        <v>7681228.8172301808</v>
      </c>
      <c r="O38" s="169">
        <f>SUMIF('Division Lvl (excl. Esc)'!$A$2:$A$418,$B38,'Division Lvl (excl. Esc)'!Y$2:Y$418)</f>
        <v>5587498.1913627237</v>
      </c>
      <c r="P38" s="169">
        <f>SUMIF('Division Lvl (excl. Esc)'!$A$2:$A$418,$B38,'Division Lvl (excl. Esc)'!Z$2:Z$418)</f>
        <v>4910368.4041942721</v>
      </c>
      <c r="Q38" s="169">
        <f>SUMIF('Division Lvl (excl. Esc)'!$A$2:$A$418,$B38,'Division Lvl (excl. Esc)'!AA$2:AA$418)</f>
        <v>4730122.0730656488</v>
      </c>
      <c r="R38" s="169">
        <f>SUMIF('Division Lvl (excl. Esc)'!$A$2:$A$418,$B38,'Division Lvl (excl. Esc)'!AB$2:AB$418)</f>
        <v>4750416.9755613161</v>
      </c>
      <c r="S38" s="169">
        <f>SUMIF('Division Lvl (excl. Esc)'!$A$2:$A$418,$B38,'Division Lvl (excl. Esc)'!AC$2:AC$418)</f>
        <v>4869177.3999503488</v>
      </c>
      <c r="T38" s="169">
        <f>SUMIF('Division Lvl (excl. Esc)'!$A$2:$A$418,$B38,'Division Lvl (excl. Esc)'!AD$2:AD$418)</f>
        <v>4990906.8349491078</v>
      </c>
      <c r="U38" s="169">
        <f>SUMIF('Division Lvl (excl. Esc)'!$A$2:$A$418,$B38,'Division Lvl (excl. Esc)'!AE$2:AE$418)</f>
        <v>5115679.5058228355</v>
      </c>
      <c r="V38" s="170">
        <f>SUMIF('Division Lvl (excl. Esc)'!$A$2:$A$418,$B38,'Division Lvl (excl. Esc)'!AF$2:AF$418)</f>
        <v>5243571.4934684057</v>
      </c>
      <c r="W38" s="170">
        <f>SUMIF('Division Lvl (excl. Esc)'!$A$2:$A$418,$B38,'Division Lvl (excl. Esc)'!AG$2:AG$418)</f>
        <v>5434666.7768664761</v>
      </c>
      <c r="X38" s="165">
        <f t="shared" si="2"/>
        <v>46896100.398671098</v>
      </c>
      <c r="Y38" s="171">
        <f t="shared" si="1"/>
        <v>53313636.472471312</v>
      </c>
      <c r="Z38" s="172"/>
    </row>
    <row r="39" spans="1:26" x14ac:dyDescent="0.25">
      <c r="A39" s="163" t="str">
        <f>INDEX('Division Lvl (excl. Esc)'!$AO$2:$AO$418,MATCH(B39,'Division Lvl (excl. Esc)'!$A$2:$A$418,0))</f>
        <v>LV</v>
      </c>
      <c r="B39" s="163" t="s">
        <v>169</v>
      </c>
      <c r="C39" s="130" t="str">
        <f>INDEX('Division Lvl (excl. Esc)'!$B$2:$B$418,MATCH(B39,'Division Lvl (excl. Esc)'!$A$2:$A$418,0))</f>
        <v>Overloaded distribution sub uprates</v>
      </c>
      <c r="D39" s="165">
        <f>SUMIF('Division Lvl (excl. Esc)'!$A$2:$A$418,$B39,'Division Lvl (excl. Esc)'!I$2:I$418)</f>
        <v>79919.351771818809</v>
      </c>
      <c r="E39" s="166">
        <f>SUMIF('Division Lvl (excl. Esc)'!$A$2:$A$418,$B39,'Division Lvl (excl. Esc)'!J$2:J$418)</f>
        <v>79785.636774000464</v>
      </c>
      <c r="F39" s="166">
        <f>SUMIF('Division Lvl (excl. Esc)'!$A$2:$A$418,$B39,'Division Lvl (excl. Esc)'!K$2:K$418)</f>
        <v>79575.543963868884</v>
      </c>
      <c r="G39" s="166">
        <f>SUMIF('Division Lvl (excl. Esc)'!$A$2:$A$418,$B39,'Division Lvl (excl. Esc)'!L$2:L$418)</f>
        <v>79331.895980102097</v>
      </c>
      <c r="H39" s="166">
        <f>SUMIF('Division Lvl (excl. Esc)'!$A$2:$A$418,$B39,'Division Lvl (excl. Esc)'!M$2:M$418)</f>
        <v>79116.692912002822</v>
      </c>
      <c r="I39" s="166">
        <f>SUMIF('Division Lvl (excl. Esc)'!$A$2:$A$418,$B39,'Division Lvl (excl. Esc)'!N$2:N$418)</f>
        <v>79116.692912002822</v>
      </c>
      <c r="J39" s="166">
        <f>SUMIF('Division Lvl (excl. Esc)'!$A$2:$A$418,$B39,'Division Lvl (excl. Esc)'!O$2:O$418)</f>
        <v>79116.692912002822</v>
      </c>
      <c r="K39" s="166">
        <f>SUMIF('Division Lvl (excl. Esc)'!$A$2:$A$418,$B39,'Division Lvl (excl. Esc)'!P$2:P$418)</f>
        <v>79116.692912002822</v>
      </c>
      <c r="L39" s="166">
        <f>SUMIF('Division Lvl (excl. Esc)'!$A$2:$A$418,$B39,'Division Lvl (excl. Esc)'!Q$2:Q$418)</f>
        <v>79116.692912002822</v>
      </c>
      <c r="M39" s="167">
        <f>SUMIF('Division Lvl (excl. Esc)'!$A$2:$A$418,$B39,'Division Lvl (excl. Esc)'!R$2:R$418)</f>
        <v>80000</v>
      </c>
      <c r="N39" s="168">
        <f>SUMIF('Division Lvl (excl. Esc)'!$A$2:$A$418,$B39,'Division Lvl (excl. Esc)'!X$2:X$418)</f>
        <v>81917.33556611427</v>
      </c>
      <c r="O39" s="169">
        <f>SUMIF('Division Lvl (excl. Esc)'!$A$2:$A$418,$B39,'Division Lvl (excl. Esc)'!Y$2:Y$418)</f>
        <v>83824.784635684235</v>
      </c>
      <c r="P39" s="169">
        <f>SUMIF('Division Lvl (excl. Esc)'!$A$2:$A$418,$B39,'Division Lvl (excl. Esc)'!Z$2:Z$418)</f>
        <v>85694.157273965728</v>
      </c>
      <c r="Q39" s="169">
        <f>SUMIF('Division Lvl (excl. Esc)'!$A$2:$A$418,$B39,'Division Lvl (excl. Esc)'!AA$2:AA$418)</f>
        <v>87567.569420558299</v>
      </c>
      <c r="R39" s="169">
        <f>SUMIF('Division Lvl (excl. Esc)'!$A$2:$A$418,$B39,'Division Lvl (excl. Esc)'!AB$2:AB$418)</f>
        <v>89513.276137385459</v>
      </c>
      <c r="S39" s="169">
        <f>SUMIF('Division Lvl (excl. Esc)'!$A$2:$A$418,$B39,'Division Lvl (excl. Esc)'!AC$2:AC$418)</f>
        <v>91751.108040820094</v>
      </c>
      <c r="T39" s="169">
        <f>SUMIF('Division Lvl (excl. Esc)'!$A$2:$A$418,$B39,'Division Lvl (excl. Esc)'!AD$2:AD$418)</f>
        <v>94044.885741840597</v>
      </c>
      <c r="U39" s="169">
        <f>SUMIF('Division Lvl (excl. Esc)'!$A$2:$A$418,$B39,'Division Lvl (excl. Esc)'!AE$2:AE$418)</f>
        <v>96396.0078853866</v>
      </c>
      <c r="V39" s="170">
        <f>SUMIF('Division Lvl (excl. Esc)'!$A$2:$A$418,$B39,'Division Lvl (excl. Esc)'!AF$2:AF$418)</f>
        <v>98805.908082521259</v>
      </c>
      <c r="W39" s="170">
        <f>SUMIF('Division Lvl (excl. Esc)'!$A$2:$A$418,$B39,'Division Lvl (excl. Esc)'!AG$2:AG$418)</f>
        <v>102406.76353570857</v>
      </c>
      <c r="X39" s="165">
        <f t="shared" si="2"/>
        <v>794195.89304980426</v>
      </c>
      <c r="Y39" s="171">
        <f t="shared" si="1"/>
        <v>911921.79631998506</v>
      </c>
      <c r="Z39" s="172"/>
    </row>
    <row r="40" spans="1:26" x14ac:dyDescent="0.25">
      <c r="A40" s="163" t="str">
        <f>INDEX('Division Lvl (excl. Esc)'!$AO$2:$AO$418,MATCH(B40,'Division Lvl (excl. Esc)'!$A$2:$A$418,0))</f>
        <v>LV</v>
      </c>
      <c r="B40" s="163" t="s">
        <v>165</v>
      </c>
      <c r="C40" s="130" t="str">
        <f>INDEX('Division Lvl (excl. Esc)'!$B$2:$B$418,MATCH(B40,'Division Lvl (excl. Esc)'!$A$2:$A$418,0))</f>
        <v>Quality of supply reactive projects</v>
      </c>
      <c r="D40" s="165">
        <f>SUMIF('Division Lvl (excl. Esc)'!$A$2:$A$418,$B40,'Division Lvl (excl. Esc)'!I$2:I$418)</f>
        <v>499495.94857386756</v>
      </c>
      <c r="E40" s="166">
        <f>SUMIF('Division Lvl (excl. Esc)'!$A$2:$A$418,$B40,'Division Lvl (excl. Esc)'!J$2:J$418)</f>
        <v>498660.22983750288</v>
      </c>
      <c r="F40" s="166">
        <f>SUMIF('Division Lvl (excl. Esc)'!$A$2:$A$418,$B40,'Division Lvl (excl. Esc)'!K$2:K$418)</f>
        <v>497347.14977418049</v>
      </c>
      <c r="G40" s="166">
        <f>SUMIF('Division Lvl (excl. Esc)'!$A$2:$A$418,$B40,'Division Lvl (excl. Esc)'!L$2:L$418)</f>
        <v>495824.34987563809</v>
      </c>
      <c r="H40" s="166">
        <f>SUMIF('Division Lvl (excl. Esc)'!$A$2:$A$418,$B40,'Division Lvl (excl. Esc)'!M$2:M$418)</f>
        <v>494479.33070001769</v>
      </c>
      <c r="I40" s="166">
        <f>SUMIF('Division Lvl (excl. Esc)'!$A$2:$A$418,$B40,'Division Lvl (excl. Esc)'!N$2:N$418)</f>
        <v>494479.33070001769</v>
      </c>
      <c r="J40" s="166">
        <f>SUMIF('Division Lvl (excl. Esc)'!$A$2:$A$418,$B40,'Division Lvl (excl. Esc)'!O$2:O$418)</f>
        <v>494479.33070001769</v>
      </c>
      <c r="K40" s="166">
        <f>SUMIF('Division Lvl (excl. Esc)'!$A$2:$A$418,$B40,'Division Lvl (excl. Esc)'!P$2:P$418)</f>
        <v>494479.33070001769</v>
      </c>
      <c r="L40" s="166">
        <f>SUMIF('Division Lvl (excl. Esc)'!$A$2:$A$418,$B40,'Division Lvl (excl. Esc)'!Q$2:Q$418)</f>
        <v>494479.33070001769</v>
      </c>
      <c r="M40" s="167">
        <f>SUMIF('Division Lvl (excl. Esc)'!$A$2:$A$418,$B40,'Division Lvl (excl. Esc)'!R$2:R$418)</f>
        <v>500000</v>
      </c>
      <c r="N40" s="168">
        <f>SUMIF('Division Lvl (excl. Esc)'!$A$2:$A$418,$B40,'Division Lvl (excl. Esc)'!X$2:X$418)</f>
        <v>511983.34728821419</v>
      </c>
      <c r="O40" s="169">
        <f>SUMIF('Division Lvl (excl. Esc)'!$A$2:$A$418,$B40,'Division Lvl (excl. Esc)'!Y$2:Y$418)</f>
        <v>523904.90397302643</v>
      </c>
      <c r="P40" s="169">
        <f>SUMIF('Division Lvl (excl. Esc)'!$A$2:$A$418,$B40,'Division Lvl (excl. Esc)'!Z$2:Z$418)</f>
        <v>535588.48296228575</v>
      </c>
      <c r="Q40" s="169">
        <f>SUMIF('Division Lvl (excl. Esc)'!$A$2:$A$418,$B40,'Division Lvl (excl. Esc)'!AA$2:AA$418)</f>
        <v>547297.3088784893</v>
      </c>
      <c r="R40" s="169">
        <f>SUMIF('Division Lvl (excl. Esc)'!$A$2:$A$418,$B40,'Division Lvl (excl. Esc)'!AB$2:AB$418)</f>
        <v>559457.97585865925</v>
      </c>
      <c r="S40" s="169">
        <f>SUMIF('Division Lvl (excl. Esc)'!$A$2:$A$418,$B40,'Division Lvl (excl. Esc)'!AC$2:AC$418)</f>
        <v>573444.42525512562</v>
      </c>
      <c r="T40" s="169">
        <f>SUMIF('Division Lvl (excl. Esc)'!$A$2:$A$418,$B40,'Division Lvl (excl. Esc)'!AD$2:AD$418)</f>
        <v>587780.53588650376</v>
      </c>
      <c r="U40" s="169">
        <f>SUMIF('Division Lvl (excl. Esc)'!$A$2:$A$418,$B40,'Division Lvl (excl. Esc)'!AE$2:AE$418)</f>
        <v>602475.0492836663</v>
      </c>
      <c r="V40" s="170">
        <f>SUMIF('Division Lvl (excl. Esc)'!$A$2:$A$418,$B40,'Division Lvl (excl. Esc)'!AF$2:AF$418)</f>
        <v>617536.92551575787</v>
      </c>
      <c r="W40" s="170">
        <f>SUMIF('Division Lvl (excl. Esc)'!$A$2:$A$418,$B40,'Division Lvl (excl. Esc)'!AG$2:AG$418)</f>
        <v>640042.27209817851</v>
      </c>
      <c r="X40" s="165">
        <f t="shared" si="2"/>
        <v>4963724.3315612767</v>
      </c>
      <c r="Y40" s="171">
        <f t="shared" si="1"/>
        <v>5699511.2269999068</v>
      </c>
      <c r="Z40" s="172"/>
    </row>
    <row r="41" spans="1:26" x14ac:dyDescent="0.25">
      <c r="A41" s="163" t="str">
        <f>INDEX('Division Lvl (excl. Esc)'!$AO$2:$AO$418,MATCH(B41,'Division Lvl (excl. Esc)'!$A$2:$A$418,0))</f>
        <v>LV</v>
      </c>
      <c r="B41" s="163" t="s">
        <v>167</v>
      </c>
      <c r="C41" s="130" t="str">
        <f>INDEX('Division Lvl (excl. Esc)'!$B$2:$B$418,MATCH(B41,'Division Lvl (excl. Esc)'!$A$2:$A$418,0))</f>
        <v>LV planning reactive projects</v>
      </c>
      <c r="D41" s="165">
        <f>SUMIF('Division Lvl (excl. Esc)'!$A$2:$A$418,$B41,'Division Lvl (excl. Esc)'!I$2:I$418)</f>
        <v>998991.89714773512</v>
      </c>
      <c r="E41" s="166">
        <f>SUMIF('Division Lvl (excl. Esc)'!$A$2:$A$418,$B41,'Division Lvl (excl. Esc)'!J$2:J$418)</f>
        <v>997320.45967500575</v>
      </c>
      <c r="F41" s="166">
        <f>SUMIF('Division Lvl (excl. Esc)'!$A$2:$A$418,$B41,'Division Lvl (excl. Esc)'!K$2:K$418)</f>
        <v>994694.29954836098</v>
      </c>
      <c r="G41" s="166">
        <f>SUMIF('Division Lvl (excl. Esc)'!$A$2:$A$418,$B41,'Division Lvl (excl. Esc)'!L$2:L$418)</f>
        <v>991648.69975127606</v>
      </c>
      <c r="H41" s="166">
        <f>SUMIF('Division Lvl (excl. Esc)'!$A$2:$A$418,$B41,'Division Lvl (excl. Esc)'!M$2:M$418)</f>
        <v>988958.66140003537</v>
      </c>
      <c r="I41" s="166">
        <f>SUMIF('Division Lvl (excl. Esc)'!$A$2:$A$418,$B41,'Division Lvl (excl. Esc)'!N$2:N$418)</f>
        <v>988958.66140003537</v>
      </c>
      <c r="J41" s="166">
        <f>SUMIF('Division Lvl (excl. Esc)'!$A$2:$A$418,$B41,'Division Lvl (excl. Esc)'!O$2:O$418)</f>
        <v>988958.66140003537</v>
      </c>
      <c r="K41" s="166">
        <f>SUMIF('Division Lvl (excl. Esc)'!$A$2:$A$418,$B41,'Division Lvl (excl. Esc)'!P$2:P$418)</f>
        <v>988958.66140003537</v>
      </c>
      <c r="L41" s="166">
        <f>SUMIF('Division Lvl (excl. Esc)'!$A$2:$A$418,$B41,'Division Lvl (excl. Esc)'!Q$2:Q$418)</f>
        <v>988958.66140003537</v>
      </c>
      <c r="M41" s="167">
        <f>SUMIF('Division Lvl (excl. Esc)'!$A$2:$A$418,$B41,'Division Lvl (excl. Esc)'!R$2:R$418)</f>
        <v>1000000</v>
      </c>
      <c r="N41" s="168">
        <f>SUMIF('Division Lvl (excl. Esc)'!$A$2:$A$418,$B41,'Division Lvl (excl. Esc)'!X$2:X$418)</f>
        <v>1023966.6945764284</v>
      </c>
      <c r="O41" s="169">
        <f>SUMIF('Division Lvl (excl. Esc)'!$A$2:$A$418,$B41,'Division Lvl (excl. Esc)'!Y$2:Y$418)</f>
        <v>1047809.8079460529</v>
      </c>
      <c r="P41" s="169">
        <f>SUMIF('Division Lvl (excl. Esc)'!$A$2:$A$418,$B41,'Division Lvl (excl. Esc)'!Z$2:Z$418)</f>
        <v>1071176.9659245717</v>
      </c>
      <c r="Q41" s="169">
        <f>SUMIF('Division Lvl (excl. Esc)'!$A$2:$A$418,$B41,'Division Lvl (excl. Esc)'!AA$2:AA$418)</f>
        <v>1094594.6177569786</v>
      </c>
      <c r="R41" s="169">
        <f>SUMIF('Division Lvl (excl. Esc)'!$A$2:$A$418,$B41,'Division Lvl (excl. Esc)'!AB$2:AB$418)</f>
        <v>1118915.9517173185</v>
      </c>
      <c r="S41" s="169">
        <f>SUMIF('Division Lvl (excl. Esc)'!$A$2:$A$418,$B41,'Division Lvl (excl. Esc)'!AC$2:AC$418)</f>
        <v>1146888.8505102512</v>
      </c>
      <c r="T41" s="169">
        <f>SUMIF('Division Lvl (excl. Esc)'!$A$2:$A$418,$B41,'Division Lvl (excl. Esc)'!AD$2:AD$418)</f>
        <v>1175561.0717730075</v>
      </c>
      <c r="U41" s="169">
        <f>SUMIF('Division Lvl (excl. Esc)'!$A$2:$A$418,$B41,'Division Lvl (excl. Esc)'!AE$2:AE$418)</f>
        <v>1204950.0985673326</v>
      </c>
      <c r="V41" s="170">
        <f>SUMIF('Division Lvl (excl. Esc)'!$A$2:$A$418,$B41,'Division Lvl (excl. Esc)'!AF$2:AF$418)</f>
        <v>1235073.8510315157</v>
      </c>
      <c r="W41" s="170">
        <f>SUMIF('Division Lvl (excl. Esc)'!$A$2:$A$418,$B41,'Division Lvl (excl. Esc)'!AG$2:AG$418)</f>
        <v>1280084.544196357</v>
      </c>
      <c r="X41" s="165">
        <f t="shared" si="2"/>
        <v>9927448.6631225534</v>
      </c>
      <c r="Y41" s="171">
        <f t="shared" si="1"/>
        <v>11399022.453999814</v>
      </c>
      <c r="Z41" s="172"/>
    </row>
    <row r="42" spans="1:26" x14ac:dyDescent="0.25">
      <c r="A42" s="163" t="str">
        <f>INDEX('Division Lvl (excl. Esc)'!$AO$2:$AO$418,MATCH(B42,'Division Lvl (excl. Esc)'!$A$2:$A$418,0))</f>
        <v>LV</v>
      </c>
      <c r="B42" s="163" t="s">
        <v>193</v>
      </c>
      <c r="C42" s="130" t="str">
        <f>INDEX('Division Lvl (excl. Esc)'!$B$2:$B$418,MATCH(B42,'Division Lvl (excl. Esc)'!$A$2:$A$418,0))</f>
        <v>Dsub monitoring &amp; LV feeder monitoring for solar PV</v>
      </c>
      <c r="D42" s="165">
        <f>SUMIF('Division Lvl (excl. Esc)'!$A$2:$A$418,$B42,'Division Lvl (excl. Esc)'!I$2:I$418)</f>
        <v>249747.97428693378</v>
      </c>
      <c r="E42" s="166">
        <f>SUMIF('Division Lvl (excl. Esc)'!$A$2:$A$418,$B42,'Division Lvl (excl. Esc)'!J$2:J$418)</f>
        <v>249330.11491875144</v>
      </c>
      <c r="F42" s="166">
        <f>SUMIF('Division Lvl (excl. Esc)'!$A$2:$A$418,$B42,'Division Lvl (excl. Esc)'!K$2:K$418)</f>
        <v>248673.57488709025</v>
      </c>
      <c r="G42" s="166">
        <f>SUMIF('Division Lvl (excl. Esc)'!$A$2:$A$418,$B42,'Division Lvl (excl. Esc)'!L$2:L$418)</f>
        <v>247912.17493781904</v>
      </c>
      <c r="H42" s="166">
        <f>SUMIF('Division Lvl (excl. Esc)'!$A$2:$A$418,$B42,'Division Lvl (excl. Esc)'!M$2:M$418)</f>
        <v>247239.66535000884</v>
      </c>
      <c r="I42" s="166">
        <f>SUMIF('Division Lvl (excl. Esc)'!$A$2:$A$418,$B42,'Division Lvl (excl. Esc)'!N$2:N$418)</f>
        <v>247239.66535000884</v>
      </c>
      <c r="J42" s="166">
        <f>SUMIF('Division Lvl (excl. Esc)'!$A$2:$A$418,$B42,'Division Lvl (excl. Esc)'!O$2:O$418)</f>
        <v>247239.66535000884</v>
      </c>
      <c r="K42" s="166">
        <f>SUMIF('Division Lvl (excl. Esc)'!$A$2:$A$418,$B42,'Division Lvl (excl. Esc)'!P$2:P$418)</f>
        <v>247239.66535000884</v>
      </c>
      <c r="L42" s="166">
        <f>SUMIF('Division Lvl (excl. Esc)'!$A$2:$A$418,$B42,'Division Lvl (excl. Esc)'!Q$2:Q$418)</f>
        <v>247239.66535000884</v>
      </c>
      <c r="M42" s="167">
        <f>SUMIF('Division Lvl (excl. Esc)'!$A$2:$A$418,$B42,'Division Lvl (excl. Esc)'!R$2:R$418)</f>
        <v>250000</v>
      </c>
      <c r="N42" s="168">
        <f>SUMIF('Division Lvl (excl. Esc)'!$A$2:$A$418,$B42,'Division Lvl (excl. Esc)'!X$2:X$418)</f>
        <v>255991.6736441071</v>
      </c>
      <c r="O42" s="169">
        <f>SUMIF('Division Lvl (excl. Esc)'!$A$2:$A$418,$B42,'Division Lvl (excl. Esc)'!Y$2:Y$418)</f>
        <v>261952.45198651322</v>
      </c>
      <c r="P42" s="169">
        <f>SUMIF('Division Lvl (excl. Esc)'!$A$2:$A$418,$B42,'Division Lvl (excl. Esc)'!Z$2:Z$418)</f>
        <v>267794.24148114288</v>
      </c>
      <c r="Q42" s="169">
        <f>SUMIF('Division Lvl (excl. Esc)'!$A$2:$A$418,$B42,'Division Lvl (excl. Esc)'!AA$2:AA$418)</f>
        <v>273648.65443924465</v>
      </c>
      <c r="R42" s="169">
        <f>SUMIF('Division Lvl (excl. Esc)'!$A$2:$A$418,$B42,'Division Lvl (excl. Esc)'!AB$2:AB$418)</f>
        <v>279728.98792932963</v>
      </c>
      <c r="S42" s="169">
        <f>SUMIF('Division Lvl (excl. Esc)'!$A$2:$A$418,$B42,'Division Lvl (excl. Esc)'!AC$2:AC$418)</f>
        <v>286722.21262756281</v>
      </c>
      <c r="T42" s="169">
        <f>SUMIF('Division Lvl (excl. Esc)'!$A$2:$A$418,$B42,'Division Lvl (excl. Esc)'!AD$2:AD$418)</f>
        <v>293890.26794325188</v>
      </c>
      <c r="U42" s="169">
        <f>SUMIF('Division Lvl (excl. Esc)'!$A$2:$A$418,$B42,'Division Lvl (excl. Esc)'!AE$2:AE$418)</f>
        <v>301237.52464183315</v>
      </c>
      <c r="V42" s="170">
        <f>SUMIF('Division Lvl (excl. Esc)'!$A$2:$A$418,$B42,'Division Lvl (excl. Esc)'!AF$2:AF$418)</f>
        <v>308768.46275787894</v>
      </c>
      <c r="W42" s="170">
        <f>SUMIF('Division Lvl (excl. Esc)'!$A$2:$A$418,$B42,'Division Lvl (excl. Esc)'!AG$2:AG$418)</f>
        <v>320021.13604908925</v>
      </c>
      <c r="X42" s="165">
        <f t="shared" si="2"/>
        <v>2481862.1657806383</v>
      </c>
      <c r="Y42" s="171">
        <f t="shared" si="1"/>
        <v>2849755.6134999534</v>
      </c>
      <c r="Z42" s="172"/>
    </row>
    <row r="43" spans="1:26" x14ac:dyDescent="0.25">
      <c r="A43" s="163" t="str">
        <f>INDEX('Division Lvl (excl. Esc)'!$AO$2:$AO$418,MATCH(B43,'Division Lvl (excl. Esc)'!$A$2:$A$418,0))</f>
        <v>MC</v>
      </c>
      <c r="B43" s="164" t="s">
        <v>137</v>
      </c>
      <c r="C43" s="130" t="str">
        <f>INDEX('Division Lvl (excl. Esc)'!$B$2:$B$418,MATCH(B43,'Division Lvl (excl. Esc)'!$A$2:$A$418,0))</f>
        <v>Meters - renewal</v>
      </c>
      <c r="D43" s="165">
        <f>SUMIF('Division Lvl (excl. Esc)'!$A$2:$A$418,$B43,'Division Lvl (excl. Esc)'!I$2:I$418)</f>
        <v>59939.51382886411</v>
      </c>
      <c r="E43" s="166">
        <f>SUMIF('Division Lvl (excl. Esc)'!$A$2:$A$418,$B43,'Division Lvl (excl. Esc)'!J$2:J$418)</f>
        <v>59839.227580500345</v>
      </c>
      <c r="F43" s="166">
        <f>SUMIF('Division Lvl (excl. Esc)'!$A$2:$A$418,$B43,'Division Lvl (excl. Esc)'!K$2:K$418)</f>
        <v>9946.9429954836105</v>
      </c>
      <c r="G43" s="166">
        <f>SUMIF('Division Lvl (excl. Esc)'!$A$2:$A$418,$B43,'Division Lvl (excl. Esc)'!L$2:L$418)</f>
        <v>9916.4869975127622</v>
      </c>
      <c r="H43" s="166">
        <f>SUMIF('Division Lvl (excl. Esc)'!$A$2:$A$418,$B43,'Division Lvl (excl. Esc)'!M$2:M$418)</f>
        <v>9889.5866140003527</v>
      </c>
      <c r="I43" s="166">
        <f>SUMIF('Division Lvl (excl. Esc)'!$A$2:$A$418,$B43,'Division Lvl (excl. Esc)'!N$2:N$418)</f>
        <v>9889.5866140003527</v>
      </c>
      <c r="J43" s="166">
        <f>SUMIF('Division Lvl (excl. Esc)'!$A$2:$A$418,$B43,'Division Lvl (excl. Esc)'!O$2:O$418)</f>
        <v>9889.5866140003527</v>
      </c>
      <c r="K43" s="166">
        <f>SUMIF('Division Lvl (excl. Esc)'!$A$2:$A$418,$B43,'Division Lvl (excl. Esc)'!P$2:P$418)</f>
        <v>9889.5866140003527</v>
      </c>
      <c r="L43" s="166">
        <f>SUMIF('Division Lvl (excl. Esc)'!$A$2:$A$418,$B43,'Division Lvl (excl. Esc)'!Q$2:Q$418)</f>
        <v>9889.5866140003527</v>
      </c>
      <c r="M43" s="167">
        <f>SUMIF('Division Lvl (excl. Esc)'!$A$2:$A$418,$B43,'Division Lvl (excl. Esc)'!R$2:R$418)</f>
        <v>10000</v>
      </c>
      <c r="N43" s="168">
        <f>SUMIF('Division Lvl (excl. Esc)'!$A$2:$A$418,$B43,'Division Lvl (excl. Esc)'!X$2:X$418)</f>
        <v>61438.001674585706</v>
      </c>
      <c r="O43" s="169">
        <f>SUMIF('Division Lvl (excl. Esc)'!$A$2:$A$418,$B43,'Division Lvl (excl. Esc)'!Y$2:Y$418)</f>
        <v>62868.588476763172</v>
      </c>
      <c r="P43" s="169">
        <f>SUMIF('Division Lvl (excl. Esc)'!$A$2:$A$418,$B43,'Division Lvl (excl. Esc)'!Z$2:Z$418)</f>
        <v>10711.769659245716</v>
      </c>
      <c r="Q43" s="169">
        <f>SUMIF('Division Lvl (excl. Esc)'!$A$2:$A$418,$B43,'Division Lvl (excl. Esc)'!AA$2:AA$418)</f>
        <v>10945.946177569787</v>
      </c>
      <c r="R43" s="169">
        <f>SUMIF('Division Lvl (excl. Esc)'!$A$2:$A$418,$B43,'Division Lvl (excl. Esc)'!AB$2:AB$418)</f>
        <v>11189.159517173182</v>
      </c>
      <c r="S43" s="169">
        <f>SUMIF('Division Lvl (excl. Esc)'!$A$2:$A$418,$B43,'Division Lvl (excl. Esc)'!AC$2:AC$418)</f>
        <v>11468.888505102512</v>
      </c>
      <c r="T43" s="169">
        <f>SUMIF('Division Lvl (excl. Esc)'!$A$2:$A$418,$B43,'Division Lvl (excl. Esc)'!AD$2:AD$418)</f>
        <v>11755.610717730075</v>
      </c>
      <c r="U43" s="169">
        <f>SUMIF('Division Lvl (excl. Esc)'!$A$2:$A$418,$B43,'Division Lvl (excl. Esc)'!AE$2:AE$418)</f>
        <v>12049.500985673325</v>
      </c>
      <c r="V43" s="170">
        <f>SUMIF('Division Lvl (excl. Esc)'!$A$2:$A$418,$B43,'Division Lvl (excl. Esc)'!AF$2:AF$418)</f>
        <v>12350.738510315157</v>
      </c>
      <c r="W43" s="170">
        <f>SUMIF('Division Lvl (excl. Esc)'!$A$2:$A$418,$B43,'Division Lvl (excl. Esc)'!AG$2:AG$418)</f>
        <v>12800.845441963571</v>
      </c>
      <c r="X43" s="165">
        <f t="shared" si="2"/>
        <v>199090.10447236255</v>
      </c>
      <c r="Y43" s="171">
        <f t="shared" si="1"/>
        <v>217579.04966612224</v>
      </c>
      <c r="Z43" s="172"/>
    </row>
    <row r="44" spans="1:26" x14ac:dyDescent="0.25">
      <c r="A44" s="163" t="str">
        <f>INDEX('Division Lvl (excl. Esc)'!$AO$2:$AO$418,MATCH(B44,'Division Lvl (excl. Esc)'!$A$2:$A$418,0))</f>
        <v>MC</v>
      </c>
      <c r="B44" s="175" t="s">
        <v>138</v>
      </c>
      <c r="C44" s="130" t="str">
        <f>INDEX('Division Lvl (excl. Esc)'!$B$2:$B$418,MATCH(B44,'Division Lvl (excl. Esc)'!$A$2:$A$418,0))</f>
        <v>Relays - renewal</v>
      </c>
      <c r="D44" s="165">
        <f>SUMIF('Division Lvl (excl. Esc)'!$A$2:$A$418,$B44,'Division Lvl (excl. Esc)'!I$2:I$418)</f>
        <v>956618.6568383167</v>
      </c>
      <c r="E44" s="166">
        <f>SUMIF('Division Lvl (excl. Esc)'!$A$2:$A$418,$B44,'Division Lvl (excl. Esc)'!J$2:J$418)</f>
        <v>904754.16121027013</v>
      </c>
      <c r="F44" s="166">
        <f>SUMIF('Division Lvl (excl. Esc)'!$A$2:$A$418,$B44,'Division Lvl (excl. Esc)'!K$2:K$418)</f>
        <v>852240.15013284213</v>
      </c>
      <c r="G44" s="166">
        <f>SUMIF('Division Lvl (excl. Esc)'!$A$2:$A$418,$B44,'Division Lvl (excl. Esc)'!L$2:L$418)</f>
        <v>799651.62839763262</v>
      </c>
      <c r="H44" s="166">
        <f>SUMIF('Division Lvl (excl. Esc)'!$A$2:$A$418,$B44,'Division Lvl (excl. Esc)'!M$2:M$418)</f>
        <v>747639.89155582851</v>
      </c>
      <c r="I44" s="166">
        <f>SUMIF('Division Lvl (excl. Esc)'!$A$2:$A$418,$B44,'Division Lvl (excl. Esc)'!N$2:N$418)</f>
        <v>697797.3639799282</v>
      </c>
      <c r="J44" s="166">
        <f>SUMIF('Division Lvl (excl. Esc)'!$A$2:$A$418,$B44,'Division Lvl (excl. Esc)'!O$2:O$418)</f>
        <v>647954.83640402777</v>
      </c>
      <c r="K44" s="166">
        <f>SUMIF('Division Lvl (excl. Esc)'!$A$2:$A$418,$B44,'Division Lvl (excl. Esc)'!P$2:P$418)</f>
        <v>598112.30882812734</v>
      </c>
      <c r="L44" s="166">
        <f>SUMIF('Division Lvl (excl. Esc)'!$A$2:$A$418,$B44,'Division Lvl (excl. Esc)'!Q$2:Q$418)</f>
        <v>548269.78125222703</v>
      </c>
      <c r="M44" s="167">
        <f>SUMIF('Division Lvl (excl. Esc)'!$A$2:$A$418,$B44,'Division Lvl (excl. Esc)'!R$2:R$418)</f>
        <v>503992</v>
      </c>
      <c r="N44" s="168">
        <f>SUMIF('Division Lvl (excl. Esc)'!$A$2:$A$418,$B44,'Division Lvl (excl. Esc)'!X$2:X$418)</f>
        <v>980534.12325927452</v>
      </c>
      <c r="O44" s="169">
        <f>SUMIF('Division Lvl (excl. Esc)'!$A$2:$A$418,$B44,'Division Lvl (excl. Esc)'!Y$2:Y$418)</f>
        <v>950557.34062153986</v>
      </c>
      <c r="P44" s="169">
        <f>SUMIF('Division Lvl (excl. Esc)'!$A$2:$A$418,$B44,'Division Lvl (excl. Esc)'!Z$2:Z$418)</f>
        <v>917769.42792665004</v>
      </c>
      <c r="Q44" s="169">
        <f>SUMIF('Division Lvl (excl. Esc)'!$A$2:$A$418,$B44,'Division Lvl (excl. Esc)'!AA$2:AA$418)</f>
        <v>882665.775434579</v>
      </c>
      <c r="R44" s="169">
        <f>SUMIF('Division Lvl (excl. Esc)'!$A$2:$A$418,$B44,'Division Lvl (excl. Esc)'!AB$2:AB$418)</f>
        <v>845885.91359092039</v>
      </c>
      <c r="S44" s="169">
        <f>SUMIF('Division Lvl (excl. Esc)'!$A$2:$A$418,$B44,'Division Lvl (excl. Esc)'!AC$2:AC$418)</f>
        <v>809231.01025382709</v>
      </c>
      <c r="T44" s="169">
        <f>SUMIF('Division Lvl (excl. Esc)'!$A$2:$A$418,$B44,'Division Lvl (excl. Esc)'!AD$2:AD$418)</f>
        <v>770214.68305388512</v>
      </c>
      <c r="U44" s="169">
        <f>SUMIF('Division Lvl (excl. Esc)'!$A$2:$A$418,$B44,'Division Lvl (excl. Esc)'!AE$2:AE$418)</f>
        <v>728741.77011253708</v>
      </c>
      <c r="V44" s="170">
        <f>SUMIF('Division Lvl (excl. Esc)'!$A$2:$A$418,$B44,'Division Lvl (excl. Esc)'!AF$2:AF$418)</f>
        <v>684713.82734721305</v>
      </c>
      <c r="W44" s="170">
        <f>SUMIF('Division Lvl (excl. Esc)'!$A$2:$A$418,$B44,'Division Lvl (excl. Esc)'!AG$2:AG$418)</f>
        <v>645152.36959861033</v>
      </c>
      <c r="X44" s="165">
        <f t="shared" si="2"/>
        <v>7257030.7785992008</v>
      </c>
      <c r="Y44" s="171">
        <f t="shared" si="1"/>
        <v>8215466.2411990371</v>
      </c>
      <c r="Z44" s="172"/>
    </row>
    <row r="45" spans="1:26" x14ac:dyDescent="0.25">
      <c r="A45" s="163" t="str">
        <f>INDEX('Division Lvl (excl. Esc)'!$AO$2:$AO$418,MATCH(B45,'Division Lvl (excl. Esc)'!$A$2:$A$418,0))</f>
        <v>MC</v>
      </c>
      <c r="B45" s="164" t="s">
        <v>139</v>
      </c>
      <c r="C45" s="130" t="str">
        <f>INDEX('Division Lvl (excl. Esc)'!$B$2:$B$418,MATCH(B45,'Division Lvl (excl. Esc)'!$A$2:$A$418,0))</f>
        <v>Test equipment</v>
      </c>
      <c r="D45" s="165">
        <f>SUMIF('Division Lvl (excl. Esc)'!$A$2:$A$418,$B45,'Division Lvl (excl. Esc)'!I$2:I$418)</f>
        <v>119879.02765772822</v>
      </c>
      <c r="E45" s="166">
        <f>SUMIF('Division Lvl (excl. Esc)'!$A$2:$A$418,$B45,'Division Lvl (excl. Esc)'!J$2:J$418)</f>
        <v>79785.636774000464</v>
      </c>
      <c r="F45" s="166">
        <f>SUMIF('Division Lvl (excl. Esc)'!$A$2:$A$418,$B45,'Division Lvl (excl. Esc)'!K$2:K$418)</f>
        <v>119363.31594580332</v>
      </c>
      <c r="G45" s="166">
        <f>SUMIF('Division Lvl (excl. Esc)'!$A$2:$A$418,$B45,'Division Lvl (excl. Esc)'!L$2:L$418)</f>
        <v>79331.895980102097</v>
      </c>
      <c r="H45" s="166">
        <f>SUMIF('Division Lvl (excl. Esc)'!$A$2:$A$418,$B45,'Division Lvl (excl. Esc)'!M$2:M$418)</f>
        <v>118675.03936800423</v>
      </c>
      <c r="I45" s="166">
        <f>SUMIF('Division Lvl (excl. Esc)'!$A$2:$A$418,$B45,'Division Lvl (excl. Esc)'!N$2:N$418)</f>
        <v>84061.486219002996</v>
      </c>
      <c r="J45" s="166">
        <f>SUMIF('Division Lvl (excl. Esc)'!$A$2:$A$418,$B45,'Division Lvl (excl. Esc)'!O$2:O$418)</f>
        <v>118675.03936800423</v>
      </c>
      <c r="K45" s="166">
        <f>SUMIF('Division Lvl (excl. Esc)'!$A$2:$A$418,$B45,'Division Lvl (excl. Esc)'!P$2:P$418)</f>
        <v>84061.486219002996</v>
      </c>
      <c r="L45" s="166">
        <f>SUMIF('Division Lvl (excl. Esc)'!$A$2:$A$418,$B45,'Division Lvl (excl. Esc)'!Q$2:Q$418)</f>
        <v>118675.03936800423</v>
      </c>
      <c r="M45" s="167">
        <f>SUMIF('Division Lvl (excl. Esc)'!$A$2:$A$418,$B45,'Division Lvl (excl. Esc)'!R$2:R$418)</f>
        <v>85000</v>
      </c>
      <c r="N45" s="168">
        <f>SUMIF('Division Lvl (excl. Esc)'!$A$2:$A$418,$B45,'Division Lvl (excl. Esc)'!X$2:X$418)</f>
        <v>122876.00334917141</v>
      </c>
      <c r="O45" s="169">
        <f>SUMIF('Division Lvl (excl. Esc)'!$A$2:$A$418,$B45,'Division Lvl (excl. Esc)'!Y$2:Y$418)</f>
        <v>83824.784635684235</v>
      </c>
      <c r="P45" s="169">
        <f>SUMIF('Division Lvl (excl. Esc)'!$A$2:$A$418,$B45,'Division Lvl (excl. Esc)'!Z$2:Z$418)</f>
        <v>128541.23591094858</v>
      </c>
      <c r="Q45" s="169">
        <f>SUMIF('Division Lvl (excl. Esc)'!$A$2:$A$418,$B45,'Division Lvl (excl. Esc)'!AA$2:AA$418)</f>
        <v>87567.569420558299</v>
      </c>
      <c r="R45" s="169">
        <f>SUMIF('Division Lvl (excl. Esc)'!$A$2:$A$418,$B45,'Division Lvl (excl. Esc)'!AB$2:AB$418)</f>
        <v>134269.91420607819</v>
      </c>
      <c r="S45" s="169">
        <f>SUMIF('Division Lvl (excl. Esc)'!$A$2:$A$418,$B45,'Division Lvl (excl. Esc)'!AC$2:AC$418)</f>
        <v>97485.552293371351</v>
      </c>
      <c r="T45" s="169">
        <f>SUMIF('Division Lvl (excl. Esc)'!$A$2:$A$418,$B45,'Division Lvl (excl. Esc)'!AD$2:AD$418)</f>
        <v>141067.3286127609</v>
      </c>
      <c r="U45" s="169">
        <f>SUMIF('Division Lvl (excl. Esc)'!$A$2:$A$418,$B45,'Division Lvl (excl. Esc)'!AE$2:AE$418)</f>
        <v>102420.75837822327</v>
      </c>
      <c r="V45" s="170">
        <f>SUMIF('Division Lvl (excl. Esc)'!$A$2:$A$418,$B45,'Division Lvl (excl. Esc)'!AF$2:AF$418)</f>
        <v>148208.86212378187</v>
      </c>
      <c r="W45" s="170">
        <f>SUMIF('Division Lvl (excl. Esc)'!$A$2:$A$418,$B45,'Division Lvl (excl. Esc)'!AG$2:AG$418)</f>
        <v>108807.18625669036</v>
      </c>
      <c r="X45" s="165">
        <f t="shared" si="2"/>
        <v>1007507.9668996527</v>
      </c>
      <c r="Y45" s="171">
        <f t="shared" si="1"/>
        <v>1155069.1951872685</v>
      </c>
      <c r="Z45" s="172"/>
    </row>
    <row r="46" spans="1:26" x14ac:dyDescent="0.25">
      <c r="A46" s="163" t="str">
        <f>INDEX('Division Lvl (excl. Esc)'!$AO$2:$AO$418,MATCH(B46,'Division Lvl (excl. Esc)'!$A$2:$A$418,0))</f>
        <v>MC</v>
      </c>
      <c r="B46" s="163" t="s">
        <v>197</v>
      </c>
      <c r="C46" s="130" t="str">
        <f>INDEX('Division Lvl (excl. Esc)'!$B$2:$B$418,MATCH(B46,'Division Lvl (excl. Esc)'!$A$2:$A$418,0))</f>
        <v>Demand management technology</v>
      </c>
      <c r="D46" s="165">
        <f>SUMIF('Division Lvl (excl. Esc)'!$A$2:$A$418,$B46,'Division Lvl (excl. Esc)'!I$2:I$418)</f>
        <v>1398588.6560068291</v>
      </c>
      <c r="E46" s="166">
        <f>SUMIF('Division Lvl (excl. Esc)'!$A$2:$A$418,$B46,'Division Lvl (excl. Esc)'!J$2:J$418)</f>
        <v>747990.34475625434</v>
      </c>
      <c r="F46" s="166">
        <f>SUMIF('Division Lvl (excl. Esc)'!$A$2:$A$418,$B46,'Division Lvl (excl. Esc)'!K$2:K$418)</f>
        <v>746020.72466127074</v>
      </c>
      <c r="G46" s="166">
        <f>SUMIF('Division Lvl (excl. Esc)'!$A$2:$A$418,$B46,'Division Lvl (excl. Esc)'!L$2:L$418)</f>
        <v>743736.52481345716</v>
      </c>
      <c r="H46" s="166">
        <f>SUMIF('Division Lvl (excl. Esc)'!$A$2:$A$418,$B46,'Division Lvl (excl. Esc)'!M$2:M$418)</f>
        <v>741718.9960500265</v>
      </c>
      <c r="I46" s="166">
        <f>SUMIF('Division Lvl (excl. Esc)'!$A$2:$A$418,$B46,'Division Lvl (excl. Esc)'!N$2:N$418)</f>
        <v>741718.9960500265</v>
      </c>
      <c r="J46" s="166">
        <f>SUMIF('Division Lvl (excl. Esc)'!$A$2:$A$418,$B46,'Division Lvl (excl. Esc)'!O$2:O$418)</f>
        <v>741718.9960500265</v>
      </c>
      <c r="K46" s="166">
        <f>SUMIF('Division Lvl (excl. Esc)'!$A$2:$A$418,$B46,'Division Lvl (excl. Esc)'!P$2:P$418)</f>
        <v>741718.9960500265</v>
      </c>
      <c r="L46" s="166">
        <f>SUMIF('Division Lvl (excl. Esc)'!$A$2:$A$418,$B46,'Division Lvl (excl. Esc)'!Q$2:Q$418)</f>
        <v>741718.9960500265</v>
      </c>
      <c r="M46" s="167">
        <f>SUMIF('Division Lvl (excl. Esc)'!$A$2:$A$418,$B46,'Division Lvl (excl. Esc)'!R$2:R$418)</f>
        <v>750000</v>
      </c>
      <c r="N46" s="168">
        <f>SUMIF('Division Lvl (excl. Esc)'!$A$2:$A$418,$B46,'Division Lvl (excl. Esc)'!X$2:X$418)</f>
        <v>1433553.3724069998</v>
      </c>
      <c r="O46" s="169">
        <f>SUMIF('Division Lvl (excl. Esc)'!$A$2:$A$418,$B46,'Division Lvl (excl. Esc)'!Y$2:Y$418)</f>
        <v>785857.35595953965</v>
      </c>
      <c r="P46" s="169">
        <f>SUMIF('Division Lvl (excl. Esc)'!$A$2:$A$418,$B46,'Division Lvl (excl. Esc)'!Z$2:Z$418)</f>
        <v>803382.72444342868</v>
      </c>
      <c r="Q46" s="169">
        <f>SUMIF('Division Lvl (excl. Esc)'!$A$2:$A$418,$B46,'Division Lvl (excl. Esc)'!AA$2:AA$418)</f>
        <v>820945.96331773396</v>
      </c>
      <c r="R46" s="169">
        <f>SUMIF('Division Lvl (excl. Esc)'!$A$2:$A$418,$B46,'Division Lvl (excl. Esc)'!AB$2:AB$418)</f>
        <v>839186.96378798876</v>
      </c>
      <c r="S46" s="169">
        <f>SUMIF('Division Lvl (excl. Esc)'!$A$2:$A$418,$B46,'Division Lvl (excl. Esc)'!AC$2:AC$418)</f>
        <v>860166.63788268843</v>
      </c>
      <c r="T46" s="169">
        <f>SUMIF('Division Lvl (excl. Esc)'!$A$2:$A$418,$B46,'Division Lvl (excl. Esc)'!AD$2:AD$418)</f>
        <v>881670.80382975563</v>
      </c>
      <c r="U46" s="169">
        <f>SUMIF('Division Lvl (excl. Esc)'!$A$2:$A$418,$B46,'Division Lvl (excl. Esc)'!AE$2:AE$418)</f>
        <v>903712.57392549946</v>
      </c>
      <c r="V46" s="170">
        <f>SUMIF('Division Lvl (excl. Esc)'!$A$2:$A$418,$B46,'Division Lvl (excl. Esc)'!AF$2:AF$418)</f>
        <v>926305.38827363681</v>
      </c>
      <c r="W46" s="170">
        <f>SUMIF('Division Lvl (excl. Esc)'!$A$2:$A$418,$B46,'Division Lvl (excl. Esc)'!AG$2:AG$418)</f>
        <v>960063.40814726776</v>
      </c>
      <c r="X46" s="165">
        <f t="shared" si="2"/>
        <v>8094931.2304879427</v>
      </c>
      <c r="Y46" s="171">
        <f t="shared" si="1"/>
        <v>9214845.1919745393</v>
      </c>
      <c r="Z46" s="172"/>
    </row>
    <row r="47" spans="1:26" x14ac:dyDescent="0.25">
      <c r="A47" s="163" t="str">
        <f>INDEX('Division Lvl (excl. Esc)'!$AO$2:$AO$418,MATCH(B47,'Division Lvl (excl. Esc)'!$A$2:$A$418,0))</f>
        <v>NU</v>
      </c>
      <c r="B47" s="163" t="s">
        <v>98</v>
      </c>
      <c r="C47" s="130" t="str">
        <f>INDEX('Division Lvl (excl. Esc)'!$B$2:$B$418,MATCH(B47,'Division Lvl (excl. Esc)'!$A$2:$A$418,0))</f>
        <v>Non urban extension</v>
      </c>
      <c r="D47" s="165">
        <f>SUMIF('Division Lvl (excl. Esc)'!$A$2:$A$418,$B47,'Division Lvl (excl. Esc)'!I$2:I$418)</f>
        <v>1018312.4004385723</v>
      </c>
      <c r="E47" s="166">
        <f>SUMIF('Division Lvl (excl. Esc)'!$A$2:$A$418,$B47,'Division Lvl (excl. Esc)'!J$2:J$418)</f>
        <v>741130.77463460958</v>
      </c>
      <c r="F47" s="166">
        <f>SUMIF('Division Lvl (excl. Esc)'!$A$2:$A$418,$B47,'Division Lvl (excl. Esc)'!K$2:K$418)</f>
        <v>658294.65560690267</v>
      </c>
      <c r="G47" s="166">
        <f>SUMIF('Division Lvl (excl. Esc)'!$A$2:$A$418,$B47,'Division Lvl (excl. Esc)'!L$2:L$418)</f>
        <v>626418.53374068264</v>
      </c>
      <c r="H47" s="166">
        <f>SUMIF('Division Lvl (excl. Esc)'!$A$2:$A$418,$B47,'Division Lvl (excl. Esc)'!M$2:M$418)</f>
        <v>612577.80716842564</v>
      </c>
      <c r="I47" s="166">
        <f>SUMIF('Division Lvl (excl. Esc)'!$A$2:$A$418,$B47,'Division Lvl (excl. Esc)'!N$2:N$418)</f>
        <v>612577.80716842564</v>
      </c>
      <c r="J47" s="166">
        <f>SUMIF('Division Lvl (excl. Esc)'!$A$2:$A$418,$B47,'Division Lvl (excl. Esc)'!O$2:O$418)</f>
        <v>612577.80716842564</v>
      </c>
      <c r="K47" s="166">
        <f>SUMIF('Division Lvl (excl. Esc)'!$A$2:$A$418,$B47,'Division Lvl (excl. Esc)'!P$2:P$418)</f>
        <v>612577.80716842564</v>
      </c>
      <c r="L47" s="166">
        <f>SUMIF('Division Lvl (excl. Esc)'!$A$2:$A$418,$B47,'Division Lvl (excl. Esc)'!Q$2:Q$418)</f>
        <v>612577.80716842564</v>
      </c>
      <c r="M47" s="167">
        <f>SUMIF('Division Lvl (excl. Esc)'!$A$2:$A$418,$B47,'Division Lvl (excl. Esc)'!R$2:R$418)</f>
        <v>619417</v>
      </c>
      <c r="N47" s="168">
        <f>SUMIF('Division Lvl (excl. Esc)'!$A$2:$A$418,$B47,'Division Lvl (excl. Esc)'!X$2:X$418)</f>
        <v>1043770.2104495364</v>
      </c>
      <c r="O47" s="169">
        <f>SUMIF('Division Lvl (excl. Esc)'!$A$2:$A$418,$B47,'Division Lvl (excl. Esc)'!Y$2:Y$418)</f>
        <v>778650.52010048658</v>
      </c>
      <c r="P47" s="169">
        <f>SUMIF('Division Lvl (excl. Esc)'!$A$2:$A$418,$B47,'Division Lvl (excl. Esc)'!Z$2:Z$418)</f>
        <v>708911.34311067709</v>
      </c>
      <c r="Q47" s="169">
        <f>SUMIF('Division Lvl (excl. Esc)'!$A$2:$A$418,$B47,'Division Lvl (excl. Esc)'!AA$2:AA$418)</f>
        <v>691448.85246937687</v>
      </c>
      <c r="R47" s="169">
        <f>SUMIF('Division Lvl (excl. Esc)'!$A$2:$A$418,$B47,'Division Lvl (excl. Esc)'!AB$2:AB$418)</f>
        <v>693075.56206488609</v>
      </c>
      <c r="S47" s="169">
        <f>SUMIF('Division Lvl (excl. Esc)'!$A$2:$A$418,$B47,'Division Lvl (excl. Esc)'!AC$2:AC$418)</f>
        <v>710402.45111650822</v>
      </c>
      <c r="T47" s="169">
        <f>SUMIF('Division Lvl (excl. Esc)'!$A$2:$A$418,$B47,'Division Lvl (excl. Esc)'!AD$2:AD$418)</f>
        <v>728162.51239442104</v>
      </c>
      <c r="U47" s="169">
        <f>SUMIF('Division Lvl (excl. Esc)'!$A$2:$A$418,$B47,'Division Lvl (excl. Esc)'!AE$2:AE$418)</f>
        <v>746366.57520428149</v>
      </c>
      <c r="V47" s="170">
        <f>SUMIF('Division Lvl (excl. Esc)'!$A$2:$A$418,$B47,'Division Lvl (excl. Esc)'!AF$2:AF$418)</f>
        <v>765025.73958438833</v>
      </c>
      <c r="W47" s="170">
        <f>SUMIF('Division Lvl (excl. Esc)'!$A$2:$A$418,$B47,'Division Lvl (excl. Esc)'!AG$2:AG$418)</f>
        <v>792906.12811247492</v>
      </c>
      <c r="X47" s="165">
        <f t="shared" si="2"/>
        <v>6726462.400262896</v>
      </c>
      <c r="Y47" s="171">
        <f t="shared" si="1"/>
        <v>7658719.8946070354</v>
      </c>
      <c r="Z47" s="172"/>
    </row>
    <row r="48" spans="1:26" x14ac:dyDescent="0.25">
      <c r="A48" s="163" t="str">
        <f>INDEX('Division Lvl (excl. Esc)'!$AO$2:$AO$418,MATCH(B48,'Division Lvl (excl. Esc)'!$A$2:$A$418,0))</f>
        <v>PQ</v>
      </c>
      <c r="B48" s="163" t="s">
        <v>129</v>
      </c>
      <c r="C48" s="130" t="str">
        <f>INDEX('Division Lvl (excl. Esc)'!$B$2:$B$418,MATCH(B48,'Division Lvl (excl. Esc)'!$A$2:$A$418,0))</f>
        <v>Permanent power quality monitoring</v>
      </c>
      <c r="D48" s="165">
        <f>SUMIF('Division Lvl (excl. Esc)'!$A$2:$A$418,$B48,'Division Lvl (excl. Esc)'!I$2:I$418)</f>
        <v>99899.189714773514</v>
      </c>
      <c r="E48" s="166">
        <f>SUMIF('Division Lvl (excl. Esc)'!$A$2:$A$418,$B48,'Division Lvl (excl. Esc)'!J$2:J$418)</f>
        <v>99732.04596750057</v>
      </c>
      <c r="F48" s="166">
        <f>SUMIF('Division Lvl (excl. Esc)'!$A$2:$A$418,$B48,'Division Lvl (excl. Esc)'!K$2:K$418)</f>
        <v>99469.429954836101</v>
      </c>
      <c r="G48" s="166">
        <f>SUMIF('Division Lvl (excl. Esc)'!$A$2:$A$418,$B48,'Division Lvl (excl. Esc)'!L$2:L$418)</f>
        <v>99164.869975127614</v>
      </c>
      <c r="H48" s="166">
        <f>SUMIF('Division Lvl (excl. Esc)'!$A$2:$A$418,$B48,'Division Lvl (excl. Esc)'!M$2:M$418)</f>
        <v>98895.866140003534</v>
      </c>
      <c r="I48" s="166">
        <f>SUMIF('Division Lvl (excl. Esc)'!$A$2:$A$418,$B48,'Division Lvl (excl. Esc)'!N$2:N$418)</f>
        <v>98895.866140003534</v>
      </c>
      <c r="J48" s="166">
        <f>SUMIF('Division Lvl (excl. Esc)'!$A$2:$A$418,$B48,'Division Lvl (excl. Esc)'!O$2:O$418)</f>
        <v>98895.866140003534</v>
      </c>
      <c r="K48" s="166">
        <f>SUMIF('Division Lvl (excl. Esc)'!$A$2:$A$418,$B48,'Division Lvl (excl. Esc)'!P$2:P$418)</f>
        <v>98895.866140003534</v>
      </c>
      <c r="L48" s="166">
        <f>SUMIF('Division Lvl (excl. Esc)'!$A$2:$A$418,$B48,'Division Lvl (excl. Esc)'!Q$2:Q$418)</f>
        <v>98895.866140003534</v>
      </c>
      <c r="M48" s="167">
        <f>SUMIF('Division Lvl (excl. Esc)'!$A$2:$A$418,$B48,'Division Lvl (excl. Esc)'!R$2:R$418)</f>
        <v>100000</v>
      </c>
      <c r="N48" s="168">
        <f>SUMIF('Division Lvl (excl. Esc)'!$A$2:$A$418,$B48,'Division Lvl (excl. Esc)'!X$2:X$418)</f>
        <v>102396.66945764284</v>
      </c>
      <c r="O48" s="169">
        <f>SUMIF('Division Lvl (excl. Esc)'!$A$2:$A$418,$B48,'Division Lvl (excl. Esc)'!Y$2:Y$418)</f>
        <v>104780.98079460528</v>
      </c>
      <c r="P48" s="169">
        <f>SUMIF('Division Lvl (excl. Esc)'!$A$2:$A$418,$B48,'Division Lvl (excl. Esc)'!Z$2:Z$418)</f>
        <v>107117.69659245716</v>
      </c>
      <c r="Q48" s="169">
        <f>SUMIF('Division Lvl (excl. Esc)'!$A$2:$A$418,$B48,'Division Lvl (excl. Esc)'!AA$2:AA$418)</f>
        <v>109459.46177569786</v>
      </c>
      <c r="R48" s="169">
        <f>SUMIF('Division Lvl (excl. Esc)'!$A$2:$A$418,$B48,'Division Lvl (excl. Esc)'!AB$2:AB$418)</f>
        <v>111891.59517173184</v>
      </c>
      <c r="S48" s="169">
        <f>SUMIF('Division Lvl (excl. Esc)'!$A$2:$A$418,$B48,'Division Lvl (excl. Esc)'!AC$2:AC$418)</f>
        <v>114688.88505102512</v>
      </c>
      <c r="T48" s="169">
        <f>SUMIF('Division Lvl (excl. Esc)'!$A$2:$A$418,$B48,'Division Lvl (excl. Esc)'!AD$2:AD$418)</f>
        <v>117556.10717730076</v>
      </c>
      <c r="U48" s="169">
        <f>SUMIF('Division Lvl (excl. Esc)'!$A$2:$A$418,$B48,'Division Lvl (excl. Esc)'!AE$2:AE$418)</f>
        <v>120495.00985673326</v>
      </c>
      <c r="V48" s="170">
        <f>SUMIF('Division Lvl (excl. Esc)'!$A$2:$A$418,$B48,'Division Lvl (excl. Esc)'!AF$2:AF$418)</f>
        <v>123507.38510315158</v>
      </c>
      <c r="W48" s="170">
        <f>SUMIF('Division Lvl (excl. Esc)'!$A$2:$A$418,$B48,'Division Lvl (excl. Esc)'!AG$2:AG$418)</f>
        <v>128008.4544196357</v>
      </c>
      <c r="X48" s="165">
        <f t="shared" si="2"/>
        <v>992744.8663122555</v>
      </c>
      <c r="Y48" s="171">
        <f t="shared" si="1"/>
        <v>1139902.2453999813</v>
      </c>
      <c r="Z48" s="172"/>
    </row>
    <row r="49" spans="1:26" x14ac:dyDescent="0.25">
      <c r="A49" s="163" t="str">
        <f>INDEX('Division Lvl (excl. Esc)'!$AO$2:$AO$418,MATCH(B49,'Division Lvl (excl. Esc)'!$A$2:$A$418,0))</f>
        <v>PQ</v>
      </c>
      <c r="B49" s="163" t="s">
        <v>874</v>
      </c>
      <c r="C49" s="130" t="str">
        <f>INDEX('Division Lvl (excl. Esc)'!$B$2:$B$418,MATCH(B49,'Division Lvl (excl. Esc)'!$A$2:$A$418,0))</f>
        <v>Power quality monitoring replacement</v>
      </c>
      <c r="D49" s="165">
        <f>SUMIF('Division Lvl (excl. Esc)'!$A$2:$A$418,$B49,'Division Lvl (excl. Esc)'!I$2:I$418)</f>
        <v>342054.82558338449</v>
      </c>
      <c r="E49" s="166">
        <f>SUMIF('Division Lvl (excl. Esc)'!$A$2:$A$418,$B49,'Division Lvl (excl. Esc)'!J$2:J$418)</f>
        <v>616044.84794125101</v>
      </c>
      <c r="F49" s="166">
        <f>SUMIF('Division Lvl (excl. Esc)'!$A$2:$A$418,$B49,'Division Lvl (excl. Esc)'!K$2:K$418)</f>
        <v>868666.53179558367</v>
      </c>
      <c r="G49" s="166">
        <f>SUMIF('Division Lvl (excl. Esc)'!$A$2:$A$418,$B49,'Division Lvl (excl. Esc)'!L$2:L$418)</f>
        <v>939686.30788430932</v>
      </c>
      <c r="H49" s="166">
        <f>SUMIF('Division Lvl (excl. Esc)'!$A$2:$A$418,$B49,'Division Lvl (excl. Esc)'!M$2:M$418)</f>
        <v>1349471.6739094814</v>
      </c>
      <c r="I49" s="166">
        <f>SUMIF('Division Lvl (excl. Esc)'!$A$2:$A$418,$B49,'Division Lvl (excl. Esc)'!N$2:N$418)</f>
        <v>1285211.1180090299</v>
      </c>
      <c r="J49" s="166">
        <f>SUMIF('Division Lvl (excl. Esc)'!$A$2:$A$418,$B49,'Division Lvl (excl. Esc)'!O$2:O$418)</f>
        <v>1413732.2298099329</v>
      </c>
      <c r="K49" s="166">
        <f>SUMIF('Division Lvl (excl. Esc)'!$A$2:$A$418,$B49,'Division Lvl (excl. Esc)'!P$2:P$418)</f>
        <v>1413732.2298099329</v>
      </c>
      <c r="L49" s="166">
        <f>SUMIF('Division Lvl (excl. Esc)'!$A$2:$A$418,$B49,'Division Lvl (excl. Esc)'!Q$2:Q$418)</f>
        <v>1156690.0062081269</v>
      </c>
      <c r="M49" s="167">
        <f>SUMIF('Division Lvl (excl. Esc)'!$A$2:$A$418,$B49,'Division Lvl (excl. Esc)'!R$2:R$418)</f>
        <v>1169604</v>
      </c>
      <c r="N49" s="168">
        <f>SUMIF('Division Lvl (excl. Esc)'!$A$2:$A$418,$B49,'Division Lvl (excl. Esc)'!X$2:X$418)</f>
        <v>350606.1962229691</v>
      </c>
      <c r="O49" s="169">
        <f>SUMIF('Division Lvl (excl. Esc)'!$A$2:$A$418,$B49,'Division Lvl (excl. Esc)'!Y$2:Y$418)</f>
        <v>647232.11836827674</v>
      </c>
      <c r="P49" s="169">
        <f>SUMIF('Division Lvl (excl. Esc)'!$A$2:$A$418,$B49,'Division Lvl (excl. Esc)'!Z$2:Z$418)</f>
        <v>935458.84434192837</v>
      </c>
      <c r="Q49" s="169">
        <f>SUMIF('Division Lvl (excl. Esc)'!$A$2:$A$418,$B49,'Division Lvl (excl. Esc)'!AA$2:AA$418)</f>
        <v>1037237.859786513</v>
      </c>
      <c r="R49" s="169">
        <f>SUMIF('Division Lvl (excl. Esc)'!$A$2:$A$418,$B49,'Division Lvl (excl. Esc)'!AB$2:AB$418)</f>
        <v>1526803.3349244462</v>
      </c>
      <c r="S49" s="169">
        <f>SUMIF('Division Lvl (excl. Esc)'!$A$2:$A$418,$B49,'Division Lvl (excl. Esc)'!AC$2:AC$418)</f>
        <v>1490450.874569102</v>
      </c>
      <c r="T49" s="169">
        <f>SUMIF('Division Lvl (excl. Esc)'!$A$2:$A$418,$B49,'Division Lvl (excl. Esc)'!AD$2:AD$418)</f>
        <v>1680483.3610766625</v>
      </c>
      <c r="U49" s="169">
        <f>SUMIF('Division Lvl (excl. Esc)'!$A$2:$A$418,$B49,'Division Lvl (excl. Esc)'!AE$2:AE$418)</f>
        <v>1722495.445103579</v>
      </c>
      <c r="V49" s="170">
        <f>SUMIF('Division Lvl (excl. Esc)'!$A$2:$A$418,$B49,'Division Lvl (excl. Esc)'!AF$2:AF$418)</f>
        <v>1444547.3164618649</v>
      </c>
      <c r="W49" s="170">
        <f>SUMIF('Division Lvl (excl. Esc)'!$A$2:$A$418,$B49,'Division Lvl (excl. Esc)'!AG$2:AG$418)</f>
        <v>1497192.003230236</v>
      </c>
      <c r="X49" s="165">
        <f t="shared" si="2"/>
        <v>10554893.770951033</v>
      </c>
      <c r="Y49" s="171">
        <f t="shared" si="1"/>
        <v>12332507.354085578</v>
      </c>
      <c r="Z49" s="172"/>
    </row>
    <row r="50" spans="1:26" x14ac:dyDescent="0.25">
      <c r="A50" s="163" t="str">
        <f>INDEX('Division Lvl (excl. Esc)'!$AO$2:$AO$418,MATCH(B50,'Division Lvl (excl. Esc)'!$A$2:$A$418,0))</f>
        <v>PR</v>
      </c>
      <c r="B50" s="164" t="s">
        <v>895</v>
      </c>
      <c r="C50" s="130" t="str">
        <f>INDEX('Division Lvl (excl. Esc)'!$B$2:$B$418,MATCH(B50,'Division Lvl (excl. Esc)'!$A$2:$A$418,0))</f>
        <v>Collimore Park ZS establishment</v>
      </c>
      <c r="D50" s="165">
        <f>SUMIF('Division Lvl (excl. Esc)'!$A$2:$A$418,$B50,'Division Lvl (excl. Esc)'!I$2:I$418)</f>
        <v>0</v>
      </c>
      <c r="E50" s="166">
        <f>SUMIF('Division Lvl (excl. Esc)'!$A$2:$A$418,$B50,'Division Lvl (excl. Esc)'!J$2:J$418)</f>
        <v>0</v>
      </c>
      <c r="F50" s="166">
        <f>SUMIF('Division Lvl (excl. Esc)'!$A$2:$A$418,$B50,'Division Lvl (excl. Esc)'!K$2:K$418)</f>
        <v>0</v>
      </c>
      <c r="G50" s="166">
        <f>SUMIF('Division Lvl (excl. Esc)'!$A$2:$A$418,$B50,'Division Lvl (excl. Esc)'!L$2:L$418)</f>
        <v>0</v>
      </c>
      <c r="H50" s="166">
        <f>SUMIF('Division Lvl (excl. Esc)'!$A$2:$A$418,$B50,'Division Lvl (excl. Esc)'!M$2:M$418)</f>
        <v>0</v>
      </c>
      <c r="I50" s="166">
        <f>SUMIF('Division Lvl (excl. Esc)'!$A$2:$A$418,$B50,'Division Lvl (excl. Esc)'!N$2:N$418)</f>
        <v>0</v>
      </c>
      <c r="J50" s="166">
        <f>SUMIF('Division Lvl (excl. Esc)'!$A$2:$A$418,$B50,'Division Lvl (excl. Esc)'!O$2:O$418)</f>
        <v>0</v>
      </c>
      <c r="K50" s="166">
        <f>SUMIF('Division Lvl (excl. Esc)'!$A$2:$A$418,$B50,'Division Lvl (excl. Esc)'!P$2:P$418)</f>
        <v>4148879.3763054283</v>
      </c>
      <c r="L50" s="166">
        <f>SUMIF('Division Lvl (excl. Esc)'!$A$2:$A$418,$B50,'Division Lvl (excl. Esc)'!Q$2:Q$418)</f>
        <v>12446638.128916284</v>
      </c>
      <c r="M50" s="167">
        <f>SUMIF('Division Lvl (excl. Esc)'!$A$2:$A$418,$B50,'Division Lvl (excl. Esc)'!R$2:R$418)</f>
        <v>11187200</v>
      </c>
      <c r="N50" s="168">
        <f>SUMIF('Division Lvl (excl. Esc)'!$A$2:$A$418,$B50,'Division Lvl (excl. Esc)'!X$2:X$418)</f>
        <v>0</v>
      </c>
      <c r="O50" s="169">
        <f>SUMIF('Division Lvl (excl. Esc)'!$A$2:$A$418,$B50,'Division Lvl (excl. Esc)'!Y$2:Y$418)</f>
        <v>0</v>
      </c>
      <c r="P50" s="169">
        <f>SUMIF('Division Lvl (excl. Esc)'!$A$2:$A$418,$B50,'Division Lvl (excl. Esc)'!Z$2:Z$418)</f>
        <v>0</v>
      </c>
      <c r="Q50" s="169">
        <f>SUMIF('Division Lvl (excl. Esc)'!$A$2:$A$418,$B50,'Division Lvl (excl. Esc)'!AA$2:AA$418)</f>
        <v>0</v>
      </c>
      <c r="R50" s="169">
        <f>SUMIF('Division Lvl (excl. Esc)'!$A$2:$A$418,$B50,'Division Lvl (excl. Esc)'!AB$2:AB$418)</f>
        <v>0</v>
      </c>
      <c r="S50" s="169">
        <f>SUMIF('Division Lvl (excl. Esc)'!$A$2:$A$418,$B50,'Division Lvl (excl. Esc)'!AC$2:AC$418)</f>
        <v>0</v>
      </c>
      <c r="T50" s="169">
        <f>SUMIF('Division Lvl (excl. Esc)'!$A$2:$A$418,$B50,'Division Lvl (excl. Esc)'!AD$2:AD$418)</f>
        <v>0</v>
      </c>
      <c r="U50" s="169">
        <f>SUMIF('Division Lvl (excl. Esc)'!$A$2:$A$418,$B50,'Division Lvl (excl. Esc)'!AE$2:AE$418)</f>
        <v>5055006.6535096737</v>
      </c>
      <c r="V50" s="170">
        <f>SUMIF('Division Lvl (excl. Esc)'!$A$2:$A$418,$B50,'Division Lvl (excl. Esc)'!AF$2:AF$418)</f>
        <v>15544145.459542245</v>
      </c>
      <c r="W50" s="170">
        <f>SUMIF('Division Lvl (excl. Esc)'!$A$2:$A$418,$B50,'Division Lvl (excl. Esc)'!AG$2:AG$418)</f>
        <v>14320561.812833486</v>
      </c>
      <c r="X50" s="165">
        <f t="shared" si="2"/>
        <v>27782717.505221713</v>
      </c>
      <c r="Y50" s="171">
        <f t="shared" si="1"/>
        <v>34919713.925885402</v>
      </c>
      <c r="Z50" s="172"/>
    </row>
    <row r="51" spans="1:26" x14ac:dyDescent="0.25">
      <c r="A51" s="163" t="str">
        <f>INDEX('Division Lvl (excl. Esc)'!$AO$2:$AO$418,MATCH(B51,'Division Lvl (excl. Esc)'!$A$2:$A$418,0))</f>
        <v>PR</v>
      </c>
      <c r="B51" s="175" t="s">
        <v>100</v>
      </c>
      <c r="C51" s="130" t="str">
        <f>INDEX('Division Lvl (excl. Esc)'!$B$2:$B$418,MATCH(B51,'Division Lvl (excl. Esc)'!$A$2:$A$418,0))</f>
        <v>Edmondson Park ZS establishment</v>
      </c>
      <c r="D51" s="165">
        <f>SUMIF('Division Lvl (excl. Esc)'!$A$2:$A$418,$B51,'Division Lvl (excl. Esc)'!I$2:I$418)</f>
        <v>1764073.8375459167</v>
      </c>
      <c r="E51" s="166">
        <f>SUMIF('Division Lvl (excl. Esc)'!$A$2:$A$418,$B51,'Division Lvl (excl. Esc)'!J$2:J$418)</f>
        <v>5097.304869398954</v>
      </c>
      <c r="F51" s="166">
        <f>SUMIF('Division Lvl (excl. Esc)'!$A$2:$A$418,$B51,'Division Lvl (excl. Esc)'!K$2:K$418)</f>
        <v>0</v>
      </c>
      <c r="G51" s="166">
        <f>SUMIF('Division Lvl (excl. Esc)'!$A$2:$A$418,$B51,'Division Lvl (excl. Esc)'!L$2:L$418)</f>
        <v>0</v>
      </c>
      <c r="H51" s="166">
        <f>SUMIF('Division Lvl (excl. Esc)'!$A$2:$A$418,$B51,'Division Lvl (excl. Esc)'!M$2:M$418)</f>
        <v>0</v>
      </c>
      <c r="I51" s="166">
        <f>SUMIF('Division Lvl (excl. Esc)'!$A$2:$A$418,$B51,'Division Lvl (excl. Esc)'!N$2:N$418)</f>
        <v>0</v>
      </c>
      <c r="J51" s="166">
        <f>SUMIF('Division Lvl (excl. Esc)'!$A$2:$A$418,$B51,'Division Lvl (excl. Esc)'!O$2:O$418)</f>
        <v>0</v>
      </c>
      <c r="K51" s="166">
        <f>SUMIF('Division Lvl (excl. Esc)'!$A$2:$A$418,$B51,'Division Lvl (excl. Esc)'!P$2:P$418)</f>
        <v>0</v>
      </c>
      <c r="L51" s="166">
        <f>SUMIF('Division Lvl (excl. Esc)'!$A$2:$A$418,$B51,'Division Lvl (excl. Esc)'!Q$2:Q$418)</f>
        <v>0</v>
      </c>
      <c r="M51" s="167">
        <f>SUMIF('Division Lvl (excl. Esc)'!$A$2:$A$418,$B51,'Division Lvl (excl. Esc)'!R$2:R$418)</f>
        <v>0</v>
      </c>
      <c r="N51" s="168">
        <f>SUMIF('Division Lvl (excl. Esc)'!$A$2:$A$418,$B51,'Division Lvl (excl. Esc)'!X$2:X$418)</f>
        <v>1808175.6834845645</v>
      </c>
      <c r="O51" s="169">
        <f>SUMIF('Division Lvl (excl. Esc)'!$A$2:$A$418,$B51,'Division Lvl (excl. Esc)'!Y$2:Y$418)</f>
        <v>5355.3559284122757</v>
      </c>
      <c r="P51" s="169">
        <f>SUMIF('Division Lvl (excl. Esc)'!$A$2:$A$418,$B51,'Division Lvl (excl. Esc)'!Z$2:Z$418)</f>
        <v>0</v>
      </c>
      <c r="Q51" s="169">
        <f>SUMIF('Division Lvl (excl. Esc)'!$A$2:$A$418,$B51,'Division Lvl (excl. Esc)'!AA$2:AA$418)</f>
        <v>0</v>
      </c>
      <c r="R51" s="169">
        <f>SUMIF('Division Lvl (excl. Esc)'!$A$2:$A$418,$B51,'Division Lvl (excl. Esc)'!AB$2:AB$418)</f>
        <v>0</v>
      </c>
      <c r="S51" s="169">
        <f>SUMIF('Division Lvl (excl. Esc)'!$A$2:$A$418,$B51,'Division Lvl (excl. Esc)'!AC$2:AC$418)</f>
        <v>0</v>
      </c>
      <c r="T51" s="169">
        <f>SUMIF('Division Lvl (excl. Esc)'!$A$2:$A$418,$B51,'Division Lvl (excl. Esc)'!AD$2:AD$418)</f>
        <v>0</v>
      </c>
      <c r="U51" s="169">
        <f>SUMIF('Division Lvl (excl. Esc)'!$A$2:$A$418,$B51,'Division Lvl (excl. Esc)'!AE$2:AE$418)</f>
        <v>0</v>
      </c>
      <c r="V51" s="170">
        <f>SUMIF('Division Lvl (excl. Esc)'!$A$2:$A$418,$B51,'Division Lvl (excl. Esc)'!AF$2:AF$418)</f>
        <v>0</v>
      </c>
      <c r="W51" s="170">
        <f>SUMIF('Division Lvl (excl. Esc)'!$A$2:$A$418,$B51,'Division Lvl (excl. Esc)'!AG$2:AG$418)</f>
        <v>0</v>
      </c>
      <c r="X51" s="165">
        <f t="shared" si="2"/>
        <v>1769171.1424153156</v>
      </c>
      <c r="Y51" s="171">
        <f t="shared" si="1"/>
        <v>1813531.0394129767</v>
      </c>
      <c r="Z51" s="172"/>
    </row>
    <row r="52" spans="1:26" x14ac:dyDescent="0.25">
      <c r="A52" s="163" t="str">
        <f>INDEX('Division Lvl (excl. Esc)'!$AO$2:$AO$418,MATCH(B52,'Division Lvl (excl. Esc)'!$A$2:$A$418,0))</f>
        <v>PR</v>
      </c>
      <c r="B52" s="175" t="s">
        <v>112</v>
      </c>
      <c r="C52" s="130" t="str">
        <f>INDEX('Division Lvl (excl. Esc)'!$B$2:$B$418,MATCH(B52,'Division Lvl (excl. Esc)'!$A$2:$A$418,0))</f>
        <v>Augment feeder 308 Nepean to Douglas Park</v>
      </c>
      <c r="D52" s="165">
        <f>SUMIF('Division Lvl (excl. Esc)'!$A$2:$A$418,$B52,'Division Lvl (excl. Esc)'!I$2:I$418)</f>
        <v>1311926.1089292632</v>
      </c>
      <c r="E52" s="166">
        <f>SUMIF('Division Lvl (excl. Esc)'!$A$2:$A$418,$B52,'Division Lvl (excl. Esc)'!J$2:J$418)</f>
        <v>3929193.281004604</v>
      </c>
      <c r="F52" s="166">
        <f>SUMIF('Division Lvl (excl. Esc)'!$A$2:$A$418,$B52,'Division Lvl (excl. Esc)'!K$2:K$418)</f>
        <v>3483419.4370183605</v>
      </c>
      <c r="G52" s="166">
        <f>SUMIF('Division Lvl (excl. Esc)'!$A$2:$A$418,$B52,'Division Lvl (excl. Esc)'!L$2:L$418)</f>
        <v>0</v>
      </c>
      <c r="H52" s="166">
        <f>SUMIF('Division Lvl (excl. Esc)'!$A$2:$A$418,$B52,'Division Lvl (excl. Esc)'!M$2:M$418)</f>
        <v>0</v>
      </c>
      <c r="I52" s="166">
        <f>SUMIF('Division Lvl (excl. Esc)'!$A$2:$A$418,$B52,'Division Lvl (excl. Esc)'!N$2:N$418)</f>
        <v>0</v>
      </c>
      <c r="J52" s="166">
        <f>SUMIF('Division Lvl (excl. Esc)'!$A$2:$A$418,$B52,'Division Lvl (excl. Esc)'!O$2:O$418)</f>
        <v>0</v>
      </c>
      <c r="K52" s="166">
        <f>SUMIF('Division Lvl (excl. Esc)'!$A$2:$A$418,$B52,'Division Lvl (excl. Esc)'!P$2:P$418)</f>
        <v>0</v>
      </c>
      <c r="L52" s="166">
        <f>SUMIF('Division Lvl (excl. Esc)'!$A$2:$A$418,$B52,'Division Lvl (excl. Esc)'!Q$2:Q$418)</f>
        <v>0</v>
      </c>
      <c r="M52" s="167">
        <f>SUMIF('Division Lvl (excl. Esc)'!$A$2:$A$418,$B52,'Division Lvl (excl. Esc)'!R$2:R$418)</f>
        <v>0</v>
      </c>
      <c r="N52" s="168">
        <f>SUMIF('Division Lvl (excl. Esc)'!$A$2:$A$418,$B52,'Division Lvl (excl. Esc)'!X$2:X$418)</f>
        <v>1344724.2616524945</v>
      </c>
      <c r="O52" s="169">
        <f>SUMIF('Division Lvl (excl. Esc)'!$A$2:$A$418,$B52,'Division Lvl (excl. Esc)'!Y$2:Y$418)</f>
        <v>4128108.6908554616</v>
      </c>
      <c r="P52" s="169">
        <f>SUMIF('Division Lvl (excl. Esc)'!$A$2:$A$418,$B52,'Division Lvl (excl. Esc)'!Z$2:Z$418)</f>
        <v>3751261.7346678497</v>
      </c>
      <c r="Q52" s="169">
        <f>SUMIF('Division Lvl (excl. Esc)'!$A$2:$A$418,$B52,'Division Lvl (excl. Esc)'!AA$2:AA$418)</f>
        <v>0</v>
      </c>
      <c r="R52" s="169">
        <f>SUMIF('Division Lvl (excl. Esc)'!$A$2:$A$418,$B52,'Division Lvl (excl. Esc)'!AB$2:AB$418)</f>
        <v>0</v>
      </c>
      <c r="S52" s="169">
        <f>SUMIF('Division Lvl (excl. Esc)'!$A$2:$A$418,$B52,'Division Lvl (excl. Esc)'!AC$2:AC$418)</f>
        <v>0</v>
      </c>
      <c r="T52" s="169">
        <f>SUMIF('Division Lvl (excl. Esc)'!$A$2:$A$418,$B52,'Division Lvl (excl. Esc)'!AD$2:AD$418)</f>
        <v>0</v>
      </c>
      <c r="U52" s="169">
        <f>SUMIF('Division Lvl (excl. Esc)'!$A$2:$A$418,$B52,'Division Lvl (excl. Esc)'!AE$2:AE$418)</f>
        <v>0</v>
      </c>
      <c r="V52" s="170">
        <f>SUMIF('Division Lvl (excl. Esc)'!$A$2:$A$418,$B52,'Division Lvl (excl. Esc)'!AF$2:AF$418)</f>
        <v>0</v>
      </c>
      <c r="W52" s="170">
        <f>SUMIF('Division Lvl (excl. Esc)'!$A$2:$A$418,$B52,'Division Lvl (excl. Esc)'!AG$2:AG$418)</f>
        <v>0</v>
      </c>
      <c r="X52" s="165">
        <f t="shared" si="2"/>
        <v>8724538.8269522283</v>
      </c>
      <c r="Y52" s="171">
        <f t="shared" si="1"/>
        <v>9224094.6871758066</v>
      </c>
      <c r="Z52" s="172"/>
    </row>
    <row r="53" spans="1:26" x14ac:dyDescent="0.25">
      <c r="A53" s="163" t="str">
        <f>INDEX('Division Lvl (excl. Esc)'!$AO$2:$AO$418,MATCH(B53,'Division Lvl (excl. Esc)'!$A$2:$A$418,0))</f>
        <v>PR</v>
      </c>
      <c r="B53" s="175" t="s">
        <v>113</v>
      </c>
      <c r="C53" s="130" t="str">
        <f>INDEX('Division Lvl (excl. Esc)'!$B$2:$B$418,MATCH(B53,'Division Lvl (excl. Esc)'!$A$2:$A$418,0))</f>
        <v>Holsworthy 33/11kV ZS establishment</v>
      </c>
      <c r="D53" s="165">
        <f>SUMIF('Division Lvl (excl. Esc)'!$A$2:$A$418,$B53,'Division Lvl (excl. Esc)'!I$2:I$418)</f>
        <v>0</v>
      </c>
      <c r="E53" s="166">
        <f>SUMIF('Division Lvl (excl. Esc)'!$A$2:$A$418,$B53,'Division Lvl (excl. Esc)'!J$2:J$418)</f>
        <v>0</v>
      </c>
      <c r="F53" s="166">
        <f>SUMIF('Division Lvl (excl. Esc)'!$A$2:$A$418,$B53,'Division Lvl (excl. Esc)'!K$2:K$418)</f>
        <v>0</v>
      </c>
      <c r="G53" s="166">
        <f>SUMIF('Division Lvl (excl. Esc)'!$A$2:$A$418,$B53,'Division Lvl (excl. Esc)'!L$2:L$418)</f>
        <v>0</v>
      </c>
      <c r="H53" s="166">
        <f>SUMIF('Division Lvl (excl. Esc)'!$A$2:$A$418,$B53,'Division Lvl (excl. Esc)'!M$2:M$418)</f>
        <v>0</v>
      </c>
      <c r="I53" s="166">
        <f>SUMIF('Division Lvl (excl. Esc)'!$A$2:$A$418,$B53,'Division Lvl (excl. Esc)'!N$2:N$418)</f>
        <v>0</v>
      </c>
      <c r="J53" s="166">
        <f>SUMIF('Division Lvl (excl. Esc)'!$A$2:$A$418,$B53,'Division Lvl (excl. Esc)'!O$2:O$418)</f>
        <v>0</v>
      </c>
      <c r="K53" s="166">
        <f>SUMIF('Division Lvl (excl. Esc)'!$A$2:$A$418,$B53,'Division Lvl (excl. Esc)'!P$2:P$418)</f>
        <v>4155999.8786675083</v>
      </c>
      <c r="L53" s="166">
        <f>SUMIF('Division Lvl (excl. Esc)'!$A$2:$A$418,$B53,'Division Lvl (excl. Esc)'!Q$2:Q$418)</f>
        <v>8311999.7573350165</v>
      </c>
      <c r="M53" s="167">
        <f>SUMIF('Division Lvl (excl. Esc)'!$A$2:$A$418,$B53,'Division Lvl (excl. Esc)'!R$2:R$418)</f>
        <v>8404800</v>
      </c>
      <c r="N53" s="168">
        <f>SUMIF('Division Lvl (excl. Esc)'!$A$2:$A$418,$B53,'Division Lvl (excl. Esc)'!X$2:X$418)</f>
        <v>0</v>
      </c>
      <c r="O53" s="169">
        <f>SUMIF('Division Lvl (excl. Esc)'!$A$2:$A$418,$B53,'Division Lvl (excl. Esc)'!Y$2:Y$418)</f>
        <v>0</v>
      </c>
      <c r="P53" s="169">
        <f>SUMIF('Division Lvl (excl. Esc)'!$A$2:$A$418,$B53,'Division Lvl (excl. Esc)'!Z$2:Z$418)</f>
        <v>0</v>
      </c>
      <c r="Q53" s="169">
        <f>SUMIF('Division Lvl (excl. Esc)'!$A$2:$A$418,$B53,'Division Lvl (excl. Esc)'!AA$2:AA$418)</f>
        <v>0</v>
      </c>
      <c r="R53" s="169">
        <f>SUMIF('Division Lvl (excl. Esc)'!$A$2:$A$418,$B53,'Division Lvl (excl. Esc)'!AB$2:AB$418)</f>
        <v>0</v>
      </c>
      <c r="S53" s="169">
        <f>SUMIF('Division Lvl (excl. Esc)'!$A$2:$A$418,$B53,'Division Lvl (excl. Esc)'!AC$2:AC$418)</f>
        <v>0</v>
      </c>
      <c r="T53" s="169">
        <f>SUMIF('Division Lvl (excl. Esc)'!$A$2:$A$418,$B53,'Division Lvl (excl. Esc)'!AD$2:AD$418)</f>
        <v>0</v>
      </c>
      <c r="U53" s="169">
        <f>SUMIF('Division Lvl (excl. Esc)'!$A$2:$A$418,$B53,'Division Lvl (excl. Esc)'!AE$2:AE$418)</f>
        <v>5063682.2942193588</v>
      </c>
      <c r="V53" s="170">
        <f>SUMIF('Division Lvl (excl. Esc)'!$A$2:$A$418,$B53,'Division Lvl (excl. Esc)'!AF$2:AF$418)</f>
        <v>10380548.703149684</v>
      </c>
      <c r="W53" s="170">
        <f>SUMIF('Division Lvl (excl. Esc)'!$A$2:$A$418,$B53,'Division Lvl (excl. Esc)'!AG$2:AG$418)</f>
        <v>10758854.577061541</v>
      </c>
      <c r="X53" s="165">
        <f t="shared" si="2"/>
        <v>20872799.636002526</v>
      </c>
      <c r="Y53" s="171">
        <f t="shared" si="1"/>
        <v>26203085.574430585</v>
      </c>
      <c r="Z53" s="172"/>
    </row>
    <row r="54" spans="1:26" x14ac:dyDescent="0.25">
      <c r="A54" s="163" t="str">
        <f>INDEX('Division Lvl (excl. Esc)'!$AO$2:$AO$418,MATCH(B54,'Division Lvl (excl. Esc)'!$A$2:$A$418,0))</f>
        <v>PR</v>
      </c>
      <c r="B54" s="175" t="s">
        <v>115</v>
      </c>
      <c r="C54" s="130" t="str">
        <f>INDEX('Division Lvl (excl. Esc)'!$B$2:$B$418,MATCH(B54,'Division Lvl (excl. Esc)'!$A$2:$A$418,0))</f>
        <v>Eschol Park ZS establishment</v>
      </c>
      <c r="D54" s="165">
        <f>SUMIF('Division Lvl (excl. Esc)'!$A$2:$A$418,$B54,'Division Lvl (excl. Esc)'!I$2:I$418)</f>
        <v>0</v>
      </c>
      <c r="E54" s="166">
        <f>SUMIF('Division Lvl (excl. Esc)'!$A$2:$A$418,$B54,'Division Lvl (excl. Esc)'!J$2:J$418)</f>
        <v>0</v>
      </c>
      <c r="F54" s="166">
        <f>SUMIF('Division Lvl (excl. Esc)'!$A$2:$A$418,$B54,'Division Lvl (excl. Esc)'!K$2:K$418)</f>
        <v>0</v>
      </c>
      <c r="G54" s="166">
        <f>SUMIF('Division Lvl (excl. Esc)'!$A$2:$A$418,$B54,'Division Lvl (excl. Esc)'!L$2:L$418)</f>
        <v>0</v>
      </c>
      <c r="H54" s="166">
        <f>SUMIF('Division Lvl (excl. Esc)'!$A$2:$A$418,$B54,'Division Lvl (excl. Esc)'!M$2:M$418)</f>
        <v>0</v>
      </c>
      <c r="I54" s="166">
        <f>SUMIF('Division Lvl (excl. Esc)'!$A$2:$A$418,$B54,'Division Lvl (excl. Esc)'!N$2:N$418)</f>
        <v>0</v>
      </c>
      <c r="J54" s="166">
        <f>SUMIF('Division Lvl (excl. Esc)'!$A$2:$A$418,$B54,'Division Lvl (excl. Esc)'!O$2:O$418)</f>
        <v>4380295.7030730369</v>
      </c>
      <c r="K54" s="166">
        <f>SUMIF('Division Lvl (excl. Esc)'!$A$2:$A$418,$B54,'Division Lvl (excl. Esc)'!P$2:P$418)</f>
        <v>8760591.4061460737</v>
      </c>
      <c r="L54" s="166">
        <f>SUMIF('Division Lvl (excl. Esc)'!$A$2:$A$418,$B54,'Division Lvl (excl. Esc)'!Q$2:Q$418)</f>
        <v>8760591.4061460737</v>
      </c>
      <c r="M54" s="167">
        <f>SUMIF('Division Lvl (excl. Esc)'!$A$2:$A$418,$B54,'Division Lvl (excl. Esc)'!R$2:R$418)</f>
        <v>0</v>
      </c>
      <c r="N54" s="168">
        <f>SUMIF('Division Lvl (excl. Esc)'!$A$2:$A$418,$B54,'Division Lvl (excl. Esc)'!X$2:X$418)</f>
        <v>0</v>
      </c>
      <c r="O54" s="169">
        <f>SUMIF('Division Lvl (excl. Esc)'!$A$2:$A$418,$B54,'Division Lvl (excl. Esc)'!Y$2:Y$418)</f>
        <v>0</v>
      </c>
      <c r="P54" s="169">
        <f>SUMIF('Division Lvl (excl. Esc)'!$A$2:$A$418,$B54,'Division Lvl (excl. Esc)'!Z$2:Z$418)</f>
        <v>0</v>
      </c>
      <c r="Q54" s="169">
        <f>SUMIF('Division Lvl (excl. Esc)'!$A$2:$A$418,$B54,'Division Lvl (excl. Esc)'!AA$2:AA$418)</f>
        <v>0</v>
      </c>
      <c r="R54" s="169">
        <f>SUMIF('Division Lvl (excl. Esc)'!$A$2:$A$418,$B54,'Division Lvl (excl. Esc)'!AB$2:AB$418)</f>
        <v>0</v>
      </c>
      <c r="S54" s="169">
        <f>SUMIF('Division Lvl (excl. Esc)'!$A$2:$A$418,$B54,'Division Lvl (excl. Esc)'!AC$2:AC$418)</f>
        <v>0</v>
      </c>
      <c r="T54" s="169">
        <f>SUMIF('Division Lvl (excl. Esc)'!$A$2:$A$418,$B54,'Division Lvl (excl. Esc)'!AD$2:AD$418)</f>
        <v>5206795.099097006</v>
      </c>
      <c r="U54" s="169">
        <f>SUMIF('Division Lvl (excl. Esc)'!$A$2:$A$418,$B54,'Division Lvl (excl. Esc)'!AE$2:AE$418)</f>
        <v>10673929.95314886</v>
      </c>
      <c r="V54" s="170">
        <f>SUMIF('Division Lvl (excl. Esc)'!$A$2:$A$418,$B54,'Division Lvl (excl. Esc)'!AF$2:AF$418)</f>
        <v>10940778.201977581</v>
      </c>
      <c r="W54" s="170">
        <f>SUMIF('Division Lvl (excl. Esc)'!$A$2:$A$418,$B54,'Division Lvl (excl. Esc)'!AG$2:AG$418)</f>
        <v>0</v>
      </c>
      <c r="X54" s="165">
        <f t="shared" si="2"/>
        <v>21901478.515365183</v>
      </c>
      <c r="Y54" s="171">
        <f t="shared" si="1"/>
        <v>26821503.254223447</v>
      </c>
      <c r="Z54" s="172"/>
    </row>
    <row r="55" spans="1:26" x14ac:dyDescent="0.25">
      <c r="A55" s="163" t="str">
        <f>INDEX('Division Lvl (excl. Esc)'!$AO$2:$AO$418,MATCH(B55,'Division Lvl (excl. Esc)'!$A$2:$A$418,0))</f>
        <v>PRL</v>
      </c>
      <c r="B55" s="164" t="s">
        <v>351</v>
      </c>
      <c r="C55" s="130" t="str">
        <f>INDEX('Division Lvl (excl. Esc)'!$B$2:$B$418,MATCH(B55,'Division Lvl (excl. Esc)'!$A$2:$A$418,0))</f>
        <v>Penrith Lakes ZS site acquisition</v>
      </c>
      <c r="D55" s="165">
        <f>SUMIF('Division Lvl (excl. Esc)'!$A$2:$A$418,$B55,'Division Lvl (excl. Esc)'!I$2:I$418)</f>
        <v>0</v>
      </c>
      <c r="E55" s="166">
        <f>SUMIF('Division Lvl (excl. Esc)'!$A$2:$A$418,$B55,'Division Lvl (excl. Esc)'!J$2:J$418)</f>
        <v>0</v>
      </c>
      <c r="F55" s="166">
        <f>SUMIF('Division Lvl (excl. Esc)'!$A$2:$A$418,$B55,'Division Lvl (excl. Esc)'!K$2:K$418)</f>
        <v>0</v>
      </c>
      <c r="G55" s="166">
        <f>SUMIF('Division Lvl (excl. Esc)'!$A$2:$A$418,$B55,'Division Lvl (excl. Esc)'!L$2:L$418)</f>
        <v>0</v>
      </c>
      <c r="H55" s="166">
        <f>SUMIF('Division Lvl (excl. Esc)'!$A$2:$A$418,$B55,'Division Lvl (excl. Esc)'!M$2:M$418)</f>
        <v>0</v>
      </c>
      <c r="I55" s="166">
        <f>SUMIF('Division Lvl (excl. Esc)'!$A$2:$A$418,$B55,'Division Lvl (excl. Esc)'!N$2:N$418)</f>
        <v>296687.59842001059</v>
      </c>
      <c r="J55" s="166">
        <f>SUMIF('Division Lvl (excl. Esc)'!$A$2:$A$418,$B55,'Division Lvl (excl. Esc)'!O$2:O$418)</f>
        <v>0</v>
      </c>
      <c r="K55" s="166">
        <f>SUMIF('Division Lvl (excl. Esc)'!$A$2:$A$418,$B55,'Division Lvl (excl. Esc)'!P$2:P$418)</f>
        <v>0</v>
      </c>
      <c r="L55" s="166">
        <f>SUMIF('Division Lvl (excl. Esc)'!$A$2:$A$418,$B55,'Division Lvl (excl. Esc)'!Q$2:Q$418)</f>
        <v>0</v>
      </c>
      <c r="M55" s="167">
        <f>SUMIF('Division Lvl (excl. Esc)'!$A$2:$A$418,$B55,'Division Lvl (excl. Esc)'!R$2:R$418)</f>
        <v>0</v>
      </c>
      <c r="N55" s="168">
        <f>SUMIF('Division Lvl (excl. Esc)'!$A$2:$A$418,$B55,'Division Lvl (excl. Esc)'!X$2:X$418)</f>
        <v>0</v>
      </c>
      <c r="O55" s="169">
        <f>SUMIF('Division Lvl (excl. Esc)'!$A$2:$A$418,$B55,'Division Lvl (excl. Esc)'!Y$2:Y$418)</f>
        <v>0</v>
      </c>
      <c r="P55" s="169">
        <f>SUMIF('Division Lvl (excl. Esc)'!$A$2:$A$418,$B55,'Division Lvl (excl. Esc)'!Z$2:Z$418)</f>
        <v>0</v>
      </c>
      <c r="Q55" s="169">
        <f>SUMIF('Division Lvl (excl. Esc)'!$A$2:$A$418,$B55,'Division Lvl (excl. Esc)'!AA$2:AA$418)</f>
        <v>0</v>
      </c>
      <c r="R55" s="169">
        <f>SUMIF('Division Lvl (excl. Esc)'!$A$2:$A$418,$B55,'Division Lvl (excl. Esc)'!AB$2:AB$418)</f>
        <v>0</v>
      </c>
      <c r="S55" s="169">
        <f>SUMIF('Division Lvl (excl. Esc)'!$A$2:$A$418,$B55,'Division Lvl (excl. Esc)'!AC$2:AC$418)</f>
        <v>344066.65515307535</v>
      </c>
      <c r="T55" s="169">
        <f>SUMIF('Division Lvl (excl. Esc)'!$A$2:$A$418,$B55,'Division Lvl (excl. Esc)'!AD$2:AD$418)</f>
        <v>0</v>
      </c>
      <c r="U55" s="169">
        <f>SUMIF('Division Lvl (excl. Esc)'!$A$2:$A$418,$B55,'Division Lvl (excl. Esc)'!AE$2:AE$418)</f>
        <v>0</v>
      </c>
      <c r="V55" s="170">
        <f>SUMIF('Division Lvl (excl. Esc)'!$A$2:$A$418,$B55,'Division Lvl (excl. Esc)'!AF$2:AF$418)</f>
        <v>0</v>
      </c>
      <c r="W55" s="170">
        <f>SUMIF('Division Lvl (excl. Esc)'!$A$2:$A$418,$B55,'Division Lvl (excl. Esc)'!AG$2:AG$418)</f>
        <v>0</v>
      </c>
      <c r="X55" s="165">
        <f t="shared" si="2"/>
        <v>296687.59842001059</v>
      </c>
      <c r="Y55" s="171">
        <f t="shared" si="1"/>
        <v>344066.65515307535</v>
      </c>
      <c r="Z55" s="172"/>
    </row>
    <row r="56" spans="1:26" x14ac:dyDescent="0.25">
      <c r="A56" s="163" t="str">
        <f>INDEX('Division Lvl (excl. Esc)'!$AO$2:$AO$418,MATCH(B56,'Division Lvl (excl. Esc)'!$A$2:$A$418,0))</f>
        <v>PR</v>
      </c>
      <c r="B56" s="164" t="s">
        <v>353</v>
      </c>
      <c r="C56" s="130" t="str">
        <f>INDEX('Division Lvl (excl. Esc)'!$B$2:$B$418,MATCH(B56,'Division Lvl (excl. Esc)'!$A$2:$A$418,0))</f>
        <v>Establish Penrith Lakes 33/11kV Zone Substation</v>
      </c>
      <c r="D56" s="165">
        <f>SUMIF('Division Lvl (excl. Esc)'!$A$2:$A$418,$B56,'Division Lvl (excl. Esc)'!I$2:I$418)</f>
        <v>0</v>
      </c>
      <c r="E56" s="166">
        <f>SUMIF('Division Lvl (excl. Esc)'!$A$2:$A$418,$B56,'Division Lvl (excl. Esc)'!J$2:J$418)</f>
        <v>0</v>
      </c>
      <c r="F56" s="166">
        <f>SUMIF('Division Lvl (excl. Esc)'!$A$2:$A$418,$B56,'Division Lvl (excl. Esc)'!K$2:K$418)</f>
        <v>0</v>
      </c>
      <c r="G56" s="166">
        <f>SUMIF('Division Lvl (excl. Esc)'!$A$2:$A$418,$B56,'Division Lvl (excl. Esc)'!L$2:L$418)</f>
        <v>0</v>
      </c>
      <c r="H56" s="166">
        <f>SUMIF('Division Lvl (excl. Esc)'!$A$2:$A$418,$B56,'Division Lvl (excl. Esc)'!M$2:M$418)</f>
        <v>0</v>
      </c>
      <c r="I56" s="166">
        <f>SUMIF('Division Lvl (excl. Esc)'!$A$2:$A$418,$B56,'Division Lvl (excl. Esc)'!N$2:N$418)</f>
        <v>1553655.0460181169</v>
      </c>
      <c r="J56" s="166">
        <f>SUMIF('Division Lvl (excl. Esc)'!$A$2:$A$418,$B56,'Division Lvl (excl. Esc)'!O$2:O$418)</f>
        <v>6214620.1840724675</v>
      </c>
      <c r="K56" s="166">
        <f>SUMIF('Division Lvl (excl. Esc)'!$A$2:$A$418,$B56,'Division Lvl (excl. Esc)'!P$2:P$418)</f>
        <v>0</v>
      </c>
      <c r="L56" s="166">
        <f>SUMIF('Division Lvl (excl. Esc)'!$A$2:$A$418,$B56,'Division Lvl (excl. Esc)'!Q$2:Q$418)</f>
        <v>0</v>
      </c>
      <c r="M56" s="167">
        <f>SUMIF('Division Lvl (excl. Esc)'!$A$2:$A$418,$B56,'Division Lvl (excl. Esc)'!R$2:R$418)</f>
        <v>0</v>
      </c>
      <c r="N56" s="168">
        <f>SUMIF('Division Lvl (excl. Esc)'!$A$2:$A$418,$B56,'Division Lvl (excl. Esc)'!X$2:X$418)</f>
        <v>0</v>
      </c>
      <c r="O56" s="169">
        <f>SUMIF('Division Lvl (excl. Esc)'!$A$2:$A$418,$B56,'Division Lvl (excl. Esc)'!Y$2:Y$418)</f>
        <v>0</v>
      </c>
      <c r="P56" s="169">
        <f>SUMIF('Division Lvl (excl. Esc)'!$A$2:$A$418,$B56,'Division Lvl (excl. Esc)'!Z$2:Z$418)</f>
        <v>0</v>
      </c>
      <c r="Q56" s="169">
        <f>SUMIF('Division Lvl (excl. Esc)'!$A$2:$A$418,$B56,'Division Lvl (excl. Esc)'!AA$2:AA$418)</f>
        <v>0</v>
      </c>
      <c r="R56" s="169">
        <f>SUMIF('Division Lvl (excl. Esc)'!$A$2:$A$418,$B56,'Division Lvl (excl. Esc)'!AB$2:AB$418)</f>
        <v>0</v>
      </c>
      <c r="S56" s="169">
        <f>SUMIF('Division Lvl (excl. Esc)'!$A$2:$A$418,$B56,'Division Lvl (excl. Esc)'!AC$2:AC$418)</f>
        <v>1801763.5310404552</v>
      </c>
      <c r="T56" s="169">
        <f>SUMIF('Division Lvl (excl. Esc)'!$A$2:$A$418,$B56,'Division Lvl (excl. Esc)'!AD$2:AD$418)</f>
        <v>7387230.4772658665</v>
      </c>
      <c r="U56" s="169">
        <f>SUMIF('Division Lvl (excl. Esc)'!$A$2:$A$418,$B56,'Division Lvl (excl. Esc)'!AE$2:AE$418)</f>
        <v>0</v>
      </c>
      <c r="V56" s="170">
        <f>SUMIF('Division Lvl (excl. Esc)'!$A$2:$A$418,$B56,'Division Lvl (excl. Esc)'!AF$2:AF$418)</f>
        <v>0</v>
      </c>
      <c r="W56" s="170">
        <f>SUMIF('Division Lvl (excl. Esc)'!$A$2:$A$418,$B56,'Division Lvl (excl. Esc)'!AG$2:AG$418)</f>
        <v>0</v>
      </c>
      <c r="X56" s="165">
        <f t="shared" si="2"/>
        <v>7768275.2300905846</v>
      </c>
      <c r="Y56" s="171">
        <f t="shared" si="1"/>
        <v>9188994.0083063208</v>
      </c>
      <c r="Z56" s="172"/>
    </row>
    <row r="57" spans="1:26" x14ac:dyDescent="0.25">
      <c r="A57" s="163" t="str">
        <f>INDEX('Division Lvl (excl. Esc)'!$AO$2:$AO$418,MATCH(B57,'Division Lvl (excl. Esc)'!$A$2:$A$418,0))</f>
        <v>PR</v>
      </c>
      <c r="B57" s="175" t="s">
        <v>116</v>
      </c>
      <c r="C57" s="130" t="str">
        <f>INDEX('Division Lvl (excl. Esc)'!$B$2:$B$418,MATCH(B57,'Division Lvl (excl. Esc)'!$A$2:$A$418,0))</f>
        <v>Menangle Park 66/11kV ZS establishment</v>
      </c>
      <c r="D57" s="165">
        <f>SUMIF('Division Lvl (excl. Esc)'!$A$2:$A$418,$B57,'Division Lvl (excl. Esc)'!I$2:I$418)</f>
        <v>4482664.4529785514</v>
      </c>
      <c r="E57" s="166">
        <f>SUMIF('Division Lvl (excl. Esc)'!$A$2:$A$418,$B57,'Division Lvl (excl. Esc)'!J$2:J$418)</f>
        <v>8543.0470575760992</v>
      </c>
      <c r="F57" s="166">
        <f>SUMIF('Division Lvl (excl. Esc)'!$A$2:$A$418,$B57,'Division Lvl (excl. Esc)'!K$2:K$418)</f>
        <v>0</v>
      </c>
      <c r="G57" s="166">
        <f>SUMIF('Division Lvl (excl. Esc)'!$A$2:$A$418,$B57,'Division Lvl (excl. Esc)'!L$2:L$418)</f>
        <v>0</v>
      </c>
      <c r="H57" s="166">
        <f>SUMIF('Division Lvl (excl. Esc)'!$A$2:$A$418,$B57,'Division Lvl (excl. Esc)'!M$2:M$418)</f>
        <v>0</v>
      </c>
      <c r="I57" s="166">
        <f>SUMIF('Division Lvl (excl. Esc)'!$A$2:$A$418,$B57,'Division Lvl (excl. Esc)'!N$2:N$418)</f>
        <v>0</v>
      </c>
      <c r="J57" s="166">
        <f>SUMIF('Division Lvl (excl. Esc)'!$A$2:$A$418,$B57,'Division Lvl (excl. Esc)'!O$2:O$418)</f>
        <v>0</v>
      </c>
      <c r="K57" s="166">
        <f>SUMIF('Division Lvl (excl. Esc)'!$A$2:$A$418,$B57,'Division Lvl (excl. Esc)'!P$2:P$418)</f>
        <v>0</v>
      </c>
      <c r="L57" s="166">
        <f>SUMIF('Division Lvl (excl. Esc)'!$A$2:$A$418,$B57,'Division Lvl (excl. Esc)'!Q$2:Q$418)</f>
        <v>0</v>
      </c>
      <c r="M57" s="167">
        <f>SUMIF('Division Lvl (excl. Esc)'!$A$2:$A$418,$B57,'Division Lvl (excl. Esc)'!R$2:R$418)</f>
        <v>0</v>
      </c>
      <c r="N57" s="168">
        <f>SUMIF('Division Lvl (excl. Esc)'!$A$2:$A$418,$B57,'Division Lvl (excl. Esc)'!X$2:X$418)</f>
        <v>4594731.0643030144</v>
      </c>
      <c r="O57" s="169">
        <f>SUMIF('Division Lvl (excl. Esc)'!$A$2:$A$418,$B57,'Division Lvl (excl. Esc)'!Y$2:Y$418)</f>
        <v>8975.5388148658876</v>
      </c>
      <c r="P57" s="169">
        <f>SUMIF('Division Lvl (excl. Esc)'!$A$2:$A$418,$B57,'Division Lvl (excl. Esc)'!Z$2:Z$418)</f>
        <v>0</v>
      </c>
      <c r="Q57" s="169">
        <f>SUMIF('Division Lvl (excl. Esc)'!$A$2:$A$418,$B57,'Division Lvl (excl. Esc)'!AA$2:AA$418)</f>
        <v>0</v>
      </c>
      <c r="R57" s="169">
        <f>SUMIF('Division Lvl (excl. Esc)'!$A$2:$A$418,$B57,'Division Lvl (excl. Esc)'!AB$2:AB$418)</f>
        <v>0</v>
      </c>
      <c r="S57" s="169">
        <f>SUMIF('Division Lvl (excl. Esc)'!$A$2:$A$418,$B57,'Division Lvl (excl. Esc)'!AC$2:AC$418)</f>
        <v>0</v>
      </c>
      <c r="T57" s="169">
        <f>SUMIF('Division Lvl (excl. Esc)'!$A$2:$A$418,$B57,'Division Lvl (excl. Esc)'!AD$2:AD$418)</f>
        <v>0</v>
      </c>
      <c r="U57" s="169">
        <f>SUMIF('Division Lvl (excl. Esc)'!$A$2:$A$418,$B57,'Division Lvl (excl. Esc)'!AE$2:AE$418)</f>
        <v>0</v>
      </c>
      <c r="V57" s="170">
        <f>SUMIF('Division Lvl (excl. Esc)'!$A$2:$A$418,$B57,'Division Lvl (excl. Esc)'!AF$2:AF$418)</f>
        <v>0</v>
      </c>
      <c r="W57" s="170">
        <f>SUMIF('Division Lvl (excl. Esc)'!$A$2:$A$418,$B57,'Division Lvl (excl. Esc)'!AG$2:AG$418)</f>
        <v>0</v>
      </c>
      <c r="X57" s="165">
        <f t="shared" si="2"/>
        <v>4491207.5000361279</v>
      </c>
      <c r="Y57" s="171">
        <f t="shared" si="1"/>
        <v>4603706.6031178804</v>
      </c>
      <c r="Z57" s="172"/>
    </row>
    <row r="58" spans="1:26" x14ac:dyDescent="0.25">
      <c r="A58" s="163" t="str">
        <f>INDEX('Division Lvl (excl. Esc)'!$AO$2:$AO$418,MATCH(B58,'Division Lvl (excl. Esc)'!$A$2:$A$418,0))</f>
        <v>PR</v>
      </c>
      <c r="B58" s="175" t="s">
        <v>117</v>
      </c>
      <c r="C58" s="130" t="str">
        <f>INDEX('Division Lvl (excl. Esc)'!$B$2:$B$418,MATCH(B58,'Division Lvl (excl. Esc)'!$A$2:$A$418,0))</f>
        <v>Kemps Creek new BSP associated works</v>
      </c>
      <c r="D58" s="165">
        <f>SUMIF('Division Lvl (excl. Esc)'!$A$2:$A$418,$B58,'Division Lvl (excl. Esc)'!I$2:I$418)</f>
        <v>0</v>
      </c>
      <c r="E58" s="166">
        <f>SUMIF('Division Lvl (excl. Esc)'!$A$2:$A$418,$B58,'Division Lvl (excl. Esc)'!J$2:J$418)</f>
        <v>0</v>
      </c>
      <c r="F58" s="166">
        <f>SUMIF('Division Lvl (excl. Esc)'!$A$2:$A$418,$B58,'Division Lvl (excl. Esc)'!K$2:K$418)</f>
        <v>0</v>
      </c>
      <c r="G58" s="166">
        <f>SUMIF('Division Lvl (excl. Esc)'!$A$2:$A$418,$B58,'Division Lvl (excl. Esc)'!L$2:L$418)</f>
        <v>0</v>
      </c>
      <c r="H58" s="166">
        <f>SUMIF('Division Lvl (excl. Esc)'!$A$2:$A$418,$B58,'Division Lvl (excl. Esc)'!M$2:M$418)</f>
        <v>0</v>
      </c>
      <c r="I58" s="166">
        <f>SUMIF('Division Lvl (excl. Esc)'!$A$2:$A$418,$B58,'Division Lvl (excl. Esc)'!N$2:N$418)</f>
        <v>0</v>
      </c>
      <c r="J58" s="166">
        <f>SUMIF('Division Lvl (excl. Esc)'!$A$2:$A$418,$B58,'Division Lvl (excl. Esc)'!O$2:O$418)</f>
        <v>0</v>
      </c>
      <c r="K58" s="166">
        <f>SUMIF('Division Lvl (excl. Esc)'!$A$2:$A$418,$B58,'Division Lvl (excl. Esc)'!P$2:P$418)</f>
        <v>1263889.1692692451</v>
      </c>
      <c r="L58" s="166">
        <f>SUMIF('Division Lvl (excl. Esc)'!$A$2:$A$418,$B58,'Division Lvl (excl. Esc)'!Q$2:Q$418)</f>
        <v>1263889.1692692451</v>
      </c>
      <c r="M58" s="167">
        <f>SUMIF('Division Lvl (excl. Esc)'!$A$2:$A$418,$B58,'Division Lvl (excl. Esc)'!R$2:R$418)</f>
        <v>0</v>
      </c>
      <c r="N58" s="168">
        <f>SUMIF('Division Lvl (excl. Esc)'!$A$2:$A$418,$B58,'Division Lvl (excl. Esc)'!X$2:X$418)</f>
        <v>0</v>
      </c>
      <c r="O58" s="169">
        <f>SUMIF('Division Lvl (excl. Esc)'!$A$2:$A$418,$B58,'Division Lvl (excl. Esc)'!Y$2:Y$418)</f>
        <v>0</v>
      </c>
      <c r="P58" s="169">
        <f>SUMIF('Division Lvl (excl. Esc)'!$A$2:$A$418,$B58,'Division Lvl (excl. Esc)'!Z$2:Z$418)</f>
        <v>0</v>
      </c>
      <c r="Q58" s="169">
        <f>SUMIF('Division Lvl (excl. Esc)'!$A$2:$A$418,$B58,'Division Lvl (excl. Esc)'!AA$2:AA$418)</f>
        <v>0</v>
      </c>
      <c r="R58" s="169">
        <f>SUMIF('Division Lvl (excl. Esc)'!$A$2:$A$418,$B58,'Division Lvl (excl. Esc)'!AB$2:AB$418)</f>
        <v>0</v>
      </c>
      <c r="S58" s="169">
        <f>SUMIF('Division Lvl (excl. Esc)'!$A$2:$A$418,$B58,'Division Lvl (excl. Esc)'!AC$2:AC$418)</f>
        <v>0</v>
      </c>
      <c r="T58" s="169">
        <f>SUMIF('Division Lvl (excl. Esc)'!$A$2:$A$418,$B58,'Division Lvl (excl. Esc)'!AD$2:AD$418)</f>
        <v>0</v>
      </c>
      <c r="U58" s="169">
        <f>SUMIF('Division Lvl (excl. Esc)'!$A$2:$A$418,$B58,'Division Lvl (excl. Esc)'!AE$2:AE$418)</f>
        <v>1539926.225969051</v>
      </c>
      <c r="V58" s="170">
        <f>SUMIF('Division Lvl (excl. Esc)'!$A$2:$A$418,$B58,'Division Lvl (excl. Esc)'!AF$2:AF$418)</f>
        <v>1578424.3816182772</v>
      </c>
      <c r="W58" s="170">
        <f>SUMIF('Division Lvl (excl. Esc)'!$A$2:$A$418,$B58,'Division Lvl (excl. Esc)'!AG$2:AG$418)</f>
        <v>0</v>
      </c>
      <c r="X58" s="165">
        <f t="shared" si="2"/>
        <v>2527778.3385384902</v>
      </c>
      <c r="Y58" s="171">
        <f t="shared" si="1"/>
        <v>3118350.6075873282</v>
      </c>
      <c r="Z58" s="172"/>
    </row>
    <row r="59" spans="1:26" x14ac:dyDescent="0.25">
      <c r="A59" s="163" t="str">
        <f>INDEX('Division Lvl (excl. Esc)'!$AO$2:$AO$418,MATCH(B59,'Division Lvl (excl. Esc)'!$A$2:$A$418,0))</f>
        <v>PR</v>
      </c>
      <c r="B59" s="175" t="s">
        <v>119</v>
      </c>
      <c r="C59" s="130" t="str">
        <f>INDEX('Division Lvl (excl. Esc)'!$B$2:$B$418,MATCH(B59,'Division Lvl (excl. Esc)'!$A$2:$A$418,0))</f>
        <v>South Marsden Park (industrial) 132/11kV ZS establishment</v>
      </c>
      <c r="D59" s="165">
        <f>SUMIF('Division Lvl (excl. Esc)'!$A$2:$A$418,$B59,'Division Lvl (excl. Esc)'!I$2:I$418)</f>
        <v>1213787.1429372639</v>
      </c>
      <c r="E59" s="166">
        <f>SUMIF('Division Lvl (excl. Esc)'!$A$2:$A$418,$B59,'Division Lvl (excl. Esc)'!J$2:J$418)</f>
        <v>0</v>
      </c>
      <c r="F59" s="166">
        <f>SUMIF('Division Lvl (excl. Esc)'!$A$2:$A$418,$B59,'Division Lvl (excl. Esc)'!K$2:K$418)</f>
        <v>0</v>
      </c>
      <c r="G59" s="166">
        <f>SUMIF('Division Lvl (excl. Esc)'!$A$2:$A$418,$B59,'Division Lvl (excl. Esc)'!L$2:L$418)</f>
        <v>0</v>
      </c>
      <c r="H59" s="166">
        <f>SUMIF('Division Lvl (excl. Esc)'!$A$2:$A$418,$B59,'Division Lvl (excl. Esc)'!M$2:M$418)</f>
        <v>0</v>
      </c>
      <c r="I59" s="166">
        <f>SUMIF('Division Lvl (excl. Esc)'!$A$2:$A$418,$B59,'Division Lvl (excl. Esc)'!N$2:N$418)</f>
        <v>0</v>
      </c>
      <c r="J59" s="166">
        <f>SUMIF('Division Lvl (excl. Esc)'!$A$2:$A$418,$B59,'Division Lvl (excl. Esc)'!O$2:O$418)</f>
        <v>0</v>
      </c>
      <c r="K59" s="166">
        <f>SUMIF('Division Lvl (excl. Esc)'!$A$2:$A$418,$B59,'Division Lvl (excl. Esc)'!P$2:P$418)</f>
        <v>0</v>
      </c>
      <c r="L59" s="166">
        <f>SUMIF('Division Lvl (excl. Esc)'!$A$2:$A$418,$B59,'Division Lvl (excl. Esc)'!Q$2:Q$418)</f>
        <v>0</v>
      </c>
      <c r="M59" s="167">
        <f>SUMIF('Division Lvl (excl. Esc)'!$A$2:$A$418,$B59,'Division Lvl (excl. Esc)'!R$2:R$418)</f>
        <v>0</v>
      </c>
      <c r="N59" s="168">
        <f>SUMIF('Division Lvl (excl. Esc)'!$A$2:$A$418,$B59,'Division Lvl (excl. Esc)'!X$2:X$418)</f>
        <v>1244131.8215106954</v>
      </c>
      <c r="O59" s="169">
        <f>SUMIF('Division Lvl (excl. Esc)'!$A$2:$A$418,$B59,'Division Lvl (excl. Esc)'!Y$2:Y$418)</f>
        <v>0</v>
      </c>
      <c r="P59" s="169">
        <f>SUMIF('Division Lvl (excl. Esc)'!$A$2:$A$418,$B59,'Division Lvl (excl. Esc)'!Z$2:Z$418)</f>
        <v>0</v>
      </c>
      <c r="Q59" s="169">
        <f>SUMIF('Division Lvl (excl. Esc)'!$A$2:$A$418,$B59,'Division Lvl (excl. Esc)'!AA$2:AA$418)</f>
        <v>0</v>
      </c>
      <c r="R59" s="169">
        <f>SUMIF('Division Lvl (excl. Esc)'!$A$2:$A$418,$B59,'Division Lvl (excl. Esc)'!AB$2:AB$418)</f>
        <v>0</v>
      </c>
      <c r="S59" s="169">
        <f>SUMIF('Division Lvl (excl. Esc)'!$A$2:$A$418,$B59,'Division Lvl (excl. Esc)'!AC$2:AC$418)</f>
        <v>0</v>
      </c>
      <c r="T59" s="169">
        <f>SUMIF('Division Lvl (excl. Esc)'!$A$2:$A$418,$B59,'Division Lvl (excl. Esc)'!AD$2:AD$418)</f>
        <v>0</v>
      </c>
      <c r="U59" s="169">
        <f>SUMIF('Division Lvl (excl. Esc)'!$A$2:$A$418,$B59,'Division Lvl (excl. Esc)'!AE$2:AE$418)</f>
        <v>0</v>
      </c>
      <c r="V59" s="170">
        <f>SUMIF('Division Lvl (excl. Esc)'!$A$2:$A$418,$B59,'Division Lvl (excl. Esc)'!AF$2:AF$418)</f>
        <v>0</v>
      </c>
      <c r="W59" s="170">
        <f>SUMIF('Division Lvl (excl. Esc)'!$A$2:$A$418,$B59,'Division Lvl (excl. Esc)'!AG$2:AG$418)</f>
        <v>0</v>
      </c>
      <c r="X59" s="165">
        <f t="shared" si="2"/>
        <v>1213787.1429372639</v>
      </c>
      <c r="Y59" s="171">
        <f t="shared" si="1"/>
        <v>1244131.8215106954</v>
      </c>
      <c r="Z59" s="172"/>
    </row>
    <row r="60" spans="1:26" x14ac:dyDescent="0.25">
      <c r="A60" s="163" t="str">
        <f>INDEX('Division Lvl (excl. Esc)'!$AO$2:$AO$418,MATCH(B60,'Division Lvl (excl. Esc)'!$A$2:$A$418,0))</f>
        <v>PR</v>
      </c>
      <c r="B60" s="175" t="s">
        <v>213</v>
      </c>
      <c r="C60" s="130" t="str">
        <f>INDEX('Division Lvl (excl. Esc)'!$B$2:$B$418,MATCH(B60,'Division Lvl (excl. Esc)'!$A$2:$A$418,0))</f>
        <v>Maryland ZS establishment</v>
      </c>
      <c r="D60" s="165">
        <f>SUMIF('Division Lvl (excl. Esc)'!$A$2:$A$418,$B60,'Division Lvl (excl. Esc)'!I$2:I$418)</f>
        <v>0</v>
      </c>
      <c r="E60" s="166">
        <f>SUMIF('Division Lvl (excl. Esc)'!$A$2:$A$418,$B60,'Division Lvl (excl. Esc)'!J$2:J$418)</f>
        <v>4115662.2873500395</v>
      </c>
      <c r="F60" s="166">
        <f>SUMIF('Division Lvl (excl. Esc)'!$A$2:$A$418,$B60,'Division Lvl (excl. Esc)'!K$2:K$418)</f>
        <v>8209649.7196644247</v>
      </c>
      <c r="G60" s="166">
        <f>SUMIF('Division Lvl (excl. Esc)'!$A$2:$A$418,$B60,'Division Lvl (excl. Esc)'!L$2:L$418)</f>
        <v>8184513.0444751726</v>
      </c>
      <c r="H60" s="166">
        <f>SUMIF('Division Lvl (excl. Esc)'!$A$2:$A$418,$B60,'Division Lvl (excl. Esc)'!M$2:M$418)</f>
        <v>0</v>
      </c>
      <c r="I60" s="166">
        <f>SUMIF('Division Lvl (excl. Esc)'!$A$2:$A$418,$B60,'Division Lvl (excl. Esc)'!N$2:N$418)</f>
        <v>0</v>
      </c>
      <c r="J60" s="166">
        <f>SUMIF('Division Lvl (excl. Esc)'!$A$2:$A$418,$B60,'Division Lvl (excl. Esc)'!O$2:O$418)</f>
        <v>0</v>
      </c>
      <c r="K60" s="166">
        <f>SUMIF('Division Lvl (excl. Esc)'!$A$2:$A$418,$B60,'Division Lvl (excl. Esc)'!P$2:P$418)</f>
        <v>0</v>
      </c>
      <c r="L60" s="166">
        <f>SUMIF('Division Lvl (excl. Esc)'!$A$2:$A$418,$B60,'Division Lvl (excl. Esc)'!Q$2:Q$418)</f>
        <v>0</v>
      </c>
      <c r="M60" s="167">
        <f>SUMIF('Division Lvl (excl. Esc)'!$A$2:$A$418,$B60,'Division Lvl (excl. Esc)'!R$2:R$418)</f>
        <v>0</v>
      </c>
      <c r="N60" s="168">
        <f>SUMIF('Division Lvl (excl. Esc)'!$A$2:$A$418,$B60,'Division Lvl (excl. Esc)'!X$2:X$418)</f>
        <v>0</v>
      </c>
      <c r="O60" s="169">
        <f>SUMIF('Division Lvl (excl. Esc)'!$A$2:$A$418,$B60,'Division Lvl (excl. Esc)'!Y$2:Y$418)</f>
        <v>4324017.6906471346</v>
      </c>
      <c r="P60" s="169">
        <f>SUMIF('Division Lvl (excl. Esc)'!$A$2:$A$418,$B60,'Division Lvl (excl. Esc)'!Z$2:Z$418)</f>
        <v>8840894.8176404964</v>
      </c>
      <c r="Q60" s="169">
        <f>SUMIF('Division Lvl (excl. Esc)'!$A$2:$A$418,$B60,'Division Lvl (excl. Esc)'!AA$2:AA$418)</f>
        <v>9034171.0019801576</v>
      </c>
      <c r="R60" s="169">
        <f>SUMIF('Division Lvl (excl. Esc)'!$A$2:$A$418,$B60,'Division Lvl (excl. Esc)'!AB$2:AB$418)</f>
        <v>0</v>
      </c>
      <c r="S60" s="169">
        <f>SUMIF('Division Lvl (excl. Esc)'!$A$2:$A$418,$B60,'Division Lvl (excl. Esc)'!AC$2:AC$418)</f>
        <v>0</v>
      </c>
      <c r="T60" s="169">
        <f>SUMIF('Division Lvl (excl. Esc)'!$A$2:$A$418,$B60,'Division Lvl (excl. Esc)'!AD$2:AD$418)</f>
        <v>0</v>
      </c>
      <c r="U60" s="169">
        <f>SUMIF('Division Lvl (excl. Esc)'!$A$2:$A$418,$B60,'Division Lvl (excl. Esc)'!AE$2:AE$418)</f>
        <v>0</v>
      </c>
      <c r="V60" s="170">
        <f>SUMIF('Division Lvl (excl. Esc)'!$A$2:$A$418,$B60,'Division Lvl (excl. Esc)'!AF$2:AF$418)</f>
        <v>0</v>
      </c>
      <c r="W60" s="170">
        <f>SUMIF('Division Lvl (excl. Esc)'!$A$2:$A$418,$B60,'Division Lvl (excl. Esc)'!AG$2:AG$418)</f>
        <v>0</v>
      </c>
      <c r="X60" s="165">
        <f t="shared" si="2"/>
        <v>20509825.051489636</v>
      </c>
      <c r="Y60" s="171">
        <f t="shared" si="1"/>
        <v>22199083.510267787</v>
      </c>
      <c r="Z60" s="172"/>
    </row>
    <row r="61" spans="1:26" x14ac:dyDescent="0.25">
      <c r="A61" s="163" t="str">
        <f>INDEX('Division Lvl (excl. Esc)'!$AO$2:$AO$418,MATCH(B61,'Division Lvl (excl. Esc)'!$A$2:$A$418,0))</f>
        <v>PR</v>
      </c>
      <c r="B61" s="175" t="s">
        <v>120</v>
      </c>
      <c r="C61" s="130" t="str">
        <f>INDEX('Division Lvl (excl. Esc)'!$B$2:$B$418,MATCH(B61,'Division Lvl (excl. Esc)'!$A$2:$A$418,0))</f>
        <v>Austral ZS establishment (interim initially)</v>
      </c>
      <c r="D61" s="165">
        <f>SUMIF('Division Lvl (excl. Esc)'!$A$2:$A$418,$B61,'Division Lvl (excl. Esc)'!I$2:I$418)</f>
        <v>0</v>
      </c>
      <c r="E61" s="166">
        <f>SUMIF('Division Lvl (excl. Esc)'!$A$2:$A$418,$B61,'Division Lvl (excl. Esc)'!J$2:J$418)</f>
        <v>3546471.5546043203</v>
      </c>
      <c r="F61" s="166">
        <f>SUMIF('Division Lvl (excl. Esc)'!$A$2:$A$418,$B61,'Division Lvl (excl. Esc)'!K$2:K$418)</f>
        <v>0</v>
      </c>
      <c r="G61" s="166">
        <f>SUMIF('Division Lvl (excl. Esc)'!$A$2:$A$418,$B61,'Division Lvl (excl. Esc)'!L$2:L$418)</f>
        <v>0</v>
      </c>
      <c r="H61" s="166">
        <f>SUMIF('Division Lvl (excl. Esc)'!$A$2:$A$418,$B61,'Division Lvl (excl. Esc)'!M$2:M$418)</f>
        <v>0</v>
      </c>
      <c r="I61" s="166">
        <f>SUMIF('Division Lvl (excl. Esc)'!$A$2:$A$418,$B61,'Division Lvl (excl. Esc)'!N$2:N$418)</f>
        <v>0</v>
      </c>
      <c r="J61" s="166">
        <f>SUMIF('Division Lvl (excl. Esc)'!$A$2:$A$418,$B61,'Division Lvl (excl. Esc)'!O$2:O$418)</f>
        <v>0</v>
      </c>
      <c r="K61" s="166">
        <f>SUMIF('Division Lvl (excl. Esc)'!$A$2:$A$418,$B61,'Division Lvl (excl. Esc)'!P$2:P$418)</f>
        <v>0</v>
      </c>
      <c r="L61" s="166">
        <f>SUMIF('Division Lvl (excl. Esc)'!$A$2:$A$418,$B61,'Division Lvl (excl. Esc)'!Q$2:Q$418)</f>
        <v>0</v>
      </c>
      <c r="M61" s="167">
        <f>SUMIF('Division Lvl (excl. Esc)'!$A$2:$A$418,$B61,'Division Lvl (excl. Esc)'!R$2:R$418)</f>
        <v>0</v>
      </c>
      <c r="N61" s="168">
        <f>SUMIF('Division Lvl (excl. Esc)'!$A$2:$A$418,$B61,'Division Lvl (excl. Esc)'!X$2:X$418)</f>
        <v>0</v>
      </c>
      <c r="O61" s="169">
        <f>SUMIF('Division Lvl (excl. Esc)'!$A$2:$A$418,$B61,'Division Lvl (excl. Esc)'!Y$2:Y$418)</f>
        <v>3726011.6770561635</v>
      </c>
      <c r="P61" s="169">
        <f>SUMIF('Division Lvl (excl. Esc)'!$A$2:$A$418,$B61,'Division Lvl (excl. Esc)'!Z$2:Z$418)</f>
        <v>0</v>
      </c>
      <c r="Q61" s="169">
        <f>SUMIF('Division Lvl (excl. Esc)'!$A$2:$A$418,$B61,'Division Lvl (excl. Esc)'!AA$2:AA$418)</f>
        <v>0</v>
      </c>
      <c r="R61" s="169">
        <f>SUMIF('Division Lvl (excl. Esc)'!$A$2:$A$418,$B61,'Division Lvl (excl. Esc)'!AB$2:AB$418)</f>
        <v>0</v>
      </c>
      <c r="S61" s="169">
        <f>SUMIF('Division Lvl (excl. Esc)'!$A$2:$A$418,$B61,'Division Lvl (excl. Esc)'!AC$2:AC$418)</f>
        <v>0</v>
      </c>
      <c r="T61" s="169">
        <f>SUMIF('Division Lvl (excl. Esc)'!$A$2:$A$418,$B61,'Division Lvl (excl. Esc)'!AD$2:AD$418)</f>
        <v>0</v>
      </c>
      <c r="U61" s="169">
        <f>SUMIF('Division Lvl (excl. Esc)'!$A$2:$A$418,$B61,'Division Lvl (excl. Esc)'!AE$2:AE$418)</f>
        <v>0</v>
      </c>
      <c r="V61" s="170">
        <f>SUMIF('Division Lvl (excl. Esc)'!$A$2:$A$418,$B61,'Division Lvl (excl. Esc)'!AF$2:AF$418)</f>
        <v>0</v>
      </c>
      <c r="W61" s="170">
        <f>SUMIF('Division Lvl (excl. Esc)'!$A$2:$A$418,$B61,'Division Lvl (excl. Esc)'!AG$2:AG$418)</f>
        <v>0</v>
      </c>
      <c r="X61" s="165">
        <f t="shared" si="2"/>
        <v>3546471.5546043203</v>
      </c>
      <c r="Y61" s="171">
        <f t="shared" si="1"/>
        <v>3726011.6770561635</v>
      </c>
      <c r="Z61" s="172"/>
    </row>
    <row r="62" spans="1:26" x14ac:dyDescent="0.25">
      <c r="A62" s="163" t="str">
        <f>INDEX('Division Lvl (excl. Esc)'!$AO$2:$AO$418,MATCH(B62,'Division Lvl (excl. Esc)'!$A$2:$A$418,0))</f>
        <v>PR</v>
      </c>
      <c r="B62" s="175" t="s">
        <v>121</v>
      </c>
      <c r="C62" s="130" t="str">
        <f>INDEX('Division Lvl (excl. Esc)'!$B$2:$B$418,MATCH(B62,'Division Lvl (excl. Esc)'!$A$2:$A$418,0))</f>
        <v>Leppington North ZS establishment</v>
      </c>
      <c r="D62" s="165">
        <f>SUMIF('Division Lvl (excl. Esc)'!$A$2:$A$418,$B62,'Division Lvl (excl. Esc)'!I$2:I$418)</f>
        <v>1754139.8621206796</v>
      </c>
      <c r="E62" s="166">
        <f>SUMIF('Division Lvl (excl. Esc)'!$A$2:$A$418,$B62,'Division Lvl (excl. Esc)'!J$2:J$418)</f>
        <v>0</v>
      </c>
      <c r="F62" s="166">
        <f>SUMIF('Division Lvl (excl. Esc)'!$A$2:$A$418,$B62,'Division Lvl (excl. Esc)'!K$2:K$418)</f>
        <v>0</v>
      </c>
      <c r="G62" s="166">
        <f>SUMIF('Division Lvl (excl. Esc)'!$A$2:$A$418,$B62,'Division Lvl (excl. Esc)'!L$2:L$418)</f>
        <v>0</v>
      </c>
      <c r="H62" s="166">
        <f>SUMIF('Division Lvl (excl. Esc)'!$A$2:$A$418,$B62,'Division Lvl (excl. Esc)'!M$2:M$418)</f>
        <v>0</v>
      </c>
      <c r="I62" s="166">
        <f>SUMIF('Division Lvl (excl. Esc)'!$A$2:$A$418,$B62,'Division Lvl (excl. Esc)'!N$2:N$418)</f>
        <v>0</v>
      </c>
      <c r="J62" s="166">
        <f>SUMIF('Division Lvl (excl. Esc)'!$A$2:$A$418,$B62,'Division Lvl (excl. Esc)'!O$2:O$418)</f>
        <v>0</v>
      </c>
      <c r="K62" s="166">
        <f>SUMIF('Division Lvl (excl. Esc)'!$A$2:$A$418,$B62,'Division Lvl (excl. Esc)'!P$2:P$418)</f>
        <v>0</v>
      </c>
      <c r="L62" s="166">
        <f>SUMIF('Division Lvl (excl. Esc)'!$A$2:$A$418,$B62,'Division Lvl (excl. Esc)'!Q$2:Q$418)</f>
        <v>0</v>
      </c>
      <c r="M62" s="167">
        <f>SUMIF('Division Lvl (excl. Esc)'!$A$2:$A$418,$B62,'Division Lvl (excl. Esc)'!R$2:R$418)</f>
        <v>0</v>
      </c>
      <c r="N62" s="168">
        <f>SUMIF('Division Lvl (excl. Esc)'!$A$2:$A$418,$B62,'Division Lvl (excl. Esc)'!X$2:X$418)</f>
        <v>1797993.3586736964</v>
      </c>
      <c r="O62" s="169">
        <f>SUMIF('Division Lvl (excl. Esc)'!$A$2:$A$418,$B62,'Division Lvl (excl. Esc)'!Y$2:Y$418)</f>
        <v>0</v>
      </c>
      <c r="P62" s="169">
        <f>SUMIF('Division Lvl (excl. Esc)'!$A$2:$A$418,$B62,'Division Lvl (excl. Esc)'!Z$2:Z$418)</f>
        <v>0</v>
      </c>
      <c r="Q62" s="169">
        <f>SUMIF('Division Lvl (excl. Esc)'!$A$2:$A$418,$B62,'Division Lvl (excl. Esc)'!AA$2:AA$418)</f>
        <v>0</v>
      </c>
      <c r="R62" s="169">
        <f>SUMIF('Division Lvl (excl. Esc)'!$A$2:$A$418,$B62,'Division Lvl (excl. Esc)'!AB$2:AB$418)</f>
        <v>0</v>
      </c>
      <c r="S62" s="169">
        <f>SUMIF('Division Lvl (excl. Esc)'!$A$2:$A$418,$B62,'Division Lvl (excl. Esc)'!AC$2:AC$418)</f>
        <v>0</v>
      </c>
      <c r="T62" s="169">
        <f>SUMIF('Division Lvl (excl. Esc)'!$A$2:$A$418,$B62,'Division Lvl (excl. Esc)'!AD$2:AD$418)</f>
        <v>0</v>
      </c>
      <c r="U62" s="169">
        <f>SUMIF('Division Lvl (excl. Esc)'!$A$2:$A$418,$B62,'Division Lvl (excl. Esc)'!AE$2:AE$418)</f>
        <v>0</v>
      </c>
      <c r="V62" s="170">
        <f>SUMIF('Division Lvl (excl. Esc)'!$A$2:$A$418,$B62,'Division Lvl (excl. Esc)'!AF$2:AF$418)</f>
        <v>0</v>
      </c>
      <c r="W62" s="170">
        <f>SUMIF('Division Lvl (excl. Esc)'!$A$2:$A$418,$B62,'Division Lvl (excl. Esc)'!AG$2:AG$418)</f>
        <v>0</v>
      </c>
      <c r="X62" s="165">
        <f t="shared" si="2"/>
        <v>1754139.8621206796</v>
      </c>
      <c r="Y62" s="171">
        <f t="shared" si="1"/>
        <v>1797993.3586736964</v>
      </c>
      <c r="Z62" s="172"/>
    </row>
    <row r="63" spans="1:26" x14ac:dyDescent="0.25">
      <c r="A63" s="163" t="str">
        <f>INDEX('Division Lvl (excl. Esc)'!$AO$2:$AO$418,MATCH(B63,'Division Lvl (excl. Esc)'!$A$2:$A$418,0))</f>
        <v>PRL</v>
      </c>
      <c r="B63" s="163" t="s">
        <v>143</v>
      </c>
      <c r="C63" s="130" t="str">
        <f>INDEX('Division Lvl (excl. Esc)'!$B$2:$B$418,MATCH(B63,'Division Lvl (excl. Esc)'!$A$2:$A$418,0))</f>
        <v>North Rossmore ZS site purchase</v>
      </c>
      <c r="D63" s="165">
        <f>SUMIF('Division Lvl (excl. Esc)'!$A$2:$A$418,$B63,'Division Lvl (excl. Esc)'!I$2:I$418)</f>
        <v>0</v>
      </c>
      <c r="E63" s="166">
        <f>SUMIF('Division Lvl (excl. Esc)'!$A$2:$A$418,$B63,'Division Lvl (excl. Esc)'!J$2:J$418)</f>
        <v>0</v>
      </c>
      <c r="F63" s="166">
        <f>SUMIF('Division Lvl (excl. Esc)'!$A$2:$A$418,$B63,'Division Lvl (excl. Esc)'!K$2:K$418)</f>
        <v>0</v>
      </c>
      <c r="G63" s="166">
        <f>SUMIF('Division Lvl (excl. Esc)'!$A$2:$A$418,$B63,'Division Lvl (excl. Esc)'!L$2:L$418)</f>
        <v>2974946.0992538286</v>
      </c>
      <c r="H63" s="166">
        <f>SUMIF('Division Lvl (excl. Esc)'!$A$2:$A$418,$B63,'Division Lvl (excl. Esc)'!M$2:M$418)</f>
        <v>0</v>
      </c>
      <c r="I63" s="166">
        <f>SUMIF('Division Lvl (excl. Esc)'!$A$2:$A$418,$B63,'Division Lvl (excl. Esc)'!N$2:N$418)</f>
        <v>0</v>
      </c>
      <c r="J63" s="166">
        <f>SUMIF('Division Lvl (excl. Esc)'!$A$2:$A$418,$B63,'Division Lvl (excl. Esc)'!O$2:O$418)</f>
        <v>0</v>
      </c>
      <c r="K63" s="166">
        <f>SUMIF('Division Lvl (excl. Esc)'!$A$2:$A$418,$B63,'Division Lvl (excl. Esc)'!P$2:P$418)</f>
        <v>0</v>
      </c>
      <c r="L63" s="166">
        <f>SUMIF('Division Lvl (excl. Esc)'!$A$2:$A$418,$B63,'Division Lvl (excl. Esc)'!Q$2:Q$418)</f>
        <v>0</v>
      </c>
      <c r="M63" s="167">
        <f>SUMIF('Division Lvl (excl. Esc)'!$A$2:$A$418,$B63,'Division Lvl (excl. Esc)'!R$2:R$418)</f>
        <v>0</v>
      </c>
      <c r="N63" s="168">
        <f>SUMIF('Division Lvl (excl. Esc)'!$A$2:$A$418,$B63,'Division Lvl (excl. Esc)'!X$2:X$418)</f>
        <v>0</v>
      </c>
      <c r="O63" s="169">
        <f>SUMIF('Division Lvl (excl. Esc)'!$A$2:$A$418,$B63,'Division Lvl (excl. Esc)'!Y$2:Y$418)</f>
        <v>0</v>
      </c>
      <c r="P63" s="169">
        <f>SUMIF('Division Lvl (excl. Esc)'!$A$2:$A$418,$B63,'Division Lvl (excl. Esc)'!Z$2:Z$418)</f>
        <v>0</v>
      </c>
      <c r="Q63" s="169">
        <f>SUMIF('Division Lvl (excl. Esc)'!$A$2:$A$418,$B63,'Division Lvl (excl. Esc)'!AA$2:AA$418)</f>
        <v>3283783.8532709358</v>
      </c>
      <c r="R63" s="169">
        <f>SUMIF('Division Lvl (excl. Esc)'!$A$2:$A$418,$B63,'Division Lvl (excl. Esc)'!AB$2:AB$418)</f>
        <v>0</v>
      </c>
      <c r="S63" s="169">
        <f>SUMIF('Division Lvl (excl. Esc)'!$A$2:$A$418,$B63,'Division Lvl (excl. Esc)'!AC$2:AC$418)</f>
        <v>0</v>
      </c>
      <c r="T63" s="169">
        <f>SUMIF('Division Lvl (excl. Esc)'!$A$2:$A$418,$B63,'Division Lvl (excl. Esc)'!AD$2:AD$418)</f>
        <v>0</v>
      </c>
      <c r="U63" s="169">
        <f>SUMIF('Division Lvl (excl. Esc)'!$A$2:$A$418,$B63,'Division Lvl (excl. Esc)'!AE$2:AE$418)</f>
        <v>0</v>
      </c>
      <c r="V63" s="170">
        <f>SUMIF('Division Lvl (excl. Esc)'!$A$2:$A$418,$B63,'Division Lvl (excl. Esc)'!AF$2:AF$418)</f>
        <v>0</v>
      </c>
      <c r="W63" s="170">
        <f>SUMIF('Division Lvl (excl. Esc)'!$A$2:$A$418,$B63,'Division Lvl (excl. Esc)'!AG$2:AG$418)</f>
        <v>0</v>
      </c>
      <c r="X63" s="165">
        <f t="shared" si="2"/>
        <v>2974946.0992538286</v>
      </c>
      <c r="Y63" s="171">
        <f t="shared" si="1"/>
        <v>3283783.8532709358</v>
      </c>
      <c r="Z63" s="172"/>
    </row>
    <row r="64" spans="1:26" x14ac:dyDescent="0.25">
      <c r="A64" s="163" t="str">
        <f>INDEX('Division Lvl (excl. Esc)'!$AO$2:$AO$418,MATCH(B64,'Division Lvl (excl. Esc)'!$A$2:$A$418,0))</f>
        <v>PRL</v>
      </c>
      <c r="B64" s="163" t="s">
        <v>144</v>
      </c>
      <c r="C64" s="130" t="str">
        <f>INDEX('Division Lvl (excl. Esc)'!$B$2:$B$418,MATCH(B64,'Division Lvl (excl. Esc)'!$A$2:$A$418,0))</f>
        <v>Rossmore ZS site purchase</v>
      </c>
      <c r="D64" s="165">
        <f>SUMIF('Division Lvl (excl. Esc)'!$A$2:$A$418,$B64,'Division Lvl (excl. Esc)'!I$2:I$418)</f>
        <v>0</v>
      </c>
      <c r="E64" s="166">
        <f>SUMIF('Division Lvl (excl. Esc)'!$A$2:$A$418,$B64,'Division Lvl (excl. Esc)'!J$2:J$418)</f>
        <v>0</v>
      </c>
      <c r="F64" s="166">
        <f>SUMIF('Division Lvl (excl. Esc)'!$A$2:$A$418,$B64,'Division Lvl (excl. Esc)'!K$2:K$418)</f>
        <v>0</v>
      </c>
      <c r="G64" s="166">
        <f>SUMIF('Division Lvl (excl. Esc)'!$A$2:$A$418,$B64,'Division Lvl (excl. Esc)'!L$2:L$418)</f>
        <v>0</v>
      </c>
      <c r="H64" s="166">
        <f>SUMIF('Division Lvl (excl. Esc)'!$A$2:$A$418,$B64,'Division Lvl (excl. Esc)'!M$2:M$418)</f>
        <v>2966875.984200106</v>
      </c>
      <c r="I64" s="166">
        <f>SUMIF('Division Lvl (excl. Esc)'!$A$2:$A$418,$B64,'Division Lvl (excl. Esc)'!N$2:N$418)</f>
        <v>0</v>
      </c>
      <c r="J64" s="166">
        <f>SUMIF('Division Lvl (excl. Esc)'!$A$2:$A$418,$B64,'Division Lvl (excl. Esc)'!O$2:O$418)</f>
        <v>0</v>
      </c>
      <c r="K64" s="166">
        <f>SUMIF('Division Lvl (excl. Esc)'!$A$2:$A$418,$B64,'Division Lvl (excl. Esc)'!P$2:P$418)</f>
        <v>0</v>
      </c>
      <c r="L64" s="166">
        <f>SUMIF('Division Lvl (excl. Esc)'!$A$2:$A$418,$B64,'Division Lvl (excl. Esc)'!Q$2:Q$418)</f>
        <v>0</v>
      </c>
      <c r="M64" s="167">
        <f>SUMIF('Division Lvl (excl. Esc)'!$A$2:$A$418,$B64,'Division Lvl (excl. Esc)'!R$2:R$418)</f>
        <v>0</v>
      </c>
      <c r="N64" s="168">
        <f>SUMIF('Division Lvl (excl. Esc)'!$A$2:$A$418,$B64,'Division Lvl (excl. Esc)'!X$2:X$418)</f>
        <v>0</v>
      </c>
      <c r="O64" s="169">
        <f>SUMIF('Division Lvl (excl. Esc)'!$A$2:$A$418,$B64,'Division Lvl (excl. Esc)'!Y$2:Y$418)</f>
        <v>0</v>
      </c>
      <c r="P64" s="169">
        <f>SUMIF('Division Lvl (excl. Esc)'!$A$2:$A$418,$B64,'Division Lvl (excl. Esc)'!Z$2:Z$418)</f>
        <v>0</v>
      </c>
      <c r="Q64" s="169">
        <f>SUMIF('Division Lvl (excl. Esc)'!$A$2:$A$418,$B64,'Division Lvl (excl. Esc)'!AA$2:AA$418)</f>
        <v>0</v>
      </c>
      <c r="R64" s="169">
        <f>SUMIF('Division Lvl (excl. Esc)'!$A$2:$A$418,$B64,'Division Lvl (excl. Esc)'!AB$2:AB$418)</f>
        <v>3356747.855151955</v>
      </c>
      <c r="S64" s="169">
        <f>SUMIF('Division Lvl (excl. Esc)'!$A$2:$A$418,$B64,'Division Lvl (excl. Esc)'!AC$2:AC$418)</f>
        <v>0</v>
      </c>
      <c r="T64" s="169">
        <f>SUMIF('Division Lvl (excl. Esc)'!$A$2:$A$418,$B64,'Division Lvl (excl. Esc)'!AD$2:AD$418)</f>
        <v>0</v>
      </c>
      <c r="U64" s="169">
        <f>SUMIF('Division Lvl (excl. Esc)'!$A$2:$A$418,$B64,'Division Lvl (excl. Esc)'!AE$2:AE$418)</f>
        <v>0</v>
      </c>
      <c r="V64" s="170">
        <f>SUMIF('Division Lvl (excl. Esc)'!$A$2:$A$418,$B64,'Division Lvl (excl. Esc)'!AF$2:AF$418)</f>
        <v>0</v>
      </c>
      <c r="W64" s="170">
        <f>SUMIF('Division Lvl (excl. Esc)'!$A$2:$A$418,$B64,'Division Lvl (excl. Esc)'!AG$2:AG$418)</f>
        <v>0</v>
      </c>
      <c r="X64" s="165">
        <f t="shared" si="2"/>
        <v>2966875.984200106</v>
      </c>
      <c r="Y64" s="171">
        <f t="shared" si="1"/>
        <v>3356747.855151955</v>
      </c>
      <c r="Z64" s="172"/>
    </row>
    <row r="65" spans="1:26" x14ac:dyDescent="0.25">
      <c r="A65" s="163" t="str">
        <f>INDEX('Division Lvl (excl. Esc)'!$AO$2:$AO$418,MATCH(B65,'Division Lvl (excl. Esc)'!$A$2:$A$418,0))</f>
        <v>PR</v>
      </c>
      <c r="B65" s="164" t="s">
        <v>896</v>
      </c>
      <c r="C65" s="130" t="str">
        <f>INDEX('Division Lvl (excl. Esc)'!$B$2:$B$418,MATCH(B65,'Division Lvl (excl. Esc)'!$A$2:$A$418,0))</f>
        <v>Rossmore ZS establishment</v>
      </c>
      <c r="D65" s="165">
        <f>SUMIF('Division Lvl (excl. Esc)'!$A$2:$A$418,$B65,'Division Lvl (excl. Esc)'!I$2:I$418)</f>
        <v>0</v>
      </c>
      <c r="E65" s="166">
        <f>SUMIF('Division Lvl (excl. Esc)'!$A$2:$A$418,$B65,'Division Lvl (excl. Esc)'!J$2:J$418)</f>
        <v>0</v>
      </c>
      <c r="F65" s="166">
        <f>SUMIF('Division Lvl (excl. Esc)'!$A$2:$A$418,$B65,'Division Lvl (excl. Esc)'!K$2:K$418)</f>
        <v>0</v>
      </c>
      <c r="G65" s="166">
        <f>SUMIF('Division Lvl (excl. Esc)'!$A$2:$A$418,$B65,'Division Lvl (excl. Esc)'!L$2:L$418)</f>
        <v>0</v>
      </c>
      <c r="H65" s="166">
        <f>SUMIF('Division Lvl (excl. Esc)'!$A$2:$A$418,$B65,'Division Lvl (excl. Esc)'!M$2:M$418)</f>
        <v>0</v>
      </c>
      <c r="I65" s="166">
        <f>SUMIF('Division Lvl (excl. Esc)'!$A$2:$A$418,$B65,'Division Lvl (excl. Esc)'!N$2:N$418)</f>
        <v>0</v>
      </c>
      <c r="J65" s="166">
        <f>SUMIF('Division Lvl (excl. Esc)'!$A$2:$A$418,$B65,'Division Lvl (excl. Esc)'!O$2:O$418)</f>
        <v>0</v>
      </c>
      <c r="K65" s="166">
        <f>SUMIF('Division Lvl (excl. Esc)'!$A$2:$A$418,$B65,'Division Lvl (excl. Esc)'!P$2:P$418)</f>
        <v>0</v>
      </c>
      <c r="L65" s="166">
        <f>SUMIF('Division Lvl (excl. Esc)'!$A$2:$A$418,$B65,'Division Lvl (excl. Esc)'!Q$2:Q$418)</f>
        <v>0</v>
      </c>
      <c r="M65" s="167">
        <f>SUMIF('Division Lvl (excl. Esc)'!$A$2:$A$418,$B65,'Division Lvl (excl. Esc)'!R$2:R$418)</f>
        <v>10000000</v>
      </c>
      <c r="N65" s="168">
        <f>SUMIF('Division Lvl (excl. Esc)'!$A$2:$A$418,$B65,'Division Lvl (excl. Esc)'!X$2:X$418)</f>
        <v>0</v>
      </c>
      <c r="O65" s="169">
        <f>SUMIF('Division Lvl (excl. Esc)'!$A$2:$A$418,$B65,'Division Lvl (excl. Esc)'!Y$2:Y$418)</f>
        <v>0</v>
      </c>
      <c r="P65" s="169">
        <f>SUMIF('Division Lvl (excl. Esc)'!$A$2:$A$418,$B65,'Division Lvl (excl. Esc)'!Z$2:Z$418)</f>
        <v>0</v>
      </c>
      <c r="Q65" s="169">
        <f>SUMIF('Division Lvl (excl. Esc)'!$A$2:$A$418,$B65,'Division Lvl (excl. Esc)'!AA$2:AA$418)</f>
        <v>0</v>
      </c>
      <c r="R65" s="169">
        <f>SUMIF('Division Lvl (excl. Esc)'!$A$2:$A$418,$B65,'Division Lvl (excl. Esc)'!AB$2:AB$418)</f>
        <v>0</v>
      </c>
      <c r="S65" s="169">
        <f>SUMIF('Division Lvl (excl. Esc)'!$A$2:$A$418,$B65,'Division Lvl (excl. Esc)'!AC$2:AC$418)</f>
        <v>0</v>
      </c>
      <c r="T65" s="169">
        <f>SUMIF('Division Lvl (excl. Esc)'!$A$2:$A$418,$B65,'Division Lvl (excl. Esc)'!AD$2:AD$418)</f>
        <v>0</v>
      </c>
      <c r="U65" s="169">
        <f>SUMIF('Division Lvl (excl. Esc)'!$A$2:$A$418,$B65,'Division Lvl (excl. Esc)'!AE$2:AE$418)</f>
        <v>0</v>
      </c>
      <c r="V65" s="170">
        <f>SUMIF('Division Lvl (excl. Esc)'!$A$2:$A$418,$B65,'Division Lvl (excl. Esc)'!AF$2:AF$418)</f>
        <v>0</v>
      </c>
      <c r="W65" s="170">
        <f>SUMIF('Division Lvl (excl. Esc)'!$A$2:$A$418,$B65,'Division Lvl (excl. Esc)'!AG$2:AG$418)</f>
        <v>12800845.44196357</v>
      </c>
      <c r="X65" s="165">
        <f t="shared" si="2"/>
        <v>10000000</v>
      </c>
      <c r="Y65" s="171">
        <f t="shared" si="1"/>
        <v>12800845.44196357</v>
      </c>
      <c r="Z65" s="172"/>
    </row>
    <row r="66" spans="1:26" x14ac:dyDescent="0.25">
      <c r="A66" s="163" t="str">
        <f>INDEX('Division Lvl (excl. Esc)'!$AO$2:$AO$418,MATCH(B66,'Division Lvl (excl. Esc)'!$A$2:$A$418,0))</f>
        <v>PR</v>
      </c>
      <c r="B66" s="163" t="s">
        <v>122</v>
      </c>
      <c r="C66" s="130" t="str">
        <f>INDEX('Division Lvl (excl. Esc)'!$B$2:$B$418,MATCH(B66,'Division Lvl (excl. Esc)'!$A$2:$A$418,0))</f>
        <v>Catherine Fields North ZS establishment (interim)</v>
      </c>
      <c r="D66" s="165">
        <f>SUMIF('Division Lvl (excl. Esc)'!$A$2:$A$418,$B66,'Division Lvl (excl. Esc)'!I$2:I$418)</f>
        <v>0</v>
      </c>
      <c r="E66" s="166">
        <f>SUMIF('Division Lvl (excl. Esc)'!$A$2:$A$418,$B66,'Division Lvl (excl. Esc)'!J$2:J$418)</f>
        <v>0</v>
      </c>
      <c r="F66" s="166">
        <f>SUMIF('Division Lvl (excl. Esc)'!$A$2:$A$418,$B66,'Division Lvl (excl. Esc)'!K$2:K$418)</f>
        <v>0</v>
      </c>
      <c r="G66" s="166">
        <f>SUMIF('Division Lvl (excl. Esc)'!$A$2:$A$418,$B66,'Division Lvl (excl. Esc)'!L$2:L$418)</f>
        <v>0</v>
      </c>
      <c r="H66" s="166">
        <f>SUMIF('Division Lvl (excl. Esc)'!$A$2:$A$418,$B66,'Division Lvl (excl. Esc)'!M$2:M$418)</f>
        <v>0</v>
      </c>
      <c r="I66" s="166">
        <f>SUMIF('Division Lvl (excl. Esc)'!$A$2:$A$418,$B66,'Division Lvl (excl. Esc)'!N$2:N$418)</f>
        <v>0</v>
      </c>
      <c r="J66" s="166">
        <f>SUMIF('Division Lvl (excl. Esc)'!$A$2:$A$418,$B66,'Division Lvl (excl. Esc)'!O$2:O$418)</f>
        <v>0</v>
      </c>
      <c r="K66" s="166">
        <f>SUMIF('Division Lvl (excl. Esc)'!$A$2:$A$418,$B66,'Division Lvl (excl. Esc)'!P$2:P$418)</f>
        <v>4243819.4077998316</v>
      </c>
      <c r="L66" s="166">
        <f>SUMIF('Division Lvl (excl. Esc)'!$A$2:$A$418,$B66,'Division Lvl (excl. Esc)'!Q$2:Q$418)</f>
        <v>8487638.8155996632</v>
      </c>
      <c r="M66" s="167">
        <f>SUMIF('Division Lvl (excl. Esc)'!$A$2:$A$418,$B66,'Division Lvl (excl. Esc)'!R$2:R$418)</f>
        <v>8582400</v>
      </c>
      <c r="N66" s="168">
        <f>SUMIF('Division Lvl (excl. Esc)'!$A$2:$A$418,$B66,'Division Lvl (excl. Esc)'!X$2:X$418)</f>
        <v>0</v>
      </c>
      <c r="O66" s="169">
        <f>SUMIF('Division Lvl (excl. Esc)'!$A$2:$A$418,$B66,'Division Lvl (excl. Esc)'!Y$2:Y$418)</f>
        <v>0</v>
      </c>
      <c r="P66" s="169">
        <f>SUMIF('Division Lvl (excl. Esc)'!$A$2:$A$418,$B66,'Division Lvl (excl. Esc)'!Z$2:Z$418)</f>
        <v>0</v>
      </c>
      <c r="Q66" s="169">
        <f>SUMIF('Division Lvl (excl. Esc)'!$A$2:$A$418,$B66,'Division Lvl (excl. Esc)'!AA$2:AA$418)</f>
        <v>0</v>
      </c>
      <c r="R66" s="169">
        <f>SUMIF('Division Lvl (excl. Esc)'!$A$2:$A$418,$B66,'Division Lvl (excl. Esc)'!AB$2:AB$418)</f>
        <v>0</v>
      </c>
      <c r="S66" s="169">
        <f>SUMIF('Division Lvl (excl. Esc)'!$A$2:$A$418,$B66,'Division Lvl (excl. Esc)'!AC$2:AC$418)</f>
        <v>0</v>
      </c>
      <c r="T66" s="169">
        <f>SUMIF('Division Lvl (excl. Esc)'!$A$2:$A$418,$B66,'Division Lvl (excl. Esc)'!AD$2:AD$418)</f>
        <v>0</v>
      </c>
      <c r="U66" s="169">
        <f>SUMIF('Division Lvl (excl. Esc)'!$A$2:$A$418,$B66,'Division Lvl (excl. Esc)'!AE$2:AE$418)</f>
        <v>5170681.8629721375</v>
      </c>
      <c r="V66" s="170">
        <f>SUMIF('Division Lvl (excl. Esc)'!$A$2:$A$418,$B66,'Division Lvl (excl. Esc)'!AF$2:AF$418)</f>
        <v>10599897.819092881</v>
      </c>
      <c r="W66" s="170">
        <f>SUMIF('Division Lvl (excl. Esc)'!$A$2:$A$418,$B66,'Division Lvl (excl. Esc)'!AG$2:AG$418)</f>
        <v>10986197.592110815</v>
      </c>
      <c r="X66" s="165">
        <f t="shared" ref="X66:X97" si="3">SUM(D66:M66)</f>
        <v>21313858.223399494</v>
      </c>
      <c r="Y66" s="171">
        <f t="shared" ref="Y66:Y129" si="4">SUM(N66:W66)</f>
        <v>26756777.27417583</v>
      </c>
      <c r="Z66" s="172"/>
    </row>
    <row r="67" spans="1:26" x14ac:dyDescent="0.25">
      <c r="A67" s="163" t="str">
        <f>INDEX('Division Lvl (excl. Esc)'!$AO$2:$AO$418,MATCH(B67,'Division Lvl (excl. Esc)'!$A$2:$A$418,0))</f>
        <v>PRL</v>
      </c>
      <c r="B67" s="164" t="s">
        <v>145</v>
      </c>
      <c r="C67" s="130" t="str">
        <f>INDEX('Division Lvl (excl. Esc)'!$B$2:$B$418,MATCH(B67,'Division Lvl (excl. Esc)'!$A$2:$A$418,0))</f>
        <v>Catherine Fields ZS site purchase</v>
      </c>
      <c r="D67" s="165">
        <f>SUMIF('Division Lvl (excl. Esc)'!$A$2:$A$418,$B67,'Division Lvl (excl. Esc)'!I$2:I$418)</f>
        <v>652365.68464300258</v>
      </c>
      <c r="E67" s="166">
        <f>SUMIF('Division Lvl (excl. Esc)'!$A$2:$A$418,$B67,'Division Lvl (excl. Esc)'!J$2:J$418)</f>
        <v>0</v>
      </c>
      <c r="F67" s="166">
        <f>SUMIF('Division Lvl (excl. Esc)'!$A$2:$A$418,$B67,'Division Lvl (excl. Esc)'!K$2:K$418)</f>
        <v>0</v>
      </c>
      <c r="G67" s="166">
        <f>SUMIF('Division Lvl (excl. Esc)'!$A$2:$A$418,$B67,'Division Lvl (excl. Esc)'!L$2:L$418)</f>
        <v>0</v>
      </c>
      <c r="H67" s="166">
        <f>SUMIF('Division Lvl (excl. Esc)'!$A$2:$A$418,$B67,'Division Lvl (excl. Esc)'!M$2:M$418)</f>
        <v>0</v>
      </c>
      <c r="I67" s="166">
        <f>SUMIF('Division Lvl (excl. Esc)'!$A$2:$A$418,$B67,'Division Lvl (excl. Esc)'!N$2:N$418)</f>
        <v>0</v>
      </c>
      <c r="J67" s="166">
        <f>SUMIF('Division Lvl (excl. Esc)'!$A$2:$A$418,$B67,'Division Lvl (excl. Esc)'!O$2:O$418)</f>
        <v>0</v>
      </c>
      <c r="K67" s="166">
        <f>SUMIF('Division Lvl (excl. Esc)'!$A$2:$A$418,$B67,'Division Lvl (excl. Esc)'!P$2:P$418)</f>
        <v>0</v>
      </c>
      <c r="L67" s="166">
        <f>SUMIF('Division Lvl (excl. Esc)'!$A$2:$A$418,$B67,'Division Lvl (excl. Esc)'!Q$2:Q$418)</f>
        <v>0</v>
      </c>
      <c r="M67" s="167">
        <f>SUMIF('Division Lvl (excl. Esc)'!$A$2:$A$418,$B67,'Division Lvl (excl. Esc)'!R$2:R$418)</f>
        <v>0</v>
      </c>
      <c r="N67" s="168">
        <f>SUMIF('Division Lvl (excl. Esc)'!$A$2:$A$418,$B67,'Division Lvl (excl. Esc)'!X$2:X$418)</f>
        <v>668674.82675907761</v>
      </c>
      <c r="O67" s="169">
        <f>SUMIF('Division Lvl (excl. Esc)'!$A$2:$A$418,$B67,'Division Lvl (excl. Esc)'!Y$2:Y$418)</f>
        <v>0</v>
      </c>
      <c r="P67" s="169">
        <f>SUMIF('Division Lvl (excl. Esc)'!$A$2:$A$418,$B67,'Division Lvl (excl. Esc)'!Z$2:Z$418)</f>
        <v>0</v>
      </c>
      <c r="Q67" s="169">
        <f>SUMIF('Division Lvl (excl. Esc)'!$A$2:$A$418,$B67,'Division Lvl (excl. Esc)'!AA$2:AA$418)</f>
        <v>0</v>
      </c>
      <c r="R67" s="169">
        <f>SUMIF('Division Lvl (excl. Esc)'!$A$2:$A$418,$B67,'Division Lvl (excl. Esc)'!AB$2:AB$418)</f>
        <v>0</v>
      </c>
      <c r="S67" s="169">
        <f>SUMIF('Division Lvl (excl. Esc)'!$A$2:$A$418,$B67,'Division Lvl (excl. Esc)'!AC$2:AC$418)</f>
        <v>0</v>
      </c>
      <c r="T67" s="169">
        <f>SUMIF('Division Lvl (excl. Esc)'!$A$2:$A$418,$B67,'Division Lvl (excl. Esc)'!AD$2:AD$418)</f>
        <v>0</v>
      </c>
      <c r="U67" s="169">
        <f>SUMIF('Division Lvl (excl. Esc)'!$A$2:$A$418,$B67,'Division Lvl (excl. Esc)'!AE$2:AE$418)</f>
        <v>0</v>
      </c>
      <c r="V67" s="170">
        <f>SUMIF('Division Lvl (excl. Esc)'!$A$2:$A$418,$B67,'Division Lvl (excl. Esc)'!AF$2:AF$418)</f>
        <v>0</v>
      </c>
      <c r="W67" s="170">
        <f>SUMIF('Division Lvl (excl. Esc)'!$A$2:$A$418,$B67,'Division Lvl (excl. Esc)'!AG$2:AG$418)</f>
        <v>0</v>
      </c>
      <c r="X67" s="165">
        <f t="shared" si="3"/>
        <v>652365.68464300258</v>
      </c>
      <c r="Y67" s="171">
        <f t="shared" si="4"/>
        <v>668674.82675907761</v>
      </c>
      <c r="Z67" s="172"/>
    </row>
    <row r="68" spans="1:26" x14ac:dyDescent="0.25">
      <c r="A68" s="163" t="str">
        <f>INDEX('Division Lvl (excl. Esc)'!$AO$2:$AO$418,MATCH(B68,'Division Lvl (excl. Esc)'!$A$2:$A$418,0))</f>
        <v>PRL</v>
      </c>
      <c r="B68" s="163" t="s">
        <v>146</v>
      </c>
      <c r="C68" s="130" t="str">
        <f>INDEX('Division Lvl (excl. Esc)'!$B$2:$B$418,MATCH(B68,'Division Lvl (excl. Esc)'!$A$2:$A$418,0))</f>
        <v>North Bringelly ZS site purchase</v>
      </c>
      <c r="D68" s="165">
        <f>SUMIF('Division Lvl (excl. Esc)'!$A$2:$A$418,$B68,'Division Lvl (excl. Esc)'!I$2:I$418)</f>
        <v>0</v>
      </c>
      <c r="E68" s="166">
        <f>SUMIF('Division Lvl (excl. Esc)'!$A$2:$A$418,$B68,'Division Lvl (excl. Esc)'!J$2:J$418)</f>
        <v>0</v>
      </c>
      <c r="F68" s="166">
        <f>SUMIF('Division Lvl (excl. Esc)'!$A$2:$A$418,$B68,'Division Lvl (excl. Esc)'!K$2:K$418)</f>
        <v>3481430.0484192637</v>
      </c>
      <c r="G68" s="166">
        <f>SUMIF('Division Lvl (excl. Esc)'!$A$2:$A$418,$B68,'Division Lvl (excl. Esc)'!L$2:L$418)</f>
        <v>0</v>
      </c>
      <c r="H68" s="166">
        <f>SUMIF('Division Lvl (excl. Esc)'!$A$2:$A$418,$B68,'Division Lvl (excl. Esc)'!M$2:M$418)</f>
        <v>0</v>
      </c>
      <c r="I68" s="166">
        <f>SUMIF('Division Lvl (excl. Esc)'!$A$2:$A$418,$B68,'Division Lvl (excl. Esc)'!N$2:N$418)</f>
        <v>0</v>
      </c>
      <c r="J68" s="166">
        <f>SUMIF('Division Lvl (excl. Esc)'!$A$2:$A$418,$B68,'Division Lvl (excl. Esc)'!O$2:O$418)</f>
        <v>0</v>
      </c>
      <c r="K68" s="166">
        <f>SUMIF('Division Lvl (excl. Esc)'!$A$2:$A$418,$B68,'Division Lvl (excl. Esc)'!P$2:P$418)</f>
        <v>0</v>
      </c>
      <c r="L68" s="166">
        <f>SUMIF('Division Lvl (excl. Esc)'!$A$2:$A$418,$B68,'Division Lvl (excl. Esc)'!Q$2:Q$418)</f>
        <v>0</v>
      </c>
      <c r="M68" s="167">
        <f>SUMIF('Division Lvl (excl. Esc)'!$A$2:$A$418,$B68,'Division Lvl (excl. Esc)'!R$2:R$418)</f>
        <v>0</v>
      </c>
      <c r="N68" s="168">
        <f>SUMIF('Division Lvl (excl. Esc)'!$A$2:$A$418,$B68,'Division Lvl (excl. Esc)'!X$2:X$418)</f>
        <v>0</v>
      </c>
      <c r="O68" s="169">
        <f>SUMIF('Division Lvl (excl. Esc)'!$A$2:$A$418,$B68,'Division Lvl (excl. Esc)'!Y$2:Y$418)</f>
        <v>0</v>
      </c>
      <c r="P68" s="169">
        <f>SUMIF('Division Lvl (excl. Esc)'!$A$2:$A$418,$B68,'Division Lvl (excl. Esc)'!Z$2:Z$418)</f>
        <v>3749119.3807360008</v>
      </c>
      <c r="Q68" s="169">
        <f>SUMIF('Division Lvl (excl. Esc)'!$A$2:$A$418,$B68,'Division Lvl (excl. Esc)'!AA$2:AA$418)</f>
        <v>0</v>
      </c>
      <c r="R68" s="169">
        <f>SUMIF('Division Lvl (excl. Esc)'!$A$2:$A$418,$B68,'Division Lvl (excl. Esc)'!AB$2:AB$418)</f>
        <v>0</v>
      </c>
      <c r="S68" s="169">
        <f>SUMIF('Division Lvl (excl. Esc)'!$A$2:$A$418,$B68,'Division Lvl (excl. Esc)'!AC$2:AC$418)</f>
        <v>0</v>
      </c>
      <c r="T68" s="169">
        <f>SUMIF('Division Lvl (excl. Esc)'!$A$2:$A$418,$B68,'Division Lvl (excl. Esc)'!AD$2:AD$418)</f>
        <v>0</v>
      </c>
      <c r="U68" s="169">
        <f>SUMIF('Division Lvl (excl. Esc)'!$A$2:$A$418,$B68,'Division Lvl (excl. Esc)'!AE$2:AE$418)</f>
        <v>0</v>
      </c>
      <c r="V68" s="170">
        <f>SUMIF('Division Lvl (excl. Esc)'!$A$2:$A$418,$B68,'Division Lvl (excl. Esc)'!AF$2:AF$418)</f>
        <v>0</v>
      </c>
      <c r="W68" s="170">
        <f>SUMIF('Division Lvl (excl. Esc)'!$A$2:$A$418,$B68,'Division Lvl (excl. Esc)'!AG$2:AG$418)</f>
        <v>0</v>
      </c>
      <c r="X68" s="165">
        <f t="shared" si="3"/>
        <v>3481430.0484192637</v>
      </c>
      <c r="Y68" s="171">
        <f t="shared" si="4"/>
        <v>3749119.3807360008</v>
      </c>
      <c r="Z68" s="172"/>
    </row>
    <row r="69" spans="1:26" x14ac:dyDescent="0.25">
      <c r="A69" s="163" t="str">
        <f>INDEX('Division Lvl (excl. Esc)'!$AO$2:$AO$418,MATCH(B69,'Division Lvl (excl. Esc)'!$A$2:$A$418,0))</f>
        <v>PR</v>
      </c>
      <c r="B69" s="164" t="s">
        <v>897</v>
      </c>
      <c r="C69" s="130" t="str">
        <f>INDEX('Division Lvl (excl. Esc)'!$B$2:$B$418,MATCH(B69,'Division Lvl (excl. Esc)'!$A$2:$A$418,0))</f>
        <v>North Bringelly ZS establishment</v>
      </c>
      <c r="D69" s="165">
        <f>SUMIF('Division Lvl (excl. Esc)'!$A$2:$A$418,$B69,'Division Lvl (excl. Esc)'!I$2:I$418)</f>
        <v>0</v>
      </c>
      <c r="E69" s="166">
        <f>SUMIF('Division Lvl (excl. Esc)'!$A$2:$A$418,$B69,'Division Lvl (excl. Esc)'!J$2:J$418)</f>
        <v>0</v>
      </c>
      <c r="F69" s="166">
        <f>SUMIF('Division Lvl (excl. Esc)'!$A$2:$A$418,$B69,'Division Lvl (excl. Esc)'!K$2:K$418)</f>
        <v>0</v>
      </c>
      <c r="G69" s="166">
        <f>SUMIF('Division Lvl (excl. Esc)'!$A$2:$A$418,$B69,'Division Lvl (excl. Esc)'!L$2:L$418)</f>
        <v>0</v>
      </c>
      <c r="H69" s="166">
        <f>SUMIF('Division Lvl (excl. Esc)'!$A$2:$A$418,$B69,'Division Lvl (excl. Esc)'!M$2:M$418)</f>
        <v>0</v>
      </c>
      <c r="I69" s="166">
        <f>SUMIF('Division Lvl (excl. Esc)'!$A$2:$A$418,$B69,'Division Lvl (excl. Esc)'!N$2:N$418)</f>
        <v>0</v>
      </c>
      <c r="J69" s="166">
        <f>SUMIF('Division Lvl (excl. Esc)'!$A$2:$A$418,$B69,'Division Lvl (excl. Esc)'!O$2:O$418)</f>
        <v>4371197.2833881564</v>
      </c>
      <c r="K69" s="166">
        <f>SUMIF('Division Lvl (excl. Esc)'!$A$2:$A$418,$B69,'Division Lvl (excl. Esc)'!P$2:P$418)</f>
        <v>8742394.5667763129</v>
      </c>
      <c r="L69" s="166">
        <f>SUMIF('Division Lvl (excl. Esc)'!$A$2:$A$418,$B69,'Division Lvl (excl. Esc)'!Q$2:Q$418)</f>
        <v>8742394.5667763129</v>
      </c>
      <c r="M69" s="167">
        <f>SUMIF('Division Lvl (excl. Esc)'!$A$2:$A$418,$B69,'Division Lvl (excl. Esc)'!R$2:R$418)</f>
        <v>0</v>
      </c>
      <c r="N69" s="168">
        <f>SUMIF('Division Lvl (excl. Esc)'!$A$2:$A$418,$B69,'Division Lvl (excl. Esc)'!X$2:X$418)</f>
        <v>0</v>
      </c>
      <c r="O69" s="169">
        <f>SUMIF('Division Lvl (excl. Esc)'!$A$2:$A$418,$B69,'Division Lvl (excl. Esc)'!Y$2:Y$418)</f>
        <v>0</v>
      </c>
      <c r="P69" s="169">
        <f>SUMIF('Division Lvl (excl. Esc)'!$A$2:$A$418,$B69,'Division Lvl (excl. Esc)'!Z$2:Z$418)</f>
        <v>0</v>
      </c>
      <c r="Q69" s="169">
        <f>SUMIF('Division Lvl (excl. Esc)'!$A$2:$A$418,$B69,'Division Lvl (excl. Esc)'!AA$2:AA$418)</f>
        <v>0</v>
      </c>
      <c r="R69" s="169">
        <f>SUMIF('Division Lvl (excl. Esc)'!$A$2:$A$418,$B69,'Division Lvl (excl. Esc)'!AB$2:AB$418)</f>
        <v>0</v>
      </c>
      <c r="S69" s="169">
        <f>SUMIF('Division Lvl (excl. Esc)'!$A$2:$A$418,$B69,'Division Lvl (excl. Esc)'!AC$2:AC$418)</f>
        <v>0</v>
      </c>
      <c r="T69" s="169">
        <f>SUMIF('Division Lvl (excl. Esc)'!$A$2:$A$418,$B69,'Division Lvl (excl. Esc)'!AD$2:AD$418)</f>
        <v>5195979.9372366937</v>
      </c>
      <c r="U69" s="169">
        <f>SUMIF('Division Lvl (excl. Esc)'!$A$2:$A$418,$B69,'Division Lvl (excl. Esc)'!AE$2:AE$418)</f>
        <v>10651758.871335221</v>
      </c>
      <c r="V69" s="170">
        <f>SUMIF('Division Lvl (excl. Esc)'!$A$2:$A$418,$B69,'Division Lvl (excl. Esc)'!AF$2:AF$418)</f>
        <v>10918052.843118601</v>
      </c>
      <c r="W69" s="170">
        <f>SUMIF('Division Lvl (excl. Esc)'!$A$2:$A$418,$B69,'Division Lvl (excl. Esc)'!AG$2:AG$418)</f>
        <v>0</v>
      </c>
      <c r="X69" s="165">
        <f t="shared" si="3"/>
        <v>21855986.416940782</v>
      </c>
      <c r="Y69" s="171">
        <f t="shared" si="4"/>
        <v>26765791.651690517</v>
      </c>
      <c r="Z69" s="172"/>
    </row>
    <row r="70" spans="1:26" x14ac:dyDescent="0.25">
      <c r="A70" s="163" t="str">
        <f>INDEX('Division Lvl (excl. Esc)'!$AO$2:$AO$418,MATCH(B70,'Division Lvl (excl. Esc)'!$A$2:$A$418,0))</f>
        <v>PR</v>
      </c>
      <c r="B70" s="163" t="s">
        <v>176</v>
      </c>
      <c r="C70" s="130" t="str">
        <f>INDEX('Division Lvl (excl. Esc)'!$B$2:$B$418,MATCH(B70,'Division Lvl (excl. Esc)'!$A$2:$A$418,0))</f>
        <v>Culburra Beach development (33kV fdr and single transformer ZS)</v>
      </c>
      <c r="D70" s="165">
        <f>SUMIF('Division Lvl (excl. Esc)'!$A$2:$A$418,$B70,'Division Lvl (excl. Esc)'!I$2:I$418)</f>
        <v>0</v>
      </c>
      <c r="E70" s="166">
        <f>SUMIF('Division Lvl (excl. Esc)'!$A$2:$A$418,$B70,'Division Lvl (excl. Esc)'!J$2:J$418)</f>
        <v>0</v>
      </c>
      <c r="F70" s="166">
        <f>SUMIF('Division Lvl (excl. Esc)'!$A$2:$A$418,$B70,'Division Lvl (excl. Esc)'!K$2:K$418)</f>
        <v>0</v>
      </c>
      <c r="G70" s="166">
        <f>SUMIF('Division Lvl (excl. Esc)'!$A$2:$A$418,$B70,'Division Lvl (excl. Esc)'!L$2:L$418)</f>
        <v>0</v>
      </c>
      <c r="H70" s="166">
        <f>SUMIF('Division Lvl (excl. Esc)'!$A$2:$A$418,$B70,'Division Lvl (excl. Esc)'!M$2:M$418)</f>
        <v>0</v>
      </c>
      <c r="I70" s="166">
        <f>SUMIF('Division Lvl (excl. Esc)'!$A$2:$A$418,$B70,'Division Lvl (excl. Esc)'!N$2:N$418)</f>
        <v>0</v>
      </c>
      <c r="J70" s="166">
        <f>SUMIF('Division Lvl (excl. Esc)'!$A$2:$A$418,$B70,'Division Lvl (excl. Esc)'!O$2:O$418)</f>
        <v>3790184.0698156352</v>
      </c>
      <c r="K70" s="166">
        <f>SUMIF('Division Lvl (excl. Esc)'!$A$2:$A$418,$B70,'Division Lvl (excl. Esc)'!P$2:P$418)</f>
        <v>1895092.0349078176</v>
      </c>
      <c r="L70" s="166">
        <f>SUMIF('Division Lvl (excl. Esc)'!$A$2:$A$418,$B70,'Division Lvl (excl. Esc)'!Q$2:Q$418)</f>
        <v>0</v>
      </c>
      <c r="M70" s="167">
        <f>SUMIF('Division Lvl (excl. Esc)'!$A$2:$A$418,$B70,'Division Lvl (excl. Esc)'!R$2:R$418)</f>
        <v>0</v>
      </c>
      <c r="N70" s="168">
        <f>SUMIF('Division Lvl (excl. Esc)'!$A$2:$A$418,$B70,'Division Lvl (excl. Esc)'!X$2:X$418)</f>
        <v>0</v>
      </c>
      <c r="O70" s="169">
        <f>SUMIF('Division Lvl (excl. Esc)'!$A$2:$A$418,$B70,'Division Lvl (excl. Esc)'!Y$2:Y$418)</f>
        <v>0</v>
      </c>
      <c r="P70" s="169">
        <f>SUMIF('Division Lvl (excl. Esc)'!$A$2:$A$418,$B70,'Division Lvl (excl. Esc)'!Z$2:Z$418)</f>
        <v>0</v>
      </c>
      <c r="Q70" s="169">
        <f>SUMIF('Division Lvl (excl. Esc)'!$A$2:$A$418,$B70,'Division Lvl (excl. Esc)'!AA$2:AA$418)</f>
        <v>0</v>
      </c>
      <c r="R70" s="169">
        <f>SUMIF('Division Lvl (excl. Esc)'!$A$2:$A$418,$B70,'Division Lvl (excl. Esc)'!AB$2:AB$418)</f>
        <v>0</v>
      </c>
      <c r="S70" s="169">
        <f>SUMIF('Division Lvl (excl. Esc)'!$A$2:$A$418,$B70,'Division Lvl (excl. Esc)'!AC$2:AC$418)</f>
        <v>0</v>
      </c>
      <c r="T70" s="169">
        <f>SUMIF('Division Lvl (excl. Esc)'!$A$2:$A$418,$B70,'Division Lvl (excl. Esc)'!AD$2:AD$418)</f>
        <v>4505337.8075700514</v>
      </c>
      <c r="U70" s="169">
        <f>SUMIF('Division Lvl (excl. Esc)'!$A$2:$A$418,$B70,'Division Lvl (excl. Esc)'!AE$2:AE$418)</f>
        <v>2308985.626379651</v>
      </c>
      <c r="V70" s="170">
        <f>SUMIF('Division Lvl (excl. Esc)'!$A$2:$A$418,$B70,'Division Lvl (excl. Esc)'!AF$2:AF$418)</f>
        <v>0</v>
      </c>
      <c r="W70" s="170">
        <f>SUMIF('Division Lvl (excl. Esc)'!$A$2:$A$418,$B70,'Division Lvl (excl. Esc)'!AG$2:AG$418)</f>
        <v>0</v>
      </c>
      <c r="X70" s="165">
        <f t="shared" si="3"/>
        <v>5685276.1047234526</v>
      </c>
      <c r="Y70" s="171">
        <f t="shared" si="4"/>
        <v>6814323.4339497024</v>
      </c>
      <c r="Z70" s="172"/>
    </row>
    <row r="71" spans="1:26" x14ac:dyDescent="0.25">
      <c r="A71" s="163" t="str">
        <f>INDEX('Division Lvl (excl. Esc)'!$AO$2:$AO$418,MATCH(B71,'Division Lvl (excl. Esc)'!$A$2:$A$418,0))</f>
        <v>PR</v>
      </c>
      <c r="B71" s="175" t="s">
        <v>124</v>
      </c>
      <c r="C71" s="130" t="str">
        <f>INDEX('Division Lvl (excl. Esc)'!$B$2:$B$418,MATCH(B71,'Division Lvl (excl. Esc)'!$A$2:$A$418,0))</f>
        <v>Southpipe (Oakdale Estate) ZS 132/11kV establishment</v>
      </c>
      <c r="D71" s="165">
        <f>SUMIF('Division Lvl (excl. Esc)'!$A$2:$A$418,$B71,'Division Lvl (excl. Esc)'!I$2:I$418)</f>
        <v>6340801.369576104</v>
      </c>
      <c r="E71" s="166">
        <f>SUMIF('Division Lvl (excl. Esc)'!$A$2:$A$418,$B71,'Division Lvl (excl. Esc)'!J$2:J$418)</f>
        <v>12660384.843298392</v>
      </c>
      <c r="F71" s="166">
        <f>SUMIF('Division Lvl (excl. Esc)'!$A$2:$A$418,$B71,'Division Lvl (excl. Esc)'!K$2:K$418)</f>
        <v>12627047.316186715</v>
      </c>
      <c r="G71" s="166">
        <f>SUMIF('Division Lvl (excl. Esc)'!$A$2:$A$418,$B71,'Division Lvl (excl. Esc)'!L$2:L$418)</f>
        <v>0</v>
      </c>
      <c r="H71" s="166">
        <f>SUMIF('Division Lvl (excl. Esc)'!$A$2:$A$418,$B71,'Division Lvl (excl. Esc)'!M$2:M$418)</f>
        <v>0</v>
      </c>
      <c r="I71" s="166">
        <f>SUMIF('Division Lvl (excl. Esc)'!$A$2:$A$418,$B71,'Division Lvl (excl. Esc)'!N$2:N$418)</f>
        <v>0</v>
      </c>
      <c r="J71" s="166">
        <f>SUMIF('Division Lvl (excl. Esc)'!$A$2:$A$418,$B71,'Division Lvl (excl. Esc)'!O$2:O$418)</f>
        <v>0</v>
      </c>
      <c r="K71" s="166">
        <f>SUMIF('Division Lvl (excl. Esc)'!$A$2:$A$418,$B71,'Division Lvl (excl. Esc)'!P$2:P$418)</f>
        <v>0</v>
      </c>
      <c r="L71" s="166">
        <f>SUMIF('Division Lvl (excl. Esc)'!$A$2:$A$418,$B71,'Division Lvl (excl. Esc)'!Q$2:Q$418)</f>
        <v>0</v>
      </c>
      <c r="M71" s="167">
        <f>SUMIF('Division Lvl (excl. Esc)'!$A$2:$A$418,$B71,'Division Lvl (excl. Esc)'!R$2:R$418)</f>
        <v>0</v>
      </c>
      <c r="N71" s="168">
        <f>SUMIF('Division Lvl (excl. Esc)'!$A$2:$A$418,$B71,'Division Lvl (excl. Esc)'!X$2:X$418)</f>
        <v>6499321.403815506</v>
      </c>
      <c r="O71" s="169">
        <f>SUMIF('Division Lvl (excl. Esc)'!$A$2:$A$418,$B71,'Division Lvl (excl. Esc)'!Y$2:Y$418)</f>
        <v>13301316.825990373</v>
      </c>
      <c r="P71" s="169">
        <f>SUMIF('Division Lvl (excl. Esc)'!$A$2:$A$418,$B71,'Division Lvl (excl. Esc)'!Z$2:Z$418)</f>
        <v>13597948.876232883</v>
      </c>
      <c r="Q71" s="169">
        <f>SUMIF('Division Lvl (excl. Esc)'!$A$2:$A$418,$B71,'Division Lvl (excl. Esc)'!AA$2:AA$418)</f>
        <v>0</v>
      </c>
      <c r="R71" s="169">
        <f>SUMIF('Division Lvl (excl. Esc)'!$A$2:$A$418,$B71,'Division Lvl (excl. Esc)'!AB$2:AB$418)</f>
        <v>0</v>
      </c>
      <c r="S71" s="169">
        <f>SUMIF('Division Lvl (excl. Esc)'!$A$2:$A$418,$B71,'Division Lvl (excl. Esc)'!AC$2:AC$418)</f>
        <v>0</v>
      </c>
      <c r="T71" s="169">
        <f>SUMIF('Division Lvl (excl. Esc)'!$A$2:$A$418,$B71,'Division Lvl (excl. Esc)'!AD$2:AD$418)</f>
        <v>0</v>
      </c>
      <c r="U71" s="169">
        <f>SUMIF('Division Lvl (excl. Esc)'!$A$2:$A$418,$B71,'Division Lvl (excl. Esc)'!AE$2:AE$418)</f>
        <v>0</v>
      </c>
      <c r="V71" s="170">
        <f>SUMIF('Division Lvl (excl. Esc)'!$A$2:$A$418,$B71,'Division Lvl (excl. Esc)'!AF$2:AF$418)</f>
        <v>0</v>
      </c>
      <c r="W71" s="170">
        <f>SUMIF('Division Lvl (excl. Esc)'!$A$2:$A$418,$B71,'Division Lvl (excl. Esc)'!AG$2:AG$418)</f>
        <v>0</v>
      </c>
      <c r="X71" s="165">
        <f t="shared" si="3"/>
        <v>31628233.529061209</v>
      </c>
      <c r="Y71" s="171">
        <f t="shared" si="4"/>
        <v>33398587.106038764</v>
      </c>
      <c r="Z71" s="172"/>
    </row>
    <row r="72" spans="1:26" x14ac:dyDescent="0.25">
      <c r="A72" s="163" t="str">
        <f>INDEX('Division Lvl (excl. Esc)'!$AO$2:$AO$418,MATCH(B72,'Division Lvl (excl. Esc)'!$A$2:$A$418,0))</f>
        <v>PRL</v>
      </c>
      <c r="B72" s="163" t="s">
        <v>148</v>
      </c>
      <c r="C72" s="130" t="str">
        <f>INDEX('Division Lvl (excl. Esc)'!$B$2:$B$418,MATCH(B72,'Division Lvl (excl. Esc)'!$A$2:$A$418,0))</f>
        <v>Riverstone West site purchase</v>
      </c>
      <c r="D72" s="165">
        <f>SUMIF('Division Lvl (excl. Esc)'!$A$2:$A$418,$B72,'Division Lvl (excl. Esc)'!I$2:I$418)</f>
        <v>0</v>
      </c>
      <c r="E72" s="166">
        <f>SUMIF('Division Lvl (excl. Esc)'!$A$2:$A$418,$B72,'Division Lvl (excl. Esc)'!J$2:J$418)</f>
        <v>0</v>
      </c>
      <c r="F72" s="166">
        <f>SUMIF('Division Lvl (excl. Esc)'!$A$2:$A$418,$B72,'Division Lvl (excl. Esc)'!K$2:K$418)</f>
        <v>0</v>
      </c>
      <c r="G72" s="166">
        <f>SUMIF('Division Lvl (excl. Esc)'!$A$2:$A$418,$B72,'Division Lvl (excl. Esc)'!L$2:L$418)</f>
        <v>0</v>
      </c>
      <c r="H72" s="166">
        <f>SUMIF('Division Lvl (excl. Esc)'!$A$2:$A$418,$B72,'Division Lvl (excl. Esc)'!M$2:M$418)</f>
        <v>0</v>
      </c>
      <c r="I72" s="166">
        <f>SUMIF('Division Lvl (excl. Esc)'!$A$2:$A$418,$B72,'Division Lvl (excl. Esc)'!N$2:N$418)</f>
        <v>0</v>
      </c>
      <c r="J72" s="166">
        <f>SUMIF('Division Lvl (excl. Esc)'!$A$2:$A$418,$B72,'Division Lvl (excl. Esc)'!O$2:O$418)</f>
        <v>0</v>
      </c>
      <c r="K72" s="166">
        <f>SUMIF('Division Lvl (excl. Esc)'!$A$2:$A$418,$B72,'Division Lvl (excl. Esc)'!P$2:P$418)</f>
        <v>4944793.307000177</v>
      </c>
      <c r="L72" s="166">
        <f>SUMIF('Division Lvl (excl. Esc)'!$A$2:$A$418,$B72,'Division Lvl (excl. Esc)'!Q$2:Q$418)</f>
        <v>0</v>
      </c>
      <c r="M72" s="167">
        <f>SUMIF('Division Lvl (excl. Esc)'!$A$2:$A$418,$B72,'Division Lvl (excl. Esc)'!R$2:R$418)</f>
        <v>0</v>
      </c>
      <c r="N72" s="168">
        <f>SUMIF('Division Lvl (excl. Esc)'!$A$2:$A$418,$B72,'Division Lvl (excl. Esc)'!X$2:X$418)</f>
        <v>0</v>
      </c>
      <c r="O72" s="169">
        <f>SUMIF('Division Lvl (excl. Esc)'!$A$2:$A$418,$B72,'Division Lvl (excl. Esc)'!Y$2:Y$418)</f>
        <v>0</v>
      </c>
      <c r="P72" s="169">
        <f>SUMIF('Division Lvl (excl. Esc)'!$A$2:$A$418,$B72,'Division Lvl (excl. Esc)'!Z$2:Z$418)</f>
        <v>0</v>
      </c>
      <c r="Q72" s="169">
        <f>SUMIF('Division Lvl (excl. Esc)'!$A$2:$A$418,$B72,'Division Lvl (excl. Esc)'!AA$2:AA$418)</f>
        <v>0</v>
      </c>
      <c r="R72" s="169">
        <f>SUMIF('Division Lvl (excl. Esc)'!$A$2:$A$418,$B72,'Division Lvl (excl. Esc)'!AB$2:AB$418)</f>
        <v>0</v>
      </c>
      <c r="S72" s="169">
        <f>SUMIF('Division Lvl (excl. Esc)'!$A$2:$A$418,$B72,'Division Lvl (excl. Esc)'!AC$2:AC$418)</f>
        <v>0</v>
      </c>
      <c r="T72" s="169">
        <f>SUMIF('Division Lvl (excl. Esc)'!$A$2:$A$418,$B72,'Division Lvl (excl. Esc)'!AD$2:AD$418)</f>
        <v>0</v>
      </c>
      <c r="U72" s="169">
        <f>SUMIF('Division Lvl (excl. Esc)'!$A$2:$A$418,$B72,'Division Lvl (excl. Esc)'!AE$2:AE$418)</f>
        <v>6024750.4928366635</v>
      </c>
      <c r="V72" s="170">
        <f>SUMIF('Division Lvl (excl. Esc)'!$A$2:$A$418,$B72,'Division Lvl (excl. Esc)'!AF$2:AF$418)</f>
        <v>0</v>
      </c>
      <c r="W72" s="170">
        <f>SUMIF('Division Lvl (excl. Esc)'!$A$2:$A$418,$B72,'Division Lvl (excl. Esc)'!AG$2:AG$418)</f>
        <v>0</v>
      </c>
      <c r="X72" s="165">
        <f t="shared" si="3"/>
        <v>4944793.307000177</v>
      </c>
      <c r="Y72" s="171">
        <f t="shared" si="4"/>
        <v>6024750.4928366635</v>
      </c>
      <c r="Z72" s="172"/>
    </row>
    <row r="73" spans="1:26" x14ac:dyDescent="0.25">
      <c r="A73" s="163" t="str">
        <f>INDEX('Division Lvl (excl. Esc)'!$AO$2:$AO$418,MATCH(B73,'Division Lvl (excl. Esc)'!$A$2:$A$418,0))</f>
        <v>PRL</v>
      </c>
      <c r="B73" s="163" t="s">
        <v>149</v>
      </c>
      <c r="C73" s="130" t="str">
        <f>INDEX('Division Lvl (excl. Esc)'!$B$2:$B$418,MATCH(B73,'Division Lvl (excl. Esc)'!$A$2:$A$418,0))</f>
        <v>Eschol Park ZS site purchase</v>
      </c>
      <c r="D73" s="165">
        <f>SUMIF('Division Lvl (excl. Esc)'!$A$2:$A$418,$B73,'Division Lvl (excl. Esc)'!I$2:I$418)</f>
        <v>0</v>
      </c>
      <c r="E73" s="166">
        <f>SUMIF('Division Lvl (excl. Esc)'!$A$2:$A$418,$B73,'Division Lvl (excl. Esc)'!J$2:J$418)</f>
        <v>0</v>
      </c>
      <c r="F73" s="166">
        <f>SUMIF('Division Lvl (excl. Esc)'!$A$2:$A$418,$B73,'Division Lvl (excl. Esc)'!K$2:K$418)</f>
        <v>0</v>
      </c>
      <c r="G73" s="166">
        <f>SUMIF('Division Lvl (excl. Esc)'!$A$2:$A$418,$B73,'Division Lvl (excl. Esc)'!L$2:L$418)</f>
        <v>0</v>
      </c>
      <c r="H73" s="166">
        <f>SUMIF('Division Lvl (excl. Esc)'!$A$2:$A$418,$B73,'Division Lvl (excl. Esc)'!M$2:M$418)</f>
        <v>0</v>
      </c>
      <c r="I73" s="166">
        <f>SUMIF('Division Lvl (excl. Esc)'!$A$2:$A$418,$B73,'Division Lvl (excl. Esc)'!N$2:N$418)</f>
        <v>0</v>
      </c>
      <c r="J73" s="166">
        <f>SUMIF('Division Lvl (excl. Esc)'!$A$2:$A$418,$B73,'Division Lvl (excl. Esc)'!O$2:O$418)</f>
        <v>0</v>
      </c>
      <c r="K73" s="166">
        <f>SUMIF('Division Lvl (excl. Esc)'!$A$2:$A$418,$B73,'Division Lvl (excl. Esc)'!P$2:P$418)</f>
        <v>0</v>
      </c>
      <c r="L73" s="166">
        <f>SUMIF('Division Lvl (excl. Esc)'!$A$2:$A$418,$B73,'Division Lvl (excl. Esc)'!Q$2:Q$418)</f>
        <v>0</v>
      </c>
      <c r="M73" s="167">
        <f>SUMIF('Division Lvl (excl. Esc)'!$A$2:$A$418,$B73,'Division Lvl (excl. Esc)'!R$2:R$418)</f>
        <v>5000000</v>
      </c>
      <c r="N73" s="168">
        <f>SUMIF('Division Lvl (excl. Esc)'!$A$2:$A$418,$B73,'Division Lvl (excl. Esc)'!X$2:X$418)</f>
        <v>0</v>
      </c>
      <c r="O73" s="169">
        <f>SUMIF('Division Lvl (excl. Esc)'!$A$2:$A$418,$B73,'Division Lvl (excl. Esc)'!Y$2:Y$418)</f>
        <v>0</v>
      </c>
      <c r="P73" s="169">
        <f>SUMIF('Division Lvl (excl. Esc)'!$A$2:$A$418,$B73,'Division Lvl (excl. Esc)'!Z$2:Z$418)</f>
        <v>0</v>
      </c>
      <c r="Q73" s="169">
        <f>SUMIF('Division Lvl (excl. Esc)'!$A$2:$A$418,$B73,'Division Lvl (excl. Esc)'!AA$2:AA$418)</f>
        <v>0</v>
      </c>
      <c r="R73" s="169">
        <f>SUMIF('Division Lvl (excl. Esc)'!$A$2:$A$418,$B73,'Division Lvl (excl. Esc)'!AB$2:AB$418)</f>
        <v>0</v>
      </c>
      <c r="S73" s="169">
        <f>SUMIF('Division Lvl (excl. Esc)'!$A$2:$A$418,$B73,'Division Lvl (excl. Esc)'!AC$2:AC$418)</f>
        <v>0</v>
      </c>
      <c r="T73" s="169">
        <f>SUMIF('Division Lvl (excl. Esc)'!$A$2:$A$418,$B73,'Division Lvl (excl. Esc)'!AD$2:AD$418)</f>
        <v>0</v>
      </c>
      <c r="U73" s="169">
        <f>SUMIF('Division Lvl (excl. Esc)'!$A$2:$A$418,$B73,'Division Lvl (excl. Esc)'!AE$2:AE$418)</f>
        <v>0</v>
      </c>
      <c r="V73" s="170">
        <f>SUMIF('Division Lvl (excl. Esc)'!$A$2:$A$418,$B73,'Division Lvl (excl. Esc)'!AF$2:AF$418)</f>
        <v>0</v>
      </c>
      <c r="W73" s="170">
        <f>SUMIF('Division Lvl (excl. Esc)'!$A$2:$A$418,$B73,'Division Lvl (excl. Esc)'!AG$2:AG$418)</f>
        <v>6400422.7209817851</v>
      </c>
      <c r="X73" s="165">
        <f t="shared" si="3"/>
        <v>5000000</v>
      </c>
      <c r="Y73" s="171">
        <f t="shared" si="4"/>
        <v>6400422.7209817851</v>
      </c>
      <c r="Z73" s="172"/>
    </row>
    <row r="74" spans="1:26" x14ac:dyDescent="0.25">
      <c r="A74" s="163" t="str">
        <f>INDEX('Division Lvl (excl. Esc)'!$AO$2:$AO$418,MATCH(B74,'Division Lvl (excl. Esc)'!$A$2:$A$418,0))</f>
        <v>PR</v>
      </c>
      <c r="B74" s="163" t="s">
        <v>108</v>
      </c>
      <c r="C74" s="130" t="str">
        <f>INDEX('Division Lvl (excl. Esc)'!$B$2:$B$418,MATCH(B74,'Division Lvl (excl. Esc)'!$A$2:$A$418,0))</f>
        <v>West Dapto ZS establishment</v>
      </c>
      <c r="D74" s="165">
        <f>SUMIF('Division Lvl (excl. Esc)'!$A$2:$A$418,$B74,'Division Lvl (excl. Esc)'!I$2:I$418)</f>
        <v>0</v>
      </c>
      <c r="E74" s="166">
        <f>SUMIF('Division Lvl (excl. Esc)'!$A$2:$A$418,$B74,'Division Lvl (excl. Esc)'!J$2:J$418)</f>
        <v>0</v>
      </c>
      <c r="F74" s="166">
        <f>SUMIF('Division Lvl (excl. Esc)'!$A$2:$A$418,$B74,'Division Lvl (excl. Esc)'!K$2:K$418)</f>
        <v>4063923.0302347839</v>
      </c>
      <c r="G74" s="166">
        <f>SUMIF('Division Lvl (excl. Esc)'!$A$2:$A$418,$B74,'Division Lvl (excl. Esc)'!L$2:L$418)</f>
        <v>8102959.8554076273</v>
      </c>
      <c r="H74" s="166">
        <f>SUMIF('Division Lvl (excl. Esc)'!$A$2:$A$418,$B74,'Division Lvl (excl. Esc)'!M$2:M$418)</f>
        <v>4619623.6991318446</v>
      </c>
      <c r="I74" s="166">
        <f>SUMIF('Division Lvl (excl. Esc)'!$A$2:$A$418,$B74,'Division Lvl (excl. Esc)'!N$2:N$418)</f>
        <v>3461355.3149001235</v>
      </c>
      <c r="J74" s="166">
        <f>SUMIF('Division Lvl (excl. Esc)'!$A$2:$A$418,$B74,'Division Lvl (excl. Esc)'!O$2:O$418)</f>
        <v>0</v>
      </c>
      <c r="K74" s="166">
        <f>SUMIF('Division Lvl (excl. Esc)'!$A$2:$A$418,$B74,'Division Lvl (excl. Esc)'!P$2:P$418)</f>
        <v>0</v>
      </c>
      <c r="L74" s="166">
        <f>SUMIF('Division Lvl (excl. Esc)'!$A$2:$A$418,$B74,'Division Lvl (excl. Esc)'!Q$2:Q$418)</f>
        <v>0</v>
      </c>
      <c r="M74" s="167">
        <f>SUMIF('Division Lvl (excl. Esc)'!$A$2:$A$418,$B74,'Division Lvl (excl. Esc)'!R$2:R$418)</f>
        <v>0</v>
      </c>
      <c r="N74" s="168">
        <f>SUMIF('Division Lvl (excl. Esc)'!$A$2:$A$418,$B74,'Division Lvl (excl. Esc)'!X$2:X$418)</f>
        <v>0</v>
      </c>
      <c r="O74" s="169">
        <f>SUMIF('Division Lvl (excl. Esc)'!$A$2:$A$418,$B74,'Division Lvl (excl. Esc)'!Y$2:Y$418)</f>
        <v>0</v>
      </c>
      <c r="P74" s="169">
        <f>SUMIF('Division Lvl (excl. Esc)'!$A$2:$A$418,$B74,'Division Lvl (excl. Esc)'!Z$2:Z$418)</f>
        <v>4376400.6119814301</v>
      </c>
      <c r="Q74" s="169">
        <f>SUMIF('Division Lvl (excl. Esc)'!$A$2:$A$418,$B74,'Division Lvl (excl. Esc)'!AA$2:AA$418)</f>
        <v>8944151.5406158231</v>
      </c>
      <c r="R74" s="169">
        <f>SUMIF('Division Lvl (excl. Esc)'!$A$2:$A$418,$B74,'Division Lvl (excl. Esc)'!AB$2:AB$418)</f>
        <v>5226680.1936619366</v>
      </c>
      <c r="S74" s="169">
        <f>SUMIF('Division Lvl (excl. Esc)'!$A$2:$A$418,$B74,'Division Lvl (excl. Esc)'!AC$2:AC$418)</f>
        <v>4014110.9767858791</v>
      </c>
      <c r="T74" s="169">
        <f>SUMIF('Division Lvl (excl. Esc)'!$A$2:$A$418,$B74,'Division Lvl (excl. Esc)'!AD$2:AD$418)</f>
        <v>0</v>
      </c>
      <c r="U74" s="169">
        <f>SUMIF('Division Lvl (excl. Esc)'!$A$2:$A$418,$B74,'Division Lvl (excl. Esc)'!AE$2:AE$418)</f>
        <v>0</v>
      </c>
      <c r="V74" s="170">
        <f>SUMIF('Division Lvl (excl. Esc)'!$A$2:$A$418,$B74,'Division Lvl (excl. Esc)'!AF$2:AF$418)</f>
        <v>0</v>
      </c>
      <c r="W74" s="170">
        <f>SUMIF('Division Lvl (excl. Esc)'!$A$2:$A$418,$B74,'Division Lvl (excl. Esc)'!AG$2:AG$418)</f>
        <v>0</v>
      </c>
      <c r="X74" s="165">
        <f t="shared" si="3"/>
        <v>20247861.899674378</v>
      </c>
      <c r="Y74" s="171">
        <f t="shared" si="4"/>
        <v>22561343.323045067</v>
      </c>
      <c r="Z74" s="172"/>
    </row>
    <row r="75" spans="1:26" x14ac:dyDescent="0.25">
      <c r="A75" s="163" t="str">
        <f>INDEX('Division Lvl (excl. Esc)'!$AO$2:$AO$418,MATCH(B75,'Division Lvl (excl. Esc)'!$A$2:$A$418,0))</f>
        <v>PR</v>
      </c>
      <c r="B75" s="163" t="s">
        <v>922</v>
      </c>
      <c r="C75" s="130" t="str">
        <f>INDEX('Division Lvl (excl. Esc)'!$B$2:$B$418,MATCH(B75,'Division Lvl (excl. Esc)'!$A$2:$A$418,0))</f>
        <v>Avondale (South West Dapto) 132/11kV ZS establishment</v>
      </c>
      <c r="D75" s="165">
        <f>SUMIF('Division Lvl (excl. Esc)'!$A$2:$A$418,$B75,'Division Lvl (excl. Esc)'!I$2:I$418)</f>
        <v>0</v>
      </c>
      <c r="E75" s="166">
        <f>SUMIF('Division Lvl (excl. Esc)'!$A$2:$A$418,$B75,'Division Lvl (excl. Esc)'!J$2:J$418)</f>
        <v>0</v>
      </c>
      <c r="F75" s="166">
        <f>SUMIF('Division Lvl (excl. Esc)'!$A$2:$A$418,$B75,'Division Lvl (excl. Esc)'!K$2:K$418)</f>
        <v>0</v>
      </c>
      <c r="G75" s="166">
        <f>SUMIF('Division Lvl (excl. Esc)'!$A$2:$A$418,$B75,'Division Lvl (excl. Esc)'!L$2:L$418)</f>
        <v>0</v>
      </c>
      <c r="H75" s="166">
        <f>SUMIF('Division Lvl (excl. Esc)'!$A$2:$A$418,$B75,'Division Lvl (excl. Esc)'!M$2:M$418)</f>
        <v>0</v>
      </c>
      <c r="I75" s="166">
        <f>SUMIF('Division Lvl (excl. Esc)'!$A$2:$A$418,$B75,'Division Lvl (excl. Esc)'!N$2:N$418)</f>
        <v>0</v>
      </c>
      <c r="J75" s="166">
        <f>SUMIF('Division Lvl (excl. Esc)'!$A$2:$A$418,$B75,'Division Lvl (excl. Esc)'!O$2:O$418)</f>
        <v>4944793.307000177</v>
      </c>
      <c r="K75" s="166">
        <f>SUMIF('Division Lvl (excl. Esc)'!$A$2:$A$418,$B75,'Division Lvl (excl. Esc)'!P$2:P$418)</f>
        <v>4944793.307000177</v>
      </c>
      <c r="L75" s="166">
        <f>SUMIF('Division Lvl (excl. Esc)'!$A$2:$A$418,$B75,'Division Lvl (excl. Esc)'!Q$2:Q$418)</f>
        <v>4944793.307000177</v>
      </c>
      <c r="M75" s="167">
        <f>SUMIF('Division Lvl (excl. Esc)'!$A$2:$A$418,$B75,'Division Lvl (excl. Esc)'!R$2:R$418)</f>
        <v>0</v>
      </c>
      <c r="N75" s="168">
        <f>SUMIF('Division Lvl (excl. Esc)'!$A$2:$A$418,$B75,'Division Lvl (excl. Esc)'!X$2:X$418)</f>
        <v>0</v>
      </c>
      <c r="O75" s="169">
        <f>SUMIF('Division Lvl (excl. Esc)'!$A$2:$A$418,$B75,'Division Lvl (excl. Esc)'!Y$2:Y$418)</f>
        <v>0</v>
      </c>
      <c r="P75" s="169">
        <f>SUMIF('Division Lvl (excl. Esc)'!$A$2:$A$418,$B75,'Division Lvl (excl. Esc)'!Z$2:Z$418)</f>
        <v>0</v>
      </c>
      <c r="Q75" s="169">
        <f>SUMIF('Division Lvl (excl. Esc)'!$A$2:$A$418,$B75,'Division Lvl (excl. Esc)'!AA$2:AA$418)</f>
        <v>0</v>
      </c>
      <c r="R75" s="169">
        <f>SUMIF('Division Lvl (excl. Esc)'!$A$2:$A$418,$B75,'Division Lvl (excl. Esc)'!AB$2:AB$418)</f>
        <v>0</v>
      </c>
      <c r="S75" s="169">
        <f>SUMIF('Division Lvl (excl. Esc)'!$A$2:$A$418,$B75,'Division Lvl (excl. Esc)'!AC$2:AC$418)</f>
        <v>0</v>
      </c>
      <c r="T75" s="169">
        <f>SUMIF('Division Lvl (excl. Esc)'!$A$2:$A$418,$B75,'Division Lvl (excl. Esc)'!AD$2:AD$418)</f>
        <v>5877805.3588650385</v>
      </c>
      <c r="U75" s="169">
        <f>SUMIF('Division Lvl (excl. Esc)'!$A$2:$A$418,$B75,'Division Lvl (excl. Esc)'!AE$2:AE$418)</f>
        <v>6024750.4928366635</v>
      </c>
      <c r="V75" s="170">
        <f>SUMIF('Division Lvl (excl. Esc)'!$A$2:$A$418,$B75,'Division Lvl (excl. Esc)'!AF$2:AF$418)</f>
        <v>6175369.2551575797</v>
      </c>
      <c r="W75" s="170">
        <f>SUMIF('Division Lvl (excl. Esc)'!$A$2:$A$418,$B75,'Division Lvl (excl. Esc)'!AG$2:AG$418)</f>
        <v>0</v>
      </c>
      <c r="X75" s="165">
        <f t="shared" si="3"/>
        <v>14834379.921000531</v>
      </c>
      <c r="Y75" s="171">
        <f t="shared" si="4"/>
        <v>18077925.106859282</v>
      </c>
      <c r="Z75" s="172"/>
    </row>
    <row r="76" spans="1:26" x14ac:dyDescent="0.25">
      <c r="A76" s="163" t="str">
        <f>INDEX('Division Lvl (excl. Esc)'!$AO$2:$AO$418,MATCH(B76,'Division Lvl (excl. Esc)'!$A$2:$A$418,0))</f>
        <v>PR</v>
      </c>
      <c r="B76" s="163" t="s">
        <v>109</v>
      </c>
      <c r="C76" s="130" t="str">
        <f>INDEX('Division Lvl (excl. Esc)'!$B$2:$B$418,MATCH(B76,'Division Lvl (excl. Esc)'!$A$2:$A$418,0))</f>
        <v>Leppington South ZS establishment (permanent)</v>
      </c>
      <c r="D76" s="165">
        <f>SUMIF('Division Lvl (excl. Esc)'!$A$2:$A$418,$B76,'Division Lvl (excl. Esc)'!I$2:I$418)</f>
        <v>13552968.426479835</v>
      </c>
      <c r="E76" s="166">
        <f>SUMIF('Division Lvl (excl. Esc)'!$A$2:$A$418,$B76,'Division Lvl (excl. Esc)'!J$2:J$418)</f>
        <v>3517243.0838926248</v>
      </c>
      <c r="F76" s="166">
        <f>SUMIF('Division Lvl (excl. Esc)'!$A$2:$A$418,$B76,'Division Lvl (excl. Esc)'!K$2:K$418)</f>
        <v>0</v>
      </c>
      <c r="G76" s="166">
        <f>SUMIF('Division Lvl (excl. Esc)'!$A$2:$A$418,$B76,'Division Lvl (excl. Esc)'!L$2:L$418)</f>
        <v>0</v>
      </c>
      <c r="H76" s="166">
        <f>SUMIF('Division Lvl (excl. Esc)'!$A$2:$A$418,$B76,'Division Lvl (excl. Esc)'!M$2:M$418)</f>
        <v>0</v>
      </c>
      <c r="I76" s="166">
        <f>SUMIF('Division Lvl (excl. Esc)'!$A$2:$A$418,$B76,'Division Lvl (excl. Esc)'!N$2:N$418)</f>
        <v>0</v>
      </c>
      <c r="J76" s="166">
        <f>SUMIF('Division Lvl (excl. Esc)'!$A$2:$A$418,$B76,'Division Lvl (excl. Esc)'!O$2:O$418)</f>
        <v>0</v>
      </c>
      <c r="K76" s="166">
        <f>SUMIF('Division Lvl (excl. Esc)'!$A$2:$A$418,$B76,'Division Lvl (excl. Esc)'!P$2:P$418)</f>
        <v>0</v>
      </c>
      <c r="L76" s="166">
        <f>SUMIF('Division Lvl (excl. Esc)'!$A$2:$A$418,$B76,'Division Lvl (excl. Esc)'!Q$2:Q$418)</f>
        <v>0</v>
      </c>
      <c r="M76" s="167">
        <f>SUMIF('Division Lvl (excl. Esc)'!$A$2:$A$418,$B76,'Division Lvl (excl. Esc)'!R$2:R$418)</f>
        <v>0</v>
      </c>
      <c r="N76" s="168">
        <f>SUMIF('Division Lvl (excl. Esc)'!$A$2:$A$418,$B76,'Division Lvl (excl. Esc)'!X$2:X$418)</f>
        <v>13891792.637141829</v>
      </c>
      <c r="O76" s="169">
        <f>SUMIF('Division Lvl (excl. Esc)'!$A$2:$A$418,$B76,'Division Lvl (excl. Esc)'!Y$2:Y$418)</f>
        <v>3695303.5150146885</v>
      </c>
      <c r="P76" s="169">
        <f>SUMIF('Division Lvl (excl. Esc)'!$A$2:$A$418,$B76,'Division Lvl (excl. Esc)'!Z$2:Z$418)</f>
        <v>0</v>
      </c>
      <c r="Q76" s="169">
        <f>SUMIF('Division Lvl (excl. Esc)'!$A$2:$A$418,$B76,'Division Lvl (excl. Esc)'!AA$2:AA$418)</f>
        <v>0</v>
      </c>
      <c r="R76" s="169">
        <f>SUMIF('Division Lvl (excl. Esc)'!$A$2:$A$418,$B76,'Division Lvl (excl. Esc)'!AB$2:AB$418)</f>
        <v>0</v>
      </c>
      <c r="S76" s="169">
        <f>SUMIF('Division Lvl (excl. Esc)'!$A$2:$A$418,$B76,'Division Lvl (excl. Esc)'!AC$2:AC$418)</f>
        <v>0</v>
      </c>
      <c r="T76" s="169">
        <f>SUMIF('Division Lvl (excl. Esc)'!$A$2:$A$418,$B76,'Division Lvl (excl. Esc)'!AD$2:AD$418)</f>
        <v>0</v>
      </c>
      <c r="U76" s="169">
        <f>SUMIF('Division Lvl (excl. Esc)'!$A$2:$A$418,$B76,'Division Lvl (excl. Esc)'!AE$2:AE$418)</f>
        <v>0</v>
      </c>
      <c r="V76" s="170">
        <f>SUMIF('Division Lvl (excl. Esc)'!$A$2:$A$418,$B76,'Division Lvl (excl. Esc)'!AF$2:AF$418)</f>
        <v>0</v>
      </c>
      <c r="W76" s="170">
        <f>SUMIF('Division Lvl (excl. Esc)'!$A$2:$A$418,$B76,'Division Lvl (excl. Esc)'!AG$2:AG$418)</f>
        <v>0</v>
      </c>
      <c r="X76" s="165">
        <f t="shared" si="3"/>
        <v>17070211.51037246</v>
      </c>
      <c r="Y76" s="171">
        <f t="shared" si="4"/>
        <v>17587096.152156517</v>
      </c>
      <c r="Z76" s="172"/>
    </row>
    <row r="77" spans="1:26" x14ac:dyDescent="0.25">
      <c r="A77" s="163" t="str">
        <f>INDEX('Division Lvl (excl. Esc)'!$AO$2:$AO$418,MATCH(B77,'Division Lvl (excl. Esc)'!$A$2:$A$418,0))</f>
        <v>PR</v>
      </c>
      <c r="B77" s="163" t="s">
        <v>126</v>
      </c>
      <c r="C77" s="130" t="str">
        <f>INDEX('Division Lvl (excl. Esc)'!$B$2:$B$418,MATCH(B77,'Division Lvl (excl. Esc)'!$A$2:$A$418,0))</f>
        <v>Calderwood ZS establishment (interim initially)</v>
      </c>
      <c r="D77" s="165">
        <f>SUMIF('Division Lvl (excl. Esc)'!$A$2:$A$418,$B77,'Division Lvl (excl. Esc)'!I$2:I$418)</f>
        <v>1475011.5361386309</v>
      </c>
      <c r="E77" s="166">
        <f>SUMIF('Division Lvl (excl. Esc)'!$A$2:$A$418,$B77,'Division Lvl (excl. Esc)'!J$2:J$418)</f>
        <v>1472543.6587101459</v>
      </c>
      <c r="F77" s="166">
        <f>SUMIF('Division Lvl (excl. Esc)'!$A$2:$A$418,$B77,'Division Lvl (excl. Esc)'!K$2:K$418)</f>
        <v>0</v>
      </c>
      <c r="G77" s="166">
        <f>SUMIF('Division Lvl (excl. Esc)'!$A$2:$A$418,$B77,'Division Lvl (excl. Esc)'!L$2:L$418)</f>
        <v>0</v>
      </c>
      <c r="H77" s="166">
        <f>SUMIF('Division Lvl (excl. Esc)'!$A$2:$A$418,$B77,'Division Lvl (excl. Esc)'!M$2:M$418)</f>
        <v>0</v>
      </c>
      <c r="I77" s="166">
        <f>SUMIF('Division Lvl (excl. Esc)'!$A$2:$A$418,$B77,'Division Lvl (excl. Esc)'!N$2:N$418)</f>
        <v>0</v>
      </c>
      <c r="J77" s="166">
        <f>SUMIF('Division Lvl (excl. Esc)'!$A$2:$A$418,$B77,'Division Lvl (excl. Esc)'!O$2:O$418)</f>
        <v>0</v>
      </c>
      <c r="K77" s="166">
        <f>SUMIF('Division Lvl (excl. Esc)'!$A$2:$A$418,$B77,'Division Lvl (excl. Esc)'!P$2:P$418)</f>
        <v>0</v>
      </c>
      <c r="L77" s="166">
        <f>SUMIF('Division Lvl (excl. Esc)'!$A$2:$A$418,$B77,'Division Lvl (excl. Esc)'!Q$2:Q$418)</f>
        <v>0</v>
      </c>
      <c r="M77" s="167">
        <f>SUMIF('Division Lvl (excl. Esc)'!$A$2:$A$418,$B77,'Division Lvl (excl. Esc)'!R$2:R$418)</f>
        <v>0</v>
      </c>
      <c r="N77" s="168">
        <f>SUMIF('Division Lvl (excl. Esc)'!$A$2:$A$418,$B77,'Division Lvl (excl. Esc)'!X$2:X$418)</f>
        <v>1511886.8245420966</v>
      </c>
      <c r="O77" s="169">
        <f>SUMIF('Division Lvl (excl. Esc)'!$A$2:$A$418,$B77,'Division Lvl (excl. Esc)'!Y$2:Y$418)</f>
        <v>1547091.1814323468</v>
      </c>
      <c r="P77" s="169">
        <f>SUMIF('Division Lvl (excl. Esc)'!$A$2:$A$418,$B77,'Division Lvl (excl. Esc)'!Z$2:Z$418)</f>
        <v>0</v>
      </c>
      <c r="Q77" s="169">
        <f>SUMIF('Division Lvl (excl. Esc)'!$A$2:$A$418,$B77,'Division Lvl (excl. Esc)'!AA$2:AA$418)</f>
        <v>0</v>
      </c>
      <c r="R77" s="169">
        <f>SUMIF('Division Lvl (excl. Esc)'!$A$2:$A$418,$B77,'Division Lvl (excl. Esc)'!AB$2:AB$418)</f>
        <v>0</v>
      </c>
      <c r="S77" s="169">
        <f>SUMIF('Division Lvl (excl. Esc)'!$A$2:$A$418,$B77,'Division Lvl (excl. Esc)'!AC$2:AC$418)</f>
        <v>0</v>
      </c>
      <c r="T77" s="169">
        <f>SUMIF('Division Lvl (excl. Esc)'!$A$2:$A$418,$B77,'Division Lvl (excl. Esc)'!AD$2:AD$418)</f>
        <v>0</v>
      </c>
      <c r="U77" s="169">
        <f>SUMIF('Division Lvl (excl. Esc)'!$A$2:$A$418,$B77,'Division Lvl (excl. Esc)'!AE$2:AE$418)</f>
        <v>0</v>
      </c>
      <c r="V77" s="170">
        <f>SUMIF('Division Lvl (excl. Esc)'!$A$2:$A$418,$B77,'Division Lvl (excl. Esc)'!AF$2:AF$418)</f>
        <v>0</v>
      </c>
      <c r="W77" s="170">
        <f>SUMIF('Division Lvl (excl. Esc)'!$A$2:$A$418,$B77,'Division Lvl (excl. Esc)'!AG$2:AG$418)</f>
        <v>0</v>
      </c>
      <c r="X77" s="165">
        <f t="shared" si="3"/>
        <v>2947555.1948487768</v>
      </c>
      <c r="Y77" s="171">
        <f t="shared" si="4"/>
        <v>3058978.0059744436</v>
      </c>
      <c r="Z77" s="172"/>
    </row>
    <row r="78" spans="1:26" x14ac:dyDescent="0.25">
      <c r="A78" s="163" t="str">
        <f>INDEX('Division Lvl (excl. Esc)'!$AO$2:$AO$418,MATCH(B78,'Division Lvl (excl. Esc)'!$A$2:$A$418,0))</f>
        <v>PRL</v>
      </c>
      <c r="B78" s="163" t="s">
        <v>150</v>
      </c>
      <c r="C78" s="130" t="str">
        <f>INDEX('Division Lvl (excl. Esc)'!$B$2:$B$418,MATCH(B78,'Division Lvl (excl. Esc)'!$A$2:$A$418,0))</f>
        <v>Avondale (South West Dapto) 132/11kV Zone Substation establishment site purchase</v>
      </c>
      <c r="D78" s="165">
        <f>SUMIF('Division Lvl (excl. Esc)'!$A$2:$A$418,$B78,'Division Lvl (excl. Esc)'!I$2:I$418)</f>
        <v>0</v>
      </c>
      <c r="E78" s="166">
        <f>SUMIF('Division Lvl (excl. Esc)'!$A$2:$A$418,$B78,'Division Lvl (excl. Esc)'!J$2:J$418)</f>
        <v>0</v>
      </c>
      <c r="F78" s="166">
        <f>SUMIF('Division Lvl (excl. Esc)'!$A$2:$A$418,$B78,'Division Lvl (excl. Esc)'!K$2:K$418)</f>
        <v>0</v>
      </c>
      <c r="G78" s="166">
        <f>SUMIF('Division Lvl (excl. Esc)'!$A$2:$A$418,$B78,'Division Lvl (excl. Esc)'!L$2:L$418)</f>
        <v>0</v>
      </c>
      <c r="H78" s="166">
        <f>SUMIF('Division Lvl (excl. Esc)'!$A$2:$A$418,$B78,'Division Lvl (excl. Esc)'!M$2:M$418)</f>
        <v>0</v>
      </c>
      <c r="I78" s="166">
        <f>SUMIF('Division Lvl (excl. Esc)'!$A$2:$A$418,$B78,'Division Lvl (excl. Esc)'!N$2:N$418)</f>
        <v>2472396.6535000885</v>
      </c>
      <c r="J78" s="166">
        <f>SUMIF('Division Lvl (excl. Esc)'!$A$2:$A$418,$B78,'Division Lvl (excl. Esc)'!O$2:O$418)</f>
        <v>0</v>
      </c>
      <c r="K78" s="166">
        <f>SUMIF('Division Lvl (excl. Esc)'!$A$2:$A$418,$B78,'Division Lvl (excl. Esc)'!P$2:P$418)</f>
        <v>0</v>
      </c>
      <c r="L78" s="166">
        <f>SUMIF('Division Lvl (excl. Esc)'!$A$2:$A$418,$B78,'Division Lvl (excl. Esc)'!Q$2:Q$418)</f>
        <v>0</v>
      </c>
      <c r="M78" s="167">
        <f>SUMIF('Division Lvl (excl. Esc)'!$A$2:$A$418,$B78,'Division Lvl (excl. Esc)'!R$2:R$418)</f>
        <v>0</v>
      </c>
      <c r="N78" s="168">
        <f>SUMIF('Division Lvl (excl. Esc)'!$A$2:$A$418,$B78,'Division Lvl (excl. Esc)'!X$2:X$418)</f>
        <v>0</v>
      </c>
      <c r="O78" s="169">
        <f>SUMIF('Division Lvl (excl. Esc)'!$A$2:$A$418,$B78,'Division Lvl (excl. Esc)'!Y$2:Y$418)</f>
        <v>0</v>
      </c>
      <c r="P78" s="169">
        <f>SUMIF('Division Lvl (excl. Esc)'!$A$2:$A$418,$B78,'Division Lvl (excl. Esc)'!Z$2:Z$418)</f>
        <v>0</v>
      </c>
      <c r="Q78" s="169">
        <f>SUMIF('Division Lvl (excl. Esc)'!$A$2:$A$418,$B78,'Division Lvl (excl. Esc)'!AA$2:AA$418)</f>
        <v>0</v>
      </c>
      <c r="R78" s="169">
        <f>SUMIF('Division Lvl (excl. Esc)'!$A$2:$A$418,$B78,'Division Lvl (excl. Esc)'!AB$2:AB$418)</f>
        <v>0</v>
      </c>
      <c r="S78" s="169">
        <f>SUMIF('Division Lvl (excl. Esc)'!$A$2:$A$418,$B78,'Division Lvl (excl. Esc)'!AC$2:AC$418)</f>
        <v>2867222.1262756283</v>
      </c>
      <c r="T78" s="169">
        <f>SUMIF('Division Lvl (excl. Esc)'!$A$2:$A$418,$B78,'Division Lvl (excl. Esc)'!AD$2:AD$418)</f>
        <v>0</v>
      </c>
      <c r="U78" s="169">
        <f>SUMIF('Division Lvl (excl. Esc)'!$A$2:$A$418,$B78,'Division Lvl (excl. Esc)'!AE$2:AE$418)</f>
        <v>0</v>
      </c>
      <c r="V78" s="170">
        <f>SUMIF('Division Lvl (excl. Esc)'!$A$2:$A$418,$B78,'Division Lvl (excl. Esc)'!AF$2:AF$418)</f>
        <v>0</v>
      </c>
      <c r="W78" s="170">
        <f>SUMIF('Division Lvl (excl. Esc)'!$A$2:$A$418,$B78,'Division Lvl (excl. Esc)'!AG$2:AG$418)</f>
        <v>0</v>
      </c>
      <c r="X78" s="165">
        <f t="shared" si="3"/>
        <v>2472396.6535000885</v>
      </c>
      <c r="Y78" s="171">
        <f t="shared" si="4"/>
        <v>2867222.1262756283</v>
      </c>
      <c r="Z78" s="172"/>
    </row>
    <row r="79" spans="1:26" x14ac:dyDescent="0.25">
      <c r="A79" s="163" t="str">
        <f>INDEX('Division Lvl (excl. Esc)'!$AO$2:$AO$418,MATCH(B79,'Division Lvl (excl. Esc)'!$A$2:$A$418,0))</f>
        <v>PR</v>
      </c>
      <c r="B79" s="163" t="s">
        <v>110</v>
      </c>
      <c r="C79" s="130" t="str">
        <f>INDEX('Division Lvl (excl. Esc)'!$B$2:$B$418,MATCH(B79,'Division Lvl (excl. Esc)'!$A$2:$A$418,0))</f>
        <v>Liverpool ZS 11kV switchboard extension &amp; distribution works</v>
      </c>
      <c r="D79" s="165">
        <f>SUMIF('Division Lvl (excl. Esc)'!$A$2:$A$418,$B79,'Division Lvl (excl. Esc)'!I$2:I$418)</f>
        <v>292387.94543289056</v>
      </c>
      <c r="E79" s="166">
        <f>SUMIF('Division Lvl (excl. Esc)'!$A$2:$A$418,$B79,'Division Lvl (excl. Esc)'!J$2:J$418)</f>
        <v>0</v>
      </c>
      <c r="F79" s="166">
        <f>SUMIF('Division Lvl (excl. Esc)'!$A$2:$A$418,$B79,'Division Lvl (excl. Esc)'!K$2:K$418)</f>
        <v>0</v>
      </c>
      <c r="G79" s="166">
        <f>SUMIF('Division Lvl (excl. Esc)'!$A$2:$A$418,$B79,'Division Lvl (excl. Esc)'!L$2:L$418)</f>
        <v>0</v>
      </c>
      <c r="H79" s="166">
        <f>SUMIF('Division Lvl (excl. Esc)'!$A$2:$A$418,$B79,'Division Lvl (excl. Esc)'!M$2:M$418)</f>
        <v>0</v>
      </c>
      <c r="I79" s="166">
        <f>SUMIF('Division Lvl (excl. Esc)'!$A$2:$A$418,$B79,'Division Lvl (excl. Esc)'!N$2:N$418)</f>
        <v>0</v>
      </c>
      <c r="J79" s="166">
        <f>SUMIF('Division Lvl (excl. Esc)'!$A$2:$A$418,$B79,'Division Lvl (excl. Esc)'!O$2:O$418)</f>
        <v>0</v>
      </c>
      <c r="K79" s="166">
        <f>SUMIF('Division Lvl (excl. Esc)'!$A$2:$A$418,$B79,'Division Lvl (excl. Esc)'!P$2:P$418)</f>
        <v>0</v>
      </c>
      <c r="L79" s="166">
        <f>SUMIF('Division Lvl (excl. Esc)'!$A$2:$A$418,$B79,'Division Lvl (excl. Esc)'!Q$2:Q$418)</f>
        <v>0</v>
      </c>
      <c r="M79" s="167">
        <f>SUMIF('Division Lvl (excl. Esc)'!$A$2:$A$418,$B79,'Division Lvl (excl. Esc)'!R$2:R$418)</f>
        <v>0</v>
      </c>
      <c r="N79" s="168">
        <f>SUMIF('Division Lvl (excl. Esc)'!$A$2:$A$418,$B79,'Division Lvl (excl. Esc)'!X$2:X$418)</f>
        <v>299697.64406871278</v>
      </c>
      <c r="O79" s="169">
        <f>SUMIF('Division Lvl (excl. Esc)'!$A$2:$A$418,$B79,'Division Lvl (excl. Esc)'!Y$2:Y$418)</f>
        <v>0</v>
      </c>
      <c r="P79" s="169">
        <f>SUMIF('Division Lvl (excl. Esc)'!$A$2:$A$418,$B79,'Division Lvl (excl. Esc)'!Z$2:Z$418)</f>
        <v>0</v>
      </c>
      <c r="Q79" s="169">
        <f>SUMIF('Division Lvl (excl. Esc)'!$A$2:$A$418,$B79,'Division Lvl (excl. Esc)'!AA$2:AA$418)</f>
        <v>0</v>
      </c>
      <c r="R79" s="169">
        <f>SUMIF('Division Lvl (excl. Esc)'!$A$2:$A$418,$B79,'Division Lvl (excl. Esc)'!AB$2:AB$418)</f>
        <v>0</v>
      </c>
      <c r="S79" s="169">
        <f>SUMIF('Division Lvl (excl. Esc)'!$A$2:$A$418,$B79,'Division Lvl (excl. Esc)'!AC$2:AC$418)</f>
        <v>0</v>
      </c>
      <c r="T79" s="169">
        <f>SUMIF('Division Lvl (excl. Esc)'!$A$2:$A$418,$B79,'Division Lvl (excl. Esc)'!AD$2:AD$418)</f>
        <v>0</v>
      </c>
      <c r="U79" s="169">
        <f>SUMIF('Division Lvl (excl. Esc)'!$A$2:$A$418,$B79,'Division Lvl (excl. Esc)'!AE$2:AE$418)</f>
        <v>0</v>
      </c>
      <c r="V79" s="170">
        <f>SUMIF('Division Lvl (excl. Esc)'!$A$2:$A$418,$B79,'Division Lvl (excl. Esc)'!AF$2:AF$418)</f>
        <v>0</v>
      </c>
      <c r="W79" s="170">
        <f>SUMIF('Division Lvl (excl. Esc)'!$A$2:$A$418,$B79,'Division Lvl (excl. Esc)'!AG$2:AG$418)</f>
        <v>0</v>
      </c>
      <c r="X79" s="165">
        <f t="shared" si="3"/>
        <v>292387.94543289056</v>
      </c>
      <c r="Y79" s="171">
        <f t="shared" si="4"/>
        <v>299697.64406871278</v>
      </c>
      <c r="Z79" s="172"/>
    </row>
    <row r="80" spans="1:26" x14ac:dyDescent="0.25">
      <c r="A80" s="163" t="str">
        <f>INDEX('Division Lvl (excl. Esc)'!$AO$2:$AO$418,MATCH(B80,'Division Lvl (excl. Esc)'!$A$2:$A$418,0))</f>
        <v>PR</v>
      </c>
      <c r="B80" s="163" t="s">
        <v>127</v>
      </c>
      <c r="C80" s="130" t="str">
        <f>INDEX('Division Lvl (excl. Esc)'!$B$2:$B$418,MATCH(B80,'Division Lvl (excl. Esc)'!$A$2:$A$418,0))</f>
        <v>South Penrith Zone Substation</v>
      </c>
      <c r="D80" s="165">
        <f>SUMIF('Division Lvl (excl. Esc)'!$A$2:$A$418,$B80,'Division Lvl (excl. Esc)'!I$2:I$418)</f>
        <v>0</v>
      </c>
      <c r="E80" s="166">
        <f>SUMIF('Division Lvl (excl. Esc)'!$A$2:$A$418,$B80,'Division Lvl (excl. Esc)'!J$2:J$418)</f>
        <v>0</v>
      </c>
      <c r="F80" s="166">
        <f>SUMIF('Division Lvl (excl. Esc)'!$A$2:$A$418,$B80,'Division Lvl (excl. Esc)'!K$2:K$418)</f>
        <v>0</v>
      </c>
      <c r="G80" s="166">
        <f>SUMIF('Division Lvl (excl. Esc)'!$A$2:$A$418,$B80,'Division Lvl (excl. Esc)'!L$2:L$418)</f>
        <v>5777345.3247509347</v>
      </c>
      <c r="H80" s="166">
        <f>SUMIF('Division Lvl (excl. Esc)'!$A$2:$A$418,$B80,'Division Lvl (excl. Esc)'!M$2:M$418)</f>
        <v>11523346.322633212</v>
      </c>
      <c r="I80" s="166">
        <f>SUMIF('Division Lvl (excl. Esc)'!$A$2:$A$418,$B80,'Division Lvl (excl. Esc)'!N$2:N$418)</f>
        <v>11523346.322633212</v>
      </c>
      <c r="J80" s="166">
        <f>SUMIF('Division Lvl (excl. Esc)'!$A$2:$A$418,$B80,'Division Lvl (excl. Esc)'!O$2:O$418)</f>
        <v>0</v>
      </c>
      <c r="K80" s="166">
        <f>SUMIF('Division Lvl (excl. Esc)'!$A$2:$A$418,$B80,'Division Lvl (excl. Esc)'!P$2:P$418)</f>
        <v>0</v>
      </c>
      <c r="L80" s="166">
        <f>SUMIF('Division Lvl (excl. Esc)'!$A$2:$A$418,$B80,'Division Lvl (excl. Esc)'!Q$2:Q$418)</f>
        <v>0</v>
      </c>
      <c r="M80" s="167">
        <f>SUMIF('Division Lvl (excl. Esc)'!$A$2:$A$418,$B80,'Division Lvl (excl. Esc)'!R$2:R$418)</f>
        <v>0</v>
      </c>
      <c r="N80" s="168">
        <f>SUMIF('Division Lvl (excl. Esc)'!$A$2:$A$418,$B80,'Division Lvl (excl. Esc)'!X$2:X$418)</f>
        <v>0</v>
      </c>
      <c r="O80" s="169">
        <f>SUMIF('Division Lvl (excl. Esc)'!$A$2:$A$418,$B80,'Division Lvl (excl. Esc)'!Y$2:Y$418)</f>
        <v>0</v>
      </c>
      <c r="P80" s="169">
        <f>SUMIF('Division Lvl (excl. Esc)'!$A$2:$A$418,$B80,'Division Lvl (excl. Esc)'!Z$2:Z$418)</f>
        <v>0</v>
      </c>
      <c r="Q80" s="169">
        <f>SUMIF('Division Lvl (excl. Esc)'!$A$2:$A$418,$B80,'Division Lvl (excl. Esc)'!AA$2:AA$418)</f>
        <v>6377108.2430521576</v>
      </c>
      <c r="R80" s="169">
        <f>SUMIF('Division Lvl (excl. Esc)'!$A$2:$A$418,$B80,'Division Lvl (excl. Esc)'!AB$2:AB$418)</f>
        <v>13037608.669410195</v>
      </c>
      <c r="S80" s="169">
        <f>SUMIF('Division Lvl (excl. Esc)'!$A$2:$A$418,$B80,'Division Lvl (excl. Esc)'!AC$2:AC$418)</f>
        <v>13363548.886145448</v>
      </c>
      <c r="T80" s="169">
        <f>SUMIF('Division Lvl (excl. Esc)'!$A$2:$A$418,$B80,'Division Lvl (excl. Esc)'!AD$2:AD$418)</f>
        <v>0</v>
      </c>
      <c r="U80" s="169">
        <f>SUMIF('Division Lvl (excl. Esc)'!$A$2:$A$418,$B80,'Division Lvl (excl. Esc)'!AE$2:AE$418)</f>
        <v>0</v>
      </c>
      <c r="V80" s="170">
        <f>SUMIF('Division Lvl (excl. Esc)'!$A$2:$A$418,$B80,'Division Lvl (excl. Esc)'!AF$2:AF$418)</f>
        <v>0</v>
      </c>
      <c r="W80" s="170">
        <f>SUMIF('Division Lvl (excl. Esc)'!$A$2:$A$418,$B80,'Division Lvl (excl. Esc)'!AG$2:AG$418)</f>
        <v>0</v>
      </c>
      <c r="X80" s="165">
        <f t="shared" si="3"/>
        <v>28824037.970017359</v>
      </c>
      <c r="Y80" s="171">
        <f t="shared" si="4"/>
        <v>32778265.798607804</v>
      </c>
      <c r="Z80" s="172"/>
    </row>
    <row r="81" spans="1:26" x14ac:dyDescent="0.25">
      <c r="A81" s="163" t="str">
        <f>INDEX('Division Lvl (excl. Esc)'!$AO$2:$AO$418,MATCH(B81,'Division Lvl (excl. Esc)'!$A$2:$A$418,0))</f>
        <v>PR</v>
      </c>
      <c r="B81" s="164" t="s">
        <v>208</v>
      </c>
      <c r="C81" s="130" t="str">
        <f>INDEX('Division Lvl (excl. Esc)'!$B$2:$B$418,MATCH(B81,'Division Lvl (excl. Esc)'!$A$2:$A$418,0))</f>
        <v>Marsden Park (residential) 132/11kV ZS - stage 2</v>
      </c>
      <c r="D81" s="165">
        <f>SUMIF('Division Lvl (excl. Esc)'!$A$2:$A$418,$B81,'Division Lvl (excl. Esc)'!I$2:I$418)</f>
        <v>3060911.1728606606</v>
      </c>
      <c r="E81" s="166">
        <f>SUMIF('Division Lvl (excl. Esc)'!$A$2:$A$418,$B81,'Division Lvl (excl. Esc)'!J$2:J$418)</f>
        <v>3055789.8884442174</v>
      </c>
      <c r="F81" s="166">
        <f>SUMIF('Division Lvl (excl. Esc)'!$A$2:$A$418,$B81,'Division Lvl (excl. Esc)'!K$2:K$418)</f>
        <v>0</v>
      </c>
      <c r="G81" s="166">
        <f>SUMIF('Division Lvl (excl. Esc)'!$A$2:$A$418,$B81,'Division Lvl (excl. Esc)'!L$2:L$418)</f>
        <v>0</v>
      </c>
      <c r="H81" s="166">
        <f>SUMIF('Division Lvl (excl. Esc)'!$A$2:$A$418,$B81,'Division Lvl (excl. Esc)'!M$2:M$418)</f>
        <v>0</v>
      </c>
      <c r="I81" s="166">
        <f>SUMIF('Division Lvl (excl. Esc)'!$A$2:$A$418,$B81,'Division Lvl (excl. Esc)'!N$2:N$418)</f>
        <v>0</v>
      </c>
      <c r="J81" s="166">
        <f>SUMIF('Division Lvl (excl. Esc)'!$A$2:$A$418,$B81,'Division Lvl (excl. Esc)'!O$2:O$418)</f>
        <v>0</v>
      </c>
      <c r="K81" s="166">
        <f>SUMIF('Division Lvl (excl. Esc)'!$A$2:$A$418,$B81,'Division Lvl (excl. Esc)'!P$2:P$418)</f>
        <v>0</v>
      </c>
      <c r="L81" s="166">
        <f>SUMIF('Division Lvl (excl. Esc)'!$A$2:$A$418,$B81,'Division Lvl (excl. Esc)'!Q$2:Q$418)</f>
        <v>0</v>
      </c>
      <c r="M81" s="167">
        <f>SUMIF('Division Lvl (excl. Esc)'!$A$2:$A$418,$B81,'Division Lvl (excl. Esc)'!R$2:R$418)</f>
        <v>0</v>
      </c>
      <c r="N81" s="168">
        <f>SUMIF('Division Lvl (excl. Esc)'!$A$2:$A$418,$B81,'Division Lvl (excl. Esc)'!X$2:X$418)</f>
        <v>3137433.952182177</v>
      </c>
      <c r="O81" s="169">
        <f>SUMIF('Division Lvl (excl. Esc)'!$A$2:$A$418,$B81,'Division Lvl (excl. Esc)'!Y$2:Y$418)</f>
        <v>3210489.2515467056</v>
      </c>
      <c r="P81" s="169">
        <f>SUMIF('Division Lvl (excl. Esc)'!$A$2:$A$418,$B81,'Division Lvl (excl. Esc)'!Z$2:Z$418)</f>
        <v>0</v>
      </c>
      <c r="Q81" s="169">
        <f>SUMIF('Division Lvl (excl. Esc)'!$A$2:$A$418,$B81,'Division Lvl (excl. Esc)'!AA$2:AA$418)</f>
        <v>0</v>
      </c>
      <c r="R81" s="169">
        <f>SUMIF('Division Lvl (excl. Esc)'!$A$2:$A$418,$B81,'Division Lvl (excl. Esc)'!AB$2:AB$418)</f>
        <v>0</v>
      </c>
      <c r="S81" s="169">
        <f>SUMIF('Division Lvl (excl. Esc)'!$A$2:$A$418,$B81,'Division Lvl (excl. Esc)'!AC$2:AC$418)</f>
        <v>0</v>
      </c>
      <c r="T81" s="169">
        <f>SUMIF('Division Lvl (excl. Esc)'!$A$2:$A$418,$B81,'Division Lvl (excl. Esc)'!AD$2:AD$418)</f>
        <v>0</v>
      </c>
      <c r="U81" s="169">
        <f>SUMIF('Division Lvl (excl. Esc)'!$A$2:$A$418,$B81,'Division Lvl (excl. Esc)'!AE$2:AE$418)</f>
        <v>0</v>
      </c>
      <c r="V81" s="170">
        <f>SUMIF('Division Lvl (excl. Esc)'!$A$2:$A$418,$B81,'Division Lvl (excl. Esc)'!AF$2:AF$418)</f>
        <v>0</v>
      </c>
      <c r="W81" s="170">
        <f>SUMIF('Division Lvl (excl. Esc)'!$A$2:$A$418,$B81,'Division Lvl (excl. Esc)'!AG$2:AG$418)</f>
        <v>0</v>
      </c>
      <c r="X81" s="165">
        <f t="shared" si="3"/>
        <v>6116701.0613048784</v>
      </c>
      <c r="Y81" s="171">
        <f t="shared" si="4"/>
        <v>6347923.2037288826</v>
      </c>
      <c r="Z81" s="172"/>
    </row>
    <row r="82" spans="1:26" x14ac:dyDescent="0.25">
      <c r="A82" s="163" t="str">
        <f>INDEX('Division Lvl (excl. Esc)'!$AO$2:$AO$418,MATCH(B82,'Division Lvl (excl. Esc)'!$A$2:$A$418,0))</f>
        <v>PR</v>
      </c>
      <c r="B82" s="163" t="s">
        <v>209</v>
      </c>
      <c r="C82" s="130" t="str">
        <f>INDEX('Division Lvl (excl. Esc)'!$B$2:$B$418,MATCH(B82,'Division Lvl (excl. Esc)'!$A$2:$A$418,0))</f>
        <v>Riverstone east ZS establishment</v>
      </c>
      <c r="D82" s="165">
        <f>SUMIF('Division Lvl (excl. Esc)'!$A$2:$A$418,$B82,'Division Lvl (excl. Esc)'!I$2:I$418)</f>
        <v>0</v>
      </c>
      <c r="E82" s="166">
        <f>SUMIF('Division Lvl (excl. Esc)'!$A$2:$A$418,$B82,'Division Lvl (excl. Esc)'!J$2:J$418)</f>
        <v>0</v>
      </c>
      <c r="F82" s="166">
        <f>SUMIF('Division Lvl (excl. Esc)'!$A$2:$A$418,$B82,'Division Lvl (excl. Esc)'!K$2:K$418)</f>
        <v>4063923.0302347839</v>
      </c>
      <c r="G82" s="166">
        <f>SUMIF('Division Lvl (excl. Esc)'!$A$2:$A$418,$B82,'Division Lvl (excl. Esc)'!L$2:L$418)</f>
        <v>8102959.8554076273</v>
      </c>
      <c r="H82" s="166">
        <f>SUMIF('Division Lvl (excl. Esc)'!$A$2:$A$418,$B82,'Division Lvl (excl. Esc)'!M$2:M$418)</f>
        <v>4619623.6991318446</v>
      </c>
      <c r="I82" s="166">
        <f>SUMIF('Division Lvl (excl. Esc)'!$A$2:$A$418,$B82,'Division Lvl (excl. Esc)'!N$2:N$418)</f>
        <v>3461355.3149001235</v>
      </c>
      <c r="J82" s="166">
        <f>SUMIF('Division Lvl (excl. Esc)'!$A$2:$A$418,$B82,'Division Lvl (excl. Esc)'!O$2:O$418)</f>
        <v>0</v>
      </c>
      <c r="K82" s="166">
        <f>SUMIF('Division Lvl (excl. Esc)'!$A$2:$A$418,$B82,'Division Lvl (excl. Esc)'!P$2:P$418)</f>
        <v>0</v>
      </c>
      <c r="L82" s="166">
        <f>SUMIF('Division Lvl (excl. Esc)'!$A$2:$A$418,$B82,'Division Lvl (excl. Esc)'!Q$2:Q$418)</f>
        <v>0</v>
      </c>
      <c r="M82" s="167">
        <f>SUMIF('Division Lvl (excl. Esc)'!$A$2:$A$418,$B82,'Division Lvl (excl. Esc)'!R$2:R$418)</f>
        <v>0</v>
      </c>
      <c r="N82" s="168">
        <f>SUMIF('Division Lvl (excl. Esc)'!$A$2:$A$418,$B82,'Division Lvl (excl. Esc)'!X$2:X$418)</f>
        <v>0</v>
      </c>
      <c r="O82" s="169">
        <f>SUMIF('Division Lvl (excl. Esc)'!$A$2:$A$418,$B82,'Division Lvl (excl. Esc)'!Y$2:Y$418)</f>
        <v>0</v>
      </c>
      <c r="P82" s="169">
        <f>SUMIF('Division Lvl (excl. Esc)'!$A$2:$A$418,$B82,'Division Lvl (excl. Esc)'!Z$2:Z$418)</f>
        <v>4376400.6119814301</v>
      </c>
      <c r="Q82" s="169">
        <f>SUMIF('Division Lvl (excl. Esc)'!$A$2:$A$418,$B82,'Division Lvl (excl. Esc)'!AA$2:AA$418)</f>
        <v>8944151.5406158231</v>
      </c>
      <c r="R82" s="169">
        <f>SUMIF('Division Lvl (excl. Esc)'!$A$2:$A$418,$B82,'Division Lvl (excl. Esc)'!AB$2:AB$418)</f>
        <v>5226680.1936619366</v>
      </c>
      <c r="S82" s="169">
        <f>SUMIF('Division Lvl (excl. Esc)'!$A$2:$A$418,$B82,'Division Lvl (excl. Esc)'!AC$2:AC$418)</f>
        <v>4014110.9767858791</v>
      </c>
      <c r="T82" s="169">
        <f>SUMIF('Division Lvl (excl. Esc)'!$A$2:$A$418,$B82,'Division Lvl (excl. Esc)'!AD$2:AD$418)</f>
        <v>0</v>
      </c>
      <c r="U82" s="169">
        <f>SUMIF('Division Lvl (excl. Esc)'!$A$2:$A$418,$B82,'Division Lvl (excl. Esc)'!AE$2:AE$418)</f>
        <v>0</v>
      </c>
      <c r="V82" s="170">
        <f>SUMIF('Division Lvl (excl. Esc)'!$A$2:$A$418,$B82,'Division Lvl (excl. Esc)'!AF$2:AF$418)</f>
        <v>0</v>
      </c>
      <c r="W82" s="170">
        <f>SUMIF('Division Lvl (excl. Esc)'!$A$2:$A$418,$B82,'Division Lvl (excl. Esc)'!AG$2:AG$418)</f>
        <v>0</v>
      </c>
      <c r="X82" s="165">
        <f t="shared" si="3"/>
        <v>20247861.899674378</v>
      </c>
      <c r="Y82" s="171">
        <f t="shared" si="4"/>
        <v>22561343.323045067</v>
      </c>
      <c r="Z82" s="172"/>
    </row>
    <row r="83" spans="1:26" x14ac:dyDescent="0.25">
      <c r="A83" s="163" t="str">
        <f>INDEX('Division Lvl (excl. Esc)'!$AO$2:$AO$418,MATCH(B83,'Division Lvl (excl. Esc)'!$A$2:$A$418,0))</f>
        <v>PRL</v>
      </c>
      <c r="B83" s="175" t="s">
        <v>214</v>
      </c>
      <c r="C83" s="130" t="str">
        <f>INDEX('Division Lvl (excl. Esc)'!$B$2:$B$418,MATCH(B83,'Division Lvl (excl. Esc)'!$A$2:$A$418,0))</f>
        <v>Riverstone East site purchase</v>
      </c>
      <c r="D83" s="165">
        <f>SUMIF('Division Lvl (excl. Esc)'!$A$2:$A$418,$B83,'Division Lvl (excl. Esc)'!I$2:I$418)</f>
        <v>5993951.3828864107</v>
      </c>
      <c r="E83" s="166">
        <f>SUMIF('Division Lvl (excl. Esc)'!$A$2:$A$418,$B83,'Division Lvl (excl. Esc)'!J$2:J$418)</f>
        <v>0</v>
      </c>
      <c r="F83" s="166">
        <f>SUMIF('Division Lvl (excl. Esc)'!$A$2:$A$418,$B83,'Division Lvl (excl. Esc)'!K$2:K$418)</f>
        <v>0</v>
      </c>
      <c r="G83" s="166">
        <f>SUMIF('Division Lvl (excl. Esc)'!$A$2:$A$418,$B83,'Division Lvl (excl. Esc)'!L$2:L$418)</f>
        <v>0</v>
      </c>
      <c r="H83" s="166">
        <f>SUMIF('Division Lvl (excl. Esc)'!$A$2:$A$418,$B83,'Division Lvl (excl. Esc)'!M$2:M$418)</f>
        <v>0</v>
      </c>
      <c r="I83" s="166">
        <f>SUMIF('Division Lvl (excl. Esc)'!$A$2:$A$418,$B83,'Division Lvl (excl. Esc)'!N$2:N$418)</f>
        <v>0</v>
      </c>
      <c r="J83" s="166">
        <f>SUMIF('Division Lvl (excl. Esc)'!$A$2:$A$418,$B83,'Division Lvl (excl. Esc)'!O$2:O$418)</f>
        <v>0</v>
      </c>
      <c r="K83" s="166">
        <f>SUMIF('Division Lvl (excl. Esc)'!$A$2:$A$418,$B83,'Division Lvl (excl. Esc)'!P$2:P$418)</f>
        <v>0</v>
      </c>
      <c r="L83" s="166">
        <f>SUMIF('Division Lvl (excl. Esc)'!$A$2:$A$418,$B83,'Division Lvl (excl. Esc)'!Q$2:Q$418)</f>
        <v>0</v>
      </c>
      <c r="M83" s="167">
        <f>SUMIF('Division Lvl (excl. Esc)'!$A$2:$A$418,$B83,'Division Lvl (excl. Esc)'!R$2:R$418)</f>
        <v>0</v>
      </c>
      <c r="N83" s="168">
        <f>SUMIF('Division Lvl (excl. Esc)'!$A$2:$A$418,$B83,'Division Lvl (excl. Esc)'!X$2:X$418)</f>
        <v>6143800.1674585706</v>
      </c>
      <c r="O83" s="169">
        <f>SUMIF('Division Lvl (excl. Esc)'!$A$2:$A$418,$B83,'Division Lvl (excl. Esc)'!Y$2:Y$418)</f>
        <v>0</v>
      </c>
      <c r="P83" s="169">
        <f>SUMIF('Division Lvl (excl. Esc)'!$A$2:$A$418,$B83,'Division Lvl (excl. Esc)'!Z$2:Z$418)</f>
        <v>0</v>
      </c>
      <c r="Q83" s="169">
        <f>SUMIF('Division Lvl (excl. Esc)'!$A$2:$A$418,$B83,'Division Lvl (excl. Esc)'!AA$2:AA$418)</f>
        <v>0</v>
      </c>
      <c r="R83" s="169">
        <f>SUMIF('Division Lvl (excl. Esc)'!$A$2:$A$418,$B83,'Division Lvl (excl. Esc)'!AB$2:AB$418)</f>
        <v>0</v>
      </c>
      <c r="S83" s="169">
        <f>SUMIF('Division Lvl (excl. Esc)'!$A$2:$A$418,$B83,'Division Lvl (excl. Esc)'!AC$2:AC$418)</f>
        <v>0</v>
      </c>
      <c r="T83" s="169">
        <f>SUMIF('Division Lvl (excl. Esc)'!$A$2:$A$418,$B83,'Division Lvl (excl. Esc)'!AD$2:AD$418)</f>
        <v>0</v>
      </c>
      <c r="U83" s="169">
        <f>SUMIF('Division Lvl (excl. Esc)'!$A$2:$A$418,$B83,'Division Lvl (excl. Esc)'!AE$2:AE$418)</f>
        <v>0</v>
      </c>
      <c r="V83" s="170">
        <f>SUMIF('Division Lvl (excl. Esc)'!$A$2:$A$418,$B83,'Division Lvl (excl. Esc)'!AF$2:AF$418)</f>
        <v>0</v>
      </c>
      <c r="W83" s="170">
        <f>SUMIF('Division Lvl (excl. Esc)'!$A$2:$A$418,$B83,'Division Lvl (excl. Esc)'!AG$2:AG$418)</f>
        <v>0</v>
      </c>
      <c r="X83" s="165">
        <f t="shared" si="3"/>
        <v>5993951.3828864107</v>
      </c>
      <c r="Y83" s="171">
        <f t="shared" si="4"/>
        <v>6143800.1674585706</v>
      </c>
      <c r="Z83" s="172"/>
    </row>
    <row r="84" spans="1:26" x14ac:dyDescent="0.25">
      <c r="A84" s="163" t="str">
        <f>INDEX('Division Lvl (excl. Esc)'!$AO$2:$AO$418,MATCH(B84,'Division Lvl (excl. Esc)'!$A$2:$A$418,0))</f>
        <v>PRL</v>
      </c>
      <c r="B84" s="175" t="s">
        <v>215</v>
      </c>
      <c r="C84" s="130" t="str">
        <f>INDEX('Division Lvl (excl. Esc)'!$B$2:$B$418,MATCH(B84,'Division Lvl (excl. Esc)'!$A$2:$A$418,0))</f>
        <v>Oakdale (Southpipe) site purchase</v>
      </c>
      <c r="D84" s="165">
        <f>SUMIF('Division Lvl (excl. Esc)'!$A$2:$A$418,$B84,'Division Lvl (excl. Esc)'!I$2:I$418)</f>
        <v>194925.29695526036</v>
      </c>
      <c r="E84" s="166">
        <f>SUMIF('Division Lvl (excl. Esc)'!$A$2:$A$418,$B84,'Division Lvl (excl. Esc)'!J$2:J$418)</f>
        <v>0</v>
      </c>
      <c r="F84" s="166">
        <f>SUMIF('Division Lvl (excl. Esc)'!$A$2:$A$418,$B84,'Division Lvl (excl. Esc)'!K$2:K$418)</f>
        <v>0</v>
      </c>
      <c r="G84" s="166">
        <f>SUMIF('Division Lvl (excl. Esc)'!$A$2:$A$418,$B84,'Division Lvl (excl. Esc)'!L$2:L$418)</f>
        <v>0</v>
      </c>
      <c r="H84" s="166">
        <f>SUMIF('Division Lvl (excl. Esc)'!$A$2:$A$418,$B84,'Division Lvl (excl. Esc)'!M$2:M$418)</f>
        <v>0</v>
      </c>
      <c r="I84" s="166">
        <f>SUMIF('Division Lvl (excl. Esc)'!$A$2:$A$418,$B84,'Division Lvl (excl. Esc)'!N$2:N$418)</f>
        <v>0</v>
      </c>
      <c r="J84" s="166">
        <f>SUMIF('Division Lvl (excl. Esc)'!$A$2:$A$418,$B84,'Division Lvl (excl. Esc)'!O$2:O$418)</f>
        <v>0</v>
      </c>
      <c r="K84" s="166">
        <f>SUMIF('Division Lvl (excl. Esc)'!$A$2:$A$418,$B84,'Division Lvl (excl. Esc)'!P$2:P$418)</f>
        <v>0</v>
      </c>
      <c r="L84" s="166">
        <f>SUMIF('Division Lvl (excl. Esc)'!$A$2:$A$418,$B84,'Division Lvl (excl. Esc)'!Q$2:Q$418)</f>
        <v>0</v>
      </c>
      <c r="M84" s="167">
        <f>SUMIF('Division Lvl (excl. Esc)'!$A$2:$A$418,$B84,'Division Lvl (excl. Esc)'!R$2:R$418)</f>
        <v>0</v>
      </c>
      <c r="N84" s="168">
        <f>SUMIF('Division Lvl (excl. Esc)'!$A$2:$A$418,$B84,'Division Lvl (excl. Esc)'!X$2:X$418)</f>
        <v>199798.42937914186</v>
      </c>
      <c r="O84" s="169">
        <f>SUMIF('Division Lvl (excl. Esc)'!$A$2:$A$418,$B84,'Division Lvl (excl. Esc)'!Y$2:Y$418)</f>
        <v>0</v>
      </c>
      <c r="P84" s="169">
        <f>SUMIF('Division Lvl (excl. Esc)'!$A$2:$A$418,$B84,'Division Lvl (excl. Esc)'!Z$2:Z$418)</f>
        <v>0</v>
      </c>
      <c r="Q84" s="169">
        <f>SUMIF('Division Lvl (excl. Esc)'!$A$2:$A$418,$B84,'Division Lvl (excl. Esc)'!AA$2:AA$418)</f>
        <v>0</v>
      </c>
      <c r="R84" s="169">
        <f>SUMIF('Division Lvl (excl. Esc)'!$A$2:$A$418,$B84,'Division Lvl (excl. Esc)'!AB$2:AB$418)</f>
        <v>0</v>
      </c>
      <c r="S84" s="169">
        <f>SUMIF('Division Lvl (excl. Esc)'!$A$2:$A$418,$B84,'Division Lvl (excl. Esc)'!AC$2:AC$418)</f>
        <v>0</v>
      </c>
      <c r="T84" s="169">
        <f>SUMIF('Division Lvl (excl. Esc)'!$A$2:$A$418,$B84,'Division Lvl (excl. Esc)'!AD$2:AD$418)</f>
        <v>0</v>
      </c>
      <c r="U84" s="169">
        <f>SUMIF('Division Lvl (excl. Esc)'!$A$2:$A$418,$B84,'Division Lvl (excl. Esc)'!AE$2:AE$418)</f>
        <v>0</v>
      </c>
      <c r="V84" s="170">
        <f>SUMIF('Division Lvl (excl. Esc)'!$A$2:$A$418,$B84,'Division Lvl (excl. Esc)'!AF$2:AF$418)</f>
        <v>0</v>
      </c>
      <c r="W84" s="170">
        <f>SUMIF('Division Lvl (excl. Esc)'!$A$2:$A$418,$B84,'Division Lvl (excl. Esc)'!AG$2:AG$418)</f>
        <v>0</v>
      </c>
      <c r="X84" s="165">
        <f t="shared" si="3"/>
        <v>194925.29695526036</v>
      </c>
      <c r="Y84" s="171">
        <f t="shared" si="4"/>
        <v>199798.42937914186</v>
      </c>
      <c r="Z84" s="172"/>
    </row>
    <row r="85" spans="1:26" x14ac:dyDescent="0.25">
      <c r="A85" s="163" t="str">
        <f>INDEX('Division Lvl (excl. Esc)'!$AO$2:$AO$418,MATCH(B85,'Division Lvl (excl. Esc)'!$A$2:$A$418,0))</f>
        <v>PR</v>
      </c>
      <c r="B85" s="163" t="s">
        <v>364</v>
      </c>
      <c r="C85" s="130" t="str">
        <f>INDEX('Division Lvl (excl. Esc)'!$B$2:$B$418,MATCH(B85,'Division Lvl (excl. Esc)'!$A$2:$A$418,0))</f>
        <v>Box Hill 132/22kV ZS establishment</v>
      </c>
      <c r="D85" s="165">
        <f>SUMIF('Division Lvl (excl. Esc)'!$A$2:$A$418,$B85,'Division Lvl (excl. Esc)'!I$2:I$418)</f>
        <v>7162372.305790402</v>
      </c>
      <c r="E85" s="166">
        <f>SUMIF('Division Lvl (excl. Esc)'!$A$2:$A$418,$B85,'Division Lvl (excl. Esc)'!J$2:J$418)</f>
        <v>14300777.535371842</v>
      </c>
      <c r="F85" s="166">
        <f>SUMIF('Division Lvl (excl. Esc)'!$A$2:$A$418,$B85,'Division Lvl (excl. Esc)'!K$2:K$418)</f>
        <v>14263120.500083858</v>
      </c>
      <c r="G85" s="166">
        <f>SUMIF('Division Lvl (excl. Esc)'!$A$2:$A$418,$B85,'Division Lvl (excl. Esc)'!L$2:L$418)</f>
        <v>0</v>
      </c>
      <c r="H85" s="166">
        <f>SUMIF('Division Lvl (excl. Esc)'!$A$2:$A$418,$B85,'Division Lvl (excl. Esc)'!M$2:M$418)</f>
        <v>0</v>
      </c>
      <c r="I85" s="166">
        <f>SUMIF('Division Lvl (excl. Esc)'!$A$2:$A$418,$B85,'Division Lvl (excl. Esc)'!N$2:N$418)</f>
        <v>0</v>
      </c>
      <c r="J85" s="166">
        <f>SUMIF('Division Lvl (excl. Esc)'!$A$2:$A$418,$B85,'Division Lvl (excl. Esc)'!O$2:O$418)</f>
        <v>0</v>
      </c>
      <c r="K85" s="166">
        <f>SUMIF('Division Lvl (excl. Esc)'!$A$2:$A$418,$B85,'Division Lvl (excl. Esc)'!P$2:P$418)</f>
        <v>0</v>
      </c>
      <c r="L85" s="166">
        <f>SUMIF('Division Lvl (excl. Esc)'!$A$2:$A$418,$B85,'Division Lvl (excl. Esc)'!Q$2:Q$418)</f>
        <v>0</v>
      </c>
      <c r="M85" s="167">
        <f>SUMIF('Division Lvl (excl. Esc)'!$A$2:$A$418,$B85,'Division Lvl (excl. Esc)'!R$2:R$418)</f>
        <v>0</v>
      </c>
      <c r="N85" s="168">
        <f>SUMIF('Division Lvl (excl. Esc)'!$A$2:$A$418,$B85,'Division Lvl (excl. Esc)'!X$2:X$418)</f>
        <v>7341431.6134351613</v>
      </c>
      <c r="O85" s="169">
        <f>SUMIF('Division Lvl (excl. Esc)'!$A$2:$A$418,$B85,'Division Lvl (excl. Esc)'!Y$2:Y$418)</f>
        <v>15024754.398100041</v>
      </c>
      <c r="P85" s="169">
        <f>SUMIF('Division Lvl (excl. Esc)'!$A$2:$A$418,$B85,'Division Lvl (excl. Esc)'!Z$2:Z$418)</f>
        <v>15359820.749785617</v>
      </c>
      <c r="Q85" s="169">
        <f>SUMIF('Division Lvl (excl. Esc)'!$A$2:$A$418,$B85,'Division Lvl (excl. Esc)'!AA$2:AA$418)</f>
        <v>0</v>
      </c>
      <c r="R85" s="169">
        <f>SUMIF('Division Lvl (excl. Esc)'!$A$2:$A$418,$B85,'Division Lvl (excl. Esc)'!AB$2:AB$418)</f>
        <v>0</v>
      </c>
      <c r="S85" s="169">
        <f>SUMIF('Division Lvl (excl. Esc)'!$A$2:$A$418,$B85,'Division Lvl (excl. Esc)'!AC$2:AC$418)</f>
        <v>0</v>
      </c>
      <c r="T85" s="169">
        <f>SUMIF('Division Lvl (excl. Esc)'!$A$2:$A$418,$B85,'Division Lvl (excl. Esc)'!AD$2:AD$418)</f>
        <v>0</v>
      </c>
      <c r="U85" s="169">
        <f>SUMIF('Division Lvl (excl. Esc)'!$A$2:$A$418,$B85,'Division Lvl (excl. Esc)'!AE$2:AE$418)</f>
        <v>0</v>
      </c>
      <c r="V85" s="170">
        <f>SUMIF('Division Lvl (excl. Esc)'!$A$2:$A$418,$B85,'Division Lvl (excl. Esc)'!AF$2:AF$418)</f>
        <v>0</v>
      </c>
      <c r="W85" s="170">
        <f>SUMIF('Division Lvl (excl. Esc)'!$A$2:$A$418,$B85,'Division Lvl (excl. Esc)'!AG$2:AG$418)</f>
        <v>0</v>
      </c>
      <c r="X85" s="165">
        <f t="shared" si="3"/>
        <v>35726270.341246098</v>
      </c>
      <c r="Y85" s="171">
        <f t="shared" si="4"/>
        <v>37726006.761320814</v>
      </c>
      <c r="Z85" s="172"/>
    </row>
    <row r="86" spans="1:26" x14ac:dyDescent="0.25">
      <c r="A86" s="163" t="str">
        <f>INDEX('Division Lvl (excl. Esc)'!$AO$2:$AO$418,MATCH(B86,'Division Lvl (excl. Esc)'!$A$2:$A$418,0))</f>
        <v>PRL</v>
      </c>
      <c r="B86" s="175" t="s">
        <v>736</v>
      </c>
      <c r="C86" s="130" t="str">
        <f>INDEX('Division Lvl (excl. Esc)'!$B$2:$B$418,MATCH(B86,'Division Lvl (excl. Esc)'!$A$2:$A$418,0))</f>
        <v>Acquire improved site for West Dapto ZS</v>
      </c>
      <c r="D86" s="165">
        <f>SUMIF('Division Lvl (excl. Esc)'!$A$2:$A$418,$B86,'Division Lvl (excl. Esc)'!I$2:I$418)</f>
        <v>1997983.7942954702</v>
      </c>
      <c r="E86" s="166">
        <f>SUMIF('Division Lvl (excl. Esc)'!$A$2:$A$418,$B86,'Division Lvl (excl. Esc)'!J$2:J$418)</f>
        <v>0</v>
      </c>
      <c r="F86" s="166">
        <f>SUMIF('Division Lvl (excl. Esc)'!$A$2:$A$418,$B86,'Division Lvl (excl. Esc)'!K$2:K$418)</f>
        <v>0</v>
      </c>
      <c r="G86" s="166">
        <f>SUMIF('Division Lvl (excl. Esc)'!$A$2:$A$418,$B86,'Division Lvl (excl. Esc)'!L$2:L$418)</f>
        <v>0</v>
      </c>
      <c r="H86" s="166">
        <f>SUMIF('Division Lvl (excl. Esc)'!$A$2:$A$418,$B86,'Division Lvl (excl. Esc)'!M$2:M$418)</f>
        <v>0</v>
      </c>
      <c r="I86" s="166">
        <f>SUMIF('Division Lvl (excl. Esc)'!$A$2:$A$418,$B86,'Division Lvl (excl. Esc)'!N$2:N$418)</f>
        <v>0</v>
      </c>
      <c r="J86" s="166">
        <f>SUMIF('Division Lvl (excl. Esc)'!$A$2:$A$418,$B86,'Division Lvl (excl. Esc)'!O$2:O$418)</f>
        <v>0</v>
      </c>
      <c r="K86" s="166">
        <f>SUMIF('Division Lvl (excl. Esc)'!$A$2:$A$418,$B86,'Division Lvl (excl. Esc)'!P$2:P$418)</f>
        <v>0</v>
      </c>
      <c r="L86" s="166">
        <f>SUMIF('Division Lvl (excl. Esc)'!$A$2:$A$418,$B86,'Division Lvl (excl. Esc)'!Q$2:Q$418)</f>
        <v>0</v>
      </c>
      <c r="M86" s="167">
        <f>SUMIF('Division Lvl (excl. Esc)'!$A$2:$A$418,$B86,'Division Lvl (excl. Esc)'!R$2:R$418)</f>
        <v>0</v>
      </c>
      <c r="N86" s="168">
        <f>SUMIF('Division Lvl (excl. Esc)'!$A$2:$A$418,$B86,'Division Lvl (excl. Esc)'!X$2:X$418)</f>
        <v>2047933.3891528568</v>
      </c>
      <c r="O86" s="169">
        <f>SUMIF('Division Lvl (excl. Esc)'!$A$2:$A$418,$B86,'Division Lvl (excl. Esc)'!Y$2:Y$418)</f>
        <v>0</v>
      </c>
      <c r="P86" s="169">
        <f>SUMIF('Division Lvl (excl. Esc)'!$A$2:$A$418,$B86,'Division Lvl (excl. Esc)'!Z$2:Z$418)</f>
        <v>0</v>
      </c>
      <c r="Q86" s="169">
        <f>SUMIF('Division Lvl (excl. Esc)'!$A$2:$A$418,$B86,'Division Lvl (excl. Esc)'!AA$2:AA$418)</f>
        <v>0</v>
      </c>
      <c r="R86" s="169">
        <f>SUMIF('Division Lvl (excl. Esc)'!$A$2:$A$418,$B86,'Division Lvl (excl. Esc)'!AB$2:AB$418)</f>
        <v>0</v>
      </c>
      <c r="S86" s="169">
        <f>SUMIF('Division Lvl (excl. Esc)'!$A$2:$A$418,$B86,'Division Lvl (excl. Esc)'!AC$2:AC$418)</f>
        <v>0</v>
      </c>
      <c r="T86" s="169">
        <f>SUMIF('Division Lvl (excl. Esc)'!$A$2:$A$418,$B86,'Division Lvl (excl. Esc)'!AD$2:AD$418)</f>
        <v>0</v>
      </c>
      <c r="U86" s="169">
        <f>SUMIF('Division Lvl (excl. Esc)'!$A$2:$A$418,$B86,'Division Lvl (excl. Esc)'!AE$2:AE$418)</f>
        <v>0</v>
      </c>
      <c r="V86" s="170">
        <f>SUMIF('Division Lvl (excl. Esc)'!$A$2:$A$418,$B86,'Division Lvl (excl. Esc)'!AF$2:AF$418)</f>
        <v>0</v>
      </c>
      <c r="W86" s="170">
        <f>SUMIF('Division Lvl (excl. Esc)'!$A$2:$A$418,$B86,'Division Lvl (excl. Esc)'!AG$2:AG$418)</f>
        <v>0</v>
      </c>
      <c r="X86" s="165">
        <f t="shared" si="3"/>
        <v>1997983.7942954702</v>
      </c>
      <c r="Y86" s="171">
        <f t="shared" si="4"/>
        <v>2047933.3891528568</v>
      </c>
      <c r="Z86" s="172"/>
    </row>
    <row r="87" spans="1:26" x14ac:dyDescent="0.25">
      <c r="A87" s="163" t="str">
        <f>INDEX('Division Lvl (excl. Esc)'!$AO$2:$AO$418,MATCH(B87,'Division Lvl (excl. Esc)'!$A$2:$A$418,0))</f>
        <v>PR</v>
      </c>
      <c r="B87" s="163" t="s">
        <v>737</v>
      </c>
      <c r="C87" s="130" t="str">
        <f>INDEX('Division Lvl (excl. Esc)'!$B$2:$B$418,MATCH(B87,'Division Lvl (excl. Esc)'!$A$2:$A$418,0))</f>
        <v>Camellia TS connection works for Ausgrid</v>
      </c>
      <c r="D87" s="165">
        <f>SUMIF('Division Lvl (excl. Esc)'!$A$2:$A$418,$B87,'Division Lvl (excl. Esc)'!I$2:I$418)</f>
        <v>274695.79893440416</v>
      </c>
      <c r="E87" s="166">
        <f>SUMIF('Division Lvl (excl. Esc)'!$A$2:$A$418,$B87,'Division Lvl (excl. Esc)'!J$2:J$418)</f>
        <v>104707.67774081917</v>
      </c>
      <c r="F87" s="166">
        <f>SUMIF('Division Lvl (excl. Esc)'!$A$2:$A$418,$B87,'Division Lvl (excl. Esc)'!K$2:K$418)</f>
        <v>0</v>
      </c>
      <c r="G87" s="166">
        <f>SUMIF('Division Lvl (excl. Esc)'!$A$2:$A$418,$B87,'Division Lvl (excl. Esc)'!L$2:L$418)</f>
        <v>0</v>
      </c>
      <c r="H87" s="166">
        <f>SUMIF('Division Lvl (excl. Esc)'!$A$2:$A$418,$B87,'Division Lvl (excl. Esc)'!M$2:M$418)</f>
        <v>0</v>
      </c>
      <c r="I87" s="166">
        <f>SUMIF('Division Lvl (excl. Esc)'!$A$2:$A$418,$B87,'Division Lvl (excl. Esc)'!N$2:N$418)</f>
        <v>0</v>
      </c>
      <c r="J87" s="166">
        <f>SUMIF('Division Lvl (excl. Esc)'!$A$2:$A$418,$B87,'Division Lvl (excl. Esc)'!O$2:O$418)</f>
        <v>0</v>
      </c>
      <c r="K87" s="166">
        <f>SUMIF('Division Lvl (excl. Esc)'!$A$2:$A$418,$B87,'Division Lvl (excl. Esc)'!P$2:P$418)</f>
        <v>0</v>
      </c>
      <c r="L87" s="166">
        <f>SUMIF('Division Lvl (excl. Esc)'!$A$2:$A$418,$B87,'Division Lvl (excl. Esc)'!Q$2:Q$418)</f>
        <v>0</v>
      </c>
      <c r="M87" s="167">
        <f>SUMIF('Division Lvl (excl. Esc)'!$A$2:$A$418,$B87,'Division Lvl (excl. Esc)'!R$2:R$418)</f>
        <v>0</v>
      </c>
      <c r="N87" s="168">
        <f>SUMIF('Division Lvl (excl. Esc)'!$A$2:$A$418,$B87,'Division Lvl (excl. Esc)'!X$2:X$418)</f>
        <v>281563.19390776422</v>
      </c>
      <c r="O87" s="169">
        <f>SUMIF('Division Lvl (excl. Esc)'!$A$2:$A$418,$B87,'Division Lvl (excl. Esc)'!Y$2:Y$418)</f>
        <v>110008.50392644813</v>
      </c>
      <c r="P87" s="169">
        <f>SUMIF('Division Lvl (excl. Esc)'!$A$2:$A$418,$B87,'Division Lvl (excl. Esc)'!Z$2:Z$418)</f>
        <v>0</v>
      </c>
      <c r="Q87" s="169">
        <f>SUMIF('Division Lvl (excl. Esc)'!$A$2:$A$418,$B87,'Division Lvl (excl. Esc)'!AA$2:AA$418)</f>
        <v>0</v>
      </c>
      <c r="R87" s="169">
        <f>SUMIF('Division Lvl (excl. Esc)'!$A$2:$A$418,$B87,'Division Lvl (excl. Esc)'!AB$2:AB$418)</f>
        <v>0</v>
      </c>
      <c r="S87" s="169">
        <f>SUMIF('Division Lvl (excl. Esc)'!$A$2:$A$418,$B87,'Division Lvl (excl. Esc)'!AC$2:AC$418)</f>
        <v>0</v>
      </c>
      <c r="T87" s="169">
        <f>SUMIF('Division Lvl (excl. Esc)'!$A$2:$A$418,$B87,'Division Lvl (excl. Esc)'!AD$2:AD$418)</f>
        <v>0</v>
      </c>
      <c r="U87" s="169">
        <f>SUMIF('Division Lvl (excl. Esc)'!$A$2:$A$418,$B87,'Division Lvl (excl. Esc)'!AE$2:AE$418)</f>
        <v>0</v>
      </c>
      <c r="V87" s="170">
        <f>SUMIF('Division Lvl (excl. Esc)'!$A$2:$A$418,$B87,'Division Lvl (excl. Esc)'!AF$2:AF$418)</f>
        <v>0</v>
      </c>
      <c r="W87" s="170">
        <f>SUMIF('Division Lvl (excl. Esc)'!$A$2:$A$418,$B87,'Division Lvl (excl. Esc)'!AG$2:AG$418)</f>
        <v>0</v>
      </c>
      <c r="X87" s="165">
        <f t="shared" si="3"/>
        <v>379403.47667522333</v>
      </c>
      <c r="Y87" s="171">
        <f t="shared" si="4"/>
        <v>391571.69783421233</v>
      </c>
      <c r="Z87" s="172"/>
    </row>
    <row r="88" spans="1:26" x14ac:dyDescent="0.25">
      <c r="A88" s="163" t="str">
        <f>INDEX('Division Lvl (excl. Esc)'!$AO$2:$AO$418,MATCH(B88,'Division Lvl (excl. Esc)'!$A$2:$A$418,0))</f>
        <v>PR</v>
      </c>
      <c r="B88" s="163" t="s">
        <v>723</v>
      </c>
      <c r="C88" s="130" t="str">
        <f>INDEX('Division Lvl (excl. Esc)'!$B$2:$B$418,MATCH(B88,'Division Lvl (excl. Esc)'!$A$2:$A$418,0))</f>
        <v>Supply to Luddenham Science Park</v>
      </c>
      <c r="D88" s="165">
        <f>SUMIF('Division Lvl (excl. Esc)'!$A$2:$A$418,$B88,'Division Lvl (excl. Esc)'!I$2:I$418)</f>
        <v>0</v>
      </c>
      <c r="E88" s="166">
        <f>SUMIF('Division Lvl (excl. Esc)'!$A$2:$A$418,$B88,'Division Lvl (excl. Esc)'!J$2:J$418)</f>
        <v>0</v>
      </c>
      <c r="F88" s="166">
        <f>SUMIF('Division Lvl (excl. Esc)'!$A$2:$A$418,$B88,'Division Lvl (excl. Esc)'!K$2:K$418)</f>
        <v>0</v>
      </c>
      <c r="G88" s="166">
        <f>SUMIF('Division Lvl (excl. Esc)'!$A$2:$A$418,$B88,'Division Lvl (excl. Esc)'!L$2:L$418)</f>
        <v>8545036.8457567468</v>
      </c>
      <c r="H88" s="166">
        <f>SUMIF('Division Lvl (excl. Esc)'!$A$2:$A$418,$B88,'Division Lvl (excl. Esc)'!M$2:M$418)</f>
        <v>17043713.570568208</v>
      </c>
      <c r="I88" s="166">
        <f>SUMIF('Division Lvl (excl. Esc)'!$A$2:$A$418,$B88,'Division Lvl (excl. Esc)'!N$2:N$418)</f>
        <v>17043713.570568208</v>
      </c>
      <c r="J88" s="166">
        <f>SUMIF('Division Lvl (excl. Esc)'!$A$2:$A$418,$B88,'Division Lvl (excl. Esc)'!O$2:O$418)</f>
        <v>0</v>
      </c>
      <c r="K88" s="166">
        <f>SUMIF('Division Lvl (excl. Esc)'!$A$2:$A$418,$B88,'Division Lvl (excl. Esc)'!P$2:P$418)</f>
        <v>0</v>
      </c>
      <c r="L88" s="166">
        <f>SUMIF('Division Lvl (excl. Esc)'!$A$2:$A$418,$B88,'Division Lvl (excl. Esc)'!Q$2:Q$418)</f>
        <v>0</v>
      </c>
      <c r="M88" s="167">
        <f>SUMIF('Division Lvl (excl. Esc)'!$A$2:$A$418,$B88,'Division Lvl (excl. Esc)'!R$2:R$418)</f>
        <v>0</v>
      </c>
      <c r="N88" s="168">
        <f>SUMIF('Division Lvl (excl. Esc)'!$A$2:$A$418,$B88,'Division Lvl (excl. Esc)'!X$2:X$418)</f>
        <v>0</v>
      </c>
      <c r="O88" s="169">
        <f>SUMIF('Division Lvl (excl. Esc)'!$A$2:$A$418,$B88,'Division Lvl (excl. Esc)'!Y$2:Y$418)</f>
        <v>0</v>
      </c>
      <c r="P88" s="169">
        <f>SUMIF('Division Lvl (excl. Esc)'!$A$2:$A$418,$B88,'Division Lvl (excl. Esc)'!Z$2:Z$418)</f>
        <v>0</v>
      </c>
      <c r="Q88" s="169">
        <f>SUMIF('Division Lvl (excl. Esc)'!$A$2:$A$418,$B88,'Division Lvl (excl. Esc)'!AA$2:AA$418)</f>
        <v>9432121.8212118857</v>
      </c>
      <c r="R88" s="169">
        <f>SUMIF('Division Lvl (excl. Esc)'!$A$2:$A$418,$B88,'Division Lvl (excl. Esc)'!AB$2:AB$418)</f>
        <v>19283397.511896264</v>
      </c>
      <c r="S88" s="169">
        <f>SUMIF('Division Lvl (excl. Esc)'!$A$2:$A$418,$B88,'Division Lvl (excl. Esc)'!AC$2:AC$418)</f>
        <v>19765482.449693669</v>
      </c>
      <c r="T88" s="169">
        <f>SUMIF('Division Lvl (excl. Esc)'!$A$2:$A$418,$B88,'Division Lvl (excl. Esc)'!AD$2:AD$418)</f>
        <v>0</v>
      </c>
      <c r="U88" s="169">
        <f>SUMIF('Division Lvl (excl. Esc)'!$A$2:$A$418,$B88,'Division Lvl (excl. Esc)'!AE$2:AE$418)</f>
        <v>0</v>
      </c>
      <c r="V88" s="170">
        <f>SUMIF('Division Lvl (excl. Esc)'!$A$2:$A$418,$B88,'Division Lvl (excl. Esc)'!AF$2:AF$418)</f>
        <v>0</v>
      </c>
      <c r="W88" s="170">
        <f>SUMIF('Division Lvl (excl. Esc)'!$A$2:$A$418,$B88,'Division Lvl (excl. Esc)'!AG$2:AG$418)</f>
        <v>0</v>
      </c>
      <c r="X88" s="165">
        <f t="shared" si="3"/>
        <v>42632463.986893162</v>
      </c>
      <c r="Y88" s="171">
        <f t="shared" si="4"/>
        <v>48481001.782801822</v>
      </c>
      <c r="Z88" s="172"/>
    </row>
    <row r="89" spans="1:26" x14ac:dyDescent="0.25">
      <c r="A89" s="163" t="str">
        <f>INDEX('Division Lvl (excl. Esc)'!$AO$2:$AO$418,MATCH(B89,'Division Lvl (excl. Esc)'!$A$2:$A$418,0))</f>
        <v>PR</v>
      </c>
      <c r="B89" s="175" t="s">
        <v>738</v>
      </c>
      <c r="C89" s="130" t="str">
        <f>INDEX('Division Lvl (excl. Esc)'!$B$2:$B$418,MATCH(B89,'Division Lvl (excl. Esc)'!$A$2:$A$418,0))</f>
        <v>Establish Mt Gilead ZS</v>
      </c>
      <c r="D89" s="165">
        <f>SUMIF('Division Lvl (excl. Esc)'!$A$2:$A$418,$B89,'Division Lvl (excl. Esc)'!I$2:I$418)</f>
        <v>0</v>
      </c>
      <c r="E89" s="166">
        <f>SUMIF('Division Lvl (excl. Esc)'!$A$2:$A$418,$B89,'Division Lvl (excl. Esc)'!J$2:J$418)</f>
        <v>0</v>
      </c>
      <c r="F89" s="166">
        <f>SUMIF('Division Lvl (excl. Esc)'!$A$2:$A$418,$B89,'Division Lvl (excl. Esc)'!K$2:K$418)</f>
        <v>4023140.5639533009</v>
      </c>
      <c r="G89" s="166">
        <f>SUMIF('Division Lvl (excl. Esc)'!$A$2:$A$418,$B89,'Division Lvl (excl. Esc)'!L$2:L$418)</f>
        <v>8021644.662028023</v>
      </c>
      <c r="H89" s="166">
        <f>SUMIF('Division Lvl (excl. Esc)'!$A$2:$A$418,$B89,'Division Lvl (excl. Esc)'!M$2:M$418)</f>
        <v>4538529.088897042</v>
      </c>
      <c r="I89" s="166">
        <f>SUMIF('Division Lvl (excl. Esc)'!$A$2:$A$418,$B89,'Division Lvl (excl. Esc)'!N$2:N$418)</f>
        <v>3461355.3149001235</v>
      </c>
      <c r="J89" s="166">
        <f>SUMIF('Division Lvl (excl. Esc)'!$A$2:$A$418,$B89,'Division Lvl (excl. Esc)'!O$2:O$418)</f>
        <v>0</v>
      </c>
      <c r="K89" s="166">
        <f>SUMIF('Division Lvl (excl. Esc)'!$A$2:$A$418,$B89,'Division Lvl (excl. Esc)'!P$2:P$418)</f>
        <v>0</v>
      </c>
      <c r="L89" s="166">
        <f>SUMIF('Division Lvl (excl. Esc)'!$A$2:$A$418,$B89,'Division Lvl (excl. Esc)'!Q$2:Q$418)</f>
        <v>0</v>
      </c>
      <c r="M89" s="167">
        <f>SUMIF('Division Lvl (excl. Esc)'!$A$2:$A$418,$B89,'Division Lvl (excl. Esc)'!R$2:R$418)</f>
        <v>0</v>
      </c>
      <c r="N89" s="168">
        <f>SUMIF('Division Lvl (excl. Esc)'!$A$2:$A$418,$B89,'Division Lvl (excl. Esc)'!X$2:X$418)</f>
        <v>0</v>
      </c>
      <c r="O89" s="169">
        <f>SUMIF('Division Lvl (excl. Esc)'!$A$2:$A$418,$B89,'Division Lvl (excl. Esc)'!Y$2:Y$418)</f>
        <v>0</v>
      </c>
      <c r="P89" s="169">
        <f>SUMIF('Division Lvl (excl. Esc)'!$A$2:$A$418,$B89,'Division Lvl (excl. Esc)'!Z$2:Z$418)</f>
        <v>4332482.3563785218</v>
      </c>
      <c r="Q89" s="169">
        <f>SUMIF('Division Lvl (excl. Esc)'!$A$2:$A$418,$B89,'Division Lvl (excl. Esc)'!AA$2:AA$418)</f>
        <v>8854394.7819597516</v>
      </c>
      <c r="R89" s="169">
        <f>SUMIF('Division Lvl (excl. Esc)'!$A$2:$A$418,$B89,'Division Lvl (excl. Esc)'!AB$2:AB$418)</f>
        <v>5134929.0856211176</v>
      </c>
      <c r="S89" s="169">
        <f>SUMIF('Division Lvl (excl. Esc)'!$A$2:$A$418,$B89,'Division Lvl (excl. Esc)'!AC$2:AC$418)</f>
        <v>4014110.9767858791</v>
      </c>
      <c r="T89" s="169">
        <f>SUMIF('Division Lvl (excl. Esc)'!$A$2:$A$418,$B89,'Division Lvl (excl. Esc)'!AD$2:AD$418)</f>
        <v>0</v>
      </c>
      <c r="U89" s="169">
        <f>SUMIF('Division Lvl (excl. Esc)'!$A$2:$A$418,$B89,'Division Lvl (excl. Esc)'!AE$2:AE$418)</f>
        <v>0</v>
      </c>
      <c r="V89" s="170">
        <f>SUMIF('Division Lvl (excl. Esc)'!$A$2:$A$418,$B89,'Division Lvl (excl. Esc)'!AF$2:AF$418)</f>
        <v>0</v>
      </c>
      <c r="W89" s="170">
        <f>SUMIF('Division Lvl (excl. Esc)'!$A$2:$A$418,$B89,'Division Lvl (excl. Esc)'!AG$2:AG$418)</f>
        <v>0</v>
      </c>
      <c r="X89" s="165">
        <f t="shared" si="3"/>
        <v>20044669.629778489</v>
      </c>
      <c r="Y89" s="171">
        <f t="shared" si="4"/>
        <v>22335917.20074527</v>
      </c>
      <c r="Z89" s="172"/>
    </row>
    <row r="90" spans="1:26" x14ac:dyDescent="0.25">
      <c r="A90" s="163" t="str">
        <f>INDEX('Division Lvl (excl. Esc)'!$AO$2:$AO$418,MATCH(B90,'Division Lvl (excl. Esc)'!$A$2:$A$418,0))</f>
        <v>PR</v>
      </c>
      <c r="B90" s="174" t="s">
        <v>740</v>
      </c>
      <c r="C90" s="130" t="str">
        <f>INDEX('Division Lvl (excl. Esc)'!$B$2:$B$418,MATCH(B90,'Division Lvl (excl. Esc)'!$A$2:$A$418,0))</f>
        <v>Western Sydney Employment Lands ZS</v>
      </c>
      <c r="D90" s="165">
        <f>SUMIF('Division Lvl (excl. Esc)'!$A$2:$A$418,$B90,'Division Lvl (excl. Esc)'!I$2:I$418)</f>
        <v>0</v>
      </c>
      <c r="E90" s="166">
        <f>SUMIF('Division Lvl (excl. Esc)'!$A$2:$A$418,$B90,'Division Lvl (excl. Esc)'!J$2:J$418)</f>
        <v>0</v>
      </c>
      <c r="F90" s="166">
        <f>SUMIF('Division Lvl (excl. Esc)'!$A$2:$A$418,$B90,'Division Lvl (excl. Esc)'!K$2:K$418)</f>
        <v>4493034.151059947</v>
      </c>
      <c r="G90" s="166">
        <f>SUMIF('Division Lvl (excl. Esc)'!$A$2:$A$418,$B90,'Division Lvl (excl. Esc)'!L$2:L$418)</f>
        <v>8958554.3535530288</v>
      </c>
      <c r="H90" s="166">
        <f>SUMIF('Division Lvl (excl. Esc)'!$A$2:$A$418,$B90,'Division Lvl (excl. Esc)'!M$2:M$418)</f>
        <v>8934252.547087919</v>
      </c>
      <c r="I90" s="166">
        <f>SUMIF('Division Lvl (excl. Esc)'!$A$2:$A$418,$B90,'Division Lvl (excl. Esc)'!N$2:N$418)</f>
        <v>0</v>
      </c>
      <c r="J90" s="166">
        <f>SUMIF('Division Lvl (excl. Esc)'!$A$2:$A$418,$B90,'Division Lvl (excl. Esc)'!O$2:O$418)</f>
        <v>0</v>
      </c>
      <c r="K90" s="166">
        <f>SUMIF('Division Lvl (excl. Esc)'!$A$2:$A$418,$B90,'Division Lvl (excl. Esc)'!P$2:P$418)</f>
        <v>0</v>
      </c>
      <c r="L90" s="166">
        <f>SUMIF('Division Lvl (excl. Esc)'!$A$2:$A$418,$B90,'Division Lvl (excl. Esc)'!Q$2:Q$418)</f>
        <v>0</v>
      </c>
      <c r="M90" s="167">
        <f>SUMIF('Division Lvl (excl. Esc)'!$A$2:$A$418,$B90,'Division Lvl (excl. Esc)'!R$2:R$418)</f>
        <v>0</v>
      </c>
      <c r="N90" s="168">
        <f>SUMIF('Division Lvl (excl. Esc)'!$A$2:$A$418,$B90,'Division Lvl (excl. Esc)'!X$2:X$418)</f>
        <v>0</v>
      </c>
      <c r="O90" s="169">
        <f>SUMIF('Division Lvl (excl. Esc)'!$A$2:$A$418,$B90,'Division Lvl (excl. Esc)'!Y$2:Y$418)</f>
        <v>0</v>
      </c>
      <c r="P90" s="169">
        <f>SUMIF('Division Lvl (excl. Esc)'!$A$2:$A$418,$B90,'Division Lvl (excl. Esc)'!Z$2:Z$418)</f>
        <v>4838506.35508129</v>
      </c>
      <c r="Q90" s="169">
        <f>SUMIF('Division Lvl (excl. Esc)'!$A$2:$A$418,$B90,'Division Lvl (excl. Esc)'!AA$2:AA$418)</f>
        <v>9888567.7768165451</v>
      </c>
      <c r="R90" s="169">
        <f>SUMIF('Division Lvl (excl. Esc)'!$A$2:$A$418,$B90,'Division Lvl (excl. Esc)'!AB$2:AB$418)</f>
        <v>10108286.707814254</v>
      </c>
      <c r="S90" s="169">
        <f>SUMIF('Division Lvl (excl. Esc)'!$A$2:$A$418,$B90,'Division Lvl (excl. Esc)'!AC$2:AC$418)</f>
        <v>0</v>
      </c>
      <c r="T90" s="169">
        <f>SUMIF('Division Lvl (excl. Esc)'!$A$2:$A$418,$B90,'Division Lvl (excl. Esc)'!AD$2:AD$418)</f>
        <v>0</v>
      </c>
      <c r="U90" s="169">
        <f>SUMIF('Division Lvl (excl. Esc)'!$A$2:$A$418,$B90,'Division Lvl (excl. Esc)'!AE$2:AE$418)</f>
        <v>0</v>
      </c>
      <c r="V90" s="170">
        <f>SUMIF('Division Lvl (excl. Esc)'!$A$2:$A$418,$B90,'Division Lvl (excl. Esc)'!AF$2:AF$418)</f>
        <v>0</v>
      </c>
      <c r="W90" s="170">
        <f>SUMIF('Division Lvl (excl. Esc)'!$A$2:$A$418,$B90,'Division Lvl (excl. Esc)'!AG$2:AG$418)</f>
        <v>0</v>
      </c>
      <c r="X90" s="165">
        <f t="shared" si="3"/>
        <v>22385841.051700894</v>
      </c>
      <c r="Y90" s="171">
        <f t="shared" si="4"/>
        <v>24835360.839712091</v>
      </c>
      <c r="Z90" s="172"/>
    </row>
    <row r="91" spans="1:26" x14ac:dyDescent="0.25">
      <c r="A91" s="163" t="str">
        <f>INDEX('Division Lvl (excl. Esc)'!$AO$2:$AO$418,MATCH(B91,'Division Lvl (excl. Esc)'!$A$2:$A$418,0))</f>
        <v>PR</v>
      </c>
      <c r="B91" s="174" t="s">
        <v>741</v>
      </c>
      <c r="C91" s="130" t="str">
        <f>INDEX('Division Lvl (excl. Esc)'!$B$2:$B$418,MATCH(B91,'Division Lvl (excl. Esc)'!$A$2:$A$418,0))</f>
        <v>Cheriton Avenue 3rd transformer</v>
      </c>
      <c r="D91" s="165">
        <f>SUMIF('Division Lvl (excl. Esc)'!$A$2:$A$418,$B91,'Division Lvl (excl. Esc)'!I$2:I$418)</f>
        <v>0</v>
      </c>
      <c r="E91" s="166">
        <f>SUMIF('Division Lvl (excl. Esc)'!$A$2:$A$418,$B91,'Division Lvl (excl. Esc)'!J$2:J$418)</f>
        <v>0</v>
      </c>
      <c r="F91" s="166">
        <f>SUMIF('Division Lvl (excl. Esc)'!$A$2:$A$418,$B91,'Division Lvl (excl. Esc)'!K$2:K$418)</f>
        <v>0</v>
      </c>
      <c r="G91" s="166">
        <f>SUMIF('Division Lvl (excl. Esc)'!$A$2:$A$418,$B91,'Division Lvl (excl. Esc)'!L$2:L$418)</f>
        <v>0</v>
      </c>
      <c r="H91" s="166">
        <f>SUMIF('Division Lvl (excl. Esc)'!$A$2:$A$418,$B91,'Division Lvl (excl. Esc)'!M$2:M$418)</f>
        <v>0</v>
      </c>
      <c r="I91" s="166">
        <f>SUMIF('Division Lvl (excl. Esc)'!$A$2:$A$418,$B91,'Division Lvl (excl. Esc)'!N$2:N$418)</f>
        <v>0</v>
      </c>
      <c r="J91" s="166">
        <f>SUMIF('Division Lvl (excl. Esc)'!$A$2:$A$418,$B91,'Division Lvl (excl. Esc)'!O$2:O$418)</f>
        <v>0</v>
      </c>
      <c r="K91" s="166">
        <f>SUMIF('Division Lvl (excl. Esc)'!$A$2:$A$418,$B91,'Division Lvl (excl. Esc)'!P$2:P$418)</f>
        <v>0</v>
      </c>
      <c r="L91" s="166">
        <f>SUMIF('Division Lvl (excl. Esc)'!$A$2:$A$418,$B91,'Division Lvl (excl. Esc)'!Q$2:Q$418)</f>
        <v>0</v>
      </c>
      <c r="M91" s="167">
        <f>SUMIF('Division Lvl (excl. Esc)'!$A$2:$A$418,$B91,'Division Lvl (excl. Esc)'!R$2:R$418)</f>
        <v>5520000</v>
      </c>
      <c r="N91" s="168">
        <f>SUMIF('Division Lvl (excl. Esc)'!$A$2:$A$418,$B91,'Division Lvl (excl. Esc)'!X$2:X$418)</f>
        <v>0</v>
      </c>
      <c r="O91" s="169">
        <f>SUMIF('Division Lvl (excl. Esc)'!$A$2:$A$418,$B91,'Division Lvl (excl. Esc)'!Y$2:Y$418)</f>
        <v>0</v>
      </c>
      <c r="P91" s="169">
        <f>SUMIF('Division Lvl (excl. Esc)'!$A$2:$A$418,$B91,'Division Lvl (excl. Esc)'!Z$2:Z$418)</f>
        <v>0</v>
      </c>
      <c r="Q91" s="169">
        <f>SUMIF('Division Lvl (excl. Esc)'!$A$2:$A$418,$B91,'Division Lvl (excl. Esc)'!AA$2:AA$418)</f>
        <v>0</v>
      </c>
      <c r="R91" s="169">
        <f>SUMIF('Division Lvl (excl. Esc)'!$A$2:$A$418,$B91,'Division Lvl (excl. Esc)'!AB$2:AB$418)</f>
        <v>0</v>
      </c>
      <c r="S91" s="169">
        <f>SUMIF('Division Lvl (excl. Esc)'!$A$2:$A$418,$B91,'Division Lvl (excl. Esc)'!AC$2:AC$418)</f>
        <v>0</v>
      </c>
      <c r="T91" s="169">
        <f>SUMIF('Division Lvl (excl. Esc)'!$A$2:$A$418,$B91,'Division Lvl (excl. Esc)'!AD$2:AD$418)</f>
        <v>0</v>
      </c>
      <c r="U91" s="169">
        <f>SUMIF('Division Lvl (excl. Esc)'!$A$2:$A$418,$B91,'Division Lvl (excl. Esc)'!AE$2:AE$418)</f>
        <v>0</v>
      </c>
      <c r="V91" s="170">
        <f>SUMIF('Division Lvl (excl. Esc)'!$A$2:$A$418,$B91,'Division Lvl (excl. Esc)'!AF$2:AF$418)</f>
        <v>0</v>
      </c>
      <c r="W91" s="170">
        <f>SUMIF('Division Lvl (excl. Esc)'!$A$2:$A$418,$B91,'Division Lvl (excl. Esc)'!AG$2:AG$418)</f>
        <v>7066066.6839638911</v>
      </c>
      <c r="X91" s="165">
        <f t="shared" si="3"/>
        <v>5520000</v>
      </c>
      <c r="Y91" s="171">
        <f t="shared" si="4"/>
        <v>7066066.6839638911</v>
      </c>
      <c r="Z91" s="172"/>
    </row>
    <row r="92" spans="1:26" x14ac:dyDescent="0.25">
      <c r="A92" s="163" t="str">
        <f>INDEX('Division Lvl (excl. Esc)'!$AO$2:$AO$418,MATCH(B92,'Division Lvl (excl. Esc)'!$A$2:$A$418,0))</f>
        <v>PR</v>
      </c>
      <c r="B92" s="174" t="s">
        <v>800</v>
      </c>
      <c r="C92" s="130" t="str">
        <f>INDEX('Division Lvl (excl. Esc)'!$B$2:$B$418,MATCH(B92,'Division Lvl (excl. Esc)'!$A$2:$A$418,0))</f>
        <v>Feeder 214/215 contraints</v>
      </c>
      <c r="D92" s="165">
        <f>SUMIF('Division Lvl (excl. Esc)'!$A$2:$A$418,$B92,'Division Lvl (excl. Esc)'!I$2:I$418)</f>
        <v>5134818.3513393588</v>
      </c>
      <c r="E92" s="166">
        <f>SUMIF('Division Lvl (excl. Esc)'!$A$2:$A$418,$B92,'Division Lvl (excl. Esc)'!J$2:J$418)</f>
        <v>5126227.1627295297</v>
      </c>
      <c r="F92" s="166">
        <f>SUMIF('Division Lvl (excl. Esc)'!$A$2:$A$418,$B92,'Division Lvl (excl. Esc)'!K$2:K$418)</f>
        <v>0</v>
      </c>
      <c r="G92" s="166">
        <f>SUMIF('Division Lvl (excl. Esc)'!$A$2:$A$418,$B92,'Division Lvl (excl. Esc)'!L$2:L$418)</f>
        <v>0</v>
      </c>
      <c r="H92" s="166">
        <f>SUMIF('Division Lvl (excl. Esc)'!$A$2:$A$418,$B92,'Division Lvl (excl. Esc)'!M$2:M$418)</f>
        <v>0</v>
      </c>
      <c r="I92" s="166">
        <f>SUMIF('Division Lvl (excl. Esc)'!$A$2:$A$418,$B92,'Division Lvl (excl. Esc)'!N$2:N$418)</f>
        <v>0</v>
      </c>
      <c r="J92" s="166">
        <f>SUMIF('Division Lvl (excl. Esc)'!$A$2:$A$418,$B92,'Division Lvl (excl. Esc)'!O$2:O$418)</f>
        <v>0</v>
      </c>
      <c r="K92" s="166">
        <f>SUMIF('Division Lvl (excl. Esc)'!$A$2:$A$418,$B92,'Division Lvl (excl. Esc)'!P$2:P$418)</f>
        <v>0</v>
      </c>
      <c r="L92" s="166">
        <f>SUMIF('Division Lvl (excl. Esc)'!$A$2:$A$418,$B92,'Division Lvl (excl. Esc)'!Q$2:Q$418)</f>
        <v>0</v>
      </c>
      <c r="M92" s="167">
        <f>SUMIF('Division Lvl (excl. Esc)'!$A$2:$A$418,$B92,'Division Lvl (excl. Esc)'!R$2:R$418)</f>
        <v>0</v>
      </c>
      <c r="N92" s="168">
        <f>SUMIF('Division Lvl (excl. Esc)'!$A$2:$A$418,$B92,'Division Lvl (excl. Esc)'!X$2:X$418)</f>
        <v>5263188.810122842</v>
      </c>
      <c r="O92" s="169">
        <f>SUMIF('Division Lvl (excl. Esc)'!$A$2:$A$418,$B92,'Division Lvl (excl. Esc)'!Y$2:Y$418)</f>
        <v>5385742.4128427114</v>
      </c>
      <c r="P92" s="169">
        <f>SUMIF('Division Lvl (excl. Esc)'!$A$2:$A$418,$B92,'Division Lvl (excl. Esc)'!Z$2:Z$418)</f>
        <v>0</v>
      </c>
      <c r="Q92" s="169">
        <f>SUMIF('Division Lvl (excl. Esc)'!$A$2:$A$418,$B92,'Division Lvl (excl. Esc)'!AA$2:AA$418)</f>
        <v>0</v>
      </c>
      <c r="R92" s="169">
        <f>SUMIF('Division Lvl (excl. Esc)'!$A$2:$A$418,$B92,'Division Lvl (excl. Esc)'!AB$2:AB$418)</f>
        <v>0</v>
      </c>
      <c r="S92" s="169">
        <f>SUMIF('Division Lvl (excl. Esc)'!$A$2:$A$418,$B92,'Division Lvl (excl. Esc)'!AC$2:AC$418)</f>
        <v>0</v>
      </c>
      <c r="T92" s="169">
        <f>SUMIF('Division Lvl (excl. Esc)'!$A$2:$A$418,$B92,'Division Lvl (excl. Esc)'!AD$2:AD$418)</f>
        <v>0</v>
      </c>
      <c r="U92" s="169">
        <f>SUMIF('Division Lvl (excl. Esc)'!$A$2:$A$418,$B92,'Division Lvl (excl. Esc)'!AE$2:AE$418)</f>
        <v>0</v>
      </c>
      <c r="V92" s="170">
        <f>SUMIF('Division Lvl (excl. Esc)'!$A$2:$A$418,$B92,'Division Lvl (excl. Esc)'!AF$2:AF$418)</f>
        <v>0</v>
      </c>
      <c r="W92" s="170">
        <f>SUMIF('Division Lvl (excl. Esc)'!$A$2:$A$418,$B92,'Division Lvl (excl. Esc)'!AG$2:AG$418)</f>
        <v>0</v>
      </c>
      <c r="X92" s="165">
        <f t="shared" si="3"/>
        <v>10261045.514068889</v>
      </c>
      <c r="Y92" s="171">
        <f t="shared" si="4"/>
        <v>10648931.222965553</v>
      </c>
      <c r="Z92" s="172"/>
    </row>
    <row r="93" spans="1:26" x14ac:dyDescent="0.25">
      <c r="A93" s="163" t="str">
        <f>INDEX('Division Lvl (excl. Esc)'!$AO$2:$AO$418,MATCH(B93,'Division Lvl (excl. Esc)'!$A$2:$A$418,0))</f>
        <v>PR</v>
      </c>
      <c r="B93" s="174" t="s">
        <v>801</v>
      </c>
      <c r="C93" s="130" t="str">
        <f>INDEX('Division Lvl (excl. Esc)'!$B$2:$B$418,MATCH(B93,'Division Lvl (excl. Esc)'!$A$2:$A$418,0))</f>
        <v>Bringelly ZS augmentation</v>
      </c>
      <c r="D93" s="165">
        <f>SUMIF('Division Lvl (excl. Esc)'!$A$2:$A$418,$B93,'Division Lvl (excl. Esc)'!I$2:I$418)</f>
        <v>0</v>
      </c>
      <c r="E93" s="166">
        <f>SUMIF('Division Lvl (excl. Esc)'!$A$2:$A$418,$B93,'Division Lvl (excl. Esc)'!J$2:J$418)</f>
        <v>0</v>
      </c>
      <c r="F93" s="166">
        <f>SUMIF('Division Lvl (excl. Esc)'!$A$2:$A$418,$B93,'Division Lvl (excl. Esc)'!K$2:K$418)</f>
        <v>0</v>
      </c>
      <c r="G93" s="166">
        <f>SUMIF('Division Lvl (excl. Esc)'!$A$2:$A$418,$B93,'Division Lvl (excl. Esc)'!L$2:L$418)</f>
        <v>0</v>
      </c>
      <c r="H93" s="166">
        <f>SUMIF('Division Lvl (excl. Esc)'!$A$2:$A$418,$B93,'Division Lvl (excl. Esc)'!M$2:M$418)</f>
        <v>0</v>
      </c>
      <c r="I93" s="166">
        <f>SUMIF('Division Lvl (excl. Esc)'!$A$2:$A$418,$B93,'Division Lvl (excl. Esc)'!N$2:N$418)</f>
        <v>4216919.7322097505</v>
      </c>
      <c r="J93" s="166">
        <f>SUMIF('Division Lvl (excl. Esc)'!$A$2:$A$418,$B93,'Division Lvl (excl. Esc)'!O$2:O$418)</f>
        <v>8433839.4644195009</v>
      </c>
      <c r="K93" s="166">
        <f>SUMIF('Division Lvl (excl. Esc)'!$A$2:$A$418,$B93,'Division Lvl (excl. Esc)'!P$2:P$418)</f>
        <v>8433839.4644195009</v>
      </c>
      <c r="L93" s="166">
        <f>SUMIF('Division Lvl (excl. Esc)'!$A$2:$A$418,$B93,'Division Lvl (excl. Esc)'!Q$2:Q$418)</f>
        <v>0</v>
      </c>
      <c r="M93" s="167">
        <f>SUMIF('Division Lvl (excl. Esc)'!$A$2:$A$418,$B93,'Division Lvl (excl. Esc)'!R$2:R$418)</f>
        <v>0</v>
      </c>
      <c r="N93" s="168">
        <f>SUMIF('Division Lvl (excl. Esc)'!$A$2:$A$418,$B93,'Division Lvl (excl. Esc)'!X$2:X$418)</f>
        <v>0</v>
      </c>
      <c r="O93" s="169">
        <f>SUMIF('Division Lvl (excl. Esc)'!$A$2:$A$418,$B93,'Division Lvl (excl. Esc)'!Y$2:Y$418)</f>
        <v>0</v>
      </c>
      <c r="P93" s="169">
        <f>SUMIF('Division Lvl (excl. Esc)'!$A$2:$A$418,$B93,'Division Lvl (excl. Esc)'!Z$2:Z$418)</f>
        <v>0</v>
      </c>
      <c r="Q93" s="169">
        <f>SUMIF('Division Lvl (excl. Esc)'!$A$2:$A$418,$B93,'Division Lvl (excl. Esc)'!AA$2:AA$418)</f>
        <v>0</v>
      </c>
      <c r="R93" s="169">
        <f>SUMIF('Division Lvl (excl. Esc)'!$A$2:$A$418,$B93,'Division Lvl (excl. Esc)'!AB$2:AB$418)</f>
        <v>0</v>
      </c>
      <c r="S93" s="169">
        <f>SUMIF('Division Lvl (excl. Esc)'!$A$2:$A$418,$B93,'Division Lvl (excl. Esc)'!AC$2:AC$418)</f>
        <v>4890334.0585757112</v>
      </c>
      <c r="T93" s="169">
        <f>SUMIF('Division Lvl (excl. Esc)'!$A$2:$A$418,$B93,'Division Lvl (excl. Esc)'!AD$2:AD$418)</f>
        <v>10025184.820080208</v>
      </c>
      <c r="U93" s="169">
        <f>SUMIF('Division Lvl (excl. Esc)'!$A$2:$A$418,$B93,'Division Lvl (excl. Esc)'!AE$2:AE$418)</f>
        <v>10275814.440582212</v>
      </c>
      <c r="V93" s="170">
        <f>SUMIF('Division Lvl (excl. Esc)'!$A$2:$A$418,$B93,'Division Lvl (excl. Esc)'!AF$2:AF$418)</f>
        <v>0</v>
      </c>
      <c r="W93" s="170">
        <f>SUMIF('Division Lvl (excl. Esc)'!$A$2:$A$418,$B93,'Division Lvl (excl. Esc)'!AG$2:AG$418)</f>
        <v>0</v>
      </c>
      <c r="X93" s="165">
        <f t="shared" si="3"/>
        <v>21084598.661048755</v>
      </c>
      <c r="Y93" s="171">
        <f t="shared" si="4"/>
        <v>25191333.31923813</v>
      </c>
      <c r="Z93" s="172"/>
    </row>
    <row r="94" spans="1:26" x14ac:dyDescent="0.25">
      <c r="A94" s="163" t="str">
        <f>INDEX('Division Lvl (excl. Esc)'!$AO$2:$AO$418,MATCH(B94,'Division Lvl (excl. Esc)'!$A$2:$A$418,0))</f>
        <v>PR</v>
      </c>
      <c r="B94" s="164" t="s">
        <v>823</v>
      </c>
      <c r="C94" s="130" t="str">
        <f>INDEX('Division Lvl (excl. Esc)'!$B$2:$B$418,MATCH(B94,'Division Lvl (excl. Esc)'!$A$2:$A$418,0))</f>
        <v>South Gilead (South Campbelltown)</v>
      </c>
      <c r="D94" s="165">
        <f>SUMIF('Division Lvl (excl. Esc)'!$A$2:$A$418,$B94,'Division Lvl (excl. Esc)'!I$2:I$418)</f>
        <v>0</v>
      </c>
      <c r="E94" s="166">
        <f>SUMIF('Division Lvl (excl. Esc)'!$A$2:$A$418,$B94,'Division Lvl (excl. Esc)'!J$2:J$418)</f>
        <v>0</v>
      </c>
      <c r="F94" s="166">
        <f>SUMIF('Division Lvl (excl. Esc)'!$A$2:$A$418,$B94,'Division Lvl (excl. Esc)'!K$2:K$418)</f>
        <v>0</v>
      </c>
      <c r="G94" s="166">
        <f>SUMIF('Division Lvl (excl. Esc)'!$A$2:$A$418,$B94,'Division Lvl (excl. Esc)'!L$2:L$418)</f>
        <v>0</v>
      </c>
      <c r="H94" s="166">
        <f>SUMIF('Division Lvl (excl. Esc)'!$A$2:$A$418,$B94,'Division Lvl (excl. Esc)'!M$2:M$418)</f>
        <v>0</v>
      </c>
      <c r="I94" s="166">
        <f>SUMIF('Division Lvl (excl. Esc)'!$A$2:$A$418,$B94,'Division Lvl (excl. Esc)'!N$2:N$418)</f>
        <v>3999942.2018985827</v>
      </c>
      <c r="J94" s="166">
        <f>SUMIF('Division Lvl (excl. Esc)'!$A$2:$A$418,$B94,'Division Lvl (excl. Esc)'!O$2:O$418)</f>
        <v>7999884.4037971655</v>
      </c>
      <c r="K94" s="166">
        <f>SUMIF('Division Lvl (excl. Esc)'!$A$2:$A$418,$B94,'Division Lvl (excl. Esc)'!P$2:P$418)</f>
        <v>7999884.4037971655</v>
      </c>
      <c r="L94" s="166">
        <f>SUMIF('Division Lvl (excl. Esc)'!$A$2:$A$418,$B94,'Division Lvl (excl. Esc)'!Q$2:Q$418)</f>
        <v>0</v>
      </c>
      <c r="M94" s="167">
        <f>SUMIF('Division Lvl (excl. Esc)'!$A$2:$A$418,$B94,'Division Lvl (excl. Esc)'!R$2:R$418)</f>
        <v>0</v>
      </c>
      <c r="N94" s="168">
        <f>SUMIF('Division Lvl (excl. Esc)'!$A$2:$A$418,$B94,'Division Lvl (excl. Esc)'!X$2:X$418)</f>
        <v>0</v>
      </c>
      <c r="O94" s="169">
        <f>SUMIF('Division Lvl (excl. Esc)'!$A$2:$A$418,$B94,'Division Lvl (excl. Esc)'!Y$2:Y$418)</f>
        <v>0</v>
      </c>
      <c r="P94" s="169">
        <f>SUMIF('Division Lvl (excl. Esc)'!$A$2:$A$418,$B94,'Division Lvl (excl. Esc)'!Z$2:Z$418)</f>
        <v>0</v>
      </c>
      <c r="Q94" s="169">
        <f>SUMIF('Division Lvl (excl. Esc)'!$A$2:$A$418,$B94,'Division Lvl (excl. Esc)'!AA$2:AA$418)</f>
        <v>0</v>
      </c>
      <c r="R94" s="169">
        <f>SUMIF('Division Lvl (excl. Esc)'!$A$2:$A$418,$B94,'Division Lvl (excl. Esc)'!AB$2:AB$418)</f>
        <v>0</v>
      </c>
      <c r="S94" s="169">
        <f>SUMIF('Division Lvl (excl. Esc)'!$A$2:$A$418,$B94,'Division Lvl (excl. Esc)'!AC$2:AC$418)</f>
        <v>4638706.6447737617</v>
      </c>
      <c r="T94" s="169">
        <f>SUMIF('Division Lvl (excl. Esc)'!$A$2:$A$418,$B94,'Division Lvl (excl. Esc)'!AD$2:AD$418)</f>
        <v>9509348.6217862125</v>
      </c>
      <c r="U94" s="169">
        <f>SUMIF('Division Lvl (excl. Esc)'!$A$2:$A$418,$B94,'Division Lvl (excl. Esc)'!AE$2:AE$418)</f>
        <v>9747082.3373308666</v>
      </c>
      <c r="V94" s="170">
        <f>SUMIF('Division Lvl (excl. Esc)'!$A$2:$A$418,$B94,'Division Lvl (excl. Esc)'!AF$2:AF$418)</f>
        <v>0</v>
      </c>
      <c r="W94" s="170">
        <f>SUMIF('Division Lvl (excl. Esc)'!$A$2:$A$418,$B94,'Division Lvl (excl. Esc)'!AG$2:AG$418)</f>
        <v>0</v>
      </c>
      <c r="X94" s="165">
        <f t="shared" si="3"/>
        <v>19999711.009492915</v>
      </c>
      <c r="Y94" s="171">
        <f t="shared" si="4"/>
        <v>23895137.60389084</v>
      </c>
      <c r="Z94" s="172"/>
    </row>
    <row r="95" spans="1:26" x14ac:dyDescent="0.25">
      <c r="A95" s="163" t="str">
        <f>INDEX('Division Lvl (excl. Esc)'!$AO$2:$AO$418,MATCH(B95,'Division Lvl (excl. Esc)'!$A$2:$A$418,0))</f>
        <v>PR</v>
      </c>
      <c r="B95" s="164" t="s">
        <v>824</v>
      </c>
      <c r="C95" s="130" t="str">
        <f>INDEX('Division Lvl (excl. Esc)'!$B$2:$B$418,MATCH(B95,'Division Lvl (excl. Esc)'!$A$2:$A$418,0))</f>
        <v>AFIC upgrade Minto, Prospect, Kingswood</v>
      </c>
      <c r="D95" s="165">
        <f>SUMIF('Division Lvl (excl. Esc)'!$A$2:$A$418,$B95,'Division Lvl (excl. Esc)'!I$2:I$418)</f>
        <v>310849.31569218071</v>
      </c>
      <c r="E95" s="166">
        <f>SUMIF('Division Lvl (excl. Esc)'!$A$2:$A$418,$B95,'Division Lvl (excl. Esc)'!J$2:J$418)</f>
        <v>0</v>
      </c>
      <c r="F95" s="166">
        <f>SUMIF('Division Lvl (excl. Esc)'!$A$2:$A$418,$B95,'Division Lvl (excl. Esc)'!K$2:K$418)</f>
        <v>0</v>
      </c>
      <c r="G95" s="166">
        <f>SUMIF('Division Lvl (excl. Esc)'!$A$2:$A$418,$B95,'Division Lvl (excl. Esc)'!L$2:L$418)</f>
        <v>0</v>
      </c>
      <c r="H95" s="166">
        <f>SUMIF('Division Lvl (excl. Esc)'!$A$2:$A$418,$B95,'Division Lvl (excl. Esc)'!M$2:M$418)</f>
        <v>0</v>
      </c>
      <c r="I95" s="166">
        <f>SUMIF('Division Lvl (excl. Esc)'!$A$2:$A$418,$B95,'Division Lvl (excl. Esc)'!N$2:N$418)</f>
        <v>0</v>
      </c>
      <c r="J95" s="166">
        <f>SUMIF('Division Lvl (excl. Esc)'!$A$2:$A$418,$B95,'Division Lvl (excl. Esc)'!O$2:O$418)</f>
        <v>0</v>
      </c>
      <c r="K95" s="166">
        <f>SUMIF('Division Lvl (excl. Esc)'!$A$2:$A$418,$B95,'Division Lvl (excl. Esc)'!P$2:P$418)</f>
        <v>0</v>
      </c>
      <c r="L95" s="166">
        <f>SUMIF('Division Lvl (excl. Esc)'!$A$2:$A$418,$B95,'Division Lvl (excl. Esc)'!Q$2:Q$418)</f>
        <v>0</v>
      </c>
      <c r="M95" s="167">
        <f>SUMIF('Division Lvl (excl. Esc)'!$A$2:$A$418,$B95,'Division Lvl (excl. Esc)'!R$2:R$418)</f>
        <v>0</v>
      </c>
      <c r="N95" s="168">
        <f>SUMIF('Division Lvl (excl. Esc)'!$A$2:$A$418,$B95,'Division Lvl (excl. Esc)'!X$2:X$418)</f>
        <v>318620.54858448519</v>
      </c>
      <c r="O95" s="169">
        <f>SUMIF('Division Lvl (excl. Esc)'!$A$2:$A$418,$B95,'Division Lvl (excl. Esc)'!Y$2:Y$418)</f>
        <v>0</v>
      </c>
      <c r="P95" s="169">
        <f>SUMIF('Division Lvl (excl. Esc)'!$A$2:$A$418,$B95,'Division Lvl (excl. Esc)'!Z$2:Z$418)</f>
        <v>0</v>
      </c>
      <c r="Q95" s="169">
        <f>SUMIF('Division Lvl (excl. Esc)'!$A$2:$A$418,$B95,'Division Lvl (excl. Esc)'!AA$2:AA$418)</f>
        <v>0</v>
      </c>
      <c r="R95" s="169">
        <f>SUMIF('Division Lvl (excl. Esc)'!$A$2:$A$418,$B95,'Division Lvl (excl. Esc)'!AB$2:AB$418)</f>
        <v>0</v>
      </c>
      <c r="S95" s="169">
        <f>SUMIF('Division Lvl (excl. Esc)'!$A$2:$A$418,$B95,'Division Lvl (excl. Esc)'!AC$2:AC$418)</f>
        <v>0</v>
      </c>
      <c r="T95" s="169">
        <f>SUMIF('Division Lvl (excl. Esc)'!$A$2:$A$418,$B95,'Division Lvl (excl. Esc)'!AD$2:AD$418)</f>
        <v>0</v>
      </c>
      <c r="U95" s="169">
        <f>SUMIF('Division Lvl (excl. Esc)'!$A$2:$A$418,$B95,'Division Lvl (excl. Esc)'!AE$2:AE$418)</f>
        <v>0</v>
      </c>
      <c r="V95" s="170">
        <f>SUMIF('Division Lvl (excl. Esc)'!$A$2:$A$418,$B95,'Division Lvl (excl. Esc)'!AF$2:AF$418)</f>
        <v>0</v>
      </c>
      <c r="W95" s="170">
        <f>SUMIF('Division Lvl (excl. Esc)'!$A$2:$A$418,$B95,'Division Lvl (excl. Esc)'!AG$2:AG$418)</f>
        <v>0</v>
      </c>
      <c r="X95" s="165">
        <f t="shared" si="3"/>
        <v>310849.31569218071</v>
      </c>
      <c r="Y95" s="171">
        <f t="shared" si="4"/>
        <v>318620.54858448519</v>
      </c>
      <c r="Z95" s="172"/>
    </row>
    <row r="96" spans="1:26" x14ac:dyDescent="0.25">
      <c r="A96" s="163" t="str">
        <f>INDEX('Division Lvl (excl. Esc)'!$AO$2:$AO$418,MATCH(B96,'Division Lvl (excl. Esc)'!$A$2:$A$418,0))</f>
        <v>PR</v>
      </c>
      <c r="B96" s="164" t="s">
        <v>825</v>
      </c>
      <c r="C96" s="130" t="str">
        <f>INDEX('Division Lvl (excl. Esc)'!$B$2:$B$418,MATCH(B96,'Division Lvl (excl. Esc)'!$A$2:$A$418,0))</f>
        <v>Western Sydney Airport 132kV supply</v>
      </c>
      <c r="D96" s="165">
        <f>SUMIF('Division Lvl (excl. Esc)'!$A$2:$A$418,$B96,'Division Lvl (excl. Esc)'!I$2:I$418)</f>
        <v>0</v>
      </c>
      <c r="E96" s="166">
        <f>SUMIF('Division Lvl (excl. Esc)'!$A$2:$A$418,$B96,'Division Lvl (excl. Esc)'!J$2:J$418)</f>
        <v>0</v>
      </c>
      <c r="F96" s="166">
        <f>SUMIF('Division Lvl (excl. Esc)'!$A$2:$A$418,$B96,'Division Lvl (excl. Esc)'!K$2:K$418)</f>
        <v>15426880.005643556</v>
      </c>
      <c r="G96" s="166">
        <f>SUMIF('Division Lvl (excl. Esc)'!$A$2:$A$418,$B96,'Division Lvl (excl. Esc)'!L$2:L$418)</f>
        <v>15379645.289775399</v>
      </c>
      <c r="H96" s="166">
        <f>SUMIF('Division Lvl (excl. Esc)'!$A$2:$A$418,$B96,'Division Lvl (excl. Esc)'!M$2:M$418)</f>
        <v>15337925.035749601</v>
      </c>
      <c r="I96" s="166">
        <f>SUMIF('Division Lvl (excl. Esc)'!$A$2:$A$418,$B96,'Division Lvl (excl. Esc)'!N$2:N$418)</f>
        <v>0</v>
      </c>
      <c r="J96" s="166">
        <f>SUMIF('Division Lvl (excl. Esc)'!$A$2:$A$418,$B96,'Division Lvl (excl. Esc)'!O$2:O$418)</f>
        <v>0</v>
      </c>
      <c r="K96" s="166">
        <f>SUMIF('Division Lvl (excl. Esc)'!$A$2:$A$418,$B96,'Division Lvl (excl. Esc)'!P$2:P$418)</f>
        <v>0</v>
      </c>
      <c r="L96" s="166">
        <f>SUMIF('Division Lvl (excl. Esc)'!$A$2:$A$418,$B96,'Division Lvl (excl. Esc)'!Q$2:Q$418)</f>
        <v>0</v>
      </c>
      <c r="M96" s="167">
        <f>SUMIF('Division Lvl (excl. Esc)'!$A$2:$A$418,$B96,'Division Lvl (excl. Esc)'!R$2:R$418)</f>
        <v>0</v>
      </c>
      <c r="N96" s="168">
        <f>SUMIF('Division Lvl (excl. Esc)'!$A$2:$A$418,$B96,'Division Lvl (excl. Esc)'!X$2:X$418)</f>
        <v>0</v>
      </c>
      <c r="O96" s="169">
        <f>SUMIF('Division Lvl (excl. Esc)'!$A$2:$A$418,$B96,'Division Lvl (excl. Esc)'!Y$2:Y$418)</f>
        <v>0</v>
      </c>
      <c r="P96" s="169">
        <f>SUMIF('Division Lvl (excl. Esc)'!$A$2:$A$418,$B96,'Division Lvl (excl. Esc)'!Z$2:Z$418)</f>
        <v>16613062.451077491</v>
      </c>
      <c r="Q96" s="169">
        <f>SUMIF('Division Lvl (excl. Esc)'!$A$2:$A$418,$B96,'Division Lvl (excl. Esc)'!AA$2:AA$418)</f>
        <v>16976250.724094145</v>
      </c>
      <c r="R96" s="169">
        <f>SUMIF('Division Lvl (excl. Esc)'!$A$2:$A$418,$B96,'Division Lvl (excl. Esc)'!AB$2:AB$418)</f>
        <v>17353454.354147825</v>
      </c>
      <c r="S96" s="169">
        <f>SUMIF('Division Lvl (excl. Esc)'!$A$2:$A$418,$B96,'Division Lvl (excl. Esc)'!AC$2:AC$418)</f>
        <v>0</v>
      </c>
      <c r="T96" s="169">
        <f>SUMIF('Division Lvl (excl. Esc)'!$A$2:$A$418,$B96,'Division Lvl (excl. Esc)'!AD$2:AD$418)</f>
        <v>0</v>
      </c>
      <c r="U96" s="169">
        <f>SUMIF('Division Lvl (excl. Esc)'!$A$2:$A$418,$B96,'Division Lvl (excl. Esc)'!AE$2:AE$418)</f>
        <v>0</v>
      </c>
      <c r="V96" s="170">
        <f>SUMIF('Division Lvl (excl. Esc)'!$A$2:$A$418,$B96,'Division Lvl (excl. Esc)'!AF$2:AF$418)</f>
        <v>0</v>
      </c>
      <c r="W96" s="170">
        <f>SUMIF('Division Lvl (excl. Esc)'!$A$2:$A$418,$B96,'Division Lvl (excl. Esc)'!AG$2:AG$418)</f>
        <v>0</v>
      </c>
      <c r="X96" s="165">
        <f t="shared" si="3"/>
        <v>46144450.331168555</v>
      </c>
      <c r="Y96" s="171">
        <f t="shared" si="4"/>
        <v>50942767.529319465</v>
      </c>
      <c r="Z96" s="172"/>
    </row>
    <row r="97" spans="1:26" x14ac:dyDescent="0.25">
      <c r="A97" s="163" t="str">
        <f>INDEX('Division Lvl (excl. Esc)'!$AO$2:$AO$418,MATCH(B97,'Division Lvl (excl. Esc)'!$A$2:$A$418,0))</f>
        <v>PR</v>
      </c>
      <c r="B97" s="164" t="s">
        <v>826</v>
      </c>
      <c r="C97" s="130" t="str">
        <f>INDEX('Division Lvl (excl. Esc)'!$B$2:$B$418,MATCH(B97,'Division Lvl (excl. Esc)'!$A$2:$A$418,0))</f>
        <v>North Bomaderry ZS establishment</v>
      </c>
      <c r="D97" s="165">
        <f>SUMIF('Division Lvl (excl. Esc)'!$A$2:$A$418,$B97,'Division Lvl (excl. Esc)'!I$2:I$418)</f>
        <v>0</v>
      </c>
      <c r="E97" s="166">
        <f>SUMIF('Division Lvl (excl. Esc)'!$A$2:$A$418,$B97,'Division Lvl (excl. Esc)'!J$2:J$418)</f>
        <v>0</v>
      </c>
      <c r="F97" s="166">
        <f>SUMIF('Division Lvl (excl. Esc)'!$A$2:$A$418,$B97,'Division Lvl (excl. Esc)'!K$2:K$418)</f>
        <v>3663658.0440965234</v>
      </c>
      <c r="G97" s="166">
        <f>SUMIF('Division Lvl (excl. Esc)'!$A$2:$A$418,$B97,'Division Lvl (excl. Esc)'!L$2:L$418)</f>
        <v>7304880.9818478003</v>
      </c>
      <c r="H97" s="166">
        <f>SUMIF('Division Lvl (excl. Esc)'!$A$2:$A$418,$B97,'Division Lvl (excl. Esc)'!M$2:M$418)</f>
        <v>3823709.7684370964</v>
      </c>
      <c r="I97" s="166">
        <f>SUMIF('Division Lvl (excl. Esc)'!$A$2:$A$418,$B97,'Division Lvl (excl. Esc)'!N$2:N$418)</f>
        <v>3461355.3149001235</v>
      </c>
      <c r="J97" s="166">
        <f>SUMIF('Division Lvl (excl. Esc)'!$A$2:$A$418,$B97,'Division Lvl (excl. Esc)'!O$2:O$418)</f>
        <v>0</v>
      </c>
      <c r="K97" s="166">
        <f>SUMIF('Division Lvl (excl. Esc)'!$A$2:$A$418,$B97,'Division Lvl (excl. Esc)'!P$2:P$418)</f>
        <v>0</v>
      </c>
      <c r="L97" s="166">
        <f>SUMIF('Division Lvl (excl. Esc)'!$A$2:$A$418,$B97,'Division Lvl (excl. Esc)'!Q$2:Q$418)</f>
        <v>0</v>
      </c>
      <c r="M97" s="167">
        <f>SUMIF('Division Lvl (excl. Esc)'!$A$2:$A$418,$B97,'Division Lvl (excl. Esc)'!R$2:R$418)</f>
        <v>0</v>
      </c>
      <c r="N97" s="168">
        <f>SUMIF('Division Lvl (excl. Esc)'!$A$2:$A$418,$B97,'Division Lvl (excl. Esc)'!X$2:X$418)</f>
        <v>0</v>
      </c>
      <c r="O97" s="169">
        <f>SUMIF('Division Lvl (excl. Esc)'!$A$2:$A$418,$B97,'Division Lvl (excl. Esc)'!Y$2:Y$418)</f>
        <v>0</v>
      </c>
      <c r="P97" s="169">
        <f>SUMIF('Division Lvl (excl. Esc)'!$A$2:$A$418,$B97,'Division Lvl (excl. Esc)'!Z$2:Z$418)</f>
        <v>3945359.0008933824</v>
      </c>
      <c r="Q97" s="169">
        <f>SUMIF('Division Lvl (excl. Esc)'!$A$2:$A$418,$B97,'Division Lvl (excl. Esc)'!AA$2:AA$418)</f>
        <v>8063221.7922450071</v>
      </c>
      <c r="R97" s="169">
        <f>SUMIF('Division Lvl (excl. Esc)'!$A$2:$A$418,$B97,'Division Lvl (excl. Esc)'!AB$2:AB$418)</f>
        <v>4326176.6357198395</v>
      </c>
      <c r="S97" s="169">
        <f>SUMIF('Division Lvl (excl. Esc)'!$A$2:$A$418,$B97,'Division Lvl (excl. Esc)'!AC$2:AC$418)</f>
        <v>4014110.9767858791</v>
      </c>
      <c r="T97" s="169">
        <f>SUMIF('Division Lvl (excl. Esc)'!$A$2:$A$418,$B97,'Division Lvl (excl. Esc)'!AD$2:AD$418)</f>
        <v>0</v>
      </c>
      <c r="U97" s="169">
        <f>SUMIF('Division Lvl (excl. Esc)'!$A$2:$A$418,$B97,'Division Lvl (excl. Esc)'!AE$2:AE$418)</f>
        <v>0</v>
      </c>
      <c r="V97" s="170">
        <f>SUMIF('Division Lvl (excl. Esc)'!$A$2:$A$418,$B97,'Division Lvl (excl. Esc)'!AF$2:AF$418)</f>
        <v>0</v>
      </c>
      <c r="W97" s="170">
        <f>SUMIF('Division Lvl (excl. Esc)'!$A$2:$A$418,$B97,'Division Lvl (excl. Esc)'!AG$2:AG$418)</f>
        <v>0</v>
      </c>
      <c r="X97" s="165">
        <f t="shared" si="3"/>
        <v>18253604.109281544</v>
      </c>
      <c r="Y97" s="171">
        <f t="shared" si="4"/>
        <v>20348868.405644108</v>
      </c>
      <c r="Z97" s="172"/>
    </row>
    <row r="98" spans="1:26" x14ac:dyDescent="0.25">
      <c r="A98" s="163" t="str">
        <f>INDEX('Division Lvl (excl. Esc)'!$AO$2:$AO$418,MATCH(B98,'Division Lvl (excl. Esc)'!$A$2:$A$418,0))</f>
        <v>PR</v>
      </c>
      <c r="B98" s="164" t="s">
        <v>827</v>
      </c>
      <c r="C98" s="130" t="str">
        <f>INDEX('Division Lvl (excl. Esc)'!$B$2:$B$418,MATCH(B98,'Division Lvl (excl. Esc)'!$A$2:$A$418,0))</f>
        <v>Termeil ZS establishment</v>
      </c>
      <c r="D98" s="165">
        <f>SUMIF('Division Lvl (excl. Esc)'!$A$2:$A$418,$B98,'Division Lvl (excl. Esc)'!I$2:I$418)</f>
        <v>0</v>
      </c>
      <c r="E98" s="166">
        <f>SUMIF('Division Lvl (excl. Esc)'!$A$2:$A$418,$B98,'Division Lvl (excl. Esc)'!J$2:J$418)</f>
        <v>0</v>
      </c>
      <c r="F98" s="166">
        <f>SUMIF('Division Lvl (excl. Esc)'!$A$2:$A$418,$B98,'Division Lvl (excl. Esc)'!K$2:K$418)</f>
        <v>0</v>
      </c>
      <c r="G98" s="166">
        <f>SUMIF('Division Lvl (excl. Esc)'!$A$2:$A$418,$B98,'Division Lvl (excl. Esc)'!L$2:L$418)</f>
        <v>0</v>
      </c>
      <c r="H98" s="166">
        <f>SUMIF('Division Lvl (excl. Esc)'!$A$2:$A$418,$B98,'Division Lvl (excl. Esc)'!M$2:M$418)</f>
        <v>0</v>
      </c>
      <c r="I98" s="166">
        <f>SUMIF('Division Lvl (excl. Esc)'!$A$2:$A$418,$B98,'Division Lvl (excl. Esc)'!N$2:N$418)</f>
        <v>3936797.1913681906</v>
      </c>
      <c r="J98" s="166">
        <f>SUMIF('Division Lvl (excl. Esc)'!$A$2:$A$418,$B98,'Division Lvl (excl. Esc)'!O$2:O$418)</f>
        <v>3936797.1913681906</v>
      </c>
      <c r="K98" s="166">
        <f>SUMIF('Division Lvl (excl. Esc)'!$A$2:$A$418,$B98,'Division Lvl (excl. Esc)'!P$2:P$418)</f>
        <v>0</v>
      </c>
      <c r="L98" s="166">
        <f>SUMIF('Division Lvl (excl. Esc)'!$A$2:$A$418,$B98,'Division Lvl (excl. Esc)'!Q$2:Q$418)</f>
        <v>0</v>
      </c>
      <c r="M98" s="167">
        <f>SUMIF('Division Lvl (excl. Esc)'!$A$2:$A$418,$B98,'Division Lvl (excl. Esc)'!R$2:R$418)</f>
        <v>0</v>
      </c>
      <c r="N98" s="168">
        <f>SUMIF('Division Lvl (excl. Esc)'!$A$2:$A$418,$B98,'Division Lvl (excl. Esc)'!X$2:X$418)</f>
        <v>0</v>
      </c>
      <c r="O98" s="169">
        <f>SUMIF('Division Lvl (excl. Esc)'!$A$2:$A$418,$B98,'Division Lvl (excl. Esc)'!Y$2:Y$418)</f>
        <v>0</v>
      </c>
      <c r="P98" s="169">
        <f>SUMIF('Division Lvl (excl. Esc)'!$A$2:$A$418,$B98,'Division Lvl (excl. Esc)'!Z$2:Z$418)</f>
        <v>0</v>
      </c>
      <c r="Q98" s="169">
        <f>SUMIF('Division Lvl (excl. Esc)'!$A$2:$A$418,$B98,'Division Lvl (excl. Esc)'!AA$2:AA$418)</f>
        <v>0</v>
      </c>
      <c r="R98" s="169">
        <f>SUMIF('Division Lvl (excl. Esc)'!$A$2:$A$418,$B98,'Division Lvl (excl. Esc)'!AB$2:AB$418)</f>
        <v>0</v>
      </c>
      <c r="S98" s="169">
        <f>SUMIF('Division Lvl (excl. Esc)'!$A$2:$A$418,$B98,'Division Lvl (excl. Esc)'!AC$2:AC$418)</f>
        <v>4565477.7916686824</v>
      </c>
      <c r="T98" s="169">
        <f>SUMIF('Division Lvl (excl. Esc)'!$A$2:$A$418,$B98,'Division Lvl (excl. Esc)'!AD$2:AD$418)</f>
        <v>4679614.7364603998</v>
      </c>
      <c r="U98" s="169">
        <f>SUMIF('Division Lvl (excl. Esc)'!$A$2:$A$418,$B98,'Division Lvl (excl. Esc)'!AE$2:AE$418)</f>
        <v>0</v>
      </c>
      <c r="V98" s="170">
        <f>SUMIF('Division Lvl (excl. Esc)'!$A$2:$A$418,$B98,'Division Lvl (excl. Esc)'!AF$2:AF$418)</f>
        <v>0</v>
      </c>
      <c r="W98" s="170">
        <f>SUMIF('Division Lvl (excl. Esc)'!$A$2:$A$418,$B98,'Division Lvl (excl. Esc)'!AG$2:AG$418)</f>
        <v>0</v>
      </c>
      <c r="X98" s="165">
        <f t="shared" ref="X98:X129" si="5">SUM(D98:M98)</f>
        <v>7873594.3827363811</v>
      </c>
      <c r="Y98" s="171">
        <f t="shared" si="4"/>
        <v>9245092.5281290822</v>
      </c>
      <c r="Z98" s="172"/>
    </row>
    <row r="99" spans="1:26" x14ac:dyDescent="0.25">
      <c r="A99" s="163" t="str">
        <f>INDEX('Division Lvl (excl. Esc)'!$AO$2:$AO$418,MATCH(B99,'Division Lvl (excl. Esc)'!$A$2:$A$418,0))</f>
        <v>PR</v>
      </c>
      <c r="B99" s="164" t="s">
        <v>828</v>
      </c>
      <c r="C99" s="130" t="str">
        <f>INDEX('Division Lvl (excl. Esc)'!$B$2:$B$418,MATCH(B99,'Division Lvl (excl. Esc)'!$A$2:$A$418,0))</f>
        <v>Austral Permanent ZS establishment</v>
      </c>
      <c r="D99" s="165">
        <f>SUMIF('Division Lvl (excl. Esc)'!$A$2:$A$418,$B99,'Division Lvl (excl. Esc)'!I$2:I$418)</f>
        <v>0</v>
      </c>
      <c r="E99" s="166">
        <f>SUMIF('Division Lvl (excl. Esc)'!$A$2:$A$418,$B99,'Division Lvl (excl. Esc)'!J$2:J$418)</f>
        <v>0</v>
      </c>
      <c r="F99" s="166">
        <f>SUMIF('Division Lvl (excl. Esc)'!$A$2:$A$418,$B99,'Division Lvl (excl. Esc)'!K$2:K$418)</f>
        <v>0</v>
      </c>
      <c r="G99" s="166">
        <f>SUMIF('Division Lvl (excl. Esc)'!$A$2:$A$418,$B99,'Division Lvl (excl. Esc)'!L$2:L$418)</f>
        <v>0</v>
      </c>
      <c r="H99" s="166">
        <f>SUMIF('Division Lvl (excl. Esc)'!$A$2:$A$418,$B99,'Division Lvl (excl. Esc)'!M$2:M$418)</f>
        <v>0</v>
      </c>
      <c r="I99" s="166">
        <f>SUMIF('Division Lvl (excl. Esc)'!$A$2:$A$418,$B99,'Division Lvl (excl. Esc)'!N$2:N$418)</f>
        <v>10402361.679936271</v>
      </c>
      <c r="J99" s="166">
        <f>SUMIF('Division Lvl (excl. Esc)'!$A$2:$A$418,$B99,'Division Lvl (excl. Esc)'!O$2:O$418)</f>
        <v>10402361.679936271</v>
      </c>
      <c r="K99" s="166">
        <f>SUMIF('Division Lvl (excl. Esc)'!$A$2:$A$418,$B99,'Division Lvl (excl. Esc)'!P$2:P$418)</f>
        <v>0</v>
      </c>
      <c r="L99" s="166">
        <f>SUMIF('Division Lvl (excl. Esc)'!$A$2:$A$418,$B99,'Division Lvl (excl. Esc)'!Q$2:Q$418)</f>
        <v>0</v>
      </c>
      <c r="M99" s="167">
        <f>SUMIF('Division Lvl (excl. Esc)'!$A$2:$A$418,$B99,'Division Lvl (excl. Esc)'!R$2:R$418)</f>
        <v>0</v>
      </c>
      <c r="N99" s="168">
        <f>SUMIF('Division Lvl (excl. Esc)'!$A$2:$A$418,$B99,'Division Lvl (excl. Esc)'!X$2:X$418)</f>
        <v>0</v>
      </c>
      <c r="O99" s="169">
        <f>SUMIF('Division Lvl (excl. Esc)'!$A$2:$A$418,$B99,'Division Lvl (excl. Esc)'!Y$2:Y$418)</f>
        <v>0</v>
      </c>
      <c r="P99" s="169">
        <f>SUMIF('Division Lvl (excl. Esc)'!$A$2:$A$418,$B99,'Division Lvl (excl. Esc)'!Z$2:Z$418)</f>
        <v>0</v>
      </c>
      <c r="Q99" s="169">
        <f>SUMIF('Division Lvl (excl. Esc)'!$A$2:$A$418,$B99,'Division Lvl (excl. Esc)'!AA$2:AA$418)</f>
        <v>0</v>
      </c>
      <c r="R99" s="169">
        <f>SUMIF('Division Lvl (excl. Esc)'!$A$2:$A$418,$B99,'Division Lvl (excl. Esc)'!AB$2:AB$418)</f>
        <v>0</v>
      </c>
      <c r="S99" s="169">
        <f>SUMIF('Division Lvl (excl. Esc)'!$A$2:$A$418,$B99,'Division Lvl (excl. Esc)'!AC$2:AC$418)</f>
        <v>12063550.374092078</v>
      </c>
      <c r="T99" s="169">
        <f>SUMIF('Division Lvl (excl. Esc)'!$A$2:$A$418,$B99,'Division Lvl (excl. Esc)'!AD$2:AD$418)</f>
        <v>12365139.13344438</v>
      </c>
      <c r="U99" s="169">
        <f>SUMIF('Division Lvl (excl. Esc)'!$A$2:$A$418,$B99,'Division Lvl (excl. Esc)'!AE$2:AE$418)</f>
        <v>0</v>
      </c>
      <c r="V99" s="170">
        <f>SUMIF('Division Lvl (excl. Esc)'!$A$2:$A$418,$B99,'Division Lvl (excl. Esc)'!AF$2:AF$418)</f>
        <v>0</v>
      </c>
      <c r="W99" s="170">
        <f>SUMIF('Division Lvl (excl. Esc)'!$A$2:$A$418,$B99,'Division Lvl (excl. Esc)'!AG$2:AG$418)</f>
        <v>0</v>
      </c>
      <c r="X99" s="165">
        <f t="shared" si="5"/>
        <v>20804723.359872542</v>
      </c>
      <c r="Y99" s="171">
        <f t="shared" si="4"/>
        <v>24428689.507536456</v>
      </c>
      <c r="Z99" s="172"/>
    </row>
    <row r="100" spans="1:26" x14ac:dyDescent="0.25">
      <c r="A100" s="163" t="str">
        <f>INDEX('Division Lvl (excl. Esc)'!$AO$2:$AO$418,MATCH(B100,'Division Lvl (excl. Esc)'!$A$2:$A$418,0))</f>
        <v>PR</v>
      </c>
      <c r="B100" s="164" t="s">
        <v>829</v>
      </c>
      <c r="C100" s="130" t="str">
        <f>INDEX('Division Lvl (excl. Esc)'!$B$2:$B$418,MATCH(B100,'Division Lvl (excl. Esc)'!$A$2:$A$418,0))</f>
        <v>Sydney University - Western Sydney Employment Lands ZS establishment</v>
      </c>
      <c r="D100" s="165">
        <f>SUMIF('Division Lvl (excl. Esc)'!$A$2:$A$418,$B100,'Division Lvl (excl. Esc)'!I$2:I$418)</f>
        <v>0</v>
      </c>
      <c r="E100" s="166">
        <f>SUMIF('Division Lvl (excl. Esc)'!$A$2:$A$418,$B100,'Division Lvl (excl. Esc)'!J$2:J$418)</f>
        <v>0</v>
      </c>
      <c r="F100" s="166">
        <f>SUMIF('Division Lvl (excl. Esc)'!$A$2:$A$418,$B100,'Division Lvl (excl. Esc)'!K$2:K$418)</f>
        <v>0</v>
      </c>
      <c r="G100" s="166">
        <f>SUMIF('Division Lvl (excl. Esc)'!$A$2:$A$418,$B100,'Division Lvl (excl. Esc)'!L$2:L$418)</f>
        <v>0</v>
      </c>
      <c r="H100" s="166">
        <f>SUMIF('Division Lvl (excl. Esc)'!$A$2:$A$418,$B100,'Division Lvl (excl. Esc)'!M$2:M$418)</f>
        <v>0</v>
      </c>
      <c r="I100" s="166">
        <f>SUMIF('Division Lvl (excl. Esc)'!$A$2:$A$418,$B100,'Division Lvl (excl. Esc)'!N$2:N$418)</f>
        <v>0</v>
      </c>
      <c r="J100" s="166">
        <f>SUMIF('Division Lvl (excl. Esc)'!$A$2:$A$418,$B100,'Division Lvl (excl. Esc)'!O$2:O$418)</f>
        <v>0</v>
      </c>
      <c r="K100" s="166">
        <f>SUMIF('Division Lvl (excl. Esc)'!$A$2:$A$418,$B100,'Division Lvl (excl. Esc)'!P$2:P$418)</f>
        <v>12120677.354118833</v>
      </c>
      <c r="L100" s="166">
        <f>SUMIF('Division Lvl (excl. Esc)'!$A$2:$A$418,$B100,'Division Lvl (excl. Esc)'!Q$2:Q$418)</f>
        <v>12120677.354118833</v>
      </c>
      <c r="M100" s="167">
        <f>SUMIF('Division Lvl (excl. Esc)'!$A$2:$A$418,$B100,'Division Lvl (excl. Esc)'!R$2:R$418)</f>
        <v>0</v>
      </c>
      <c r="N100" s="168">
        <f>SUMIF('Division Lvl (excl. Esc)'!$A$2:$A$418,$B100,'Division Lvl (excl. Esc)'!X$2:X$418)</f>
        <v>0</v>
      </c>
      <c r="O100" s="169">
        <f>SUMIF('Division Lvl (excl. Esc)'!$A$2:$A$418,$B100,'Division Lvl (excl. Esc)'!Y$2:Y$418)</f>
        <v>0</v>
      </c>
      <c r="P100" s="169">
        <f>SUMIF('Division Lvl (excl. Esc)'!$A$2:$A$418,$B100,'Division Lvl (excl. Esc)'!Z$2:Z$418)</f>
        <v>0</v>
      </c>
      <c r="Q100" s="169">
        <f>SUMIF('Division Lvl (excl. Esc)'!$A$2:$A$418,$B100,'Division Lvl (excl. Esc)'!AA$2:AA$418)</f>
        <v>0</v>
      </c>
      <c r="R100" s="169">
        <f>SUMIF('Division Lvl (excl. Esc)'!$A$2:$A$418,$B100,'Division Lvl (excl. Esc)'!AB$2:AB$418)</f>
        <v>0</v>
      </c>
      <c r="S100" s="169">
        <f>SUMIF('Division Lvl (excl. Esc)'!$A$2:$A$418,$B100,'Division Lvl (excl. Esc)'!AC$2:AC$418)</f>
        <v>0</v>
      </c>
      <c r="T100" s="169">
        <f>SUMIF('Division Lvl (excl. Esc)'!$A$2:$A$418,$B100,'Division Lvl (excl. Esc)'!AD$2:AD$418)</f>
        <v>0</v>
      </c>
      <c r="U100" s="169">
        <f>SUMIF('Division Lvl (excl. Esc)'!$A$2:$A$418,$B100,'Division Lvl (excl. Esc)'!AE$2:AE$418)</f>
        <v>14767868.408041229</v>
      </c>
      <c r="V100" s="170">
        <f>SUMIF('Division Lvl (excl. Esc)'!$A$2:$A$418,$B100,'Division Lvl (excl. Esc)'!AF$2:AF$418)</f>
        <v>15137065.118242258</v>
      </c>
      <c r="W100" s="170">
        <f>SUMIF('Division Lvl (excl. Esc)'!$A$2:$A$418,$B100,'Division Lvl (excl. Esc)'!AG$2:AG$418)</f>
        <v>0</v>
      </c>
      <c r="X100" s="165">
        <f t="shared" si="5"/>
        <v>24241354.708237667</v>
      </c>
      <c r="Y100" s="171">
        <f t="shared" si="4"/>
        <v>29904933.526283488</v>
      </c>
      <c r="Z100" s="172"/>
    </row>
    <row r="101" spans="1:26" x14ac:dyDescent="0.25">
      <c r="A101" s="163" t="str">
        <f>INDEX('Division Lvl (excl. Esc)'!$AO$2:$AO$418,MATCH(B101,'Division Lvl (excl. Esc)'!$A$2:$A$418,0))</f>
        <v>PR</v>
      </c>
      <c r="B101" s="164" t="s">
        <v>883</v>
      </c>
      <c r="C101" s="130" t="str">
        <f>INDEX('Division Lvl (excl. Esc)'!$B$2:$B$418,MATCH(B101,'Division Lvl (excl. Esc)'!$A$2:$A$418,0))</f>
        <v>Establish permanent Catherine Park ZS</v>
      </c>
      <c r="D101" s="165">
        <f>SUMIF('Division Lvl (excl. Esc)'!$A$2:$A$418,$B101,'Division Lvl (excl. Esc)'!I$2:I$418)</f>
        <v>0</v>
      </c>
      <c r="E101" s="166">
        <f>SUMIF('Division Lvl (excl. Esc)'!$A$2:$A$418,$B101,'Division Lvl (excl. Esc)'!J$2:J$418)</f>
        <v>0</v>
      </c>
      <c r="F101" s="166">
        <f>SUMIF('Division Lvl (excl. Esc)'!$A$2:$A$418,$B101,'Division Lvl (excl. Esc)'!K$2:K$418)</f>
        <v>0</v>
      </c>
      <c r="G101" s="166">
        <f>SUMIF('Division Lvl (excl. Esc)'!$A$2:$A$418,$B101,'Division Lvl (excl. Esc)'!L$2:L$418)</f>
        <v>0</v>
      </c>
      <c r="H101" s="166">
        <f>SUMIF('Division Lvl (excl. Esc)'!$A$2:$A$418,$B101,'Division Lvl (excl. Esc)'!M$2:M$418)</f>
        <v>1879021.4566600672</v>
      </c>
      <c r="I101" s="166">
        <f>SUMIF('Division Lvl (excl. Esc)'!$A$2:$A$418,$B101,'Division Lvl (excl. Esc)'!N$2:N$418)</f>
        <v>3758042.9133201344</v>
      </c>
      <c r="J101" s="166">
        <f>SUMIF('Division Lvl (excl. Esc)'!$A$2:$A$418,$B101,'Division Lvl (excl. Esc)'!O$2:O$418)</f>
        <v>3758042.9133201344</v>
      </c>
      <c r="K101" s="166">
        <f>SUMIF('Division Lvl (excl. Esc)'!$A$2:$A$418,$B101,'Division Lvl (excl. Esc)'!P$2:P$418)</f>
        <v>0</v>
      </c>
      <c r="L101" s="166">
        <f>SUMIF('Division Lvl (excl. Esc)'!$A$2:$A$418,$B101,'Division Lvl (excl. Esc)'!Q$2:Q$418)</f>
        <v>0</v>
      </c>
      <c r="M101" s="167">
        <f>SUMIF('Division Lvl (excl. Esc)'!$A$2:$A$418,$B101,'Division Lvl (excl. Esc)'!R$2:R$418)</f>
        <v>0</v>
      </c>
      <c r="N101" s="168">
        <f>SUMIF('Division Lvl (excl. Esc)'!$A$2:$A$418,$B101,'Division Lvl (excl. Esc)'!X$2:X$418)</f>
        <v>0</v>
      </c>
      <c r="O101" s="169">
        <f>SUMIF('Division Lvl (excl. Esc)'!$A$2:$A$418,$B101,'Division Lvl (excl. Esc)'!Y$2:Y$418)</f>
        <v>0</v>
      </c>
      <c r="P101" s="169">
        <f>SUMIF('Division Lvl (excl. Esc)'!$A$2:$A$418,$B101,'Division Lvl (excl. Esc)'!Z$2:Z$418)</f>
        <v>0</v>
      </c>
      <c r="Q101" s="169">
        <f>SUMIF('Division Lvl (excl. Esc)'!$A$2:$A$418,$B101,'Division Lvl (excl. Esc)'!AA$2:AA$418)</f>
        <v>0</v>
      </c>
      <c r="R101" s="169">
        <f>SUMIF('Division Lvl (excl. Esc)'!$A$2:$A$418,$B101,'Division Lvl (excl. Esc)'!AB$2:AB$418)</f>
        <v>2125940.3082629051</v>
      </c>
      <c r="S101" s="169">
        <f>SUMIF('Division Lvl (excl. Esc)'!$A$2:$A$418,$B101,'Division Lvl (excl. Esc)'!AC$2:AC$418)</f>
        <v>4358177.6319389548</v>
      </c>
      <c r="T101" s="169">
        <f>SUMIF('Division Lvl (excl. Esc)'!$A$2:$A$418,$B101,'Division Lvl (excl. Esc)'!AD$2:AD$418)</f>
        <v>4467132.0727374293</v>
      </c>
      <c r="U101" s="169">
        <f>SUMIF('Division Lvl (excl. Esc)'!$A$2:$A$418,$B101,'Division Lvl (excl. Esc)'!AE$2:AE$418)</f>
        <v>0</v>
      </c>
      <c r="V101" s="170">
        <f>SUMIF('Division Lvl (excl. Esc)'!$A$2:$A$418,$B101,'Division Lvl (excl. Esc)'!AF$2:AF$418)</f>
        <v>0</v>
      </c>
      <c r="W101" s="170">
        <f>SUMIF('Division Lvl (excl. Esc)'!$A$2:$A$418,$B101,'Division Lvl (excl. Esc)'!AG$2:AG$418)</f>
        <v>0</v>
      </c>
      <c r="X101" s="165">
        <f t="shared" si="5"/>
        <v>9395107.2833003365</v>
      </c>
      <c r="Y101" s="171">
        <f t="shared" si="4"/>
        <v>10951250.012939289</v>
      </c>
      <c r="Z101" s="172"/>
    </row>
    <row r="102" spans="1:26" x14ac:dyDescent="0.25">
      <c r="A102" s="163" t="str">
        <f>INDEX('Division Lvl (excl. Esc)'!$AO$2:$AO$418,MATCH(B102,'Division Lvl (excl. Esc)'!$A$2:$A$418,0))</f>
        <v>PR</v>
      </c>
      <c r="B102" s="164" t="s">
        <v>898</v>
      </c>
      <c r="C102" s="130" t="str">
        <f>INDEX('Division Lvl (excl. Esc)'!$B$2:$B$418,MATCH(B102,'Division Lvl (excl. Esc)'!$A$2:$A$418,0))</f>
        <v>Nepean ZS augmentation</v>
      </c>
      <c r="D102" s="165">
        <f>SUMIF('Division Lvl (excl. Esc)'!$A$2:$A$418,$B102,'Division Lvl (excl. Esc)'!I$2:I$418)</f>
        <v>0</v>
      </c>
      <c r="E102" s="166">
        <f>SUMIF('Division Lvl (excl. Esc)'!$A$2:$A$418,$B102,'Division Lvl (excl. Esc)'!J$2:J$418)</f>
        <v>0</v>
      </c>
      <c r="F102" s="166">
        <f>SUMIF('Division Lvl (excl. Esc)'!$A$2:$A$418,$B102,'Division Lvl (excl. Esc)'!K$2:K$418)</f>
        <v>0</v>
      </c>
      <c r="G102" s="166">
        <f>SUMIF('Division Lvl (excl. Esc)'!$A$2:$A$418,$B102,'Division Lvl (excl. Esc)'!L$2:L$418)</f>
        <v>0</v>
      </c>
      <c r="H102" s="166">
        <f>SUMIF('Division Lvl (excl. Esc)'!$A$2:$A$418,$B102,'Division Lvl (excl. Esc)'!M$2:M$418)</f>
        <v>0</v>
      </c>
      <c r="I102" s="166">
        <f>SUMIF('Division Lvl (excl. Esc)'!$A$2:$A$418,$B102,'Division Lvl (excl. Esc)'!N$2:N$418)</f>
        <v>0</v>
      </c>
      <c r="J102" s="166">
        <f>SUMIF('Division Lvl (excl. Esc)'!$A$2:$A$418,$B102,'Division Lvl (excl. Esc)'!O$2:O$418)</f>
        <v>3560251.1810401273</v>
      </c>
      <c r="K102" s="166">
        <f>SUMIF('Division Lvl (excl. Esc)'!$A$2:$A$418,$B102,'Division Lvl (excl. Esc)'!P$2:P$418)</f>
        <v>0</v>
      </c>
      <c r="L102" s="166">
        <f>SUMIF('Division Lvl (excl. Esc)'!$A$2:$A$418,$B102,'Division Lvl (excl. Esc)'!Q$2:Q$418)</f>
        <v>0</v>
      </c>
      <c r="M102" s="167">
        <f>SUMIF('Division Lvl (excl. Esc)'!$A$2:$A$418,$B102,'Division Lvl (excl. Esc)'!R$2:R$418)</f>
        <v>0</v>
      </c>
      <c r="N102" s="168">
        <f>SUMIF('Division Lvl (excl. Esc)'!$A$2:$A$418,$B102,'Division Lvl (excl. Esc)'!X$2:X$418)</f>
        <v>0</v>
      </c>
      <c r="O102" s="169">
        <f>SUMIF('Division Lvl (excl. Esc)'!$A$2:$A$418,$B102,'Division Lvl (excl. Esc)'!Y$2:Y$418)</f>
        <v>0</v>
      </c>
      <c r="P102" s="169">
        <f>SUMIF('Division Lvl (excl. Esc)'!$A$2:$A$418,$B102,'Division Lvl (excl. Esc)'!Z$2:Z$418)</f>
        <v>0</v>
      </c>
      <c r="Q102" s="169">
        <f>SUMIF('Division Lvl (excl. Esc)'!$A$2:$A$418,$B102,'Division Lvl (excl. Esc)'!AA$2:AA$418)</f>
        <v>0</v>
      </c>
      <c r="R102" s="169">
        <f>SUMIF('Division Lvl (excl. Esc)'!$A$2:$A$418,$B102,'Division Lvl (excl. Esc)'!AB$2:AB$418)</f>
        <v>0</v>
      </c>
      <c r="S102" s="169">
        <f>SUMIF('Division Lvl (excl. Esc)'!$A$2:$A$418,$B102,'Division Lvl (excl. Esc)'!AC$2:AC$418)</f>
        <v>0</v>
      </c>
      <c r="T102" s="169">
        <f>SUMIF('Division Lvl (excl. Esc)'!$A$2:$A$418,$B102,'Division Lvl (excl. Esc)'!AD$2:AD$418)</f>
        <v>4232019.8583828276</v>
      </c>
      <c r="U102" s="169">
        <f>SUMIF('Division Lvl (excl. Esc)'!$A$2:$A$418,$B102,'Division Lvl (excl. Esc)'!AE$2:AE$418)</f>
        <v>0</v>
      </c>
      <c r="V102" s="170">
        <f>SUMIF('Division Lvl (excl. Esc)'!$A$2:$A$418,$B102,'Division Lvl (excl. Esc)'!AF$2:AF$418)</f>
        <v>0</v>
      </c>
      <c r="W102" s="170">
        <f>SUMIF('Division Lvl (excl. Esc)'!$A$2:$A$418,$B102,'Division Lvl (excl. Esc)'!AG$2:AG$418)</f>
        <v>0</v>
      </c>
      <c r="X102" s="165">
        <f t="shared" si="5"/>
        <v>3560251.1810401273</v>
      </c>
      <c r="Y102" s="171">
        <f t="shared" si="4"/>
        <v>4232019.8583828276</v>
      </c>
      <c r="Z102" s="172"/>
    </row>
    <row r="103" spans="1:26" x14ac:dyDescent="0.25">
      <c r="A103" s="163" t="str">
        <f>INDEX('Division Lvl (excl. Esc)'!$AO$2:$AO$418,MATCH(B103,'Division Lvl (excl. Esc)'!$A$2:$A$418,0))</f>
        <v>PR</v>
      </c>
      <c r="B103" s="164" t="s">
        <v>920</v>
      </c>
      <c r="C103" s="130" t="str">
        <f>INDEX('Division Lvl (excl. Esc)'!$B$2:$B$418,MATCH(B103,'Division Lvl (excl. Esc)'!$A$2:$A$418,0))</f>
        <v>Parklea ZS to Bella Vista ZS load transfer</v>
      </c>
      <c r="D103" s="165">
        <f>SUMIF('Division Lvl (excl. Esc)'!$A$2:$A$418,$B103,'Division Lvl (excl. Esc)'!I$2:I$418)</f>
        <v>0</v>
      </c>
      <c r="E103" s="166">
        <f>SUMIF('Division Lvl (excl. Esc)'!$A$2:$A$418,$B103,'Division Lvl (excl. Esc)'!J$2:J$418)</f>
        <v>997320.45967500575</v>
      </c>
      <c r="F103" s="166">
        <f>SUMIF('Division Lvl (excl. Esc)'!$A$2:$A$418,$B103,'Division Lvl (excl. Esc)'!K$2:K$418)</f>
        <v>0</v>
      </c>
      <c r="G103" s="166">
        <f>SUMIF('Division Lvl (excl. Esc)'!$A$2:$A$418,$B103,'Division Lvl (excl. Esc)'!L$2:L$418)</f>
        <v>0</v>
      </c>
      <c r="H103" s="166">
        <f>SUMIF('Division Lvl (excl. Esc)'!$A$2:$A$418,$B103,'Division Lvl (excl. Esc)'!M$2:M$418)</f>
        <v>0</v>
      </c>
      <c r="I103" s="166">
        <f>SUMIF('Division Lvl (excl. Esc)'!$A$2:$A$418,$B103,'Division Lvl (excl. Esc)'!N$2:N$418)</f>
        <v>0</v>
      </c>
      <c r="J103" s="166">
        <f>SUMIF('Division Lvl (excl. Esc)'!$A$2:$A$418,$B103,'Division Lvl (excl. Esc)'!O$2:O$418)</f>
        <v>0</v>
      </c>
      <c r="K103" s="166">
        <f>SUMIF('Division Lvl (excl. Esc)'!$A$2:$A$418,$B103,'Division Lvl (excl. Esc)'!P$2:P$418)</f>
        <v>0</v>
      </c>
      <c r="L103" s="166">
        <f>SUMIF('Division Lvl (excl. Esc)'!$A$2:$A$418,$B103,'Division Lvl (excl. Esc)'!Q$2:Q$418)</f>
        <v>0</v>
      </c>
      <c r="M103" s="167">
        <f>SUMIF('Division Lvl (excl. Esc)'!$A$2:$A$418,$B103,'Division Lvl (excl. Esc)'!R$2:R$418)</f>
        <v>0</v>
      </c>
      <c r="N103" s="168">
        <f>SUMIF('Division Lvl (excl. Esc)'!$A$2:$A$418,$B103,'Division Lvl (excl. Esc)'!X$2:X$418)</f>
        <v>0</v>
      </c>
      <c r="O103" s="169">
        <f>SUMIF('Division Lvl (excl. Esc)'!$A$2:$A$418,$B103,'Division Lvl (excl. Esc)'!Y$2:Y$418)</f>
        <v>1047809.8079460529</v>
      </c>
      <c r="P103" s="169">
        <f>SUMIF('Division Lvl (excl. Esc)'!$A$2:$A$418,$B103,'Division Lvl (excl. Esc)'!Z$2:Z$418)</f>
        <v>0</v>
      </c>
      <c r="Q103" s="169">
        <f>SUMIF('Division Lvl (excl. Esc)'!$A$2:$A$418,$B103,'Division Lvl (excl. Esc)'!AA$2:AA$418)</f>
        <v>0</v>
      </c>
      <c r="R103" s="169">
        <f>SUMIF('Division Lvl (excl. Esc)'!$A$2:$A$418,$B103,'Division Lvl (excl. Esc)'!AB$2:AB$418)</f>
        <v>0</v>
      </c>
      <c r="S103" s="169">
        <f>SUMIF('Division Lvl (excl. Esc)'!$A$2:$A$418,$B103,'Division Lvl (excl. Esc)'!AC$2:AC$418)</f>
        <v>0</v>
      </c>
      <c r="T103" s="169">
        <f>SUMIF('Division Lvl (excl. Esc)'!$A$2:$A$418,$B103,'Division Lvl (excl. Esc)'!AD$2:AD$418)</f>
        <v>0</v>
      </c>
      <c r="U103" s="169">
        <f>SUMIF('Division Lvl (excl. Esc)'!$A$2:$A$418,$B103,'Division Lvl (excl. Esc)'!AE$2:AE$418)</f>
        <v>0</v>
      </c>
      <c r="V103" s="170">
        <f>SUMIF('Division Lvl (excl. Esc)'!$A$2:$A$418,$B103,'Division Lvl (excl. Esc)'!AF$2:AF$418)</f>
        <v>0</v>
      </c>
      <c r="W103" s="170">
        <f>SUMIF('Division Lvl (excl. Esc)'!$A$2:$A$418,$B103,'Division Lvl (excl. Esc)'!AG$2:AG$418)</f>
        <v>0</v>
      </c>
      <c r="X103" s="165">
        <f t="shared" si="5"/>
        <v>997320.45967500575</v>
      </c>
      <c r="Y103" s="171">
        <f t="shared" si="4"/>
        <v>1047809.8079460529</v>
      </c>
      <c r="Z103" s="172"/>
    </row>
    <row r="104" spans="1:26" x14ac:dyDescent="0.25">
      <c r="A104" s="163" t="str">
        <f>INDEX('Division Lvl (excl. Esc)'!$AO$2:$AO$418,MATCH(B104,'Division Lvl (excl. Esc)'!$A$2:$A$418,0))</f>
        <v>PR</v>
      </c>
      <c r="B104" s="164" t="s">
        <v>900</v>
      </c>
      <c r="C104" s="130" t="str">
        <f>INDEX('Division Lvl (excl. Esc)'!$B$2:$B$418,MATCH(B104,'Division Lvl (excl. Esc)'!$A$2:$A$418,0))</f>
        <v>Kemps Creek 132kV conversion</v>
      </c>
      <c r="D104" s="165">
        <f>SUMIF('Division Lvl (excl. Esc)'!$A$2:$A$418,$B104,'Division Lvl (excl. Esc)'!I$2:I$418)</f>
        <v>0</v>
      </c>
      <c r="E104" s="166">
        <f>SUMIF('Division Lvl (excl. Esc)'!$A$2:$A$418,$B104,'Division Lvl (excl. Esc)'!J$2:J$418)</f>
        <v>0</v>
      </c>
      <c r="F104" s="166">
        <f>SUMIF('Division Lvl (excl. Esc)'!$A$2:$A$418,$B104,'Division Lvl (excl. Esc)'!K$2:K$418)</f>
        <v>0</v>
      </c>
      <c r="G104" s="166">
        <f>SUMIF('Division Lvl (excl. Esc)'!$A$2:$A$418,$B104,'Division Lvl (excl. Esc)'!L$2:L$418)</f>
        <v>0</v>
      </c>
      <c r="H104" s="166">
        <f>SUMIF('Division Lvl (excl. Esc)'!$A$2:$A$418,$B104,'Division Lvl (excl. Esc)'!M$2:M$418)</f>
        <v>0</v>
      </c>
      <c r="I104" s="166">
        <f>SUMIF('Division Lvl (excl. Esc)'!$A$2:$A$418,$B104,'Division Lvl (excl. Esc)'!N$2:N$418)</f>
        <v>0</v>
      </c>
      <c r="J104" s="166">
        <f>SUMIF('Division Lvl (excl. Esc)'!$A$2:$A$418,$B104,'Division Lvl (excl. Esc)'!O$2:O$418)</f>
        <v>0</v>
      </c>
      <c r="K104" s="166">
        <f>SUMIF('Division Lvl (excl. Esc)'!$A$2:$A$418,$B104,'Division Lvl (excl. Esc)'!P$2:P$418)</f>
        <v>0</v>
      </c>
      <c r="L104" s="166">
        <f>SUMIF('Division Lvl (excl. Esc)'!$A$2:$A$418,$B104,'Division Lvl (excl. Esc)'!Q$2:Q$418)</f>
        <v>0</v>
      </c>
      <c r="M104" s="167">
        <f>SUMIF('Division Lvl (excl. Esc)'!$A$2:$A$418,$B104,'Division Lvl (excl. Esc)'!R$2:R$418)</f>
        <v>8898000</v>
      </c>
      <c r="N104" s="168">
        <f>SUMIF('Division Lvl (excl. Esc)'!$A$2:$A$418,$B104,'Division Lvl (excl. Esc)'!X$2:X$418)</f>
        <v>0</v>
      </c>
      <c r="O104" s="169">
        <f>SUMIF('Division Lvl (excl. Esc)'!$A$2:$A$418,$B104,'Division Lvl (excl. Esc)'!Y$2:Y$418)</f>
        <v>0</v>
      </c>
      <c r="P104" s="169">
        <f>SUMIF('Division Lvl (excl. Esc)'!$A$2:$A$418,$B104,'Division Lvl (excl. Esc)'!Z$2:Z$418)</f>
        <v>0</v>
      </c>
      <c r="Q104" s="169">
        <f>SUMIF('Division Lvl (excl. Esc)'!$A$2:$A$418,$B104,'Division Lvl (excl. Esc)'!AA$2:AA$418)</f>
        <v>0</v>
      </c>
      <c r="R104" s="169">
        <f>SUMIF('Division Lvl (excl. Esc)'!$A$2:$A$418,$B104,'Division Lvl (excl. Esc)'!AB$2:AB$418)</f>
        <v>0</v>
      </c>
      <c r="S104" s="169">
        <f>SUMIF('Division Lvl (excl. Esc)'!$A$2:$A$418,$B104,'Division Lvl (excl. Esc)'!AC$2:AC$418)</f>
        <v>0</v>
      </c>
      <c r="T104" s="169">
        <f>SUMIF('Division Lvl (excl. Esc)'!$A$2:$A$418,$B104,'Division Lvl (excl. Esc)'!AD$2:AD$418)</f>
        <v>0</v>
      </c>
      <c r="U104" s="169">
        <f>SUMIF('Division Lvl (excl. Esc)'!$A$2:$A$418,$B104,'Division Lvl (excl. Esc)'!AE$2:AE$418)</f>
        <v>0</v>
      </c>
      <c r="V104" s="170">
        <f>SUMIF('Division Lvl (excl. Esc)'!$A$2:$A$418,$B104,'Division Lvl (excl. Esc)'!AF$2:AF$418)</f>
        <v>0</v>
      </c>
      <c r="W104" s="170">
        <f>SUMIF('Division Lvl (excl. Esc)'!$A$2:$A$418,$B104,'Division Lvl (excl. Esc)'!AG$2:AG$418)</f>
        <v>11390192.274259185</v>
      </c>
      <c r="X104" s="165">
        <f t="shared" si="5"/>
        <v>8898000</v>
      </c>
      <c r="Y104" s="171">
        <f t="shared" si="4"/>
        <v>11390192.274259185</v>
      </c>
      <c r="Z104" s="172"/>
    </row>
    <row r="105" spans="1:26" x14ac:dyDescent="0.25">
      <c r="A105" s="163" t="str">
        <f>INDEX('Division Lvl (excl. Esc)'!$AO$2:$AO$418,MATCH(B105,'Division Lvl (excl. Esc)'!$A$2:$A$418,0))</f>
        <v>PR</v>
      </c>
      <c r="B105" s="164" t="s">
        <v>901</v>
      </c>
      <c r="C105" s="130" t="str">
        <f>INDEX('Division Lvl (excl. Esc)'!$B$2:$B$418,MATCH(B105,'Division Lvl (excl. Esc)'!$A$2:$A$418,0))</f>
        <v>Augment Westmead Zone Substation</v>
      </c>
      <c r="D105" s="165">
        <f>SUMIF('Division Lvl (excl. Esc)'!$A$2:$A$418,$B105,'Division Lvl (excl. Esc)'!I$2:I$418)</f>
        <v>0</v>
      </c>
      <c r="E105" s="166">
        <f>SUMIF('Division Lvl (excl. Esc)'!$A$2:$A$418,$B105,'Division Lvl (excl. Esc)'!J$2:J$418)</f>
        <v>0</v>
      </c>
      <c r="F105" s="166">
        <f>SUMIF('Division Lvl (excl. Esc)'!$A$2:$A$418,$B105,'Division Lvl (excl. Esc)'!K$2:K$418)</f>
        <v>0</v>
      </c>
      <c r="G105" s="166">
        <f>SUMIF('Division Lvl (excl. Esc)'!$A$2:$A$418,$B105,'Division Lvl (excl. Esc)'!L$2:L$418)</f>
        <v>5083687.0592749175</v>
      </c>
      <c r="H105" s="166">
        <f>SUMIF('Division Lvl (excl. Esc)'!$A$2:$A$418,$B105,'Division Lvl (excl. Esc)'!M$2:M$418)</f>
        <v>5069896.577667281</v>
      </c>
      <c r="I105" s="166">
        <f>SUMIF('Division Lvl (excl. Esc)'!$A$2:$A$418,$B105,'Division Lvl (excl. Esc)'!N$2:N$418)</f>
        <v>0</v>
      </c>
      <c r="J105" s="166">
        <f>SUMIF('Division Lvl (excl. Esc)'!$A$2:$A$418,$B105,'Division Lvl (excl. Esc)'!O$2:O$418)</f>
        <v>0</v>
      </c>
      <c r="K105" s="166">
        <f>SUMIF('Division Lvl (excl. Esc)'!$A$2:$A$418,$B105,'Division Lvl (excl. Esc)'!P$2:P$418)</f>
        <v>0</v>
      </c>
      <c r="L105" s="166">
        <f>SUMIF('Division Lvl (excl. Esc)'!$A$2:$A$418,$B105,'Division Lvl (excl. Esc)'!Q$2:Q$418)</f>
        <v>0</v>
      </c>
      <c r="M105" s="167">
        <f>SUMIF('Division Lvl (excl. Esc)'!$A$2:$A$418,$B105,'Division Lvl (excl. Esc)'!R$2:R$418)</f>
        <v>0</v>
      </c>
      <c r="N105" s="168">
        <f>SUMIF('Division Lvl (excl. Esc)'!$A$2:$A$418,$B105,'Division Lvl (excl. Esc)'!X$2:X$418)</f>
        <v>0</v>
      </c>
      <c r="O105" s="169">
        <f>SUMIF('Division Lvl (excl. Esc)'!$A$2:$A$418,$B105,'Division Lvl (excl. Esc)'!Y$2:Y$418)</f>
        <v>0</v>
      </c>
      <c r="P105" s="169">
        <f>SUMIF('Division Lvl (excl. Esc)'!$A$2:$A$418,$B105,'Division Lvl (excl. Esc)'!Z$2:Z$418)</f>
        <v>0</v>
      </c>
      <c r="Q105" s="169">
        <f>SUMIF('Division Lvl (excl. Esc)'!$A$2:$A$418,$B105,'Division Lvl (excl. Esc)'!AA$2:AA$418)</f>
        <v>5611439.3079311512</v>
      </c>
      <c r="R105" s="169">
        <f>SUMIF('Division Lvl (excl. Esc)'!$A$2:$A$418,$B105,'Division Lvl (excl. Esc)'!AB$2:AB$418)</f>
        <v>5736122.6264788322</v>
      </c>
      <c r="S105" s="169">
        <f>SUMIF('Division Lvl (excl. Esc)'!$A$2:$A$418,$B105,'Division Lvl (excl. Esc)'!AC$2:AC$418)</f>
        <v>0</v>
      </c>
      <c r="T105" s="169">
        <f>SUMIF('Division Lvl (excl. Esc)'!$A$2:$A$418,$B105,'Division Lvl (excl. Esc)'!AD$2:AD$418)</f>
        <v>0</v>
      </c>
      <c r="U105" s="169">
        <f>SUMIF('Division Lvl (excl. Esc)'!$A$2:$A$418,$B105,'Division Lvl (excl. Esc)'!AE$2:AE$418)</f>
        <v>0</v>
      </c>
      <c r="V105" s="170">
        <f>SUMIF('Division Lvl (excl. Esc)'!$A$2:$A$418,$B105,'Division Lvl (excl. Esc)'!AF$2:AF$418)</f>
        <v>0</v>
      </c>
      <c r="W105" s="170">
        <f>SUMIF('Division Lvl (excl. Esc)'!$A$2:$A$418,$B105,'Division Lvl (excl. Esc)'!AG$2:AG$418)</f>
        <v>0</v>
      </c>
      <c r="X105" s="165">
        <f t="shared" si="5"/>
        <v>10153583.636942199</v>
      </c>
      <c r="Y105" s="171">
        <f t="shared" si="4"/>
        <v>11347561.934409983</v>
      </c>
      <c r="Z105" s="172"/>
    </row>
    <row r="106" spans="1:26" x14ac:dyDescent="0.25">
      <c r="A106" s="163" t="str">
        <f>INDEX('Division Lvl (excl. Esc)'!$AO$2:$AO$418,MATCH(B106,'Division Lvl (excl. Esc)'!$A$2:$A$418,0))</f>
        <v>PR</v>
      </c>
      <c r="B106" s="164" t="s">
        <v>902</v>
      </c>
      <c r="C106" s="130" t="str">
        <f>INDEX('Division Lvl (excl. Esc)'!$B$2:$B$418,MATCH(B106,'Division Lvl (excl. Esc)'!$A$2:$A$418,0))</f>
        <v>Narellan ZS busbar augmentation</v>
      </c>
      <c r="D106" s="165">
        <f>SUMIF('Division Lvl (excl. Esc)'!$A$2:$A$418,$B106,'Division Lvl (excl. Esc)'!I$2:I$418)</f>
        <v>0</v>
      </c>
      <c r="E106" s="166">
        <f>SUMIF('Division Lvl (excl. Esc)'!$A$2:$A$418,$B106,'Division Lvl (excl. Esc)'!J$2:J$418)</f>
        <v>0</v>
      </c>
      <c r="F106" s="166">
        <f>SUMIF('Division Lvl (excl. Esc)'!$A$2:$A$418,$B106,'Division Lvl (excl. Esc)'!K$2:K$418)</f>
        <v>0</v>
      </c>
      <c r="G106" s="166">
        <f>SUMIF('Division Lvl (excl. Esc)'!$A$2:$A$418,$B106,'Division Lvl (excl. Esc)'!L$2:L$418)</f>
        <v>0</v>
      </c>
      <c r="H106" s="166">
        <f>SUMIF('Division Lvl (excl. Esc)'!$A$2:$A$418,$B106,'Division Lvl (excl. Esc)'!M$2:M$418)</f>
        <v>0</v>
      </c>
      <c r="I106" s="166">
        <f>SUMIF('Division Lvl (excl. Esc)'!$A$2:$A$418,$B106,'Division Lvl (excl. Esc)'!N$2:N$418)</f>
        <v>0</v>
      </c>
      <c r="J106" s="166">
        <f>SUMIF('Division Lvl (excl. Esc)'!$A$2:$A$418,$B106,'Division Lvl (excl. Esc)'!O$2:O$418)</f>
        <v>7199619.0549922576</v>
      </c>
      <c r="K106" s="166">
        <f>SUMIF('Division Lvl (excl. Esc)'!$A$2:$A$418,$B106,'Division Lvl (excl. Esc)'!P$2:P$418)</f>
        <v>0</v>
      </c>
      <c r="L106" s="166">
        <f>SUMIF('Division Lvl (excl. Esc)'!$A$2:$A$418,$B106,'Division Lvl (excl. Esc)'!Q$2:Q$418)</f>
        <v>0</v>
      </c>
      <c r="M106" s="167">
        <f>SUMIF('Division Lvl (excl. Esc)'!$A$2:$A$418,$B106,'Division Lvl (excl. Esc)'!R$2:R$418)</f>
        <v>0</v>
      </c>
      <c r="N106" s="168">
        <f>SUMIF('Division Lvl (excl. Esc)'!$A$2:$A$418,$B106,'Division Lvl (excl. Esc)'!X$2:X$418)</f>
        <v>0</v>
      </c>
      <c r="O106" s="169">
        <f>SUMIF('Division Lvl (excl. Esc)'!$A$2:$A$418,$B106,'Division Lvl (excl. Esc)'!Y$2:Y$418)</f>
        <v>0</v>
      </c>
      <c r="P106" s="169">
        <f>SUMIF('Division Lvl (excl. Esc)'!$A$2:$A$418,$B106,'Division Lvl (excl. Esc)'!Z$2:Z$418)</f>
        <v>0</v>
      </c>
      <c r="Q106" s="169">
        <f>SUMIF('Division Lvl (excl. Esc)'!$A$2:$A$418,$B106,'Division Lvl (excl. Esc)'!AA$2:AA$418)</f>
        <v>0</v>
      </c>
      <c r="R106" s="169">
        <f>SUMIF('Division Lvl (excl. Esc)'!$A$2:$A$418,$B106,'Division Lvl (excl. Esc)'!AB$2:AB$418)</f>
        <v>0</v>
      </c>
      <c r="S106" s="169">
        <f>SUMIF('Division Lvl (excl. Esc)'!$A$2:$A$418,$B106,'Division Lvl (excl. Esc)'!AC$2:AC$418)</f>
        <v>0</v>
      </c>
      <c r="T106" s="169">
        <f>SUMIF('Division Lvl (excl. Esc)'!$A$2:$A$418,$B106,'Division Lvl (excl. Esc)'!AD$2:AD$418)</f>
        <v>8558084.6025074963</v>
      </c>
      <c r="U106" s="169">
        <f>SUMIF('Division Lvl (excl. Esc)'!$A$2:$A$418,$B106,'Division Lvl (excl. Esc)'!AE$2:AE$418)</f>
        <v>0</v>
      </c>
      <c r="V106" s="170">
        <f>SUMIF('Division Lvl (excl. Esc)'!$A$2:$A$418,$B106,'Division Lvl (excl. Esc)'!AF$2:AF$418)</f>
        <v>0</v>
      </c>
      <c r="W106" s="170">
        <f>SUMIF('Division Lvl (excl. Esc)'!$A$2:$A$418,$B106,'Division Lvl (excl. Esc)'!AG$2:AG$418)</f>
        <v>0</v>
      </c>
      <c r="X106" s="165">
        <f t="shared" si="5"/>
        <v>7199619.0549922576</v>
      </c>
      <c r="Y106" s="171">
        <f t="shared" si="4"/>
        <v>8558084.6025074963</v>
      </c>
      <c r="Z106" s="172"/>
    </row>
    <row r="107" spans="1:26" x14ac:dyDescent="0.25">
      <c r="A107" s="163" t="str">
        <f>INDEX('Division Lvl (excl. Esc)'!$AO$2:$AO$418,MATCH(B107,'Division Lvl (excl. Esc)'!$A$2:$A$418,0))</f>
        <v>PRL</v>
      </c>
      <c r="B107" s="164" t="s">
        <v>1097</v>
      </c>
      <c r="C107" s="130" t="str">
        <f>INDEX('Division Lvl (excl. Esc)'!$B$2:$B$418,MATCH(B107,'Division Lvl (excl. Esc)'!$A$2:$A$418,0))</f>
        <v>Glenfield Zone Substation site acquisition</v>
      </c>
      <c r="D107" s="165">
        <f>SUMIF('Division Lvl (excl. Esc)'!$A$2:$A$418,$B107,'Division Lvl (excl. Esc)'!I$2:I$418)</f>
        <v>0</v>
      </c>
      <c r="E107" s="166">
        <f>SUMIF('Division Lvl (excl. Esc)'!$A$2:$A$418,$B107,'Division Lvl (excl. Esc)'!J$2:J$418)</f>
        <v>2991961.3790250174</v>
      </c>
      <c r="F107" s="166">
        <f>SUMIF('Division Lvl (excl. Esc)'!$A$2:$A$418,$B107,'Division Lvl (excl. Esc)'!K$2:K$418)</f>
        <v>0</v>
      </c>
      <c r="G107" s="166">
        <f>SUMIF('Division Lvl (excl. Esc)'!$A$2:$A$418,$B107,'Division Lvl (excl. Esc)'!L$2:L$418)</f>
        <v>0</v>
      </c>
      <c r="H107" s="166">
        <f>SUMIF('Division Lvl (excl. Esc)'!$A$2:$A$418,$B107,'Division Lvl (excl. Esc)'!M$2:M$418)</f>
        <v>0</v>
      </c>
      <c r="I107" s="166">
        <f>SUMIF('Division Lvl (excl. Esc)'!$A$2:$A$418,$B107,'Division Lvl (excl. Esc)'!N$2:N$418)</f>
        <v>0</v>
      </c>
      <c r="J107" s="166">
        <f>SUMIF('Division Lvl (excl. Esc)'!$A$2:$A$418,$B107,'Division Lvl (excl. Esc)'!O$2:O$418)</f>
        <v>0</v>
      </c>
      <c r="K107" s="166">
        <f>SUMIF('Division Lvl (excl. Esc)'!$A$2:$A$418,$B107,'Division Lvl (excl. Esc)'!P$2:P$418)</f>
        <v>0</v>
      </c>
      <c r="L107" s="166">
        <f>SUMIF('Division Lvl (excl. Esc)'!$A$2:$A$418,$B107,'Division Lvl (excl. Esc)'!Q$2:Q$418)</f>
        <v>0</v>
      </c>
      <c r="M107" s="167">
        <f>SUMIF('Division Lvl (excl. Esc)'!$A$2:$A$418,$B107,'Division Lvl (excl. Esc)'!R$2:R$418)</f>
        <v>0</v>
      </c>
      <c r="N107" s="168">
        <f>SUMIF('Division Lvl (excl. Esc)'!$A$2:$A$418,$B107,'Division Lvl (excl. Esc)'!X$2:X$418)</f>
        <v>0</v>
      </c>
      <c r="O107" s="169">
        <f>SUMIF('Division Lvl (excl. Esc)'!$A$2:$A$418,$B107,'Division Lvl (excl. Esc)'!Y$2:Y$418)</f>
        <v>3143429.4238381586</v>
      </c>
      <c r="P107" s="169">
        <f>SUMIF('Division Lvl (excl. Esc)'!$A$2:$A$418,$B107,'Division Lvl (excl. Esc)'!Z$2:Z$418)</f>
        <v>0</v>
      </c>
      <c r="Q107" s="169">
        <f>SUMIF('Division Lvl (excl. Esc)'!$A$2:$A$418,$B107,'Division Lvl (excl. Esc)'!AA$2:AA$418)</f>
        <v>0</v>
      </c>
      <c r="R107" s="169">
        <f>SUMIF('Division Lvl (excl. Esc)'!$A$2:$A$418,$B107,'Division Lvl (excl. Esc)'!AB$2:AB$418)</f>
        <v>0</v>
      </c>
      <c r="S107" s="169">
        <f>SUMIF('Division Lvl (excl. Esc)'!$A$2:$A$418,$B107,'Division Lvl (excl. Esc)'!AC$2:AC$418)</f>
        <v>0</v>
      </c>
      <c r="T107" s="169">
        <f>SUMIF('Division Lvl (excl. Esc)'!$A$2:$A$418,$B107,'Division Lvl (excl. Esc)'!AD$2:AD$418)</f>
        <v>0</v>
      </c>
      <c r="U107" s="169">
        <f>SUMIF('Division Lvl (excl. Esc)'!$A$2:$A$418,$B107,'Division Lvl (excl. Esc)'!AE$2:AE$418)</f>
        <v>0</v>
      </c>
      <c r="V107" s="170">
        <f>SUMIF('Division Lvl (excl. Esc)'!$A$2:$A$418,$B107,'Division Lvl (excl. Esc)'!AF$2:AF$418)</f>
        <v>0</v>
      </c>
      <c r="W107" s="170">
        <f>SUMIF('Division Lvl (excl. Esc)'!$A$2:$A$418,$B107,'Division Lvl (excl. Esc)'!AG$2:AG$418)</f>
        <v>0</v>
      </c>
      <c r="X107" s="165">
        <f t="shared" si="5"/>
        <v>2991961.3790250174</v>
      </c>
      <c r="Y107" s="171">
        <f t="shared" si="4"/>
        <v>3143429.4238381586</v>
      </c>
      <c r="Z107" s="172"/>
    </row>
    <row r="108" spans="1:26" x14ac:dyDescent="0.25">
      <c r="A108" s="163" t="str">
        <f>INDEX('Division Lvl (excl. Esc)'!$AO$2:$AO$418,MATCH(B108,'Division Lvl (excl. Esc)'!$A$2:$A$418,0))</f>
        <v>PR</v>
      </c>
      <c r="B108" s="164" t="s">
        <v>1104</v>
      </c>
      <c r="C108" s="130" t="s">
        <v>1105</v>
      </c>
      <c r="D108" s="165">
        <f>SUMIF('Division Lvl (excl. Esc)'!$A$2:$A$418,$B108,'Division Lvl (excl. Esc)'!I$2:I$418)</f>
        <v>299697.56914432056</v>
      </c>
      <c r="E108" s="166">
        <f>SUMIF('Division Lvl (excl. Esc)'!$A$2:$A$418,$B108,'Division Lvl (excl. Esc)'!J$2:J$418)</f>
        <v>398928.18387000228</v>
      </c>
      <c r="F108" s="166">
        <f>SUMIF('Division Lvl (excl. Esc)'!$A$2:$A$418,$B108,'Division Lvl (excl. Esc)'!K$2:K$418)</f>
        <v>0</v>
      </c>
      <c r="G108" s="166">
        <f>SUMIF('Division Lvl (excl. Esc)'!$A$2:$A$418,$B108,'Division Lvl (excl. Esc)'!L$2:L$418)</f>
        <v>0</v>
      </c>
      <c r="H108" s="166">
        <f>SUMIF('Division Lvl (excl. Esc)'!$A$2:$A$418,$B108,'Division Lvl (excl. Esc)'!M$2:M$418)</f>
        <v>0</v>
      </c>
      <c r="I108" s="166">
        <f>SUMIF('Division Lvl (excl. Esc)'!$A$2:$A$418,$B108,'Division Lvl (excl. Esc)'!N$2:N$418)</f>
        <v>0</v>
      </c>
      <c r="J108" s="166">
        <f>SUMIF('Division Lvl (excl. Esc)'!$A$2:$A$418,$B108,'Division Lvl (excl. Esc)'!O$2:O$418)</f>
        <v>0</v>
      </c>
      <c r="K108" s="166">
        <f>SUMIF('Division Lvl (excl. Esc)'!$A$2:$A$418,$B108,'Division Lvl (excl. Esc)'!P$2:P$418)</f>
        <v>0</v>
      </c>
      <c r="L108" s="166">
        <f>SUMIF('Division Lvl (excl. Esc)'!$A$2:$A$418,$B108,'Division Lvl (excl. Esc)'!Q$2:Q$418)</f>
        <v>0</v>
      </c>
      <c r="M108" s="167">
        <f>SUMIF('Division Lvl (excl. Esc)'!$A$2:$A$418,$B108,'Division Lvl (excl. Esc)'!R$2:R$418)</f>
        <v>0</v>
      </c>
      <c r="N108" s="168">
        <f>SUMIF('Division Lvl (excl. Esc)'!$A$2:$A$418,$B108,'Division Lvl (excl. Esc)'!X$2:X$418)</f>
        <v>307190.00837292854</v>
      </c>
      <c r="O108" s="169">
        <f>SUMIF('Division Lvl (excl. Esc)'!$A$2:$A$418,$B108,'Division Lvl (excl. Esc)'!Y$2:Y$418)</f>
        <v>419123.9231784211</v>
      </c>
      <c r="P108" s="169">
        <f>SUMIF('Division Lvl (excl. Esc)'!$A$2:$A$418,$B108,'Division Lvl (excl. Esc)'!Z$2:Z$418)</f>
        <v>0</v>
      </c>
      <c r="Q108" s="169">
        <f>SUMIF('Division Lvl (excl. Esc)'!$A$2:$A$418,$B108,'Division Lvl (excl. Esc)'!AA$2:AA$418)</f>
        <v>0</v>
      </c>
      <c r="R108" s="169">
        <f>SUMIF('Division Lvl (excl. Esc)'!$A$2:$A$418,$B108,'Division Lvl (excl. Esc)'!AB$2:AB$418)</f>
        <v>0</v>
      </c>
      <c r="S108" s="169">
        <f>SUMIF('Division Lvl (excl. Esc)'!$A$2:$A$418,$B108,'Division Lvl (excl. Esc)'!AC$2:AC$418)</f>
        <v>0</v>
      </c>
      <c r="T108" s="169">
        <f>SUMIF('Division Lvl (excl. Esc)'!$A$2:$A$418,$B108,'Division Lvl (excl. Esc)'!AD$2:AD$418)</f>
        <v>0</v>
      </c>
      <c r="U108" s="169">
        <f>SUMIF('Division Lvl (excl. Esc)'!$A$2:$A$418,$B108,'Division Lvl (excl. Esc)'!AE$2:AE$418)</f>
        <v>0</v>
      </c>
      <c r="V108" s="170">
        <f>SUMIF('Division Lvl (excl. Esc)'!$A$2:$A$418,$B108,'Division Lvl (excl. Esc)'!AF$2:AF$418)</f>
        <v>0</v>
      </c>
      <c r="W108" s="170">
        <f>SUMIF('Division Lvl (excl. Esc)'!$A$2:$A$418,$B108,'Division Lvl (excl. Esc)'!AG$2:AG$418)</f>
        <v>0</v>
      </c>
      <c r="X108" s="165">
        <f t="shared" si="5"/>
        <v>698625.75301432284</v>
      </c>
      <c r="Y108" s="171">
        <f t="shared" si="4"/>
        <v>726313.93155134958</v>
      </c>
      <c r="Z108" s="172"/>
    </row>
    <row r="109" spans="1:26" x14ac:dyDescent="0.25">
      <c r="A109" s="163" t="str">
        <f>INDEX('Division Lvl (excl. Esc)'!$AO$2:$AO$418,MATCH(B109,'Division Lvl (excl. Esc)'!$A$2:$A$418,0))</f>
        <v>PR</v>
      </c>
      <c r="B109" s="164" t="s">
        <v>1103</v>
      </c>
      <c r="C109" s="130" t="s">
        <v>1108</v>
      </c>
      <c r="D109" s="165">
        <f>SUMIF('Division Lvl (excl. Esc)'!$A$2:$A$418,$B109,'Division Lvl (excl. Esc)'!I$2:I$418)</f>
        <v>0</v>
      </c>
      <c r="E109" s="166">
        <f>SUMIF('Division Lvl (excl. Esc)'!$A$2:$A$418,$B109,'Division Lvl (excl. Esc)'!J$2:J$418)</f>
        <v>349062.16088625201</v>
      </c>
      <c r="F109" s="166">
        <f>SUMIF('Division Lvl (excl. Esc)'!$A$2:$A$418,$B109,'Division Lvl (excl. Esc)'!K$2:K$418)</f>
        <v>0</v>
      </c>
      <c r="G109" s="166">
        <f>SUMIF('Division Lvl (excl. Esc)'!$A$2:$A$418,$B109,'Division Lvl (excl. Esc)'!L$2:L$418)</f>
        <v>0</v>
      </c>
      <c r="H109" s="166">
        <f>SUMIF('Division Lvl (excl. Esc)'!$A$2:$A$418,$B109,'Division Lvl (excl. Esc)'!M$2:M$418)</f>
        <v>0</v>
      </c>
      <c r="I109" s="166">
        <f>SUMIF('Division Lvl (excl. Esc)'!$A$2:$A$418,$B109,'Division Lvl (excl. Esc)'!N$2:N$418)</f>
        <v>0</v>
      </c>
      <c r="J109" s="166">
        <f>SUMIF('Division Lvl (excl. Esc)'!$A$2:$A$418,$B109,'Division Lvl (excl. Esc)'!O$2:O$418)</f>
        <v>0</v>
      </c>
      <c r="K109" s="166">
        <f>SUMIF('Division Lvl (excl. Esc)'!$A$2:$A$418,$B109,'Division Lvl (excl. Esc)'!P$2:P$418)</f>
        <v>0</v>
      </c>
      <c r="L109" s="166">
        <f>SUMIF('Division Lvl (excl. Esc)'!$A$2:$A$418,$B109,'Division Lvl (excl. Esc)'!Q$2:Q$418)</f>
        <v>0</v>
      </c>
      <c r="M109" s="167">
        <f>SUMIF('Division Lvl (excl. Esc)'!$A$2:$A$418,$B109,'Division Lvl (excl. Esc)'!R$2:R$418)</f>
        <v>0</v>
      </c>
      <c r="N109" s="168">
        <f>SUMIF('Division Lvl (excl. Esc)'!$A$2:$A$418,$B109,'Division Lvl (excl. Esc)'!X$2:X$418)</f>
        <v>0</v>
      </c>
      <c r="O109" s="169">
        <f>SUMIF('Division Lvl (excl. Esc)'!$A$2:$A$418,$B109,'Division Lvl (excl. Esc)'!Y$2:Y$418)</f>
        <v>366733.43278111849</v>
      </c>
      <c r="P109" s="169">
        <f>SUMIF('Division Lvl (excl. Esc)'!$A$2:$A$418,$B109,'Division Lvl (excl. Esc)'!Z$2:Z$418)</f>
        <v>0</v>
      </c>
      <c r="Q109" s="169">
        <f>SUMIF('Division Lvl (excl. Esc)'!$A$2:$A$418,$B109,'Division Lvl (excl. Esc)'!AA$2:AA$418)</f>
        <v>0</v>
      </c>
      <c r="R109" s="169">
        <f>SUMIF('Division Lvl (excl. Esc)'!$A$2:$A$418,$B109,'Division Lvl (excl. Esc)'!AB$2:AB$418)</f>
        <v>0</v>
      </c>
      <c r="S109" s="169">
        <f>SUMIF('Division Lvl (excl. Esc)'!$A$2:$A$418,$B109,'Division Lvl (excl. Esc)'!AC$2:AC$418)</f>
        <v>0</v>
      </c>
      <c r="T109" s="169">
        <f>SUMIF('Division Lvl (excl. Esc)'!$A$2:$A$418,$B109,'Division Lvl (excl. Esc)'!AD$2:AD$418)</f>
        <v>0</v>
      </c>
      <c r="U109" s="169">
        <f>SUMIF('Division Lvl (excl. Esc)'!$A$2:$A$418,$B109,'Division Lvl (excl. Esc)'!AE$2:AE$418)</f>
        <v>0</v>
      </c>
      <c r="V109" s="170">
        <f>SUMIF('Division Lvl (excl. Esc)'!$A$2:$A$418,$B109,'Division Lvl (excl. Esc)'!AF$2:AF$418)</f>
        <v>0</v>
      </c>
      <c r="W109" s="170">
        <f>SUMIF('Division Lvl (excl. Esc)'!$A$2:$A$418,$B109,'Division Lvl (excl. Esc)'!AG$2:AG$418)</f>
        <v>0</v>
      </c>
      <c r="X109" s="165">
        <f t="shared" si="5"/>
        <v>349062.16088625201</v>
      </c>
      <c r="Y109" s="171">
        <f t="shared" si="4"/>
        <v>366733.43278111849</v>
      </c>
      <c r="Z109" s="172"/>
    </row>
    <row r="110" spans="1:26" x14ac:dyDescent="0.25">
      <c r="A110" s="163" t="str">
        <f>INDEX('Division Lvl (excl. Esc)'!$AO$2:$AO$418,MATCH(B110,'Division Lvl (excl. Esc)'!$A$2:$A$418,0))</f>
        <v>PR</v>
      </c>
      <c r="B110" s="164" t="s">
        <v>1102</v>
      </c>
      <c r="C110" s="130" t="s">
        <v>1107</v>
      </c>
      <c r="D110" s="165">
        <f>SUMIF('Division Lvl (excl. Esc)'!$A$2:$A$418,$B110,'Division Lvl (excl. Esc)'!I$2:I$418)</f>
        <v>0</v>
      </c>
      <c r="E110" s="166">
        <f>SUMIF('Division Lvl (excl. Esc)'!$A$2:$A$418,$B110,'Division Lvl (excl. Esc)'!J$2:J$418)</f>
        <v>0</v>
      </c>
      <c r="F110" s="166">
        <f>SUMIF('Division Lvl (excl. Esc)'!$A$2:$A$418,$B110,'Division Lvl (excl. Esc)'!K$2:K$418)</f>
        <v>397877.71981934441</v>
      </c>
      <c r="G110" s="166">
        <f>SUMIF('Division Lvl (excl. Esc)'!$A$2:$A$418,$B110,'Division Lvl (excl. Esc)'!L$2:L$418)</f>
        <v>0</v>
      </c>
      <c r="H110" s="166">
        <f>SUMIF('Division Lvl (excl. Esc)'!$A$2:$A$418,$B110,'Division Lvl (excl. Esc)'!M$2:M$418)</f>
        <v>0</v>
      </c>
      <c r="I110" s="166">
        <f>SUMIF('Division Lvl (excl. Esc)'!$A$2:$A$418,$B110,'Division Lvl (excl. Esc)'!N$2:N$418)</f>
        <v>0</v>
      </c>
      <c r="J110" s="166">
        <f>SUMIF('Division Lvl (excl. Esc)'!$A$2:$A$418,$B110,'Division Lvl (excl. Esc)'!O$2:O$418)</f>
        <v>0</v>
      </c>
      <c r="K110" s="166">
        <f>SUMIF('Division Lvl (excl. Esc)'!$A$2:$A$418,$B110,'Division Lvl (excl. Esc)'!P$2:P$418)</f>
        <v>0</v>
      </c>
      <c r="L110" s="166">
        <f>SUMIF('Division Lvl (excl. Esc)'!$A$2:$A$418,$B110,'Division Lvl (excl. Esc)'!Q$2:Q$418)</f>
        <v>0</v>
      </c>
      <c r="M110" s="167">
        <f>SUMIF('Division Lvl (excl. Esc)'!$A$2:$A$418,$B110,'Division Lvl (excl. Esc)'!R$2:R$418)</f>
        <v>0</v>
      </c>
      <c r="N110" s="168">
        <f>SUMIF('Division Lvl (excl. Esc)'!$A$2:$A$418,$B110,'Division Lvl (excl. Esc)'!X$2:X$418)</f>
        <v>0</v>
      </c>
      <c r="O110" s="169">
        <f>SUMIF('Division Lvl (excl. Esc)'!$A$2:$A$418,$B110,'Division Lvl (excl. Esc)'!Y$2:Y$418)</f>
        <v>0</v>
      </c>
      <c r="P110" s="169">
        <f>SUMIF('Division Lvl (excl. Esc)'!$A$2:$A$418,$B110,'Division Lvl (excl. Esc)'!Z$2:Z$418)</f>
        <v>428470.78636982862</v>
      </c>
      <c r="Q110" s="169">
        <f>SUMIF('Division Lvl (excl. Esc)'!$A$2:$A$418,$B110,'Division Lvl (excl. Esc)'!AA$2:AA$418)</f>
        <v>0</v>
      </c>
      <c r="R110" s="169">
        <f>SUMIF('Division Lvl (excl. Esc)'!$A$2:$A$418,$B110,'Division Lvl (excl. Esc)'!AB$2:AB$418)</f>
        <v>0</v>
      </c>
      <c r="S110" s="169">
        <f>SUMIF('Division Lvl (excl. Esc)'!$A$2:$A$418,$B110,'Division Lvl (excl. Esc)'!AC$2:AC$418)</f>
        <v>0</v>
      </c>
      <c r="T110" s="169">
        <f>SUMIF('Division Lvl (excl. Esc)'!$A$2:$A$418,$B110,'Division Lvl (excl. Esc)'!AD$2:AD$418)</f>
        <v>0</v>
      </c>
      <c r="U110" s="169">
        <f>SUMIF('Division Lvl (excl. Esc)'!$A$2:$A$418,$B110,'Division Lvl (excl. Esc)'!AE$2:AE$418)</f>
        <v>0</v>
      </c>
      <c r="V110" s="170">
        <f>SUMIF('Division Lvl (excl. Esc)'!$A$2:$A$418,$B110,'Division Lvl (excl. Esc)'!AF$2:AF$418)</f>
        <v>0</v>
      </c>
      <c r="W110" s="170">
        <f>SUMIF('Division Lvl (excl. Esc)'!$A$2:$A$418,$B110,'Division Lvl (excl. Esc)'!AG$2:AG$418)</f>
        <v>0</v>
      </c>
      <c r="X110" s="165">
        <f t="shared" si="5"/>
        <v>397877.71981934441</v>
      </c>
      <c r="Y110" s="171">
        <f t="shared" si="4"/>
        <v>428470.78636982862</v>
      </c>
      <c r="Z110" s="172"/>
    </row>
    <row r="111" spans="1:26" x14ac:dyDescent="0.25">
      <c r="A111" s="163" t="str">
        <f>INDEX('Division Lvl (excl. Esc)'!$AO$2:$AO$418,MATCH(B111,'Division Lvl (excl. Esc)'!$A$2:$A$418,0))</f>
        <v>PR</v>
      </c>
      <c r="B111" s="164" t="s">
        <v>1098</v>
      </c>
      <c r="C111" s="130" t="str">
        <f>INDEX('Division Lvl (excl. Esc)'!$B$2:$B$418,MATCH(B111,'Division Lvl (excl. Esc)'!$A$2:$A$418,0))</f>
        <v>Establish Glenfield 66/11kV Zone Substation</v>
      </c>
      <c r="D111" s="165">
        <f>SUMIF('Division Lvl (excl. Esc)'!$A$2:$A$418,$B111,'Division Lvl (excl. Esc)'!I$2:I$418)</f>
        <v>0</v>
      </c>
      <c r="E111" s="166">
        <f>SUMIF('Division Lvl (excl. Esc)'!$A$2:$A$418,$B111,'Division Lvl (excl. Esc)'!J$2:J$418)</f>
        <v>0</v>
      </c>
      <c r="F111" s="166">
        <f>SUMIF('Division Lvl (excl. Esc)'!$A$2:$A$418,$B111,'Division Lvl (excl. Esc)'!K$2:K$418)</f>
        <v>0</v>
      </c>
      <c r="G111" s="166">
        <f>SUMIF('Division Lvl (excl. Esc)'!$A$2:$A$418,$B111,'Division Lvl (excl. Esc)'!L$2:L$418)</f>
        <v>0</v>
      </c>
      <c r="H111" s="166">
        <f>SUMIF('Division Lvl (excl. Esc)'!$A$2:$A$418,$B111,'Division Lvl (excl. Esc)'!M$2:M$418)</f>
        <v>0</v>
      </c>
      <c r="I111" s="166">
        <f>SUMIF('Division Lvl (excl. Esc)'!$A$2:$A$418,$B111,'Division Lvl (excl. Esc)'!N$2:N$418)</f>
        <v>0</v>
      </c>
      <c r="J111" s="166">
        <f>SUMIF('Division Lvl (excl. Esc)'!$A$2:$A$418,$B111,'Division Lvl (excl. Esc)'!O$2:O$418)</f>
        <v>0</v>
      </c>
      <c r="K111" s="166">
        <f>SUMIF('Division Lvl (excl. Esc)'!$A$2:$A$418,$B111,'Division Lvl (excl. Esc)'!P$2:P$418)</f>
        <v>6151322.8739082199</v>
      </c>
      <c r="L111" s="166">
        <f>SUMIF('Division Lvl (excl. Esc)'!$A$2:$A$418,$B111,'Division Lvl (excl. Esc)'!Q$2:Q$418)</f>
        <v>12302645.74781644</v>
      </c>
      <c r="M111" s="167">
        <f>SUMIF('Division Lvl (excl. Esc)'!$A$2:$A$418,$B111,'Division Lvl (excl. Esc)'!R$2:R$418)</f>
        <v>12440000</v>
      </c>
      <c r="N111" s="168">
        <f>SUMIF('Division Lvl (excl. Esc)'!$A$2:$A$418,$B111,'Division Lvl (excl. Esc)'!X$2:X$418)</f>
        <v>0</v>
      </c>
      <c r="O111" s="169">
        <f>SUMIF('Division Lvl (excl. Esc)'!$A$2:$A$418,$B111,'Division Lvl (excl. Esc)'!Y$2:Y$418)</f>
        <v>0</v>
      </c>
      <c r="P111" s="169">
        <f>SUMIF('Division Lvl (excl. Esc)'!$A$2:$A$418,$B111,'Division Lvl (excl. Esc)'!Z$2:Z$418)</f>
        <v>0</v>
      </c>
      <c r="Q111" s="169">
        <f>SUMIF('Division Lvl (excl. Esc)'!$A$2:$A$418,$B111,'Division Lvl (excl. Esc)'!AA$2:AA$418)</f>
        <v>0</v>
      </c>
      <c r="R111" s="169">
        <f>SUMIF('Division Lvl (excl. Esc)'!$A$2:$A$418,$B111,'Division Lvl (excl. Esc)'!AB$2:AB$418)</f>
        <v>0</v>
      </c>
      <c r="S111" s="169">
        <f>SUMIF('Division Lvl (excl. Esc)'!$A$2:$A$418,$B111,'Division Lvl (excl. Esc)'!AC$2:AC$418)</f>
        <v>0</v>
      </c>
      <c r="T111" s="169">
        <f>SUMIF('Division Lvl (excl. Esc)'!$A$2:$A$418,$B111,'Division Lvl (excl. Esc)'!AD$2:AD$418)</f>
        <v>0</v>
      </c>
      <c r="U111" s="169">
        <f>SUMIF('Division Lvl (excl. Esc)'!$A$2:$A$418,$B111,'Division Lvl (excl. Esc)'!AE$2:AE$418)</f>
        <v>7494789.613088809</v>
      </c>
      <c r="V111" s="170">
        <f>SUMIF('Division Lvl (excl. Esc)'!$A$2:$A$418,$B111,'Division Lvl (excl. Esc)'!AF$2:AF$418)</f>
        <v>15364318.706832057</v>
      </c>
      <c r="W111" s="170">
        <f>SUMIF('Division Lvl (excl. Esc)'!$A$2:$A$418,$B111,'Division Lvl (excl. Esc)'!AG$2:AG$418)</f>
        <v>15924251.729802683</v>
      </c>
      <c r="X111" s="165">
        <f t="shared" si="5"/>
        <v>30893968.621724658</v>
      </c>
      <c r="Y111" s="171">
        <f t="shared" si="4"/>
        <v>38783360.049723551</v>
      </c>
      <c r="Z111" s="172"/>
    </row>
    <row r="112" spans="1:26" x14ac:dyDescent="0.25">
      <c r="A112" s="163" t="str">
        <f>INDEX('Division Lvl (excl. Esc)'!$AO$2:$AO$418,MATCH(B112,'Division Lvl (excl. Esc)'!$A$2:$A$418,0))</f>
        <v>PR</v>
      </c>
      <c r="B112" s="164" t="s">
        <v>1101</v>
      </c>
      <c r="C112" s="130" t="s">
        <v>1106</v>
      </c>
      <c r="D112" s="165">
        <f>SUMIF('Division Lvl (excl. Esc)'!$A$2:$A$418,$B112,'Division Lvl (excl. Esc)'!I$2:I$418)</f>
        <v>299697.56914432056</v>
      </c>
      <c r="E112" s="166">
        <f>SUMIF('Division Lvl (excl. Esc)'!$A$2:$A$418,$B112,'Division Lvl (excl. Esc)'!J$2:J$418)</f>
        <v>299196.13790250174</v>
      </c>
      <c r="F112" s="166">
        <f>SUMIF('Division Lvl (excl. Esc)'!$A$2:$A$418,$B112,'Division Lvl (excl. Esc)'!K$2:K$418)</f>
        <v>0</v>
      </c>
      <c r="G112" s="166">
        <f>SUMIF('Division Lvl (excl. Esc)'!$A$2:$A$418,$B112,'Division Lvl (excl. Esc)'!L$2:L$418)</f>
        <v>0</v>
      </c>
      <c r="H112" s="166">
        <f>SUMIF('Division Lvl (excl. Esc)'!$A$2:$A$418,$B112,'Division Lvl (excl. Esc)'!M$2:M$418)</f>
        <v>0</v>
      </c>
      <c r="I112" s="166">
        <f>SUMIF('Division Lvl (excl. Esc)'!$A$2:$A$418,$B112,'Division Lvl (excl. Esc)'!N$2:N$418)</f>
        <v>0</v>
      </c>
      <c r="J112" s="166">
        <f>SUMIF('Division Lvl (excl. Esc)'!$A$2:$A$418,$B112,'Division Lvl (excl. Esc)'!O$2:O$418)</f>
        <v>0</v>
      </c>
      <c r="K112" s="166">
        <f>SUMIF('Division Lvl (excl. Esc)'!$A$2:$A$418,$B112,'Division Lvl (excl. Esc)'!P$2:P$418)</f>
        <v>0</v>
      </c>
      <c r="L112" s="166">
        <f>SUMIF('Division Lvl (excl. Esc)'!$A$2:$A$418,$B112,'Division Lvl (excl. Esc)'!Q$2:Q$418)</f>
        <v>0</v>
      </c>
      <c r="M112" s="167">
        <f>SUMIF('Division Lvl (excl. Esc)'!$A$2:$A$418,$B112,'Division Lvl (excl. Esc)'!R$2:R$418)</f>
        <v>0</v>
      </c>
      <c r="N112" s="168">
        <f>SUMIF('Division Lvl (excl. Esc)'!$A$2:$A$418,$B112,'Division Lvl (excl. Esc)'!X$2:X$418)</f>
        <v>307190.00837292854</v>
      </c>
      <c r="O112" s="169">
        <f>SUMIF('Division Lvl (excl. Esc)'!$A$2:$A$418,$B112,'Division Lvl (excl. Esc)'!Y$2:Y$418)</f>
        <v>314342.94238381588</v>
      </c>
      <c r="P112" s="169">
        <f>SUMIF('Division Lvl (excl. Esc)'!$A$2:$A$418,$B112,'Division Lvl (excl. Esc)'!Z$2:Z$418)</f>
        <v>0</v>
      </c>
      <c r="Q112" s="169">
        <f>SUMIF('Division Lvl (excl. Esc)'!$A$2:$A$418,$B112,'Division Lvl (excl. Esc)'!AA$2:AA$418)</f>
        <v>0</v>
      </c>
      <c r="R112" s="169">
        <f>SUMIF('Division Lvl (excl. Esc)'!$A$2:$A$418,$B112,'Division Lvl (excl. Esc)'!AB$2:AB$418)</f>
        <v>0</v>
      </c>
      <c r="S112" s="169">
        <f>SUMIF('Division Lvl (excl. Esc)'!$A$2:$A$418,$B112,'Division Lvl (excl. Esc)'!AC$2:AC$418)</f>
        <v>0</v>
      </c>
      <c r="T112" s="169">
        <f>SUMIF('Division Lvl (excl. Esc)'!$A$2:$A$418,$B112,'Division Lvl (excl. Esc)'!AD$2:AD$418)</f>
        <v>0</v>
      </c>
      <c r="U112" s="169">
        <f>SUMIF('Division Lvl (excl. Esc)'!$A$2:$A$418,$B112,'Division Lvl (excl. Esc)'!AE$2:AE$418)</f>
        <v>0</v>
      </c>
      <c r="V112" s="170">
        <f>SUMIF('Division Lvl (excl. Esc)'!$A$2:$A$418,$B112,'Division Lvl (excl. Esc)'!AF$2:AF$418)</f>
        <v>0</v>
      </c>
      <c r="W112" s="170">
        <f>SUMIF('Division Lvl (excl. Esc)'!$A$2:$A$418,$B112,'Division Lvl (excl. Esc)'!AG$2:AG$418)</f>
        <v>0</v>
      </c>
      <c r="X112" s="165">
        <f t="shared" si="5"/>
        <v>598893.7070468223</v>
      </c>
      <c r="Y112" s="171">
        <f t="shared" si="4"/>
        <v>621532.95075674448</v>
      </c>
      <c r="Z112" s="172"/>
    </row>
    <row r="113" spans="1:26" x14ac:dyDescent="0.25">
      <c r="A113" s="163" t="str">
        <f>INDEX('Division Lvl (excl. Esc)'!$AO$2:$AO$418,MATCH(B113,'Division Lvl (excl. Esc)'!$A$2:$A$418,0))</f>
        <v>PS</v>
      </c>
      <c r="B113" s="164" t="s">
        <v>63</v>
      </c>
      <c r="C113" s="130" t="str">
        <f>INDEX('Division Lvl (excl. Esc)'!$B$2:$B$418,MATCH(B113,'Division Lvl (excl. Esc)'!$A$2:$A$418,0))</f>
        <v>Substation protection relay refurbishment</v>
      </c>
      <c r="D113" s="165">
        <f>SUMIF('Division Lvl (excl. Esc)'!$A$2:$A$418,$B113,'Division Lvl (excl. Esc)'!I$2:I$418)</f>
        <v>4370589.5500213411</v>
      </c>
      <c r="E113" s="166">
        <f>SUMIF('Division Lvl (excl. Esc)'!$A$2:$A$418,$B113,'Division Lvl (excl. Esc)'!J$2:J$418)</f>
        <v>4487942.0685375258</v>
      </c>
      <c r="F113" s="166">
        <f>SUMIF('Division Lvl (excl. Esc)'!$A$2:$A$418,$B113,'Division Lvl (excl. Esc)'!K$2:K$418)</f>
        <v>4476124.3479676247</v>
      </c>
      <c r="G113" s="166">
        <f>SUMIF('Division Lvl (excl. Esc)'!$A$2:$A$418,$B113,'Division Lvl (excl. Esc)'!L$2:L$418)</f>
        <v>4462419.1488807425</v>
      </c>
      <c r="H113" s="166">
        <f>SUMIF('Division Lvl (excl. Esc)'!$A$2:$A$418,$B113,'Division Lvl (excl. Esc)'!M$2:M$418)</f>
        <v>4450313.9763001585</v>
      </c>
      <c r="I113" s="166">
        <f>SUMIF('Division Lvl (excl. Esc)'!$A$2:$A$418,$B113,'Division Lvl (excl. Esc)'!N$2:N$418)</f>
        <v>4697553.6416501682</v>
      </c>
      <c r="J113" s="166">
        <f>SUMIF('Division Lvl (excl. Esc)'!$A$2:$A$418,$B113,'Division Lvl (excl. Esc)'!O$2:O$418)</f>
        <v>4697553.6416501682</v>
      </c>
      <c r="K113" s="166">
        <f>SUMIF('Division Lvl (excl. Esc)'!$A$2:$A$418,$B113,'Division Lvl (excl. Esc)'!P$2:P$418)</f>
        <v>4697553.6416501682</v>
      </c>
      <c r="L113" s="166">
        <f>SUMIF('Division Lvl (excl. Esc)'!$A$2:$A$418,$B113,'Division Lvl (excl. Esc)'!Q$2:Q$418)</f>
        <v>4697553.6416501682</v>
      </c>
      <c r="M113" s="167">
        <f>SUMIF('Division Lvl (excl. Esc)'!$A$2:$A$418,$B113,'Division Lvl (excl. Esc)'!R$2:R$418)</f>
        <v>4750000</v>
      </c>
      <c r="N113" s="168">
        <f>SUMIF('Division Lvl (excl. Esc)'!$A$2:$A$418,$B113,'Division Lvl (excl. Esc)'!X$2:X$418)</f>
        <v>4479854.2887718743</v>
      </c>
      <c r="O113" s="169">
        <f>SUMIF('Division Lvl (excl. Esc)'!$A$2:$A$418,$B113,'Division Lvl (excl. Esc)'!Y$2:Y$418)</f>
        <v>4715144.1357572377</v>
      </c>
      <c r="P113" s="169">
        <f>SUMIF('Division Lvl (excl. Esc)'!$A$2:$A$418,$B113,'Division Lvl (excl. Esc)'!Z$2:Z$418)</f>
        <v>4820296.3466605721</v>
      </c>
      <c r="Q113" s="169">
        <f>SUMIF('Division Lvl (excl. Esc)'!$A$2:$A$418,$B113,'Division Lvl (excl. Esc)'!AA$2:AA$418)</f>
        <v>4925675.7799064033</v>
      </c>
      <c r="R113" s="169">
        <f>SUMIF('Division Lvl (excl. Esc)'!$A$2:$A$418,$B113,'Division Lvl (excl. Esc)'!AB$2:AB$418)</f>
        <v>5035121.7827279316</v>
      </c>
      <c r="S113" s="169">
        <f>SUMIF('Division Lvl (excl. Esc)'!$A$2:$A$418,$B113,'Division Lvl (excl. Esc)'!AC$2:AC$418)</f>
        <v>5447722.039923694</v>
      </c>
      <c r="T113" s="169">
        <f>SUMIF('Division Lvl (excl. Esc)'!$A$2:$A$418,$B113,'Division Lvl (excl. Esc)'!AD$2:AD$418)</f>
        <v>5583915.0909217866</v>
      </c>
      <c r="U113" s="169">
        <f>SUMIF('Division Lvl (excl. Esc)'!$A$2:$A$418,$B113,'Division Lvl (excl. Esc)'!AE$2:AE$418)</f>
        <v>5723512.9681948302</v>
      </c>
      <c r="V113" s="170">
        <f>SUMIF('Division Lvl (excl. Esc)'!$A$2:$A$418,$B113,'Division Lvl (excl. Esc)'!AF$2:AF$418)</f>
        <v>5866600.7923997007</v>
      </c>
      <c r="W113" s="170">
        <f>SUMIF('Division Lvl (excl. Esc)'!$A$2:$A$418,$B113,'Division Lvl (excl. Esc)'!AG$2:AG$418)</f>
        <v>6080401.5849326961</v>
      </c>
      <c r="X113" s="165">
        <f t="shared" si="5"/>
        <v>45787603.658308074</v>
      </c>
      <c r="Y113" s="171">
        <f t="shared" si="4"/>
        <v>52678244.810196728</v>
      </c>
      <c r="Z113" s="172"/>
    </row>
    <row r="114" spans="1:26" x14ac:dyDescent="0.25">
      <c r="A114" s="163" t="str">
        <f>INDEX('Division Lvl (excl. Esc)'!$AO$2:$AO$418,MATCH(B114,'Division Lvl (excl. Esc)'!$A$2:$A$418,0))</f>
        <v>PS</v>
      </c>
      <c r="B114" s="164" t="s">
        <v>66</v>
      </c>
      <c r="C114" s="130" t="str">
        <f>INDEX('Division Lvl (excl. Esc)'!$B$2:$B$418,MATCH(B114,'Division Lvl (excl. Esc)'!$A$2:$A$418,0))</f>
        <v>Protection refurbishment (miscellaneous)</v>
      </c>
      <c r="D114" s="165">
        <f>SUMIF('Division Lvl (excl. Esc)'!$A$2:$A$418,$B114,'Division Lvl (excl. Esc)'!I$2:I$418)</f>
        <v>699294.32800341456</v>
      </c>
      <c r="E114" s="166">
        <f>SUMIF('Division Lvl (excl. Esc)'!$A$2:$A$418,$B114,'Division Lvl (excl. Esc)'!J$2:J$418)</f>
        <v>698124.32177250402</v>
      </c>
      <c r="F114" s="166">
        <f>SUMIF('Division Lvl (excl. Esc)'!$A$2:$A$418,$B114,'Division Lvl (excl. Esc)'!K$2:K$418)</f>
        <v>696286.00968385267</v>
      </c>
      <c r="G114" s="166">
        <f>SUMIF('Division Lvl (excl. Esc)'!$A$2:$A$418,$B114,'Division Lvl (excl. Esc)'!L$2:L$418)</f>
        <v>694154.08982589329</v>
      </c>
      <c r="H114" s="166">
        <f>SUMIF('Division Lvl (excl. Esc)'!$A$2:$A$418,$B114,'Division Lvl (excl. Esc)'!M$2:M$418)</f>
        <v>692271.06298002473</v>
      </c>
      <c r="I114" s="166">
        <f>SUMIF('Division Lvl (excl. Esc)'!$A$2:$A$418,$B114,'Division Lvl (excl. Esc)'!N$2:N$418)</f>
        <v>692271.06298002473</v>
      </c>
      <c r="J114" s="166">
        <f>SUMIF('Division Lvl (excl. Esc)'!$A$2:$A$418,$B114,'Division Lvl (excl. Esc)'!O$2:O$418)</f>
        <v>692271.06298002473</v>
      </c>
      <c r="K114" s="166">
        <f>SUMIF('Division Lvl (excl. Esc)'!$A$2:$A$418,$B114,'Division Lvl (excl. Esc)'!P$2:P$418)</f>
        <v>692271.06298002473</v>
      </c>
      <c r="L114" s="166">
        <f>SUMIF('Division Lvl (excl. Esc)'!$A$2:$A$418,$B114,'Division Lvl (excl. Esc)'!Q$2:Q$418)</f>
        <v>692271.06298002473</v>
      </c>
      <c r="M114" s="167">
        <f>SUMIF('Division Lvl (excl. Esc)'!$A$2:$A$418,$B114,'Division Lvl (excl. Esc)'!R$2:R$418)</f>
        <v>700000</v>
      </c>
      <c r="N114" s="168">
        <f>SUMIF('Division Lvl (excl. Esc)'!$A$2:$A$418,$B114,'Division Lvl (excl. Esc)'!X$2:X$418)</f>
        <v>716776.68620349991</v>
      </c>
      <c r="O114" s="169">
        <f>SUMIF('Division Lvl (excl. Esc)'!$A$2:$A$418,$B114,'Division Lvl (excl. Esc)'!Y$2:Y$418)</f>
        <v>733466.86556223698</v>
      </c>
      <c r="P114" s="169">
        <f>SUMIF('Division Lvl (excl. Esc)'!$A$2:$A$418,$B114,'Division Lvl (excl. Esc)'!Z$2:Z$418)</f>
        <v>749823.87614720012</v>
      </c>
      <c r="Q114" s="169">
        <f>SUMIF('Division Lvl (excl. Esc)'!$A$2:$A$418,$B114,'Division Lvl (excl. Esc)'!AA$2:AA$418)</f>
        <v>766216.23242988496</v>
      </c>
      <c r="R114" s="169">
        <f>SUMIF('Division Lvl (excl. Esc)'!$A$2:$A$418,$B114,'Division Lvl (excl. Esc)'!AB$2:AB$418)</f>
        <v>783241.16620212281</v>
      </c>
      <c r="S114" s="169">
        <f>SUMIF('Division Lvl (excl. Esc)'!$A$2:$A$418,$B114,'Division Lvl (excl. Esc)'!AC$2:AC$418)</f>
        <v>802822.19535717589</v>
      </c>
      <c r="T114" s="169">
        <f>SUMIF('Division Lvl (excl. Esc)'!$A$2:$A$418,$B114,'Division Lvl (excl. Esc)'!AD$2:AD$418)</f>
        <v>822892.75024110533</v>
      </c>
      <c r="U114" s="169">
        <f>SUMIF('Division Lvl (excl. Esc)'!$A$2:$A$418,$B114,'Division Lvl (excl. Esc)'!AE$2:AE$418)</f>
        <v>843465.06899713282</v>
      </c>
      <c r="V114" s="170">
        <f>SUMIF('Division Lvl (excl. Esc)'!$A$2:$A$418,$B114,'Division Lvl (excl. Esc)'!AF$2:AF$418)</f>
        <v>864551.69572206098</v>
      </c>
      <c r="W114" s="170">
        <f>SUMIF('Division Lvl (excl. Esc)'!$A$2:$A$418,$B114,'Division Lvl (excl. Esc)'!AG$2:AG$418)</f>
        <v>896059.18093744991</v>
      </c>
      <c r="X114" s="165">
        <f t="shared" si="5"/>
        <v>6949214.0641857889</v>
      </c>
      <c r="Y114" s="171">
        <f t="shared" si="4"/>
        <v>7979315.7177998703</v>
      </c>
      <c r="Z114" s="172"/>
    </row>
    <row r="115" spans="1:26" x14ac:dyDescent="0.25">
      <c r="A115" s="163" t="str">
        <f>INDEX('Division Lvl (excl. Esc)'!$AO$2:$AO$418,MATCH(B115,'Division Lvl (excl. Esc)'!$A$2:$A$418,0))</f>
        <v>PS</v>
      </c>
      <c r="B115" s="164" t="s">
        <v>177</v>
      </c>
      <c r="C115" s="130" t="str">
        <f>INDEX('Division Lvl (excl. Esc)'!$B$2:$B$418,MATCH(B115,'Division Lvl (excl. Esc)'!$A$2:$A$418,0))</f>
        <v>Distribution feeder safety improvement</v>
      </c>
      <c r="D115" s="165">
        <f>SUMIF('Division Lvl (excl. Esc)'!$A$2:$A$418,$B115,'Division Lvl (excl. Esc)'!I$2:I$418)</f>
        <v>3096874.8811579789</v>
      </c>
      <c r="E115" s="166">
        <f>SUMIF('Division Lvl (excl. Esc)'!$A$2:$A$418,$B115,'Division Lvl (excl. Esc)'!J$2:J$418)</f>
        <v>0</v>
      </c>
      <c r="F115" s="166">
        <f>SUMIF('Division Lvl (excl. Esc)'!$A$2:$A$418,$B115,'Division Lvl (excl. Esc)'!K$2:K$418)</f>
        <v>0</v>
      </c>
      <c r="G115" s="166">
        <f>SUMIF('Division Lvl (excl. Esc)'!$A$2:$A$418,$B115,'Division Lvl (excl. Esc)'!L$2:L$418)</f>
        <v>0</v>
      </c>
      <c r="H115" s="166">
        <f>SUMIF('Division Lvl (excl. Esc)'!$A$2:$A$418,$B115,'Division Lvl (excl. Esc)'!M$2:M$418)</f>
        <v>0</v>
      </c>
      <c r="I115" s="166">
        <f>SUMIF('Division Lvl (excl. Esc)'!$A$2:$A$418,$B115,'Division Lvl (excl. Esc)'!N$2:N$418)</f>
        <v>0</v>
      </c>
      <c r="J115" s="166">
        <f>SUMIF('Division Lvl (excl. Esc)'!$A$2:$A$418,$B115,'Division Lvl (excl. Esc)'!O$2:O$418)</f>
        <v>0</v>
      </c>
      <c r="K115" s="166">
        <f>SUMIF('Division Lvl (excl. Esc)'!$A$2:$A$418,$B115,'Division Lvl (excl. Esc)'!P$2:P$418)</f>
        <v>0</v>
      </c>
      <c r="L115" s="166">
        <f>SUMIF('Division Lvl (excl. Esc)'!$A$2:$A$418,$B115,'Division Lvl (excl. Esc)'!Q$2:Q$418)</f>
        <v>0</v>
      </c>
      <c r="M115" s="167">
        <f>SUMIF('Division Lvl (excl. Esc)'!$A$2:$A$418,$B115,'Division Lvl (excl. Esc)'!R$2:R$418)</f>
        <v>0</v>
      </c>
      <c r="N115" s="168">
        <f>SUMIF('Division Lvl (excl. Esc)'!$A$2:$A$418,$B115,'Division Lvl (excl. Esc)'!X$2:X$418)</f>
        <v>3174296.7531869281</v>
      </c>
      <c r="O115" s="169">
        <f>SUMIF('Division Lvl (excl. Esc)'!$A$2:$A$418,$B115,'Division Lvl (excl. Esc)'!Y$2:Y$418)</f>
        <v>0</v>
      </c>
      <c r="P115" s="169">
        <f>SUMIF('Division Lvl (excl. Esc)'!$A$2:$A$418,$B115,'Division Lvl (excl. Esc)'!Z$2:Z$418)</f>
        <v>0</v>
      </c>
      <c r="Q115" s="169">
        <f>SUMIF('Division Lvl (excl. Esc)'!$A$2:$A$418,$B115,'Division Lvl (excl. Esc)'!AA$2:AA$418)</f>
        <v>0</v>
      </c>
      <c r="R115" s="169">
        <f>SUMIF('Division Lvl (excl. Esc)'!$A$2:$A$418,$B115,'Division Lvl (excl. Esc)'!AB$2:AB$418)</f>
        <v>0</v>
      </c>
      <c r="S115" s="169">
        <f>SUMIF('Division Lvl (excl. Esc)'!$A$2:$A$418,$B115,'Division Lvl (excl. Esc)'!AC$2:AC$418)</f>
        <v>0</v>
      </c>
      <c r="T115" s="169">
        <f>SUMIF('Division Lvl (excl. Esc)'!$A$2:$A$418,$B115,'Division Lvl (excl. Esc)'!AD$2:AD$418)</f>
        <v>0</v>
      </c>
      <c r="U115" s="169">
        <f>SUMIF('Division Lvl (excl. Esc)'!$A$2:$A$418,$B115,'Division Lvl (excl. Esc)'!AE$2:AE$418)</f>
        <v>0</v>
      </c>
      <c r="V115" s="170">
        <f>SUMIF('Division Lvl (excl. Esc)'!$A$2:$A$418,$B115,'Division Lvl (excl. Esc)'!AF$2:AF$418)</f>
        <v>0</v>
      </c>
      <c r="W115" s="170">
        <f>SUMIF('Division Lvl (excl. Esc)'!$A$2:$A$418,$B115,'Division Lvl (excl. Esc)'!AG$2:AG$418)</f>
        <v>0</v>
      </c>
      <c r="X115" s="165">
        <f t="shared" si="5"/>
        <v>3096874.8811579789</v>
      </c>
      <c r="Y115" s="171">
        <f t="shared" si="4"/>
        <v>3174296.7531869281</v>
      </c>
      <c r="Z115" s="172"/>
    </row>
    <row r="116" spans="1:26" x14ac:dyDescent="0.25">
      <c r="A116" s="163" t="str">
        <f>INDEX('Division Lvl (excl. Esc)'!$AO$2:$AO$418,MATCH(B116,'Division Lvl (excl. Esc)'!$A$2:$A$418,0))</f>
        <v>PS</v>
      </c>
      <c r="B116" s="164" t="s">
        <v>814</v>
      </c>
      <c r="C116" s="130" t="str">
        <f>INDEX('Division Lvl (excl. Esc)'!$B$2:$B$418,MATCH(B116,'Division Lvl (excl. Esc)'!$A$2:$A$418,0))</f>
        <v>Feeder differential relay replacement</v>
      </c>
      <c r="D116" s="165">
        <f>SUMIF('Division Lvl (excl. Esc)'!$A$2:$A$418,$B116,'Division Lvl (excl. Esc)'!I$2:I$418)</f>
        <v>0</v>
      </c>
      <c r="E116" s="166">
        <f>SUMIF('Division Lvl (excl. Esc)'!$A$2:$A$418,$B116,'Division Lvl (excl. Esc)'!J$2:J$418)</f>
        <v>329115.75169275189</v>
      </c>
      <c r="F116" s="166">
        <f>SUMIF('Division Lvl (excl. Esc)'!$A$2:$A$418,$B116,'Division Lvl (excl. Esc)'!K$2:K$418)</f>
        <v>328249.11885095912</v>
      </c>
      <c r="G116" s="166">
        <f>SUMIF('Division Lvl (excl. Esc)'!$A$2:$A$418,$B116,'Division Lvl (excl. Esc)'!L$2:L$418)</f>
        <v>327244.07091792114</v>
      </c>
      <c r="H116" s="166">
        <f>SUMIF('Division Lvl (excl. Esc)'!$A$2:$A$418,$B116,'Division Lvl (excl. Esc)'!M$2:M$418)</f>
        <v>326356.35826201166</v>
      </c>
      <c r="I116" s="166">
        <f>SUMIF('Division Lvl (excl. Esc)'!$A$2:$A$418,$B116,'Division Lvl (excl. Esc)'!N$2:N$418)</f>
        <v>326356.35826201166</v>
      </c>
      <c r="J116" s="166">
        <f>SUMIF('Division Lvl (excl. Esc)'!$A$2:$A$418,$B116,'Division Lvl (excl. Esc)'!O$2:O$418)</f>
        <v>326356.35826201166</v>
      </c>
      <c r="K116" s="166">
        <f>SUMIF('Division Lvl (excl. Esc)'!$A$2:$A$418,$B116,'Division Lvl (excl. Esc)'!P$2:P$418)</f>
        <v>326356.35826201166</v>
      </c>
      <c r="L116" s="166">
        <f>SUMIF('Division Lvl (excl. Esc)'!$A$2:$A$418,$B116,'Division Lvl (excl. Esc)'!Q$2:Q$418)</f>
        <v>326356.35826201166</v>
      </c>
      <c r="M116" s="167">
        <f>SUMIF('Division Lvl (excl. Esc)'!$A$2:$A$418,$B116,'Division Lvl (excl. Esc)'!R$2:R$418)</f>
        <v>330000</v>
      </c>
      <c r="N116" s="168">
        <f>SUMIF('Division Lvl (excl. Esc)'!$A$2:$A$418,$B116,'Division Lvl (excl. Esc)'!X$2:X$418)</f>
        <v>0</v>
      </c>
      <c r="O116" s="169">
        <f>SUMIF('Division Lvl (excl. Esc)'!$A$2:$A$418,$B116,'Division Lvl (excl. Esc)'!Y$2:Y$418)</f>
        <v>345777.23662219744</v>
      </c>
      <c r="P116" s="169">
        <f>SUMIF('Division Lvl (excl. Esc)'!$A$2:$A$418,$B116,'Division Lvl (excl. Esc)'!Z$2:Z$418)</f>
        <v>353488.39875510859</v>
      </c>
      <c r="Q116" s="169">
        <f>SUMIF('Division Lvl (excl. Esc)'!$A$2:$A$418,$B116,'Division Lvl (excl. Esc)'!AA$2:AA$418)</f>
        <v>361216.22385980294</v>
      </c>
      <c r="R116" s="169">
        <f>SUMIF('Division Lvl (excl. Esc)'!$A$2:$A$418,$B116,'Division Lvl (excl. Esc)'!AB$2:AB$418)</f>
        <v>369242.26406671508</v>
      </c>
      <c r="S116" s="169">
        <f>SUMIF('Division Lvl (excl. Esc)'!$A$2:$A$418,$B116,'Division Lvl (excl. Esc)'!AC$2:AC$418)</f>
        <v>378473.32066838292</v>
      </c>
      <c r="T116" s="169">
        <f>SUMIF('Division Lvl (excl. Esc)'!$A$2:$A$418,$B116,'Division Lvl (excl. Esc)'!AD$2:AD$418)</f>
        <v>387935.15368509252</v>
      </c>
      <c r="U116" s="169">
        <f>SUMIF('Division Lvl (excl. Esc)'!$A$2:$A$418,$B116,'Division Lvl (excl. Esc)'!AE$2:AE$418)</f>
        <v>397633.5325272198</v>
      </c>
      <c r="V116" s="170">
        <f>SUMIF('Division Lvl (excl. Esc)'!$A$2:$A$418,$B116,'Division Lvl (excl. Esc)'!AF$2:AF$418)</f>
        <v>407574.37084040022</v>
      </c>
      <c r="W116" s="170">
        <f>SUMIF('Division Lvl (excl. Esc)'!$A$2:$A$418,$B116,'Division Lvl (excl. Esc)'!AG$2:AG$418)</f>
        <v>422427.89958479785</v>
      </c>
      <c r="X116" s="165">
        <f t="shared" si="5"/>
        <v>2946390.7327716909</v>
      </c>
      <c r="Y116" s="171">
        <f t="shared" si="4"/>
        <v>3423768.4006097172</v>
      </c>
      <c r="Z116" s="172"/>
    </row>
    <row r="117" spans="1:26" x14ac:dyDescent="0.25">
      <c r="A117" s="163" t="str">
        <f>INDEX('Division Lvl (excl. Esc)'!$AO$2:$AO$418,MATCH(B117,'Division Lvl (excl. Esc)'!$A$2:$A$418,0))</f>
        <v>PS</v>
      </c>
      <c r="B117" s="164" t="s">
        <v>815</v>
      </c>
      <c r="C117" s="130" t="str">
        <f>INDEX('Division Lvl (excl. Esc)'!$B$2:$B$418,MATCH(B117,'Division Lvl (excl. Esc)'!$A$2:$A$418,0))</f>
        <v>Under frequency load shedding</v>
      </c>
      <c r="D117" s="165">
        <f>SUMIF('Division Lvl (excl. Esc)'!$A$2:$A$418,$B117,'Division Lvl (excl. Esc)'!I$2:I$418)</f>
        <v>549445.54343125434</v>
      </c>
      <c r="E117" s="166">
        <f>SUMIF('Division Lvl (excl. Esc)'!$A$2:$A$418,$B117,'Division Lvl (excl. Esc)'!J$2:J$418)</f>
        <v>548526.25282125315</v>
      </c>
      <c r="F117" s="166">
        <f>SUMIF('Division Lvl (excl. Esc)'!$A$2:$A$418,$B117,'Division Lvl (excl. Esc)'!K$2:K$418)</f>
        <v>0</v>
      </c>
      <c r="G117" s="166">
        <f>SUMIF('Division Lvl (excl. Esc)'!$A$2:$A$418,$B117,'Division Lvl (excl. Esc)'!L$2:L$418)</f>
        <v>0</v>
      </c>
      <c r="H117" s="166">
        <f>SUMIF('Division Lvl (excl. Esc)'!$A$2:$A$418,$B117,'Division Lvl (excl. Esc)'!M$2:M$418)</f>
        <v>0</v>
      </c>
      <c r="I117" s="166">
        <f>SUMIF('Division Lvl (excl. Esc)'!$A$2:$A$418,$B117,'Division Lvl (excl. Esc)'!N$2:N$418)</f>
        <v>0</v>
      </c>
      <c r="J117" s="166">
        <f>SUMIF('Division Lvl (excl. Esc)'!$A$2:$A$418,$B117,'Division Lvl (excl. Esc)'!O$2:O$418)</f>
        <v>0</v>
      </c>
      <c r="K117" s="166">
        <f>SUMIF('Division Lvl (excl. Esc)'!$A$2:$A$418,$B117,'Division Lvl (excl. Esc)'!P$2:P$418)</f>
        <v>0</v>
      </c>
      <c r="L117" s="166">
        <f>SUMIF('Division Lvl (excl. Esc)'!$A$2:$A$418,$B117,'Division Lvl (excl. Esc)'!Q$2:Q$418)</f>
        <v>0</v>
      </c>
      <c r="M117" s="167">
        <f>SUMIF('Division Lvl (excl. Esc)'!$A$2:$A$418,$B117,'Division Lvl (excl. Esc)'!R$2:R$418)</f>
        <v>0</v>
      </c>
      <c r="N117" s="168">
        <f>SUMIF('Division Lvl (excl. Esc)'!$A$2:$A$418,$B117,'Division Lvl (excl. Esc)'!X$2:X$418)</f>
        <v>563181.68201703567</v>
      </c>
      <c r="O117" s="169">
        <f>SUMIF('Division Lvl (excl. Esc)'!$A$2:$A$418,$B117,'Division Lvl (excl. Esc)'!Y$2:Y$418)</f>
        <v>576295.3943703291</v>
      </c>
      <c r="P117" s="169">
        <f>SUMIF('Division Lvl (excl. Esc)'!$A$2:$A$418,$B117,'Division Lvl (excl. Esc)'!Z$2:Z$418)</f>
        <v>0</v>
      </c>
      <c r="Q117" s="169">
        <f>SUMIF('Division Lvl (excl. Esc)'!$A$2:$A$418,$B117,'Division Lvl (excl. Esc)'!AA$2:AA$418)</f>
        <v>0</v>
      </c>
      <c r="R117" s="169">
        <f>SUMIF('Division Lvl (excl. Esc)'!$A$2:$A$418,$B117,'Division Lvl (excl. Esc)'!AB$2:AB$418)</f>
        <v>0</v>
      </c>
      <c r="S117" s="169">
        <f>SUMIF('Division Lvl (excl. Esc)'!$A$2:$A$418,$B117,'Division Lvl (excl. Esc)'!AC$2:AC$418)</f>
        <v>0</v>
      </c>
      <c r="T117" s="169">
        <f>SUMIF('Division Lvl (excl. Esc)'!$A$2:$A$418,$B117,'Division Lvl (excl. Esc)'!AD$2:AD$418)</f>
        <v>0</v>
      </c>
      <c r="U117" s="169">
        <f>SUMIF('Division Lvl (excl. Esc)'!$A$2:$A$418,$B117,'Division Lvl (excl. Esc)'!AE$2:AE$418)</f>
        <v>0</v>
      </c>
      <c r="V117" s="170">
        <f>SUMIF('Division Lvl (excl. Esc)'!$A$2:$A$418,$B117,'Division Lvl (excl. Esc)'!AF$2:AF$418)</f>
        <v>0</v>
      </c>
      <c r="W117" s="170">
        <f>SUMIF('Division Lvl (excl. Esc)'!$A$2:$A$418,$B117,'Division Lvl (excl. Esc)'!AG$2:AG$418)</f>
        <v>0</v>
      </c>
      <c r="X117" s="165">
        <f t="shared" si="5"/>
        <v>1097971.7962525075</v>
      </c>
      <c r="Y117" s="171">
        <f t="shared" si="4"/>
        <v>1139477.0763873649</v>
      </c>
      <c r="Z117" s="172"/>
    </row>
    <row r="118" spans="1:26" x14ac:dyDescent="0.25">
      <c r="A118" s="163" t="str">
        <f>INDEX('Division Lvl (excl. Esc)'!$AO$2:$AO$418,MATCH(B118,'Division Lvl (excl. Esc)'!$A$2:$A$418,0))</f>
        <v>RC</v>
      </c>
      <c r="B118" s="164" t="s">
        <v>924</v>
      </c>
      <c r="C118" s="130" t="str">
        <f>INDEX('Division Lvl (excl. Esc)'!$B$2:$B$418,MATCH(B118,'Division Lvl (excl. Esc)'!$A$2:$A$418,0))</f>
        <v>Reliability compliance</v>
      </c>
      <c r="D118" s="165">
        <f>SUMIF('Division Lvl (excl. Esc)'!$A$2:$A$418,$B118,'Division Lvl (excl. Esc)'!I$2:I$418)</f>
        <v>3995967.5885909405</v>
      </c>
      <c r="E118" s="166">
        <f>SUMIF('Division Lvl (excl. Esc)'!$A$2:$A$418,$B118,'Division Lvl (excl. Esc)'!J$2:J$418)</f>
        <v>3989281.838700023</v>
      </c>
      <c r="F118" s="166">
        <f>SUMIF('Division Lvl (excl. Esc)'!$A$2:$A$418,$B118,'Division Lvl (excl. Esc)'!K$2:K$418)</f>
        <v>3978777.1981934439</v>
      </c>
      <c r="G118" s="166">
        <f>SUMIF('Division Lvl (excl. Esc)'!$A$2:$A$418,$B118,'Division Lvl (excl. Esc)'!L$2:L$418)</f>
        <v>3966594.7990051047</v>
      </c>
      <c r="H118" s="166">
        <f>SUMIF('Division Lvl (excl. Esc)'!$A$2:$A$418,$B118,'Division Lvl (excl. Esc)'!M$2:M$418)</f>
        <v>3955834.6456001415</v>
      </c>
      <c r="I118" s="166">
        <f>SUMIF('Division Lvl (excl. Esc)'!$A$2:$A$418,$B118,'Division Lvl (excl. Esc)'!N$2:N$418)</f>
        <v>3955834.6456001415</v>
      </c>
      <c r="J118" s="166">
        <f>SUMIF('Division Lvl (excl. Esc)'!$A$2:$A$418,$B118,'Division Lvl (excl. Esc)'!O$2:O$418)</f>
        <v>3955834.6456001415</v>
      </c>
      <c r="K118" s="166">
        <f>SUMIF('Division Lvl (excl. Esc)'!$A$2:$A$418,$B118,'Division Lvl (excl. Esc)'!P$2:P$418)</f>
        <v>3955834.6456001415</v>
      </c>
      <c r="L118" s="166">
        <f>SUMIF('Division Lvl (excl. Esc)'!$A$2:$A$418,$B118,'Division Lvl (excl. Esc)'!Q$2:Q$418)</f>
        <v>3955834.6456001415</v>
      </c>
      <c r="M118" s="167">
        <f>SUMIF('Division Lvl (excl. Esc)'!$A$2:$A$418,$B118,'Division Lvl (excl. Esc)'!R$2:R$418)</f>
        <v>4000000</v>
      </c>
      <c r="N118" s="168">
        <f>SUMIF('Division Lvl (excl. Esc)'!$A$2:$A$418,$B118,'Division Lvl (excl. Esc)'!X$2:X$418)</f>
        <v>4095866.7783057136</v>
      </c>
      <c r="O118" s="169">
        <f>SUMIF('Division Lvl (excl. Esc)'!$A$2:$A$418,$B118,'Division Lvl (excl. Esc)'!Y$2:Y$418)</f>
        <v>4191239.2317842115</v>
      </c>
      <c r="P118" s="169">
        <f>SUMIF('Division Lvl (excl. Esc)'!$A$2:$A$418,$B118,'Division Lvl (excl. Esc)'!Z$2:Z$418)</f>
        <v>4284707.863698286</v>
      </c>
      <c r="Q118" s="169">
        <f>SUMIF('Division Lvl (excl. Esc)'!$A$2:$A$418,$B118,'Division Lvl (excl. Esc)'!AA$2:AA$418)</f>
        <v>4378378.4710279144</v>
      </c>
      <c r="R118" s="169">
        <f>SUMIF('Division Lvl (excl. Esc)'!$A$2:$A$418,$B118,'Division Lvl (excl. Esc)'!AB$2:AB$418)</f>
        <v>4475663.806869274</v>
      </c>
      <c r="S118" s="169">
        <f>SUMIF('Division Lvl (excl. Esc)'!$A$2:$A$418,$B118,'Division Lvl (excl. Esc)'!AC$2:AC$418)</f>
        <v>4587555.402041005</v>
      </c>
      <c r="T118" s="169">
        <f>SUMIF('Division Lvl (excl. Esc)'!$A$2:$A$418,$B118,'Division Lvl (excl. Esc)'!AD$2:AD$418)</f>
        <v>4702244.28709203</v>
      </c>
      <c r="U118" s="169">
        <f>SUMIF('Division Lvl (excl. Esc)'!$A$2:$A$418,$B118,'Division Lvl (excl. Esc)'!AE$2:AE$418)</f>
        <v>4819800.3942693304</v>
      </c>
      <c r="V118" s="170">
        <f>SUMIF('Division Lvl (excl. Esc)'!$A$2:$A$418,$B118,'Division Lvl (excl. Esc)'!AF$2:AF$418)</f>
        <v>4940295.404126063</v>
      </c>
      <c r="W118" s="170">
        <f>SUMIF('Division Lvl (excl. Esc)'!$A$2:$A$418,$B118,'Division Lvl (excl. Esc)'!AG$2:AG$418)</f>
        <v>5120338.1767854281</v>
      </c>
      <c r="X118" s="165">
        <f t="shared" si="5"/>
        <v>39709794.652490214</v>
      </c>
      <c r="Y118" s="171">
        <f t="shared" si="4"/>
        <v>45596089.815999255</v>
      </c>
      <c r="Z118" s="172"/>
    </row>
    <row r="119" spans="1:26" x14ac:dyDescent="0.25">
      <c r="A119" s="163" t="str">
        <f>INDEX('Division Lvl (excl. Esc)'!$AO$2:$AO$418,MATCH(B119,'Division Lvl (excl. Esc)'!$A$2:$A$418,0))</f>
        <v>SL</v>
      </c>
      <c r="B119" s="164" t="s">
        <v>131</v>
      </c>
      <c r="C119" s="130" t="str">
        <f>INDEX('Division Lvl (excl. Esc)'!$B$2:$B$418,MATCH(B119,'Division Lvl (excl. Esc)'!$A$2:$A$418,0))</f>
        <v>Streetlighting growth</v>
      </c>
      <c r="D119" s="165">
        <f>SUMIF('Division Lvl (excl. Esc)'!$A$2:$A$418,$B119,'Division Lvl (excl. Esc)'!I$2:I$418)</f>
        <v>1748235.8200085363</v>
      </c>
      <c r="E119" s="166">
        <f>SUMIF('Division Lvl (excl. Esc)'!$A$2:$A$418,$B119,'Division Lvl (excl. Esc)'!J$2:J$418)</f>
        <v>1745310.8044312601</v>
      </c>
      <c r="F119" s="166">
        <f>SUMIF('Division Lvl (excl. Esc)'!$A$2:$A$418,$B119,'Division Lvl (excl. Esc)'!K$2:K$418)</f>
        <v>1740715.0242096318</v>
      </c>
      <c r="G119" s="166">
        <f>SUMIF('Division Lvl (excl. Esc)'!$A$2:$A$418,$B119,'Division Lvl (excl. Esc)'!L$2:L$418)</f>
        <v>1735385.2245647332</v>
      </c>
      <c r="H119" s="166">
        <f>SUMIF('Division Lvl (excl. Esc)'!$A$2:$A$418,$B119,'Division Lvl (excl. Esc)'!M$2:M$418)</f>
        <v>1730677.6574500618</v>
      </c>
      <c r="I119" s="166">
        <f>SUMIF('Division Lvl (excl. Esc)'!$A$2:$A$418,$B119,'Division Lvl (excl. Esc)'!N$2:N$418)</f>
        <v>1730677.6574500618</v>
      </c>
      <c r="J119" s="166">
        <f>SUMIF('Division Lvl (excl. Esc)'!$A$2:$A$418,$B119,'Division Lvl (excl. Esc)'!O$2:O$418)</f>
        <v>1730677.6574500618</v>
      </c>
      <c r="K119" s="166">
        <f>SUMIF('Division Lvl (excl. Esc)'!$A$2:$A$418,$B119,'Division Lvl (excl. Esc)'!P$2:P$418)</f>
        <v>1730677.6574500618</v>
      </c>
      <c r="L119" s="166">
        <f>SUMIF('Division Lvl (excl. Esc)'!$A$2:$A$418,$B119,'Division Lvl (excl. Esc)'!Q$2:Q$418)</f>
        <v>1730677.6574500618</v>
      </c>
      <c r="M119" s="167">
        <f>SUMIF('Division Lvl (excl. Esc)'!$A$2:$A$418,$B119,'Division Lvl (excl. Esc)'!R$2:R$418)</f>
        <v>1750000</v>
      </c>
      <c r="N119" s="168">
        <f>SUMIF('Division Lvl (excl. Esc)'!$A$2:$A$418,$B119,'Division Lvl (excl. Esc)'!X$2:X$418)</f>
        <v>1791941.7155087495</v>
      </c>
      <c r="O119" s="169">
        <f>SUMIF('Division Lvl (excl. Esc)'!$A$2:$A$418,$B119,'Division Lvl (excl. Esc)'!Y$2:Y$418)</f>
        <v>1833667.1639055924</v>
      </c>
      <c r="P119" s="169">
        <f>SUMIF('Division Lvl (excl. Esc)'!$A$2:$A$418,$B119,'Division Lvl (excl. Esc)'!Z$2:Z$418)</f>
        <v>1874559.6903680004</v>
      </c>
      <c r="Q119" s="169">
        <f>SUMIF('Division Lvl (excl. Esc)'!$A$2:$A$418,$B119,'Division Lvl (excl. Esc)'!AA$2:AA$418)</f>
        <v>1915540.5810747126</v>
      </c>
      <c r="R119" s="169">
        <f>SUMIF('Division Lvl (excl. Esc)'!$A$2:$A$418,$B119,'Division Lvl (excl. Esc)'!AB$2:AB$418)</f>
        <v>1958102.915505307</v>
      </c>
      <c r="S119" s="169">
        <f>SUMIF('Division Lvl (excl. Esc)'!$A$2:$A$418,$B119,'Division Lvl (excl. Esc)'!AC$2:AC$418)</f>
        <v>2007055.4883929396</v>
      </c>
      <c r="T119" s="169">
        <f>SUMIF('Division Lvl (excl. Esc)'!$A$2:$A$418,$B119,'Division Lvl (excl. Esc)'!AD$2:AD$418)</f>
        <v>2057231.8756027631</v>
      </c>
      <c r="U119" s="169">
        <f>SUMIF('Division Lvl (excl. Esc)'!$A$2:$A$418,$B119,'Division Lvl (excl. Esc)'!AE$2:AE$418)</f>
        <v>2108662.6724928319</v>
      </c>
      <c r="V119" s="170">
        <f>SUMIF('Division Lvl (excl. Esc)'!$A$2:$A$418,$B119,'Division Lvl (excl. Esc)'!AF$2:AF$418)</f>
        <v>2161379.2393051526</v>
      </c>
      <c r="W119" s="170">
        <f>SUMIF('Division Lvl (excl. Esc)'!$A$2:$A$418,$B119,'Division Lvl (excl. Esc)'!AG$2:AG$418)</f>
        <v>2240147.952343625</v>
      </c>
      <c r="X119" s="165">
        <f t="shared" si="5"/>
        <v>17373035.160464466</v>
      </c>
      <c r="Y119" s="171">
        <f t="shared" si="4"/>
        <v>19948289.294499673</v>
      </c>
      <c r="Z119" s="172"/>
    </row>
    <row r="120" spans="1:26" x14ac:dyDescent="0.25">
      <c r="A120" s="163" t="str">
        <f>INDEX('Division Lvl (excl. Esc)'!$AO$2:$AO$418,MATCH(B120,'Division Lvl (excl. Esc)'!$A$2:$A$418,0))</f>
        <v>SL</v>
      </c>
      <c r="B120" s="164" t="s">
        <v>132</v>
      </c>
      <c r="C120" s="130" t="str">
        <f>INDEX('Division Lvl (excl. Esc)'!$B$2:$B$418,MATCH(B120,'Division Lvl (excl. Esc)'!$A$2:$A$418,0))</f>
        <v>Streetlighting refurbishment</v>
      </c>
      <c r="D120" s="165">
        <f>SUMIF('Division Lvl (excl. Esc)'!$A$2:$A$418,$B120,'Division Lvl (excl. Esc)'!I$2:I$418)</f>
        <v>2996975.6914432053</v>
      </c>
      <c r="E120" s="166">
        <f>SUMIF('Division Lvl (excl. Esc)'!$A$2:$A$418,$B120,'Division Lvl (excl. Esc)'!J$2:J$418)</f>
        <v>2991961.3790250174</v>
      </c>
      <c r="F120" s="166">
        <f>SUMIF('Division Lvl (excl. Esc)'!$A$2:$A$418,$B120,'Division Lvl (excl. Esc)'!K$2:K$418)</f>
        <v>2984082.898645083</v>
      </c>
      <c r="G120" s="166">
        <f>SUMIF('Division Lvl (excl. Esc)'!$A$2:$A$418,$B120,'Division Lvl (excl. Esc)'!L$2:L$418)</f>
        <v>2974946.0992538286</v>
      </c>
      <c r="H120" s="166">
        <f>SUMIF('Division Lvl (excl. Esc)'!$A$2:$A$418,$B120,'Division Lvl (excl. Esc)'!M$2:M$418)</f>
        <v>2966875.984200106</v>
      </c>
      <c r="I120" s="166">
        <f>SUMIF('Division Lvl (excl. Esc)'!$A$2:$A$418,$B120,'Division Lvl (excl. Esc)'!N$2:N$418)</f>
        <v>2966875.984200106</v>
      </c>
      <c r="J120" s="166">
        <f>SUMIF('Division Lvl (excl. Esc)'!$A$2:$A$418,$B120,'Division Lvl (excl. Esc)'!O$2:O$418)</f>
        <v>2966875.984200106</v>
      </c>
      <c r="K120" s="166">
        <f>SUMIF('Division Lvl (excl. Esc)'!$A$2:$A$418,$B120,'Division Lvl (excl. Esc)'!P$2:P$418)</f>
        <v>2966875.984200106</v>
      </c>
      <c r="L120" s="166">
        <f>SUMIF('Division Lvl (excl. Esc)'!$A$2:$A$418,$B120,'Division Lvl (excl. Esc)'!Q$2:Q$418)</f>
        <v>2966875.984200106</v>
      </c>
      <c r="M120" s="167">
        <f>SUMIF('Division Lvl (excl. Esc)'!$A$2:$A$418,$B120,'Division Lvl (excl. Esc)'!R$2:R$418)</f>
        <v>3000000</v>
      </c>
      <c r="N120" s="168">
        <f>SUMIF('Division Lvl (excl. Esc)'!$A$2:$A$418,$B120,'Division Lvl (excl. Esc)'!X$2:X$418)</f>
        <v>3071900.0837292853</v>
      </c>
      <c r="O120" s="169">
        <f>SUMIF('Division Lvl (excl. Esc)'!$A$2:$A$418,$B120,'Division Lvl (excl. Esc)'!Y$2:Y$418)</f>
        <v>3143429.4238381586</v>
      </c>
      <c r="P120" s="169">
        <f>SUMIF('Division Lvl (excl. Esc)'!$A$2:$A$418,$B120,'Division Lvl (excl. Esc)'!Z$2:Z$418)</f>
        <v>3213530.8977737147</v>
      </c>
      <c r="Q120" s="169">
        <f>SUMIF('Division Lvl (excl. Esc)'!$A$2:$A$418,$B120,'Division Lvl (excl. Esc)'!AA$2:AA$418)</f>
        <v>3283783.8532709358</v>
      </c>
      <c r="R120" s="169">
        <f>SUMIF('Division Lvl (excl. Esc)'!$A$2:$A$418,$B120,'Division Lvl (excl. Esc)'!AB$2:AB$418)</f>
        <v>3356747.855151955</v>
      </c>
      <c r="S120" s="169">
        <f>SUMIF('Division Lvl (excl. Esc)'!$A$2:$A$418,$B120,'Division Lvl (excl. Esc)'!AC$2:AC$418)</f>
        <v>3440666.5515307537</v>
      </c>
      <c r="T120" s="169">
        <f>SUMIF('Division Lvl (excl. Esc)'!$A$2:$A$418,$B120,'Division Lvl (excl. Esc)'!AD$2:AD$418)</f>
        <v>3526683.2153190225</v>
      </c>
      <c r="U120" s="169">
        <f>SUMIF('Division Lvl (excl. Esc)'!$A$2:$A$418,$B120,'Division Lvl (excl. Esc)'!AE$2:AE$418)</f>
        <v>3614850.2957019978</v>
      </c>
      <c r="V120" s="170">
        <f>SUMIF('Division Lvl (excl. Esc)'!$A$2:$A$418,$B120,'Division Lvl (excl. Esc)'!AF$2:AF$418)</f>
        <v>3705221.5530945472</v>
      </c>
      <c r="W120" s="170">
        <f>SUMIF('Division Lvl (excl. Esc)'!$A$2:$A$418,$B120,'Division Lvl (excl. Esc)'!AG$2:AG$418)</f>
        <v>3840253.6325890711</v>
      </c>
      <c r="X120" s="165">
        <f t="shared" si="5"/>
        <v>29782345.98936766</v>
      </c>
      <c r="Y120" s="171">
        <f t="shared" si="4"/>
        <v>34197067.361999445</v>
      </c>
      <c r="Z120" s="172"/>
    </row>
    <row r="121" spans="1:26" x14ac:dyDescent="0.25">
      <c r="A121" s="163" t="str">
        <f>INDEX('Division Lvl (excl. Esc)'!$AO$2:$AO$418,MATCH(B121,'Division Lvl (excl. Esc)'!$A$2:$A$418,0))</f>
        <v>SP</v>
      </c>
      <c r="B121" s="163" t="s">
        <v>175</v>
      </c>
      <c r="C121" s="130" t="str">
        <f>INDEX('Division Lvl (excl. Esc)'!$B$2:$B$418,MATCH(B121,'Division Lvl (excl. Esc)'!$A$2:$A$418,0))</f>
        <v>Essential spares</v>
      </c>
      <c r="D121" s="165">
        <f>SUMIF('Division Lvl (excl. Esc)'!$A$2:$A$418,$B121,'Division Lvl (excl. Esc)'!I$2:I$418)</f>
        <v>998991.89714773512</v>
      </c>
      <c r="E121" s="166">
        <f>SUMIF('Division Lvl (excl. Esc)'!$A$2:$A$418,$B121,'Division Lvl (excl. Esc)'!J$2:J$418)</f>
        <v>997320.45967500575</v>
      </c>
      <c r="F121" s="166">
        <f>SUMIF('Division Lvl (excl. Esc)'!$A$2:$A$418,$B121,'Division Lvl (excl. Esc)'!K$2:K$418)</f>
        <v>994694.29954836098</v>
      </c>
      <c r="G121" s="166">
        <f>SUMIF('Division Lvl (excl. Esc)'!$A$2:$A$418,$B121,'Division Lvl (excl. Esc)'!L$2:L$418)</f>
        <v>991648.69975127617</v>
      </c>
      <c r="H121" s="166">
        <f>SUMIF('Division Lvl (excl. Esc)'!$A$2:$A$418,$B121,'Division Lvl (excl. Esc)'!M$2:M$418)</f>
        <v>988958.66140003537</v>
      </c>
      <c r="I121" s="166">
        <f>SUMIF('Division Lvl (excl. Esc)'!$A$2:$A$418,$B121,'Division Lvl (excl. Esc)'!N$2:N$418)</f>
        <v>988958.66140003537</v>
      </c>
      <c r="J121" s="166">
        <f>SUMIF('Division Lvl (excl. Esc)'!$A$2:$A$418,$B121,'Division Lvl (excl. Esc)'!O$2:O$418)</f>
        <v>988958.66140003537</v>
      </c>
      <c r="K121" s="166">
        <f>SUMIF('Division Lvl (excl. Esc)'!$A$2:$A$418,$B121,'Division Lvl (excl. Esc)'!P$2:P$418)</f>
        <v>988958.66140003537</v>
      </c>
      <c r="L121" s="166">
        <f>SUMIF('Division Lvl (excl. Esc)'!$A$2:$A$418,$B121,'Division Lvl (excl. Esc)'!Q$2:Q$418)</f>
        <v>988958.66140003537</v>
      </c>
      <c r="M121" s="167">
        <f>SUMIF('Division Lvl (excl. Esc)'!$A$2:$A$418,$B121,'Division Lvl (excl. Esc)'!R$2:R$418)</f>
        <v>1000000</v>
      </c>
      <c r="N121" s="168">
        <f>SUMIF('Division Lvl (excl. Esc)'!$A$2:$A$418,$B121,'Division Lvl (excl. Esc)'!X$2:X$418)</f>
        <v>1023966.6945764284</v>
      </c>
      <c r="O121" s="169">
        <f>SUMIF('Division Lvl (excl. Esc)'!$A$2:$A$418,$B121,'Division Lvl (excl. Esc)'!Y$2:Y$418)</f>
        <v>1047809.8079460529</v>
      </c>
      <c r="P121" s="169">
        <f>SUMIF('Division Lvl (excl. Esc)'!$A$2:$A$418,$B121,'Division Lvl (excl. Esc)'!Z$2:Z$418)</f>
        <v>1071176.9659245715</v>
      </c>
      <c r="Q121" s="169">
        <f>SUMIF('Division Lvl (excl. Esc)'!$A$2:$A$418,$B121,'Division Lvl (excl. Esc)'!AA$2:AA$418)</f>
        <v>1094594.6177569786</v>
      </c>
      <c r="R121" s="169">
        <f>SUMIF('Division Lvl (excl. Esc)'!$A$2:$A$418,$B121,'Division Lvl (excl. Esc)'!AB$2:AB$418)</f>
        <v>1118915.9517173185</v>
      </c>
      <c r="S121" s="169">
        <f>SUMIF('Division Lvl (excl. Esc)'!$A$2:$A$418,$B121,'Division Lvl (excl. Esc)'!AC$2:AC$418)</f>
        <v>1146888.8505102512</v>
      </c>
      <c r="T121" s="169">
        <f>SUMIF('Division Lvl (excl. Esc)'!$A$2:$A$418,$B121,'Division Lvl (excl. Esc)'!AD$2:AD$418)</f>
        <v>1175561.0717730075</v>
      </c>
      <c r="U121" s="169">
        <f>SUMIF('Division Lvl (excl. Esc)'!$A$2:$A$418,$B121,'Division Lvl (excl. Esc)'!AE$2:AE$418)</f>
        <v>1204950.0985673326</v>
      </c>
      <c r="V121" s="170">
        <f>SUMIF('Division Lvl (excl. Esc)'!$A$2:$A$418,$B121,'Division Lvl (excl. Esc)'!AF$2:AF$418)</f>
        <v>1235073.8510315157</v>
      </c>
      <c r="W121" s="170">
        <f>SUMIF('Division Lvl (excl. Esc)'!$A$2:$A$418,$B121,'Division Lvl (excl. Esc)'!AG$2:AG$418)</f>
        <v>1280084.544196357</v>
      </c>
      <c r="X121" s="165">
        <f t="shared" si="5"/>
        <v>9927448.6631225534</v>
      </c>
      <c r="Y121" s="171">
        <f t="shared" si="4"/>
        <v>11399022.453999814</v>
      </c>
      <c r="Z121" s="172"/>
    </row>
    <row r="122" spans="1:26" x14ac:dyDescent="0.25">
      <c r="A122" s="163" t="str">
        <f>INDEX('Division Lvl (excl. Esc)'!$AO$2:$AO$418,MATCH(B122,'Division Lvl (excl. Esc)'!$A$2:$A$418,0))</f>
        <v>TM</v>
      </c>
      <c r="B122" s="164" t="s">
        <v>42</v>
      </c>
      <c r="C122" s="130" t="str">
        <f>INDEX('Division Lvl (excl. Esc)'!$B$2:$B$418,MATCH(B122,'Division Lvl (excl. Esc)'!$A$2:$A$418,0))</f>
        <v>Sub-transmission pole replacement</v>
      </c>
      <c r="D122" s="165">
        <f>SUMIF('Division Lvl (excl. Esc)'!$A$2:$A$418,$B122,'Division Lvl (excl. Esc)'!I$2:I$418)</f>
        <v>3716249.8573895749</v>
      </c>
      <c r="E122" s="166">
        <f>SUMIF('Division Lvl (excl. Esc)'!$A$2:$A$418,$B122,'Division Lvl (excl. Esc)'!J$2:J$418)</f>
        <v>3710032.1099910215</v>
      </c>
      <c r="F122" s="166">
        <f>SUMIF('Division Lvl (excl. Esc)'!$A$2:$A$418,$B122,'Division Lvl (excl. Esc)'!K$2:K$418)</f>
        <v>3700262.794319903</v>
      </c>
      <c r="G122" s="166">
        <f>SUMIF('Division Lvl (excl. Esc)'!$A$2:$A$418,$B122,'Division Lvl (excl. Esc)'!L$2:L$418)</f>
        <v>3688933.1630747472</v>
      </c>
      <c r="H122" s="166">
        <f>SUMIF('Division Lvl (excl. Esc)'!$A$2:$A$418,$B122,'Division Lvl (excl. Esc)'!M$2:M$418)</f>
        <v>4865676.614088174</v>
      </c>
      <c r="I122" s="166">
        <f>SUMIF('Division Lvl (excl. Esc)'!$A$2:$A$418,$B122,'Division Lvl (excl. Esc)'!N$2:N$418)</f>
        <v>5478830.984156196</v>
      </c>
      <c r="J122" s="166">
        <f>SUMIF('Division Lvl (excl. Esc)'!$A$2:$A$418,$B122,'Division Lvl (excl. Esc)'!O$2:O$418)</f>
        <v>5478830.984156196</v>
      </c>
      <c r="K122" s="166">
        <f>SUMIF('Division Lvl (excl. Esc)'!$A$2:$A$418,$B122,'Division Lvl (excl. Esc)'!P$2:P$418)</f>
        <v>5478830.984156196</v>
      </c>
      <c r="L122" s="166">
        <f>SUMIF('Division Lvl (excl. Esc)'!$A$2:$A$418,$B122,'Division Lvl (excl. Esc)'!Q$2:Q$418)</f>
        <v>5478830.984156196</v>
      </c>
      <c r="M122" s="167">
        <f>SUMIF('Division Lvl (excl. Esc)'!$A$2:$A$418,$B122,'Division Lvl (excl. Esc)'!R$2:R$418)</f>
        <v>5540000</v>
      </c>
      <c r="N122" s="168">
        <f>SUMIF('Division Lvl (excl. Esc)'!$A$2:$A$418,$B122,'Division Lvl (excl. Esc)'!X$2:X$418)</f>
        <v>3809156.1038243137</v>
      </c>
      <c r="O122" s="169">
        <f>SUMIF('Division Lvl (excl. Esc)'!$A$2:$A$418,$B122,'Division Lvl (excl. Esc)'!Y$2:Y$418)</f>
        <v>3897852.4855593164</v>
      </c>
      <c r="P122" s="169">
        <f>SUMIF('Division Lvl (excl. Esc)'!$A$2:$A$418,$B122,'Division Lvl (excl. Esc)'!Z$2:Z$418)</f>
        <v>3984778.3132394068</v>
      </c>
      <c r="Q122" s="169">
        <f>SUMIF('Division Lvl (excl. Esc)'!$A$2:$A$418,$B122,'Division Lvl (excl. Esc)'!AA$2:AA$418)</f>
        <v>4071891.9780559605</v>
      </c>
      <c r="R122" s="169">
        <f>SUMIF('Division Lvl (excl. Esc)'!$A$2:$A$418,$B122,'Division Lvl (excl. Esc)'!AB$2:AB$418)</f>
        <v>5505066.4824492056</v>
      </c>
      <c r="S122" s="169">
        <f>SUMIF('Division Lvl (excl. Esc)'!$A$2:$A$418,$B122,'Division Lvl (excl. Esc)'!AC$2:AC$418)</f>
        <v>6353764.2318267915</v>
      </c>
      <c r="T122" s="169">
        <f>SUMIF('Division Lvl (excl. Esc)'!$A$2:$A$418,$B122,'Division Lvl (excl. Esc)'!AD$2:AD$418)</f>
        <v>6512608.3376224618</v>
      </c>
      <c r="U122" s="169">
        <f>SUMIF('Division Lvl (excl. Esc)'!$A$2:$A$418,$B122,'Division Lvl (excl. Esc)'!AE$2:AE$418)</f>
        <v>6675423.5460630236</v>
      </c>
      <c r="V122" s="170">
        <f>SUMIF('Division Lvl (excl. Esc)'!$A$2:$A$418,$B122,'Division Lvl (excl. Esc)'!AF$2:AF$418)</f>
        <v>6842309.1347145978</v>
      </c>
      <c r="W122" s="170">
        <f>SUMIF('Division Lvl (excl. Esc)'!$A$2:$A$418,$B122,'Division Lvl (excl. Esc)'!AG$2:AG$418)</f>
        <v>7091668.3748478182</v>
      </c>
      <c r="X122" s="165">
        <f t="shared" si="5"/>
        <v>47136478.475488208</v>
      </c>
      <c r="Y122" s="171">
        <f t="shared" si="4"/>
        <v>54744518.988202885</v>
      </c>
      <c r="Z122" s="172"/>
    </row>
    <row r="123" spans="1:26" x14ac:dyDescent="0.25">
      <c r="A123" s="163" t="str">
        <f>INDEX('Division Lvl (excl. Esc)'!$AO$2:$AO$418,MATCH(B123,'Division Lvl (excl. Esc)'!$A$2:$A$418,0))</f>
        <v>TM</v>
      </c>
      <c r="B123" s="164" t="s">
        <v>43</v>
      </c>
      <c r="C123" s="130" t="str">
        <f>INDEX('Division Lvl (excl. Esc)'!$B$2:$B$418,MATCH(B123,'Division Lvl (excl. Esc)'!$A$2:$A$418,0))</f>
        <v>Renewal of 33kV and 66kV gas and oil filled cables</v>
      </c>
      <c r="D123" s="165">
        <f>SUMIF('Division Lvl (excl. Esc)'!$A$2:$A$418,$B123,'Division Lvl (excl. Esc)'!I$2:I$418)</f>
        <v>0</v>
      </c>
      <c r="E123" s="166">
        <f>SUMIF('Division Lvl (excl. Esc)'!$A$2:$A$418,$B123,'Division Lvl (excl. Esc)'!J$2:J$418)</f>
        <v>0</v>
      </c>
      <c r="F123" s="166">
        <f>SUMIF('Division Lvl (excl. Esc)'!$A$2:$A$418,$B123,'Division Lvl (excl. Esc)'!K$2:K$418)</f>
        <v>0</v>
      </c>
      <c r="G123" s="166">
        <f>SUMIF('Division Lvl (excl. Esc)'!$A$2:$A$418,$B123,'Division Lvl (excl. Esc)'!L$2:L$418)</f>
        <v>0</v>
      </c>
      <c r="H123" s="166">
        <f>SUMIF('Division Lvl (excl. Esc)'!$A$2:$A$418,$B123,'Division Lvl (excl. Esc)'!M$2:M$418)</f>
        <v>0</v>
      </c>
      <c r="I123" s="166">
        <f>SUMIF('Division Lvl (excl. Esc)'!$A$2:$A$418,$B123,'Division Lvl (excl. Esc)'!N$2:N$418)</f>
        <v>0</v>
      </c>
      <c r="J123" s="166">
        <f>SUMIF('Division Lvl (excl. Esc)'!$A$2:$A$418,$B123,'Division Lvl (excl. Esc)'!O$2:O$418)</f>
        <v>2225156.9881500793</v>
      </c>
      <c r="K123" s="166">
        <f>SUMIF('Division Lvl (excl. Esc)'!$A$2:$A$418,$B123,'Division Lvl (excl. Esc)'!P$2:P$418)</f>
        <v>2225156.9881500793</v>
      </c>
      <c r="L123" s="166">
        <f>SUMIF('Division Lvl (excl. Esc)'!$A$2:$A$418,$B123,'Division Lvl (excl. Esc)'!Q$2:Q$418)</f>
        <v>2225156.9881500793</v>
      </c>
      <c r="M123" s="167">
        <f>SUMIF('Division Lvl (excl. Esc)'!$A$2:$A$418,$B123,'Division Lvl (excl. Esc)'!R$2:R$418)</f>
        <v>2250000</v>
      </c>
      <c r="N123" s="168">
        <f>SUMIF('Division Lvl (excl. Esc)'!$A$2:$A$418,$B123,'Division Lvl (excl. Esc)'!X$2:X$418)</f>
        <v>0</v>
      </c>
      <c r="O123" s="169">
        <f>SUMIF('Division Lvl (excl. Esc)'!$A$2:$A$418,$B123,'Division Lvl (excl. Esc)'!Y$2:Y$418)</f>
        <v>0</v>
      </c>
      <c r="P123" s="169">
        <f>SUMIF('Division Lvl (excl. Esc)'!$A$2:$A$418,$B123,'Division Lvl (excl. Esc)'!Z$2:Z$418)</f>
        <v>0</v>
      </c>
      <c r="Q123" s="169">
        <f>SUMIF('Division Lvl (excl. Esc)'!$A$2:$A$418,$B123,'Division Lvl (excl. Esc)'!AA$2:AA$418)</f>
        <v>0</v>
      </c>
      <c r="R123" s="169">
        <f>SUMIF('Division Lvl (excl. Esc)'!$A$2:$A$418,$B123,'Division Lvl (excl. Esc)'!AB$2:AB$418)</f>
        <v>0</v>
      </c>
      <c r="S123" s="169">
        <f>SUMIF('Division Lvl (excl. Esc)'!$A$2:$A$418,$B123,'Division Lvl (excl. Esc)'!AC$2:AC$418)</f>
        <v>0</v>
      </c>
      <c r="T123" s="169">
        <f>SUMIF('Division Lvl (excl. Esc)'!$A$2:$A$418,$B123,'Division Lvl (excl. Esc)'!AD$2:AD$418)</f>
        <v>2645012.4114892669</v>
      </c>
      <c r="U123" s="169">
        <f>SUMIF('Division Lvl (excl. Esc)'!$A$2:$A$418,$B123,'Division Lvl (excl. Esc)'!AE$2:AE$418)</f>
        <v>2711137.721776498</v>
      </c>
      <c r="V123" s="170">
        <f>SUMIF('Division Lvl (excl. Esc)'!$A$2:$A$418,$B123,'Division Lvl (excl. Esc)'!AF$2:AF$418)</f>
        <v>2778916.16482091</v>
      </c>
      <c r="W123" s="170">
        <f>SUMIF('Division Lvl (excl. Esc)'!$A$2:$A$418,$B123,'Division Lvl (excl. Esc)'!AG$2:AG$418)</f>
        <v>2880190.2244418035</v>
      </c>
      <c r="X123" s="165">
        <f t="shared" si="5"/>
        <v>8925470.9644502383</v>
      </c>
      <c r="Y123" s="171">
        <f t="shared" si="4"/>
        <v>11015256.522528479</v>
      </c>
      <c r="Z123" s="172"/>
    </row>
    <row r="124" spans="1:26" x14ac:dyDescent="0.25">
      <c r="A124" s="163" t="str">
        <f>INDEX('Division Lvl (excl. Esc)'!$AO$2:$AO$418,MATCH(B124,'Division Lvl (excl. Esc)'!$A$2:$A$418,0))</f>
        <v>TM</v>
      </c>
      <c r="B124" s="164" t="s">
        <v>877</v>
      </c>
      <c r="C124" s="130" t="str">
        <f>INDEX('Division Lvl (excl. Esc)'!$B$2:$B$418,MATCH(B124,'Division Lvl (excl. Esc)'!$A$2:$A$418,0))</f>
        <v>Subtransmission tower replacement</v>
      </c>
      <c r="D124" s="165">
        <f>SUMIF('Division Lvl (excl. Esc)'!$A$2:$A$418,$B124,'Division Lvl (excl. Esc)'!I$2:I$418)</f>
        <v>959032.22126182576</v>
      </c>
      <c r="E124" s="166">
        <f>SUMIF('Division Lvl (excl. Esc)'!$A$2:$A$418,$B124,'Division Lvl (excl. Esc)'!J$2:J$418)</f>
        <v>957427.64128800551</v>
      </c>
      <c r="F124" s="166">
        <f>SUMIF('Division Lvl (excl. Esc)'!$A$2:$A$418,$B124,'Division Lvl (excl. Esc)'!K$2:K$418)</f>
        <v>954906.52756642655</v>
      </c>
      <c r="G124" s="166">
        <f>SUMIF('Division Lvl (excl. Esc)'!$A$2:$A$418,$B124,'Division Lvl (excl. Esc)'!L$2:L$418)</f>
        <v>951982.75176122505</v>
      </c>
      <c r="H124" s="166">
        <f>SUMIF('Division Lvl (excl. Esc)'!$A$2:$A$418,$B124,'Division Lvl (excl. Esc)'!M$2:M$418)</f>
        <v>949400.31494403386</v>
      </c>
      <c r="I124" s="166">
        <f>SUMIF('Division Lvl (excl. Esc)'!$A$2:$A$418,$B124,'Division Lvl (excl. Esc)'!N$2:N$418)</f>
        <v>1898800.6298880677</v>
      </c>
      <c r="J124" s="166">
        <f>SUMIF('Division Lvl (excl. Esc)'!$A$2:$A$418,$B124,'Division Lvl (excl. Esc)'!O$2:O$418)</f>
        <v>1898800.6298880677</v>
      </c>
      <c r="K124" s="166">
        <f>SUMIF('Division Lvl (excl. Esc)'!$A$2:$A$418,$B124,'Division Lvl (excl. Esc)'!P$2:P$418)</f>
        <v>1898800.6298880677</v>
      </c>
      <c r="L124" s="166">
        <f>SUMIF('Division Lvl (excl. Esc)'!$A$2:$A$418,$B124,'Division Lvl (excl. Esc)'!Q$2:Q$418)</f>
        <v>1898800.6298880677</v>
      </c>
      <c r="M124" s="167">
        <f>SUMIF('Division Lvl (excl. Esc)'!$A$2:$A$418,$B124,'Division Lvl (excl. Esc)'!R$2:R$418)</f>
        <v>1920000</v>
      </c>
      <c r="N124" s="168">
        <f>SUMIF('Division Lvl (excl. Esc)'!$A$2:$A$418,$B124,'Division Lvl (excl. Esc)'!X$2:X$418)</f>
        <v>983008.0267933713</v>
      </c>
      <c r="O124" s="169">
        <f>SUMIF('Division Lvl (excl. Esc)'!$A$2:$A$418,$B124,'Division Lvl (excl. Esc)'!Y$2:Y$418)</f>
        <v>1005897.4156282108</v>
      </c>
      <c r="P124" s="169">
        <f>SUMIF('Division Lvl (excl. Esc)'!$A$2:$A$418,$B124,'Division Lvl (excl. Esc)'!Z$2:Z$418)</f>
        <v>1028329.8872875887</v>
      </c>
      <c r="Q124" s="169">
        <f>SUMIF('Division Lvl (excl. Esc)'!$A$2:$A$418,$B124,'Division Lvl (excl. Esc)'!AA$2:AA$418)</f>
        <v>1050810.8330466994</v>
      </c>
      <c r="R124" s="169">
        <f>SUMIF('Division Lvl (excl. Esc)'!$A$2:$A$418,$B124,'Division Lvl (excl. Esc)'!AB$2:AB$418)</f>
        <v>1074159.3136486255</v>
      </c>
      <c r="S124" s="169">
        <f>SUMIF('Division Lvl (excl. Esc)'!$A$2:$A$418,$B124,'Division Lvl (excl. Esc)'!AC$2:AC$418)</f>
        <v>2202026.5929796821</v>
      </c>
      <c r="T124" s="169">
        <f>SUMIF('Division Lvl (excl. Esc)'!$A$2:$A$418,$B124,'Division Lvl (excl. Esc)'!AD$2:AD$418)</f>
        <v>2257077.2578041744</v>
      </c>
      <c r="U124" s="169">
        <f>SUMIF('Division Lvl (excl. Esc)'!$A$2:$A$418,$B124,'Division Lvl (excl. Esc)'!AE$2:AE$418)</f>
        <v>2313504.1892492785</v>
      </c>
      <c r="V124" s="170">
        <f>SUMIF('Division Lvl (excl. Esc)'!$A$2:$A$418,$B124,'Division Lvl (excl. Esc)'!AF$2:AF$418)</f>
        <v>2371341.79398051</v>
      </c>
      <c r="W124" s="170">
        <f>SUMIF('Division Lvl (excl. Esc)'!$A$2:$A$418,$B124,'Division Lvl (excl. Esc)'!AG$2:AG$418)</f>
        <v>2457762.3248570054</v>
      </c>
      <c r="X124" s="165">
        <f t="shared" si="5"/>
        <v>14287951.976373786</v>
      </c>
      <c r="Y124" s="171">
        <f t="shared" si="4"/>
        <v>16743917.635275146</v>
      </c>
      <c r="Z124" s="172"/>
    </row>
    <row r="125" spans="1:26" x14ac:dyDescent="0.25">
      <c r="A125" s="163" t="str">
        <f>INDEX('Division Lvl (excl. Esc)'!$AO$2:$AO$418,MATCH(B125,'Division Lvl (excl. Esc)'!$A$2:$A$418,0))</f>
        <v>TM</v>
      </c>
      <c r="B125" s="164" t="s">
        <v>202</v>
      </c>
      <c r="C125" s="130" t="str">
        <f>INDEX('Division Lvl (excl. Esc)'!$B$2:$B$418,MATCH(B125,'Division Lvl (excl. Esc)'!$A$2:$A$418,0))</f>
        <v>132kV oil cable replacement</v>
      </c>
      <c r="D125" s="165">
        <f>SUMIF('Division Lvl (excl. Esc)'!$A$2:$A$418,$B125,'Division Lvl (excl. Esc)'!I$2:I$418)</f>
        <v>0</v>
      </c>
      <c r="E125" s="166">
        <f>SUMIF('Division Lvl (excl. Esc)'!$A$2:$A$418,$B125,'Division Lvl (excl. Esc)'!J$2:J$418)</f>
        <v>0</v>
      </c>
      <c r="F125" s="166">
        <f>SUMIF('Division Lvl (excl. Esc)'!$A$2:$A$418,$B125,'Division Lvl (excl. Esc)'!K$2:K$418)</f>
        <v>0</v>
      </c>
      <c r="G125" s="166">
        <f>SUMIF('Division Lvl (excl. Esc)'!$A$2:$A$418,$B125,'Division Lvl (excl. Esc)'!L$2:L$418)</f>
        <v>0</v>
      </c>
      <c r="H125" s="166">
        <f>SUMIF('Division Lvl (excl. Esc)'!$A$2:$A$418,$B125,'Division Lvl (excl. Esc)'!M$2:M$418)</f>
        <v>0</v>
      </c>
      <c r="I125" s="166">
        <f>SUMIF('Division Lvl (excl. Esc)'!$A$2:$A$418,$B125,'Division Lvl (excl. Esc)'!N$2:N$418)</f>
        <v>10087378.346280361</v>
      </c>
      <c r="J125" s="166">
        <f>SUMIF('Division Lvl (excl. Esc)'!$A$2:$A$418,$B125,'Division Lvl (excl. Esc)'!O$2:O$418)</f>
        <v>9790690.7478603497</v>
      </c>
      <c r="K125" s="166">
        <f>SUMIF('Division Lvl (excl. Esc)'!$A$2:$A$418,$B125,'Division Lvl (excl. Esc)'!P$2:P$418)</f>
        <v>9790690.7478603497</v>
      </c>
      <c r="L125" s="166">
        <f>SUMIF('Division Lvl (excl. Esc)'!$A$2:$A$418,$B125,'Division Lvl (excl. Esc)'!Q$2:Q$418)</f>
        <v>10087378.346280361</v>
      </c>
      <c r="M125" s="167">
        <f>SUMIF('Division Lvl (excl. Esc)'!$A$2:$A$418,$B125,'Division Lvl (excl. Esc)'!R$2:R$418)</f>
        <v>10200000</v>
      </c>
      <c r="N125" s="168">
        <f>SUMIF('Division Lvl (excl. Esc)'!$A$2:$A$418,$B125,'Division Lvl (excl. Esc)'!X$2:X$418)</f>
        <v>0</v>
      </c>
      <c r="O125" s="169">
        <f>SUMIF('Division Lvl (excl. Esc)'!$A$2:$A$418,$B125,'Division Lvl (excl. Esc)'!Y$2:Y$418)</f>
        <v>0</v>
      </c>
      <c r="P125" s="169">
        <f>SUMIF('Division Lvl (excl. Esc)'!$A$2:$A$418,$B125,'Division Lvl (excl. Esc)'!Z$2:Z$418)</f>
        <v>0</v>
      </c>
      <c r="Q125" s="169">
        <f>SUMIF('Division Lvl (excl. Esc)'!$A$2:$A$418,$B125,'Division Lvl (excl. Esc)'!AA$2:AA$418)</f>
        <v>0</v>
      </c>
      <c r="R125" s="169">
        <f>SUMIF('Division Lvl (excl. Esc)'!$A$2:$A$418,$B125,'Division Lvl (excl. Esc)'!AB$2:AB$418)</f>
        <v>0</v>
      </c>
      <c r="S125" s="169">
        <f>SUMIF('Division Lvl (excl. Esc)'!$A$2:$A$418,$B125,'Division Lvl (excl. Esc)'!AC$2:AC$418)</f>
        <v>11698266.275204564</v>
      </c>
      <c r="T125" s="169">
        <f>SUMIF('Division Lvl (excl. Esc)'!$A$2:$A$418,$B125,'Division Lvl (excl. Esc)'!AD$2:AD$418)</f>
        <v>11638054.610552775</v>
      </c>
      <c r="U125" s="169">
        <f>SUMIF('Division Lvl (excl. Esc)'!$A$2:$A$418,$B125,'Division Lvl (excl. Esc)'!AE$2:AE$418)</f>
        <v>11929005.975816593</v>
      </c>
      <c r="V125" s="170">
        <f>SUMIF('Division Lvl (excl. Esc)'!$A$2:$A$418,$B125,'Division Lvl (excl. Esc)'!AF$2:AF$418)</f>
        <v>12597753.280521462</v>
      </c>
      <c r="W125" s="170">
        <f>SUMIF('Division Lvl (excl. Esc)'!$A$2:$A$418,$B125,'Division Lvl (excl. Esc)'!AG$2:AG$418)</f>
        <v>13056862.350802843</v>
      </c>
      <c r="X125" s="165">
        <f t="shared" si="5"/>
        <v>49956138.188281417</v>
      </c>
      <c r="Y125" s="171">
        <f t="shared" si="4"/>
        <v>60919942.492898241</v>
      </c>
      <c r="Z125" s="172"/>
    </row>
    <row r="126" spans="1:26" x14ac:dyDescent="0.25">
      <c r="A126" s="163" t="str">
        <f>INDEX('Division Lvl (excl. Esc)'!$AO$2:$AO$418,MATCH(B126,'Division Lvl (excl. Esc)'!$A$2:$A$418,0))</f>
        <v>TM</v>
      </c>
      <c r="B126" s="174" t="s">
        <v>879</v>
      </c>
      <c r="C126" s="130" t="str">
        <f>INDEX('Division Lvl (excl. Esc)'!$B$2:$B$418,MATCH(B126,'Division Lvl (excl. Esc)'!$A$2:$A$418,0))</f>
        <v>Feeder 7028 replacement</v>
      </c>
      <c r="D126" s="165">
        <f>SUMIF('Division Lvl (excl. Esc)'!$A$2:$A$418,$B126,'Division Lvl (excl. Esc)'!I$2:I$418)</f>
        <v>1598387.0354363762</v>
      </c>
      <c r="E126" s="166">
        <f>SUMIF('Division Lvl (excl. Esc)'!$A$2:$A$418,$B126,'Division Lvl (excl. Esc)'!J$2:J$418)</f>
        <v>1595712.7354800091</v>
      </c>
      <c r="F126" s="166">
        <f>SUMIF('Division Lvl (excl. Esc)'!$A$2:$A$418,$B126,'Division Lvl (excl. Esc)'!K$2:K$418)</f>
        <v>1591510.8792773776</v>
      </c>
      <c r="G126" s="166">
        <f>SUMIF('Division Lvl (excl. Esc)'!$A$2:$A$418,$B126,'Division Lvl (excl. Esc)'!L$2:L$418)</f>
        <v>0</v>
      </c>
      <c r="H126" s="166">
        <f>SUMIF('Division Lvl (excl. Esc)'!$A$2:$A$418,$B126,'Division Lvl (excl. Esc)'!M$2:M$418)</f>
        <v>0</v>
      </c>
      <c r="I126" s="166">
        <f>SUMIF('Division Lvl (excl. Esc)'!$A$2:$A$418,$B126,'Division Lvl (excl. Esc)'!N$2:N$418)</f>
        <v>0</v>
      </c>
      <c r="J126" s="166">
        <f>SUMIF('Division Lvl (excl. Esc)'!$A$2:$A$418,$B126,'Division Lvl (excl. Esc)'!O$2:O$418)</f>
        <v>0</v>
      </c>
      <c r="K126" s="166">
        <f>SUMIF('Division Lvl (excl. Esc)'!$A$2:$A$418,$B126,'Division Lvl (excl. Esc)'!P$2:P$418)</f>
        <v>0</v>
      </c>
      <c r="L126" s="166">
        <f>SUMIF('Division Lvl (excl. Esc)'!$A$2:$A$418,$B126,'Division Lvl (excl. Esc)'!Q$2:Q$418)</f>
        <v>0</v>
      </c>
      <c r="M126" s="167">
        <f>SUMIF('Division Lvl (excl. Esc)'!$A$2:$A$418,$B126,'Division Lvl (excl. Esc)'!R$2:R$418)</f>
        <v>0</v>
      </c>
      <c r="N126" s="168">
        <f>SUMIF('Division Lvl (excl. Esc)'!$A$2:$A$418,$B126,'Division Lvl (excl. Esc)'!X$2:X$418)</f>
        <v>1638346.7113222855</v>
      </c>
      <c r="O126" s="169">
        <f>SUMIF('Division Lvl (excl. Esc)'!$A$2:$A$418,$B126,'Division Lvl (excl. Esc)'!Y$2:Y$418)</f>
        <v>1676495.6927136844</v>
      </c>
      <c r="P126" s="169">
        <f>SUMIF('Division Lvl (excl. Esc)'!$A$2:$A$418,$B126,'Division Lvl (excl. Esc)'!Z$2:Z$418)</f>
        <v>1713883.1454793145</v>
      </c>
      <c r="Q126" s="169">
        <f>SUMIF('Division Lvl (excl. Esc)'!$A$2:$A$418,$B126,'Division Lvl (excl. Esc)'!AA$2:AA$418)</f>
        <v>0</v>
      </c>
      <c r="R126" s="169">
        <f>SUMIF('Division Lvl (excl. Esc)'!$A$2:$A$418,$B126,'Division Lvl (excl. Esc)'!AB$2:AB$418)</f>
        <v>0</v>
      </c>
      <c r="S126" s="169">
        <f>SUMIF('Division Lvl (excl. Esc)'!$A$2:$A$418,$B126,'Division Lvl (excl. Esc)'!AC$2:AC$418)</f>
        <v>0</v>
      </c>
      <c r="T126" s="169">
        <f>SUMIF('Division Lvl (excl. Esc)'!$A$2:$A$418,$B126,'Division Lvl (excl. Esc)'!AD$2:AD$418)</f>
        <v>0</v>
      </c>
      <c r="U126" s="169">
        <f>SUMIF('Division Lvl (excl. Esc)'!$A$2:$A$418,$B126,'Division Lvl (excl. Esc)'!AE$2:AE$418)</f>
        <v>0</v>
      </c>
      <c r="V126" s="170">
        <f>SUMIF('Division Lvl (excl. Esc)'!$A$2:$A$418,$B126,'Division Lvl (excl. Esc)'!AF$2:AF$418)</f>
        <v>0</v>
      </c>
      <c r="W126" s="170">
        <f>SUMIF('Division Lvl (excl. Esc)'!$A$2:$A$418,$B126,'Division Lvl (excl. Esc)'!AG$2:AG$418)</f>
        <v>0</v>
      </c>
      <c r="X126" s="165">
        <f t="shared" si="5"/>
        <v>4785610.650193763</v>
      </c>
      <c r="Y126" s="171">
        <f t="shared" si="4"/>
        <v>5028725.5495152846</v>
      </c>
      <c r="Z126" s="172"/>
    </row>
    <row r="127" spans="1:26" x14ac:dyDescent="0.25">
      <c r="A127" s="163" t="str">
        <f>INDEX('Division Lvl (excl. Esc)'!$AO$2:$AO$418,MATCH(B127,'Division Lvl (excl. Esc)'!$A$2:$A$418,0))</f>
        <v>TM</v>
      </c>
      <c r="B127" s="164" t="s">
        <v>1109</v>
      </c>
      <c r="C127" s="130" t="str">
        <f>INDEX('Division Lvl (excl. Esc)'!$B$2:$B$418,MATCH(B127,'Division Lvl (excl. Esc)'!$A$2:$A$418,0))</f>
        <v>Steel tower asbestos removal</v>
      </c>
      <c r="D127" s="165">
        <f>SUMIF('Division Lvl (excl. Esc)'!$A$2:$A$418,$B127,'Division Lvl (excl. Esc)'!I$2:I$418)</f>
        <v>2809360.0181993749</v>
      </c>
      <c r="E127" s="166">
        <f>SUMIF('Division Lvl (excl. Esc)'!$A$2:$A$418,$B127,'Division Lvl (excl. Esc)'!J$2:J$418)</f>
        <v>0</v>
      </c>
      <c r="F127" s="166">
        <f>SUMIF('Division Lvl (excl. Esc)'!$A$2:$A$418,$B127,'Division Lvl (excl. Esc)'!K$2:K$418)</f>
        <v>0</v>
      </c>
      <c r="G127" s="166">
        <f>SUMIF('Division Lvl (excl. Esc)'!$A$2:$A$418,$B127,'Division Lvl (excl. Esc)'!L$2:L$418)</f>
        <v>0</v>
      </c>
      <c r="H127" s="166">
        <f>SUMIF('Division Lvl (excl. Esc)'!$A$2:$A$418,$B127,'Division Lvl (excl. Esc)'!M$2:M$418)</f>
        <v>0</v>
      </c>
      <c r="I127" s="166">
        <f>SUMIF('Division Lvl (excl. Esc)'!$A$2:$A$418,$B127,'Division Lvl (excl. Esc)'!N$2:N$418)</f>
        <v>0</v>
      </c>
      <c r="J127" s="166">
        <f>SUMIF('Division Lvl (excl. Esc)'!$A$2:$A$418,$B127,'Division Lvl (excl. Esc)'!O$2:O$418)</f>
        <v>0</v>
      </c>
      <c r="K127" s="166">
        <f>SUMIF('Division Lvl (excl. Esc)'!$A$2:$A$418,$B127,'Division Lvl (excl. Esc)'!P$2:P$418)</f>
        <v>0</v>
      </c>
      <c r="L127" s="166">
        <f>SUMIF('Division Lvl (excl. Esc)'!$A$2:$A$418,$B127,'Division Lvl (excl. Esc)'!Q$2:Q$418)</f>
        <v>0</v>
      </c>
      <c r="M127" s="167">
        <f>SUMIF('Division Lvl (excl. Esc)'!$A$2:$A$418,$B127,'Division Lvl (excl. Esc)'!R$2:R$418)</f>
        <v>0</v>
      </c>
      <c r="N127" s="168">
        <f>SUMIF('Division Lvl (excl. Esc)'!$A$2:$A$418,$B127,'Division Lvl (excl. Esc)'!X$2:X$418)</f>
        <v>2879594.018654359</v>
      </c>
      <c r="O127" s="169">
        <f>SUMIF('Division Lvl (excl. Esc)'!$A$2:$A$418,$B127,'Division Lvl (excl. Esc)'!Y$2:Y$418)</f>
        <v>0</v>
      </c>
      <c r="P127" s="169">
        <f>SUMIF('Division Lvl (excl. Esc)'!$A$2:$A$418,$B127,'Division Lvl (excl. Esc)'!Z$2:Z$418)</f>
        <v>0</v>
      </c>
      <c r="Q127" s="169">
        <f>SUMIF('Division Lvl (excl. Esc)'!$A$2:$A$418,$B127,'Division Lvl (excl. Esc)'!AA$2:AA$418)</f>
        <v>0</v>
      </c>
      <c r="R127" s="169">
        <f>SUMIF('Division Lvl (excl. Esc)'!$A$2:$A$418,$B127,'Division Lvl (excl. Esc)'!AB$2:AB$418)</f>
        <v>0</v>
      </c>
      <c r="S127" s="169">
        <f>SUMIF('Division Lvl (excl. Esc)'!$A$2:$A$418,$B127,'Division Lvl (excl. Esc)'!AC$2:AC$418)</f>
        <v>0</v>
      </c>
      <c r="T127" s="169">
        <f>SUMIF('Division Lvl (excl. Esc)'!$A$2:$A$418,$B127,'Division Lvl (excl. Esc)'!AD$2:AD$418)</f>
        <v>0</v>
      </c>
      <c r="U127" s="169">
        <f>SUMIF('Division Lvl (excl. Esc)'!$A$2:$A$418,$B127,'Division Lvl (excl. Esc)'!AE$2:AE$418)</f>
        <v>0</v>
      </c>
      <c r="V127" s="170">
        <f>SUMIF('Division Lvl (excl. Esc)'!$A$2:$A$418,$B127,'Division Lvl (excl. Esc)'!AF$2:AF$418)</f>
        <v>0</v>
      </c>
      <c r="W127" s="170">
        <f>SUMIF('Division Lvl (excl. Esc)'!$A$2:$A$418,$B127,'Division Lvl (excl. Esc)'!AG$2:AG$418)</f>
        <v>0</v>
      </c>
      <c r="X127" s="165">
        <f t="shared" si="5"/>
        <v>2809360.0181993749</v>
      </c>
      <c r="Y127" s="171">
        <f t="shared" si="4"/>
        <v>2879594.018654359</v>
      </c>
      <c r="Z127" s="172"/>
    </row>
    <row r="128" spans="1:26" x14ac:dyDescent="0.25">
      <c r="A128" s="163" t="str">
        <f>INDEX('Division Lvl (excl. Esc)'!$AO$2:$AO$418,MATCH(B128,'Division Lvl (excl. Esc)'!$A$2:$A$418,0))</f>
        <v>TM</v>
      </c>
      <c r="B128" s="174" t="s">
        <v>1080</v>
      </c>
      <c r="C128" s="130" t="str">
        <f>INDEX('Division Lvl (excl. Esc)'!$B$2:$B$418,MATCH(B128,'Division Lvl (excl. Esc)'!$A$2:$A$418,0))</f>
        <v>Pole top structure/hardware refurbishment (TR)</v>
      </c>
      <c r="D128" s="165">
        <f>SUMIF('Division Lvl (excl. Esc)'!$A$2:$A$418,$B128,'Division Lvl (excl. Esc)'!I$2:I$418)</f>
        <v>1346311.4100290881</v>
      </c>
      <c r="E128" s="166">
        <f>SUMIF('Division Lvl (excl. Esc)'!$A$2:$A$418,$B128,'Division Lvl (excl. Esc)'!J$2:J$418)</f>
        <v>1344058.8638902151</v>
      </c>
      <c r="F128" s="166">
        <f>SUMIF('Division Lvl (excl. Esc)'!$A$2:$A$418,$B128,'Division Lvl (excl. Esc)'!K$2:K$418)</f>
        <v>1340519.6666723397</v>
      </c>
      <c r="G128" s="166">
        <f>SUMIF('Division Lvl (excl. Esc)'!$A$2:$A$418,$B128,'Division Lvl (excl. Esc)'!L$2:L$418)</f>
        <v>1336415.2031938024</v>
      </c>
      <c r="H128" s="166">
        <f>SUMIF('Division Lvl (excl. Esc)'!$A$2:$A$418,$B128,'Division Lvl (excl. Esc)'!M$2:M$418)</f>
        <v>1332789.9192089855</v>
      </c>
      <c r="I128" s="166">
        <f>SUMIF('Division Lvl (excl. Esc)'!$A$2:$A$418,$B128,'Division Lvl (excl. Esc)'!N$2:N$418)</f>
        <v>1332789.9192089855</v>
      </c>
      <c r="J128" s="166">
        <f>SUMIF('Division Lvl (excl. Esc)'!$A$2:$A$418,$B128,'Division Lvl (excl. Esc)'!O$2:O$418)</f>
        <v>1332789.9192089855</v>
      </c>
      <c r="K128" s="166">
        <f>SUMIF('Division Lvl (excl. Esc)'!$A$2:$A$418,$B128,'Division Lvl (excl. Esc)'!P$2:P$418)</f>
        <v>1332789.9192089855</v>
      </c>
      <c r="L128" s="166">
        <f>SUMIF('Division Lvl (excl. Esc)'!$A$2:$A$418,$B128,'Division Lvl (excl. Esc)'!Q$2:Q$418)</f>
        <v>1332789.9192089855</v>
      </c>
      <c r="M128" s="167">
        <f>SUMIF('Division Lvl (excl. Esc)'!$A$2:$A$418,$B128,'Division Lvl (excl. Esc)'!R$2:R$418)</f>
        <v>1347670</v>
      </c>
      <c r="N128" s="168">
        <f>SUMIF('Division Lvl (excl. Esc)'!$A$2:$A$418,$B128,'Division Lvl (excl. Esc)'!X$2:X$418)</f>
        <v>1379969.1952798152</v>
      </c>
      <c r="O128" s="169">
        <f>SUMIF('Division Lvl (excl. Esc)'!$A$2:$A$418,$B128,'Division Lvl (excl. Esc)'!Y$2:Y$418)</f>
        <v>1412101.8438746571</v>
      </c>
      <c r="P128" s="169">
        <f>SUMIF('Division Lvl (excl. Esc)'!$A$2:$A$418,$B128,'Division Lvl (excl. Esc)'!Z$2:Z$418)</f>
        <v>1443593.0616675674</v>
      </c>
      <c r="Q128" s="169">
        <f>SUMIF('Division Lvl (excl. Esc)'!$A$2:$A$418,$B128,'Division Lvl (excl. Esc)'!AA$2:AA$418)</f>
        <v>1475152.3285125475</v>
      </c>
      <c r="R128" s="169">
        <f>SUMIF('Division Lvl (excl. Esc)'!$A$2:$A$418,$B128,'Division Lvl (excl. Esc)'!AB$2:AB$418)</f>
        <v>1507929.4606508783</v>
      </c>
      <c r="S128" s="169">
        <f>SUMIF('Division Lvl (excl. Esc)'!$A$2:$A$418,$B128,'Division Lvl (excl. Esc)'!AC$2:AC$418)</f>
        <v>1545627.6971671502</v>
      </c>
      <c r="T128" s="169">
        <f>SUMIF('Division Lvl (excl. Esc)'!$A$2:$A$418,$B128,'Division Lvl (excl. Esc)'!AD$2:AD$418)</f>
        <v>1584268.3895963291</v>
      </c>
      <c r="U128" s="169">
        <f>SUMIF('Division Lvl (excl. Esc)'!$A$2:$A$418,$B128,'Division Lvl (excl. Esc)'!AE$2:AE$418)</f>
        <v>1623875.0993362372</v>
      </c>
      <c r="V128" s="170">
        <f>SUMIF('Division Lvl (excl. Esc)'!$A$2:$A$418,$B128,'Division Lvl (excl. Esc)'!AF$2:AF$418)</f>
        <v>1664471.9768196428</v>
      </c>
      <c r="W128" s="170">
        <f>SUMIF('Division Lvl (excl. Esc)'!$A$2:$A$418,$B128,'Division Lvl (excl. Esc)'!AG$2:AG$418)</f>
        <v>1725131.5376771046</v>
      </c>
      <c r="X128" s="165">
        <f t="shared" si="5"/>
        <v>13378924.739830371</v>
      </c>
      <c r="Y128" s="171">
        <f t="shared" si="4"/>
        <v>15362120.590581927</v>
      </c>
      <c r="Z128" s="172"/>
    </row>
    <row r="129" spans="1:26" x14ac:dyDescent="0.25">
      <c r="A129" s="163" t="str">
        <f>INDEX('Division Lvl (excl. Esc)'!$AO$2:$AO$418,MATCH(B129,'Division Lvl (excl. Esc)'!$A$2:$A$418,0))</f>
        <v>TM</v>
      </c>
      <c r="B129" s="164" t="s">
        <v>357</v>
      </c>
      <c r="C129" s="130" t="str">
        <f>INDEX('Division Lvl (excl. Esc)'!$B$2:$B$418,MATCH(B129,'Division Lvl (excl. Esc)'!$A$2:$A$418,0))</f>
        <v>Sub-transmission pilot cable renewal program</v>
      </c>
      <c r="D129" s="165">
        <f>SUMIF('Division Lvl (excl. Esc)'!$A$2:$A$418,$B129,'Division Lvl (excl. Esc)'!I$2:I$418)</f>
        <v>0</v>
      </c>
      <c r="E129" s="166">
        <f>SUMIF('Division Lvl (excl. Esc)'!$A$2:$A$418,$B129,'Division Lvl (excl. Esc)'!J$2:J$418)</f>
        <v>0</v>
      </c>
      <c r="F129" s="166">
        <f>SUMIF('Division Lvl (excl. Esc)'!$A$2:$A$418,$B129,'Division Lvl (excl. Esc)'!K$2:K$418)</f>
        <v>0</v>
      </c>
      <c r="G129" s="166">
        <f>SUMIF('Division Lvl (excl. Esc)'!$A$2:$A$418,$B129,'Division Lvl (excl. Esc)'!L$2:L$418)</f>
        <v>0</v>
      </c>
      <c r="H129" s="166">
        <f>SUMIF('Division Lvl (excl. Esc)'!$A$2:$A$418,$B129,'Division Lvl (excl. Esc)'!M$2:M$418)</f>
        <v>0</v>
      </c>
      <c r="I129" s="166">
        <f>SUMIF('Division Lvl (excl. Esc)'!$A$2:$A$418,$B129,'Division Lvl (excl. Esc)'!N$2:N$418)</f>
        <v>0</v>
      </c>
      <c r="J129" s="166">
        <f>SUMIF('Division Lvl (excl. Esc)'!$A$2:$A$418,$B129,'Division Lvl (excl. Esc)'!O$2:O$418)</f>
        <v>1102688.9074610395</v>
      </c>
      <c r="K129" s="166">
        <f>SUMIF('Division Lvl (excl. Esc)'!$A$2:$A$418,$B129,'Division Lvl (excl. Esc)'!P$2:P$418)</f>
        <v>1102688.9074610395</v>
      </c>
      <c r="L129" s="166">
        <f>SUMIF('Division Lvl (excl. Esc)'!$A$2:$A$418,$B129,'Division Lvl (excl. Esc)'!Q$2:Q$418)</f>
        <v>1102688.9074610395</v>
      </c>
      <c r="M129" s="167">
        <f>SUMIF('Division Lvl (excl. Esc)'!$A$2:$A$418,$B129,'Division Lvl (excl. Esc)'!R$2:R$418)</f>
        <v>1115000</v>
      </c>
      <c r="N129" s="168">
        <f>SUMIF('Division Lvl (excl. Esc)'!$A$2:$A$418,$B129,'Division Lvl (excl. Esc)'!X$2:X$418)</f>
        <v>0</v>
      </c>
      <c r="O129" s="169">
        <f>SUMIF('Division Lvl (excl. Esc)'!$A$2:$A$418,$B129,'Division Lvl (excl. Esc)'!Y$2:Y$418)</f>
        <v>0</v>
      </c>
      <c r="P129" s="169">
        <f>SUMIF('Division Lvl (excl. Esc)'!$A$2:$A$418,$B129,'Division Lvl (excl. Esc)'!Z$2:Z$418)</f>
        <v>0</v>
      </c>
      <c r="Q129" s="169">
        <f>SUMIF('Division Lvl (excl. Esc)'!$A$2:$A$418,$B129,'Division Lvl (excl. Esc)'!AA$2:AA$418)</f>
        <v>0</v>
      </c>
      <c r="R129" s="169">
        <f>SUMIF('Division Lvl (excl. Esc)'!$A$2:$A$418,$B129,'Division Lvl (excl. Esc)'!AB$2:AB$418)</f>
        <v>0</v>
      </c>
      <c r="S129" s="169">
        <f>SUMIF('Division Lvl (excl. Esc)'!$A$2:$A$418,$B129,'Division Lvl (excl. Esc)'!AC$2:AC$418)</f>
        <v>0</v>
      </c>
      <c r="T129" s="169">
        <f>SUMIF('Division Lvl (excl. Esc)'!$A$2:$A$418,$B129,'Division Lvl (excl. Esc)'!AD$2:AD$418)</f>
        <v>1310750.5950269036</v>
      </c>
      <c r="U129" s="169">
        <f>SUMIF('Division Lvl (excl. Esc)'!$A$2:$A$418,$B129,'Division Lvl (excl. Esc)'!AE$2:AE$418)</f>
        <v>1343519.3599025761</v>
      </c>
      <c r="V129" s="170">
        <f>SUMIF('Division Lvl (excl. Esc)'!$A$2:$A$418,$B129,'Division Lvl (excl. Esc)'!AF$2:AF$418)</f>
        <v>1377107.3439001401</v>
      </c>
      <c r="W129" s="170">
        <f>SUMIF('Division Lvl (excl. Esc)'!$A$2:$A$418,$B129,'Division Lvl (excl. Esc)'!AG$2:AG$418)</f>
        <v>1427294.2667789382</v>
      </c>
      <c r="X129" s="165">
        <f t="shared" si="5"/>
        <v>4423066.7223831182</v>
      </c>
      <c r="Y129" s="171">
        <f t="shared" si="4"/>
        <v>5458671.5656085582</v>
      </c>
      <c r="Z129" s="172"/>
    </row>
    <row r="130" spans="1:26" x14ac:dyDescent="0.25">
      <c r="A130" s="163" t="str">
        <f>INDEX('Division Lvl (excl. Esc)'!$AO$2:$AO$418,MATCH(B130,'Division Lvl (excl. Esc)'!$A$2:$A$418,0))</f>
        <v>TM</v>
      </c>
      <c r="B130" s="164" t="s">
        <v>182</v>
      </c>
      <c r="C130" s="130" t="str">
        <f>INDEX('Division Lvl (excl. Esc)'!$B$2:$B$418,MATCH(B130,'Division Lvl (excl. Esc)'!$A$2:$A$418,0))</f>
        <v>Wollongong - Port Kembla pilot cable replacement</v>
      </c>
      <c r="D130" s="165">
        <f>SUMIF('Division Lvl (excl. Esc)'!$A$2:$A$418,$B130,'Division Lvl (excl. Esc)'!I$2:I$418)</f>
        <v>0</v>
      </c>
      <c r="E130" s="166">
        <f>SUMIF('Division Lvl (excl. Esc)'!$A$2:$A$418,$B130,'Division Lvl (excl. Esc)'!J$2:J$418)</f>
        <v>0</v>
      </c>
      <c r="F130" s="166">
        <f>SUMIF('Division Lvl (excl. Esc)'!$A$2:$A$418,$B130,'Division Lvl (excl. Esc)'!K$2:K$418)</f>
        <v>0</v>
      </c>
      <c r="G130" s="166">
        <f>SUMIF('Division Lvl (excl. Esc)'!$A$2:$A$418,$B130,'Division Lvl (excl. Esc)'!L$2:L$418)</f>
        <v>0</v>
      </c>
      <c r="H130" s="166">
        <f>SUMIF('Division Lvl (excl. Esc)'!$A$2:$A$418,$B130,'Division Lvl (excl. Esc)'!M$2:M$418)</f>
        <v>0</v>
      </c>
      <c r="I130" s="166">
        <f>SUMIF('Division Lvl (excl. Esc)'!$A$2:$A$418,$B130,'Division Lvl (excl. Esc)'!N$2:N$418)</f>
        <v>0</v>
      </c>
      <c r="J130" s="166">
        <f>SUMIF('Division Lvl (excl. Esc)'!$A$2:$A$418,$B130,'Division Lvl (excl. Esc)'!O$2:O$418)</f>
        <v>1646616.1712310589</v>
      </c>
      <c r="K130" s="166">
        <f>SUMIF('Division Lvl (excl. Esc)'!$A$2:$A$418,$B130,'Division Lvl (excl. Esc)'!P$2:P$418)</f>
        <v>1646616.1712310589</v>
      </c>
      <c r="L130" s="166">
        <f>SUMIF('Division Lvl (excl. Esc)'!$A$2:$A$418,$B130,'Division Lvl (excl. Esc)'!Q$2:Q$418)</f>
        <v>1646616.1712310589</v>
      </c>
      <c r="M130" s="167">
        <f>SUMIF('Division Lvl (excl. Esc)'!$A$2:$A$418,$B130,'Division Lvl (excl. Esc)'!R$2:R$418)</f>
        <v>1665000</v>
      </c>
      <c r="N130" s="168">
        <f>SUMIF('Division Lvl (excl. Esc)'!$A$2:$A$418,$B130,'Division Lvl (excl. Esc)'!X$2:X$418)</f>
        <v>0</v>
      </c>
      <c r="O130" s="169">
        <f>SUMIF('Division Lvl (excl. Esc)'!$A$2:$A$418,$B130,'Division Lvl (excl. Esc)'!Y$2:Y$418)</f>
        <v>0</v>
      </c>
      <c r="P130" s="169">
        <f>SUMIF('Division Lvl (excl. Esc)'!$A$2:$A$418,$B130,'Division Lvl (excl. Esc)'!Z$2:Z$418)</f>
        <v>0</v>
      </c>
      <c r="Q130" s="169">
        <f>SUMIF('Division Lvl (excl. Esc)'!$A$2:$A$418,$B130,'Division Lvl (excl. Esc)'!AA$2:AA$418)</f>
        <v>0</v>
      </c>
      <c r="R130" s="169">
        <f>SUMIF('Division Lvl (excl. Esc)'!$A$2:$A$418,$B130,'Division Lvl (excl. Esc)'!AB$2:AB$418)</f>
        <v>0</v>
      </c>
      <c r="S130" s="169">
        <f>SUMIF('Division Lvl (excl. Esc)'!$A$2:$A$418,$B130,'Division Lvl (excl. Esc)'!AC$2:AC$418)</f>
        <v>0</v>
      </c>
      <c r="T130" s="169">
        <f>SUMIF('Division Lvl (excl. Esc)'!$A$2:$A$418,$B130,'Division Lvl (excl. Esc)'!AD$2:AD$418)</f>
        <v>1957309.1845020577</v>
      </c>
      <c r="U130" s="169">
        <f>SUMIF('Division Lvl (excl. Esc)'!$A$2:$A$418,$B130,'Division Lvl (excl. Esc)'!AE$2:AE$418)</f>
        <v>2006241.9141146089</v>
      </c>
      <c r="V130" s="170">
        <f>SUMIF('Division Lvl (excl. Esc)'!$A$2:$A$418,$B130,'Division Lvl (excl. Esc)'!AF$2:AF$418)</f>
        <v>2056397.9619674738</v>
      </c>
      <c r="W130" s="170">
        <f>SUMIF('Division Lvl (excl. Esc)'!$A$2:$A$418,$B130,'Division Lvl (excl. Esc)'!AG$2:AG$418)</f>
        <v>2131340.7660869346</v>
      </c>
      <c r="X130" s="165">
        <f t="shared" ref="X130:X161" si="6">SUM(D130:M130)</f>
        <v>6604848.5136931762</v>
      </c>
      <c r="Y130" s="171">
        <f t="shared" ref="Y130:Y182" si="7">SUM(N130:W130)</f>
        <v>8151289.8266710751</v>
      </c>
      <c r="Z130" s="172"/>
    </row>
    <row r="131" spans="1:26" x14ac:dyDescent="0.25">
      <c r="A131" s="163" t="str">
        <f>INDEX('Division Lvl (excl. Esc)'!$AO$2:$AO$418,MATCH(B131,'Division Lvl (excl. Esc)'!$A$2:$A$418,0))</f>
        <v>TM</v>
      </c>
      <c r="B131" s="164" t="s">
        <v>183</v>
      </c>
      <c r="C131" s="130" t="str">
        <f>INDEX('Division Lvl (excl. Esc)'!$B$2:$B$418,MATCH(B131,'Division Lvl (excl. Esc)'!$A$2:$A$418,0))</f>
        <v>Optical fibre protection and communication upgrades in the Blue Mountains</v>
      </c>
      <c r="D131" s="165">
        <f>SUMIF('Division Lvl (excl. Esc)'!$A$2:$A$418,$B131,'Division Lvl (excl. Esc)'!I$2:I$418)</f>
        <v>0</v>
      </c>
      <c r="E131" s="166">
        <f>SUMIF('Division Lvl (excl. Esc)'!$A$2:$A$418,$B131,'Division Lvl (excl. Esc)'!J$2:J$418)</f>
        <v>0</v>
      </c>
      <c r="F131" s="166">
        <f>SUMIF('Division Lvl (excl. Esc)'!$A$2:$A$418,$B131,'Division Lvl (excl. Esc)'!K$2:K$418)</f>
        <v>0</v>
      </c>
      <c r="G131" s="166">
        <f>SUMIF('Division Lvl (excl. Esc)'!$A$2:$A$418,$B131,'Division Lvl (excl. Esc)'!L$2:L$418)</f>
        <v>0</v>
      </c>
      <c r="H131" s="166">
        <f>SUMIF('Division Lvl (excl. Esc)'!$A$2:$A$418,$B131,'Division Lvl (excl. Esc)'!M$2:M$418)</f>
        <v>0</v>
      </c>
      <c r="I131" s="166">
        <f>SUMIF('Division Lvl (excl. Esc)'!$A$2:$A$418,$B131,'Division Lvl (excl. Esc)'!N$2:N$418)</f>
        <v>0</v>
      </c>
      <c r="J131" s="166">
        <f>SUMIF('Division Lvl (excl. Esc)'!$A$2:$A$418,$B131,'Division Lvl (excl. Esc)'!O$2:O$418)</f>
        <v>917753.63777923281</v>
      </c>
      <c r="K131" s="166">
        <f>SUMIF('Division Lvl (excl. Esc)'!$A$2:$A$418,$B131,'Division Lvl (excl. Esc)'!P$2:P$418)</f>
        <v>917753.63777923281</v>
      </c>
      <c r="L131" s="166">
        <f>SUMIF('Division Lvl (excl. Esc)'!$A$2:$A$418,$B131,'Division Lvl (excl. Esc)'!Q$2:Q$418)</f>
        <v>917753.63777923281</v>
      </c>
      <c r="M131" s="167">
        <f>SUMIF('Division Lvl (excl. Esc)'!$A$2:$A$418,$B131,'Division Lvl (excl. Esc)'!R$2:R$418)</f>
        <v>928000</v>
      </c>
      <c r="N131" s="168">
        <f>SUMIF('Division Lvl (excl. Esc)'!$A$2:$A$418,$B131,'Division Lvl (excl. Esc)'!X$2:X$418)</f>
        <v>0</v>
      </c>
      <c r="O131" s="169">
        <f>SUMIF('Division Lvl (excl. Esc)'!$A$2:$A$418,$B131,'Division Lvl (excl. Esc)'!Y$2:Y$418)</f>
        <v>0</v>
      </c>
      <c r="P131" s="169">
        <f>SUMIF('Division Lvl (excl. Esc)'!$A$2:$A$418,$B131,'Division Lvl (excl. Esc)'!Z$2:Z$418)</f>
        <v>0</v>
      </c>
      <c r="Q131" s="169">
        <f>SUMIF('Division Lvl (excl. Esc)'!$A$2:$A$418,$B131,'Division Lvl (excl. Esc)'!AA$2:AA$418)</f>
        <v>0</v>
      </c>
      <c r="R131" s="169">
        <f>SUMIF('Division Lvl (excl. Esc)'!$A$2:$A$418,$B131,'Division Lvl (excl. Esc)'!AB$2:AB$418)</f>
        <v>0</v>
      </c>
      <c r="S131" s="169">
        <f>SUMIF('Division Lvl (excl. Esc)'!$A$2:$A$418,$B131,'Division Lvl (excl. Esc)'!AC$2:AC$418)</f>
        <v>0</v>
      </c>
      <c r="T131" s="169">
        <f>SUMIF('Division Lvl (excl. Esc)'!$A$2:$A$418,$B131,'Division Lvl (excl. Esc)'!AD$2:AD$418)</f>
        <v>1090920.6746053509</v>
      </c>
      <c r="U131" s="169">
        <f>SUMIF('Division Lvl (excl. Esc)'!$A$2:$A$418,$B131,'Division Lvl (excl. Esc)'!AE$2:AE$418)</f>
        <v>1118193.6914704847</v>
      </c>
      <c r="V131" s="170">
        <f>SUMIF('Division Lvl (excl. Esc)'!$A$2:$A$418,$B131,'Division Lvl (excl. Esc)'!AF$2:AF$418)</f>
        <v>1146148.5337572466</v>
      </c>
      <c r="W131" s="170">
        <f>SUMIF('Division Lvl (excl. Esc)'!$A$2:$A$418,$B131,'Division Lvl (excl. Esc)'!AG$2:AG$418)</f>
        <v>1187918.4570142194</v>
      </c>
      <c r="X131" s="165">
        <f t="shared" si="6"/>
        <v>3681260.9133376982</v>
      </c>
      <c r="Y131" s="171">
        <f t="shared" si="7"/>
        <v>4543181.3568473011</v>
      </c>
      <c r="Z131" s="172"/>
    </row>
    <row r="132" spans="1:26" x14ac:dyDescent="0.25">
      <c r="A132" s="163" t="str">
        <f>INDEX('Division Lvl (excl. Esc)'!$AO$2:$AO$418,MATCH(B132,'Division Lvl (excl. Esc)'!$A$2:$A$418,0))</f>
        <v>TM</v>
      </c>
      <c r="B132" s="164" t="s">
        <v>184</v>
      </c>
      <c r="C132" s="130" t="str">
        <f>INDEX('Division Lvl (excl. Esc)'!$B$2:$B$418,MATCH(B132,'Division Lvl (excl. Esc)'!$A$2:$A$418,0))</f>
        <v>Optical fibre protection and communication upgrades in the Macarthur area</v>
      </c>
      <c r="D132" s="165">
        <f>SUMIF('Division Lvl (excl. Esc)'!$A$2:$A$418,$B132,'Division Lvl (excl. Esc)'!I$2:I$418)</f>
        <v>0</v>
      </c>
      <c r="E132" s="166">
        <f>SUMIF('Division Lvl (excl. Esc)'!$A$2:$A$418,$B132,'Division Lvl (excl. Esc)'!J$2:J$418)</f>
        <v>0</v>
      </c>
      <c r="F132" s="166">
        <f>SUMIF('Division Lvl (excl. Esc)'!$A$2:$A$418,$B132,'Division Lvl (excl. Esc)'!K$2:K$418)</f>
        <v>0</v>
      </c>
      <c r="G132" s="166">
        <f>SUMIF('Division Lvl (excl. Esc)'!$A$2:$A$418,$B132,'Division Lvl (excl. Esc)'!L$2:L$418)</f>
        <v>0</v>
      </c>
      <c r="H132" s="166">
        <f>SUMIF('Division Lvl (excl. Esc)'!$A$2:$A$418,$B132,'Division Lvl (excl. Esc)'!M$2:M$418)</f>
        <v>0</v>
      </c>
      <c r="I132" s="166">
        <f>SUMIF('Division Lvl (excl. Esc)'!$A$2:$A$418,$B132,'Division Lvl (excl. Esc)'!N$2:N$418)</f>
        <v>0</v>
      </c>
      <c r="J132" s="166">
        <f>SUMIF('Division Lvl (excl. Esc)'!$A$2:$A$418,$B132,'Division Lvl (excl. Esc)'!O$2:O$418)</f>
        <v>897974.46455123206</v>
      </c>
      <c r="K132" s="166">
        <f>SUMIF('Division Lvl (excl. Esc)'!$A$2:$A$418,$B132,'Division Lvl (excl. Esc)'!P$2:P$418)</f>
        <v>897974.46455123206</v>
      </c>
      <c r="L132" s="166">
        <f>SUMIF('Division Lvl (excl. Esc)'!$A$2:$A$418,$B132,'Division Lvl (excl. Esc)'!Q$2:Q$418)</f>
        <v>897974.46455123206</v>
      </c>
      <c r="M132" s="167">
        <f>SUMIF('Division Lvl (excl. Esc)'!$A$2:$A$418,$B132,'Division Lvl (excl. Esc)'!R$2:R$418)</f>
        <v>908000</v>
      </c>
      <c r="N132" s="168">
        <f>SUMIF('Division Lvl (excl. Esc)'!$A$2:$A$418,$B132,'Division Lvl (excl. Esc)'!X$2:X$418)</f>
        <v>0</v>
      </c>
      <c r="O132" s="169">
        <f>SUMIF('Division Lvl (excl. Esc)'!$A$2:$A$418,$B132,'Division Lvl (excl. Esc)'!Y$2:Y$418)</f>
        <v>0</v>
      </c>
      <c r="P132" s="169">
        <f>SUMIF('Division Lvl (excl. Esc)'!$A$2:$A$418,$B132,'Division Lvl (excl. Esc)'!Z$2:Z$418)</f>
        <v>0</v>
      </c>
      <c r="Q132" s="169">
        <f>SUMIF('Division Lvl (excl. Esc)'!$A$2:$A$418,$B132,'Division Lvl (excl. Esc)'!AA$2:AA$418)</f>
        <v>0</v>
      </c>
      <c r="R132" s="169">
        <f>SUMIF('Division Lvl (excl. Esc)'!$A$2:$A$418,$B132,'Division Lvl (excl. Esc)'!AB$2:AB$418)</f>
        <v>0</v>
      </c>
      <c r="S132" s="169">
        <f>SUMIF('Division Lvl (excl. Esc)'!$A$2:$A$418,$B132,'Division Lvl (excl. Esc)'!AC$2:AC$418)</f>
        <v>0</v>
      </c>
      <c r="T132" s="169">
        <f>SUMIF('Division Lvl (excl. Esc)'!$A$2:$A$418,$B132,'Division Lvl (excl. Esc)'!AD$2:AD$418)</f>
        <v>1067409.4531698909</v>
      </c>
      <c r="U132" s="169">
        <f>SUMIF('Division Lvl (excl. Esc)'!$A$2:$A$418,$B132,'Division Lvl (excl. Esc)'!AE$2:AE$418)</f>
        <v>1094094.6894991379</v>
      </c>
      <c r="V132" s="170">
        <f>SUMIF('Division Lvl (excl. Esc)'!$A$2:$A$418,$B132,'Division Lvl (excl. Esc)'!AF$2:AF$418)</f>
        <v>1121447.0567366162</v>
      </c>
      <c r="W132" s="170">
        <f>SUMIF('Division Lvl (excl. Esc)'!$A$2:$A$418,$B132,'Division Lvl (excl. Esc)'!AG$2:AG$418)</f>
        <v>1162316.7661302923</v>
      </c>
      <c r="X132" s="165">
        <f t="shared" si="6"/>
        <v>3601923.3936536964</v>
      </c>
      <c r="Y132" s="171">
        <f t="shared" si="7"/>
        <v>4445267.9655359369</v>
      </c>
      <c r="Z132" s="172"/>
    </row>
    <row r="133" spans="1:26" x14ac:dyDescent="0.25">
      <c r="A133" s="163" t="str">
        <f>INDEX('Division Lvl (excl. Esc)'!$AO$2:$AO$418,MATCH(B133,'Division Lvl (excl. Esc)'!$A$2:$A$418,0))</f>
        <v>TM</v>
      </c>
      <c r="B133" s="164" t="s">
        <v>86</v>
      </c>
      <c r="C133" s="176" t="str">
        <f>INDEX('Division Lvl (excl. Esc)'!$B$2:$B$418,MATCH(B133,'Division Lvl (excl. Esc)'!$A$2:$A$418,0))</f>
        <v>Replacement of corroded earthwires</v>
      </c>
      <c r="D133" s="165">
        <f>SUMIF('Division Lvl (excl. Esc)'!$A$2:$A$418,$B133,'Division Lvl (excl. Esc)'!I$2:I$418)</f>
        <v>0</v>
      </c>
      <c r="E133" s="166">
        <f>SUMIF('Division Lvl (excl. Esc)'!$A$2:$A$418,$B133,'Division Lvl (excl. Esc)'!J$2:J$418)</f>
        <v>0</v>
      </c>
      <c r="F133" s="166">
        <f>SUMIF('Division Lvl (excl. Esc)'!$A$2:$A$418,$B133,'Division Lvl (excl. Esc)'!K$2:K$418)</f>
        <v>0</v>
      </c>
      <c r="G133" s="166">
        <f>SUMIF('Division Lvl (excl. Esc)'!$A$2:$A$418,$B133,'Division Lvl (excl. Esc)'!L$2:L$418)</f>
        <v>0</v>
      </c>
      <c r="H133" s="166">
        <f>SUMIF('Division Lvl (excl. Esc)'!$A$2:$A$418,$B133,'Division Lvl (excl. Esc)'!M$2:M$418)</f>
        <v>136476.29527320489</v>
      </c>
      <c r="I133" s="166">
        <f>SUMIF('Division Lvl (excl. Esc)'!$A$2:$A$418,$B133,'Division Lvl (excl. Esc)'!N$2:N$418)</f>
        <v>887095.91927583166</v>
      </c>
      <c r="J133" s="166">
        <f>SUMIF('Division Lvl (excl. Esc)'!$A$2:$A$418,$B133,'Division Lvl (excl. Esc)'!O$2:O$418)</f>
        <v>887095.91927583166</v>
      </c>
      <c r="K133" s="166">
        <f>SUMIF('Division Lvl (excl. Esc)'!$A$2:$A$418,$B133,'Division Lvl (excl. Esc)'!P$2:P$418)</f>
        <v>887095.91927583166</v>
      </c>
      <c r="L133" s="166">
        <f>SUMIF('Division Lvl (excl. Esc)'!$A$2:$A$418,$B133,'Division Lvl (excl. Esc)'!Q$2:Q$418)</f>
        <v>887095.91927583166</v>
      </c>
      <c r="M133" s="167">
        <f>SUMIF('Division Lvl (excl. Esc)'!$A$2:$A$418,$B133,'Division Lvl (excl. Esc)'!R$2:R$418)</f>
        <v>897000</v>
      </c>
      <c r="N133" s="168">
        <f>SUMIF('Division Lvl (excl. Esc)'!$A$2:$A$418,$B133,'Division Lvl (excl. Esc)'!X$2:X$418)</f>
        <v>0</v>
      </c>
      <c r="O133" s="169">
        <f>SUMIF('Division Lvl (excl. Esc)'!$A$2:$A$418,$B133,'Division Lvl (excl. Esc)'!Y$2:Y$418)</f>
        <v>0</v>
      </c>
      <c r="P133" s="169">
        <f>SUMIF('Division Lvl (excl. Esc)'!$A$2:$A$418,$B133,'Division Lvl (excl. Esc)'!Z$2:Z$418)</f>
        <v>0</v>
      </c>
      <c r="Q133" s="169">
        <f>SUMIF('Division Lvl (excl. Esc)'!$A$2:$A$418,$B133,'Division Lvl (excl. Esc)'!AA$2:AA$418)</f>
        <v>0</v>
      </c>
      <c r="R133" s="169">
        <f>SUMIF('Division Lvl (excl. Esc)'!$A$2:$A$418,$B133,'Division Lvl (excl. Esc)'!AB$2:AB$418)</f>
        <v>154410.40133698995</v>
      </c>
      <c r="S133" s="169">
        <f>SUMIF('Division Lvl (excl. Esc)'!$A$2:$A$418,$B133,'Division Lvl (excl. Esc)'!AC$2:AC$418)</f>
        <v>1028759.2989076953</v>
      </c>
      <c r="T133" s="169">
        <f>SUMIF('Division Lvl (excl. Esc)'!$A$2:$A$418,$B133,'Division Lvl (excl. Esc)'!AD$2:AD$418)</f>
        <v>1054478.2813803877</v>
      </c>
      <c r="U133" s="169">
        <f>SUMIF('Division Lvl (excl. Esc)'!$A$2:$A$418,$B133,'Division Lvl (excl. Esc)'!AE$2:AE$418)</f>
        <v>1080840.2384148974</v>
      </c>
      <c r="V133" s="170">
        <f>SUMIF('Division Lvl (excl. Esc)'!$A$2:$A$418,$B133,'Division Lvl (excl. Esc)'!AF$2:AF$418)</f>
        <v>1107861.2443752696</v>
      </c>
      <c r="W133" s="170">
        <f>SUMIF('Division Lvl (excl. Esc)'!$A$2:$A$418,$B133,'Division Lvl (excl. Esc)'!AG$2:AG$418)</f>
        <v>1148235.8361441323</v>
      </c>
      <c r="X133" s="165">
        <f t="shared" si="6"/>
        <v>4581859.972376531</v>
      </c>
      <c r="Y133" s="171">
        <f t="shared" si="7"/>
        <v>5574585.3005593726</v>
      </c>
      <c r="Z133" s="172"/>
    </row>
    <row r="134" spans="1:26" x14ac:dyDescent="0.25">
      <c r="A134" s="163" t="str">
        <f>INDEX('Division Lvl (excl. Esc)'!$AO$2:$AO$418,MATCH(B134,'Division Lvl (excl. Esc)'!$A$2:$A$418,0))</f>
        <v>TM</v>
      </c>
      <c r="B134" s="164" t="s">
        <v>87</v>
      </c>
      <c r="C134" s="130" t="str">
        <f>INDEX('Division Lvl (excl. Esc)'!$B$2:$B$418,MATCH(B134,'Division Lvl (excl. Esc)'!$A$2:$A$418,0))</f>
        <v>Earthwire replacement due to fault rating</v>
      </c>
      <c r="D134" s="165">
        <f>SUMIF('Division Lvl (excl. Esc)'!$A$2:$A$418,$B134,'Division Lvl (excl. Esc)'!I$2:I$418)</f>
        <v>0</v>
      </c>
      <c r="E134" s="166">
        <f>SUMIF('Division Lvl (excl. Esc)'!$A$2:$A$418,$B134,'Division Lvl (excl. Esc)'!J$2:J$418)</f>
        <v>997320.45967500575</v>
      </c>
      <c r="F134" s="166">
        <f>SUMIF('Division Lvl (excl. Esc)'!$A$2:$A$418,$B134,'Division Lvl (excl. Esc)'!K$2:K$418)</f>
        <v>994694.29954836098</v>
      </c>
      <c r="G134" s="166">
        <f>SUMIF('Division Lvl (excl. Esc)'!$A$2:$A$418,$B134,'Division Lvl (excl. Esc)'!L$2:L$418)</f>
        <v>0</v>
      </c>
      <c r="H134" s="166">
        <f>SUMIF('Division Lvl (excl. Esc)'!$A$2:$A$418,$B134,'Division Lvl (excl. Esc)'!M$2:M$418)</f>
        <v>0</v>
      </c>
      <c r="I134" s="166">
        <f>SUMIF('Division Lvl (excl. Esc)'!$A$2:$A$418,$B134,'Division Lvl (excl. Esc)'!N$2:N$418)</f>
        <v>0</v>
      </c>
      <c r="J134" s="166">
        <f>SUMIF('Division Lvl (excl. Esc)'!$A$2:$A$418,$B134,'Division Lvl (excl. Esc)'!O$2:O$418)</f>
        <v>0</v>
      </c>
      <c r="K134" s="166">
        <f>SUMIF('Division Lvl (excl. Esc)'!$A$2:$A$418,$B134,'Division Lvl (excl. Esc)'!P$2:P$418)</f>
        <v>0</v>
      </c>
      <c r="L134" s="166">
        <f>SUMIF('Division Lvl (excl. Esc)'!$A$2:$A$418,$B134,'Division Lvl (excl. Esc)'!Q$2:Q$418)</f>
        <v>0</v>
      </c>
      <c r="M134" s="167">
        <f>SUMIF('Division Lvl (excl. Esc)'!$A$2:$A$418,$B134,'Division Lvl (excl. Esc)'!R$2:R$418)</f>
        <v>0</v>
      </c>
      <c r="N134" s="168">
        <f>SUMIF('Division Lvl (excl. Esc)'!$A$2:$A$418,$B134,'Division Lvl (excl. Esc)'!X$2:X$418)</f>
        <v>0</v>
      </c>
      <c r="O134" s="169">
        <f>SUMIF('Division Lvl (excl. Esc)'!$A$2:$A$418,$B134,'Division Lvl (excl. Esc)'!Y$2:Y$418)</f>
        <v>1047809.8079460529</v>
      </c>
      <c r="P134" s="169">
        <f>SUMIF('Division Lvl (excl. Esc)'!$A$2:$A$418,$B134,'Division Lvl (excl. Esc)'!Z$2:Z$418)</f>
        <v>1071176.9659245715</v>
      </c>
      <c r="Q134" s="169">
        <f>SUMIF('Division Lvl (excl. Esc)'!$A$2:$A$418,$B134,'Division Lvl (excl. Esc)'!AA$2:AA$418)</f>
        <v>0</v>
      </c>
      <c r="R134" s="169">
        <f>SUMIF('Division Lvl (excl. Esc)'!$A$2:$A$418,$B134,'Division Lvl (excl. Esc)'!AB$2:AB$418)</f>
        <v>0</v>
      </c>
      <c r="S134" s="169">
        <f>SUMIF('Division Lvl (excl. Esc)'!$A$2:$A$418,$B134,'Division Lvl (excl. Esc)'!AC$2:AC$418)</f>
        <v>0</v>
      </c>
      <c r="T134" s="169">
        <f>SUMIF('Division Lvl (excl. Esc)'!$A$2:$A$418,$B134,'Division Lvl (excl. Esc)'!AD$2:AD$418)</f>
        <v>0</v>
      </c>
      <c r="U134" s="169">
        <f>SUMIF('Division Lvl (excl. Esc)'!$A$2:$A$418,$B134,'Division Lvl (excl. Esc)'!AE$2:AE$418)</f>
        <v>0</v>
      </c>
      <c r="V134" s="170">
        <f>SUMIF('Division Lvl (excl. Esc)'!$A$2:$A$418,$B134,'Division Lvl (excl. Esc)'!AF$2:AF$418)</f>
        <v>0</v>
      </c>
      <c r="W134" s="170">
        <f>SUMIF('Division Lvl (excl. Esc)'!$A$2:$A$418,$B134,'Division Lvl (excl. Esc)'!AG$2:AG$418)</f>
        <v>0</v>
      </c>
      <c r="X134" s="165">
        <f t="shared" si="6"/>
        <v>1992014.7592233666</v>
      </c>
      <c r="Y134" s="171">
        <f t="shared" si="7"/>
        <v>2118986.7738706246</v>
      </c>
      <c r="Z134" s="172"/>
    </row>
    <row r="135" spans="1:26" x14ac:dyDescent="0.25">
      <c r="A135" s="163" t="str">
        <f>INDEX('Division Lvl (excl. Esc)'!$AO$2:$AO$418,MATCH(B135,'Division Lvl (excl. Esc)'!$A$2:$A$418,0))</f>
        <v>TM</v>
      </c>
      <c r="B135" s="164" t="s">
        <v>200</v>
      </c>
      <c r="C135" s="130" t="str">
        <f>INDEX('Division Lvl (excl. Esc)'!$B$2:$B$418,MATCH(B135,'Division Lvl (excl. Esc)'!$A$2:$A$418,0))</f>
        <v>Hardex earthwire replacement</v>
      </c>
      <c r="D135" s="165">
        <f>SUMIF('Division Lvl (excl. Esc)'!$A$2:$A$418,$B135,'Division Lvl (excl. Esc)'!I$2:I$418)</f>
        <v>0</v>
      </c>
      <c r="E135" s="166">
        <f>SUMIF('Division Lvl (excl. Esc)'!$A$2:$A$418,$B135,'Division Lvl (excl. Esc)'!J$2:J$418)</f>
        <v>997320.45967500575</v>
      </c>
      <c r="F135" s="166">
        <f>SUMIF('Division Lvl (excl. Esc)'!$A$2:$A$418,$B135,'Division Lvl (excl. Esc)'!K$2:K$418)</f>
        <v>994694.29954836098</v>
      </c>
      <c r="G135" s="166">
        <f>SUMIF('Division Lvl (excl. Esc)'!$A$2:$A$418,$B135,'Division Lvl (excl. Esc)'!L$2:L$418)</f>
        <v>991648.69975127617</v>
      </c>
      <c r="H135" s="166">
        <f>SUMIF('Division Lvl (excl. Esc)'!$A$2:$A$418,$B135,'Division Lvl (excl. Esc)'!M$2:M$418)</f>
        <v>988958.66140003537</v>
      </c>
      <c r="I135" s="166">
        <f>SUMIF('Division Lvl (excl. Esc)'!$A$2:$A$418,$B135,'Division Lvl (excl. Esc)'!N$2:N$418)</f>
        <v>988958.66140003537</v>
      </c>
      <c r="J135" s="166">
        <f>SUMIF('Division Lvl (excl. Esc)'!$A$2:$A$418,$B135,'Division Lvl (excl. Esc)'!O$2:O$418)</f>
        <v>988958.66140003537</v>
      </c>
      <c r="K135" s="166">
        <f>SUMIF('Division Lvl (excl. Esc)'!$A$2:$A$418,$B135,'Division Lvl (excl. Esc)'!P$2:P$418)</f>
        <v>988958.66140003537</v>
      </c>
      <c r="L135" s="166">
        <f>SUMIF('Division Lvl (excl. Esc)'!$A$2:$A$418,$B135,'Division Lvl (excl. Esc)'!Q$2:Q$418)</f>
        <v>988958.66140003537</v>
      </c>
      <c r="M135" s="167">
        <f>SUMIF('Division Lvl (excl. Esc)'!$A$2:$A$418,$B135,'Division Lvl (excl. Esc)'!R$2:R$418)</f>
        <v>1000000</v>
      </c>
      <c r="N135" s="168">
        <f>SUMIF('Division Lvl (excl. Esc)'!$A$2:$A$418,$B135,'Division Lvl (excl. Esc)'!X$2:X$418)</f>
        <v>0</v>
      </c>
      <c r="O135" s="169">
        <f>SUMIF('Division Lvl (excl. Esc)'!$A$2:$A$418,$B135,'Division Lvl (excl. Esc)'!Y$2:Y$418)</f>
        <v>1047809.8079460529</v>
      </c>
      <c r="P135" s="169">
        <f>SUMIF('Division Lvl (excl. Esc)'!$A$2:$A$418,$B135,'Division Lvl (excl. Esc)'!Z$2:Z$418)</f>
        <v>1071176.9659245715</v>
      </c>
      <c r="Q135" s="169">
        <f>SUMIF('Division Lvl (excl. Esc)'!$A$2:$A$418,$B135,'Division Lvl (excl. Esc)'!AA$2:AA$418)</f>
        <v>1094594.6177569786</v>
      </c>
      <c r="R135" s="169">
        <f>SUMIF('Division Lvl (excl. Esc)'!$A$2:$A$418,$B135,'Division Lvl (excl. Esc)'!AB$2:AB$418)</f>
        <v>1118915.9517173185</v>
      </c>
      <c r="S135" s="169">
        <f>SUMIF('Division Lvl (excl. Esc)'!$A$2:$A$418,$B135,'Division Lvl (excl. Esc)'!AC$2:AC$418)</f>
        <v>1146888.8505102512</v>
      </c>
      <c r="T135" s="169">
        <f>SUMIF('Division Lvl (excl. Esc)'!$A$2:$A$418,$B135,'Division Lvl (excl. Esc)'!AD$2:AD$418)</f>
        <v>1175561.0717730075</v>
      </c>
      <c r="U135" s="169">
        <f>SUMIF('Division Lvl (excl. Esc)'!$A$2:$A$418,$B135,'Division Lvl (excl. Esc)'!AE$2:AE$418)</f>
        <v>1204950.0985673326</v>
      </c>
      <c r="V135" s="170">
        <f>SUMIF('Division Lvl (excl. Esc)'!$A$2:$A$418,$B135,'Division Lvl (excl. Esc)'!AF$2:AF$418)</f>
        <v>1235073.8510315157</v>
      </c>
      <c r="W135" s="170">
        <f>SUMIF('Division Lvl (excl. Esc)'!$A$2:$A$418,$B135,'Division Lvl (excl. Esc)'!AG$2:AG$418)</f>
        <v>1280084.544196357</v>
      </c>
      <c r="X135" s="165">
        <f t="shared" si="6"/>
        <v>8928456.7659748197</v>
      </c>
      <c r="Y135" s="171">
        <f t="shared" si="7"/>
        <v>10375055.759423386</v>
      </c>
      <c r="Z135" s="172"/>
    </row>
    <row r="136" spans="1:26" x14ac:dyDescent="0.25">
      <c r="A136" s="163" t="str">
        <f>INDEX('Division Lvl (excl. Esc)'!$AO$2:$AO$418,MATCH(B136,'Division Lvl (excl. Esc)'!$A$2:$A$418,0))</f>
        <v>TM</v>
      </c>
      <c r="B136" s="164" t="s">
        <v>77</v>
      </c>
      <c r="C136" s="130" t="str">
        <f>INDEX('Division Lvl (excl. Esc)'!$B$2:$B$418,MATCH(B136,'Division Lvl (excl. Esc)'!$A$2:$A$418,0))</f>
        <v>Oil filled cable auxiliary equipment refurbishment</v>
      </c>
      <c r="D136" s="165">
        <f>SUMIF('Division Lvl (excl. Esc)'!$A$2:$A$418,$B136,'Division Lvl (excl. Esc)'!I$2:I$418)</f>
        <v>0</v>
      </c>
      <c r="E136" s="166">
        <f>SUMIF('Division Lvl (excl. Esc)'!$A$2:$A$418,$B136,'Division Lvl (excl. Esc)'!J$2:J$418)</f>
        <v>71807.073096600419</v>
      </c>
      <c r="F136" s="166">
        <f>SUMIF('Division Lvl (excl. Esc)'!$A$2:$A$418,$B136,'Division Lvl (excl. Esc)'!K$2:K$418)</f>
        <v>0</v>
      </c>
      <c r="G136" s="166">
        <f>SUMIF('Division Lvl (excl. Esc)'!$A$2:$A$418,$B136,'Division Lvl (excl. Esc)'!L$2:L$418)</f>
        <v>0</v>
      </c>
      <c r="H136" s="166">
        <f>SUMIF('Division Lvl (excl. Esc)'!$A$2:$A$418,$B136,'Division Lvl (excl. Esc)'!M$2:M$418)</f>
        <v>0</v>
      </c>
      <c r="I136" s="166">
        <f>SUMIF('Division Lvl (excl. Esc)'!$A$2:$A$418,$B136,'Division Lvl (excl. Esc)'!N$2:N$418)</f>
        <v>0</v>
      </c>
      <c r="J136" s="166">
        <f>SUMIF('Division Lvl (excl. Esc)'!$A$2:$A$418,$B136,'Division Lvl (excl. Esc)'!O$2:O$418)</f>
        <v>71205.023620802545</v>
      </c>
      <c r="K136" s="166">
        <f>SUMIF('Division Lvl (excl. Esc)'!$A$2:$A$418,$B136,'Division Lvl (excl. Esc)'!P$2:P$418)</f>
        <v>0</v>
      </c>
      <c r="L136" s="166">
        <f>SUMIF('Division Lvl (excl. Esc)'!$A$2:$A$418,$B136,'Division Lvl (excl. Esc)'!Q$2:Q$418)</f>
        <v>0</v>
      </c>
      <c r="M136" s="167">
        <f>SUMIF('Division Lvl (excl. Esc)'!$A$2:$A$418,$B136,'Division Lvl (excl. Esc)'!R$2:R$418)</f>
        <v>0</v>
      </c>
      <c r="N136" s="168">
        <f>SUMIF('Division Lvl (excl. Esc)'!$A$2:$A$418,$B136,'Division Lvl (excl. Esc)'!X$2:X$418)</f>
        <v>0</v>
      </c>
      <c r="O136" s="169">
        <f>SUMIF('Division Lvl (excl. Esc)'!$A$2:$A$418,$B136,'Division Lvl (excl. Esc)'!Y$2:Y$418)</f>
        <v>75442.306172115816</v>
      </c>
      <c r="P136" s="169">
        <f>SUMIF('Division Lvl (excl. Esc)'!$A$2:$A$418,$B136,'Division Lvl (excl. Esc)'!Z$2:Z$418)</f>
        <v>0</v>
      </c>
      <c r="Q136" s="169">
        <f>SUMIF('Division Lvl (excl. Esc)'!$A$2:$A$418,$B136,'Division Lvl (excl. Esc)'!AA$2:AA$418)</f>
        <v>0</v>
      </c>
      <c r="R136" s="169">
        <f>SUMIF('Division Lvl (excl. Esc)'!$A$2:$A$418,$B136,'Division Lvl (excl. Esc)'!AB$2:AB$418)</f>
        <v>0</v>
      </c>
      <c r="S136" s="169">
        <f>SUMIF('Division Lvl (excl. Esc)'!$A$2:$A$418,$B136,'Division Lvl (excl. Esc)'!AC$2:AC$418)</f>
        <v>0</v>
      </c>
      <c r="T136" s="169">
        <f>SUMIF('Division Lvl (excl. Esc)'!$A$2:$A$418,$B136,'Division Lvl (excl. Esc)'!AD$2:AD$418)</f>
        <v>84640.397167656542</v>
      </c>
      <c r="U136" s="169">
        <f>SUMIF('Division Lvl (excl. Esc)'!$A$2:$A$418,$B136,'Division Lvl (excl. Esc)'!AE$2:AE$418)</f>
        <v>0</v>
      </c>
      <c r="V136" s="170">
        <f>SUMIF('Division Lvl (excl. Esc)'!$A$2:$A$418,$B136,'Division Lvl (excl. Esc)'!AF$2:AF$418)</f>
        <v>0</v>
      </c>
      <c r="W136" s="170">
        <f>SUMIF('Division Lvl (excl. Esc)'!$A$2:$A$418,$B136,'Division Lvl (excl. Esc)'!AG$2:AG$418)</f>
        <v>0</v>
      </c>
      <c r="X136" s="165">
        <f t="shared" si="6"/>
        <v>143012.09671740298</v>
      </c>
      <c r="Y136" s="171">
        <f t="shared" si="7"/>
        <v>160082.70333977236</v>
      </c>
      <c r="Z136" s="172"/>
    </row>
    <row r="137" spans="1:26" x14ac:dyDescent="0.25">
      <c r="A137" s="163" t="str">
        <f>INDEX('Division Lvl (excl. Esc)'!$AO$2:$AO$418,MATCH(B137,'Division Lvl (excl. Esc)'!$A$2:$A$418,0))</f>
        <v>TM</v>
      </c>
      <c r="B137" s="164" t="s">
        <v>78</v>
      </c>
      <c r="C137" s="130" t="str">
        <f>INDEX('Division Lvl (excl. Esc)'!$B$2:$B$418,MATCH(B137,'Division Lvl (excl. Esc)'!$A$2:$A$418,0))</f>
        <v>Guilford and Camellia 132kV cables oil testing and flushing</v>
      </c>
      <c r="D137" s="165">
        <f>SUMIF('Division Lvl (excl. Esc)'!$A$2:$A$418,$B137,'Division Lvl (excl. Esc)'!I$2:I$418)</f>
        <v>0</v>
      </c>
      <c r="E137" s="166">
        <f>SUMIF('Division Lvl (excl. Esc)'!$A$2:$A$418,$B137,'Division Lvl (excl. Esc)'!J$2:J$418)</f>
        <v>89758.84137075051</v>
      </c>
      <c r="F137" s="166">
        <f>SUMIF('Division Lvl (excl. Esc)'!$A$2:$A$418,$B137,'Division Lvl (excl. Esc)'!K$2:K$418)</f>
        <v>0</v>
      </c>
      <c r="G137" s="166">
        <f>SUMIF('Division Lvl (excl. Esc)'!$A$2:$A$418,$B137,'Division Lvl (excl. Esc)'!L$2:L$418)</f>
        <v>0</v>
      </c>
      <c r="H137" s="166">
        <f>SUMIF('Division Lvl (excl. Esc)'!$A$2:$A$418,$B137,'Division Lvl (excl. Esc)'!M$2:M$418)</f>
        <v>0</v>
      </c>
      <c r="I137" s="166">
        <f>SUMIF('Division Lvl (excl. Esc)'!$A$2:$A$418,$B137,'Division Lvl (excl. Esc)'!N$2:N$418)</f>
        <v>0</v>
      </c>
      <c r="J137" s="166">
        <f>SUMIF('Division Lvl (excl. Esc)'!$A$2:$A$418,$B137,'Division Lvl (excl. Esc)'!O$2:O$418)</f>
        <v>89006.279526003185</v>
      </c>
      <c r="K137" s="166">
        <f>SUMIF('Division Lvl (excl. Esc)'!$A$2:$A$418,$B137,'Division Lvl (excl. Esc)'!P$2:P$418)</f>
        <v>0</v>
      </c>
      <c r="L137" s="166">
        <f>SUMIF('Division Lvl (excl. Esc)'!$A$2:$A$418,$B137,'Division Lvl (excl. Esc)'!Q$2:Q$418)</f>
        <v>0</v>
      </c>
      <c r="M137" s="167">
        <f>SUMIF('Division Lvl (excl. Esc)'!$A$2:$A$418,$B137,'Division Lvl (excl. Esc)'!R$2:R$418)</f>
        <v>0</v>
      </c>
      <c r="N137" s="168">
        <f>SUMIF('Division Lvl (excl. Esc)'!$A$2:$A$418,$B137,'Division Lvl (excl. Esc)'!X$2:X$418)</f>
        <v>0</v>
      </c>
      <c r="O137" s="169">
        <f>SUMIF('Division Lvl (excl. Esc)'!$A$2:$A$418,$B137,'Division Lvl (excl. Esc)'!Y$2:Y$418)</f>
        <v>94302.882715144748</v>
      </c>
      <c r="P137" s="169">
        <f>SUMIF('Division Lvl (excl. Esc)'!$A$2:$A$418,$B137,'Division Lvl (excl. Esc)'!Z$2:Z$418)</f>
        <v>0</v>
      </c>
      <c r="Q137" s="169">
        <f>SUMIF('Division Lvl (excl. Esc)'!$A$2:$A$418,$B137,'Division Lvl (excl. Esc)'!AA$2:AA$418)</f>
        <v>0</v>
      </c>
      <c r="R137" s="169">
        <f>SUMIF('Division Lvl (excl. Esc)'!$A$2:$A$418,$B137,'Division Lvl (excl. Esc)'!AB$2:AB$418)</f>
        <v>0</v>
      </c>
      <c r="S137" s="169">
        <f>SUMIF('Division Lvl (excl. Esc)'!$A$2:$A$418,$B137,'Division Lvl (excl. Esc)'!AC$2:AC$418)</f>
        <v>0</v>
      </c>
      <c r="T137" s="169">
        <f>SUMIF('Division Lvl (excl. Esc)'!$A$2:$A$418,$B137,'Division Lvl (excl. Esc)'!AD$2:AD$418)</f>
        <v>105800.49645957068</v>
      </c>
      <c r="U137" s="169">
        <f>SUMIF('Division Lvl (excl. Esc)'!$A$2:$A$418,$B137,'Division Lvl (excl. Esc)'!AE$2:AE$418)</f>
        <v>0</v>
      </c>
      <c r="V137" s="170">
        <f>SUMIF('Division Lvl (excl. Esc)'!$A$2:$A$418,$B137,'Division Lvl (excl. Esc)'!AF$2:AF$418)</f>
        <v>0</v>
      </c>
      <c r="W137" s="170">
        <f>SUMIF('Division Lvl (excl. Esc)'!$A$2:$A$418,$B137,'Division Lvl (excl. Esc)'!AG$2:AG$418)</f>
        <v>0</v>
      </c>
      <c r="X137" s="165">
        <f t="shared" si="6"/>
        <v>178765.12089675368</v>
      </c>
      <c r="Y137" s="171">
        <f t="shared" si="7"/>
        <v>200103.37917471543</v>
      </c>
      <c r="Z137" s="172"/>
    </row>
    <row r="138" spans="1:26" x14ac:dyDescent="0.25">
      <c r="A138" s="163" t="str">
        <f>INDEX('Division Lvl (excl. Esc)'!$AO$2:$AO$418,MATCH(B138,'Division Lvl (excl. Esc)'!$A$2:$A$418,0))</f>
        <v>TM</v>
      </c>
      <c r="B138" s="163" t="s">
        <v>94</v>
      </c>
      <c r="C138" s="130" t="str">
        <f>INDEX('Division Lvl (excl. Esc)'!$B$2:$B$418,MATCH(B138,'Division Lvl (excl. Esc)'!$A$2:$A$418,0))</f>
        <v>Future sub-transmission feeder refurbishment works</v>
      </c>
      <c r="D138" s="165">
        <f>SUMIF('Division Lvl (excl. Esc)'!$A$2:$A$418,$B138,'Division Lvl (excl. Esc)'!I$2:I$418)</f>
        <v>0</v>
      </c>
      <c r="E138" s="166">
        <f>SUMIF('Division Lvl (excl. Esc)'!$A$2:$A$418,$B138,'Division Lvl (excl. Esc)'!J$2:J$418)</f>
        <v>0</v>
      </c>
      <c r="F138" s="166">
        <f>SUMIF('Division Lvl (excl. Esc)'!$A$2:$A$418,$B138,'Division Lvl (excl. Esc)'!K$2:K$418)</f>
        <v>0</v>
      </c>
      <c r="G138" s="166">
        <f>SUMIF('Division Lvl (excl. Esc)'!$A$2:$A$418,$B138,'Division Lvl (excl. Esc)'!L$2:L$418)</f>
        <v>0</v>
      </c>
      <c r="H138" s="166">
        <f>SUMIF('Division Lvl (excl. Esc)'!$A$2:$A$418,$B138,'Division Lvl (excl. Esc)'!M$2:M$418)</f>
        <v>0</v>
      </c>
      <c r="I138" s="166">
        <f>SUMIF('Division Lvl (excl. Esc)'!$A$2:$A$418,$B138,'Division Lvl (excl. Esc)'!N$2:N$418)</f>
        <v>0</v>
      </c>
      <c r="J138" s="166">
        <f>SUMIF('Division Lvl (excl. Esc)'!$A$2:$A$418,$B138,'Division Lvl (excl. Esc)'!O$2:O$418)</f>
        <v>0</v>
      </c>
      <c r="K138" s="166">
        <f>SUMIF('Division Lvl (excl. Esc)'!$A$2:$A$418,$B138,'Division Lvl (excl. Esc)'!P$2:P$418)</f>
        <v>4450313.9763001585</v>
      </c>
      <c r="L138" s="166">
        <f>SUMIF('Division Lvl (excl. Esc)'!$A$2:$A$418,$B138,'Division Lvl (excl. Esc)'!Q$2:Q$418)</f>
        <v>9197315.551020328</v>
      </c>
      <c r="M138" s="167">
        <f>SUMIF('Division Lvl (excl. Esc)'!$A$2:$A$418,$B138,'Division Lvl (excl. Esc)'!R$2:R$418)</f>
        <v>15000000</v>
      </c>
      <c r="N138" s="168">
        <f>SUMIF('Division Lvl (excl. Esc)'!$A$2:$A$418,$B138,'Division Lvl (excl. Esc)'!X$2:X$418)</f>
        <v>0</v>
      </c>
      <c r="O138" s="169">
        <f>SUMIF('Division Lvl (excl. Esc)'!$A$2:$A$418,$B138,'Division Lvl (excl. Esc)'!Y$2:Y$418)</f>
        <v>0</v>
      </c>
      <c r="P138" s="169">
        <f>SUMIF('Division Lvl (excl. Esc)'!$A$2:$A$418,$B138,'Division Lvl (excl. Esc)'!Z$2:Z$418)</f>
        <v>0</v>
      </c>
      <c r="Q138" s="169">
        <f>SUMIF('Division Lvl (excl. Esc)'!$A$2:$A$418,$B138,'Division Lvl (excl. Esc)'!AA$2:AA$418)</f>
        <v>0</v>
      </c>
      <c r="R138" s="169">
        <f>SUMIF('Division Lvl (excl. Esc)'!$A$2:$A$418,$B138,'Division Lvl (excl. Esc)'!AB$2:AB$418)</f>
        <v>0</v>
      </c>
      <c r="S138" s="169">
        <f>SUMIF('Division Lvl (excl. Esc)'!$A$2:$A$418,$B138,'Division Lvl (excl. Esc)'!AC$2:AC$418)</f>
        <v>0</v>
      </c>
      <c r="T138" s="169">
        <f>SUMIF('Division Lvl (excl. Esc)'!$A$2:$A$418,$B138,'Division Lvl (excl. Esc)'!AD$2:AD$418)</f>
        <v>0</v>
      </c>
      <c r="U138" s="169">
        <f>SUMIF('Division Lvl (excl. Esc)'!$A$2:$A$418,$B138,'Division Lvl (excl. Esc)'!AE$2:AE$418)</f>
        <v>5422275.443552997</v>
      </c>
      <c r="V138" s="170">
        <f>SUMIF('Division Lvl (excl. Esc)'!$A$2:$A$418,$B138,'Division Lvl (excl. Esc)'!AF$2:AF$418)</f>
        <v>11486186.814593097</v>
      </c>
      <c r="W138" s="170">
        <f>SUMIF('Division Lvl (excl. Esc)'!$A$2:$A$418,$B138,'Division Lvl (excl. Esc)'!AG$2:AG$418)</f>
        <v>19201268.162945356</v>
      </c>
      <c r="X138" s="165">
        <f t="shared" si="6"/>
        <v>28647629.527320486</v>
      </c>
      <c r="Y138" s="171">
        <f t="shared" si="7"/>
        <v>36109730.421091452</v>
      </c>
      <c r="Z138" s="172"/>
    </row>
    <row r="139" spans="1:26" x14ac:dyDescent="0.25">
      <c r="A139" s="163" t="str">
        <f>INDEX('Division Lvl (excl. Esc)'!$AO$2:$AO$418,MATCH(B139,'Division Lvl (excl. Esc)'!$A$2:$A$418,0))</f>
        <v>TM</v>
      </c>
      <c r="B139" s="164" t="s">
        <v>82</v>
      </c>
      <c r="C139" s="130" t="str">
        <f>INDEX('Division Lvl (excl. Esc)'!$B$2:$B$418,MATCH(B139,'Division Lvl (excl. Esc)'!$A$2:$A$418,0))</f>
        <v>Steel tower painting program</v>
      </c>
      <c r="D139" s="165">
        <f>SUMIF('Division Lvl (excl. Esc)'!$A$2:$A$418,$B139,'Division Lvl (excl. Esc)'!I$2:I$418)</f>
        <v>0</v>
      </c>
      <c r="E139" s="166">
        <f>SUMIF('Division Lvl (excl. Esc)'!$A$2:$A$418,$B139,'Division Lvl (excl. Esc)'!J$2:J$418)</f>
        <v>0</v>
      </c>
      <c r="F139" s="166">
        <f>SUMIF('Division Lvl (excl. Esc)'!$A$2:$A$418,$B139,'Division Lvl (excl. Esc)'!K$2:K$418)</f>
        <v>0</v>
      </c>
      <c r="G139" s="166">
        <f>SUMIF('Division Lvl (excl. Esc)'!$A$2:$A$418,$B139,'Division Lvl (excl. Esc)'!L$2:L$418)</f>
        <v>0</v>
      </c>
      <c r="H139" s="166">
        <f>SUMIF('Division Lvl (excl. Esc)'!$A$2:$A$418,$B139,'Division Lvl (excl. Esc)'!M$2:M$418)</f>
        <v>0</v>
      </c>
      <c r="I139" s="166">
        <f>SUMIF('Division Lvl (excl. Esc)'!$A$2:$A$418,$B139,'Division Lvl (excl. Esc)'!N$2:N$418)</f>
        <v>791166.92912002828</v>
      </c>
      <c r="J139" s="166">
        <f>SUMIF('Division Lvl (excl. Esc)'!$A$2:$A$418,$B139,'Division Lvl (excl. Esc)'!O$2:O$418)</f>
        <v>791166.92912002828</v>
      </c>
      <c r="K139" s="166">
        <f>SUMIF('Division Lvl (excl. Esc)'!$A$2:$A$418,$B139,'Division Lvl (excl. Esc)'!P$2:P$418)</f>
        <v>791166.92912002828</v>
      </c>
      <c r="L139" s="166">
        <f>SUMIF('Division Lvl (excl. Esc)'!$A$2:$A$418,$B139,'Division Lvl (excl. Esc)'!Q$2:Q$418)</f>
        <v>791166.92912002828</v>
      </c>
      <c r="M139" s="167">
        <f>SUMIF('Division Lvl (excl. Esc)'!$A$2:$A$418,$B139,'Division Lvl (excl. Esc)'!R$2:R$418)</f>
        <v>800000</v>
      </c>
      <c r="N139" s="168">
        <f>SUMIF('Division Lvl (excl. Esc)'!$A$2:$A$418,$B139,'Division Lvl (excl. Esc)'!X$2:X$418)</f>
        <v>0</v>
      </c>
      <c r="O139" s="169">
        <f>SUMIF('Division Lvl (excl. Esc)'!$A$2:$A$418,$B139,'Division Lvl (excl. Esc)'!Y$2:Y$418)</f>
        <v>0</v>
      </c>
      <c r="P139" s="169">
        <f>SUMIF('Division Lvl (excl. Esc)'!$A$2:$A$418,$B139,'Division Lvl (excl. Esc)'!Z$2:Z$418)</f>
        <v>0</v>
      </c>
      <c r="Q139" s="169">
        <f>SUMIF('Division Lvl (excl. Esc)'!$A$2:$A$418,$B139,'Division Lvl (excl. Esc)'!AA$2:AA$418)</f>
        <v>0</v>
      </c>
      <c r="R139" s="169">
        <f>SUMIF('Division Lvl (excl. Esc)'!$A$2:$A$418,$B139,'Division Lvl (excl. Esc)'!AB$2:AB$418)</f>
        <v>0</v>
      </c>
      <c r="S139" s="169">
        <f>SUMIF('Division Lvl (excl. Esc)'!$A$2:$A$418,$B139,'Division Lvl (excl. Esc)'!AC$2:AC$418)</f>
        <v>917511.08040820097</v>
      </c>
      <c r="T139" s="169">
        <f>SUMIF('Division Lvl (excl. Esc)'!$A$2:$A$418,$B139,'Division Lvl (excl. Esc)'!AD$2:AD$418)</f>
        <v>940448.85741840606</v>
      </c>
      <c r="U139" s="169">
        <f>SUMIF('Division Lvl (excl. Esc)'!$A$2:$A$418,$B139,'Division Lvl (excl. Esc)'!AE$2:AE$418)</f>
        <v>963960.07885386609</v>
      </c>
      <c r="V139" s="170">
        <f>SUMIF('Division Lvl (excl. Esc)'!$A$2:$A$418,$B139,'Division Lvl (excl. Esc)'!AF$2:AF$418)</f>
        <v>988059.08082521264</v>
      </c>
      <c r="W139" s="170">
        <f>SUMIF('Division Lvl (excl. Esc)'!$A$2:$A$418,$B139,'Division Lvl (excl. Esc)'!AG$2:AG$418)</f>
        <v>1024067.6353570856</v>
      </c>
      <c r="X139" s="165">
        <f t="shared" si="6"/>
        <v>3964667.7164801131</v>
      </c>
      <c r="Y139" s="171">
        <f t="shared" si="7"/>
        <v>4834046.7328627715</v>
      </c>
      <c r="Z139" s="172"/>
    </row>
    <row r="140" spans="1:26" x14ac:dyDescent="0.25">
      <c r="A140" s="163" t="str">
        <f>INDEX('Division Lvl (excl. Esc)'!$AO$2:$AO$418,MATCH(B140,'Division Lvl (excl. Esc)'!$A$2:$A$418,0))</f>
        <v>TM</v>
      </c>
      <c r="B140" s="164" t="s">
        <v>83</v>
      </c>
      <c r="C140" s="130" t="str">
        <f>INDEX('Division Lvl (excl. Esc)'!$B$2:$B$418,MATCH(B140,'Division Lvl (excl. Esc)'!$A$2:$A$418,0))</f>
        <v>Steel tower below ground rectification work</v>
      </c>
      <c r="D140" s="165">
        <f>SUMIF('Division Lvl (excl. Esc)'!$A$2:$A$418,$B140,'Division Lvl (excl. Esc)'!I$2:I$418)</f>
        <v>0</v>
      </c>
      <c r="E140" s="166">
        <f>SUMIF('Division Lvl (excl. Esc)'!$A$2:$A$418,$B140,'Division Lvl (excl. Esc)'!J$2:J$418)</f>
        <v>1495980.6895125087</v>
      </c>
      <c r="F140" s="166">
        <f>SUMIF('Division Lvl (excl. Esc)'!$A$2:$A$418,$B140,'Division Lvl (excl. Esc)'!K$2:K$418)</f>
        <v>1492041.4493225415</v>
      </c>
      <c r="G140" s="166">
        <f>SUMIF('Division Lvl (excl. Esc)'!$A$2:$A$418,$B140,'Division Lvl (excl. Esc)'!L$2:L$418)</f>
        <v>1487473.0496269143</v>
      </c>
      <c r="H140" s="166">
        <f>SUMIF('Division Lvl (excl. Esc)'!$A$2:$A$418,$B140,'Division Lvl (excl. Esc)'!M$2:M$418)</f>
        <v>1483437.992100053</v>
      </c>
      <c r="I140" s="166">
        <f>SUMIF('Division Lvl (excl. Esc)'!$A$2:$A$418,$B140,'Division Lvl (excl. Esc)'!N$2:N$418)</f>
        <v>1483437.992100053</v>
      </c>
      <c r="J140" s="166">
        <f>SUMIF('Division Lvl (excl. Esc)'!$A$2:$A$418,$B140,'Division Lvl (excl. Esc)'!O$2:O$418)</f>
        <v>1483437.992100053</v>
      </c>
      <c r="K140" s="166">
        <f>SUMIF('Division Lvl (excl. Esc)'!$A$2:$A$418,$B140,'Division Lvl (excl. Esc)'!P$2:P$418)</f>
        <v>1186750.3936800424</v>
      </c>
      <c r="L140" s="166">
        <f>SUMIF('Division Lvl (excl. Esc)'!$A$2:$A$418,$B140,'Division Lvl (excl. Esc)'!Q$2:Q$418)</f>
        <v>741718.9960500265</v>
      </c>
      <c r="M140" s="167">
        <f>SUMIF('Division Lvl (excl. Esc)'!$A$2:$A$418,$B140,'Division Lvl (excl. Esc)'!R$2:R$418)</f>
        <v>750000</v>
      </c>
      <c r="N140" s="168">
        <f>SUMIF('Division Lvl (excl. Esc)'!$A$2:$A$418,$B140,'Division Lvl (excl. Esc)'!X$2:X$418)</f>
        <v>0</v>
      </c>
      <c r="O140" s="169">
        <f>SUMIF('Division Lvl (excl. Esc)'!$A$2:$A$418,$B140,'Division Lvl (excl. Esc)'!Y$2:Y$418)</f>
        <v>1571714.7119190793</v>
      </c>
      <c r="P140" s="169">
        <f>SUMIF('Division Lvl (excl. Esc)'!$A$2:$A$418,$B140,'Division Lvl (excl. Esc)'!Z$2:Z$418)</f>
        <v>1606765.4488868574</v>
      </c>
      <c r="Q140" s="169">
        <f>SUMIF('Division Lvl (excl. Esc)'!$A$2:$A$418,$B140,'Division Lvl (excl. Esc)'!AA$2:AA$418)</f>
        <v>1641891.9266354679</v>
      </c>
      <c r="R140" s="169">
        <f>SUMIF('Division Lvl (excl. Esc)'!$A$2:$A$418,$B140,'Division Lvl (excl. Esc)'!AB$2:AB$418)</f>
        <v>1678373.9275759775</v>
      </c>
      <c r="S140" s="169">
        <f>SUMIF('Division Lvl (excl. Esc)'!$A$2:$A$418,$B140,'Division Lvl (excl. Esc)'!AC$2:AC$418)</f>
        <v>1720333.2757653769</v>
      </c>
      <c r="T140" s="169">
        <f>SUMIF('Division Lvl (excl. Esc)'!$A$2:$A$418,$B140,'Division Lvl (excl. Esc)'!AD$2:AD$418)</f>
        <v>1763341.6076595113</v>
      </c>
      <c r="U140" s="169">
        <f>SUMIF('Division Lvl (excl. Esc)'!$A$2:$A$418,$B140,'Division Lvl (excl. Esc)'!AE$2:AE$418)</f>
        <v>1445940.1182807991</v>
      </c>
      <c r="V140" s="170">
        <f>SUMIF('Division Lvl (excl. Esc)'!$A$2:$A$418,$B140,'Division Lvl (excl. Esc)'!AF$2:AF$418)</f>
        <v>926305.38827363681</v>
      </c>
      <c r="W140" s="170">
        <f>SUMIF('Division Lvl (excl. Esc)'!$A$2:$A$418,$B140,'Division Lvl (excl. Esc)'!AG$2:AG$418)</f>
        <v>960063.40814726776</v>
      </c>
      <c r="X140" s="165">
        <f t="shared" si="6"/>
        <v>11604278.55449219</v>
      </c>
      <c r="Y140" s="171">
        <f t="shared" si="7"/>
        <v>13314729.813143976</v>
      </c>
      <c r="Z140" s="172"/>
    </row>
    <row r="141" spans="1:26" x14ac:dyDescent="0.25">
      <c r="A141" s="163" t="str">
        <f>INDEX('Division Lvl (excl. Esc)'!$AO$2:$AO$418,MATCH(B141,'Division Lvl (excl. Esc)'!$A$2:$A$418,0))</f>
        <v>TM</v>
      </c>
      <c r="B141" s="175" t="s">
        <v>363</v>
      </c>
      <c r="C141" s="130" t="str">
        <f>INDEX('Division Lvl (excl. Esc)'!$B$2:$B$418,MATCH(B141,'Division Lvl (excl. Esc)'!$A$2:$A$418,0))</f>
        <v>Earthing refurbishment of lines 940/941</v>
      </c>
      <c r="D141" s="165">
        <f>SUMIF('Division Lvl (excl. Esc)'!$A$2:$A$418,$B141,'Division Lvl (excl. Esc)'!I$2:I$418)</f>
        <v>279717.73120136582</v>
      </c>
      <c r="E141" s="166">
        <f>SUMIF('Division Lvl (excl. Esc)'!$A$2:$A$418,$B141,'Division Lvl (excl. Esc)'!J$2:J$418)</f>
        <v>279249.72870900162</v>
      </c>
      <c r="F141" s="166">
        <f>SUMIF('Division Lvl (excl. Esc)'!$A$2:$A$418,$B141,'Division Lvl (excl. Esc)'!K$2:K$418)</f>
        <v>278514.4038735411</v>
      </c>
      <c r="G141" s="166">
        <f>SUMIF('Division Lvl (excl. Esc)'!$A$2:$A$418,$B141,'Division Lvl (excl. Esc)'!L$2:L$418)</f>
        <v>277661.63593035733</v>
      </c>
      <c r="H141" s="166">
        <f>SUMIF('Division Lvl (excl. Esc)'!$A$2:$A$418,$B141,'Division Lvl (excl. Esc)'!M$2:M$418)</f>
        <v>19779.173228000705</v>
      </c>
      <c r="I141" s="166">
        <f>SUMIF('Division Lvl (excl. Esc)'!$A$2:$A$418,$B141,'Division Lvl (excl. Esc)'!N$2:N$418)</f>
        <v>19779.173228000705</v>
      </c>
      <c r="J141" s="166">
        <f>SUMIF('Division Lvl (excl. Esc)'!$A$2:$A$418,$B141,'Division Lvl (excl. Esc)'!O$2:O$418)</f>
        <v>19779.173228000705</v>
      </c>
      <c r="K141" s="166">
        <f>SUMIF('Division Lvl (excl. Esc)'!$A$2:$A$418,$B141,'Division Lvl (excl. Esc)'!P$2:P$418)</f>
        <v>19779.173228000705</v>
      </c>
      <c r="L141" s="166">
        <f>SUMIF('Division Lvl (excl. Esc)'!$A$2:$A$418,$B141,'Division Lvl (excl. Esc)'!Q$2:Q$418)</f>
        <v>19779.173228000705</v>
      </c>
      <c r="M141" s="167">
        <f>SUMIF('Division Lvl (excl. Esc)'!$A$2:$A$418,$B141,'Division Lvl (excl. Esc)'!R$2:R$418)</f>
        <v>20000</v>
      </c>
      <c r="N141" s="168">
        <f>SUMIF('Division Lvl (excl. Esc)'!$A$2:$A$418,$B141,'Division Lvl (excl. Esc)'!X$2:X$418)</f>
        <v>286710.67448139994</v>
      </c>
      <c r="O141" s="169">
        <f>SUMIF('Division Lvl (excl. Esc)'!$A$2:$A$418,$B141,'Division Lvl (excl. Esc)'!Y$2:Y$418)</f>
        <v>293386.74622489477</v>
      </c>
      <c r="P141" s="169">
        <f>SUMIF('Division Lvl (excl. Esc)'!$A$2:$A$418,$B141,'Division Lvl (excl. Esc)'!Z$2:Z$418)</f>
        <v>299929.55045888002</v>
      </c>
      <c r="Q141" s="169">
        <f>SUMIF('Division Lvl (excl. Esc)'!$A$2:$A$418,$B141,'Division Lvl (excl. Esc)'!AA$2:AA$418)</f>
        <v>306486.49297195399</v>
      </c>
      <c r="R141" s="169">
        <f>SUMIF('Division Lvl (excl. Esc)'!$A$2:$A$418,$B141,'Division Lvl (excl. Esc)'!AB$2:AB$418)</f>
        <v>22378.319034346365</v>
      </c>
      <c r="S141" s="169">
        <f>SUMIF('Division Lvl (excl. Esc)'!$A$2:$A$418,$B141,'Division Lvl (excl. Esc)'!AC$2:AC$418)</f>
        <v>22937.777010205024</v>
      </c>
      <c r="T141" s="169">
        <f>SUMIF('Division Lvl (excl. Esc)'!$A$2:$A$418,$B141,'Division Lvl (excl. Esc)'!AD$2:AD$418)</f>
        <v>23511.221435460149</v>
      </c>
      <c r="U141" s="169">
        <f>SUMIF('Division Lvl (excl. Esc)'!$A$2:$A$418,$B141,'Division Lvl (excl. Esc)'!AE$2:AE$418)</f>
        <v>24099.00197134665</v>
      </c>
      <c r="V141" s="170">
        <f>SUMIF('Division Lvl (excl. Esc)'!$A$2:$A$418,$B141,'Division Lvl (excl. Esc)'!AF$2:AF$418)</f>
        <v>24701.477020630315</v>
      </c>
      <c r="W141" s="170">
        <f>SUMIF('Division Lvl (excl. Esc)'!$A$2:$A$418,$B141,'Division Lvl (excl. Esc)'!AG$2:AG$418)</f>
        <v>25601.690883927142</v>
      </c>
      <c r="X141" s="165">
        <f t="shared" si="6"/>
        <v>1234039.3658542696</v>
      </c>
      <c r="Y141" s="171">
        <f t="shared" si="7"/>
        <v>1329742.9514930444</v>
      </c>
      <c r="Z141" s="172"/>
    </row>
    <row r="142" spans="1:26" x14ac:dyDescent="0.25">
      <c r="A142" s="163" t="str">
        <f>INDEX('Division Lvl (excl. Esc)'!$AO$2:$AO$418,MATCH(B142,'Division Lvl (excl. Esc)'!$A$2:$A$418,0))</f>
        <v>TM</v>
      </c>
      <c r="B142" s="164" t="s">
        <v>95</v>
      </c>
      <c r="C142" s="130" t="str">
        <f>INDEX('Division Lvl (excl. Esc)'!$B$2:$B$418,MATCH(B142,'Division Lvl (excl. Esc)'!$A$2:$A$418,0))</f>
        <v>Subtransmission line earthing refurbishment</v>
      </c>
      <c r="D142" s="165">
        <f>SUMIF('Division Lvl (excl. Esc)'!$A$2:$A$418,$B142,'Division Lvl (excl. Esc)'!I$2:I$418)</f>
        <v>0</v>
      </c>
      <c r="E142" s="166">
        <f>SUMIF('Division Lvl (excl. Esc)'!$A$2:$A$418,$B142,'Division Lvl (excl. Esc)'!J$2:J$418)</f>
        <v>598392.27580500348</v>
      </c>
      <c r="F142" s="166">
        <f>SUMIF('Division Lvl (excl. Esc)'!$A$2:$A$418,$B142,'Division Lvl (excl. Esc)'!K$2:K$418)</f>
        <v>596816.57972901664</v>
      </c>
      <c r="G142" s="166">
        <f>SUMIF('Division Lvl (excl. Esc)'!$A$2:$A$418,$B142,'Division Lvl (excl. Esc)'!L$2:L$418)</f>
        <v>594989.21985076566</v>
      </c>
      <c r="H142" s="166">
        <f>SUMIF('Division Lvl (excl. Esc)'!$A$2:$A$418,$B142,'Division Lvl (excl. Esc)'!M$2:M$418)</f>
        <v>593375.19684002118</v>
      </c>
      <c r="I142" s="166">
        <f>SUMIF('Division Lvl (excl. Esc)'!$A$2:$A$418,$B142,'Division Lvl (excl. Esc)'!N$2:N$418)</f>
        <v>593375.19684002118</v>
      </c>
      <c r="J142" s="166">
        <f>SUMIF('Division Lvl (excl. Esc)'!$A$2:$A$418,$B142,'Division Lvl (excl. Esc)'!O$2:O$418)</f>
        <v>593375.19684002118</v>
      </c>
      <c r="K142" s="166">
        <f>SUMIF('Division Lvl (excl. Esc)'!$A$2:$A$418,$B142,'Division Lvl (excl. Esc)'!P$2:P$418)</f>
        <v>593375.19684002118</v>
      </c>
      <c r="L142" s="166">
        <f>SUMIF('Division Lvl (excl. Esc)'!$A$2:$A$418,$B142,'Division Lvl (excl. Esc)'!Q$2:Q$418)</f>
        <v>593375.19684002118</v>
      </c>
      <c r="M142" s="167">
        <f>SUMIF('Division Lvl (excl. Esc)'!$A$2:$A$418,$B142,'Division Lvl (excl. Esc)'!R$2:R$418)</f>
        <v>600000</v>
      </c>
      <c r="N142" s="168">
        <f>SUMIF('Division Lvl (excl. Esc)'!$A$2:$A$418,$B142,'Division Lvl (excl. Esc)'!X$2:X$418)</f>
        <v>0</v>
      </c>
      <c r="O142" s="169">
        <f>SUMIF('Division Lvl (excl. Esc)'!$A$2:$A$418,$B142,'Division Lvl (excl. Esc)'!Y$2:Y$418)</f>
        <v>628685.88476763177</v>
      </c>
      <c r="P142" s="169">
        <f>SUMIF('Division Lvl (excl. Esc)'!$A$2:$A$418,$B142,'Division Lvl (excl. Esc)'!Z$2:Z$418)</f>
        <v>642706.17955474299</v>
      </c>
      <c r="Q142" s="169">
        <f>SUMIF('Division Lvl (excl. Esc)'!$A$2:$A$418,$B142,'Division Lvl (excl. Esc)'!AA$2:AA$418)</f>
        <v>656756.77065418719</v>
      </c>
      <c r="R142" s="169">
        <f>SUMIF('Division Lvl (excl. Esc)'!$A$2:$A$418,$B142,'Division Lvl (excl. Esc)'!AB$2:AB$418)</f>
        <v>671349.57103039103</v>
      </c>
      <c r="S142" s="169">
        <f>SUMIF('Division Lvl (excl. Esc)'!$A$2:$A$418,$B142,'Division Lvl (excl. Esc)'!AC$2:AC$418)</f>
        <v>688133.3103061507</v>
      </c>
      <c r="T142" s="169">
        <f>SUMIF('Division Lvl (excl. Esc)'!$A$2:$A$418,$B142,'Division Lvl (excl. Esc)'!AD$2:AD$418)</f>
        <v>705336.64306380448</v>
      </c>
      <c r="U142" s="169">
        <f>SUMIF('Division Lvl (excl. Esc)'!$A$2:$A$418,$B142,'Division Lvl (excl. Esc)'!AE$2:AE$418)</f>
        <v>722970.05914039956</v>
      </c>
      <c r="V142" s="170">
        <f>SUMIF('Division Lvl (excl. Esc)'!$A$2:$A$418,$B142,'Division Lvl (excl. Esc)'!AF$2:AF$418)</f>
        <v>741044.31061890943</v>
      </c>
      <c r="W142" s="170">
        <f>SUMIF('Division Lvl (excl. Esc)'!$A$2:$A$418,$B142,'Division Lvl (excl. Esc)'!AG$2:AG$418)</f>
        <v>768050.72651781421</v>
      </c>
      <c r="X142" s="165">
        <f t="shared" si="6"/>
        <v>5357074.0595848924</v>
      </c>
      <c r="Y142" s="171">
        <f t="shared" si="7"/>
        <v>6225033.4556540307</v>
      </c>
      <c r="Z142" s="172"/>
    </row>
    <row r="143" spans="1:26" x14ac:dyDescent="0.25">
      <c r="A143" s="163" t="str">
        <f>INDEX('Division Lvl (excl. Esc)'!$AO$2:$AO$418,MATCH(B143,'Division Lvl (excl. Esc)'!$A$2:$A$418,0))</f>
        <v>TS</v>
      </c>
      <c r="B143" s="177" t="s">
        <v>2</v>
      </c>
      <c r="C143" s="130" t="str">
        <f>INDEX('Division Lvl (excl. Esc)'!$B$2:$B$418,MATCH(B143,'Division Lvl (excl. Esc)'!$A$2:$A$418,0))</f>
        <v>132kV circuit breaker replacement</v>
      </c>
      <c r="D143" s="165">
        <f>SUMIF('Division Lvl (excl. Esc)'!$A$2:$A$418,$B143,'Division Lvl (excl. Esc)'!I$2:I$418)</f>
        <v>0</v>
      </c>
      <c r="E143" s="166">
        <f>SUMIF('Division Lvl (excl. Esc)'!$A$2:$A$418,$B143,'Division Lvl (excl. Esc)'!J$2:J$418)</f>
        <v>0</v>
      </c>
      <c r="F143" s="166">
        <f>SUMIF('Division Lvl (excl. Esc)'!$A$2:$A$418,$B143,'Division Lvl (excl. Esc)'!K$2:K$418)</f>
        <v>0</v>
      </c>
      <c r="G143" s="166">
        <f>SUMIF('Division Lvl (excl. Esc)'!$A$2:$A$418,$B143,'Division Lvl (excl. Esc)'!L$2:L$418)</f>
        <v>358976.82930996199</v>
      </c>
      <c r="H143" s="166">
        <f>SUMIF('Division Lvl (excl. Esc)'!$A$2:$A$418,$B143,'Division Lvl (excl. Esc)'!M$2:M$418)</f>
        <v>358003.03542681277</v>
      </c>
      <c r="I143" s="166">
        <f>SUMIF('Division Lvl (excl. Esc)'!$A$2:$A$418,$B143,'Division Lvl (excl. Esc)'!N$2:N$418)</f>
        <v>358003.03542681277</v>
      </c>
      <c r="J143" s="166">
        <f>SUMIF('Division Lvl (excl. Esc)'!$A$2:$A$418,$B143,'Division Lvl (excl. Esc)'!O$2:O$418)</f>
        <v>358003.03542681277</v>
      </c>
      <c r="K143" s="166">
        <f>SUMIF('Division Lvl (excl. Esc)'!$A$2:$A$418,$B143,'Division Lvl (excl. Esc)'!P$2:P$418)</f>
        <v>358003.03542681277</v>
      </c>
      <c r="L143" s="166">
        <f>SUMIF('Division Lvl (excl. Esc)'!$A$2:$A$418,$B143,'Division Lvl (excl. Esc)'!Q$2:Q$418)</f>
        <v>358003.03542681277</v>
      </c>
      <c r="M143" s="167">
        <f>SUMIF('Division Lvl (excl. Esc)'!$A$2:$A$418,$B143,'Division Lvl (excl. Esc)'!R$2:R$418)</f>
        <v>362000</v>
      </c>
      <c r="N143" s="168">
        <f>SUMIF('Division Lvl (excl. Esc)'!$A$2:$A$418,$B143,'Division Lvl (excl. Esc)'!X$2:X$418)</f>
        <v>0</v>
      </c>
      <c r="O143" s="169">
        <f>SUMIF('Division Lvl (excl. Esc)'!$A$2:$A$418,$B143,'Division Lvl (excl. Esc)'!Y$2:Y$418)</f>
        <v>0</v>
      </c>
      <c r="P143" s="169">
        <f>SUMIF('Division Lvl (excl. Esc)'!$A$2:$A$418,$B143,'Division Lvl (excl. Esc)'!Z$2:Z$418)</f>
        <v>0</v>
      </c>
      <c r="Q143" s="169">
        <f>SUMIF('Division Lvl (excl. Esc)'!$A$2:$A$418,$B143,'Division Lvl (excl. Esc)'!AA$2:AA$418)</f>
        <v>396243.25162802631</v>
      </c>
      <c r="R143" s="169">
        <f>SUMIF('Division Lvl (excl. Esc)'!$A$2:$A$418,$B143,'Division Lvl (excl. Esc)'!AB$2:AB$418)</f>
        <v>405047.57452166924</v>
      </c>
      <c r="S143" s="169">
        <f>SUMIF('Division Lvl (excl. Esc)'!$A$2:$A$418,$B143,'Division Lvl (excl. Esc)'!AC$2:AC$418)</f>
        <v>415173.7638847109</v>
      </c>
      <c r="T143" s="169">
        <f>SUMIF('Division Lvl (excl. Esc)'!$A$2:$A$418,$B143,'Division Lvl (excl. Esc)'!AD$2:AD$418)</f>
        <v>425553.10798182874</v>
      </c>
      <c r="U143" s="169">
        <f>SUMIF('Division Lvl (excl. Esc)'!$A$2:$A$418,$B143,'Division Lvl (excl. Esc)'!AE$2:AE$418)</f>
        <v>436191.93568137439</v>
      </c>
      <c r="V143" s="170">
        <f>SUMIF('Division Lvl (excl. Esc)'!$A$2:$A$418,$B143,'Division Lvl (excl. Esc)'!AF$2:AF$418)</f>
        <v>447096.7340734087</v>
      </c>
      <c r="W143" s="170">
        <f>SUMIF('Division Lvl (excl. Esc)'!$A$2:$A$418,$B143,'Division Lvl (excl. Esc)'!AG$2:AG$418)</f>
        <v>463390.60499908129</v>
      </c>
      <c r="X143" s="165">
        <f t="shared" si="6"/>
        <v>2510992.0064440258</v>
      </c>
      <c r="Y143" s="171">
        <f t="shared" si="7"/>
        <v>2988696.9727700995</v>
      </c>
      <c r="Z143" s="172"/>
    </row>
    <row r="144" spans="1:26" x14ac:dyDescent="0.25">
      <c r="A144" s="163" t="str">
        <f>INDEX('Division Lvl (excl. Esc)'!$AO$2:$AO$418,MATCH(B144,'Division Lvl (excl. Esc)'!$A$2:$A$418,0))</f>
        <v>TS</v>
      </c>
      <c r="B144" s="177" t="s">
        <v>4</v>
      </c>
      <c r="C144" s="130" t="str">
        <f>INDEX('Division Lvl (excl. Esc)'!$B$2:$B$418,MATCH(B144,'Division Lvl (excl. Esc)'!$A$2:$A$418,0))</f>
        <v>33kV circuit breaker replacement</v>
      </c>
      <c r="D144" s="165">
        <f>SUMIF('Division Lvl (excl. Esc)'!$A$2:$A$418,$B144,'Division Lvl (excl. Esc)'!I$2:I$418)</f>
        <v>0</v>
      </c>
      <c r="E144" s="166">
        <f>SUMIF('Division Lvl (excl. Esc)'!$A$2:$A$418,$B144,'Division Lvl (excl. Esc)'!J$2:J$418)</f>
        <v>0</v>
      </c>
      <c r="F144" s="166">
        <f>SUMIF('Division Lvl (excl. Esc)'!$A$2:$A$418,$B144,'Division Lvl (excl. Esc)'!K$2:K$418)</f>
        <v>0</v>
      </c>
      <c r="G144" s="166">
        <f>SUMIF('Division Lvl (excl. Esc)'!$A$2:$A$418,$B144,'Division Lvl (excl. Esc)'!L$2:L$418)</f>
        <v>763569.49880848266</v>
      </c>
      <c r="H144" s="166">
        <f>SUMIF('Division Lvl (excl. Esc)'!$A$2:$A$418,$B144,'Division Lvl (excl. Esc)'!M$2:M$418)</f>
        <v>761498.16927802726</v>
      </c>
      <c r="I144" s="166">
        <f>SUMIF('Division Lvl (excl. Esc)'!$A$2:$A$418,$B144,'Division Lvl (excl. Esc)'!N$2:N$418)</f>
        <v>1170927.0550976419</v>
      </c>
      <c r="J144" s="166">
        <f>SUMIF('Division Lvl (excl. Esc)'!$A$2:$A$418,$B144,'Division Lvl (excl. Esc)'!O$2:O$418)</f>
        <v>1170927.0550976419</v>
      </c>
      <c r="K144" s="166">
        <f>SUMIF('Division Lvl (excl. Esc)'!$A$2:$A$418,$B144,'Division Lvl (excl. Esc)'!P$2:P$418)</f>
        <v>1170927.0550976419</v>
      </c>
      <c r="L144" s="166">
        <f>SUMIF('Division Lvl (excl. Esc)'!$A$2:$A$418,$B144,'Division Lvl (excl. Esc)'!Q$2:Q$418)</f>
        <v>1170927.0550976419</v>
      </c>
      <c r="M144" s="167">
        <f>SUMIF('Division Lvl (excl. Esc)'!$A$2:$A$418,$B144,'Division Lvl (excl. Esc)'!R$2:R$418)</f>
        <v>1184000</v>
      </c>
      <c r="N144" s="168">
        <f>SUMIF('Division Lvl (excl. Esc)'!$A$2:$A$418,$B144,'Division Lvl (excl. Esc)'!X$2:X$418)</f>
        <v>0</v>
      </c>
      <c r="O144" s="169">
        <f>SUMIF('Division Lvl (excl. Esc)'!$A$2:$A$418,$B144,'Division Lvl (excl. Esc)'!Y$2:Y$418)</f>
        <v>0</v>
      </c>
      <c r="P144" s="169">
        <f>SUMIF('Division Lvl (excl. Esc)'!$A$2:$A$418,$B144,'Division Lvl (excl. Esc)'!Z$2:Z$418)</f>
        <v>0</v>
      </c>
      <c r="Q144" s="169">
        <f>SUMIF('Division Lvl (excl. Esc)'!$A$2:$A$418,$B144,'Division Lvl (excl. Esc)'!AA$2:AA$418)</f>
        <v>842837.85567287356</v>
      </c>
      <c r="R144" s="169">
        <f>SUMIF('Division Lvl (excl. Esc)'!$A$2:$A$418,$B144,'Division Lvl (excl. Esc)'!AB$2:AB$418)</f>
        <v>861565.28282233514</v>
      </c>
      <c r="S144" s="169">
        <f>SUMIF('Division Lvl (excl. Esc)'!$A$2:$A$418,$B144,'Division Lvl (excl. Esc)'!AC$2:AC$418)</f>
        <v>1357916.3990041376</v>
      </c>
      <c r="T144" s="169">
        <f>SUMIF('Division Lvl (excl. Esc)'!$A$2:$A$418,$B144,'Division Lvl (excl. Esc)'!AD$2:AD$418)</f>
        <v>1391864.3089792409</v>
      </c>
      <c r="U144" s="169">
        <f>SUMIF('Division Lvl (excl. Esc)'!$A$2:$A$418,$B144,'Division Lvl (excl. Esc)'!AE$2:AE$418)</f>
        <v>1426660.916703722</v>
      </c>
      <c r="V144" s="170">
        <f>SUMIF('Division Lvl (excl. Esc)'!$A$2:$A$418,$B144,'Division Lvl (excl. Esc)'!AF$2:AF$418)</f>
        <v>1462327.4396213146</v>
      </c>
      <c r="W144" s="170">
        <f>SUMIF('Division Lvl (excl. Esc)'!$A$2:$A$418,$B144,'Division Lvl (excl. Esc)'!AG$2:AG$418)</f>
        <v>1515620.1003284869</v>
      </c>
      <c r="X144" s="165">
        <f t="shared" si="6"/>
        <v>7392775.8884770777</v>
      </c>
      <c r="Y144" s="171">
        <f t="shared" si="7"/>
        <v>8858792.3031321093</v>
      </c>
      <c r="Z144" s="172"/>
    </row>
    <row r="145" spans="1:26" x14ac:dyDescent="0.25">
      <c r="A145" s="163" t="str">
        <f>INDEX('Division Lvl (excl. Esc)'!$AO$2:$AO$418,MATCH(B145,'Division Lvl (excl. Esc)'!$A$2:$A$418,0))</f>
        <v>TS</v>
      </c>
      <c r="B145" s="177" t="s">
        <v>5</v>
      </c>
      <c r="C145" s="130" t="str">
        <f>INDEX('Division Lvl (excl. Esc)'!$B$2:$B$418,MATCH(B145,'Division Lvl (excl. Esc)'!$A$2:$A$418,0))</f>
        <v>11kV circuit breaker replacement</v>
      </c>
      <c r="D145" s="165">
        <f>SUMIF('Division Lvl (excl. Esc)'!$A$2:$A$418,$B145,'Division Lvl (excl. Esc)'!I$2:I$418)</f>
        <v>0</v>
      </c>
      <c r="E145" s="166">
        <f>SUMIF('Division Lvl (excl. Esc)'!$A$2:$A$418,$B145,'Division Lvl (excl. Esc)'!J$2:J$418)</f>
        <v>349062.16088625201</v>
      </c>
      <c r="F145" s="166">
        <f>SUMIF('Division Lvl (excl. Esc)'!$A$2:$A$418,$B145,'Division Lvl (excl. Esc)'!K$2:K$418)</f>
        <v>348143.00484192633</v>
      </c>
      <c r="G145" s="166">
        <f>SUMIF('Division Lvl (excl. Esc)'!$A$2:$A$418,$B145,'Division Lvl (excl. Esc)'!L$2:L$418)</f>
        <v>0</v>
      </c>
      <c r="H145" s="166">
        <f>SUMIF('Division Lvl (excl. Esc)'!$A$2:$A$418,$B145,'Division Lvl (excl. Esc)'!M$2:M$418)</f>
        <v>0</v>
      </c>
      <c r="I145" s="166">
        <f>SUMIF('Division Lvl (excl. Esc)'!$A$2:$A$418,$B145,'Division Lvl (excl. Esc)'!N$2:N$418)</f>
        <v>0</v>
      </c>
      <c r="J145" s="166">
        <f>SUMIF('Division Lvl (excl. Esc)'!$A$2:$A$418,$B145,'Division Lvl (excl. Esc)'!O$2:O$418)</f>
        <v>0</v>
      </c>
      <c r="K145" s="166">
        <f>SUMIF('Division Lvl (excl. Esc)'!$A$2:$A$418,$B145,'Division Lvl (excl. Esc)'!P$2:P$418)</f>
        <v>0</v>
      </c>
      <c r="L145" s="166">
        <f>SUMIF('Division Lvl (excl. Esc)'!$A$2:$A$418,$B145,'Division Lvl (excl. Esc)'!Q$2:Q$418)</f>
        <v>0</v>
      </c>
      <c r="M145" s="167">
        <f>SUMIF('Division Lvl (excl. Esc)'!$A$2:$A$418,$B145,'Division Lvl (excl. Esc)'!R$2:R$418)</f>
        <v>0</v>
      </c>
      <c r="N145" s="168">
        <f>SUMIF('Division Lvl (excl. Esc)'!$A$2:$A$418,$B145,'Division Lvl (excl. Esc)'!X$2:X$418)</f>
        <v>0</v>
      </c>
      <c r="O145" s="169">
        <f>SUMIF('Division Lvl (excl. Esc)'!$A$2:$A$418,$B145,'Division Lvl (excl. Esc)'!Y$2:Y$418)</f>
        <v>366733.43278111849</v>
      </c>
      <c r="P145" s="169">
        <f>SUMIF('Division Lvl (excl. Esc)'!$A$2:$A$418,$B145,'Division Lvl (excl. Esc)'!Z$2:Z$418)</f>
        <v>374911.93807360006</v>
      </c>
      <c r="Q145" s="169">
        <f>SUMIF('Division Lvl (excl. Esc)'!$A$2:$A$418,$B145,'Division Lvl (excl. Esc)'!AA$2:AA$418)</f>
        <v>0</v>
      </c>
      <c r="R145" s="169">
        <f>SUMIF('Division Lvl (excl. Esc)'!$A$2:$A$418,$B145,'Division Lvl (excl. Esc)'!AB$2:AB$418)</f>
        <v>0</v>
      </c>
      <c r="S145" s="169">
        <f>SUMIF('Division Lvl (excl. Esc)'!$A$2:$A$418,$B145,'Division Lvl (excl. Esc)'!AC$2:AC$418)</f>
        <v>0</v>
      </c>
      <c r="T145" s="169">
        <f>SUMIF('Division Lvl (excl. Esc)'!$A$2:$A$418,$B145,'Division Lvl (excl. Esc)'!AD$2:AD$418)</f>
        <v>0</v>
      </c>
      <c r="U145" s="169">
        <f>SUMIF('Division Lvl (excl. Esc)'!$A$2:$A$418,$B145,'Division Lvl (excl. Esc)'!AE$2:AE$418)</f>
        <v>0</v>
      </c>
      <c r="V145" s="170">
        <f>SUMIF('Division Lvl (excl. Esc)'!$A$2:$A$418,$B145,'Division Lvl (excl. Esc)'!AF$2:AF$418)</f>
        <v>0</v>
      </c>
      <c r="W145" s="170">
        <f>SUMIF('Division Lvl (excl. Esc)'!$A$2:$A$418,$B145,'Division Lvl (excl. Esc)'!AG$2:AG$418)</f>
        <v>0</v>
      </c>
      <c r="X145" s="165">
        <f t="shared" si="6"/>
        <v>697205.16572817834</v>
      </c>
      <c r="Y145" s="171">
        <f t="shared" si="7"/>
        <v>741645.37085471861</v>
      </c>
      <c r="Z145" s="172"/>
    </row>
    <row r="146" spans="1:26" x14ac:dyDescent="0.25">
      <c r="A146" s="163" t="str">
        <f>INDEX('Division Lvl (excl. Esc)'!$AO$2:$AO$418,MATCH(B146,'Division Lvl (excl. Esc)'!$A$2:$A$418,0))</f>
        <v>TS</v>
      </c>
      <c r="B146" s="164" t="s">
        <v>6</v>
      </c>
      <c r="C146" s="130" t="str">
        <f>INDEX('Division Lvl (excl. Esc)'!$B$2:$B$418,MATCH(B146,'Division Lvl (excl. Esc)'!$A$2:$A$418,0))</f>
        <v>Battery replacement</v>
      </c>
      <c r="D146" s="165">
        <f>SUMIF('Division Lvl (excl. Esc)'!$A$2:$A$418,$B146,'Division Lvl (excl. Esc)'!I$2:I$418)</f>
        <v>519475.78651682223</v>
      </c>
      <c r="E146" s="166">
        <f>SUMIF('Division Lvl (excl. Esc)'!$A$2:$A$418,$B146,'Division Lvl (excl. Esc)'!J$2:J$418)</f>
        <v>518606.639031003</v>
      </c>
      <c r="F146" s="166">
        <f>SUMIF('Division Lvl (excl. Esc)'!$A$2:$A$418,$B146,'Division Lvl (excl. Esc)'!K$2:K$418)</f>
        <v>517241.03576514771</v>
      </c>
      <c r="G146" s="166">
        <f>SUMIF('Division Lvl (excl. Esc)'!$A$2:$A$418,$B146,'Division Lvl (excl. Esc)'!L$2:L$418)</f>
        <v>515657.32387066359</v>
      </c>
      <c r="H146" s="166">
        <f>SUMIF('Division Lvl (excl. Esc)'!$A$2:$A$418,$B146,'Division Lvl (excl. Esc)'!M$2:M$418)</f>
        <v>514258.50392801838</v>
      </c>
      <c r="I146" s="166">
        <f>SUMIF('Division Lvl (excl. Esc)'!$A$2:$A$418,$B146,'Division Lvl (excl. Esc)'!N$2:N$418)</f>
        <v>1028517.0078560368</v>
      </c>
      <c r="J146" s="166">
        <f>SUMIF('Division Lvl (excl. Esc)'!$A$2:$A$418,$B146,'Division Lvl (excl. Esc)'!O$2:O$418)</f>
        <v>1028517.0078560368</v>
      </c>
      <c r="K146" s="166">
        <f>SUMIF('Division Lvl (excl. Esc)'!$A$2:$A$418,$B146,'Division Lvl (excl. Esc)'!P$2:P$418)</f>
        <v>1028517.0078560368</v>
      </c>
      <c r="L146" s="166">
        <f>SUMIF('Division Lvl (excl. Esc)'!$A$2:$A$418,$B146,'Division Lvl (excl. Esc)'!Q$2:Q$418)</f>
        <v>1028517.0078560368</v>
      </c>
      <c r="M146" s="167">
        <f>SUMIF('Division Lvl (excl. Esc)'!$A$2:$A$418,$B146,'Division Lvl (excl. Esc)'!R$2:R$418)</f>
        <v>1040000</v>
      </c>
      <c r="N146" s="168">
        <f>SUMIF('Division Lvl (excl. Esc)'!$A$2:$A$418,$B146,'Division Lvl (excl. Esc)'!X$2:X$418)</f>
        <v>532462.68117974279</v>
      </c>
      <c r="O146" s="169">
        <f>SUMIF('Division Lvl (excl. Esc)'!$A$2:$A$418,$B146,'Division Lvl (excl. Esc)'!Y$2:Y$418)</f>
        <v>544861.10013194743</v>
      </c>
      <c r="P146" s="169">
        <f>SUMIF('Division Lvl (excl. Esc)'!$A$2:$A$418,$B146,'Division Lvl (excl. Esc)'!Z$2:Z$418)</f>
        <v>557012.02228077722</v>
      </c>
      <c r="Q146" s="169">
        <f>SUMIF('Division Lvl (excl. Esc)'!$A$2:$A$418,$B146,'Division Lvl (excl. Esc)'!AA$2:AA$418)</f>
        <v>569189.2012336289</v>
      </c>
      <c r="R146" s="169">
        <f>SUMIF('Division Lvl (excl. Esc)'!$A$2:$A$418,$B146,'Division Lvl (excl. Esc)'!AB$2:AB$418)</f>
        <v>581836.29489300551</v>
      </c>
      <c r="S146" s="169">
        <f>SUMIF('Division Lvl (excl. Esc)'!$A$2:$A$418,$B146,'Division Lvl (excl. Esc)'!AC$2:AC$418)</f>
        <v>1192764.4045306614</v>
      </c>
      <c r="T146" s="169">
        <f>SUMIF('Division Lvl (excl. Esc)'!$A$2:$A$418,$B146,'Division Lvl (excl. Esc)'!AD$2:AD$418)</f>
        <v>1222583.5146439278</v>
      </c>
      <c r="U146" s="169">
        <f>SUMIF('Division Lvl (excl. Esc)'!$A$2:$A$418,$B146,'Division Lvl (excl. Esc)'!AE$2:AE$418)</f>
        <v>1253148.102510026</v>
      </c>
      <c r="V146" s="170">
        <f>SUMIF('Division Lvl (excl. Esc)'!$A$2:$A$418,$B146,'Division Lvl (excl. Esc)'!AF$2:AF$418)</f>
        <v>1284476.8050727765</v>
      </c>
      <c r="W146" s="170">
        <f>SUMIF('Division Lvl (excl. Esc)'!$A$2:$A$418,$B146,'Division Lvl (excl. Esc)'!AG$2:AG$418)</f>
        <v>1331287.9259642113</v>
      </c>
      <c r="X146" s="165">
        <f t="shared" si="6"/>
        <v>7739307.3205358014</v>
      </c>
      <c r="Y146" s="171">
        <f t="shared" si="7"/>
        <v>9069622.0524407066</v>
      </c>
      <c r="Z146" s="172"/>
    </row>
    <row r="147" spans="1:26" x14ac:dyDescent="0.25">
      <c r="A147" s="163" t="str">
        <f>INDEX('Division Lvl (excl. Esc)'!$AO$2:$AO$418,MATCH(B147,'Division Lvl (excl. Esc)'!$A$2:$A$418,0))</f>
        <v>TS</v>
      </c>
      <c r="B147" s="164" t="s">
        <v>7</v>
      </c>
      <c r="C147" s="130" t="str">
        <f>INDEX('Division Lvl (excl. Esc)'!$B$2:$B$418,MATCH(B147,'Division Lvl (excl. Esc)'!$A$2:$A$418,0))</f>
        <v>Auxiliary switchgear replacement</v>
      </c>
      <c r="D147" s="165">
        <f>SUMIF('Division Lvl (excl. Esc)'!$A$2:$A$418,$B147,'Division Lvl (excl. Esc)'!I$2:I$418)</f>
        <v>0</v>
      </c>
      <c r="E147" s="166">
        <f>SUMIF('Division Lvl (excl. Esc)'!$A$2:$A$418,$B147,'Division Lvl (excl. Esc)'!J$2:J$418)</f>
        <v>0</v>
      </c>
      <c r="F147" s="166">
        <f>SUMIF('Division Lvl (excl. Esc)'!$A$2:$A$418,$B147,'Division Lvl (excl. Esc)'!K$2:K$418)</f>
        <v>0</v>
      </c>
      <c r="G147" s="166">
        <f>SUMIF('Division Lvl (excl. Esc)'!$A$2:$A$418,$B147,'Division Lvl (excl. Esc)'!L$2:L$418)</f>
        <v>279644.93332985986</v>
      </c>
      <c r="H147" s="166">
        <f>SUMIF('Division Lvl (excl. Esc)'!$A$2:$A$418,$B147,'Division Lvl (excl. Esc)'!M$2:M$418)</f>
        <v>0</v>
      </c>
      <c r="I147" s="166">
        <f>SUMIF('Division Lvl (excl. Esc)'!$A$2:$A$418,$B147,'Division Lvl (excl. Esc)'!N$2:N$418)</f>
        <v>278886.34251480998</v>
      </c>
      <c r="J147" s="166">
        <f>SUMIF('Division Lvl (excl. Esc)'!$A$2:$A$418,$B147,'Division Lvl (excl. Esc)'!O$2:O$418)</f>
        <v>0</v>
      </c>
      <c r="K147" s="166">
        <f>SUMIF('Division Lvl (excl. Esc)'!$A$2:$A$418,$B147,'Division Lvl (excl. Esc)'!P$2:P$418)</f>
        <v>0</v>
      </c>
      <c r="L147" s="166">
        <f>SUMIF('Division Lvl (excl. Esc)'!$A$2:$A$418,$B147,'Division Lvl (excl. Esc)'!Q$2:Q$418)</f>
        <v>0</v>
      </c>
      <c r="M147" s="167">
        <f>SUMIF('Division Lvl (excl. Esc)'!$A$2:$A$418,$B147,'Division Lvl (excl. Esc)'!R$2:R$418)</f>
        <v>0</v>
      </c>
      <c r="N147" s="168">
        <f>SUMIF('Division Lvl (excl. Esc)'!$A$2:$A$418,$B147,'Division Lvl (excl. Esc)'!X$2:X$418)</f>
        <v>0</v>
      </c>
      <c r="O147" s="169">
        <f>SUMIF('Division Lvl (excl. Esc)'!$A$2:$A$418,$B147,'Division Lvl (excl. Esc)'!Y$2:Y$418)</f>
        <v>0</v>
      </c>
      <c r="P147" s="169">
        <f>SUMIF('Division Lvl (excl. Esc)'!$A$2:$A$418,$B147,'Division Lvl (excl. Esc)'!Z$2:Z$418)</f>
        <v>0</v>
      </c>
      <c r="Q147" s="169">
        <f>SUMIF('Division Lvl (excl. Esc)'!$A$2:$A$418,$B147,'Division Lvl (excl. Esc)'!AA$2:AA$418)</f>
        <v>308675.68220746797</v>
      </c>
      <c r="R147" s="169">
        <f>SUMIF('Division Lvl (excl. Esc)'!$A$2:$A$418,$B147,'Division Lvl (excl. Esc)'!AB$2:AB$418)</f>
        <v>0</v>
      </c>
      <c r="S147" s="169">
        <f>SUMIF('Division Lvl (excl. Esc)'!$A$2:$A$418,$B147,'Division Lvl (excl. Esc)'!AC$2:AC$418)</f>
        <v>323422.65584389085</v>
      </c>
      <c r="T147" s="169">
        <f>SUMIF('Division Lvl (excl. Esc)'!$A$2:$A$418,$B147,'Division Lvl (excl. Esc)'!AD$2:AD$418)</f>
        <v>0</v>
      </c>
      <c r="U147" s="169">
        <f>SUMIF('Division Lvl (excl. Esc)'!$A$2:$A$418,$B147,'Division Lvl (excl. Esc)'!AE$2:AE$418)</f>
        <v>0</v>
      </c>
      <c r="V147" s="170">
        <f>SUMIF('Division Lvl (excl. Esc)'!$A$2:$A$418,$B147,'Division Lvl (excl. Esc)'!AF$2:AF$418)</f>
        <v>0</v>
      </c>
      <c r="W147" s="170">
        <f>SUMIF('Division Lvl (excl. Esc)'!$A$2:$A$418,$B147,'Division Lvl (excl. Esc)'!AG$2:AG$418)</f>
        <v>0</v>
      </c>
      <c r="X147" s="165">
        <f t="shared" si="6"/>
        <v>558531.2758446699</v>
      </c>
      <c r="Y147" s="171">
        <f t="shared" si="7"/>
        <v>632098.33805135882</v>
      </c>
      <c r="Z147" s="172"/>
    </row>
    <row r="148" spans="1:26" x14ac:dyDescent="0.25">
      <c r="A148" s="163" t="str">
        <f>INDEX('Division Lvl (excl. Esc)'!$AO$2:$AO$418,MATCH(B148,'Division Lvl (excl. Esc)'!$A$2:$A$418,0))</f>
        <v>TS</v>
      </c>
      <c r="B148" s="164" t="s">
        <v>8</v>
      </c>
      <c r="C148" s="130" t="str">
        <f>INDEX('Division Lvl (excl. Esc)'!$B$2:$B$418,MATCH(B148,'Division Lvl (excl. Esc)'!$A$2:$A$418,0))</f>
        <v>Replacement of surge arrester in zone and sub-transmission substations</v>
      </c>
      <c r="D148" s="165">
        <f>SUMIF('Division Lvl (excl. Esc)'!$A$2:$A$418,$B148,'Division Lvl (excl. Esc)'!I$2:I$418)</f>
        <v>36962.700194466197</v>
      </c>
      <c r="E148" s="166">
        <f>SUMIF('Division Lvl (excl. Esc)'!$A$2:$A$418,$B148,'Division Lvl (excl. Esc)'!J$2:J$418)</f>
        <v>117683.81424165067</v>
      </c>
      <c r="F148" s="166">
        <f>SUMIF('Division Lvl (excl. Esc)'!$A$2:$A$418,$B148,'Division Lvl (excl. Esc)'!K$2:K$418)</f>
        <v>117373.92734670659</v>
      </c>
      <c r="G148" s="166">
        <f>SUMIF('Division Lvl (excl. Esc)'!$A$2:$A$418,$B148,'Division Lvl (excl. Esc)'!L$2:L$418)</f>
        <v>117014.54657065059</v>
      </c>
      <c r="H148" s="166">
        <f>SUMIF('Division Lvl (excl. Esc)'!$A$2:$A$418,$B148,'Division Lvl (excl. Esc)'!M$2:M$418)</f>
        <v>49447.933070001767</v>
      </c>
      <c r="I148" s="166">
        <f>SUMIF('Division Lvl (excl. Esc)'!$A$2:$A$418,$B148,'Division Lvl (excl. Esc)'!N$2:N$418)</f>
        <v>49447.933070001767</v>
      </c>
      <c r="J148" s="166">
        <f>SUMIF('Division Lvl (excl. Esc)'!$A$2:$A$418,$B148,'Division Lvl (excl. Esc)'!O$2:O$418)</f>
        <v>49447.933070001767</v>
      </c>
      <c r="K148" s="166">
        <f>SUMIF('Division Lvl (excl. Esc)'!$A$2:$A$418,$B148,'Division Lvl (excl. Esc)'!P$2:P$418)</f>
        <v>49447.933070001767</v>
      </c>
      <c r="L148" s="166">
        <f>SUMIF('Division Lvl (excl. Esc)'!$A$2:$A$418,$B148,'Division Lvl (excl. Esc)'!Q$2:Q$418)</f>
        <v>49447.933070001767</v>
      </c>
      <c r="M148" s="167">
        <f>SUMIF('Division Lvl (excl. Esc)'!$A$2:$A$418,$B148,'Division Lvl (excl. Esc)'!R$2:R$418)</f>
        <v>50000</v>
      </c>
      <c r="N148" s="168">
        <f>SUMIF('Division Lvl (excl. Esc)'!$A$2:$A$418,$B148,'Division Lvl (excl. Esc)'!X$2:X$418)</f>
        <v>37886.767699327851</v>
      </c>
      <c r="O148" s="169">
        <f>SUMIF('Division Lvl (excl. Esc)'!$A$2:$A$418,$B148,'Division Lvl (excl. Esc)'!Y$2:Y$418)</f>
        <v>123641.55733763422</v>
      </c>
      <c r="P148" s="169">
        <f>SUMIF('Division Lvl (excl. Esc)'!$A$2:$A$418,$B148,'Division Lvl (excl. Esc)'!Z$2:Z$418)</f>
        <v>126398.88197909945</v>
      </c>
      <c r="Q148" s="169">
        <f>SUMIF('Division Lvl (excl. Esc)'!$A$2:$A$418,$B148,'Division Lvl (excl. Esc)'!AA$2:AA$418)</f>
        <v>129162.16489532347</v>
      </c>
      <c r="R148" s="169">
        <f>SUMIF('Division Lvl (excl. Esc)'!$A$2:$A$418,$B148,'Division Lvl (excl. Esc)'!AB$2:AB$418)</f>
        <v>55945.797585865919</v>
      </c>
      <c r="S148" s="169">
        <f>SUMIF('Division Lvl (excl. Esc)'!$A$2:$A$418,$B148,'Division Lvl (excl. Esc)'!AC$2:AC$418)</f>
        <v>57344.442525512561</v>
      </c>
      <c r="T148" s="169">
        <f>SUMIF('Division Lvl (excl. Esc)'!$A$2:$A$418,$B148,'Division Lvl (excl. Esc)'!AD$2:AD$418)</f>
        <v>58778.053588650379</v>
      </c>
      <c r="U148" s="169">
        <f>SUMIF('Division Lvl (excl. Esc)'!$A$2:$A$418,$B148,'Division Lvl (excl. Esc)'!AE$2:AE$418)</f>
        <v>60247.50492836663</v>
      </c>
      <c r="V148" s="170">
        <f>SUMIF('Division Lvl (excl. Esc)'!$A$2:$A$418,$B148,'Division Lvl (excl. Esc)'!AF$2:AF$418)</f>
        <v>61753.69255157579</v>
      </c>
      <c r="W148" s="170">
        <f>SUMIF('Division Lvl (excl. Esc)'!$A$2:$A$418,$B148,'Division Lvl (excl. Esc)'!AG$2:AG$418)</f>
        <v>64004.227209817851</v>
      </c>
      <c r="X148" s="165">
        <f t="shared" si="6"/>
        <v>686274.65370348294</v>
      </c>
      <c r="Y148" s="171">
        <f t="shared" si="7"/>
        <v>775163.0903011742</v>
      </c>
      <c r="Z148" s="172"/>
    </row>
    <row r="149" spans="1:26" x14ac:dyDescent="0.25">
      <c r="A149" s="163" t="str">
        <f>INDEX('Division Lvl (excl. Esc)'!$AO$2:$AO$418,MATCH(B149,'Division Lvl (excl. Esc)'!$A$2:$A$418,0))</f>
        <v>TS</v>
      </c>
      <c r="B149" s="164" t="s">
        <v>9</v>
      </c>
      <c r="C149" s="130" t="str">
        <f>INDEX('Division Lvl (excl. Esc)'!$B$2:$B$418,MATCH(B149,'Division Lvl (excl. Esc)'!$A$2:$A$418,0))</f>
        <v>VT and CT replacement</v>
      </c>
      <c r="D149" s="165">
        <f>SUMIF('Division Lvl (excl. Esc)'!$A$2:$A$418,$B149,'Division Lvl (excl. Esc)'!I$2:I$418)</f>
        <v>0</v>
      </c>
      <c r="E149" s="166">
        <f>SUMIF('Division Lvl (excl. Esc)'!$A$2:$A$418,$B149,'Division Lvl (excl. Esc)'!J$2:J$418)</f>
        <v>0</v>
      </c>
      <c r="F149" s="166">
        <f>SUMIF('Division Lvl (excl. Esc)'!$A$2:$A$418,$B149,'Division Lvl (excl. Esc)'!K$2:K$418)</f>
        <v>0</v>
      </c>
      <c r="G149" s="166">
        <f>SUMIF('Division Lvl (excl. Esc)'!$A$2:$A$418,$B149,'Division Lvl (excl. Esc)'!L$2:L$418)</f>
        <v>692170.79242639081</v>
      </c>
      <c r="H149" s="166">
        <f>SUMIF('Division Lvl (excl. Esc)'!$A$2:$A$418,$B149,'Division Lvl (excl. Esc)'!M$2:M$418)</f>
        <v>690293.1456572247</v>
      </c>
      <c r="I149" s="166">
        <f>SUMIF('Division Lvl (excl. Esc)'!$A$2:$A$418,$B149,'Division Lvl (excl. Esc)'!N$2:N$418)</f>
        <v>690293.1456572247</v>
      </c>
      <c r="J149" s="166">
        <f>SUMIF('Division Lvl (excl. Esc)'!$A$2:$A$418,$B149,'Division Lvl (excl. Esc)'!O$2:O$418)</f>
        <v>690293.1456572247</v>
      </c>
      <c r="K149" s="166">
        <f>SUMIF('Division Lvl (excl. Esc)'!$A$2:$A$418,$B149,'Division Lvl (excl. Esc)'!P$2:P$418)</f>
        <v>690293.1456572247</v>
      </c>
      <c r="L149" s="166">
        <f>SUMIF('Division Lvl (excl. Esc)'!$A$2:$A$418,$B149,'Division Lvl (excl. Esc)'!Q$2:Q$418)</f>
        <v>690293.1456572247</v>
      </c>
      <c r="M149" s="167">
        <f>SUMIF('Division Lvl (excl. Esc)'!$A$2:$A$418,$B149,'Division Lvl (excl. Esc)'!R$2:R$418)</f>
        <v>698000</v>
      </c>
      <c r="N149" s="168">
        <f>SUMIF('Division Lvl (excl. Esc)'!$A$2:$A$418,$B149,'Division Lvl (excl. Esc)'!X$2:X$418)</f>
        <v>0</v>
      </c>
      <c r="O149" s="169">
        <f>SUMIF('Division Lvl (excl. Esc)'!$A$2:$A$418,$B149,'Division Lvl (excl. Esc)'!Y$2:Y$418)</f>
        <v>0</v>
      </c>
      <c r="P149" s="169">
        <f>SUMIF('Division Lvl (excl. Esc)'!$A$2:$A$418,$B149,'Division Lvl (excl. Esc)'!Z$2:Z$418)</f>
        <v>0</v>
      </c>
      <c r="Q149" s="169">
        <f>SUMIF('Division Lvl (excl. Esc)'!$A$2:$A$418,$B149,'Division Lvl (excl. Esc)'!AA$2:AA$418)</f>
        <v>764027.04319437116</v>
      </c>
      <c r="R149" s="169">
        <f>SUMIF('Division Lvl (excl. Esc)'!$A$2:$A$418,$B149,'Division Lvl (excl. Esc)'!AB$2:AB$418)</f>
        <v>781003.33429868822</v>
      </c>
      <c r="S149" s="169">
        <f>SUMIF('Division Lvl (excl. Esc)'!$A$2:$A$418,$B149,'Division Lvl (excl. Esc)'!AC$2:AC$418)</f>
        <v>800528.41765615542</v>
      </c>
      <c r="T149" s="169">
        <f>SUMIF('Division Lvl (excl. Esc)'!$A$2:$A$418,$B149,'Division Lvl (excl. Esc)'!AD$2:AD$418)</f>
        <v>820541.62809755933</v>
      </c>
      <c r="U149" s="169">
        <f>SUMIF('Division Lvl (excl. Esc)'!$A$2:$A$418,$B149,'Division Lvl (excl. Esc)'!AE$2:AE$418)</f>
        <v>841055.16879999824</v>
      </c>
      <c r="V149" s="170">
        <f>SUMIF('Division Lvl (excl. Esc)'!$A$2:$A$418,$B149,'Division Lvl (excl. Esc)'!AF$2:AF$418)</f>
        <v>862081.54801999801</v>
      </c>
      <c r="W149" s="170">
        <f>SUMIF('Division Lvl (excl. Esc)'!$A$2:$A$418,$B149,'Division Lvl (excl. Esc)'!AG$2:AG$418)</f>
        <v>893499.01184905728</v>
      </c>
      <c r="X149" s="165">
        <f t="shared" si="6"/>
        <v>4841636.5207125135</v>
      </c>
      <c r="Y149" s="171">
        <f t="shared" si="7"/>
        <v>5762736.1519158268</v>
      </c>
      <c r="Z149" s="172"/>
    </row>
    <row r="150" spans="1:26" x14ac:dyDescent="0.25">
      <c r="A150" s="163" t="str">
        <f>INDEX('Division Lvl (excl. Esc)'!$AO$2:$AO$418,MATCH(B150,'Division Lvl (excl. Esc)'!$A$2:$A$418,0))</f>
        <v>TS</v>
      </c>
      <c r="B150" s="164" t="s">
        <v>28</v>
      </c>
      <c r="C150" s="130" t="str">
        <f>INDEX('Division Lvl (excl. Esc)'!$B$2:$B$418,MATCH(B150,'Division Lvl (excl. Esc)'!$A$2:$A$418,0))</f>
        <v>Building and amenities refurbishment</v>
      </c>
      <c r="D150" s="165">
        <f>SUMIF('Division Lvl (excl. Esc)'!$A$2:$A$418,$B150,'Division Lvl (excl. Esc)'!I$2:I$418)</f>
        <v>1498487.8457216027</v>
      </c>
      <c r="E150" s="166">
        <f>SUMIF('Division Lvl (excl. Esc)'!$A$2:$A$418,$B150,'Division Lvl (excl. Esc)'!J$2:J$418)</f>
        <v>1495980.6895125087</v>
      </c>
      <c r="F150" s="166">
        <f>SUMIF('Division Lvl (excl. Esc)'!$A$2:$A$418,$B150,'Division Lvl (excl. Esc)'!K$2:K$418)</f>
        <v>1492041.4493225415</v>
      </c>
      <c r="G150" s="166">
        <f>SUMIF('Division Lvl (excl. Esc)'!$A$2:$A$418,$B150,'Division Lvl (excl. Esc)'!L$2:L$418)</f>
        <v>1487473.0496269143</v>
      </c>
      <c r="H150" s="166">
        <f>SUMIF('Division Lvl (excl. Esc)'!$A$2:$A$418,$B150,'Division Lvl (excl. Esc)'!M$2:M$418)</f>
        <v>1483437.992100053</v>
      </c>
      <c r="I150" s="166">
        <f>SUMIF('Division Lvl (excl. Esc)'!$A$2:$A$418,$B150,'Division Lvl (excl. Esc)'!N$2:N$418)</f>
        <v>1977917.3228000707</v>
      </c>
      <c r="J150" s="166">
        <f>SUMIF('Division Lvl (excl. Esc)'!$A$2:$A$418,$B150,'Division Lvl (excl. Esc)'!O$2:O$418)</f>
        <v>1977917.3228000707</v>
      </c>
      <c r="K150" s="166">
        <f>SUMIF('Division Lvl (excl. Esc)'!$A$2:$A$418,$B150,'Division Lvl (excl. Esc)'!P$2:P$418)</f>
        <v>1977917.3228000707</v>
      </c>
      <c r="L150" s="166">
        <f>SUMIF('Division Lvl (excl. Esc)'!$A$2:$A$418,$B150,'Division Lvl (excl. Esc)'!Q$2:Q$418)</f>
        <v>1977917.3228000707</v>
      </c>
      <c r="M150" s="167">
        <f>SUMIF('Division Lvl (excl. Esc)'!$A$2:$A$418,$B150,'Division Lvl (excl. Esc)'!R$2:R$418)</f>
        <v>2000000</v>
      </c>
      <c r="N150" s="168">
        <f>SUMIF('Division Lvl (excl. Esc)'!$A$2:$A$418,$B150,'Division Lvl (excl. Esc)'!X$2:X$418)</f>
        <v>1535950.0418646426</v>
      </c>
      <c r="O150" s="169">
        <f>SUMIF('Division Lvl (excl. Esc)'!$A$2:$A$418,$B150,'Division Lvl (excl. Esc)'!Y$2:Y$418)</f>
        <v>1571714.7119190793</v>
      </c>
      <c r="P150" s="169">
        <f>SUMIF('Division Lvl (excl. Esc)'!$A$2:$A$418,$B150,'Division Lvl (excl. Esc)'!Z$2:Z$418)</f>
        <v>1606765.4488868574</v>
      </c>
      <c r="Q150" s="169">
        <f>SUMIF('Division Lvl (excl. Esc)'!$A$2:$A$418,$B150,'Division Lvl (excl. Esc)'!AA$2:AA$418)</f>
        <v>1641891.9266354679</v>
      </c>
      <c r="R150" s="169">
        <f>SUMIF('Division Lvl (excl. Esc)'!$A$2:$A$418,$B150,'Division Lvl (excl. Esc)'!AB$2:AB$418)</f>
        <v>1678373.9275759775</v>
      </c>
      <c r="S150" s="169">
        <f>SUMIF('Division Lvl (excl. Esc)'!$A$2:$A$418,$B150,'Division Lvl (excl. Esc)'!AC$2:AC$418)</f>
        <v>2293777.7010205025</v>
      </c>
      <c r="T150" s="169">
        <f>SUMIF('Division Lvl (excl. Esc)'!$A$2:$A$418,$B150,'Division Lvl (excl. Esc)'!AD$2:AD$418)</f>
        <v>2351122.143546015</v>
      </c>
      <c r="U150" s="169">
        <f>SUMIF('Division Lvl (excl. Esc)'!$A$2:$A$418,$B150,'Division Lvl (excl. Esc)'!AE$2:AE$418)</f>
        <v>2409900.1971346652</v>
      </c>
      <c r="V150" s="170">
        <f>SUMIF('Division Lvl (excl. Esc)'!$A$2:$A$418,$B150,'Division Lvl (excl. Esc)'!AF$2:AF$418)</f>
        <v>2470147.7020630315</v>
      </c>
      <c r="W150" s="170">
        <f>SUMIF('Division Lvl (excl. Esc)'!$A$2:$A$418,$B150,'Division Lvl (excl. Esc)'!AG$2:AG$418)</f>
        <v>2560169.088392714</v>
      </c>
      <c r="X150" s="165">
        <f t="shared" si="6"/>
        <v>17369090.317483902</v>
      </c>
      <c r="Y150" s="171">
        <f t="shared" si="7"/>
        <v>20119812.889038958</v>
      </c>
      <c r="Z150" s="172"/>
    </row>
    <row r="151" spans="1:26" x14ac:dyDescent="0.25">
      <c r="A151" s="163" t="str">
        <f>INDEX('Division Lvl (excl. Esc)'!$AO$2:$AO$418,MATCH(B151,'Division Lvl (excl. Esc)'!$A$2:$A$418,0))</f>
        <v>TS</v>
      </c>
      <c r="B151" s="164" t="s">
        <v>29</v>
      </c>
      <c r="C151" s="130" t="str">
        <f>INDEX('Division Lvl (excl. Esc)'!$B$2:$B$418,MATCH(B151,'Division Lvl (excl. Esc)'!$A$2:$A$418,0))</f>
        <v>Asbestos and other hazardous material reporting, management and removal</v>
      </c>
      <c r="D151" s="165">
        <f>SUMIF('Division Lvl (excl. Esc)'!$A$2:$A$418,$B151,'Division Lvl (excl. Esc)'!I$2:I$418)</f>
        <v>88910.278846148431</v>
      </c>
      <c r="E151" s="166">
        <f>SUMIF('Division Lvl (excl. Esc)'!$A$2:$A$418,$B151,'Division Lvl (excl. Esc)'!J$2:J$418)</f>
        <v>448794.20685375261</v>
      </c>
      <c r="F151" s="166">
        <f>SUMIF('Division Lvl (excl. Esc)'!$A$2:$A$418,$B151,'Division Lvl (excl. Esc)'!K$2:K$418)</f>
        <v>447612.43479676248</v>
      </c>
      <c r="G151" s="166">
        <f>SUMIF('Division Lvl (excl. Esc)'!$A$2:$A$418,$B151,'Division Lvl (excl. Esc)'!L$2:L$418)</f>
        <v>513674.02647116105</v>
      </c>
      <c r="H151" s="166">
        <f>SUMIF('Division Lvl (excl. Esc)'!$A$2:$A$418,$B151,'Division Lvl (excl. Esc)'!M$2:M$418)</f>
        <v>514258.50392801838</v>
      </c>
      <c r="I151" s="166">
        <f>SUMIF('Division Lvl (excl. Esc)'!$A$2:$A$418,$B151,'Division Lvl (excl. Esc)'!N$2:N$418)</f>
        <v>533048.71849461901</v>
      </c>
      <c r="J151" s="166">
        <f>SUMIF('Division Lvl (excl. Esc)'!$A$2:$A$418,$B151,'Division Lvl (excl. Esc)'!O$2:O$418)</f>
        <v>445031.39763001591</v>
      </c>
      <c r="K151" s="166">
        <f>SUMIF('Division Lvl (excl. Esc)'!$A$2:$A$418,$B151,'Division Lvl (excl. Esc)'!P$2:P$418)</f>
        <v>445031.39763001591</v>
      </c>
      <c r="L151" s="166">
        <f>SUMIF('Division Lvl (excl. Esc)'!$A$2:$A$418,$B151,'Division Lvl (excl. Esc)'!Q$2:Q$418)</f>
        <v>512280.5866052183</v>
      </c>
      <c r="M151" s="167">
        <f>SUMIF('Division Lvl (excl. Esc)'!$A$2:$A$418,$B151,'Division Lvl (excl. Esc)'!R$2:R$418)</f>
        <v>520000</v>
      </c>
      <c r="N151" s="168">
        <f>SUMIF('Division Lvl (excl. Esc)'!$A$2:$A$418,$B151,'Division Lvl (excl. Esc)'!X$2:X$418)</f>
        <v>91133.035817302138</v>
      </c>
      <c r="O151" s="169">
        <f>SUMIF('Division Lvl (excl. Esc)'!$A$2:$A$418,$B151,'Division Lvl (excl. Esc)'!Y$2:Y$418)</f>
        <v>471514.41357572377</v>
      </c>
      <c r="P151" s="169">
        <f>SUMIF('Division Lvl (excl. Esc)'!$A$2:$A$418,$B151,'Division Lvl (excl. Esc)'!Z$2:Z$418)</f>
        <v>482029.63466605725</v>
      </c>
      <c r="Q151" s="169">
        <f>SUMIF('Division Lvl (excl. Esc)'!$A$2:$A$418,$B151,'Division Lvl (excl. Esc)'!AA$2:AA$418)</f>
        <v>567000.01199811487</v>
      </c>
      <c r="R151" s="169">
        <f>SUMIF('Division Lvl (excl. Esc)'!$A$2:$A$418,$B151,'Division Lvl (excl. Esc)'!AB$2:AB$418)</f>
        <v>581836.29489300551</v>
      </c>
      <c r="S151" s="169">
        <f>SUMIF('Division Lvl (excl. Esc)'!$A$2:$A$418,$B151,'Division Lvl (excl. Esc)'!AC$2:AC$418)</f>
        <v>618173.09042502532</v>
      </c>
      <c r="T151" s="169">
        <f>SUMIF('Division Lvl (excl. Esc)'!$A$2:$A$418,$B151,'Division Lvl (excl. Esc)'!AD$2:AD$418)</f>
        <v>529002.48229785345</v>
      </c>
      <c r="U151" s="169">
        <f>SUMIF('Division Lvl (excl. Esc)'!$A$2:$A$418,$B151,'Division Lvl (excl. Esc)'!AE$2:AE$418)</f>
        <v>542227.54435529967</v>
      </c>
      <c r="V151" s="170">
        <f>SUMIF('Division Lvl (excl. Esc)'!$A$2:$A$418,$B151,'Division Lvl (excl. Esc)'!AF$2:AF$418)</f>
        <v>639768.25483432517</v>
      </c>
      <c r="W151" s="170">
        <f>SUMIF('Division Lvl (excl. Esc)'!$A$2:$A$418,$B151,'Division Lvl (excl. Esc)'!AG$2:AG$418)</f>
        <v>665643.96298210567</v>
      </c>
      <c r="X151" s="165">
        <f t="shared" si="6"/>
        <v>4468641.5512557123</v>
      </c>
      <c r="Y151" s="171">
        <f t="shared" si="7"/>
        <v>5188328.7258448135</v>
      </c>
      <c r="Z151" s="172"/>
    </row>
    <row r="152" spans="1:26" x14ac:dyDescent="0.25">
      <c r="A152" s="163" t="str">
        <f>INDEX('Division Lvl (excl. Esc)'!$AO$2:$AO$418,MATCH(B152,'Division Lvl (excl. Esc)'!$A$2:$A$418,0))</f>
        <v>TS</v>
      </c>
      <c r="B152" s="177" t="s">
        <v>1</v>
      </c>
      <c r="C152" s="130" t="str">
        <f>INDEX('Division Lvl (excl. Esc)'!$B$2:$B$418,MATCH(B152,'Division Lvl (excl. Esc)'!$A$2:$A$418,0))</f>
        <v>Noise attenuation in ZS and TS</v>
      </c>
      <c r="D152" s="165">
        <f>SUMIF('Division Lvl (excl. Esc)'!$A$2:$A$418,$B152,'Division Lvl (excl. Esc)'!I$2:I$418)</f>
        <v>0</v>
      </c>
      <c r="E152" s="166">
        <f>SUMIF('Division Lvl (excl. Esc)'!$A$2:$A$418,$B152,'Division Lvl (excl. Esc)'!J$2:J$418)</f>
        <v>0</v>
      </c>
      <c r="F152" s="166">
        <f>SUMIF('Division Lvl (excl. Esc)'!$A$2:$A$418,$B152,'Division Lvl (excl. Esc)'!K$2:K$418)</f>
        <v>994694.29954836098</v>
      </c>
      <c r="G152" s="166">
        <f>SUMIF('Division Lvl (excl. Esc)'!$A$2:$A$418,$B152,'Division Lvl (excl. Esc)'!L$2:L$418)</f>
        <v>0</v>
      </c>
      <c r="H152" s="166">
        <f>SUMIF('Division Lvl (excl. Esc)'!$A$2:$A$418,$B152,'Division Lvl (excl. Esc)'!M$2:M$418)</f>
        <v>988958.66140003537</v>
      </c>
      <c r="I152" s="166">
        <f>SUMIF('Division Lvl (excl. Esc)'!$A$2:$A$418,$B152,'Division Lvl (excl. Esc)'!N$2:N$418)</f>
        <v>0</v>
      </c>
      <c r="J152" s="166">
        <f>SUMIF('Division Lvl (excl. Esc)'!$A$2:$A$418,$B152,'Division Lvl (excl. Esc)'!O$2:O$418)</f>
        <v>988958.66140003537</v>
      </c>
      <c r="K152" s="166">
        <f>SUMIF('Division Lvl (excl. Esc)'!$A$2:$A$418,$B152,'Division Lvl (excl. Esc)'!P$2:P$418)</f>
        <v>0</v>
      </c>
      <c r="L152" s="166">
        <f>SUMIF('Division Lvl (excl. Esc)'!$A$2:$A$418,$B152,'Division Lvl (excl. Esc)'!Q$2:Q$418)</f>
        <v>988958.66140003537</v>
      </c>
      <c r="M152" s="167">
        <f>SUMIF('Division Lvl (excl. Esc)'!$A$2:$A$418,$B152,'Division Lvl (excl. Esc)'!R$2:R$418)</f>
        <v>0</v>
      </c>
      <c r="N152" s="168">
        <f>SUMIF('Division Lvl (excl. Esc)'!$A$2:$A$418,$B152,'Division Lvl (excl. Esc)'!X$2:X$418)</f>
        <v>0</v>
      </c>
      <c r="O152" s="169">
        <f>SUMIF('Division Lvl (excl. Esc)'!$A$2:$A$418,$B152,'Division Lvl (excl. Esc)'!Y$2:Y$418)</f>
        <v>0</v>
      </c>
      <c r="P152" s="169">
        <f>SUMIF('Division Lvl (excl. Esc)'!$A$2:$A$418,$B152,'Division Lvl (excl. Esc)'!Z$2:Z$418)</f>
        <v>1071176.9659245715</v>
      </c>
      <c r="Q152" s="169">
        <f>SUMIF('Division Lvl (excl. Esc)'!$A$2:$A$418,$B152,'Division Lvl (excl. Esc)'!AA$2:AA$418)</f>
        <v>0</v>
      </c>
      <c r="R152" s="169">
        <f>SUMIF('Division Lvl (excl. Esc)'!$A$2:$A$418,$B152,'Division Lvl (excl. Esc)'!AB$2:AB$418)</f>
        <v>1118915.9517173185</v>
      </c>
      <c r="S152" s="169">
        <f>SUMIF('Division Lvl (excl. Esc)'!$A$2:$A$418,$B152,'Division Lvl (excl. Esc)'!AC$2:AC$418)</f>
        <v>0</v>
      </c>
      <c r="T152" s="169">
        <f>SUMIF('Division Lvl (excl. Esc)'!$A$2:$A$418,$B152,'Division Lvl (excl. Esc)'!AD$2:AD$418)</f>
        <v>1175561.0717730075</v>
      </c>
      <c r="U152" s="169">
        <f>SUMIF('Division Lvl (excl. Esc)'!$A$2:$A$418,$B152,'Division Lvl (excl. Esc)'!AE$2:AE$418)</f>
        <v>0</v>
      </c>
      <c r="V152" s="170">
        <f>SUMIF('Division Lvl (excl. Esc)'!$A$2:$A$418,$B152,'Division Lvl (excl. Esc)'!AF$2:AF$418)</f>
        <v>1235073.8510315157</v>
      </c>
      <c r="W152" s="170">
        <f>SUMIF('Division Lvl (excl. Esc)'!$A$2:$A$418,$B152,'Division Lvl (excl. Esc)'!AG$2:AG$418)</f>
        <v>0</v>
      </c>
      <c r="X152" s="165">
        <f t="shared" si="6"/>
        <v>3961570.2837484675</v>
      </c>
      <c r="Y152" s="171">
        <f t="shared" si="7"/>
        <v>4600727.8404464135</v>
      </c>
      <c r="Z152" s="172"/>
    </row>
    <row r="153" spans="1:26" x14ac:dyDescent="0.25">
      <c r="A153" s="163" t="str">
        <f>INDEX('Division Lvl (excl. Esc)'!$AO$2:$AO$418,MATCH(B153,'Division Lvl (excl. Esc)'!$A$2:$A$418,0))</f>
        <v>TS</v>
      </c>
      <c r="B153" s="164" t="s">
        <v>11</v>
      </c>
      <c r="C153" s="130" t="str">
        <f>INDEX('Division Lvl (excl. Esc)'!$B$2:$B$418,MATCH(B153,'Division Lvl (excl. Esc)'!$A$2:$A$418,0))</f>
        <v>Substation switchyard lighting improvement</v>
      </c>
      <c r="D153" s="165">
        <f>SUMIF('Division Lvl (excl. Esc)'!$A$2:$A$418,$B153,'Division Lvl (excl. Esc)'!I$2:I$418)</f>
        <v>109889.10868625087</v>
      </c>
      <c r="E153" s="166">
        <f>SUMIF('Division Lvl (excl. Esc)'!$A$2:$A$418,$B153,'Division Lvl (excl. Esc)'!J$2:J$418)</f>
        <v>109705.25056425063</v>
      </c>
      <c r="F153" s="166">
        <f>SUMIF('Division Lvl (excl. Esc)'!$A$2:$A$418,$B153,'Division Lvl (excl. Esc)'!K$2:K$418)</f>
        <v>109416.37295031971</v>
      </c>
      <c r="G153" s="166">
        <f>SUMIF('Division Lvl (excl. Esc)'!$A$2:$A$418,$B153,'Division Lvl (excl. Esc)'!L$2:L$418)</f>
        <v>109081.35697264038</v>
      </c>
      <c r="H153" s="166">
        <f>SUMIF('Division Lvl (excl. Esc)'!$A$2:$A$418,$B153,'Division Lvl (excl. Esc)'!M$2:M$418)</f>
        <v>108785.45275400388</v>
      </c>
      <c r="I153" s="166">
        <f>SUMIF('Division Lvl (excl. Esc)'!$A$2:$A$418,$B153,'Division Lvl (excl. Esc)'!N$2:N$418)</f>
        <v>108785.45275400388</v>
      </c>
      <c r="J153" s="166">
        <f>SUMIF('Division Lvl (excl. Esc)'!$A$2:$A$418,$B153,'Division Lvl (excl. Esc)'!O$2:O$418)</f>
        <v>108785.45275400388</v>
      </c>
      <c r="K153" s="166">
        <f>SUMIF('Division Lvl (excl. Esc)'!$A$2:$A$418,$B153,'Division Lvl (excl. Esc)'!P$2:P$418)</f>
        <v>108785.45275400388</v>
      </c>
      <c r="L153" s="166">
        <f>SUMIF('Division Lvl (excl. Esc)'!$A$2:$A$418,$B153,'Division Lvl (excl. Esc)'!Q$2:Q$418)</f>
        <v>108785.45275400388</v>
      </c>
      <c r="M153" s="167">
        <f>SUMIF('Division Lvl (excl. Esc)'!$A$2:$A$418,$B153,'Division Lvl (excl. Esc)'!R$2:R$418)</f>
        <v>110000</v>
      </c>
      <c r="N153" s="168">
        <f>SUMIF('Division Lvl (excl. Esc)'!$A$2:$A$418,$B153,'Division Lvl (excl. Esc)'!X$2:X$418)</f>
        <v>112636.33640340713</v>
      </c>
      <c r="O153" s="169">
        <f>SUMIF('Division Lvl (excl. Esc)'!$A$2:$A$418,$B153,'Division Lvl (excl. Esc)'!Y$2:Y$418)</f>
        <v>115259.0788740658</v>
      </c>
      <c r="P153" s="169">
        <f>SUMIF('Division Lvl (excl. Esc)'!$A$2:$A$418,$B153,'Division Lvl (excl. Esc)'!Z$2:Z$418)</f>
        <v>117829.46625170288</v>
      </c>
      <c r="Q153" s="169">
        <f>SUMIF('Division Lvl (excl. Esc)'!$A$2:$A$418,$B153,'Division Lvl (excl. Esc)'!AA$2:AA$418)</f>
        <v>120405.40795326766</v>
      </c>
      <c r="R153" s="169">
        <f>SUMIF('Division Lvl (excl. Esc)'!$A$2:$A$418,$B153,'Division Lvl (excl. Esc)'!AB$2:AB$418)</f>
        <v>123080.75468890501</v>
      </c>
      <c r="S153" s="169">
        <f>SUMIF('Division Lvl (excl. Esc)'!$A$2:$A$418,$B153,'Division Lvl (excl. Esc)'!AC$2:AC$418)</f>
        <v>126157.77355612763</v>
      </c>
      <c r="T153" s="169">
        <f>SUMIF('Division Lvl (excl. Esc)'!$A$2:$A$418,$B153,'Division Lvl (excl. Esc)'!AD$2:AD$418)</f>
        <v>129311.71789503083</v>
      </c>
      <c r="U153" s="169">
        <f>SUMIF('Division Lvl (excl. Esc)'!$A$2:$A$418,$B153,'Division Lvl (excl. Esc)'!AE$2:AE$418)</f>
        <v>132544.5108424066</v>
      </c>
      <c r="V153" s="170">
        <f>SUMIF('Division Lvl (excl. Esc)'!$A$2:$A$418,$B153,'Division Lvl (excl. Esc)'!AF$2:AF$418)</f>
        <v>135858.12361346674</v>
      </c>
      <c r="W153" s="170">
        <f>SUMIF('Division Lvl (excl. Esc)'!$A$2:$A$418,$B153,'Division Lvl (excl. Esc)'!AG$2:AG$418)</f>
        <v>140809.29986159928</v>
      </c>
      <c r="X153" s="165">
        <f t="shared" si="6"/>
        <v>1092019.3529434812</v>
      </c>
      <c r="Y153" s="171">
        <f t="shared" si="7"/>
        <v>1253892.4699399795</v>
      </c>
      <c r="Z153" s="172"/>
    </row>
    <row r="154" spans="1:26" x14ac:dyDescent="0.25">
      <c r="A154" s="163" t="str">
        <f>INDEX('Division Lvl (excl. Esc)'!$AO$2:$AO$418,MATCH(B154,'Division Lvl (excl. Esc)'!$A$2:$A$418,0))</f>
        <v>TS</v>
      </c>
      <c r="B154" s="164" t="s">
        <v>32</v>
      </c>
      <c r="C154" s="130" t="str">
        <f>INDEX('Division Lvl (excl. Esc)'!$B$2:$B$418,MATCH(B154,'Division Lvl (excl. Esc)'!$A$2:$A$418,0))</f>
        <v>Substation safety fence upgrade program</v>
      </c>
      <c r="D154" s="165">
        <f>SUMIF('Division Lvl (excl. Esc)'!$A$2:$A$418,$B154,'Division Lvl (excl. Esc)'!I$2:I$418)</f>
        <v>99899.189714773514</v>
      </c>
      <c r="E154" s="166">
        <f>SUMIF('Division Lvl (excl. Esc)'!$A$2:$A$418,$B154,'Division Lvl (excl. Esc)'!J$2:J$418)</f>
        <v>99732.04596750057</v>
      </c>
      <c r="F154" s="166">
        <f>SUMIF('Division Lvl (excl. Esc)'!$A$2:$A$418,$B154,'Division Lvl (excl. Esc)'!K$2:K$418)</f>
        <v>99469.429954836101</v>
      </c>
      <c r="G154" s="166">
        <f>SUMIF('Division Lvl (excl. Esc)'!$A$2:$A$418,$B154,'Division Lvl (excl. Esc)'!L$2:L$418)</f>
        <v>99164.869975127614</v>
      </c>
      <c r="H154" s="166">
        <f>SUMIF('Division Lvl (excl. Esc)'!$A$2:$A$418,$B154,'Division Lvl (excl. Esc)'!M$2:M$418)</f>
        <v>98895.866140003534</v>
      </c>
      <c r="I154" s="166">
        <f>SUMIF('Division Lvl (excl. Esc)'!$A$2:$A$418,$B154,'Division Lvl (excl. Esc)'!N$2:N$418)</f>
        <v>98895.866140003534</v>
      </c>
      <c r="J154" s="166">
        <f>SUMIF('Division Lvl (excl. Esc)'!$A$2:$A$418,$B154,'Division Lvl (excl. Esc)'!O$2:O$418)</f>
        <v>98895.866140003534</v>
      </c>
      <c r="K154" s="166">
        <f>SUMIF('Division Lvl (excl. Esc)'!$A$2:$A$418,$B154,'Division Lvl (excl. Esc)'!P$2:P$418)</f>
        <v>98895.866140003534</v>
      </c>
      <c r="L154" s="166">
        <f>SUMIF('Division Lvl (excl. Esc)'!$A$2:$A$418,$B154,'Division Lvl (excl. Esc)'!Q$2:Q$418)</f>
        <v>98895.866140003534</v>
      </c>
      <c r="M154" s="167">
        <f>SUMIF('Division Lvl (excl. Esc)'!$A$2:$A$418,$B154,'Division Lvl (excl. Esc)'!R$2:R$418)</f>
        <v>100000</v>
      </c>
      <c r="N154" s="168">
        <f>SUMIF('Division Lvl (excl. Esc)'!$A$2:$A$418,$B154,'Division Lvl (excl. Esc)'!X$2:X$418)</f>
        <v>102396.66945764284</v>
      </c>
      <c r="O154" s="169">
        <f>SUMIF('Division Lvl (excl. Esc)'!$A$2:$A$418,$B154,'Division Lvl (excl. Esc)'!Y$2:Y$418)</f>
        <v>104780.98079460528</v>
      </c>
      <c r="P154" s="169">
        <f>SUMIF('Division Lvl (excl. Esc)'!$A$2:$A$418,$B154,'Division Lvl (excl. Esc)'!Z$2:Z$418)</f>
        <v>107117.69659245716</v>
      </c>
      <c r="Q154" s="169">
        <f>SUMIF('Division Lvl (excl. Esc)'!$A$2:$A$418,$B154,'Division Lvl (excl. Esc)'!AA$2:AA$418)</f>
        <v>109459.46177569786</v>
      </c>
      <c r="R154" s="169">
        <f>SUMIF('Division Lvl (excl. Esc)'!$A$2:$A$418,$B154,'Division Lvl (excl. Esc)'!AB$2:AB$418)</f>
        <v>111891.59517173184</v>
      </c>
      <c r="S154" s="169">
        <f>SUMIF('Division Lvl (excl. Esc)'!$A$2:$A$418,$B154,'Division Lvl (excl. Esc)'!AC$2:AC$418)</f>
        <v>114688.88505102512</v>
      </c>
      <c r="T154" s="169">
        <f>SUMIF('Division Lvl (excl. Esc)'!$A$2:$A$418,$B154,'Division Lvl (excl. Esc)'!AD$2:AD$418)</f>
        <v>117556.10717730076</v>
      </c>
      <c r="U154" s="169">
        <f>SUMIF('Division Lvl (excl. Esc)'!$A$2:$A$418,$B154,'Division Lvl (excl. Esc)'!AE$2:AE$418)</f>
        <v>120495.00985673326</v>
      </c>
      <c r="V154" s="170">
        <f>SUMIF('Division Lvl (excl. Esc)'!$A$2:$A$418,$B154,'Division Lvl (excl. Esc)'!AF$2:AF$418)</f>
        <v>123507.38510315158</v>
      </c>
      <c r="W154" s="170">
        <f>SUMIF('Division Lvl (excl. Esc)'!$A$2:$A$418,$B154,'Division Lvl (excl. Esc)'!AG$2:AG$418)</f>
        <v>128008.4544196357</v>
      </c>
      <c r="X154" s="165">
        <f t="shared" si="6"/>
        <v>992744.8663122555</v>
      </c>
      <c r="Y154" s="171">
        <f t="shared" si="7"/>
        <v>1139902.2453999813</v>
      </c>
      <c r="Z154" s="172"/>
    </row>
    <row r="155" spans="1:26" x14ac:dyDescent="0.25">
      <c r="A155" s="163" t="str">
        <f>INDEX('Division Lvl (excl. Esc)'!$AO$2:$AO$418,MATCH(B155,'Division Lvl (excl. Esc)'!$A$2:$A$418,0))</f>
        <v>TS</v>
      </c>
      <c r="B155" s="164" t="s">
        <v>33</v>
      </c>
      <c r="C155" s="130" t="str">
        <f>INDEX('Division Lvl (excl. Esc)'!$B$2:$B$418,MATCH(B155,'Division Lvl (excl. Esc)'!$A$2:$A$418,0))</f>
        <v>Substation security systems</v>
      </c>
      <c r="D155" s="165">
        <f>SUMIF('Division Lvl (excl. Esc)'!$A$2:$A$418,$B155,'Division Lvl (excl. Esc)'!I$2:I$418)</f>
        <v>149848.78457216028</v>
      </c>
      <c r="E155" s="166">
        <f>SUMIF('Division Lvl (excl. Esc)'!$A$2:$A$418,$B155,'Division Lvl (excl. Esc)'!J$2:J$418)</f>
        <v>149598.06895125087</v>
      </c>
      <c r="F155" s="166">
        <f>SUMIF('Division Lvl (excl. Esc)'!$A$2:$A$418,$B155,'Division Lvl (excl. Esc)'!K$2:K$418)</f>
        <v>149204.14493225416</v>
      </c>
      <c r="G155" s="166">
        <f>SUMIF('Division Lvl (excl. Esc)'!$A$2:$A$418,$B155,'Division Lvl (excl. Esc)'!L$2:L$418)</f>
        <v>0</v>
      </c>
      <c r="H155" s="166">
        <f>SUMIF('Division Lvl (excl. Esc)'!$A$2:$A$418,$B155,'Division Lvl (excl. Esc)'!M$2:M$418)</f>
        <v>0</v>
      </c>
      <c r="I155" s="166">
        <f>SUMIF('Division Lvl (excl. Esc)'!$A$2:$A$418,$B155,'Division Lvl (excl. Esc)'!N$2:N$418)</f>
        <v>0</v>
      </c>
      <c r="J155" s="166">
        <f>SUMIF('Division Lvl (excl. Esc)'!$A$2:$A$418,$B155,'Division Lvl (excl. Esc)'!O$2:O$418)</f>
        <v>0</v>
      </c>
      <c r="K155" s="166">
        <f>SUMIF('Division Lvl (excl. Esc)'!$A$2:$A$418,$B155,'Division Lvl (excl. Esc)'!P$2:P$418)</f>
        <v>0</v>
      </c>
      <c r="L155" s="166">
        <f>SUMIF('Division Lvl (excl. Esc)'!$A$2:$A$418,$B155,'Division Lvl (excl. Esc)'!Q$2:Q$418)</f>
        <v>0</v>
      </c>
      <c r="M155" s="167">
        <f>SUMIF('Division Lvl (excl. Esc)'!$A$2:$A$418,$B155,'Division Lvl (excl. Esc)'!R$2:R$418)</f>
        <v>0</v>
      </c>
      <c r="N155" s="168">
        <f>SUMIF('Division Lvl (excl. Esc)'!$A$2:$A$418,$B155,'Division Lvl (excl. Esc)'!X$2:X$418)</f>
        <v>153595.00418646427</v>
      </c>
      <c r="O155" s="169">
        <f>SUMIF('Division Lvl (excl. Esc)'!$A$2:$A$418,$B155,'Division Lvl (excl. Esc)'!Y$2:Y$418)</f>
        <v>157171.47119190794</v>
      </c>
      <c r="P155" s="169">
        <f>SUMIF('Division Lvl (excl. Esc)'!$A$2:$A$418,$B155,'Division Lvl (excl. Esc)'!Z$2:Z$418)</f>
        <v>160676.54488868575</v>
      </c>
      <c r="Q155" s="169">
        <f>SUMIF('Division Lvl (excl. Esc)'!$A$2:$A$418,$B155,'Division Lvl (excl. Esc)'!AA$2:AA$418)</f>
        <v>0</v>
      </c>
      <c r="R155" s="169">
        <f>SUMIF('Division Lvl (excl. Esc)'!$A$2:$A$418,$B155,'Division Lvl (excl. Esc)'!AB$2:AB$418)</f>
        <v>0</v>
      </c>
      <c r="S155" s="169">
        <f>SUMIF('Division Lvl (excl. Esc)'!$A$2:$A$418,$B155,'Division Lvl (excl. Esc)'!AC$2:AC$418)</f>
        <v>0</v>
      </c>
      <c r="T155" s="169">
        <f>SUMIF('Division Lvl (excl. Esc)'!$A$2:$A$418,$B155,'Division Lvl (excl. Esc)'!AD$2:AD$418)</f>
        <v>0</v>
      </c>
      <c r="U155" s="169">
        <f>SUMIF('Division Lvl (excl. Esc)'!$A$2:$A$418,$B155,'Division Lvl (excl. Esc)'!AE$2:AE$418)</f>
        <v>0</v>
      </c>
      <c r="V155" s="170">
        <f>SUMIF('Division Lvl (excl. Esc)'!$A$2:$A$418,$B155,'Division Lvl (excl. Esc)'!AF$2:AF$418)</f>
        <v>0</v>
      </c>
      <c r="W155" s="170">
        <f>SUMIF('Division Lvl (excl. Esc)'!$A$2:$A$418,$B155,'Division Lvl (excl. Esc)'!AG$2:AG$418)</f>
        <v>0</v>
      </c>
      <c r="X155" s="165">
        <f t="shared" si="6"/>
        <v>448650.99845566531</v>
      </c>
      <c r="Y155" s="171">
        <f t="shared" si="7"/>
        <v>471443.02026705799</v>
      </c>
      <c r="Z155" s="172"/>
    </row>
    <row r="156" spans="1:26" x14ac:dyDescent="0.25">
      <c r="A156" s="163" t="str">
        <f>INDEX('Division Lvl (excl. Esc)'!$AO$2:$AO$418,MATCH(B156,'Division Lvl (excl. Esc)'!$A$2:$A$418,0))</f>
        <v>TS</v>
      </c>
      <c r="B156" s="164" t="s">
        <v>35</v>
      </c>
      <c r="C156" s="130" t="str">
        <f>INDEX('Division Lvl (excl. Esc)'!$B$2:$B$418,MATCH(B156,'Division Lvl (excl. Esc)'!$A$2:$A$418,0))</f>
        <v>Substation fire hydrant installations</v>
      </c>
      <c r="D156" s="165">
        <f>SUMIF('Division Lvl (excl. Esc)'!$A$2:$A$418,$B156,'Division Lvl (excl. Esc)'!I$2:I$418)</f>
        <v>199798.37942954703</v>
      </c>
      <c r="E156" s="166">
        <f>SUMIF('Division Lvl (excl. Esc)'!$A$2:$A$418,$B156,'Division Lvl (excl. Esc)'!J$2:J$418)</f>
        <v>199464.09193500114</v>
      </c>
      <c r="F156" s="166">
        <f>SUMIF('Division Lvl (excl. Esc)'!$A$2:$A$418,$B156,'Division Lvl (excl. Esc)'!K$2:K$418)</f>
        <v>198938.8599096722</v>
      </c>
      <c r="G156" s="166">
        <f>SUMIF('Division Lvl (excl. Esc)'!$A$2:$A$418,$B156,'Division Lvl (excl. Esc)'!L$2:L$418)</f>
        <v>198329.73995025523</v>
      </c>
      <c r="H156" s="166">
        <f>SUMIF('Division Lvl (excl. Esc)'!$A$2:$A$418,$B156,'Division Lvl (excl. Esc)'!M$2:M$418)</f>
        <v>197791.73228000707</v>
      </c>
      <c r="I156" s="166">
        <f>SUMIF('Division Lvl (excl. Esc)'!$A$2:$A$418,$B156,'Division Lvl (excl. Esc)'!N$2:N$418)</f>
        <v>197791.73228000707</v>
      </c>
      <c r="J156" s="166">
        <f>SUMIF('Division Lvl (excl. Esc)'!$A$2:$A$418,$B156,'Division Lvl (excl. Esc)'!O$2:O$418)</f>
        <v>197791.73228000707</v>
      </c>
      <c r="K156" s="166">
        <f>SUMIF('Division Lvl (excl. Esc)'!$A$2:$A$418,$B156,'Division Lvl (excl. Esc)'!P$2:P$418)</f>
        <v>197791.73228000707</v>
      </c>
      <c r="L156" s="166">
        <f>SUMIF('Division Lvl (excl. Esc)'!$A$2:$A$418,$B156,'Division Lvl (excl. Esc)'!Q$2:Q$418)</f>
        <v>197791.73228000707</v>
      </c>
      <c r="M156" s="167">
        <f>SUMIF('Division Lvl (excl. Esc)'!$A$2:$A$418,$B156,'Division Lvl (excl. Esc)'!R$2:R$418)</f>
        <v>200000</v>
      </c>
      <c r="N156" s="168">
        <f>SUMIF('Division Lvl (excl. Esc)'!$A$2:$A$418,$B156,'Division Lvl (excl. Esc)'!X$2:X$418)</f>
        <v>204793.33891528568</v>
      </c>
      <c r="O156" s="169">
        <f>SUMIF('Division Lvl (excl. Esc)'!$A$2:$A$418,$B156,'Division Lvl (excl. Esc)'!Y$2:Y$418)</f>
        <v>209561.96158921055</v>
      </c>
      <c r="P156" s="169">
        <f>SUMIF('Division Lvl (excl. Esc)'!$A$2:$A$418,$B156,'Division Lvl (excl. Esc)'!Z$2:Z$418)</f>
        <v>214235.39318491431</v>
      </c>
      <c r="Q156" s="169">
        <f>SUMIF('Division Lvl (excl. Esc)'!$A$2:$A$418,$B156,'Division Lvl (excl. Esc)'!AA$2:AA$418)</f>
        <v>218918.92355139571</v>
      </c>
      <c r="R156" s="169">
        <f>SUMIF('Division Lvl (excl. Esc)'!$A$2:$A$418,$B156,'Division Lvl (excl. Esc)'!AB$2:AB$418)</f>
        <v>223783.19034346368</v>
      </c>
      <c r="S156" s="169">
        <f>SUMIF('Division Lvl (excl. Esc)'!$A$2:$A$418,$B156,'Division Lvl (excl. Esc)'!AC$2:AC$418)</f>
        <v>229377.77010205024</v>
      </c>
      <c r="T156" s="169">
        <f>SUMIF('Division Lvl (excl. Esc)'!$A$2:$A$418,$B156,'Division Lvl (excl. Esc)'!AD$2:AD$418)</f>
        <v>235112.21435460151</v>
      </c>
      <c r="U156" s="169">
        <f>SUMIF('Division Lvl (excl. Esc)'!$A$2:$A$418,$B156,'Division Lvl (excl. Esc)'!AE$2:AE$418)</f>
        <v>240990.01971346652</v>
      </c>
      <c r="V156" s="170">
        <f>SUMIF('Division Lvl (excl. Esc)'!$A$2:$A$418,$B156,'Division Lvl (excl. Esc)'!AF$2:AF$418)</f>
        <v>247014.77020630316</v>
      </c>
      <c r="W156" s="170">
        <f>SUMIF('Division Lvl (excl. Esc)'!$A$2:$A$418,$B156,'Division Lvl (excl. Esc)'!AG$2:AG$418)</f>
        <v>256016.9088392714</v>
      </c>
      <c r="X156" s="165">
        <f t="shared" si="6"/>
        <v>1985489.732624511</v>
      </c>
      <c r="Y156" s="171">
        <f t="shared" si="7"/>
        <v>2279804.4907999625</v>
      </c>
      <c r="Z156" s="172"/>
    </row>
    <row r="157" spans="1:26" x14ac:dyDescent="0.25">
      <c r="A157" s="163" t="str">
        <f>INDEX('Division Lvl (excl. Esc)'!$AO$2:$AO$418,MATCH(B157,'Division Lvl (excl. Esc)'!$A$2:$A$418,0))</f>
        <v>TS</v>
      </c>
      <c r="B157" s="164" t="s">
        <v>36</v>
      </c>
      <c r="C157" s="130" t="str">
        <f>INDEX('Division Lvl (excl. Esc)'!$B$2:$B$418,MATCH(B157,'Division Lvl (excl. Esc)'!$A$2:$A$418,0))</f>
        <v>Substation deluge showers and fire blankets</v>
      </c>
      <c r="D157" s="165">
        <f>SUMIF('Division Lvl (excl. Esc)'!$A$2:$A$418,$B157,'Division Lvl (excl. Esc)'!I$2:I$418)</f>
        <v>159838.70354363762</v>
      </c>
      <c r="E157" s="166">
        <f>SUMIF('Division Lvl (excl. Esc)'!$A$2:$A$418,$B157,'Division Lvl (excl. Esc)'!J$2:J$418)</f>
        <v>159571.27354800093</v>
      </c>
      <c r="F157" s="166">
        <f>SUMIF('Division Lvl (excl. Esc)'!$A$2:$A$418,$B157,'Division Lvl (excl. Esc)'!K$2:K$418)</f>
        <v>159151.08792773777</v>
      </c>
      <c r="G157" s="166">
        <f>SUMIF('Division Lvl (excl. Esc)'!$A$2:$A$418,$B157,'Division Lvl (excl. Esc)'!L$2:L$418)</f>
        <v>158663.79196020419</v>
      </c>
      <c r="H157" s="166">
        <f>SUMIF('Division Lvl (excl. Esc)'!$A$2:$A$418,$B157,'Division Lvl (excl. Esc)'!M$2:M$418)</f>
        <v>158233.38582400564</v>
      </c>
      <c r="I157" s="166">
        <f>SUMIF('Division Lvl (excl. Esc)'!$A$2:$A$418,$B157,'Division Lvl (excl. Esc)'!N$2:N$418)</f>
        <v>158233.38582400564</v>
      </c>
      <c r="J157" s="166">
        <f>SUMIF('Division Lvl (excl. Esc)'!$A$2:$A$418,$B157,'Division Lvl (excl. Esc)'!O$2:O$418)</f>
        <v>158233.38582400564</v>
      </c>
      <c r="K157" s="166">
        <f>SUMIF('Division Lvl (excl. Esc)'!$A$2:$A$418,$B157,'Division Lvl (excl. Esc)'!P$2:P$418)</f>
        <v>158233.38582400564</v>
      </c>
      <c r="L157" s="166">
        <f>SUMIF('Division Lvl (excl. Esc)'!$A$2:$A$418,$B157,'Division Lvl (excl. Esc)'!Q$2:Q$418)</f>
        <v>158233.38582400564</v>
      </c>
      <c r="M157" s="167">
        <f>SUMIF('Division Lvl (excl. Esc)'!$A$2:$A$418,$B157,'Division Lvl (excl. Esc)'!R$2:R$418)</f>
        <v>160000</v>
      </c>
      <c r="N157" s="168">
        <f>SUMIF('Division Lvl (excl. Esc)'!$A$2:$A$418,$B157,'Division Lvl (excl. Esc)'!X$2:X$418)</f>
        <v>163834.67113222854</v>
      </c>
      <c r="O157" s="169">
        <f>SUMIF('Division Lvl (excl. Esc)'!$A$2:$A$418,$B157,'Division Lvl (excl. Esc)'!Y$2:Y$418)</f>
        <v>167649.56927136847</v>
      </c>
      <c r="P157" s="169">
        <f>SUMIF('Division Lvl (excl. Esc)'!$A$2:$A$418,$B157,'Division Lvl (excl. Esc)'!Z$2:Z$418)</f>
        <v>171388.31454793146</v>
      </c>
      <c r="Q157" s="169">
        <f>SUMIF('Division Lvl (excl. Esc)'!$A$2:$A$418,$B157,'Division Lvl (excl. Esc)'!AA$2:AA$418)</f>
        <v>175135.1388411166</v>
      </c>
      <c r="R157" s="169">
        <f>SUMIF('Division Lvl (excl. Esc)'!$A$2:$A$418,$B157,'Division Lvl (excl. Esc)'!AB$2:AB$418)</f>
        <v>179026.55227477092</v>
      </c>
      <c r="S157" s="169">
        <f>SUMIF('Division Lvl (excl. Esc)'!$A$2:$A$418,$B157,'Division Lvl (excl. Esc)'!AC$2:AC$418)</f>
        <v>183502.21608164019</v>
      </c>
      <c r="T157" s="169">
        <f>SUMIF('Division Lvl (excl. Esc)'!$A$2:$A$418,$B157,'Division Lvl (excl. Esc)'!AD$2:AD$418)</f>
        <v>188089.77148368119</v>
      </c>
      <c r="U157" s="169">
        <f>SUMIF('Division Lvl (excl. Esc)'!$A$2:$A$418,$B157,'Division Lvl (excl. Esc)'!AE$2:AE$418)</f>
        <v>192792.0157707732</v>
      </c>
      <c r="V157" s="170">
        <f>SUMIF('Division Lvl (excl. Esc)'!$A$2:$A$418,$B157,'Division Lvl (excl. Esc)'!AF$2:AF$418)</f>
        <v>197611.81616504252</v>
      </c>
      <c r="W157" s="170">
        <f>SUMIF('Division Lvl (excl. Esc)'!$A$2:$A$418,$B157,'Division Lvl (excl. Esc)'!AG$2:AG$418)</f>
        <v>204813.52707141713</v>
      </c>
      <c r="X157" s="165">
        <f t="shared" si="6"/>
        <v>1588391.7860996085</v>
      </c>
      <c r="Y157" s="171">
        <f t="shared" si="7"/>
        <v>1823843.5926399701</v>
      </c>
      <c r="Z157" s="172"/>
    </row>
    <row r="158" spans="1:26" x14ac:dyDescent="0.25">
      <c r="A158" s="163" t="str">
        <f>INDEX('Division Lvl (excl. Esc)'!$AO$2:$AO$418,MATCH(B158,'Division Lvl (excl. Esc)'!$A$2:$A$418,0))</f>
        <v>TS</v>
      </c>
      <c r="B158" s="164" t="s">
        <v>37</v>
      </c>
      <c r="C158" s="130" t="str">
        <f>INDEX('Division Lvl (excl. Esc)'!$B$2:$B$418,MATCH(B158,'Division Lvl (excl. Esc)'!$A$2:$A$418,0))</f>
        <v>Substation oil containment program - bund walls</v>
      </c>
      <c r="D158" s="165">
        <f>SUMIF('Division Lvl (excl. Esc)'!$A$2:$A$418,$B158,'Division Lvl (excl. Esc)'!I$2:I$418)</f>
        <v>69929.432800341456</v>
      </c>
      <c r="E158" s="166">
        <f>SUMIF('Division Lvl (excl. Esc)'!$A$2:$A$418,$B158,'Division Lvl (excl. Esc)'!J$2:J$418)</f>
        <v>69812.432177250404</v>
      </c>
      <c r="F158" s="166">
        <f>SUMIF('Division Lvl (excl. Esc)'!$A$2:$A$418,$B158,'Division Lvl (excl. Esc)'!K$2:K$418)</f>
        <v>69628.600968385275</v>
      </c>
      <c r="G158" s="166">
        <f>SUMIF('Division Lvl (excl. Esc)'!$A$2:$A$418,$B158,'Division Lvl (excl. Esc)'!L$2:L$418)</f>
        <v>69415.408982589332</v>
      </c>
      <c r="H158" s="166">
        <f>SUMIF('Division Lvl (excl. Esc)'!$A$2:$A$418,$B158,'Division Lvl (excl. Esc)'!M$2:M$418)</f>
        <v>69227.106298002473</v>
      </c>
      <c r="I158" s="166">
        <f>SUMIF('Division Lvl (excl. Esc)'!$A$2:$A$418,$B158,'Division Lvl (excl. Esc)'!N$2:N$418)</f>
        <v>69227.106298002473</v>
      </c>
      <c r="J158" s="166">
        <f>SUMIF('Division Lvl (excl. Esc)'!$A$2:$A$418,$B158,'Division Lvl (excl. Esc)'!O$2:O$418)</f>
        <v>69227.106298002473</v>
      </c>
      <c r="K158" s="166">
        <f>SUMIF('Division Lvl (excl. Esc)'!$A$2:$A$418,$B158,'Division Lvl (excl. Esc)'!P$2:P$418)</f>
        <v>69227.106298002473</v>
      </c>
      <c r="L158" s="166">
        <f>SUMIF('Division Lvl (excl. Esc)'!$A$2:$A$418,$B158,'Division Lvl (excl. Esc)'!Q$2:Q$418)</f>
        <v>69227.106298002473</v>
      </c>
      <c r="M158" s="167">
        <f>SUMIF('Division Lvl (excl. Esc)'!$A$2:$A$418,$B158,'Division Lvl (excl. Esc)'!R$2:R$418)</f>
        <v>70000</v>
      </c>
      <c r="N158" s="168">
        <f>SUMIF('Division Lvl (excl. Esc)'!$A$2:$A$418,$B158,'Division Lvl (excl. Esc)'!X$2:X$418)</f>
        <v>71677.668620349985</v>
      </c>
      <c r="O158" s="169">
        <f>SUMIF('Division Lvl (excl. Esc)'!$A$2:$A$418,$B158,'Division Lvl (excl. Esc)'!Y$2:Y$418)</f>
        <v>73346.686556223707</v>
      </c>
      <c r="P158" s="169">
        <f>SUMIF('Division Lvl (excl. Esc)'!$A$2:$A$418,$B158,'Division Lvl (excl. Esc)'!Z$2:Z$418)</f>
        <v>74982.387614720021</v>
      </c>
      <c r="Q158" s="169">
        <f>SUMIF('Division Lvl (excl. Esc)'!$A$2:$A$418,$B158,'Division Lvl (excl. Esc)'!AA$2:AA$418)</f>
        <v>76621.623242988499</v>
      </c>
      <c r="R158" s="169">
        <f>SUMIF('Division Lvl (excl. Esc)'!$A$2:$A$418,$B158,'Division Lvl (excl. Esc)'!AB$2:AB$418)</f>
        <v>78324.116620212284</v>
      </c>
      <c r="S158" s="169">
        <f>SUMIF('Division Lvl (excl. Esc)'!$A$2:$A$418,$B158,'Division Lvl (excl. Esc)'!AC$2:AC$418)</f>
        <v>80282.219535717581</v>
      </c>
      <c r="T158" s="169">
        <f>SUMIF('Division Lvl (excl. Esc)'!$A$2:$A$418,$B158,'Division Lvl (excl. Esc)'!AD$2:AD$418)</f>
        <v>82289.275024110524</v>
      </c>
      <c r="U158" s="169">
        <f>SUMIF('Division Lvl (excl. Esc)'!$A$2:$A$418,$B158,'Division Lvl (excl. Esc)'!AE$2:AE$418)</f>
        <v>84346.506899713291</v>
      </c>
      <c r="V158" s="170">
        <f>SUMIF('Division Lvl (excl. Esc)'!$A$2:$A$418,$B158,'Division Lvl (excl. Esc)'!AF$2:AF$418)</f>
        <v>86455.169572206098</v>
      </c>
      <c r="W158" s="170">
        <f>SUMIF('Division Lvl (excl. Esc)'!$A$2:$A$418,$B158,'Division Lvl (excl. Esc)'!AG$2:AG$418)</f>
        <v>89605.918093745</v>
      </c>
      <c r="X158" s="165">
        <f t="shared" si="6"/>
        <v>694921.4064185787</v>
      </c>
      <c r="Y158" s="171">
        <f t="shared" si="7"/>
        <v>797931.57177998696</v>
      </c>
      <c r="Z158" s="172"/>
    </row>
    <row r="159" spans="1:26" x14ac:dyDescent="0.25">
      <c r="A159" s="163" t="str">
        <f>INDEX('Division Lvl (excl. Esc)'!$AO$2:$AO$418,MATCH(B159,'Division Lvl (excl. Esc)'!$A$2:$A$418,0))</f>
        <v>TS</v>
      </c>
      <c r="B159" s="164" t="s">
        <v>12</v>
      </c>
      <c r="C159" s="130" t="str">
        <f>INDEX('Division Lvl (excl. Esc)'!$B$2:$B$418,MATCH(B159,'Division Lvl (excl. Esc)'!$A$2:$A$418,0))</f>
        <v>Substation earthing</v>
      </c>
      <c r="D159" s="165">
        <f>SUMIF('Division Lvl (excl. Esc)'!$A$2:$A$418,$B159,'Division Lvl (excl. Esc)'!I$2:I$418)</f>
        <v>339657.24503022991</v>
      </c>
      <c r="E159" s="166">
        <f>SUMIF('Division Lvl (excl. Esc)'!$A$2:$A$418,$B159,'Division Lvl (excl. Esc)'!J$2:J$418)</f>
        <v>406906.74754740234</v>
      </c>
      <c r="F159" s="166">
        <f>SUMIF('Division Lvl (excl. Esc)'!$A$2:$A$418,$B159,'Division Lvl (excl. Esc)'!K$2:K$418)</f>
        <v>0</v>
      </c>
      <c r="G159" s="166">
        <f>SUMIF('Division Lvl (excl. Esc)'!$A$2:$A$418,$B159,'Division Lvl (excl. Esc)'!L$2:L$418)</f>
        <v>0</v>
      </c>
      <c r="H159" s="166">
        <f>SUMIF('Division Lvl (excl. Esc)'!$A$2:$A$418,$B159,'Division Lvl (excl. Esc)'!M$2:M$418)</f>
        <v>0</v>
      </c>
      <c r="I159" s="166">
        <f>SUMIF('Division Lvl (excl. Esc)'!$A$2:$A$418,$B159,'Division Lvl (excl. Esc)'!N$2:N$418)</f>
        <v>0</v>
      </c>
      <c r="J159" s="166">
        <f>SUMIF('Division Lvl (excl. Esc)'!$A$2:$A$418,$B159,'Division Lvl (excl. Esc)'!O$2:O$418)</f>
        <v>0</v>
      </c>
      <c r="K159" s="166">
        <f>SUMIF('Division Lvl (excl. Esc)'!$A$2:$A$418,$B159,'Division Lvl (excl. Esc)'!P$2:P$418)</f>
        <v>0</v>
      </c>
      <c r="L159" s="166">
        <f>SUMIF('Division Lvl (excl. Esc)'!$A$2:$A$418,$B159,'Division Lvl (excl. Esc)'!Q$2:Q$418)</f>
        <v>0</v>
      </c>
      <c r="M159" s="167">
        <f>SUMIF('Division Lvl (excl. Esc)'!$A$2:$A$418,$B159,'Division Lvl (excl. Esc)'!R$2:R$418)</f>
        <v>0</v>
      </c>
      <c r="N159" s="168">
        <f>SUMIF('Division Lvl (excl. Esc)'!$A$2:$A$418,$B159,'Division Lvl (excl. Esc)'!X$2:X$418)</f>
        <v>348148.67615598562</v>
      </c>
      <c r="O159" s="169">
        <f>SUMIF('Division Lvl (excl. Esc)'!$A$2:$A$418,$B159,'Division Lvl (excl. Esc)'!Y$2:Y$418)</f>
        <v>427506.40164198953</v>
      </c>
      <c r="P159" s="169">
        <f>SUMIF('Division Lvl (excl. Esc)'!$A$2:$A$418,$B159,'Division Lvl (excl. Esc)'!Z$2:Z$418)</f>
        <v>0</v>
      </c>
      <c r="Q159" s="169">
        <f>SUMIF('Division Lvl (excl. Esc)'!$A$2:$A$418,$B159,'Division Lvl (excl. Esc)'!AA$2:AA$418)</f>
        <v>0</v>
      </c>
      <c r="R159" s="169">
        <f>SUMIF('Division Lvl (excl. Esc)'!$A$2:$A$418,$B159,'Division Lvl (excl. Esc)'!AB$2:AB$418)</f>
        <v>0</v>
      </c>
      <c r="S159" s="169">
        <f>SUMIF('Division Lvl (excl. Esc)'!$A$2:$A$418,$B159,'Division Lvl (excl. Esc)'!AC$2:AC$418)</f>
        <v>0</v>
      </c>
      <c r="T159" s="169">
        <f>SUMIF('Division Lvl (excl. Esc)'!$A$2:$A$418,$B159,'Division Lvl (excl. Esc)'!AD$2:AD$418)</f>
        <v>0</v>
      </c>
      <c r="U159" s="169">
        <f>SUMIF('Division Lvl (excl. Esc)'!$A$2:$A$418,$B159,'Division Lvl (excl. Esc)'!AE$2:AE$418)</f>
        <v>0</v>
      </c>
      <c r="V159" s="170">
        <f>SUMIF('Division Lvl (excl. Esc)'!$A$2:$A$418,$B159,'Division Lvl (excl. Esc)'!AF$2:AF$418)</f>
        <v>0</v>
      </c>
      <c r="W159" s="170">
        <f>SUMIF('Division Lvl (excl. Esc)'!$A$2:$A$418,$B159,'Division Lvl (excl. Esc)'!AG$2:AG$418)</f>
        <v>0</v>
      </c>
      <c r="X159" s="165">
        <f t="shared" si="6"/>
        <v>746563.99257763219</v>
      </c>
      <c r="Y159" s="171">
        <f t="shared" si="7"/>
        <v>775655.07779797516</v>
      </c>
      <c r="Z159" s="172"/>
    </row>
    <row r="160" spans="1:26" x14ac:dyDescent="0.25">
      <c r="A160" s="163" t="str">
        <f>INDEX('Division Lvl (excl. Esc)'!$AO$2:$AO$418,MATCH(B160,'Division Lvl (excl. Esc)'!$A$2:$A$418,0))</f>
        <v>TS</v>
      </c>
      <c r="B160" s="164" t="s">
        <v>13</v>
      </c>
      <c r="C160" s="130" t="str">
        <f>INDEX('Division Lvl (excl. Esc)'!$B$2:$B$418,MATCH(B160,'Division Lvl (excl. Esc)'!$A$2:$A$418,0))</f>
        <v>Tunnelboard refurbishment</v>
      </c>
      <c r="D160" s="165">
        <f>SUMIF('Division Lvl (excl. Esc)'!$A$2:$A$418,$B160,'Division Lvl (excl. Esc)'!I$2:I$418)</f>
        <v>0</v>
      </c>
      <c r="E160" s="166">
        <f>SUMIF('Division Lvl (excl. Esc)'!$A$2:$A$418,$B160,'Division Lvl (excl. Esc)'!J$2:J$418)</f>
        <v>0</v>
      </c>
      <c r="F160" s="166">
        <f>SUMIF('Division Lvl (excl. Esc)'!$A$2:$A$418,$B160,'Division Lvl (excl. Esc)'!K$2:K$418)</f>
        <v>0</v>
      </c>
      <c r="G160" s="166">
        <f>SUMIF('Division Lvl (excl. Esc)'!$A$2:$A$418,$B160,'Division Lvl (excl. Esc)'!L$2:L$418)</f>
        <v>44624.191488807424</v>
      </c>
      <c r="H160" s="166">
        <f>SUMIF('Division Lvl (excl. Esc)'!$A$2:$A$418,$B160,'Division Lvl (excl. Esc)'!M$2:M$418)</f>
        <v>44503.139763001593</v>
      </c>
      <c r="I160" s="166">
        <f>SUMIF('Division Lvl (excl. Esc)'!$A$2:$A$418,$B160,'Division Lvl (excl. Esc)'!N$2:N$418)</f>
        <v>0</v>
      </c>
      <c r="J160" s="166">
        <f>SUMIF('Division Lvl (excl. Esc)'!$A$2:$A$418,$B160,'Division Lvl (excl. Esc)'!O$2:O$418)</f>
        <v>0</v>
      </c>
      <c r="K160" s="166">
        <f>SUMIF('Division Lvl (excl. Esc)'!$A$2:$A$418,$B160,'Division Lvl (excl. Esc)'!P$2:P$418)</f>
        <v>0</v>
      </c>
      <c r="L160" s="166">
        <f>SUMIF('Division Lvl (excl. Esc)'!$A$2:$A$418,$B160,'Division Lvl (excl. Esc)'!Q$2:Q$418)</f>
        <v>44503.139763001593</v>
      </c>
      <c r="M160" s="167">
        <f>SUMIF('Division Lvl (excl. Esc)'!$A$2:$A$418,$B160,'Division Lvl (excl. Esc)'!R$2:R$418)</f>
        <v>45000</v>
      </c>
      <c r="N160" s="168">
        <f>SUMIF('Division Lvl (excl. Esc)'!$A$2:$A$418,$B160,'Division Lvl (excl. Esc)'!X$2:X$418)</f>
        <v>0</v>
      </c>
      <c r="O160" s="169">
        <f>SUMIF('Division Lvl (excl. Esc)'!$A$2:$A$418,$B160,'Division Lvl (excl. Esc)'!Y$2:Y$418)</f>
        <v>0</v>
      </c>
      <c r="P160" s="169">
        <f>SUMIF('Division Lvl (excl. Esc)'!$A$2:$A$418,$B160,'Division Lvl (excl. Esc)'!Z$2:Z$418)</f>
        <v>0</v>
      </c>
      <c r="Q160" s="169">
        <f>SUMIF('Division Lvl (excl. Esc)'!$A$2:$A$418,$B160,'Division Lvl (excl. Esc)'!AA$2:AA$418)</f>
        <v>49256.757799064035</v>
      </c>
      <c r="R160" s="169">
        <f>SUMIF('Division Lvl (excl. Esc)'!$A$2:$A$418,$B160,'Division Lvl (excl. Esc)'!AB$2:AB$418)</f>
        <v>50351.217827279332</v>
      </c>
      <c r="S160" s="169">
        <f>SUMIF('Division Lvl (excl. Esc)'!$A$2:$A$418,$B160,'Division Lvl (excl. Esc)'!AC$2:AC$418)</f>
        <v>0</v>
      </c>
      <c r="T160" s="169">
        <f>SUMIF('Division Lvl (excl. Esc)'!$A$2:$A$418,$B160,'Division Lvl (excl. Esc)'!AD$2:AD$418)</f>
        <v>0</v>
      </c>
      <c r="U160" s="169">
        <f>SUMIF('Division Lvl (excl. Esc)'!$A$2:$A$418,$B160,'Division Lvl (excl. Esc)'!AE$2:AE$418)</f>
        <v>0</v>
      </c>
      <c r="V160" s="170">
        <f>SUMIF('Division Lvl (excl. Esc)'!$A$2:$A$418,$B160,'Division Lvl (excl. Esc)'!AF$2:AF$418)</f>
        <v>55578.32329641821</v>
      </c>
      <c r="W160" s="170">
        <f>SUMIF('Division Lvl (excl. Esc)'!$A$2:$A$418,$B160,'Division Lvl (excl. Esc)'!AG$2:AG$418)</f>
        <v>57603.804488836067</v>
      </c>
      <c r="X160" s="165">
        <f t="shared" si="6"/>
        <v>178630.47101481061</v>
      </c>
      <c r="Y160" s="171">
        <f t="shared" si="7"/>
        <v>212790.10341159764</v>
      </c>
      <c r="Z160" s="172"/>
    </row>
    <row r="161" spans="1:26" x14ac:dyDescent="0.25">
      <c r="A161" s="163" t="str">
        <f>INDEX('Division Lvl (excl. Esc)'!$AO$2:$AO$418,MATCH(B161,'Division Lvl (excl. Esc)'!$A$2:$A$418,0))</f>
        <v>TS</v>
      </c>
      <c r="B161" s="177" t="s">
        <v>3</v>
      </c>
      <c r="C161" s="130" t="str">
        <f>INDEX('Division Lvl (excl. Esc)'!$B$2:$B$418,MATCH(B161,'Division Lvl (excl. Esc)'!$A$2:$A$418,0))</f>
        <v>66kV circuit breaker replacement</v>
      </c>
      <c r="D161" s="165">
        <f>SUMIF('Division Lvl (excl. Esc)'!$A$2:$A$418,$B161,'Division Lvl (excl. Esc)'!I$2:I$418)</f>
        <v>257739.90946411566</v>
      </c>
      <c r="E161" s="166">
        <f>SUMIF('Division Lvl (excl. Esc)'!$A$2:$A$418,$B161,'Division Lvl (excl. Esc)'!J$2:J$418)</f>
        <v>257308.67859615147</v>
      </c>
      <c r="F161" s="166">
        <f>SUMIF('Division Lvl (excl. Esc)'!$A$2:$A$418,$B161,'Division Lvl (excl. Esc)'!K$2:K$418)</f>
        <v>0</v>
      </c>
      <c r="G161" s="166">
        <f>SUMIF('Division Lvl (excl. Esc)'!$A$2:$A$418,$B161,'Division Lvl (excl. Esc)'!L$2:L$418)</f>
        <v>0</v>
      </c>
      <c r="H161" s="166">
        <f>SUMIF('Division Lvl (excl. Esc)'!$A$2:$A$418,$B161,'Division Lvl (excl. Esc)'!M$2:M$418)</f>
        <v>0</v>
      </c>
      <c r="I161" s="166">
        <f>SUMIF('Division Lvl (excl. Esc)'!$A$2:$A$418,$B161,'Division Lvl (excl. Esc)'!N$2:N$418)</f>
        <v>255151.33464120911</v>
      </c>
      <c r="J161" s="166">
        <f>SUMIF('Division Lvl (excl. Esc)'!$A$2:$A$418,$B161,'Division Lvl (excl. Esc)'!O$2:O$418)</f>
        <v>255151.33464120911</v>
      </c>
      <c r="K161" s="166">
        <f>SUMIF('Division Lvl (excl. Esc)'!$A$2:$A$418,$B161,'Division Lvl (excl. Esc)'!P$2:P$418)</f>
        <v>255151.33464120911</v>
      </c>
      <c r="L161" s="166">
        <f>SUMIF('Division Lvl (excl. Esc)'!$A$2:$A$418,$B161,'Division Lvl (excl. Esc)'!Q$2:Q$418)</f>
        <v>255151.33464120911</v>
      </c>
      <c r="M161" s="167">
        <f>SUMIF('Division Lvl (excl. Esc)'!$A$2:$A$418,$B161,'Division Lvl (excl. Esc)'!R$2:R$418)</f>
        <v>258000</v>
      </c>
      <c r="N161" s="168">
        <f>SUMIF('Division Lvl (excl. Esc)'!$A$2:$A$418,$B161,'Division Lvl (excl. Esc)'!X$2:X$418)</f>
        <v>264183.40720071853</v>
      </c>
      <c r="O161" s="169">
        <f>SUMIF('Division Lvl (excl. Esc)'!$A$2:$A$418,$B161,'Division Lvl (excl. Esc)'!Y$2:Y$418)</f>
        <v>270334.93045008159</v>
      </c>
      <c r="P161" s="169">
        <f>SUMIF('Division Lvl (excl. Esc)'!$A$2:$A$418,$B161,'Division Lvl (excl. Esc)'!Z$2:Z$418)</f>
        <v>0</v>
      </c>
      <c r="Q161" s="169">
        <f>SUMIF('Division Lvl (excl. Esc)'!$A$2:$A$418,$B161,'Division Lvl (excl. Esc)'!AA$2:AA$418)</f>
        <v>0</v>
      </c>
      <c r="R161" s="169">
        <f>SUMIF('Division Lvl (excl. Esc)'!$A$2:$A$418,$B161,'Division Lvl (excl. Esc)'!AB$2:AB$418)</f>
        <v>0</v>
      </c>
      <c r="S161" s="169">
        <f>SUMIF('Division Lvl (excl. Esc)'!$A$2:$A$418,$B161,'Division Lvl (excl. Esc)'!AC$2:AC$418)</f>
        <v>295897.32343164482</v>
      </c>
      <c r="T161" s="169">
        <f>SUMIF('Division Lvl (excl. Esc)'!$A$2:$A$418,$B161,'Division Lvl (excl. Esc)'!AD$2:AD$418)</f>
        <v>303294.75651743595</v>
      </c>
      <c r="U161" s="169">
        <f>SUMIF('Division Lvl (excl. Esc)'!$A$2:$A$418,$B161,'Division Lvl (excl. Esc)'!AE$2:AE$418)</f>
        <v>310877.12543037179</v>
      </c>
      <c r="V161" s="170">
        <f>SUMIF('Division Lvl (excl. Esc)'!$A$2:$A$418,$B161,'Division Lvl (excl. Esc)'!AF$2:AF$418)</f>
        <v>318649.05356613104</v>
      </c>
      <c r="W161" s="170">
        <f>SUMIF('Division Lvl (excl. Esc)'!$A$2:$A$418,$B161,'Division Lvl (excl. Esc)'!AG$2:AG$418)</f>
        <v>330261.81240266014</v>
      </c>
      <c r="X161" s="165">
        <f t="shared" si="6"/>
        <v>1793653.9266251035</v>
      </c>
      <c r="Y161" s="171">
        <f t="shared" si="7"/>
        <v>2093498.408999044</v>
      </c>
      <c r="Z161" s="172"/>
    </row>
    <row r="162" spans="1:26" x14ac:dyDescent="0.25">
      <c r="A162" s="163" t="str">
        <f>INDEX('Division Lvl (excl. Esc)'!$AO$2:$AO$418,MATCH(B162,'Division Lvl (excl. Esc)'!$A$2:$A$418,0))</f>
        <v>TS</v>
      </c>
      <c r="B162" s="164" t="s">
        <v>17</v>
      </c>
      <c r="C162" s="130" t="str">
        <f>INDEX('Division Lvl (excl. Esc)'!$B$2:$B$418,MATCH(B162,'Division Lvl (excl. Esc)'!$A$2:$A$418,0))</f>
        <v>Busbar support and isolator replacement</v>
      </c>
      <c r="D162" s="165">
        <f>SUMIF('Division Lvl (excl. Esc)'!$A$2:$A$418,$B162,'Division Lvl (excl. Esc)'!I$2:I$418)</f>
        <v>0</v>
      </c>
      <c r="E162" s="166">
        <f>SUMIF('Division Lvl (excl. Esc)'!$A$2:$A$418,$B162,'Division Lvl (excl. Esc)'!J$2:J$418)</f>
        <v>94246.783439288047</v>
      </c>
      <c r="F162" s="166">
        <f>SUMIF('Division Lvl (excl. Esc)'!$A$2:$A$418,$B162,'Division Lvl (excl. Esc)'!K$2:K$418)</f>
        <v>93998.611307320112</v>
      </c>
      <c r="G162" s="166">
        <f>SUMIF('Division Lvl (excl. Esc)'!$A$2:$A$418,$B162,'Division Lvl (excl. Esc)'!L$2:L$418)</f>
        <v>93710.80212649559</v>
      </c>
      <c r="H162" s="166">
        <f>SUMIF('Division Lvl (excl. Esc)'!$A$2:$A$418,$B162,'Division Lvl (excl. Esc)'!M$2:M$418)</f>
        <v>93456.593502303338</v>
      </c>
      <c r="I162" s="166">
        <f>SUMIF('Division Lvl (excl. Esc)'!$A$2:$A$418,$B162,'Division Lvl (excl. Esc)'!N$2:N$418)</f>
        <v>93456.593502303338</v>
      </c>
      <c r="J162" s="166">
        <f>SUMIF('Division Lvl (excl. Esc)'!$A$2:$A$418,$B162,'Division Lvl (excl. Esc)'!O$2:O$418)</f>
        <v>93456.593502303338</v>
      </c>
      <c r="K162" s="166">
        <f>SUMIF('Division Lvl (excl. Esc)'!$A$2:$A$418,$B162,'Division Lvl (excl. Esc)'!P$2:P$418)</f>
        <v>93456.593502303338</v>
      </c>
      <c r="L162" s="166">
        <f>SUMIF('Division Lvl (excl. Esc)'!$A$2:$A$418,$B162,'Division Lvl (excl. Esc)'!Q$2:Q$418)</f>
        <v>93456.593502303338</v>
      </c>
      <c r="M162" s="167">
        <f>SUMIF('Division Lvl (excl. Esc)'!$A$2:$A$418,$B162,'Division Lvl (excl. Esc)'!R$2:R$418)</f>
        <v>94500</v>
      </c>
      <c r="N162" s="168">
        <f>SUMIF('Division Lvl (excl. Esc)'!$A$2:$A$418,$B162,'Division Lvl (excl. Esc)'!X$2:X$418)</f>
        <v>0</v>
      </c>
      <c r="O162" s="169">
        <f>SUMIF('Division Lvl (excl. Esc)'!$A$2:$A$418,$B162,'Division Lvl (excl. Esc)'!Y$2:Y$418)</f>
        <v>99018.026850901995</v>
      </c>
      <c r="P162" s="169">
        <f>SUMIF('Division Lvl (excl. Esc)'!$A$2:$A$418,$B162,'Division Lvl (excl. Esc)'!Z$2:Z$418)</f>
        <v>101226.22327987201</v>
      </c>
      <c r="Q162" s="169">
        <f>SUMIF('Division Lvl (excl. Esc)'!$A$2:$A$418,$B162,'Division Lvl (excl. Esc)'!AA$2:AA$418)</f>
        <v>103439.19137803448</v>
      </c>
      <c r="R162" s="169">
        <f>SUMIF('Division Lvl (excl. Esc)'!$A$2:$A$418,$B162,'Division Lvl (excl. Esc)'!AB$2:AB$418)</f>
        <v>105737.55743728658</v>
      </c>
      <c r="S162" s="169">
        <f>SUMIF('Division Lvl (excl. Esc)'!$A$2:$A$418,$B162,'Division Lvl (excl. Esc)'!AC$2:AC$418)</f>
        <v>108380.99637321875</v>
      </c>
      <c r="T162" s="169">
        <f>SUMIF('Division Lvl (excl. Esc)'!$A$2:$A$418,$B162,'Division Lvl (excl. Esc)'!AD$2:AD$418)</f>
        <v>111090.52128254922</v>
      </c>
      <c r="U162" s="169">
        <f>SUMIF('Division Lvl (excl. Esc)'!$A$2:$A$418,$B162,'Division Lvl (excl. Esc)'!AE$2:AE$418)</f>
        <v>113867.78431461293</v>
      </c>
      <c r="V162" s="170">
        <f>SUMIF('Division Lvl (excl. Esc)'!$A$2:$A$418,$B162,'Division Lvl (excl. Esc)'!AF$2:AF$418)</f>
        <v>116714.47892247824</v>
      </c>
      <c r="W162" s="170">
        <f>SUMIF('Division Lvl (excl. Esc)'!$A$2:$A$418,$B162,'Division Lvl (excl. Esc)'!AG$2:AG$418)</f>
        <v>120967.98942655574</v>
      </c>
      <c r="X162" s="165">
        <f t="shared" ref="X162:X182" si="8">SUM(D162:M162)</f>
        <v>843739.1643846205</v>
      </c>
      <c r="Y162" s="171">
        <f t="shared" si="7"/>
        <v>980442.76926551003</v>
      </c>
      <c r="Z162" s="172"/>
    </row>
    <row r="163" spans="1:26" x14ac:dyDescent="0.25">
      <c r="A163" s="163" t="str">
        <f>INDEX('Division Lvl (excl. Esc)'!$AO$2:$AO$418,MATCH(B163,'Division Lvl (excl. Esc)'!$A$2:$A$418,0))</f>
        <v>TS</v>
      </c>
      <c r="B163" s="164" t="s">
        <v>40</v>
      </c>
      <c r="C163" s="130" t="str">
        <f>INDEX('Division Lvl (excl. Esc)'!$B$2:$B$418,MATCH(B163,'Division Lvl (excl. Esc)'!$A$2:$A$418,0))</f>
        <v>Roof refurbishment for control and switch rooms</v>
      </c>
      <c r="D163" s="165">
        <f>SUMIF('Division Lvl (excl. Esc)'!$A$2:$A$418,$B163,'Division Lvl (excl. Esc)'!I$2:I$418)</f>
        <v>1498487.8457216027</v>
      </c>
      <c r="E163" s="166">
        <f>SUMIF('Division Lvl (excl. Esc)'!$A$2:$A$418,$B163,'Division Lvl (excl. Esc)'!J$2:J$418)</f>
        <v>1495980.6895125087</v>
      </c>
      <c r="F163" s="166">
        <f>SUMIF('Division Lvl (excl. Esc)'!$A$2:$A$418,$B163,'Division Lvl (excl. Esc)'!K$2:K$418)</f>
        <v>1492041.4493225415</v>
      </c>
      <c r="G163" s="166">
        <f>SUMIF('Division Lvl (excl. Esc)'!$A$2:$A$418,$B163,'Division Lvl (excl. Esc)'!L$2:L$418)</f>
        <v>1487473.0496269143</v>
      </c>
      <c r="H163" s="166">
        <f>SUMIF('Division Lvl (excl. Esc)'!$A$2:$A$418,$B163,'Division Lvl (excl. Esc)'!M$2:M$418)</f>
        <v>1483437.992100053</v>
      </c>
      <c r="I163" s="166">
        <f>SUMIF('Division Lvl (excl. Esc)'!$A$2:$A$418,$B163,'Division Lvl (excl. Esc)'!N$2:N$418)</f>
        <v>1483437.992100053</v>
      </c>
      <c r="J163" s="166">
        <f>SUMIF('Division Lvl (excl. Esc)'!$A$2:$A$418,$B163,'Division Lvl (excl. Esc)'!O$2:O$418)</f>
        <v>1483437.992100053</v>
      </c>
      <c r="K163" s="166">
        <f>SUMIF('Division Lvl (excl. Esc)'!$A$2:$A$418,$B163,'Division Lvl (excl. Esc)'!P$2:P$418)</f>
        <v>1483437.992100053</v>
      </c>
      <c r="L163" s="166">
        <f>SUMIF('Division Lvl (excl. Esc)'!$A$2:$A$418,$B163,'Division Lvl (excl. Esc)'!Q$2:Q$418)</f>
        <v>1483437.992100053</v>
      </c>
      <c r="M163" s="167">
        <f>SUMIF('Division Lvl (excl. Esc)'!$A$2:$A$418,$B163,'Division Lvl (excl. Esc)'!R$2:R$418)</f>
        <v>1500000</v>
      </c>
      <c r="N163" s="168">
        <f>SUMIF('Division Lvl (excl. Esc)'!$A$2:$A$418,$B163,'Division Lvl (excl. Esc)'!X$2:X$418)</f>
        <v>1535950.0418646426</v>
      </c>
      <c r="O163" s="169">
        <f>SUMIF('Division Lvl (excl. Esc)'!$A$2:$A$418,$B163,'Division Lvl (excl. Esc)'!Y$2:Y$418)</f>
        <v>1571714.7119190793</v>
      </c>
      <c r="P163" s="169">
        <f>SUMIF('Division Lvl (excl. Esc)'!$A$2:$A$418,$B163,'Division Lvl (excl. Esc)'!Z$2:Z$418)</f>
        <v>1606765.4488868574</v>
      </c>
      <c r="Q163" s="169">
        <f>SUMIF('Division Lvl (excl. Esc)'!$A$2:$A$418,$B163,'Division Lvl (excl. Esc)'!AA$2:AA$418)</f>
        <v>1641891.9266354679</v>
      </c>
      <c r="R163" s="169">
        <f>SUMIF('Division Lvl (excl. Esc)'!$A$2:$A$418,$B163,'Division Lvl (excl. Esc)'!AB$2:AB$418)</f>
        <v>1678373.9275759778</v>
      </c>
      <c r="S163" s="169">
        <f>SUMIF('Division Lvl (excl. Esc)'!$A$2:$A$418,$B163,'Division Lvl (excl. Esc)'!AC$2:AC$418)</f>
        <v>1720333.2757653769</v>
      </c>
      <c r="T163" s="169">
        <f>SUMIF('Division Lvl (excl. Esc)'!$A$2:$A$418,$B163,'Division Lvl (excl. Esc)'!AD$2:AD$418)</f>
        <v>1763341.6076595113</v>
      </c>
      <c r="U163" s="169">
        <f>SUMIF('Division Lvl (excl. Esc)'!$A$2:$A$418,$B163,'Division Lvl (excl. Esc)'!AE$2:AE$418)</f>
        <v>1807425.1478509989</v>
      </c>
      <c r="V163" s="170">
        <f>SUMIF('Division Lvl (excl. Esc)'!$A$2:$A$418,$B163,'Division Lvl (excl. Esc)'!AF$2:AF$418)</f>
        <v>1852610.7765472736</v>
      </c>
      <c r="W163" s="170">
        <f>SUMIF('Division Lvl (excl. Esc)'!$A$2:$A$418,$B163,'Division Lvl (excl. Esc)'!AG$2:AG$418)</f>
        <v>1920126.8162945355</v>
      </c>
      <c r="X163" s="165">
        <f t="shared" si="8"/>
        <v>14891172.99468383</v>
      </c>
      <c r="Y163" s="171">
        <f t="shared" si="7"/>
        <v>17098533.680999722</v>
      </c>
      <c r="Z163" s="172"/>
    </row>
    <row r="164" spans="1:26" x14ac:dyDescent="0.25">
      <c r="A164" s="163" t="str">
        <f>INDEX('Division Lvl (excl. Esc)'!$AO$2:$AO$418,MATCH(B164,'Division Lvl (excl. Esc)'!$A$2:$A$418,0))</f>
        <v>TS</v>
      </c>
      <c r="B164" s="164" t="s">
        <v>41</v>
      </c>
      <c r="C164" s="130" t="str">
        <f>INDEX('Division Lvl (excl. Esc)'!$B$2:$B$418,MATCH(B164,'Division Lvl (excl. Esc)'!$A$2:$A$418,0))</f>
        <v>Substation fire stopping measures</v>
      </c>
      <c r="D164" s="165">
        <f>SUMIF('Division Lvl (excl. Esc)'!$A$2:$A$418,$B164,'Division Lvl (excl. Esc)'!I$2:I$418)</f>
        <v>65933.465211750517</v>
      </c>
      <c r="E164" s="166">
        <f>SUMIF('Division Lvl (excl. Esc)'!$A$2:$A$418,$B164,'Division Lvl (excl. Esc)'!J$2:J$418)</f>
        <v>65823.150338550375</v>
      </c>
      <c r="F164" s="166">
        <f>SUMIF('Division Lvl (excl. Esc)'!$A$2:$A$418,$B164,'Division Lvl (excl. Esc)'!K$2:K$418)</f>
        <v>65649.823770191826</v>
      </c>
      <c r="G164" s="166">
        <f>SUMIF('Division Lvl (excl. Esc)'!$A$2:$A$418,$B164,'Division Lvl (excl. Esc)'!L$2:L$418)</f>
        <v>65448.814183584225</v>
      </c>
      <c r="H164" s="166">
        <f>SUMIF('Division Lvl (excl. Esc)'!$A$2:$A$418,$B164,'Division Lvl (excl. Esc)'!M$2:M$418)</f>
        <v>65271.271652402334</v>
      </c>
      <c r="I164" s="166">
        <f>SUMIF('Division Lvl (excl. Esc)'!$A$2:$A$418,$B164,'Division Lvl (excl. Esc)'!N$2:N$418)</f>
        <v>65271.271652402334</v>
      </c>
      <c r="J164" s="166">
        <f>SUMIF('Division Lvl (excl. Esc)'!$A$2:$A$418,$B164,'Division Lvl (excl. Esc)'!O$2:O$418)</f>
        <v>65271.271652402334</v>
      </c>
      <c r="K164" s="166">
        <f>SUMIF('Division Lvl (excl. Esc)'!$A$2:$A$418,$B164,'Division Lvl (excl. Esc)'!P$2:P$418)</f>
        <v>65271.271652402334</v>
      </c>
      <c r="L164" s="166">
        <f>SUMIF('Division Lvl (excl. Esc)'!$A$2:$A$418,$B164,'Division Lvl (excl. Esc)'!Q$2:Q$418)</f>
        <v>65271.271652402334</v>
      </c>
      <c r="M164" s="167">
        <f>SUMIF('Division Lvl (excl. Esc)'!$A$2:$A$418,$B164,'Division Lvl (excl. Esc)'!R$2:R$418)</f>
        <v>66000</v>
      </c>
      <c r="N164" s="168">
        <f>SUMIF('Division Lvl (excl. Esc)'!$A$2:$A$418,$B164,'Division Lvl (excl. Esc)'!X$2:X$418)</f>
        <v>67581.801842044268</v>
      </c>
      <c r="O164" s="169">
        <f>SUMIF('Division Lvl (excl. Esc)'!$A$2:$A$418,$B164,'Division Lvl (excl. Esc)'!Y$2:Y$418)</f>
        <v>69155.447324439476</v>
      </c>
      <c r="P164" s="169">
        <f>SUMIF('Division Lvl (excl. Esc)'!$A$2:$A$418,$B164,'Division Lvl (excl. Esc)'!Z$2:Z$418)</f>
        <v>70697.679751021729</v>
      </c>
      <c r="Q164" s="169">
        <f>SUMIF('Division Lvl (excl. Esc)'!$A$2:$A$418,$B164,'Division Lvl (excl. Esc)'!AA$2:AA$418)</f>
        <v>72243.244771960584</v>
      </c>
      <c r="R164" s="169">
        <f>SUMIF('Division Lvl (excl. Esc)'!$A$2:$A$418,$B164,'Division Lvl (excl. Esc)'!AB$2:AB$418)</f>
        <v>73848.452813343014</v>
      </c>
      <c r="S164" s="169">
        <f>SUMIF('Division Lvl (excl. Esc)'!$A$2:$A$418,$B164,'Division Lvl (excl. Esc)'!AC$2:AC$418)</f>
        <v>75694.66413367659</v>
      </c>
      <c r="T164" s="169">
        <f>SUMIF('Division Lvl (excl. Esc)'!$A$2:$A$418,$B164,'Division Lvl (excl. Esc)'!AD$2:AD$418)</f>
        <v>77587.030737018504</v>
      </c>
      <c r="U164" s="169">
        <f>SUMIF('Division Lvl (excl. Esc)'!$A$2:$A$418,$B164,'Division Lvl (excl. Esc)'!AE$2:AE$418)</f>
        <v>79526.706505443959</v>
      </c>
      <c r="V164" s="170">
        <f>SUMIF('Division Lvl (excl. Esc)'!$A$2:$A$418,$B164,'Division Lvl (excl. Esc)'!AF$2:AF$418)</f>
        <v>81514.874168080045</v>
      </c>
      <c r="W164" s="170">
        <f>SUMIF('Division Lvl (excl. Esc)'!$A$2:$A$418,$B164,'Division Lvl (excl. Esc)'!AG$2:AG$418)</f>
        <v>84485.57991695957</v>
      </c>
      <c r="X164" s="165">
        <f t="shared" si="8"/>
        <v>655211.61176608875</v>
      </c>
      <c r="Y164" s="171">
        <f t="shared" si="7"/>
        <v>752335.4819639877</v>
      </c>
      <c r="Z164" s="172"/>
    </row>
    <row r="165" spans="1:26" x14ac:dyDescent="0.25">
      <c r="A165" s="163" t="str">
        <f>INDEX('Division Lvl (excl. Esc)'!$AO$2:$AO$418,MATCH(B165,'Division Lvl (excl. Esc)'!$A$2:$A$418,0))</f>
        <v>TS</v>
      </c>
      <c r="B165" s="164" t="s">
        <v>27</v>
      </c>
      <c r="C165" s="130" t="str">
        <f>INDEX('Division Lvl (excl. Esc)'!$B$2:$B$418,MATCH(B165,'Division Lvl (excl. Esc)'!$A$2:$A$418,0))</f>
        <v>Marayong Zone Substation renewal</v>
      </c>
      <c r="D165" s="165">
        <f>SUMIF('Division Lvl (excl. Esc)'!$A$2:$A$418,$B165,'Division Lvl (excl. Esc)'!I$2:I$418)</f>
        <v>8196606.6390857147</v>
      </c>
      <c r="E165" s="166">
        <f>SUMIF('Division Lvl (excl. Esc)'!$A$2:$A$418,$B165,'Division Lvl (excl. Esc)'!J$2:J$418)</f>
        <v>1824175.9144209805</v>
      </c>
      <c r="F165" s="166">
        <f>SUMIF('Division Lvl (excl. Esc)'!$A$2:$A$418,$B165,'Division Lvl (excl. Esc)'!K$2:K$418)</f>
        <v>0</v>
      </c>
      <c r="G165" s="166">
        <f>SUMIF('Division Lvl (excl. Esc)'!$A$2:$A$418,$B165,'Division Lvl (excl. Esc)'!L$2:L$418)</f>
        <v>0</v>
      </c>
      <c r="H165" s="166">
        <f>SUMIF('Division Lvl (excl. Esc)'!$A$2:$A$418,$B165,'Division Lvl (excl. Esc)'!M$2:M$418)</f>
        <v>0</v>
      </c>
      <c r="I165" s="166">
        <f>SUMIF('Division Lvl (excl. Esc)'!$A$2:$A$418,$B165,'Division Lvl (excl. Esc)'!N$2:N$418)</f>
        <v>0</v>
      </c>
      <c r="J165" s="166">
        <f>SUMIF('Division Lvl (excl. Esc)'!$A$2:$A$418,$B165,'Division Lvl (excl. Esc)'!O$2:O$418)</f>
        <v>0</v>
      </c>
      <c r="K165" s="166">
        <f>SUMIF('Division Lvl (excl. Esc)'!$A$2:$A$418,$B165,'Division Lvl (excl. Esc)'!P$2:P$418)</f>
        <v>0</v>
      </c>
      <c r="L165" s="166">
        <f>SUMIF('Division Lvl (excl. Esc)'!$A$2:$A$418,$B165,'Division Lvl (excl. Esc)'!Q$2:Q$418)</f>
        <v>0</v>
      </c>
      <c r="M165" s="167">
        <f>SUMIF('Division Lvl (excl. Esc)'!$A$2:$A$418,$B165,'Division Lvl (excl. Esc)'!R$2:R$418)</f>
        <v>0</v>
      </c>
      <c r="N165" s="168">
        <f>SUMIF('Division Lvl (excl. Esc)'!$A$2:$A$418,$B165,'Division Lvl (excl. Esc)'!X$2:X$418)</f>
        <v>8401521.8050628565</v>
      </c>
      <c r="O165" s="169">
        <f>SUMIF('Division Lvl (excl. Esc)'!$A$2:$A$418,$B165,'Division Lvl (excl. Esc)'!Y$2:Y$418)</f>
        <v>1916524.8200885425</v>
      </c>
      <c r="P165" s="169">
        <f>SUMIF('Division Lvl (excl. Esc)'!$A$2:$A$418,$B165,'Division Lvl (excl. Esc)'!Z$2:Z$418)</f>
        <v>0</v>
      </c>
      <c r="Q165" s="169">
        <f>SUMIF('Division Lvl (excl. Esc)'!$A$2:$A$418,$B165,'Division Lvl (excl. Esc)'!AA$2:AA$418)</f>
        <v>0</v>
      </c>
      <c r="R165" s="169">
        <f>SUMIF('Division Lvl (excl. Esc)'!$A$2:$A$418,$B165,'Division Lvl (excl. Esc)'!AB$2:AB$418)</f>
        <v>0</v>
      </c>
      <c r="S165" s="169">
        <f>SUMIF('Division Lvl (excl. Esc)'!$A$2:$A$418,$B165,'Division Lvl (excl. Esc)'!AC$2:AC$418)</f>
        <v>0</v>
      </c>
      <c r="T165" s="169">
        <f>SUMIF('Division Lvl (excl. Esc)'!$A$2:$A$418,$B165,'Division Lvl (excl. Esc)'!AD$2:AD$418)</f>
        <v>0</v>
      </c>
      <c r="U165" s="169">
        <f>SUMIF('Division Lvl (excl. Esc)'!$A$2:$A$418,$B165,'Division Lvl (excl. Esc)'!AE$2:AE$418)</f>
        <v>0</v>
      </c>
      <c r="V165" s="170">
        <f>SUMIF('Division Lvl (excl. Esc)'!$A$2:$A$418,$B165,'Division Lvl (excl. Esc)'!AF$2:AF$418)</f>
        <v>0</v>
      </c>
      <c r="W165" s="170">
        <f>SUMIF('Division Lvl (excl. Esc)'!$A$2:$A$418,$B165,'Division Lvl (excl. Esc)'!AG$2:AG$418)</f>
        <v>0</v>
      </c>
      <c r="X165" s="165">
        <f t="shared" si="8"/>
        <v>10020782.553506695</v>
      </c>
      <c r="Y165" s="171">
        <f t="shared" si="7"/>
        <v>10318046.6251514</v>
      </c>
      <c r="Z165" s="172"/>
    </row>
    <row r="166" spans="1:26" x14ac:dyDescent="0.25">
      <c r="A166" s="163" t="str">
        <f>INDEX('Division Lvl (excl. Esc)'!$AO$2:$AO$418,MATCH(B166,'Division Lvl (excl. Esc)'!$A$2:$A$418,0))</f>
        <v>TS</v>
      </c>
      <c r="B166" s="164" t="s">
        <v>88</v>
      </c>
      <c r="C166" s="130" t="str">
        <f>INDEX('Division Lvl (excl. Esc)'!$B$2:$B$418,MATCH(B166,'Division Lvl (excl. Esc)'!$A$2:$A$418,0))</f>
        <v>Sussex Inlet Zone Substation - stage 2 renewal</v>
      </c>
      <c r="D166" s="165">
        <f>SUMIF('Division Lvl (excl. Esc)'!$A$2:$A$418,$B166,'Division Lvl (excl. Esc)'!I$2:I$418)</f>
        <v>1676863.8429087137</v>
      </c>
      <c r="E166" s="166">
        <f>SUMIF('Division Lvl (excl. Esc)'!$A$2:$A$418,$B166,'Division Lvl (excl. Esc)'!J$2:J$418)</f>
        <v>37244.932566563089</v>
      </c>
      <c r="F166" s="166">
        <f>SUMIF('Division Lvl (excl. Esc)'!$A$2:$A$418,$B166,'Division Lvl (excl. Esc)'!K$2:K$418)</f>
        <v>0</v>
      </c>
      <c r="G166" s="166">
        <f>SUMIF('Division Lvl (excl. Esc)'!$A$2:$A$418,$B166,'Division Lvl (excl. Esc)'!L$2:L$418)</f>
        <v>0</v>
      </c>
      <c r="H166" s="166">
        <f>SUMIF('Division Lvl (excl. Esc)'!$A$2:$A$418,$B166,'Division Lvl (excl. Esc)'!M$2:M$418)</f>
        <v>0</v>
      </c>
      <c r="I166" s="166">
        <f>SUMIF('Division Lvl (excl. Esc)'!$A$2:$A$418,$B166,'Division Lvl (excl. Esc)'!N$2:N$418)</f>
        <v>0</v>
      </c>
      <c r="J166" s="166">
        <f>SUMIF('Division Lvl (excl. Esc)'!$A$2:$A$418,$B166,'Division Lvl (excl. Esc)'!O$2:O$418)</f>
        <v>0</v>
      </c>
      <c r="K166" s="166">
        <f>SUMIF('Division Lvl (excl. Esc)'!$A$2:$A$418,$B166,'Division Lvl (excl. Esc)'!P$2:P$418)</f>
        <v>0</v>
      </c>
      <c r="L166" s="166">
        <f>SUMIF('Division Lvl (excl. Esc)'!$A$2:$A$418,$B166,'Division Lvl (excl. Esc)'!Q$2:Q$418)</f>
        <v>0</v>
      </c>
      <c r="M166" s="167">
        <f>SUMIF('Division Lvl (excl. Esc)'!$A$2:$A$418,$B166,'Division Lvl (excl. Esc)'!R$2:R$418)</f>
        <v>0</v>
      </c>
      <c r="N166" s="168">
        <f>SUMIF('Division Lvl (excl. Esc)'!$A$2:$A$418,$B166,'Division Lvl (excl. Esc)'!X$2:X$418)</f>
        <v>1718785.4389814315</v>
      </c>
      <c r="O166" s="169">
        <f>SUMIF('Division Lvl (excl. Esc)'!$A$2:$A$418,$B166,'Division Lvl (excl. Esc)'!Y$2:Y$418)</f>
        <v>39130.457277745343</v>
      </c>
      <c r="P166" s="169">
        <f>SUMIF('Division Lvl (excl. Esc)'!$A$2:$A$418,$B166,'Division Lvl (excl. Esc)'!Z$2:Z$418)</f>
        <v>0</v>
      </c>
      <c r="Q166" s="169">
        <f>SUMIF('Division Lvl (excl. Esc)'!$A$2:$A$418,$B166,'Division Lvl (excl. Esc)'!AA$2:AA$418)</f>
        <v>0</v>
      </c>
      <c r="R166" s="169">
        <f>SUMIF('Division Lvl (excl. Esc)'!$A$2:$A$418,$B166,'Division Lvl (excl. Esc)'!AB$2:AB$418)</f>
        <v>0</v>
      </c>
      <c r="S166" s="169">
        <f>SUMIF('Division Lvl (excl. Esc)'!$A$2:$A$418,$B166,'Division Lvl (excl. Esc)'!AC$2:AC$418)</f>
        <v>0</v>
      </c>
      <c r="T166" s="169">
        <f>SUMIF('Division Lvl (excl. Esc)'!$A$2:$A$418,$B166,'Division Lvl (excl. Esc)'!AD$2:AD$418)</f>
        <v>0</v>
      </c>
      <c r="U166" s="169">
        <f>SUMIF('Division Lvl (excl. Esc)'!$A$2:$A$418,$B166,'Division Lvl (excl. Esc)'!AE$2:AE$418)</f>
        <v>0</v>
      </c>
      <c r="V166" s="170">
        <f>SUMIF('Division Lvl (excl. Esc)'!$A$2:$A$418,$B166,'Division Lvl (excl. Esc)'!AF$2:AF$418)</f>
        <v>0</v>
      </c>
      <c r="W166" s="170">
        <f>SUMIF('Division Lvl (excl. Esc)'!$A$2:$A$418,$B166,'Division Lvl (excl. Esc)'!AG$2:AG$418)</f>
        <v>0</v>
      </c>
      <c r="X166" s="165">
        <f t="shared" si="8"/>
        <v>1714108.7754752769</v>
      </c>
      <c r="Y166" s="171">
        <f t="shared" si="7"/>
        <v>1757915.8962591768</v>
      </c>
      <c r="Z166" s="172"/>
    </row>
    <row r="167" spans="1:26" x14ac:dyDescent="0.25">
      <c r="A167" s="163" t="str">
        <f>INDEX('Division Lvl (excl. Esc)'!$AO$2:$AO$418,MATCH(B167,'Division Lvl (excl. Esc)'!$A$2:$A$418,0))</f>
        <v>TS</v>
      </c>
      <c r="B167" s="164" t="s">
        <v>91</v>
      </c>
      <c r="C167" s="130" t="str">
        <f>INDEX('Division Lvl (excl. Esc)'!$B$2:$B$418,MATCH(B167,'Division Lvl (excl. Esc)'!$A$2:$A$418,0))</f>
        <v>Carlingford Transmission Substation control building replacement</v>
      </c>
      <c r="D167" s="165">
        <f>SUMIF('Division Lvl (excl. Esc)'!$A$2:$A$418,$B167,'Division Lvl (excl. Esc)'!I$2:I$418)</f>
        <v>0</v>
      </c>
      <c r="E167" s="166">
        <f>SUMIF('Division Lvl (excl. Esc)'!$A$2:$A$418,$B167,'Division Lvl (excl. Esc)'!J$2:J$418)</f>
        <v>4487942.0685375258</v>
      </c>
      <c r="F167" s="166">
        <f>SUMIF('Division Lvl (excl. Esc)'!$A$2:$A$418,$B167,'Division Lvl (excl. Esc)'!K$2:K$418)</f>
        <v>4476124.3479676247</v>
      </c>
      <c r="G167" s="166">
        <f>SUMIF('Division Lvl (excl. Esc)'!$A$2:$A$418,$B167,'Division Lvl (excl. Esc)'!L$2:L$418)</f>
        <v>4462419.1488807425</v>
      </c>
      <c r="H167" s="166">
        <f>SUMIF('Division Lvl (excl. Esc)'!$A$2:$A$418,$B167,'Division Lvl (excl. Esc)'!M$2:M$418)</f>
        <v>0</v>
      </c>
      <c r="I167" s="166">
        <f>SUMIF('Division Lvl (excl. Esc)'!$A$2:$A$418,$B167,'Division Lvl (excl. Esc)'!N$2:N$418)</f>
        <v>0</v>
      </c>
      <c r="J167" s="166">
        <f>SUMIF('Division Lvl (excl. Esc)'!$A$2:$A$418,$B167,'Division Lvl (excl. Esc)'!O$2:O$418)</f>
        <v>0</v>
      </c>
      <c r="K167" s="166">
        <f>SUMIF('Division Lvl (excl. Esc)'!$A$2:$A$418,$B167,'Division Lvl (excl. Esc)'!P$2:P$418)</f>
        <v>0</v>
      </c>
      <c r="L167" s="166">
        <f>SUMIF('Division Lvl (excl. Esc)'!$A$2:$A$418,$B167,'Division Lvl (excl. Esc)'!Q$2:Q$418)</f>
        <v>0</v>
      </c>
      <c r="M167" s="167">
        <f>SUMIF('Division Lvl (excl. Esc)'!$A$2:$A$418,$B167,'Division Lvl (excl. Esc)'!R$2:R$418)</f>
        <v>0</v>
      </c>
      <c r="N167" s="168">
        <f>SUMIF('Division Lvl (excl. Esc)'!$A$2:$A$418,$B167,'Division Lvl (excl. Esc)'!X$2:X$418)</f>
        <v>0</v>
      </c>
      <c r="O167" s="169">
        <f>SUMIF('Division Lvl (excl. Esc)'!$A$2:$A$418,$B167,'Division Lvl (excl. Esc)'!Y$2:Y$418)</f>
        <v>4715144.1357572377</v>
      </c>
      <c r="P167" s="169">
        <f>SUMIF('Division Lvl (excl. Esc)'!$A$2:$A$418,$B167,'Division Lvl (excl. Esc)'!Z$2:Z$418)</f>
        <v>4820296.3466605721</v>
      </c>
      <c r="Q167" s="169">
        <f>SUMIF('Division Lvl (excl. Esc)'!$A$2:$A$418,$B167,'Division Lvl (excl. Esc)'!AA$2:AA$418)</f>
        <v>4925675.7799064033</v>
      </c>
      <c r="R167" s="169">
        <f>SUMIF('Division Lvl (excl. Esc)'!$A$2:$A$418,$B167,'Division Lvl (excl. Esc)'!AB$2:AB$418)</f>
        <v>0</v>
      </c>
      <c r="S167" s="169">
        <f>SUMIF('Division Lvl (excl. Esc)'!$A$2:$A$418,$B167,'Division Lvl (excl. Esc)'!AC$2:AC$418)</f>
        <v>0</v>
      </c>
      <c r="T167" s="169">
        <f>SUMIF('Division Lvl (excl. Esc)'!$A$2:$A$418,$B167,'Division Lvl (excl. Esc)'!AD$2:AD$418)</f>
        <v>0</v>
      </c>
      <c r="U167" s="169">
        <f>SUMIF('Division Lvl (excl. Esc)'!$A$2:$A$418,$B167,'Division Lvl (excl. Esc)'!AE$2:AE$418)</f>
        <v>0</v>
      </c>
      <c r="V167" s="170">
        <f>SUMIF('Division Lvl (excl. Esc)'!$A$2:$A$418,$B167,'Division Lvl (excl. Esc)'!AF$2:AF$418)</f>
        <v>0</v>
      </c>
      <c r="W167" s="170">
        <f>SUMIF('Division Lvl (excl. Esc)'!$A$2:$A$418,$B167,'Division Lvl (excl. Esc)'!AG$2:AG$418)</f>
        <v>0</v>
      </c>
      <c r="X167" s="165">
        <f t="shared" si="8"/>
        <v>13426485.565385893</v>
      </c>
      <c r="Y167" s="171">
        <f t="shared" si="7"/>
        <v>14461116.262324214</v>
      </c>
      <c r="Z167" s="172"/>
    </row>
    <row r="168" spans="1:26" x14ac:dyDescent="0.25">
      <c r="A168" s="163" t="str">
        <f>INDEX('Division Lvl (excl. Esc)'!$AO$2:$AO$418,MATCH(B168,'Division Lvl (excl. Esc)'!$A$2:$A$418,0))</f>
        <v>TS</v>
      </c>
      <c r="B168" s="174" t="s">
        <v>198</v>
      </c>
      <c r="C168" s="130" t="str">
        <f>INDEX('Division Lvl (excl. Esc)'!$B$2:$B$418,MATCH(B168,'Division Lvl (excl. Esc)'!$A$2:$A$418,0))</f>
        <v>11kV switchboard truck replacement program</v>
      </c>
      <c r="D168" s="165">
        <f>SUMIF('Division Lvl (excl. Esc)'!$A$2:$A$418,$B168,'Division Lvl (excl. Esc)'!I$2:I$418)</f>
        <v>3644322.4407949378</v>
      </c>
      <c r="E168" s="166">
        <f>SUMIF('Division Lvl (excl. Esc)'!$A$2:$A$418,$B168,'Division Lvl (excl. Esc)'!J$2:J$418)</f>
        <v>3638225.0368944211</v>
      </c>
      <c r="F168" s="166">
        <f>SUMIF('Division Lvl (excl. Esc)'!$A$2:$A$418,$B168,'Division Lvl (excl. Esc)'!K$2:K$418)</f>
        <v>3628644.8047524211</v>
      </c>
      <c r="G168" s="166">
        <f>SUMIF('Division Lvl (excl. Esc)'!$A$2:$A$418,$B168,'Division Lvl (excl. Esc)'!L$2:L$418)</f>
        <v>2903547.3928717365</v>
      </c>
      <c r="H168" s="166">
        <f>SUMIF('Division Lvl (excl. Esc)'!$A$2:$A$418,$B168,'Division Lvl (excl. Esc)'!M$2:M$418)</f>
        <v>2895670.9605793036</v>
      </c>
      <c r="I168" s="166">
        <f>SUMIF('Division Lvl (excl. Esc)'!$A$2:$A$418,$B168,'Division Lvl (excl. Esc)'!N$2:N$418)</f>
        <v>2895670.9605793036</v>
      </c>
      <c r="J168" s="166">
        <f>SUMIF('Division Lvl (excl. Esc)'!$A$2:$A$418,$B168,'Division Lvl (excl. Esc)'!O$2:O$418)</f>
        <v>2895670.9605793036</v>
      </c>
      <c r="K168" s="166">
        <f>SUMIF('Division Lvl (excl. Esc)'!$A$2:$A$418,$B168,'Division Lvl (excl. Esc)'!P$2:P$418)</f>
        <v>2895670.9605793036</v>
      </c>
      <c r="L168" s="166">
        <f>SUMIF('Division Lvl (excl. Esc)'!$A$2:$A$418,$B168,'Division Lvl (excl. Esc)'!Q$2:Q$418)</f>
        <v>0</v>
      </c>
      <c r="M168" s="167">
        <f>SUMIF('Division Lvl (excl. Esc)'!$A$2:$A$418,$B168,'Division Lvl (excl. Esc)'!R$2:R$418)</f>
        <v>0</v>
      </c>
      <c r="N168" s="168">
        <f>SUMIF('Division Lvl (excl. Esc)'!$A$2:$A$418,$B168,'Division Lvl (excl. Esc)'!X$2:X$418)</f>
        <v>3735430.501814811</v>
      </c>
      <c r="O168" s="169">
        <f>SUMIF('Division Lvl (excl. Esc)'!$A$2:$A$418,$B168,'Division Lvl (excl. Esc)'!Y$2:Y$418)</f>
        <v>3822410.1793872011</v>
      </c>
      <c r="P168" s="169">
        <f>SUMIF('Division Lvl (excl. Esc)'!$A$2:$A$418,$B168,'Division Lvl (excl. Esc)'!Z$2:Z$418)</f>
        <v>3907653.5716928374</v>
      </c>
      <c r="Q168" s="169">
        <f>SUMIF('Division Lvl (excl. Esc)'!$A$2:$A$418,$B168,'Division Lvl (excl. Esc)'!AA$2:AA$418)</f>
        <v>3204973.0407924335</v>
      </c>
      <c r="R168" s="169">
        <f>SUMIF('Division Lvl (excl. Esc)'!$A$2:$A$418,$B168,'Division Lvl (excl. Esc)'!AB$2:AB$418)</f>
        <v>3276185.9066283084</v>
      </c>
      <c r="S168" s="169">
        <f>SUMIF('Division Lvl (excl. Esc)'!$A$2:$A$418,$B168,'Division Lvl (excl. Esc)'!AC$2:AC$418)</f>
        <v>3358090.5542940157</v>
      </c>
      <c r="T168" s="169">
        <f>SUMIF('Division Lvl (excl. Esc)'!$A$2:$A$418,$B168,'Division Lvl (excl. Esc)'!AD$2:AD$418)</f>
        <v>3442042.8181513664</v>
      </c>
      <c r="U168" s="169">
        <f>SUMIF('Division Lvl (excl. Esc)'!$A$2:$A$418,$B168,'Division Lvl (excl. Esc)'!AE$2:AE$418)</f>
        <v>3528093.8886051499</v>
      </c>
      <c r="V168" s="170">
        <f>SUMIF('Division Lvl (excl. Esc)'!$A$2:$A$418,$B168,'Division Lvl (excl. Esc)'!AF$2:AF$418)</f>
        <v>0</v>
      </c>
      <c r="W168" s="170">
        <f>SUMIF('Division Lvl (excl. Esc)'!$A$2:$A$418,$B168,'Division Lvl (excl. Esc)'!AG$2:AG$418)</f>
        <v>0</v>
      </c>
      <c r="X168" s="165">
        <f t="shared" si="8"/>
        <v>25397423.51763073</v>
      </c>
      <c r="Y168" s="171">
        <f t="shared" si="7"/>
        <v>28274880.461366124</v>
      </c>
      <c r="Z168" s="172"/>
    </row>
    <row r="169" spans="1:26" x14ac:dyDescent="0.25">
      <c r="A169" s="163" t="str">
        <f>INDEX('Division Lvl (excl. Esc)'!$AO$2:$AO$418,MATCH(B169,'Division Lvl (excl. Esc)'!$A$2:$A$418,0))</f>
        <v>TS</v>
      </c>
      <c r="B169" s="164" t="s">
        <v>345</v>
      </c>
      <c r="C169" s="130" t="str">
        <f>INDEX('Division Lvl (excl. Esc)'!$B$2:$B$418,MATCH(B169,'Division Lvl (excl. Esc)'!$A$2:$A$418,0))</f>
        <v>Substation battery duplication</v>
      </c>
      <c r="D169" s="165">
        <f>SUMIF('Division Lvl (excl. Esc)'!$A$2:$A$418,$B169,'Division Lvl (excl. Esc)'!I$2:I$418)</f>
        <v>0</v>
      </c>
      <c r="E169" s="166">
        <f>SUMIF('Division Lvl (excl. Esc)'!$A$2:$A$418,$B169,'Division Lvl (excl. Esc)'!J$2:J$418)</f>
        <v>915540.1819816553</v>
      </c>
      <c r="F169" s="166">
        <f>SUMIF('Division Lvl (excl. Esc)'!$A$2:$A$418,$B169,'Division Lvl (excl. Esc)'!K$2:K$418)</f>
        <v>760941.13915449614</v>
      </c>
      <c r="G169" s="166">
        <f>SUMIF('Division Lvl (excl. Esc)'!$A$2:$A$418,$B169,'Division Lvl (excl. Esc)'!L$2:L$418)</f>
        <v>0</v>
      </c>
      <c r="H169" s="166">
        <f>SUMIF('Division Lvl (excl. Esc)'!$A$2:$A$418,$B169,'Division Lvl (excl. Esc)'!M$2:M$418)</f>
        <v>0</v>
      </c>
      <c r="I169" s="166">
        <f>SUMIF('Division Lvl (excl. Esc)'!$A$2:$A$418,$B169,'Division Lvl (excl. Esc)'!N$2:N$418)</f>
        <v>0</v>
      </c>
      <c r="J169" s="166">
        <f>SUMIF('Division Lvl (excl. Esc)'!$A$2:$A$418,$B169,'Division Lvl (excl. Esc)'!O$2:O$418)</f>
        <v>0</v>
      </c>
      <c r="K169" s="166">
        <f>SUMIF('Division Lvl (excl. Esc)'!$A$2:$A$418,$B169,'Division Lvl (excl. Esc)'!P$2:P$418)</f>
        <v>0</v>
      </c>
      <c r="L169" s="166">
        <f>SUMIF('Division Lvl (excl. Esc)'!$A$2:$A$418,$B169,'Division Lvl (excl. Esc)'!Q$2:Q$418)</f>
        <v>0</v>
      </c>
      <c r="M169" s="167">
        <f>SUMIF('Division Lvl (excl. Esc)'!$A$2:$A$418,$B169,'Division Lvl (excl. Esc)'!R$2:R$418)</f>
        <v>0</v>
      </c>
      <c r="N169" s="168">
        <f>SUMIF('Division Lvl (excl. Esc)'!$A$2:$A$418,$B169,'Division Lvl (excl. Esc)'!X$2:X$418)</f>
        <v>0</v>
      </c>
      <c r="O169" s="169">
        <f>SUMIF('Division Lvl (excl. Esc)'!$A$2:$A$418,$B169,'Division Lvl (excl. Esc)'!Y$2:Y$418)</f>
        <v>961889.40369447658</v>
      </c>
      <c r="P169" s="169">
        <f>SUMIF('Division Lvl (excl. Esc)'!$A$2:$A$418,$B169,'Division Lvl (excl. Esc)'!Z$2:Z$418)</f>
        <v>819450.37893229723</v>
      </c>
      <c r="Q169" s="169">
        <f>SUMIF('Division Lvl (excl. Esc)'!$A$2:$A$418,$B169,'Division Lvl (excl. Esc)'!AA$2:AA$418)</f>
        <v>0</v>
      </c>
      <c r="R169" s="169">
        <f>SUMIF('Division Lvl (excl. Esc)'!$A$2:$A$418,$B169,'Division Lvl (excl. Esc)'!AB$2:AB$418)</f>
        <v>0</v>
      </c>
      <c r="S169" s="169">
        <f>SUMIF('Division Lvl (excl. Esc)'!$A$2:$A$418,$B169,'Division Lvl (excl. Esc)'!AC$2:AC$418)</f>
        <v>0</v>
      </c>
      <c r="T169" s="169">
        <f>SUMIF('Division Lvl (excl. Esc)'!$A$2:$A$418,$B169,'Division Lvl (excl. Esc)'!AD$2:AD$418)</f>
        <v>0</v>
      </c>
      <c r="U169" s="169">
        <f>SUMIF('Division Lvl (excl. Esc)'!$A$2:$A$418,$B169,'Division Lvl (excl. Esc)'!AE$2:AE$418)</f>
        <v>0</v>
      </c>
      <c r="V169" s="170">
        <f>SUMIF('Division Lvl (excl. Esc)'!$A$2:$A$418,$B169,'Division Lvl (excl. Esc)'!AF$2:AF$418)</f>
        <v>0</v>
      </c>
      <c r="W169" s="170">
        <f>SUMIF('Division Lvl (excl. Esc)'!$A$2:$A$418,$B169,'Division Lvl (excl. Esc)'!AG$2:AG$418)</f>
        <v>0</v>
      </c>
      <c r="X169" s="165">
        <f t="shared" si="8"/>
        <v>1676481.3211361514</v>
      </c>
      <c r="Y169" s="171">
        <f t="shared" si="7"/>
        <v>1781339.7826267737</v>
      </c>
      <c r="Z169" s="172"/>
    </row>
    <row r="170" spans="1:26" x14ac:dyDescent="0.25">
      <c r="A170" s="163" t="str">
        <f>INDEX('Division Lvl (excl. Esc)'!$AO$2:$AO$418,MATCH(B170,'Division Lvl (excl. Esc)'!$A$2:$A$418,0))</f>
        <v>TS</v>
      </c>
      <c r="B170" s="164" t="s">
        <v>709</v>
      </c>
      <c r="C170" s="130" t="str">
        <f>INDEX('Division Lvl (excl. Esc)'!$B$2:$B$418,MATCH(B170,'Division Lvl (excl. Esc)'!$A$2:$A$418,0))</f>
        <v>Transformer fire wall installation</v>
      </c>
      <c r="D170" s="165">
        <f>SUMIF('Division Lvl (excl. Esc)'!$A$2:$A$418,$B170,'Division Lvl (excl. Esc)'!I$2:I$418)</f>
        <v>0</v>
      </c>
      <c r="E170" s="166">
        <f>SUMIF('Division Lvl (excl. Esc)'!$A$2:$A$418,$B170,'Division Lvl (excl. Esc)'!J$2:J$418)</f>
        <v>598392.27580500348</v>
      </c>
      <c r="F170" s="166">
        <f>SUMIF('Division Lvl (excl. Esc)'!$A$2:$A$418,$B170,'Division Lvl (excl. Esc)'!K$2:K$418)</f>
        <v>596816.57972901664</v>
      </c>
      <c r="G170" s="166">
        <f>SUMIF('Division Lvl (excl. Esc)'!$A$2:$A$418,$B170,'Division Lvl (excl. Esc)'!L$2:L$418)</f>
        <v>594989.21985076566</v>
      </c>
      <c r="H170" s="166">
        <f>SUMIF('Division Lvl (excl. Esc)'!$A$2:$A$418,$B170,'Division Lvl (excl. Esc)'!M$2:M$418)</f>
        <v>593375.19684002118</v>
      </c>
      <c r="I170" s="166">
        <f>SUMIF('Division Lvl (excl. Esc)'!$A$2:$A$418,$B170,'Division Lvl (excl. Esc)'!N$2:N$418)</f>
        <v>593375.19684002118</v>
      </c>
      <c r="J170" s="166">
        <f>SUMIF('Division Lvl (excl. Esc)'!$A$2:$A$418,$B170,'Division Lvl (excl. Esc)'!O$2:O$418)</f>
        <v>593375.19684002118</v>
      </c>
      <c r="K170" s="166">
        <f>SUMIF('Division Lvl (excl. Esc)'!$A$2:$A$418,$B170,'Division Lvl (excl. Esc)'!P$2:P$418)</f>
        <v>593375.19684002118</v>
      </c>
      <c r="L170" s="166">
        <f>SUMIF('Division Lvl (excl. Esc)'!$A$2:$A$418,$B170,'Division Lvl (excl. Esc)'!Q$2:Q$418)</f>
        <v>593375.19684002118</v>
      </c>
      <c r="M170" s="167">
        <f>SUMIF('Division Lvl (excl. Esc)'!$A$2:$A$418,$B170,'Division Lvl (excl. Esc)'!R$2:R$418)</f>
        <v>600000</v>
      </c>
      <c r="N170" s="168">
        <f>SUMIF('Division Lvl (excl. Esc)'!$A$2:$A$418,$B170,'Division Lvl (excl. Esc)'!X$2:X$418)</f>
        <v>0</v>
      </c>
      <c r="O170" s="169">
        <f>SUMIF('Division Lvl (excl. Esc)'!$A$2:$A$418,$B170,'Division Lvl (excl. Esc)'!Y$2:Y$418)</f>
        <v>628685.88476763177</v>
      </c>
      <c r="P170" s="169">
        <f>SUMIF('Division Lvl (excl. Esc)'!$A$2:$A$418,$B170,'Division Lvl (excl. Esc)'!Z$2:Z$418)</f>
        <v>642706.17955474299</v>
      </c>
      <c r="Q170" s="169">
        <f>SUMIF('Division Lvl (excl. Esc)'!$A$2:$A$418,$B170,'Division Lvl (excl. Esc)'!AA$2:AA$418)</f>
        <v>656756.77065418719</v>
      </c>
      <c r="R170" s="169">
        <f>SUMIF('Division Lvl (excl. Esc)'!$A$2:$A$418,$B170,'Division Lvl (excl. Esc)'!AB$2:AB$418)</f>
        <v>671349.57103039103</v>
      </c>
      <c r="S170" s="169">
        <f>SUMIF('Division Lvl (excl. Esc)'!$A$2:$A$418,$B170,'Division Lvl (excl. Esc)'!AC$2:AC$418)</f>
        <v>688133.3103061507</v>
      </c>
      <c r="T170" s="169">
        <f>SUMIF('Division Lvl (excl. Esc)'!$A$2:$A$418,$B170,'Division Lvl (excl. Esc)'!AD$2:AD$418)</f>
        <v>705336.64306380448</v>
      </c>
      <c r="U170" s="169">
        <f>SUMIF('Division Lvl (excl. Esc)'!$A$2:$A$418,$B170,'Division Lvl (excl. Esc)'!AE$2:AE$418)</f>
        <v>722970.05914039956</v>
      </c>
      <c r="V170" s="170">
        <f>SUMIF('Division Lvl (excl. Esc)'!$A$2:$A$418,$B170,'Division Lvl (excl. Esc)'!AF$2:AF$418)</f>
        <v>741044.31061890943</v>
      </c>
      <c r="W170" s="170">
        <f>SUMIF('Division Lvl (excl. Esc)'!$A$2:$A$418,$B170,'Division Lvl (excl. Esc)'!AG$2:AG$418)</f>
        <v>768050.72651781421</v>
      </c>
      <c r="X170" s="165">
        <f t="shared" si="8"/>
        <v>5357074.0595848924</v>
      </c>
      <c r="Y170" s="171">
        <f t="shared" si="7"/>
        <v>6225033.4556540307</v>
      </c>
      <c r="Z170" s="172"/>
    </row>
    <row r="171" spans="1:26" x14ac:dyDescent="0.25">
      <c r="A171" s="163" t="str">
        <f>INDEX('Division Lvl (excl. Esc)'!$AO$2:$AO$418,MATCH(B171,'Division Lvl (excl. Esc)'!$A$2:$A$418,0))</f>
        <v>TS</v>
      </c>
      <c r="B171" s="163" t="s">
        <v>93</v>
      </c>
      <c r="C171" s="130" t="str">
        <f>INDEX('Division Lvl (excl. Esc)'!$B$2:$B$418,MATCH(B171,'Division Lvl (excl. Esc)'!$A$2:$A$418,0))</f>
        <v>Future sub-transmission substation renewal programs</v>
      </c>
      <c r="D171" s="165">
        <f>SUMIF('Division Lvl (excl. Esc)'!$A$2:$A$418,$B171,'Division Lvl (excl. Esc)'!I$2:I$418)</f>
        <v>0</v>
      </c>
      <c r="E171" s="166">
        <f>SUMIF('Division Lvl (excl. Esc)'!$A$2:$A$418,$B171,'Division Lvl (excl. Esc)'!J$2:J$418)</f>
        <v>0</v>
      </c>
      <c r="F171" s="166">
        <f>SUMIF('Division Lvl (excl. Esc)'!$A$2:$A$418,$B171,'Division Lvl (excl. Esc)'!K$2:K$418)</f>
        <v>0</v>
      </c>
      <c r="G171" s="166">
        <f>SUMIF('Division Lvl (excl. Esc)'!$A$2:$A$418,$B171,'Division Lvl (excl. Esc)'!L$2:L$418)</f>
        <v>0</v>
      </c>
      <c r="H171" s="166">
        <f>SUMIF('Division Lvl (excl. Esc)'!$A$2:$A$418,$B171,'Division Lvl (excl. Esc)'!M$2:M$418)</f>
        <v>0</v>
      </c>
      <c r="I171" s="166">
        <f>SUMIF('Division Lvl (excl. Esc)'!$A$2:$A$418,$B171,'Division Lvl (excl. Esc)'!N$2:N$418)</f>
        <v>0</v>
      </c>
      <c r="J171" s="166">
        <f>SUMIF('Division Lvl (excl. Esc)'!$A$2:$A$418,$B171,'Division Lvl (excl. Esc)'!O$2:O$418)</f>
        <v>0</v>
      </c>
      <c r="K171" s="166">
        <f>SUMIF('Division Lvl (excl. Esc)'!$A$2:$A$418,$B171,'Division Lvl (excl. Esc)'!P$2:P$418)</f>
        <v>4450313.9763001585</v>
      </c>
      <c r="L171" s="166">
        <f>SUMIF('Division Lvl (excl. Esc)'!$A$2:$A$418,$B171,'Division Lvl (excl. Esc)'!Q$2:Q$418)</f>
        <v>9197315.551020328</v>
      </c>
      <c r="M171" s="167">
        <f>SUMIF('Division Lvl (excl. Esc)'!$A$2:$A$418,$B171,'Division Lvl (excl. Esc)'!R$2:R$418)</f>
        <v>15000000</v>
      </c>
      <c r="N171" s="168">
        <f>SUMIF('Division Lvl (excl. Esc)'!$A$2:$A$418,$B171,'Division Lvl (excl. Esc)'!X$2:X$418)</f>
        <v>0</v>
      </c>
      <c r="O171" s="169">
        <f>SUMIF('Division Lvl (excl. Esc)'!$A$2:$A$418,$B171,'Division Lvl (excl. Esc)'!Y$2:Y$418)</f>
        <v>0</v>
      </c>
      <c r="P171" s="169">
        <f>SUMIF('Division Lvl (excl. Esc)'!$A$2:$A$418,$B171,'Division Lvl (excl. Esc)'!Z$2:Z$418)</f>
        <v>0</v>
      </c>
      <c r="Q171" s="169">
        <f>SUMIF('Division Lvl (excl. Esc)'!$A$2:$A$418,$B171,'Division Lvl (excl. Esc)'!AA$2:AA$418)</f>
        <v>0</v>
      </c>
      <c r="R171" s="169">
        <f>SUMIF('Division Lvl (excl. Esc)'!$A$2:$A$418,$B171,'Division Lvl (excl. Esc)'!AB$2:AB$418)</f>
        <v>0</v>
      </c>
      <c r="S171" s="169">
        <f>SUMIF('Division Lvl (excl. Esc)'!$A$2:$A$418,$B171,'Division Lvl (excl. Esc)'!AC$2:AC$418)</f>
        <v>0</v>
      </c>
      <c r="T171" s="169">
        <f>SUMIF('Division Lvl (excl. Esc)'!$A$2:$A$418,$B171,'Division Lvl (excl. Esc)'!AD$2:AD$418)</f>
        <v>0</v>
      </c>
      <c r="U171" s="169">
        <f>SUMIF('Division Lvl (excl. Esc)'!$A$2:$A$418,$B171,'Division Lvl (excl. Esc)'!AE$2:AE$418)</f>
        <v>5422275.443552997</v>
      </c>
      <c r="V171" s="170">
        <f>SUMIF('Division Lvl (excl. Esc)'!$A$2:$A$418,$B171,'Division Lvl (excl. Esc)'!AF$2:AF$418)</f>
        <v>11486186.814593097</v>
      </c>
      <c r="W171" s="170">
        <f>SUMIF('Division Lvl (excl. Esc)'!$A$2:$A$418,$B171,'Division Lvl (excl. Esc)'!AG$2:AG$418)</f>
        <v>19201268.162945356</v>
      </c>
      <c r="X171" s="165">
        <f t="shared" si="8"/>
        <v>28647629.527320486</v>
      </c>
      <c r="Y171" s="171">
        <f t="shared" si="7"/>
        <v>36109730.421091452</v>
      </c>
      <c r="Z171" s="172"/>
    </row>
    <row r="172" spans="1:26" x14ac:dyDescent="0.25">
      <c r="A172" s="163" t="str">
        <f>INDEX('Division Lvl (excl. Esc)'!$AO$2:$AO$418,MATCH(B172,'Division Lvl (excl. Esc)'!$A$2:$A$418,0))</f>
        <v>TS</v>
      </c>
      <c r="B172" s="177" t="s">
        <v>188</v>
      </c>
      <c r="C172" s="130" t="str">
        <f>INDEX('Division Lvl (excl. Esc)'!$B$2:$B$418,MATCH(B172,'Division Lvl (excl. Esc)'!$A$2:$A$418,0))</f>
        <v>Power transformer replacement</v>
      </c>
      <c r="D172" s="165">
        <f>SUMIF('Division Lvl (excl. Esc)'!$A$2:$A$418,$B172,'Division Lvl (excl. Esc)'!I$2:I$418)</f>
        <v>1698286.2251511498</v>
      </c>
      <c r="E172" s="166">
        <f>SUMIF('Division Lvl (excl. Esc)'!$A$2:$A$418,$B172,'Division Lvl (excl. Esc)'!J$2:J$418)</f>
        <v>11568917.332230067</v>
      </c>
      <c r="F172" s="166">
        <f>SUMIF('Division Lvl (excl. Esc)'!$A$2:$A$418,$B172,'Division Lvl (excl. Esc)'!K$2:K$418)</f>
        <v>7460207.2466127081</v>
      </c>
      <c r="G172" s="166">
        <f>SUMIF('Division Lvl (excl. Esc)'!$A$2:$A$418,$B172,'Division Lvl (excl. Esc)'!L$2:L$418)</f>
        <v>10908135.697264038</v>
      </c>
      <c r="H172" s="166">
        <f>SUMIF('Division Lvl (excl. Esc)'!$A$2:$A$418,$B172,'Division Lvl (excl. Esc)'!M$2:M$418)</f>
        <v>10977441.141540391</v>
      </c>
      <c r="I172" s="166">
        <f>SUMIF('Division Lvl (excl. Esc)'!$A$2:$A$418,$B172,'Division Lvl (excl. Esc)'!N$2:N$418)</f>
        <v>12559774.999780448</v>
      </c>
      <c r="J172" s="166">
        <f>SUMIF('Division Lvl (excl. Esc)'!$A$2:$A$418,$B172,'Division Lvl (excl. Esc)'!O$2:O$418)</f>
        <v>12559774.999780448</v>
      </c>
      <c r="K172" s="166">
        <f>SUMIF('Division Lvl (excl. Esc)'!$A$2:$A$418,$B172,'Division Lvl (excl. Esc)'!P$2:P$418)</f>
        <v>12559774.999780448</v>
      </c>
      <c r="L172" s="166">
        <f>SUMIF('Division Lvl (excl. Esc)'!$A$2:$A$418,$B172,'Division Lvl (excl. Esc)'!Q$2:Q$418)</f>
        <v>12559774.999780448</v>
      </c>
      <c r="M172" s="167">
        <f>SUMIF('Division Lvl (excl. Esc)'!$A$2:$A$418,$B172,'Division Lvl (excl. Esc)'!R$2:R$418)</f>
        <v>12700000</v>
      </c>
      <c r="N172" s="168">
        <f>SUMIF('Division Lvl (excl. Esc)'!$A$2:$A$418,$B172,'Division Lvl (excl. Esc)'!X$2:X$418)</f>
        <v>1740743.3807799283</v>
      </c>
      <c r="O172" s="169">
        <f>SUMIF('Division Lvl (excl. Esc)'!$A$2:$A$418,$B172,'Division Lvl (excl. Esc)'!Y$2:Y$418)</f>
        <v>12154593.772174213</v>
      </c>
      <c r="P172" s="169">
        <f>SUMIF('Division Lvl (excl. Esc)'!$A$2:$A$418,$B172,'Division Lvl (excl. Esc)'!Z$2:Z$418)</f>
        <v>8033827.2444342878</v>
      </c>
      <c r="Q172" s="169">
        <f>SUMIF('Division Lvl (excl. Esc)'!$A$2:$A$418,$B172,'Division Lvl (excl. Esc)'!AA$2:AA$418)</f>
        <v>12040540.795326766</v>
      </c>
      <c r="R172" s="169">
        <f>SUMIF('Division Lvl (excl. Esc)'!$A$2:$A$418,$B172,'Division Lvl (excl. Esc)'!AB$2:AB$418)</f>
        <v>12419967.064062232</v>
      </c>
      <c r="S172" s="169">
        <f>SUMIF('Division Lvl (excl. Esc)'!$A$2:$A$418,$B172,'Division Lvl (excl. Esc)'!AC$2:AC$418)</f>
        <v>14565488.40148019</v>
      </c>
      <c r="T172" s="169">
        <f>SUMIF('Division Lvl (excl. Esc)'!$A$2:$A$418,$B172,'Division Lvl (excl. Esc)'!AD$2:AD$418)</f>
        <v>14929625.611517195</v>
      </c>
      <c r="U172" s="169">
        <f>SUMIF('Division Lvl (excl. Esc)'!$A$2:$A$418,$B172,'Division Lvl (excl. Esc)'!AE$2:AE$418)</f>
        <v>15302866.251805125</v>
      </c>
      <c r="V172" s="170">
        <f>SUMIF('Division Lvl (excl. Esc)'!$A$2:$A$418,$B172,'Division Lvl (excl. Esc)'!AF$2:AF$418)</f>
        <v>15685437.908100249</v>
      </c>
      <c r="W172" s="170">
        <f>SUMIF('Division Lvl (excl. Esc)'!$A$2:$A$418,$B172,'Division Lvl (excl. Esc)'!AG$2:AG$418)</f>
        <v>16257073.711293735</v>
      </c>
      <c r="X172" s="165">
        <f t="shared" si="8"/>
        <v>105552087.64192015</v>
      </c>
      <c r="Y172" s="171">
        <f t="shared" si="7"/>
        <v>123130164.14097393</v>
      </c>
      <c r="Z172" s="172"/>
    </row>
    <row r="173" spans="1:26" x14ac:dyDescent="0.25">
      <c r="A173" s="163" t="str">
        <f>INDEX('Division Lvl (excl. Esc)'!$AO$2:$AO$418,MATCH(B173,'Division Lvl (excl. Esc)'!$A$2:$A$418,0))</f>
        <v>TS</v>
      </c>
      <c r="B173" s="164" t="s">
        <v>818</v>
      </c>
      <c r="C173" s="130" t="str">
        <f>INDEX('Division Lvl (excl. Esc)'!$B$2:$B$418,MATCH(B173,'Division Lvl (excl. Esc)'!$A$2:$A$418,0))</f>
        <v>Camellia TS transformer replacement and 33kV busbar rearrangement</v>
      </c>
      <c r="D173" s="165">
        <f>SUMIF('Division Lvl (excl. Esc)'!$A$2:$A$418,$B173,'Division Lvl (excl. Esc)'!I$2:I$418)</f>
        <v>332306.6626510169</v>
      </c>
      <c r="E173" s="166">
        <f>SUMIF('Division Lvl (excl. Esc)'!$A$2:$A$418,$B173,'Division Lvl (excl. Esc)'!J$2:J$418)</f>
        <v>0</v>
      </c>
      <c r="F173" s="166">
        <f>SUMIF('Division Lvl (excl. Esc)'!$A$2:$A$418,$B173,'Division Lvl (excl. Esc)'!K$2:K$418)</f>
        <v>0</v>
      </c>
      <c r="G173" s="166">
        <f>SUMIF('Division Lvl (excl. Esc)'!$A$2:$A$418,$B173,'Division Lvl (excl. Esc)'!L$2:L$418)</f>
        <v>0</v>
      </c>
      <c r="H173" s="166">
        <f>SUMIF('Division Lvl (excl. Esc)'!$A$2:$A$418,$B173,'Division Lvl (excl. Esc)'!M$2:M$418)</f>
        <v>0</v>
      </c>
      <c r="I173" s="166">
        <f>SUMIF('Division Lvl (excl. Esc)'!$A$2:$A$418,$B173,'Division Lvl (excl. Esc)'!N$2:N$418)</f>
        <v>0</v>
      </c>
      <c r="J173" s="166">
        <f>SUMIF('Division Lvl (excl. Esc)'!$A$2:$A$418,$B173,'Division Lvl (excl. Esc)'!O$2:O$418)</f>
        <v>0</v>
      </c>
      <c r="K173" s="166">
        <f>SUMIF('Division Lvl (excl. Esc)'!$A$2:$A$418,$B173,'Division Lvl (excl. Esc)'!P$2:P$418)</f>
        <v>0</v>
      </c>
      <c r="L173" s="166">
        <f>SUMIF('Division Lvl (excl. Esc)'!$A$2:$A$418,$B173,'Division Lvl (excl. Esc)'!Q$2:Q$418)</f>
        <v>0</v>
      </c>
      <c r="M173" s="167">
        <f>SUMIF('Division Lvl (excl. Esc)'!$A$2:$A$418,$B173,'Division Lvl (excl. Esc)'!R$2:R$418)</f>
        <v>0</v>
      </c>
      <c r="N173" s="168">
        <f>SUMIF('Division Lvl (excl. Esc)'!$A$2:$A$418,$B173,'Division Lvl (excl. Esc)'!X$2:X$418)</f>
        <v>340614.32921729231</v>
      </c>
      <c r="O173" s="169">
        <f>SUMIF('Division Lvl (excl. Esc)'!$A$2:$A$418,$B173,'Division Lvl (excl. Esc)'!Y$2:Y$418)</f>
        <v>0</v>
      </c>
      <c r="P173" s="169">
        <f>SUMIF('Division Lvl (excl. Esc)'!$A$2:$A$418,$B173,'Division Lvl (excl. Esc)'!Z$2:Z$418)</f>
        <v>0</v>
      </c>
      <c r="Q173" s="169">
        <f>SUMIF('Division Lvl (excl. Esc)'!$A$2:$A$418,$B173,'Division Lvl (excl. Esc)'!AA$2:AA$418)</f>
        <v>0</v>
      </c>
      <c r="R173" s="169">
        <f>SUMIF('Division Lvl (excl. Esc)'!$A$2:$A$418,$B173,'Division Lvl (excl. Esc)'!AB$2:AB$418)</f>
        <v>0</v>
      </c>
      <c r="S173" s="169">
        <f>SUMIF('Division Lvl (excl. Esc)'!$A$2:$A$418,$B173,'Division Lvl (excl. Esc)'!AC$2:AC$418)</f>
        <v>0</v>
      </c>
      <c r="T173" s="169">
        <f>SUMIF('Division Lvl (excl. Esc)'!$A$2:$A$418,$B173,'Division Lvl (excl. Esc)'!AD$2:AD$418)</f>
        <v>0</v>
      </c>
      <c r="U173" s="169">
        <f>SUMIF('Division Lvl (excl. Esc)'!$A$2:$A$418,$B173,'Division Lvl (excl. Esc)'!AE$2:AE$418)</f>
        <v>0</v>
      </c>
      <c r="V173" s="170">
        <f>SUMIF('Division Lvl (excl. Esc)'!$A$2:$A$418,$B173,'Division Lvl (excl. Esc)'!AF$2:AF$418)</f>
        <v>0</v>
      </c>
      <c r="W173" s="170">
        <f>SUMIF('Division Lvl (excl. Esc)'!$A$2:$A$418,$B173,'Division Lvl (excl. Esc)'!AG$2:AG$418)</f>
        <v>0</v>
      </c>
      <c r="X173" s="165">
        <f t="shared" si="8"/>
        <v>332306.6626510169</v>
      </c>
      <c r="Y173" s="171">
        <f t="shared" si="7"/>
        <v>340614.32921729231</v>
      </c>
      <c r="Z173" s="172"/>
    </row>
    <row r="174" spans="1:26" x14ac:dyDescent="0.25">
      <c r="A174" s="163" t="str">
        <f>INDEX('Division Lvl (excl. Esc)'!$AO$2:$AO$418,MATCH(B174,'Division Lvl (excl. Esc)'!$A$2:$A$418,0))</f>
        <v>TS</v>
      </c>
      <c r="B174" s="164" t="s">
        <v>821</v>
      </c>
      <c r="C174" s="130" t="str">
        <f>INDEX('Division Lvl (excl. Esc)'!$B$2:$B$418,MATCH(B174,'Division Lvl (excl. Esc)'!$A$2:$A$418,0))</f>
        <v>Prospect ZS transformer replacement</v>
      </c>
      <c r="D174" s="165">
        <f>SUMIF('Division Lvl (excl. Esc)'!$A$2:$A$418,$B174,'Division Lvl (excl. Esc)'!I$2:I$418)</f>
        <v>29238.49484571991</v>
      </c>
      <c r="E174" s="166">
        <f>SUMIF('Division Lvl (excl. Esc)'!$A$2:$A$418,$B174,'Division Lvl (excl. Esc)'!J$2:J$418)</f>
        <v>0</v>
      </c>
      <c r="F174" s="166">
        <f>SUMIF('Division Lvl (excl. Esc)'!$A$2:$A$418,$B174,'Division Lvl (excl. Esc)'!K$2:K$418)</f>
        <v>0</v>
      </c>
      <c r="G174" s="166">
        <f>SUMIF('Division Lvl (excl. Esc)'!$A$2:$A$418,$B174,'Division Lvl (excl. Esc)'!L$2:L$418)</f>
        <v>0</v>
      </c>
      <c r="H174" s="166">
        <f>SUMIF('Division Lvl (excl. Esc)'!$A$2:$A$418,$B174,'Division Lvl (excl. Esc)'!M$2:M$418)</f>
        <v>0</v>
      </c>
      <c r="I174" s="166">
        <f>SUMIF('Division Lvl (excl. Esc)'!$A$2:$A$418,$B174,'Division Lvl (excl. Esc)'!N$2:N$418)</f>
        <v>0</v>
      </c>
      <c r="J174" s="166">
        <f>SUMIF('Division Lvl (excl. Esc)'!$A$2:$A$418,$B174,'Division Lvl (excl. Esc)'!O$2:O$418)</f>
        <v>0</v>
      </c>
      <c r="K174" s="166">
        <f>SUMIF('Division Lvl (excl. Esc)'!$A$2:$A$418,$B174,'Division Lvl (excl. Esc)'!P$2:P$418)</f>
        <v>0</v>
      </c>
      <c r="L174" s="166">
        <f>SUMIF('Division Lvl (excl. Esc)'!$A$2:$A$418,$B174,'Division Lvl (excl. Esc)'!Q$2:Q$418)</f>
        <v>0</v>
      </c>
      <c r="M174" s="167">
        <f>SUMIF('Division Lvl (excl. Esc)'!$A$2:$A$418,$B174,'Division Lvl (excl. Esc)'!R$2:R$418)</f>
        <v>0</v>
      </c>
      <c r="N174" s="168">
        <f>SUMIF('Division Lvl (excl. Esc)'!$A$2:$A$418,$B174,'Division Lvl (excl. Esc)'!X$2:X$418)</f>
        <v>29969.457216862906</v>
      </c>
      <c r="O174" s="169">
        <f>SUMIF('Division Lvl (excl. Esc)'!$A$2:$A$418,$B174,'Division Lvl (excl. Esc)'!Y$2:Y$418)</f>
        <v>0</v>
      </c>
      <c r="P174" s="169">
        <f>SUMIF('Division Lvl (excl. Esc)'!$A$2:$A$418,$B174,'Division Lvl (excl. Esc)'!Z$2:Z$418)</f>
        <v>0</v>
      </c>
      <c r="Q174" s="169">
        <f>SUMIF('Division Lvl (excl. Esc)'!$A$2:$A$418,$B174,'Division Lvl (excl. Esc)'!AA$2:AA$418)</f>
        <v>0</v>
      </c>
      <c r="R174" s="169">
        <f>SUMIF('Division Lvl (excl. Esc)'!$A$2:$A$418,$B174,'Division Lvl (excl. Esc)'!AB$2:AB$418)</f>
        <v>0</v>
      </c>
      <c r="S174" s="169">
        <f>SUMIF('Division Lvl (excl. Esc)'!$A$2:$A$418,$B174,'Division Lvl (excl. Esc)'!AC$2:AC$418)</f>
        <v>0</v>
      </c>
      <c r="T174" s="169">
        <f>SUMIF('Division Lvl (excl. Esc)'!$A$2:$A$418,$B174,'Division Lvl (excl. Esc)'!AD$2:AD$418)</f>
        <v>0</v>
      </c>
      <c r="U174" s="169">
        <f>SUMIF('Division Lvl (excl. Esc)'!$A$2:$A$418,$B174,'Division Lvl (excl. Esc)'!AE$2:AE$418)</f>
        <v>0</v>
      </c>
      <c r="V174" s="170">
        <f>SUMIF('Division Lvl (excl. Esc)'!$A$2:$A$418,$B174,'Division Lvl (excl. Esc)'!AF$2:AF$418)</f>
        <v>0</v>
      </c>
      <c r="W174" s="170">
        <f>SUMIF('Division Lvl (excl. Esc)'!$A$2:$A$418,$B174,'Division Lvl (excl. Esc)'!AG$2:AG$418)</f>
        <v>0</v>
      </c>
      <c r="X174" s="165">
        <f t="shared" si="8"/>
        <v>29238.49484571991</v>
      </c>
      <c r="Y174" s="171">
        <f t="shared" si="7"/>
        <v>29969.457216862906</v>
      </c>
      <c r="Z174" s="172"/>
    </row>
    <row r="175" spans="1:26" x14ac:dyDescent="0.25">
      <c r="A175" s="163" t="str">
        <f>INDEX('Division Lvl (excl. Esc)'!$AO$2:$AO$418,MATCH(B175,'Division Lvl (excl. Esc)'!$A$2:$A$418,0))</f>
        <v>TS</v>
      </c>
      <c r="B175" s="164" t="s">
        <v>822</v>
      </c>
      <c r="C175" s="130" t="str">
        <f>INDEX('Division Lvl (excl. Esc)'!$B$2:$B$418,MATCH(B175,'Division Lvl (excl. Esc)'!$A$2:$A$418,0))</f>
        <v>Albion Park ZS transformer replacement</v>
      </c>
      <c r="D175" s="165">
        <f>SUMIF('Division Lvl (excl. Esc)'!$A$2:$A$418,$B175,'Division Lvl (excl. Esc)'!I$2:I$418)</f>
        <v>1575670.9586871339</v>
      </c>
      <c r="E175" s="166">
        <f>SUMIF('Division Lvl (excl. Esc)'!$A$2:$A$418,$B175,'Division Lvl (excl. Esc)'!J$2:J$418)</f>
        <v>0</v>
      </c>
      <c r="F175" s="166">
        <f>SUMIF('Division Lvl (excl. Esc)'!$A$2:$A$418,$B175,'Division Lvl (excl. Esc)'!K$2:K$418)</f>
        <v>0</v>
      </c>
      <c r="G175" s="166">
        <f>SUMIF('Division Lvl (excl. Esc)'!$A$2:$A$418,$B175,'Division Lvl (excl. Esc)'!L$2:L$418)</f>
        <v>0</v>
      </c>
      <c r="H175" s="166">
        <f>SUMIF('Division Lvl (excl. Esc)'!$A$2:$A$418,$B175,'Division Lvl (excl. Esc)'!M$2:M$418)</f>
        <v>0</v>
      </c>
      <c r="I175" s="166">
        <f>SUMIF('Division Lvl (excl. Esc)'!$A$2:$A$418,$B175,'Division Lvl (excl. Esc)'!N$2:N$418)</f>
        <v>0</v>
      </c>
      <c r="J175" s="166">
        <f>SUMIF('Division Lvl (excl. Esc)'!$A$2:$A$418,$B175,'Division Lvl (excl. Esc)'!O$2:O$418)</f>
        <v>0</v>
      </c>
      <c r="K175" s="166">
        <f>SUMIF('Division Lvl (excl. Esc)'!$A$2:$A$418,$B175,'Division Lvl (excl. Esc)'!P$2:P$418)</f>
        <v>0</v>
      </c>
      <c r="L175" s="166">
        <f>SUMIF('Division Lvl (excl. Esc)'!$A$2:$A$418,$B175,'Division Lvl (excl. Esc)'!Q$2:Q$418)</f>
        <v>0</v>
      </c>
      <c r="M175" s="167">
        <f>SUMIF('Division Lvl (excl. Esc)'!$A$2:$A$418,$B175,'Division Lvl (excl. Esc)'!R$2:R$418)</f>
        <v>0</v>
      </c>
      <c r="N175" s="168">
        <f>SUMIF('Division Lvl (excl. Esc)'!$A$2:$A$418,$B175,'Division Lvl (excl. Esc)'!X$2:X$418)</f>
        <v>1615062.7326543122</v>
      </c>
      <c r="O175" s="169">
        <f>SUMIF('Division Lvl (excl. Esc)'!$A$2:$A$418,$B175,'Division Lvl (excl. Esc)'!Y$2:Y$418)</f>
        <v>0</v>
      </c>
      <c r="P175" s="169">
        <f>SUMIF('Division Lvl (excl. Esc)'!$A$2:$A$418,$B175,'Division Lvl (excl. Esc)'!Z$2:Z$418)</f>
        <v>0</v>
      </c>
      <c r="Q175" s="169">
        <f>SUMIF('Division Lvl (excl. Esc)'!$A$2:$A$418,$B175,'Division Lvl (excl. Esc)'!AA$2:AA$418)</f>
        <v>0</v>
      </c>
      <c r="R175" s="169">
        <f>SUMIF('Division Lvl (excl. Esc)'!$A$2:$A$418,$B175,'Division Lvl (excl. Esc)'!AB$2:AB$418)</f>
        <v>0</v>
      </c>
      <c r="S175" s="169">
        <f>SUMIF('Division Lvl (excl. Esc)'!$A$2:$A$418,$B175,'Division Lvl (excl. Esc)'!AC$2:AC$418)</f>
        <v>0</v>
      </c>
      <c r="T175" s="169">
        <f>SUMIF('Division Lvl (excl. Esc)'!$A$2:$A$418,$B175,'Division Lvl (excl. Esc)'!AD$2:AD$418)</f>
        <v>0</v>
      </c>
      <c r="U175" s="169">
        <f>SUMIF('Division Lvl (excl. Esc)'!$A$2:$A$418,$B175,'Division Lvl (excl. Esc)'!AE$2:AE$418)</f>
        <v>0</v>
      </c>
      <c r="V175" s="170">
        <f>SUMIF('Division Lvl (excl. Esc)'!$A$2:$A$418,$B175,'Division Lvl (excl. Esc)'!AF$2:AF$418)</f>
        <v>0</v>
      </c>
      <c r="W175" s="170">
        <f>SUMIF('Division Lvl (excl. Esc)'!$A$2:$A$418,$B175,'Division Lvl (excl. Esc)'!AG$2:AG$418)</f>
        <v>0</v>
      </c>
      <c r="X175" s="165">
        <f t="shared" si="8"/>
        <v>1575670.9586871339</v>
      </c>
      <c r="Y175" s="171">
        <f t="shared" si="7"/>
        <v>1615062.7326543122</v>
      </c>
      <c r="Z175" s="172"/>
    </row>
    <row r="176" spans="1:26" x14ac:dyDescent="0.25">
      <c r="A176" s="163" t="str">
        <f>INDEX('Division Lvl (excl. Esc)'!$AO$2:$AO$418,MATCH(B176,'Division Lvl (excl. Esc)'!$A$2:$A$418,0))</f>
        <v>TS</v>
      </c>
      <c r="B176" s="164" t="s">
        <v>1084</v>
      </c>
      <c r="C176" s="130" t="str">
        <f>INDEX('Division Lvl (excl. Esc)'!$B$2:$B$418,MATCH(B176,'Division Lvl (excl. Esc)'!$A$2:$A$418,0))</f>
        <v>Minto 66/11kV No 1 transformer replacement</v>
      </c>
      <c r="D176" s="165">
        <f>SUMIF('Division Lvl (excl. Esc)'!$A$2:$A$418,$B176,'Division Lvl (excl. Esc)'!I$2:I$418)</f>
        <v>1079473.681357648</v>
      </c>
      <c r="E176" s="166">
        <f>SUMIF('Division Lvl (excl. Esc)'!$A$2:$A$418,$B176,'Division Lvl (excl. Esc)'!J$2:J$418)</f>
        <v>0</v>
      </c>
      <c r="F176" s="166">
        <f>SUMIF('Division Lvl (excl. Esc)'!$A$2:$A$418,$B176,'Division Lvl (excl. Esc)'!K$2:K$418)</f>
        <v>0</v>
      </c>
      <c r="G176" s="166">
        <f>SUMIF('Division Lvl (excl. Esc)'!$A$2:$A$418,$B176,'Division Lvl (excl. Esc)'!L$2:L$418)</f>
        <v>0</v>
      </c>
      <c r="H176" s="166">
        <f>SUMIF('Division Lvl (excl. Esc)'!$A$2:$A$418,$B176,'Division Lvl (excl. Esc)'!M$2:M$418)</f>
        <v>0</v>
      </c>
      <c r="I176" s="166">
        <f>SUMIF('Division Lvl (excl. Esc)'!$A$2:$A$418,$B176,'Division Lvl (excl. Esc)'!N$2:N$418)</f>
        <v>0</v>
      </c>
      <c r="J176" s="166">
        <f>SUMIF('Division Lvl (excl. Esc)'!$A$2:$A$418,$B176,'Division Lvl (excl. Esc)'!O$2:O$418)</f>
        <v>0</v>
      </c>
      <c r="K176" s="166">
        <f>SUMIF('Division Lvl (excl. Esc)'!$A$2:$A$418,$B176,'Division Lvl (excl. Esc)'!P$2:P$418)</f>
        <v>0</v>
      </c>
      <c r="L176" s="166">
        <f>SUMIF('Division Lvl (excl. Esc)'!$A$2:$A$418,$B176,'Division Lvl (excl. Esc)'!Q$2:Q$418)</f>
        <v>0</v>
      </c>
      <c r="M176" s="167">
        <f>SUMIF('Division Lvl (excl. Esc)'!$A$2:$A$418,$B176,'Division Lvl (excl. Esc)'!R$2:R$418)</f>
        <v>0</v>
      </c>
      <c r="N176" s="168">
        <f>SUMIF('Division Lvl (excl. Esc)'!$A$2:$A$418,$B176,'Division Lvl (excl. Esc)'!X$2:X$418)</f>
        <v>1106460.5233915891</v>
      </c>
      <c r="O176" s="169">
        <f>SUMIF('Division Lvl (excl. Esc)'!$A$2:$A$418,$B176,'Division Lvl (excl. Esc)'!Y$2:Y$418)</f>
        <v>0</v>
      </c>
      <c r="P176" s="169">
        <f>SUMIF('Division Lvl (excl. Esc)'!$A$2:$A$418,$B176,'Division Lvl (excl. Esc)'!Z$2:Z$418)</f>
        <v>0</v>
      </c>
      <c r="Q176" s="169">
        <f>SUMIF('Division Lvl (excl. Esc)'!$A$2:$A$418,$B176,'Division Lvl (excl. Esc)'!AA$2:AA$418)</f>
        <v>0</v>
      </c>
      <c r="R176" s="169">
        <f>SUMIF('Division Lvl (excl. Esc)'!$A$2:$A$418,$B176,'Division Lvl (excl. Esc)'!AB$2:AB$418)</f>
        <v>0</v>
      </c>
      <c r="S176" s="169">
        <f>SUMIF('Division Lvl (excl. Esc)'!$A$2:$A$418,$B176,'Division Lvl (excl. Esc)'!AC$2:AC$418)</f>
        <v>0</v>
      </c>
      <c r="T176" s="169">
        <f>SUMIF('Division Lvl (excl. Esc)'!$A$2:$A$418,$B176,'Division Lvl (excl. Esc)'!AD$2:AD$418)</f>
        <v>0</v>
      </c>
      <c r="U176" s="169">
        <f>SUMIF('Division Lvl (excl. Esc)'!$A$2:$A$418,$B176,'Division Lvl (excl. Esc)'!AE$2:AE$418)</f>
        <v>0</v>
      </c>
      <c r="V176" s="170">
        <f>SUMIF('Division Lvl (excl. Esc)'!$A$2:$A$418,$B176,'Division Lvl (excl. Esc)'!AF$2:AF$418)</f>
        <v>0</v>
      </c>
      <c r="W176" s="170">
        <f>SUMIF('Division Lvl (excl. Esc)'!$A$2:$A$418,$B176,'Division Lvl (excl. Esc)'!AG$2:AG$418)</f>
        <v>0</v>
      </c>
      <c r="X176" s="165">
        <f t="shared" si="8"/>
        <v>1079473.681357648</v>
      </c>
      <c r="Y176" s="171">
        <f t="shared" si="7"/>
        <v>1106460.5233915891</v>
      </c>
      <c r="Z176" s="172"/>
    </row>
    <row r="177" spans="1:26" x14ac:dyDescent="0.25">
      <c r="A177" s="163" t="str">
        <f>INDEX('Division Lvl (excl. Esc)'!$AO$2:$AO$418,MATCH(B177,'Division Lvl (excl. Esc)'!$A$2:$A$418,0))</f>
        <v>TS</v>
      </c>
      <c r="B177" s="164" t="s">
        <v>885</v>
      </c>
      <c r="C177" s="130" t="str">
        <f>INDEX('Division Lvl (excl. Esc)'!$B$2:$B$418,MATCH(B177,'Division Lvl (excl. Esc)'!$A$2:$A$418,0))</f>
        <v>11kV zone substation switchboard replacement</v>
      </c>
      <c r="D177" s="165">
        <f>SUMIF('Division Lvl (excl. Esc)'!$A$2:$A$418,$B177,'Division Lvl (excl. Esc)'!I$2:I$418)</f>
        <v>0</v>
      </c>
      <c r="E177" s="166">
        <f>SUMIF('Division Lvl (excl. Esc)'!$A$2:$A$418,$B177,'Division Lvl (excl. Esc)'!J$2:J$418)</f>
        <v>3989281.838700023</v>
      </c>
      <c r="F177" s="166">
        <f>SUMIF('Division Lvl (excl. Esc)'!$A$2:$A$418,$B177,'Division Lvl (excl. Esc)'!K$2:K$418)</f>
        <v>3978777.1981934439</v>
      </c>
      <c r="G177" s="166">
        <f>SUMIF('Division Lvl (excl. Esc)'!$A$2:$A$418,$B177,'Division Lvl (excl. Esc)'!L$2:L$418)</f>
        <v>7933189.5980102094</v>
      </c>
      <c r="H177" s="166">
        <f>SUMIF('Division Lvl (excl. Esc)'!$A$2:$A$418,$B177,'Division Lvl (excl. Esc)'!M$2:M$418)</f>
        <v>11867503.936800424</v>
      </c>
      <c r="I177" s="166">
        <f>SUMIF('Division Lvl (excl. Esc)'!$A$2:$A$418,$B177,'Division Lvl (excl. Esc)'!N$2:N$418)</f>
        <v>3955834.6456001415</v>
      </c>
      <c r="J177" s="166">
        <f>SUMIF('Division Lvl (excl. Esc)'!$A$2:$A$418,$B177,'Division Lvl (excl. Esc)'!O$2:O$418)</f>
        <v>3955834.6456001415</v>
      </c>
      <c r="K177" s="166">
        <f>SUMIF('Division Lvl (excl. Esc)'!$A$2:$A$418,$B177,'Division Lvl (excl. Esc)'!P$2:P$418)</f>
        <v>3955834.6456001415</v>
      </c>
      <c r="L177" s="166">
        <f>SUMIF('Division Lvl (excl. Esc)'!$A$2:$A$418,$B177,'Division Lvl (excl. Esc)'!Q$2:Q$418)</f>
        <v>3955834.6456001415</v>
      </c>
      <c r="M177" s="167">
        <f>SUMIF('Division Lvl (excl. Esc)'!$A$2:$A$418,$B177,'Division Lvl (excl. Esc)'!R$2:R$418)</f>
        <v>4000000</v>
      </c>
      <c r="N177" s="168">
        <f>SUMIF('Division Lvl (excl. Esc)'!$A$2:$A$418,$B177,'Division Lvl (excl. Esc)'!X$2:X$418)</f>
        <v>0</v>
      </c>
      <c r="O177" s="169">
        <f>SUMIF('Division Lvl (excl. Esc)'!$A$2:$A$418,$B177,'Division Lvl (excl. Esc)'!Y$2:Y$418)</f>
        <v>4191239.2317842115</v>
      </c>
      <c r="P177" s="169">
        <f>SUMIF('Division Lvl (excl. Esc)'!$A$2:$A$418,$B177,'Division Lvl (excl. Esc)'!Z$2:Z$418)</f>
        <v>4284707.863698286</v>
      </c>
      <c r="Q177" s="169">
        <f>SUMIF('Division Lvl (excl. Esc)'!$A$2:$A$418,$B177,'Division Lvl (excl. Esc)'!AA$2:AA$418)</f>
        <v>8756756.9420558289</v>
      </c>
      <c r="R177" s="169">
        <f>SUMIF('Division Lvl (excl. Esc)'!$A$2:$A$418,$B177,'Division Lvl (excl. Esc)'!AB$2:AB$418)</f>
        <v>13426991.420607822</v>
      </c>
      <c r="S177" s="169">
        <f>SUMIF('Division Lvl (excl. Esc)'!$A$2:$A$418,$B177,'Division Lvl (excl. Esc)'!AC$2:AC$418)</f>
        <v>4587555.402041005</v>
      </c>
      <c r="T177" s="169">
        <f>SUMIF('Division Lvl (excl. Esc)'!$A$2:$A$418,$B177,'Division Lvl (excl. Esc)'!AD$2:AD$418)</f>
        <v>4702244.28709203</v>
      </c>
      <c r="U177" s="169">
        <f>SUMIF('Division Lvl (excl. Esc)'!$A$2:$A$418,$B177,'Division Lvl (excl. Esc)'!AE$2:AE$418)</f>
        <v>4819800.3942693304</v>
      </c>
      <c r="V177" s="170">
        <f>SUMIF('Division Lvl (excl. Esc)'!$A$2:$A$418,$B177,'Division Lvl (excl. Esc)'!AF$2:AF$418)</f>
        <v>4940295.404126063</v>
      </c>
      <c r="W177" s="170">
        <f>SUMIF('Division Lvl (excl. Esc)'!$A$2:$A$418,$B177,'Division Lvl (excl. Esc)'!AG$2:AG$418)</f>
        <v>5120338.1767854281</v>
      </c>
      <c r="X177" s="165">
        <f t="shared" si="8"/>
        <v>47592091.154104665</v>
      </c>
      <c r="Y177" s="171">
        <f t="shared" si="7"/>
        <v>54829929.122460008</v>
      </c>
      <c r="Z177" s="172"/>
    </row>
    <row r="178" spans="1:26" x14ac:dyDescent="0.25">
      <c r="A178" s="163" t="str">
        <f>INDEX('Division Lvl (excl. Esc)'!$AO$2:$AO$418,MATCH(B178,'Division Lvl (excl. Esc)'!$A$2:$A$418,0))</f>
        <v>TS</v>
      </c>
      <c r="B178" s="164" t="s">
        <v>886</v>
      </c>
      <c r="C178" s="130" t="str">
        <f>INDEX('Division Lvl (excl. Esc)'!$B$2:$B$418,MATCH(B178,'Division Lvl (excl. Esc)'!$A$2:$A$418,0))</f>
        <v>North Rocks ZS 11kV switchboard replacement</v>
      </c>
      <c r="D178" s="165">
        <f>SUMIF('Division Lvl (excl. Esc)'!$A$2:$A$418,$B178,'Division Lvl (excl. Esc)'!I$2:I$418)</f>
        <v>776762.1536596329</v>
      </c>
      <c r="E178" s="166">
        <f>SUMIF('Division Lvl (excl. Esc)'!$A$2:$A$418,$B178,'Division Lvl (excl. Esc)'!J$2:J$418)</f>
        <v>36072.083705985286</v>
      </c>
      <c r="F178" s="166">
        <f>SUMIF('Division Lvl (excl. Esc)'!$A$2:$A$418,$B178,'Division Lvl (excl. Esc)'!K$2:K$418)</f>
        <v>0</v>
      </c>
      <c r="G178" s="166">
        <f>SUMIF('Division Lvl (excl. Esc)'!$A$2:$A$418,$B178,'Division Lvl (excl. Esc)'!L$2:L$418)</f>
        <v>0</v>
      </c>
      <c r="H178" s="166">
        <f>SUMIF('Division Lvl (excl. Esc)'!$A$2:$A$418,$B178,'Division Lvl (excl. Esc)'!M$2:M$418)</f>
        <v>0</v>
      </c>
      <c r="I178" s="166">
        <f>SUMIF('Division Lvl (excl. Esc)'!$A$2:$A$418,$B178,'Division Lvl (excl. Esc)'!N$2:N$418)</f>
        <v>0</v>
      </c>
      <c r="J178" s="166">
        <f>SUMIF('Division Lvl (excl. Esc)'!$A$2:$A$418,$B178,'Division Lvl (excl. Esc)'!O$2:O$418)</f>
        <v>0</v>
      </c>
      <c r="K178" s="166">
        <f>SUMIF('Division Lvl (excl. Esc)'!$A$2:$A$418,$B178,'Division Lvl (excl. Esc)'!P$2:P$418)</f>
        <v>0</v>
      </c>
      <c r="L178" s="166">
        <f>SUMIF('Division Lvl (excl. Esc)'!$A$2:$A$418,$B178,'Division Lvl (excl. Esc)'!Q$2:Q$418)</f>
        <v>0</v>
      </c>
      <c r="M178" s="167">
        <f>SUMIF('Division Lvl (excl. Esc)'!$A$2:$A$418,$B178,'Division Lvl (excl. Esc)'!R$2:R$418)</f>
        <v>0</v>
      </c>
      <c r="N178" s="168">
        <f>SUMIF('Division Lvl (excl. Esc)'!$A$2:$A$418,$B178,'Division Lvl (excl. Esc)'!X$2:X$418)</f>
        <v>796181.20750112366</v>
      </c>
      <c r="O178" s="169">
        <f>SUMIF('Division Lvl (excl. Esc)'!$A$2:$A$418,$B178,'Division Lvl (excl. Esc)'!Y$2:Y$418)</f>
        <v>37898.232943600786</v>
      </c>
      <c r="P178" s="169">
        <f>SUMIF('Division Lvl (excl. Esc)'!$A$2:$A$418,$B178,'Division Lvl (excl. Esc)'!Z$2:Z$418)</f>
        <v>0</v>
      </c>
      <c r="Q178" s="169">
        <f>SUMIF('Division Lvl (excl. Esc)'!$A$2:$A$418,$B178,'Division Lvl (excl. Esc)'!AA$2:AA$418)</f>
        <v>0</v>
      </c>
      <c r="R178" s="169">
        <f>SUMIF('Division Lvl (excl. Esc)'!$A$2:$A$418,$B178,'Division Lvl (excl. Esc)'!AB$2:AB$418)</f>
        <v>0</v>
      </c>
      <c r="S178" s="169">
        <f>SUMIF('Division Lvl (excl. Esc)'!$A$2:$A$418,$B178,'Division Lvl (excl. Esc)'!AC$2:AC$418)</f>
        <v>0</v>
      </c>
      <c r="T178" s="169">
        <f>SUMIF('Division Lvl (excl. Esc)'!$A$2:$A$418,$B178,'Division Lvl (excl. Esc)'!AD$2:AD$418)</f>
        <v>0</v>
      </c>
      <c r="U178" s="169">
        <f>SUMIF('Division Lvl (excl. Esc)'!$A$2:$A$418,$B178,'Division Lvl (excl. Esc)'!AE$2:AE$418)</f>
        <v>0</v>
      </c>
      <c r="V178" s="170">
        <f>SUMIF('Division Lvl (excl. Esc)'!$A$2:$A$418,$B178,'Division Lvl (excl. Esc)'!AF$2:AF$418)</f>
        <v>0</v>
      </c>
      <c r="W178" s="170">
        <f>SUMIF('Division Lvl (excl. Esc)'!$A$2:$A$418,$B178,'Division Lvl (excl. Esc)'!AG$2:AG$418)</f>
        <v>0</v>
      </c>
      <c r="X178" s="165">
        <f t="shared" si="8"/>
        <v>812834.23736561823</v>
      </c>
      <c r="Y178" s="171">
        <f t="shared" si="7"/>
        <v>834079.4404447244</v>
      </c>
      <c r="Z178" s="172"/>
    </row>
    <row r="179" spans="1:26" x14ac:dyDescent="0.25">
      <c r="A179" s="163" t="str">
        <f>INDEX('Division Lvl (excl. Esc)'!$AO$2:$AO$418,MATCH(B179,'Division Lvl (excl. Esc)'!$A$2:$A$418,0))</f>
        <v>TS</v>
      </c>
      <c r="B179" s="164" t="s">
        <v>887</v>
      </c>
      <c r="C179" s="130" t="str">
        <f>INDEX('Division Lvl (excl. Esc)'!$B$2:$B$418,MATCH(B179,'Division Lvl (excl. Esc)'!$A$2:$A$418,0))</f>
        <v>Kellyville ZS 11kV switchboard replacement</v>
      </c>
      <c r="D179" s="165">
        <f>SUMIF('Division Lvl (excl. Esc)'!$A$2:$A$418,$B179,'Division Lvl (excl. Esc)'!I$2:I$418)</f>
        <v>952210.10559620382</v>
      </c>
      <c r="E179" s="166">
        <f>SUMIF('Division Lvl (excl. Esc)'!$A$2:$A$418,$B179,'Division Lvl (excl. Esc)'!J$2:J$418)</f>
        <v>264654.94110211759</v>
      </c>
      <c r="F179" s="166">
        <f>SUMIF('Division Lvl (excl. Esc)'!$A$2:$A$418,$B179,'Division Lvl (excl. Esc)'!K$2:K$418)</f>
        <v>0</v>
      </c>
      <c r="G179" s="166">
        <f>SUMIF('Division Lvl (excl. Esc)'!$A$2:$A$418,$B179,'Division Lvl (excl. Esc)'!L$2:L$418)</f>
        <v>0</v>
      </c>
      <c r="H179" s="166">
        <f>SUMIF('Division Lvl (excl. Esc)'!$A$2:$A$418,$B179,'Division Lvl (excl. Esc)'!M$2:M$418)</f>
        <v>0</v>
      </c>
      <c r="I179" s="166">
        <f>SUMIF('Division Lvl (excl. Esc)'!$A$2:$A$418,$B179,'Division Lvl (excl. Esc)'!N$2:N$418)</f>
        <v>0</v>
      </c>
      <c r="J179" s="166">
        <f>SUMIF('Division Lvl (excl. Esc)'!$A$2:$A$418,$B179,'Division Lvl (excl. Esc)'!O$2:O$418)</f>
        <v>0</v>
      </c>
      <c r="K179" s="166">
        <f>SUMIF('Division Lvl (excl. Esc)'!$A$2:$A$418,$B179,'Division Lvl (excl. Esc)'!P$2:P$418)</f>
        <v>0</v>
      </c>
      <c r="L179" s="166">
        <f>SUMIF('Division Lvl (excl. Esc)'!$A$2:$A$418,$B179,'Division Lvl (excl. Esc)'!Q$2:Q$418)</f>
        <v>0</v>
      </c>
      <c r="M179" s="167">
        <f>SUMIF('Division Lvl (excl. Esc)'!$A$2:$A$418,$B179,'Division Lvl (excl. Esc)'!R$2:R$418)</f>
        <v>0</v>
      </c>
      <c r="N179" s="168">
        <f>SUMIF('Division Lvl (excl. Esc)'!$A$2:$A$418,$B179,'Division Lvl (excl. Esc)'!X$2:X$418)</f>
        <v>976015.35823610879</v>
      </c>
      <c r="O179" s="169">
        <f>SUMIF('Division Lvl (excl. Esc)'!$A$2:$A$418,$B179,'Division Lvl (excl. Esc)'!Y$2:Y$418)</f>
        <v>278053.09749541228</v>
      </c>
      <c r="P179" s="169">
        <f>SUMIF('Division Lvl (excl. Esc)'!$A$2:$A$418,$B179,'Division Lvl (excl. Esc)'!Z$2:Z$418)</f>
        <v>0</v>
      </c>
      <c r="Q179" s="169">
        <f>SUMIF('Division Lvl (excl. Esc)'!$A$2:$A$418,$B179,'Division Lvl (excl. Esc)'!AA$2:AA$418)</f>
        <v>0</v>
      </c>
      <c r="R179" s="169">
        <f>SUMIF('Division Lvl (excl. Esc)'!$A$2:$A$418,$B179,'Division Lvl (excl. Esc)'!AB$2:AB$418)</f>
        <v>0</v>
      </c>
      <c r="S179" s="169">
        <f>SUMIF('Division Lvl (excl. Esc)'!$A$2:$A$418,$B179,'Division Lvl (excl. Esc)'!AC$2:AC$418)</f>
        <v>0</v>
      </c>
      <c r="T179" s="169">
        <f>SUMIF('Division Lvl (excl. Esc)'!$A$2:$A$418,$B179,'Division Lvl (excl. Esc)'!AD$2:AD$418)</f>
        <v>0</v>
      </c>
      <c r="U179" s="169">
        <f>SUMIF('Division Lvl (excl. Esc)'!$A$2:$A$418,$B179,'Division Lvl (excl. Esc)'!AE$2:AE$418)</f>
        <v>0</v>
      </c>
      <c r="V179" s="170">
        <f>SUMIF('Division Lvl (excl. Esc)'!$A$2:$A$418,$B179,'Division Lvl (excl. Esc)'!AF$2:AF$418)</f>
        <v>0</v>
      </c>
      <c r="W179" s="170">
        <f>SUMIF('Division Lvl (excl. Esc)'!$A$2:$A$418,$B179,'Division Lvl (excl. Esc)'!AG$2:AG$418)</f>
        <v>0</v>
      </c>
      <c r="X179" s="165">
        <f t="shared" si="8"/>
        <v>1216865.0466983214</v>
      </c>
      <c r="Y179" s="171">
        <f t="shared" si="7"/>
        <v>1254068.4557315211</v>
      </c>
      <c r="Z179" s="172"/>
    </row>
    <row r="180" spans="1:26" x14ac:dyDescent="0.25">
      <c r="A180" s="163" t="str">
        <f>INDEX('Division Lvl (excl. Esc)'!$AO$2:$AO$418,MATCH(B180,'Division Lvl (excl. Esc)'!$A$2:$A$418,0))</f>
        <v>TS</v>
      </c>
      <c r="B180" s="164" t="s">
        <v>888</v>
      </c>
      <c r="C180" s="130" t="str">
        <f>INDEX('Division Lvl (excl. Esc)'!$B$2:$B$418,MATCH(B180,'Division Lvl (excl. Esc)'!$A$2:$A$418,0))</f>
        <v>Horsley Park ZS 11kV switchboard replacement</v>
      </c>
      <c r="D180" s="165">
        <f>SUMIF('Division Lvl (excl. Esc)'!$A$2:$A$418,$B180,'Division Lvl (excl. Esc)'!I$2:I$418)</f>
        <v>423962.17123052728</v>
      </c>
      <c r="E180" s="166">
        <f>SUMIF('Division Lvl (excl. Esc)'!$A$2:$A$418,$B180,'Division Lvl (excl. Esc)'!J$2:J$418)</f>
        <v>0</v>
      </c>
      <c r="F180" s="166">
        <f>SUMIF('Division Lvl (excl. Esc)'!$A$2:$A$418,$B180,'Division Lvl (excl. Esc)'!K$2:K$418)</f>
        <v>0</v>
      </c>
      <c r="G180" s="166">
        <f>SUMIF('Division Lvl (excl. Esc)'!$A$2:$A$418,$B180,'Division Lvl (excl. Esc)'!L$2:L$418)</f>
        <v>0</v>
      </c>
      <c r="H180" s="166">
        <f>SUMIF('Division Lvl (excl. Esc)'!$A$2:$A$418,$B180,'Division Lvl (excl. Esc)'!M$2:M$418)</f>
        <v>0</v>
      </c>
      <c r="I180" s="166">
        <f>SUMIF('Division Lvl (excl. Esc)'!$A$2:$A$418,$B180,'Division Lvl (excl. Esc)'!N$2:N$418)</f>
        <v>0</v>
      </c>
      <c r="J180" s="166">
        <f>SUMIF('Division Lvl (excl. Esc)'!$A$2:$A$418,$B180,'Division Lvl (excl. Esc)'!O$2:O$418)</f>
        <v>0</v>
      </c>
      <c r="K180" s="166">
        <f>SUMIF('Division Lvl (excl. Esc)'!$A$2:$A$418,$B180,'Division Lvl (excl. Esc)'!P$2:P$418)</f>
        <v>0</v>
      </c>
      <c r="L180" s="166">
        <f>SUMIF('Division Lvl (excl. Esc)'!$A$2:$A$418,$B180,'Division Lvl (excl. Esc)'!Q$2:Q$418)</f>
        <v>0</v>
      </c>
      <c r="M180" s="167">
        <f>SUMIF('Division Lvl (excl. Esc)'!$A$2:$A$418,$B180,'Division Lvl (excl. Esc)'!R$2:R$418)</f>
        <v>0</v>
      </c>
      <c r="N180" s="168">
        <f>SUMIF('Division Lvl (excl. Esc)'!$A$2:$A$418,$B180,'Division Lvl (excl. Esc)'!X$2:X$418)</f>
        <v>434561.22551129042</v>
      </c>
      <c r="O180" s="169">
        <f>SUMIF('Division Lvl (excl. Esc)'!$A$2:$A$418,$B180,'Division Lvl (excl. Esc)'!Y$2:Y$418)</f>
        <v>0</v>
      </c>
      <c r="P180" s="169">
        <f>SUMIF('Division Lvl (excl. Esc)'!$A$2:$A$418,$B180,'Division Lvl (excl. Esc)'!Z$2:Z$418)</f>
        <v>0</v>
      </c>
      <c r="Q180" s="169">
        <f>SUMIF('Division Lvl (excl. Esc)'!$A$2:$A$418,$B180,'Division Lvl (excl. Esc)'!AA$2:AA$418)</f>
        <v>0</v>
      </c>
      <c r="R180" s="169">
        <f>SUMIF('Division Lvl (excl. Esc)'!$A$2:$A$418,$B180,'Division Lvl (excl. Esc)'!AB$2:AB$418)</f>
        <v>0</v>
      </c>
      <c r="S180" s="169">
        <f>SUMIF('Division Lvl (excl. Esc)'!$A$2:$A$418,$B180,'Division Lvl (excl. Esc)'!AC$2:AC$418)</f>
        <v>0</v>
      </c>
      <c r="T180" s="169">
        <f>SUMIF('Division Lvl (excl. Esc)'!$A$2:$A$418,$B180,'Division Lvl (excl. Esc)'!AD$2:AD$418)</f>
        <v>0</v>
      </c>
      <c r="U180" s="169">
        <f>SUMIF('Division Lvl (excl. Esc)'!$A$2:$A$418,$B180,'Division Lvl (excl. Esc)'!AE$2:AE$418)</f>
        <v>0</v>
      </c>
      <c r="V180" s="170">
        <f>SUMIF('Division Lvl (excl. Esc)'!$A$2:$A$418,$B180,'Division Lvl (excl. Esc)'!AF$2:AF$418)</f>
        <v>0</v>
      </c>
      <c r="W180" s="170">
        <f>SUMIF('Division Lvl (excl. Esc)'!$A$2:$A$418,$B180,'Division Lvl (excl. Esc)'!AG$2:AG$418)</f>
        <v>0</v>
      </c>
      <c r="X180" s="165">
        <f t="shared" si="8"/>
        <v>423962.17123052728</v>
      </c>
      <c r="Y180" s="171">
        <f t="shared" si="7"/>
        <v>434561.22551129042</v>
      </c>
      <c r="Z180" s="172"/>
    </row>
    <row r="181" spans="1:26" x14ac:dyDescent="0.25">
      <c r="A181" s="163" t="str">
        <f>INDEX('Division Lvl (excl. Esc)'!$AO$2:$AO$418,MATCH(B181,'Division Lvl (excl. Esc)'!$A$2:$A$418,0))</f>
        <v>TS</v>
      </c>
      <c r="B181" s="164" t="s">
        <v>889</v>
      </c>
      <c r="C181" s="130" t="str">
        <f>INDEX('Division Lvl (excl. Esc)'!$B$2:$B$418,MATCH(B181,'Division Lvl (excl. Esc)'!$A$2:$A$418,0))</f>
        <v>Port Central ZS 11kV switchboard replacement</v>
      </c>
      <c r="D181" s="165">
        <f>SUMIF('Division Lvl (excl. Esc)'!$A$2:$A$418,$B181,'Division Lvl (excl. Esc)'!I$2:I$418)</f>
        <v>488159.38852503506</v>
      </c>
      <c r="E181" s="166">
        <f>SUMIF('Division Lvl (excl. Esc)'!$A$2:$A$418,$B181,'Division Lvl (excl. Esc)'!J$2:J$418)</f>
        <v>0</v>
      </c>
      <c r="F181" s="166">
        <f>SUMIF('Division Lvl (excl. Esc)'!$A$2:$A$418,$B181,'Division Lvl (excl. Esc)'!K$2:K$418)</f>
        <v>0</v>
      </c>
      <c r="G181" s="166">
        <f>SUMIF('Division Lvl (excl. Esc)'!$A$2:$A$418,$B181,'Division Lvl (excl. Esc)'!L$2:L$418)</f>
        <v>0</v>
      </c>
      <c r="H181" s="166">
        <f>SUMIF('Division Lvl (excl. Esc)'!$A$2:$A$418,$B181,'Division Lvl (excl. Esc)'!M$2:M$418)</f>
        <v>0</v>
      </c>
      <c r="I181" s="166">
        <f>SUMIF('Division Lvl (excl. Esc)'!$A$2:$A$418,$B181,'Division Lvl (excl. Esc)'!N$2:N$418)</f>
        <v>0</v>
      </c>
      <c r="J181" s="166">
        <f>SUMIF('Division Lvl (excl. Esc)'!$A$2:$A$418,$B181,'Division Lvl (excl. Esc)'!O$2:O$418)</f>
        <v>0</v>
      </c>
      <c r="K181" s="166">
        <f>SUMIF('Division Lvl (excl. Esc)'!$A$2:$A$418,$B181,'Division Lvl (excl. Esc)'!P$2:P$418)</f>
        <v>0</v>
      </c>
      <c r="L181" s="166">
        <f>SUMIF('Division Lvl (excl. Esc)'!$A$2:$A$418,$B181,'Division Lvl (excl. Esc)'!Q$2:Q$418)</f>
        <v>0</v>
      </c>
      <c r="M181" s="167">
        <f>SUMIF('Division Lvl (excl. Esc)'!$A$2:$A$418,$B181,'Division Lvl (excl. Esc)'!R$2:R$418)</f>
        <v>0</v>
      </c>
      <c r="N181" s="168">
        <f>SUMIF('Division Lvl (excl. Esc)'!$A$2:$A$418,$B181,'Division Lvl (excl. Esc)'!X$2:X$418)</f>
        <v>500363.37323816092</v>
      </c>
      <c r="O181" s="169">
        <f>SUMIF('Division Lvl (excl. Esc)'!$A$2:$A$418,$B181,'Division Lvl (excl. Esc)'!Y$2:Y$418)</f>
        <v>0</v>
      </c>
      <c r="P181" s="169">
        <f>SUMIF('Division Lvl (excl. Esc)'!$A$2:$A$418,$B181,'Division Lvl (excl. Esc)'!Z$2:Z$418)</f>
        <v>0</v>
      </c>
      <c r="Q181" s="169">
        <f>SUMIF('Division Lvl (excl. Esc)'!$A$2:$A$418,$B181,'Division Lvl (excl. Esc)'!AA$2:AA$418)</f>
        <v>0</v>
      </c>
      <c r="R181" s="169">
        <f>SUMIF('Division Lvl (excl. Esc)'!$A$2:$A$418,$B181,'Division Lvl (excl. Esc)'!AB$2:AB$418)</f>
        <v>0</v>
      </c>
      <c r="S181" s="169">
        <f>SUMIF('Division Lvl (excl. Esc)'!$A$2:$A$418,$B181,'Division Lvl (excl. Esc)'!AC$2:AC$418)</f>
        <v>0</v>
      </c>
      <c r="T181" s="169">
        <f>SUMIF('Division Lvl (excl. Esc)'!$A$2:$A$418,$B181,'Division Lvl (excl. Esc)'!AD$2:AD$418)</f>
        <v>0</v>
      </c>
      <c r="U181" s="169">
        <f>SUMIF('Division Lvl (excl. Esc)'!$A$2:$A$418,$B181,'Division Lvl (excl. Esc)'!AE$2:AE$418)</f>
        <v>0</v>
      </c>
      <c r="V181" s="170">
        <f>SUMIF('Division Lvl (excl. Esc)'!$A$2:$A$418,$B181,'Division Lvl (excl. Esc)'!AF$2:AF$418)</f>
        <v>0</v>
      </c>
      <c r="W181" s="170">
        <f>SUMIF('Division Lvl (excl. Esc)'!$A$2:$A$418,$B181,'Division Lvl (excl. Esc)'!AG$2:AG$418)</f>
        <v>0</v>
      </c>
      <c r="X181" s="165">
        <f t="shared" si="8"/>
        <v>488159.38852503506</v>
      </c>
      <c r="Y181" s="171">
        <f t="shared" si="7"/>
        <v>500363.37323816092</v>
      </c>
      <c r="Z181" s="172"/>
    </row>
    <row r="182" spans="1:26" x14ac:dyDescent="0.25">
      <c r="A182" s="163" t="str">
        <f>INDEX('Division Lvl (excl. Esc)'!$AO$2:$AO$418,MATCH(B182,'Division Lvl (excl. Esc)'!$A$2:$A$418,0))</f>
        <v>UR</v>
      </c>
      <c r="B182" s="175" t="s">
        <v>99</v>
      </c>
      <c r="C182" s="130" t="str">
        <f>INDEX('Division Lvl (excl. Esc)'!$B$2:$B$418,MATCH(B182,'Division Lvl (excl. Esc)'!$A$2:$A$418,0))</f>
        <v>Underground residential</v>
      </c>
      <c r="D182" s="165">
        <f>SUMIF('Division Lvl (excl. Esc)'!$A$2:$A$418,$B182,'Division Lvl (excl. Esc)'!I$2:I$418)</f>
        <v>21637216.448909551</v>
      </c>
      <c r="E182" s="166">
        <f>SUMIF('Division Lvl (excl. Esc)'!$A$2:$A$418,$B182,'Division Lvl (excl. Esc)'!J$2:J$418)</f>
        <v>14561561.875769962</v>
      </c>
      <c r="F182" s="166">
        <f>SUMIF('Division Lvl (excl. Esc)'!$A$2:$A$418,$B182,'Division Lvl (excl. Esc)'!K$2:K$418)</f>
        <v>11696397.403809074</v>
      </c>
      <c r="G182" s="166">
        <f>SUMIF('Division Lvl (excl. Esc)'!$A$2:$A$418,$B182,'Division Lvl (excl. Esc)'!L$2:L$418)</f>
        <v>10964258.055426462</v>
      </c>
      <c r="H182" s="166">
        <f>SUMIF('Division Lvl (excl. Esc)'!$A$2:$A$418,$B182,'Division Lvl (excl. Esc)'!M$2:M$418)</f>
        <v>10684382.032449057</v>
      </c>
      <c r="I182" s="166">
        <f>SUMIF('Division Lvl (excl. Esc)'!$A$2:$A$418,$B182,'Division Lvl (excl. Esc)'!N$2:N$418)</f>
        <v>10684382.032449057</v>
      </c>
      <c r="J182" s="166">
        <f>SUMIF('Division Lvl (excl. Esc)'!$A$2:$A$418,$B182,'Division Lvl (excl. Esc)'!O$2:O$418)</f>
        <v>10684382.032449057</v>
      </c>
      <c r="K182" s="166">
        <f>SUMIF('Division Lvl (excl. Esc)'!$A$2:$A$418,$B182,'Division Lvl (excl. Esc)'!P$2:P$418)</f>
        <v>10684382.032449057</v>
      </c>
      <c r="L182" s="166">
        <f>SUMIF('Division Lvl (excl. Esc)'!$A$2:$A$418,$B182,'Division Lvl (excl. Esc)'!Q$2:Q$418)</f>
        <v>10684382.032449057</v>
      </c>
      <c r="M182" s="167">
        <f>SUMIF('Division Lvl (excl. Esc)'!$A$2:$A$418,$B182,'Division Lvl (excl. Esc)'!R$2:R$418)</f>
        <v>10803669</v>
      </c>
      <c r="N182" s="168">
        <f>SUMIF('Division Lvl (excl. Esc)'!$A$2:$A$418,$B182,'Division Lvl (excl. Esc)'!X$2:X$418)</f>
        <v>22178146.860132288</v>
      </c>
      <c r="O182" s="169">
        <f>SUMIF('Division Lvl (excl. Esc)'!$A$2:$A$418,$B182,'Division Lvl (excl. Esc)'!Y$2:Y$418)</f>
        <v>15298740.945730815</v>
      </c>
      <c r="P182" s="169">
        <f>SUMIF('Division Lvl (excl. Esc)'!$A$2:$A$418,$B182,'Division Lvl (excl. Esc)'!Z$2:Z$418)</f>
        <v>12595740.710436329</v>
      </c>
      <c r="Q182" s="169">
        <f>SUMIF('Division Lvl (excl. Esc)'!$A$2:$A$418,$B182,'Division Lvl (excl. Esc)'!AA$2:AA$418)</f>
        <v>12102489.377718721</v>
      </c>
      <c r="R182" s="169">
        <f>SUMIF('Division Lvl (excl. Esc)'!$A$2:$A$418,$B182,'Division Lvl (excl. Esc)'!AB$2:AB$418)</f>
        <v>12088397.581173887</v>
      </c>
      <c r="S182" s="169">
        <f>SUMIF('Division Lvl (excl. Esc)'!$A$2:$A$418,$B182,'Division Lvl (excl. Esc)'!AC$2:AC$418)</f>
        <v>12390607.520703234</v>
      </c>
      <c r="T182" s="169">
        <f>SUMIF('Division Lvl (excl. Esc)'!$A$2:$A$418,$B182,'Division Lvl (excl. Esc)'!AD$2:AD$418)</f>
        <v>12700372.708720816</v>
      </c>
      <c r="U182" s="169">
        <f>SUMIF('Division Lvl (excl. Esc)'!$A$2:$A$418,$B182,'Division Lvl (excl. Esc)'!AE$2:AE$418)</f>
        <v>13017882.026438834</v>
      </c>
      <c r="V182" s="170">
        <f>SUMIF('Division Lvl (excl. Esc)'!$A$2:$A$418,$B182,'Division Lvl (excl. Esc)'!AF$2:AF$418)</f>
        <v>13343329.077099804</v>
      </c>
      <c r="W182" s="170">
        <f>SUMIF('Division Lvl (excl. Esc)'!$A$2:$A$418,$B182,'Division Lvl (excl. Esc)'!AG$2:AG$418)</f>
        <v>13829609.707513314</v>
      </c>
      <c r="X182" s="165">
        <f t="shared" si="8"/>
        <v>123085012.9461603</v>
      </c>
      <c r="Y182" s="171">
        <f t="shared" si="7"/>
        <v>139545316.51566803</v>
      </c>
      <c r="Z182" s="172"/>
    </row>
    <row r="184" spans="1:26" x14ac:dyDescent="0.25">
      <c r="A184" s="163"/>
      <c r="B184" s="177" t="s">
        <v>162</v>
      </c>
      <c r="C184" s="178" t="s">
        <v>180</v>
      </c>
      <c r="D184" s="165">
        <f>'Division Lvl (excl. Esc)'!I419</f>
        <v>6283900.8864677213</v>
      </c>
      <c r="E184" s="166">
        <f>'Division Lvl (excl. Esc)'!J419</f>
        <v>6382175.5445077857</v>
      </c>
      <c r="F184" s="166">
        <f>'Division Lvl (excl. Esc)'!K419</f>
        <v>6686467.7531523397</v>
      </c>
      <c r="G184" s="166">
        <f>'Division Lvl (excl. Esc)'!L419</f>
        <v>6495126.3572923364</v>
      </c>
      <c r="H184" s="166">
        <f>'Division Lvl (excl. Esc)'!M419</f>
        <v>6714861.539615334</v>
      </c>
      <c r="I184" s="166">
        <f>'Division Lvl (excl. Esc)'!N419</f>
        <v>7423719.2766590593</v>
      </c>
      <c r="J184" s="166">
        <f>'Division Lvl (excl. Esc)'!O419</f>
        <v>7683873.5145178428</v>
      </c>
      <c r="K184" s="166">
        <f>'Division Lvl (excl. Esc)'!P419</f>
        <v>7944102.7058396908</v>
      </c>
      <c r="L184" s="166">
        <f>'Division Lvl (excl. Esc)'!Q419</f>
        <v>8085985.7683156794</v>
      </c>
      <c r="M184" s="167">
        <f>'Division Lvl (excl. Esc)'!R419</f>
        <v>8183178.697874113</v>
      </c>
      <c r="N184" s="168">
        <f>'Division Lvl (excl. Esc)'!X419</f>
        <v>6440998.4086294137</v>
      </c>
      <c r="O184" s="169">
        <f>'Division Lvl (excl. Esc)'!Y419</f>
        <v>6705273.1814484922</v>
      </c>
      <c r="P184" s="169">
        <f>'Division Lvl (excl. Esc)'!Z419</f>
        <v>7200594.4377345685</v>
      </c>
      <c r="Q184" s="169">
        <f>'Division Lvl (excl. Esc)'!AA419</f>
        <v>7169404.1994174784</v>
      </c>
      <c r="R184" s="169">
        <f>'Division Lvl (excl. Esc)'!AB419</f>
        <v>7597249.494344173</v>
      </c>
      <c r="S184" s="169">
        <f>'Division Lvl (excl. Esc)'!AC419</f>
        <v>8609238.3838016689</v>
      </c>
      <c r="T184" s="169">
        <f>'Division Lvl (excl. Esc)'!AD419</f>
        <v>9133710.9796958584</v>
      </c>
      <c r="U184" s="169">
        <f>'Division Lvl (excl. Esc)'!AE419</f>
        <v>9679117.7549114563</v>
      </c>
      <c r="V184" s="170">
        <f>'Division Lvl (excl. Esc)'!AF419</f>
        <v>10098288.201573275</v>
      </c>
      <c r="W184" s="170">
        <f>'Division Lvl (excl. Esc)'!AG419</f>
        <v>10475160.573545523</v>
      </c>
      <c r="X184" s="165">
        <f t="shared" ref="X184:X185" si="9">SUM(D184:M184)</f>
        <v>71883392.044241905</v>
      </c>
      <c r="Y184" s="171">
        <f t="shared" ref="Y184:Y185" si="10">SUM(N184:W184)</f>
        <v>83109035.615101904</v>
      </c>
    </row>
    <row r="185" spans="1:26" x14ac:dyDescent="0.25">
      <c r="A185" s="163"/>
      <c r="B185" s="175" t="s">
        <v>163</v>
      </c>
      <c r="C185" s="130" t="s">
        <v>181</v>
      </c>
      <c r="D185" s="165">
        <f>'Division Lvl (excl. Esc)'!I420</f>
        <v>73106139.081208169</v>
      </c>
      <c r="E185" s="166">
        <f>'Division Lvl (excl. Esc)'!J420</f>
        <v>73273110.103678629</v>
      </c>
      <c r="F185" s="166">
        <f>'Division Lvl (excl. Esc)'!K420</f>
        <v>73775204.556416273</v>
      </c>
      <c r="G185" s="166">
        <f>'Division Lvl (excl. Esc)'!L420</f>
        <v>73462071.757048041</v>
      </c>
      <c r="H185" s="166">
        <f>'Division Lvl (excl. Esc)'!M420</f>
        <v>73820942.420613334</v>
      </c>
      <c r="I185" s="166">
        <f>'Division Lvl (excl. Esc)'!N420</f>
        <v>76860996.09989132</v>
      </c>
      <c r="J185" s="166">
        <f>'Division Lvl (excl. Esc)'!O420</f>
        <v>77233408.487903669</v>
      </c>
      <c r="K185" s="166">
        <f>'Division Lvl (excl. Esc)'!P420</f>
        <v>77593252.762439117</v>
      </c>
      <c r="L185" s="166">
        <f>'Division Lvl (excl. Esc)'!Q420</f>
        <v>77784338.942599237</v>
      </c>
      <c r="M185" s="167">
        <f>'Division Lvl (excl. Esc)'!R420</f>
        <v>78058962.86008814</v>
      </c>
      <c r="N185" s="168">
        <f>'Division Lvl (excl. Esc)'!X420</f>
        <v>74933792.558238372</v>
      </c>
      <c r="O185" s="169">
        <f>'Division Lvl (excl. Esc)'!Y420</f>
        <v>76982561.302677348</v>
      </c>
      <c r="P185" s="169">
        <f>'Division Lvl (excl. Esc)'!Z420</f>
        <v>79447826.144261956</v>
      </c>
      <c r="Q185" s="169">
        <f>'Division Lvl (excl. Esc)'!AA420</f>
        <v>81088381.777448356</v>
      </c>
      <c r="R185" s="169">
        <f>'Division Lvl (excl. Esc)'!AB420</f>
        <v>83521620.538007841</v>
      </c>
      <c r="S185" s="169">
        <f>'Division Lvl (excl. Esc)'!AC420</f>
        <v>89135191.294330582</v>
      </c>
      <c r="T185" s="169">
        <f>'Division Lvl (excl. Esc)'!AD420</f>
        <v>91806252.376808688</v>
      </c>
      <c r="U185" s="169">
        <f>'Division Lvl (excl. Esc)'!AE420</f>
        <v>94539843.99297525</v>
      </c>
      <c r="V185" s="170">
        <f>'Division Lvl (excl. Esc)'!AF420</f>
        <v>97141980.547270328</v>
      </c>
      <c r="W185" s="170">
        <f>'Division Lvl (excl. Esc)'!AG420</f>
        <v>99922071.893196285</v>
      </c>
      <c r="X185" s="165">
        <f t="shared" si="9"/>
        <v>754968427.07188582</v>
      </c>
      <c r="Y185" s="171">
        <f t="shared" si="10"/>
        <v>868519522.42521501</v>
      </c>
    </row>
    <row r="187" spans="1:26" x14ac:dyDescent="0.25">
      <c r="B187" s="179"/>
      <c r="C187" s="180" t="s">
        <v>170</v>
      </c>
      <c r="D187" s="181">
        <f t="shared" ref="D187:W187" si="11">SUM(D2:D182)+SUM(D184:D185)</f>
        <v>309775958.89480245</v>
      </c>
      <c r="E187" s="182">
        <f t="shared" si="11"/>
        <v>305441393.18278873</v>
      </c>
      <c r="F187" s="182">
        <f t="shared" si="11"/>
        <v>319727078.37913692</v>
      </c>
      <c r="G187" s="182">
        <f t="shared" si="11"/>
        <v>330864926.60304284</v>
      </c>
      <c r="H187" s="182">
        <f t="shared" si="11"/>
        <v>328347046.86922157</v>
      </c>
      <c r="I187" s="182">
        <f t="shared" si="11"/>
        <v>333886675.62332696</v>
      </c>
      <c r="J187" s="182">
        <f t="shared" si="11"/>
        <v>343557197.00152045</v>
      </c>
      <c r="K187" s="182">
        <f t="shared" si="11"/>
        <v>371502294.21085095</v>
      </c>
      <c r="L187" s="182">
        <f t="shared" si="11"/>
        <v>392148710.71976382</v>
      </c>
      <c r="M187" s="183">
        <f t="shared" si="11"/>
        <v>407936515.55796224</v>
      </c>
      <c r="N187" s="184">
        <f t="shared" si="11"/>
        <v>317520357.86717248</v>
      </c>
      <c r="O187" s="185">
        <f t="shared" si="11"/>
        <v>320904363.71266735</v>
      </c>
      <c r="P187" s="185">
        <f t="shared" si="11"/>
        <v>344311093.26513278</v>
      </c>
      <c r="Q187" s="185">
        <f t="shared" si="11"/>
        <v>365212971.04013312</v>
      </c>
      <c r="R187" s="185">
        <f t="shared" si="11"/>
        <v>371494545.50622016</v>
      </c>
      <c r="S187" s="185">
        <f t="shared" si="11"/>
        <v>387206180.14935458</v>
      </c>
      <c r="T187" s="185">
        <f t="shared" si="11"/>
        <v>408381545.64589083</v>
      </c>
      <c r="U187" s="185">
        <f t="shared" si="11"/>
        <v>452639471.69808257</v>
      </c>
      <c r="V187" s="186">
        <f t="shared" si="11"/>
        <v>489740003.53063238</v>
      </c>
      <c r="W187" s="186">
        <f t="shared" si="11"/>
        <v>522193228.57906425</v>
      </c>
      <c r="X187" s="181">
        <f t="shared" ref="X187" si="12">SUM(D187:M187)</f>
        <v>3443187797.0424175</v>
      </c>
      <c r="Y187" s="187">
        <f t="shared" ref="Y187" si="13">SUM(N187:W187)</f>
        <v>3979603760.9943504</v>
      </c>
    </row>
    <row r="189" spans="1:26" x14ac:dyDescent="0.25">
      <c r="C189" s="145" t="s">
        <v>748</v>
      </c>
      <c r="D189" s="188" t="str">
        <f>IF(ROUND(D187-'Division Lvl (excl. Esc)'!I423,0)=0,"OK","ERR")</f>
        <v>OK</v>
      </c>
      <c r="E189" s="189" t="str">
        <f>IF(ROUND(E187-'Division Lvl (excl. Esc)'!J423,0)=0,"OK","ERR")</f>
        <v>OK</v>
      </c>
      <c r="F189" s="189" t="str">
        <f>IF(ROUND(F187-'Division Lvl (excl. Esc)'!K423,0)=0,"OK","ERR")</f>
        <v>OK</v>
      </c>
      <c r="G189" s="189" t="str">
        <f>IF(ROUND(G187-'Division Lvl (excl. Esc)'!L423,0)=0,"OK","ERR")</f>
        <v>OK</v>
      </c>
      <c r="H189" s="189" t="str">
        <f>IF(ROUND(H187-'Division Lvl (excl. Esc)'!M423,0)=0,"OK","ERR")</f>
        <v>OK</v>
      </c>
      <c r="I189" s="189" t="str">
        <f>IF(ROUND(I187-'Division Lvl (excl. Esc)'!N423,0)=0,"OK","ERR")</f>
        <v>OK</v>
      </c>
      <c r="J189" s="189" t="str">
        <f>IF(ROUND(J187-'Division Lvl (excl. Esc)'!O423,0)=0,"OK","ERR")</f>
        <v>OK</v>
      </c>
      <c r="K189" s="189" t="str">
        <f>IF(ROUND(K187-'Division Lvl (excl. Esc)'!P423,0)=0,"OK","ERR")</f>
        <v>OK</v>
      </c>
      <c r="L189" s="189" t="str">
        <f>IF(ROUND(L187-'Division Lvl (excl. Esc)'!Q423,0)=0,"OK","ERR")</f>
        <v>OK</v>
      </c>
      <c r="M189" s="189" t="str">
        <f>IF(ROUND(M187-'Division Lvl (excl. Esc)'!R423,0)=0,"OK","ERR")</f>
        <v>OK</v>
      </c>
      <c r="N189" s="190" t="str">
        <f>IF(ROUND(N187-'Division Lvl (excl. Esc)'!X423,0)=0,"OK","ERR")</f>
        <v>OK</v>
      </c>
      <c r="O189" s="191" t="str">
        <f>IF(ROUND(O187-'Division Lvl (excl. Esc)'!Y423,0)=0,"OK","ERR")</f>
        <v>OK</v>
      </c>
      <c r="P189" s="191" t="str">
        <f>IF(ROUND(P187-'Division Lvl (excl. Esc)'!Z423,0)=0,"OK","ERR")</f>
        <v>OK</v>
      </c>
      <c r="Q189" s="191" t="str">
        <f>IF(ROUND(Q187-'Division Lvl (excl. Esc)'!AA423,0)=0,"OK","ERR")</f>
        <v>OK</v>
      </c>
      <c r="R189" s="191" t="str">
        <f>IF(ROUND(R187-'Division Lvl (excl. Esc)'!AB423,0)=0,"OK","ERR")</f>
        <v>OK</v>
      </c>
      <c r="S189" s="191" t="str">
        <f>IF(ROUND(S187-'Division Lvl (excl. Esc)'!AC423,0)=0,"OK","ERR")</f>
        <v>OK</v>
      </c>
      <c r="T189" s="191" t="str">
        <f>IF(ROUND(T187-'Division Lvl (excl. Esc)'!AD423,0)=0,"OK","ERR")</f>
        <v>OK</v>
      </c>
      <c r="U189" s="191" t="str">
        <f>IF(ROUND(U187-'Division Lvl (excl. Esc)'!AE423,0)=0,"OK","ERR")</f>
        <v>OK</v>
      </c>
      <c r="V189" s="191" t="str">
        <f>IF(ROUND(V187-'Division Lvl (excl. Esc)'!AF423,0)=0,"OK","ERR")</f>
        <v>OK</v>
      </c>
      <c r="W189" s="191" t="str">
        <f>IF(ROUND(W187-'Division Lvl (excl. Esc)'!AG423,0)=0,"OK","ERR")</f>
        <v>OK</v>
      </c>
      <c r="X189" s="192"/>
      <c r="Y189" s="193"/>
    </row>
    <row r="191" spans="1:26" x14ac:dyDescent="0.25">
      <c r="C191" s="194"/>
      <c r="D191" s="139"/>
      <c r="E191" s="195"/>
      <c r="F191" s="195"/>
      <c r="G191" s="195"/>
      <c r="H191" s="195"/>
      <c r="I191" s="195"/>
      <c r="J191" s="195"/>
      <c r="K191" s="195"/>
      <c r="L191" s="195"/>
      <c r="M191" s="195"/>
      <c r="N191" s="196"/>
      <c r="X191" s="198"/>
    </row>
    <row r="192" spans="1:26" x14ac:dyDescent="0.25">
      <c r="C192" s="194"/>
      <c r="D192" s="139"/>
      <c r="E192" s="195"/>
      <c r="F192" s="195"/>
      <c r="G192" s="195"/>
      <c r="H192" s="195"/>
      <c r="I192" s="195"/>
      <c r="J192" s="195"/>
      <c r="K192" s="195"/>
      <c r="L192" s="195"/>
      <c r="M192" s="195"/>
      <c r="N192" s="196"/>
      <c r="X192" s="198"/>
    </row>
    <row r="193" spans="3:24" s="173" customFormat="1" x14ac:dyDescent="0.25">
      <c r="C193" s="194"/>
      <c r="D193" s="139"/>
      <c r="E193" s="195"/>
      <c r="F193" s="195"/>
      <c r="G193" s="195"/>
      <c r="H193" s="195"/>
      <c r="I193" s="195"/>
      <c r="J193" s="195"/>
      <c r="K193" s="195"/>
      <c r="L193" s="195"/>
      <c r="M193" s="195"/>
      <c r="N193" s="196"/>
      <c r="O193" s="197"/>
      <c r="P193" s="197"/>
      <c r="Q193" s="197"/>
      <c r="R193" s="197"/>
      <c r="S193" s="197"/>
      <c r="T193" s="197"/>
      <c r="U193" s="197"/>
      <c r="V193" s="197"/>
      <c r="W193" s="197"/>
      <c r="X193" s="198"/>
    </row>
    <row r="194" spans="3:24" s="173" customFormat="1" x14ac:dyDescent="0.25">
      <c r="C194" s="194"/>
      <c r="D194" s="139"/>
      <c r="E194" s="195"/>
      <c r="F194" s="195"/>
      <c r="G194" s="195"/>
      <c r="H194" s="195"/>
      <c r="I194" s="195"/>
      <c r="J194" s="195"/>
      <c r="K194" s="195"/>
      <c r="L194" s="195"/>
      <c r="M194" s="195"/>
      <c r="N194" s="196"/>
      <c r="O194" s="197"/>
      <c r="P194" s="197"/>
      <c r="Q194" s="197"/>
      <c r="R194" s="197"/>
      <c r="S194" s="197"/>
      <c r="T194" s="197"/>
      <c r="U194" s="197"/>
      <c r="V194" s="197"/>
      <c r="W194" s="197"/>
      <c r="X194" s="198"/>
    </row>
    <row r="195" spans="3:24" s="173" customFormat="1" x14ac:dyDescent="0.25">
      <c r="C195" s="194"/>
      <c r="D195" s="139"/>
      <c r="E195" s="195"/>
      <c r="F195" s="195"/>
      <c r="G195" s="195"/>
      <c r="H195" s="195"/>
      <c r="I195" s="195"/>
      <c r="J195" s="195"/>
      <c r="K195" s="195"/>
      <c r="L195" s="195"/>
      <c r="M195" s="195"/>
      <c r="N195" s="196"/>
      <c r="O195" s="197"/>
      <c r="P195" s="197"/>
      <c r="Q195" s="197"/>
      <c r="R195" s="197"/>
      <c r="S195" s="197"/>
      <c r="T195" s="197"/>
      <c r="U195" s="197"/>
      <c r="V195" s="197"/>
      <c r="W195" s="197"/>
      <c r="X195" s="198"/>
    </row>
    <row r="196" spans="3:24" s="173" customFormat="1" x14ac:dyDescent="0.25">
      <c r="C196" s="194"/>
      <c r="D196" s="139"/>
      <c r="E196" s="195"/>
      <c r="F196" s="195"/>
      <c r="G196" s="195"/>
      <c r="H196" s="195"/>
      <c r="I196" s="195"/>
      <c r="J196" s="195"/>
      <c r="K196" s="195"/>
      <c r="L196" s="195"/>
      <c r="M196" s="195"/>
      <c r="N196" s="196"/>
      <c r="O196" s="197"/>
      <c r="P196" s="197"/>
      <c r="Q196" s="197"/>
      <c r="R196" s="197"/>
      <c r="S196" s="197"/>
      <c r="T196" s="197"/>
      <c r="U196" s="197"/>
      <c r="V196" s="197"/>
      <c r="W196" s="197"/>
      <c r="X196" s="198"/>
    </row>
    <row r="197" spans="3:24" s="173" customFormat="1" x14ac:dyDescent="0.25">
      <c r="C197" s="194"/>
      <c r="D197" s="139"/>
      <c r="E197" s="195"/>
      <c r="F197" s="195"/>
      <c r="G197" s="195"/>
      <c r="H197" s="195"/>
      <c r="I197" s="195"/>
      <c r="J197" s="195"/>
      <c r="K197" s="195"/>
      <c r="L197" s="195"/>
      <c r="M197" s="195"/>
      <c r="N197" s="196"/>
      <c r="O197" s="197"/>
      <c r="P197" s="197"/>
      <c r="Q197" s="197"/>
      <c r="R197" s="197"/>
      <c r="S197" s="197"/>
      <c r="T197" s="197"/>
      <c r="U197" s="197"/>
      <c r="V197" s="197"/>
      <c r="W197" s="197"/>
      <c r="X197" s="198"/>
    </row>
    <row r="198" spans="3:24" s="173" customFormat="1" x14ac:dyDescent="0.25">
      <c r="C198" s="194"/>
      <c r="D198" s="139"/>
      <c r="E198" s="195"/>
      <c r="F198" s="195"/>
      <c r="G198" s="195"/>
      <c r="H198" s="195"/>
      <c r="I198" s="195"/>
      <c r="J198" s="195"/>
      <c r="K198" s="195"/>
      <c r="L198" s="195"/>
      <c r="M198" s="195"/>
      <c r="N198" s="196"/>
      <c r="O198" s="197"/>
      <c r="P198" s="197"/>
      <c r="Q198" s="197"/>
      <c r="R198" s="197"/>
      <c r="S198" s="197"/>
      <c r="T198" s="197"/>
      <c r="U198" s="197"/>
      <c r="V198" s="197"/>
      <c r="W198" s="197"/>
      <c r="X198" s="198"/>
    </row>
    <row r="199" spans="3:24" s="173" customFormat="1" x14ac:dyDescent="0.25">
      <c r="C199" s="194"/>
      <c r="D199" s="139"/>
      <c r="E199" s="195"/>
      <c r="F199" s="195"/>
      <c r="G199" s="195"/>
      <c r="H199" s="195"/>
      <c r="I199" s="195"/>
      <c r="J199" s="195"/>
      <c r="K199" s="195"/>
      <c r="L199" s="195"/>
      <c r="M199" s="195"/>
      <c r="N199" s="196"/>
      <c r="O199" s="197"/>
      <c r="P199" s="197"/>
      <c r="Q199" s="197"/>
      <c r="R199" s="197"/>
      <c r="S199" s="197"/>
      <c r="T199" s="197"/>
      <c r="U199" s="197"/>
      <c r="V199" s="197"/>
      <c r="W199" s="197"/>
      <c r="X199" s="198"/>
    </row>
    <row r="200" spans="3:24" s="173" customFormat="1" x14ac:dyDescent="0.25">
      <c r="C200" s="194"/>
      <c r="D200" s="139"/>
      <c r="E200" s="195"/>
      <c r="F200" s="195"/>
      <c r="G200" s="195"/>
      <c r="H200" s="195"/>
      <c r="I200" s="195"/>
      <c r="J200" s="195"/>
      <c r="K200" s="195"/>
      <c r="L200" s="195"/>
      <c r="M200" s="195"/>
      <c r="N200" s="196"/>
      <c r="O200" s="197"/>
      <c r="P200" s="197"/>
      <c r="Q200" s="197"/>
      <c r="R200" s="197"/>
      <c r="S200" s="197"/>
      <c r="T200" s="197"/>
      <c r="U200" s="197"/>
      <c r="V200" s="197"/>
      <c r="W200" s="197"/>
      <c r="X200" s="198"/>
    </row>
    <row r="201" spans="3:24" s="173" customFormat="1" x14ac:dyDescent="0.25">
      <c r="C201" s="194"/>
      <c r="D201" s="139"/>
      <c r="E201" s="195"/>
      <c r="F201" s="195"/>
      <c r="G201" s="195"/>
      <c r="H201" s="195"/>
      <c r="I201" s="195"/>
      <c r="J201" s="195"/>
      <c r="K201" s="195"/>
      <c r="L201" s="195"/>
      <c r="M201" s="195"/>
      <c r="N201" s="196"/>
      <c r="O201" s="197"/>
      <c r="P201" s="197"/>
      <c r="Q201" s="197"/>
      <c r="R201" s="197"/>
      <c r="S201" s="197"/>
      <c r="T201" s="197"/>
      <c r="U201" s="197"/>
      <c r="V201" s="197"/>
      <c r="W201" s="197"/>
      <c r="X201" s="198"/>
    </row>
    <row r="202" spans="3:24" s="173" customFormat="1" x14ac:dyDescent="0.25">
      <c r="C202" s="194"/>
      <c r="D202" s="139"/>
      <c r="E202" s="195"/>
      <c r="F202" s="195"/>
      <c r="G202" s="195"/>
      <c r="H202" s="195"/>
      <c r="I202" s="195"/>
      <c r="J202" s="195"/>
      <c r="K202" s="195"/>
      <c r="L202" s="195"/>
      <c r="M202" s="195"/>
      <c r="N202" s="196"/>
      <c r="O202" s="197"/>
      <c r="P202" s="197"/>
      <c r="Q202" s="197"/>
      <c r="R202" s="197"/>
      <c r="S202" s="197"/>
      <c r="T202" s="197"/>
      <c r="U202" s="197"/>
      <c r="V202" s="197"/>
      <c r="W202" s="197"/>
      <c r="X202" s="198"/>
    </row>
    <row r="203" spans="3:24" s="173" customFormat="1" x14ac:dyDescent="0.25">
      <c r="C203" s="194"/>
      <c r="D203" s="139"/>
      <c r="E203" s="195"/>
      <c r="F203" s="195"/>
      <c r="G203" s="195"/>
      <c r="H203" s="195"/>
      <c r="I203" s="195"/>
      <c r="J203" s="195"/>
      <c r="K203" s="195"/>
      <c r="L203" s="195"/>
      <c r="M203" s="195"/>
      <c r="N203" s="196"/>
      <c r="O203" s="197"/>
      <c r="P203" s="197"/>
      <c r="Q203" s="197"/>
      <c r="R203" s="197"/>
      <c r="S203" s="197"/>
      <c r="T203" s="197"/>
      <c r="U203" s="197"/>
      <c r="V203" s="197"/>
      <c r="W203" s="197"/>
      <c r="X203" s="198"/>
    </row>
    <row r="204" spans="3:24" s="173" customFormat="1" x14ac:dyDescent="0.25">
      <c r="C204" s="194"/>
      <c r="D204" s="139"/>
      <c r="E204" s="195"/>
      <c r="F204" s="195"/>
      <c r="G204" s="195"/>
      <c r="H204" s="195"/>
      <c r="I204" s="195"/>
      <c r="J204" s="195"/>
      <c r="K204" s="195"/>
      <c r="L204" s="195"/>
      <c r="M204" s="195"/>
      <c r="N204" s="196"/>
      <c r="O204" s="197"/>
      <c r="P204" s="197"/>
      <c r="Q204" s="197"/>
      <c r="R204" s="197"/>
      <c r="S204" s="197"/>
      <c r="T204" s="197"/>
      <c r="U204" s="197"/>
      <c r="V204" s="197"/>
      <c r="W204" s="197"/>
      <c r="X204" s="198"/>
    </row>
    <row r="205" spans="3:24" s="173" customFormat="1" x14ac:dyDescent="0.25">
      <c r="C205" s="194"/>
      <c r="D205" s="139"/>
      <c r="E205" s="195"/>
      <c r="F205" s="195"/>
      <c r="G205" s="195"/>
      <c r="H205" s="195"/>
      <c r="I205" s="195"/>
      <c r="J205" s="195"/>
      <c r="K205" s="195"/>
      <c r="L205" s="195"/>
      <c r="M205" s="195"/>
      <c r="N205" s="196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</row>
    <row r="206" spans="3:24" s="173" customFormat="1" x14ac:dyDescent="0.25">
      <c r="C206" s="194"/>
      <c r="D206" s="139"/>
      <c r="E206" s="195"/>
      <c r="F206" s="195"/>
      <c r="G206" s="195"/>
      <c r="H206" s="195"/>
      <c r="I206" s="195"/>
      <c r="J206" s="195"/>
      <c r="K206" s="195"/>
      <c r="L206" s="195"/>
      <c r="M206" s="195"/>
      <c r="N206" s="196"/>
      <c r="O206" s="197"/>
      <c r="P206" s="197"/>
      <c r="Q206" s="197"/>
      <c r="R206" s="197"/>
      <c r="S206" s="197"/>
      <c r="T206" s="197"/>
      <c r="U206" s="197"/>
      <c r="V206" s="197"/>
      <c r="W206" s="197"/>
      <c r="X206" s="198"/>
    </row>
    <row r="207" spans="3:24" s="173" customFormat="1" x14ac:dyDescent="0.25">
      <c r="C207" s="194"/>
      <c r="D207" s="139"/>
      <c r="E207" s="195"/>
      <c r="F207" s="195"/>
      <c r="G207" s="195"/>
      <c r="H207" s="195"/>
      <c r="I207" s="195"/>
      <c r="J207" s="195"/>
      <c r="K207" s="195"/>
      <c r="L207" s="195"/>
      <c r="M207" s="195"/>
      <c r="N207" s="196"/>
      <c r="O207" s="197"/>
      <c r="P207" s="197"/>
      <c r="Q207" s="197"/>
      <c r="R207" s="197"/>
      <c r="S207" s="197"/>
      <c r="T207" s="197"/>
      <c r="U207" s="197"/>
      <c r="V207" s="197"/>
      <c r="W207" s="197"/>
      <c r="X207" s="198"/>
    </row>
    <row r="208" spans="3:24" s="173" customFormat="1" x14ac:dyDescent="0.25">
      <c r="C208" s="194"/>
      <c r="D208" s="139"/>
      <c r="E208" s="195"/>
      <c r="F208" s="195"/>
      <c r="G208" s="195"/>
      <c r="H208" s="195"/>
      <c r="I208" s="195"/>
      <c r="J208" s="195"/>
      <c r="K208" s="195"/>
      <c r="L208" s="195"/>
      <c r="M208" s="195"/>
      <c r="N208" s="196"/>
      <c r="O208" s="197"/>
      <c r="P208" s="197"/>
      <c r="Q208" s="197"/>
      <c r="R208" s="197"/>
      <c r="S208" s="197"/>
      <c r="T208" s="197"/>
      <c r="U208" s="197"/>
      <c r="V208" s="197"/>
      <c r="W208" s="197"/>
      <c r="X208" s="198"/>
    </row>
    <row r="209" spans="3:24" s="173" customFormat="1" x14ac:dyDescent="0.25">
      <c r="C209" s="194"/>
      <c r="D209" s="139"/>
      <c r="E209" s="195"/>
      <c r="F209" s="195"/>
      <c r="G209" s="195"/>
      <c r="H209" s="195"/>
      <c r="I209" s="195"/>
      <c r="J209" s="195"/>
      <c r="K209" s="195"/>
      <c r="L209" s="195"/>
      <c r="M209" s="195"/>
      <c r="N209" s="196"/>
      <c r="O209" s="197"/>
      <c r="P209" s="197"/>
      <c r="Q209" s="197"/>
      <c r="R209" s="197"/>
      <c r="S209" s="197"/>
      <c r="T209" s="197"/>
      <c r="U209" s="197"/>
      <c r="V209" s="197"/>
      <c r="W209" s="197"/>
      <c r="X209" s="198"/>
    </row>
    <row r="210" spans="3:24" s="173" customFormat="1" x14ac:dyDescent="0.25">
      <c r="C210" s="194"/>
      <c r="D210" s="139"/>
      <c r="E210" s="195"/>
      <c r="F210" s="195"/>
      <c r="G210" s="195"/>
      <c r="H210" s="195"/>
      <c r="I210" s="195"/>
      <c r="J210" s="195"/>
      <c r="K210" s="195"/>
      <c r="L210" s="195"/>
      <c r="M210" s="195"/>
      <c r="N210" s="196"/>
      <c r="O210" s="197"/>
      <c r="P210" s="197"/>
      <c r="Q210" s="197"/>
      <c r="R210" s="197"/>
      <c r="S210" s="197"/>
      <c r="T210" s="197"/>
      <c r="U210" s="197"/>
      <c r="V210" s="197"/>
      <c r="W210" s="197"/>
      <c r="X210" s="198"/>
    </row>
    <row r="211" spans="3:24" s="173" customFormat="1" x14ac:dyDescent="0.25">
      <c r="C211" s="194"/>
      <c r="D211" s="139"/>
      <c r="E211" s="195"/>
      <c r="F211" s="195"/>
      <c r="G211" s="195"/>
      <c r="H211" s="195"/>
      <c r="I211" s="195"/>
      <c r="J211" s="195"/>
      <c r="K211" s="195"/>
      <c r="L211" s="195"/>
      <c r="M211" s="195"/>
      <c r="N211" s="196"/>
      <c r="O211" s="197"/>
      <c r="P211" s="197"/>
      <c r="Q211" s="197"/>
      <c r="R211" s="197"/>
      <c r="S211" s="197"/>
      <c r="T211" s="197"/>
      <c r="U211" s="197"/>
      <c r="V211" s="197"/>
      <c r="W211" s="197"/>
      <c r="X211" s="198"/>
    </row>
    <row r="212" spans="3:24" s="173" customFormat="1" x14ac:dyDescent="0.25">
      <c r="C212" s="194"/>
      <c r="D212" s="139"/>
      <c r="E212" s="195"/>
      <c r="F212" s="195"/>
      <c r="G212" s="195"/>
      <c r="H212" s="195"/>
      <c r="I212" s="195"/>
      <c r="J212" s="195"/>
      <c r="K212" s="195"/>
      <c r="L212" s="195"/>
      <c r="M212" s="195"/>
      <c r="N212" s="196"/>
      <c r="O212" s="197"/>
      <c r="P212" s="197"/>
      <c r="Q212" s="197"/>
      <c r="R212" s="197"/>
      <c r="S212" s="197"/>
      <c r="T212" s="197"/>
      <c r="U212" s="197"/>
      <c r="V212" s="197"/>
      <c r="W212" s="197"/>
      <c r="X212" s="198"/>
    </row>
    <row r="213" spans="3:24" s="173" customFormat="1" x14ac:dyDescent="0.25">
      <c r="C213" s="194"/>
      <c r="D213" s="139"/>
      <c r="E213" s="195"/>
      <c r="F213" s="195"/>
      <c r="G213" s="195"/>
      <c r="H213" s="195"/>
      <c r="I213" s="195"/>
      <c r="J213" s="195"/>
      <c r="K213" s="195"/>
      <c r="L213" s="195"/>
      <c r="M213" s="195"/>
      <c r="N213" s="196"/>
      <c r="O213" s="197"/>
      <c r="P213" s="197"/>
      <c r="Q213" s="197"/>
      <c r="R213" s="197"/>
      <c r="S213" s="197"/>
      <c r="T213" s="197"/>
      <c r="U213" s="197"/>
      <c r="V213" s="197"/>
      <c r="W213" s="197"/>
      <c r="X213" s="198"/>
    </row>
    <row r="214" spans="3:24" s="173" customFormat="1" x14ac:dyDescent="0.25">
      <c r="C214" s="194"/>
      <c r="D214" s="139"/>
      <c r="E214" s="195"/>
      <c r="F214" s="195"/>
      <c r="G214" s="195"/>
      <c r="H214" s="195"/>
      <c r="I214" s="195"/>
      <c r="J214" s="195"/>
      <c r="K214" s="195"/>
      <c r="L214" s="195"/>
      <c r="M214" s="195"/>
      <c r="N214" s="196"/>
      <c r="O214" s="197"/>
      <c r="P214" s="197"/>
      <c r="Q214" s="197"/>
      <c r="R214" s="197"/>
      <c r="S214" s="197"/>
      <c r="T214" s="197"/>
      <c r="U214" s="197"/>
      <c r="V214" s="197"/>
      <c r="W214" s="197"/>
      <c r="X214" s="198"/>
    </row>
    <row r="215" spans="3:24" s="173" customFormat="1" x14ac:dyDescent="0.25">
      <c r="C215" s="194"/>
      <c r="D215" s="139"/>
      <c r="E215" s="195"/>
      <c r="F215" s="195"/>
      <c r="G215" s="195"/>
      <c r="H215" s="195"/>
      <c r="I215" s="195"/>
      <c r="J215" s="195"/>
      <c r="K215" s="195"/>
      <c r="L215" s="195"/>
      <c r="M215" s="195"/>
      <c r="N215" s="196"/>
      <c r="O215" s="197"/>
      <c r="P215" s="197"/>
      <c r="Q215" s="197"/>
      <c r="R215" s="197"/>
      <c r="S215" s="197"/>
      <c r="T215" s="197"/>
      <c r="U215" s="197"/>
      <c r="V215" s="197"/>
      <c r="W215" s="197"/>
      <c r="X215" s="198"/>
    </row>
    <row r="216" spans="3:24" s="173" customFormat="1" x14ac:dyDescent="0.25">
      <c r="C216" s="194"/>
      <c r="D216" s="139"/>
      <c r="E216" s="195"/>
      <c r="F216" s="195"/>
      <c r="G216" s="195"/>
      <c r="H216" s="195"/>
      <c r="I216" s="195"/>
      <c r="J216" s="195"/>
      <c r="K216" s="195"/>
      <c r="L216" s="195"/>
      <c r="M216" s="195"/>
      <c r="N216" s="196"/>
      <c r="O216" s="197"/>
      <c r="P216" s="197"/>
      <c r="Q216" s="197"/>
      <c r="R216" s="197"/>
      <c r="S216" s="197"/>
      <c r="T216" s="197"/>
      <c r="U216" s="197"/>
      <c r="V216" s="197"/>
      <c r="W216" s="197"/>
      <c r="X216" s="198"/>
    </row>
    <row r="217" spans="3:24" s="173" customFormat="1" x14ac:dyDescent="0.25">
      <c r="C217" s="194"/>
      <c r="D217" s="139"/>
      <c r="E217" s="195"/>
      <c r="F217" s="195"/>
      <c r="G217" s="195"/>
      <c r="H217" s="195"/>
      <c r="I217" s="195"/>
      <c r="J217" s="195"/>
      <c r="K217" s="195"/>
      <c r="L217" s="195"/>
      <c r="M217" s="195"/>
      <c r="N217" s="196"/>
      <c r="O217" s="197"/>
      <c r="P217" s="197"/>
      <c r="Q217" s="197"/>
      <c r="R217" s="197"/>
      <c r="S217" s="197"/>
      <c r="T217" s="197"/>
      <c r="U217" s="197"/>
      <c r="V217" s="197"/>
      <c r="W217" s="197"/>
      <c r="X217" s="198"/>
    </row>
    <row r="218" spans="3:24" s="173" customFormat="1" x14ac:dyDescent="0.25">
      <c r="C218" s="194"/>
      <c r="D218" s="139"/>
      <c r="E218" s="195"/>
      <c r="F218" s="195"/>
      <c r="G218" s="195"/>
      <c r="H218" s="195"/>
      <c r="I218" s="195"/>
      <c r="J218" s="195"/>
      <c r="K218" s="195"/>
      <c r="L218" s="195"/>
      <c r="M218" s="195"/>
      <c r="N218" s="196"/>
      <c r="O218" s="197"/>
      <c r="P218" s="197"/>
      <c r="Q218" s="197"/>
      <c r="R218" s="197"/>
      <c r="S218" s="197"/>
      <c r="T218" s="197"/>
      <c r="U218" s="197"/>
      <c r="V218" s="197"/>
      <c r="W218" s="197"/>
      <c r="X218" s="198"/>
    </row>
    <row r="219" spans="3:24" s="173" customFormat="1" x14ac:dyDescent="0.25">
      <c r="C219" s="194"/>
      <c r="D219" s="139"/>
      <c r="E219" s="195"/>
      <c r="F219" s="195"/>
      <c r="G219" s="195"/>
      <c r="H219" s="195"/>
      <c r="I219" s="195"/>
      <c r="J219" s="195"/>
      <c r="K219" s="195"/>
      <c r="L219" s="195"/>
      <c r="M219" s="195"/>
      <c r="N219" s="196"/>
      <c r="O219" s="197"/>
      <c r="P219" s="197"/>
      <c r="Q219" s="197"/>
      <c r="R219" s="197"/>
      <c r="S219" s="197"/>
      <c r="T219" s="197"/>
      <c r="U219" s="197"/>
      <c r="V219" s="197"/>
      <c r="W219" s="197"/>
      <c r="X219" s="198"/>
    </row>
    <row r="220" spans="3:24" s="173" customFormat="1" x14ac:dyDescent="0.25">
      <c r="C220" s="194"/>
      <c r="D220" s="139"/>
      <c r="E220" s="195"/>
      <c r="F220" s="195"/>
      <c r="G220" s="195"/>
      <c r="H220" s="195"/>
      <c r="I220" s="195"/>
      <c r="J220" s="195"/>
      <c r="K220" s="195"/>
      <c r="L220" s="195"/>
      <c r="M220" s="195"/>
      <c r="N220" s="196"/>
      <c r="O220" s="197"/>
      <c r="P220" s="197"/>
      <c r="Q220" s="197"/>
      <c r="R220" s="197"/>
      <c r="S220" s="197"/>
      <c r="T220" s="197"/>
      <c r="U220" s="197"/>
      <c r="V220" s="197"/>
      <c r="W220" s="197"/>
      <c r="X220" s="198"/>
    </row>
    <row r="221" spans="3:24" s="173" customFormat="1" x14ac:dyDescent="0.25">
      <c r="C221" s="194"/>
      <c r="D221" s="139"/>
      <c r="E221" s="195"/>
      <c r="F221" s="195"/>
      <c r="G221" s="195"/>
      <c r="H221" s="195"/>
      <c r="I221" s="195"/>
      <c r="J221" s="195"/>
      <c r="K221" s="195"/>
      <c r="L221" s="195"/>
      <c r="M221" s="195"/>
      <c r="N221" s="196"/>
      <c r="O221" s="197"/>
      <c r="P221" s="197"/>
      <c r="Q221" s="197"/>
      <c r="R221" s="197"/>
      <c r="S221" s="197"/>
      <c r="T221" s="197"/>
      <c r="U221" s="197"/>
      <c r="V221" s="197"/>
      <c r="W221" s="197"/>
      <c r="X221" s="198"/>
    </row>
    <row r="222" spans="3:24" s="173" customFormat="1" x14ac:dyDescent="0.25">
      <c r="C222" s="194"/>
      <c r="D222" s="139"/>
      <c r="E222" s="195"/>
      <c r="F222" s="195"/>
      <c r="G222" s="195"/>
      <c r="H222" s="195"/>
      <c r="I222" s="195"/>
      <c r="J222" s="195"/>
      <c r="K222" s="195"/>
      <c r="L222" s="195"/>
      <c r="M222" s="195"/>
      <c r="N222" s="196"/>
      <c r="O222" s="197"/>
      <c r="P222" s="197"/>
      <c r="Q222" s="197"/>
      <c r="R222" s="197"/>
      <c r="S222" s="197"/>
      <c r="T222" s="197"/>
      <c r="U222" s="197"/>
      <c r="V222" s="197"/>
      <c r="W222" s="197"/>
      <c r="X222" s="198"/>
    </row>
    <row r="223" spans="3:24" s="173" customFormat="1" x14ac:dyDescent="0.25">
      <c r="C223" s="194"/>
      <c r="D223" s="139"/>
      <c r="E223" s="195"/>
      <c r="F223" s="195"/>
      <c r="G223" s="195"/>
      <c r="H223" s="195"/>
      <c r="I223" s="195"/>
      <c r="J223" s="195"/>
      <c r="K223" s="195"/>
      <c r="L223" s="195"/>
      <c r="M223" s="195"/>
      <c r="N223" s="196"/>
      <c r="O223" s="197"/>
      <c r="P223" s="197"/>
      <c r="Q223" s="197"/>
      <c r="R223" s="197"/>
      <c r="S223" s="197"/>
      <c r="T223" s="197"/>
      <c r="U223" s="197"/>
      <c r="V223" s="197"/>
      <c r="W223" s="197"/>
      <c r="X223" s="198"/>
    </row>
    <row r="224" spans="3:24" s="173" customFormat="1" x14ac:dyDescent="0.25">
      <c r="C224" s="194"/>
      <c r="D224" s="139"/>
      <c r="E224" s="195"/>
      <c r="F224" s="195"/>
      <c r="G224" s="195"/>
      <c r="H224" s="195"/>
      <c r="I224" s="195"/>
      <c r="J224" s="195"/>
      <c r="K224" s="195"/>
      <c r="L224" s="195"/>
      <c r="M224" s="195"/>
      <c r="N224" s="196"/>
      <c r="O224" s="197"/>
      <c r="P224" s="197"/>
      <c r="Q224" s="197"/>
      <c r="R224" s="197"/>
      <c r="S224" s="197"/>
      <c r="T224" s="197"/>
      <c r="U224" s="197"/>
      <c r="V224" s="197"/>
      <c r="W224" s="197"/>
      <c r="X224" s="198"/>
    </row>
    <row r="225" spans="3:24" s="173" customFormat="1" x14ac:dyDescent="0.25">
      <c r="C225" s="194"/>
      <c r="D225" s="139"/>
      <c r="E225" s="195"/>
      <c r="F225" s="195"/>
      <c r="G225" s="195"/>
      <c r="H225" s="195"/>
      <c r="I225" s="195"/>
      <c r="J225" s="195"/>
      <c r="K225" s="195"/>
      <c r="L225" s="195"/>
      <c r="M225" s="195"/>
      <c r="N225" s="196"/>
      <c r="O225" s="197"/>
      <c r="P225" s="197"/>
      <c r="Q225" s="197"/>
      <c r="R225" s="197"/>
      <c r="S225" s="197"/>
      <c r="T225" s="197"/>
      <c r="U225" s="197"/>
      <c r="V225" s="197"/>
      <c r="W225" s="197"/>
      <c r="X225" s="198"/>
    </row>
    <row r="226" spans="3:24" s="173" customFormat="1" x14ac:dyDescent="0.25">
      <c r="C226" s="194"/>
      <c r="D226" s="139"/>
      <c r="E226" s="195"/>
      <c r="F226" s="195"/>
      <c r="G226" s="195"/>
      <c r="H226" s="195"/>
      <c r="I226" s="195"/>
      <c r="J226" s="195"/>
      <c r="K226" s="195"/>
      <c r="L226" s="195"/>
      <c r="M226" s="195"/>
      <c r="N226" s="196"/>
      <c r="O226" s="197"/>
      <c r="P226" s="197"/>
      <c r="Q226" s="197"/>
      <c r="R226" s="197"/>
      <c r="S226" s="197"/>
      <c r="T226" s="197"/>
      <c r="U226" s="197"/>
      <c r="V226" s="197"/>
      <c r="W226" s="197"/>
      <c r="X226" s="198"/>
    </row>
    <row r="227" spans="3:24" s="173" customFormat="1" x14ac:dyDescent="0.25">
      <c r="C227" s="194"/>
      <c r="D227" s="139"/>
      <c r="E227" s="195"/>
      <c r="F227" s="195"/>
      <c r="G227" s="195"/>
      <c r="H227" s="195"/>
      <c r="I227" s="195"/>
      <c r="J227" s="195"/>
      <c r="K227" s="195"/>
      <c r="L227" s="195"/>
      <c r="M227" s="195"/>
      <c r="N227" s="196"/>
      <c r="O227" s="197"/>
      <c r="P227" s="197"/>
      <c r="Q227" s="197"/>
      <c r="R227" s="197"/>
      <c r="S227" s="197"/>
      <c r="T227" s="197"/>
      <c r="U227" s="197"/>
      <c r="V227" s="197"/>
      <c r="W227" s="197"/>
      <c r="X227" s="198"/>
    </row>
    <row r="228" spans="3:24" s="173" customFormat="1" x14ac:dyDescent="0.25">
      <c r="C228" s="194"/>
      <c r="D228" s="139"/>
      <c r="E228" s="195"/>
      <c r="F228" s="195"/>
      <c r="G228" s="195"/>
      <c r="H228" s="195"/>
      <c r="I228" s="195"/>
      <c r="J228" s="195"/>
      <c r="K228" s="195"/>
      <c r="L228" s="195"/>
      <c r="M228" s="195"/>
      <c r="N228" s="196"/>
      <c r="O228" s="197"/>
      <c r="P228" s="197"/>
      <c r="Q228" s="197"/>
      <c r="R228" s="197"/>
      <c r="S228" s="197"/>
      <c r="T228" s="197"/>
      <c r="U228" s="197"/>
      <c r="V228" s="197"/>
      <c r="W228" s="197"/>
      <c r="X228" s="198"/>
    </row>
    <row r="229" spans="3:24" s="173" customFormat="1" x14ac:dyDescent="0.25">
      <c r="C229" s="194"/>
      <c r="D229" s="139"/>
      <c r="E229" s="195"/>
      <c r="F229" s="195"/>
      <c r="G229" s="195"/>
      <c r="H229" s="195"/>
      <c r="I229" s="195"/>
      <c r="J229" s="195"/>
      <c r="K229" s="195"/>
      <c r="L229" s="195"/>
      <c r="M229" s="195"/>
      <c r="N229" s="196"/>
      <c r="O229" s="197"/>
      <c r="P229" s="197"/>
      <c r="Q229" s="197"/>
      <c r="R229" s="197"/>
      <c r="S229" s="197"/>
      <c r="T229" s="197"/>
      <c r="U229" s="197"/>
      <c r="V229" s="197"/>
      <c r="W229" s="197"/>
      <c r="X229" s="198"/>
    </row>
    <row r="230" spans="3:24" s="173" customFormat="1" x14ac:dyDescent="0.25">
      <c r="C230" s="194"/>
      <c r="D230" s="139"/>
      <c r="E230" s="195"/>
      <c r="F230" s="195"/>
      <c r="G230" s="195"/>
      <c r="H230" s="195"/>
      <c r="I230" s="195"/>
      <c r="J230" s="195"/>
      <c r="K230" s="195"/>
      <c r="L230" s="195"/>
      <c r="M230" s="195"/>
      <c r="N230" s="196"/>
      <c r="O230" s="197"/>
      <c r="P230" s="197"/>
      <c r="Q230" s="197"/>
      <c r="R230" s="197"/>
      <c r="S230" s="197"/>
      <c r="T230" s="197"/>
      <c r="U230" s="197"/>
      <c r="V230" s="197"/>
      <c r="W230" s="197"/>
      <c r="X230" s="198"/>
    </row>
    <row r="231" spans="3:24" s="173" customFormat="1" x14ac:dyDescent="0.25">
      <c r="C231" s="194"/>
      <c r="D231" s="139"/>
      <c r="E231" s="195"/>
      <c r="F231" s="195"/>
      <c r="G231" s="195"/>
      <c r="H231" s="195"/>
      <c r="I231" s="195"/>
      <c r="J231" s="195"/>
      <c r="K231" s="195"/>
      <c r="L231" s="195"/>
      <c r="M231" s="195"/>
      <c r="N231" s="196"/>
      <c r="O231" s="197"/>
      <c r="P231" s="197"/>
      <c r="Q231" s="197"/>
      <c r="R231" s="197"/>
      <c r="S231" s="197"/>
      <c r="T231" s="197"/>
      <c r="U231" s="197"/>
      <c r="V231" s="197"/>
      <c r="W231" s="197"/>
      <c r="X231" s="198"/>
    </row>
    <row r="232" spans="3:24" s="173" customFormat="1" x14ac:dyDescent="0.25">
      <c r="C232" s="194"/>
      <c r="D232" s="139"/>
      <c r="E232" s="195"/>
      <c r="F232" s="195"/>
      <c r="G232" s="195"/>
      <c r="H232" s="195"/>
      <c r="I232" s="195"/>
      <c r="J232" s="195"/>
      <c r="K232" s="195"/>
      <c r="L232" s="195"/>
      <c r="M232" s="195"/>
      <c r="N232" s="196"/>
      <c r="O232" s="197"/>
      <c r="P232" s="197"/>
      <c r="Q232" s="197"/>
      <c r="R232" s="197"/>
      <c r="S232" s="197"/>
      <c r="T232" s="197"/>
      <c r="U232" s="197"/>
      <c r="V232" s="197"/>
      <c r="W232" s="197"/>
      <c r="X232" s="198"/>
    </row>
    <row r="233" spans="3:24" s="173" customFormat="1" x14ac:dyDescent="0.25">
      <c r="C233" s="194"/>
      <c r="D233" s="139"/>
      <c r="E233" s="195"/>
      <c r="F233" s="195"/>
      <c r="G233" s="195"/>
      <c r="H233" s="195"/>
      <c r="I233" s="195"/>
      <c r="J233" s="195"/>
      <c r="K233" s="195"/>
      <c r="L233" s="195"/>
      <c r="M233" s="195"/>
      <c r="N233" s="196"/>
      <c r="O233" s="197"/>
      <c r="P233" s="197"/>
      <c r="Q233" s="197"/>
      <c r="R233" s="197"/>
      <c r="S233" s="197"/>
      <c r="T233" s="197"/>
      <c r="U233" s="197"/>
      <c r="V233" s="197"/>
      <c r="W233" s="197"/>
      <c r="X233" s="198"/>
    </row>
    <row r="234" spans="3:24" s="173" customFormat="1" x14ac:dyDescent="0.25">
      <c r="C234" s="194"/>
      <c r="D234" s="139"/>
      <c r="E234" s="195"/>
      <c r="F234" s="195"/>
      <c r="G234" s="195"/>
      <c r="H234" s="195"/>
      <c r="I234" s="195"/>
      <c r="J234" s="195"/>
      <c r="K234" s="195"/>
      <c r="L234" s="195"/>
      <c r="M234" s="195"/>
      <c r="N234" s="196"/>
      <c r="O234" s="197"/>
      <c r="P234" s="197"/>
      <c r="Q234" s="197"/>
      <c r="R234" s="197"/>
      <c r="S234" s="197"/>
      <c r="T234" s="197"/>
      <c r="U234" s="197"/>
      <c r="V234" s="197"/>
      <c r="W234" s="197"/>
      <c r="X234" s="198"/>
    </row>
    <row r="235" spans="3:24" s="173" customFormat="1" x14ac:dyDescent="0.25">
      <c r="C235" s="194"/>
      <c r="D235" s="139"/>
      <c r="E235" s="195"/>
      <c r="F235" s="195"/>
      <c r="G235" s="195"/>
      <c r="H235" s="195"/>
      <c r="I235" s="195"/>
      <c r="J235" s="195"/>
      <c r="K235" s="195"/>
      <c r="L235" s="195"/>
      <c r="M235" s="195"/>
      <c r="N235" s="196"/>
      <c r="O235" s="197"/>
      <c r="P235" s="197"/>
      <c r="Q235" s="197"/>
      <c r="R235" s="197"/>
      <c r="S235" s="197"/>
      <c r="T235" s="197"/>
      <c r="U235" s="197"/>
      <c r="V235" s="197"/>
      <c r="W235" s="197"/>
      <c r="X235" s="198"/>
    </row>
    <row r="236" spans="3:24" s="173" customFormat="1" x14ac:dyDescent="0.25">
      <c r="C236" s="194"/>
      <c r="D236" s="139"/>
      <c r="E236" s="195"/>
      <c r="F236" s="195"/>
      <c r="G236" s="195"/>
      <c r="H236" s="195"/>
      <c r="I236" s="195"/>
      <c r="J236" s="195"/>
      <c r="K236" s="195"/>
      <c r="L236" s="195"/>
      <c r="M236" s="195"/>
      <c r="N236" s="196"/>
      <c r="O236" s="197"/>
      <c r="P236" s="197"/>
      <c r="Q236" s="197"/>
      <c r="R236" s="197"/>
      <c r="S236" s="197"/>
      <c r="T236" s="197"/>
      <c r="U236" s="197"/>
      <c r="V236" s="197"/>
      <c r="W236" s="197"/>
      <c r="X236" s="198"/>
    </row>
    <row r="237" spans="3:24" s="173" customFormat="1" x14ac:dyDescent="0.25">
      <c r="C237" s="194"/>
      <c r="D237" s="139"/>
      <c r="E237" s="195"/>
      <c r="F237" s="195"/>
      <c r="G237" s="195"/>
      <c r="H237" s="195"/>
      <c r="I237" s="195"/>
      <c r="J237" s="195"/>
      <c r="K237" s="195"/>
      <c r="L237" s="195"/>
      <c r="M237" s="195"/>
      <c r="N237" s="196"/>
      <c r="O237" s="197"/>
      <c r="P237" s="197"/>
      <c r="Q237" s="197"/>
      <c r="R237" s="197"/>
      <c r="S237" s="197"/>
      <c r="T237" s="197"/>
      <c r="U237" s="197"/>
      <c r="V237" s="197"/>
      <c r="W237" s="197"/>
      <c r="X237" s="198"/>
    </row>
    <row r="238" spans="3:24" s="173" customFormat="1" x14ac:dyDescent="0.25">
      <c r="C238" s="194"/>
      <c r="D238" s="139"/>
      <c r="E238" s="195"/>
      <c r="F238" s="195"/>
      <c r="G238" s="195"/>
      <c r="H238" s="195"/>
      <c r="I238" s="195"/>
      <c r="J238" s="195"/>
      <c r="K238" s="195"/>
      <c r="L238" s="195"/>
      <c r="M238" s="195"/>
      <c r="N238" s="196"/>
      <c r="O238" s="197"/>
      <c r="P238" s="197"/>
      <c r="Q238" s="197"/>
      <c r="R238" s="197"/>
      <c r="S238" s="197"/>
      <c r="T238" s="197"/>
      <c r="U238" s="197"/>
      <c r="V238" s="197"/>
      <c r="W238" s="197"/>
      <c r="X238" s="198"/>
    </row>
    <row r="239" spans="3:24" s="173" customFormat="1" x14ac:dyDescent="0.25">
      <c r="C239" s="194"/>
      <c r="D239" s="139"/>
      <c r="E239" s="195"/>
      <c r="F239" s="195"/>
      <c r="G239" s="195"/>
      <c r="H239" s="195"/>
      <c r="I239" s="195"/>
      <c r="J239" s="195"/>
      <c r="K239" s="195"/>
      <c r="L239" s="195"/>
      <c r="M239" s="195"/>
      <c r="N239" s="196"/>
      <c r="O239" s="197"/>
      <c r="P239" s="197"/>
      <c r="Q239" s="197"/>
      <c r="R239" s="197"/>
      <c r="S239" s="197"/>
      <c r="T239" s="197"/>
      <c r="U239" s="197"/>
      <c r="V239" s="197"/>
      <c r="W239" s="197"/>
      <c r="X239" s="198"/>
    </row>
    <row r="240" spans="3:24" s="173" customFormat="1" x14ac:dyDescent="0.25">
      <c r="C240" s="194"/>
      <c r="D240" s="139"/>
      <c r="E240" s="195"/>
      <c r="F240" s="195"/>
      <c r="G240" s="195"/>
      <c r="H240" s="195"/>
      <c r="I240" s="195"/>
      <c r="J240" s="195"/>
      <c r="K240" s="195"/>
      <c r="L240" s="195"/>
      <c r="M240" s="195"/>
      <c r="N240" s="196"/>
      <c r="O240" s="197"/>
      <c r="P240" s="197"/>
      <c r="Q240" s="197"/>
      <c r="R240" s="197"/>
      <c r="S240" s="197"/>
      <c r="T240" s="197"/>
      <c r="U240" s="197"/>
      <c r="V240" s="197"/>
      <c r="W240" s="197"/>
      <c r="X240" s="198"/>
    </row>
    <row r="241" spans="3:24" s="173" customFormat="1" x14ac:dyDescent="0.25">
      <c r="C241" s="194"/>
      <c r="D241" s="139"/>
      <c r="E241" s="195"/>
      <c r="F241" s="195"/>
      <c r="G241" s="195"/>
      <c r="H241" s="195"/>
      <c r="I241" s="195"/>
      <c r="J241" s="195"/>
      <c r="K241" s="195"/>
      <c r="L241" s="195"/>
      <c r="M241" s="195"/>
      <c r="N241" s="196"/>
      <c r="O241" s="197"/>
      <c r="P241" s="197"/>
      <c r="Q241" s="197"/>
      <c r="R241" s="197"/>
      <c r="S241" s="197"/>
      <c r="T241" s="197"/>
      <c r="U241" s="197"/>
      <c r="V241" s="197"/>
      <c r="W241" s="197"/>
      <c r="X241" s="198"/>
    </row>
    <row r="242" spans="3:24" s="173" customFormat="1" x14ac:dyDescent="0.25">
      <c r="C242" s="194"/>
      <c r="D242" s="139"/>
      <c r="E242" s="195"/>
      <c r="F242" s="195"/>
      <c r="G242" s="195"/>
      <c r="H242" s="195"/>
      <c r="I242" s="195"/>
      <c r="J242" s="195"/>
      <c r="K242" s="195"/>
      <c r="L242" s="195"/>
      <c r="M242" s="195"/>
      <c r="N242" s="196"/>
      <c r="O242" s="197"/>
      <c r="P242" s="197"/>
      <c r="Q242" s="197"/>
      <c r="R242" s="197"/>
      <c r="S242" s="197"/>
      <c r="T242" s="197"/>
      <c r="U242" s="197"/>
      <c r="V242" s="197"/>
      <c r="W242" s="197"/>
      <c r="X242" s="198"/>
    </row>
    <row r="243" spans="3:24" s="173" customFormat="1" x14ac:dyDescent="0.25">
      <c r="C243" s="194"/>
      <c r="D243" s="139"/>
      <c r="E243" s="195"/>
      <c r="F243" s="195"/>
      <c r="G243" s="195"/>
      <c r="H243" s="195"/>
      <c r="I243" s="195"/>
      <c r="J243" s="195"/>
      <c r="K243" s="195"/>
      <c r="L243" s="195"/>
      <c r="M243" s="195"/>
      <c r="N243" s="196"/>
      <c r="O243" s="197"/>
      <c r="P243" s="197"/>
      <c r="Q243" s="197"/>
      <c r="R243" s="197"/>
      <c r="S243" s="197"/>
      <c r="T243" s="197"/>
      <c r="U243" s="197"/>
      <c r="V243" s="197"/>
      <c r="W243" s="197"/>
      <c r="X243" s="198"/>
    </row>
    <row r="244" spans="3:24" s="173" customFormat="1" x14ac:dyDescent="0.25">
      <c r="C244" s="194"/>
      <c r="D244" s="139"/>
      <c r="E244" s="195"/>
      <c r="F244" s="195"/>
      <c r="G244" s="195"/>
      <c r="H244" s="195"/>
      <c r="I244" s="195"/>
      <c r="J244" s="195"/>
      <c r="K244" s="195"/>
      <c r="L244" s="195"/>
      <c r="M244" s="195"/>
      <c r="N244" s="196"/>
      <c r="O244" s="197"/>
      <c r="P244" s="197"/>
      <c r="Q244" s="197"/>
      <c r="R244" s="197"/>
      <c r="S244" s="197"/>
      <c r="T244" s="197"/>
      <c r="U244" s="197"/>
      <c r="V244" s="197"/>
      <c r="W244" s="197"/>
      <c r="X244" s="198"/>
    </row>
    <row r="245" spans="3:24" s="173" customFormat="1" x14ac:dyDescent="0.25">
      <c r="C245" s="194"/>
      <c r="D245" s="139"/>
      <c r="E245" s="195"/>
      <c r="F245" s="195"/>
      <c r="G245" s="195"/>
      <c r="H245" s="195"/>
      <c r="I245" s="195"/>
      <c r="J245" s="195"/>
      <c r="K245" s="195"/>
      <c r="L245" s="195"/>
      <c r="M245" s="195"/>
      <c r="N245" s="196"/>
      <c r="O245" s="197"/>
      <c r="P245" s="197"/>
      <c r="Q245" s="197"/>
      <c r="R245" s="197"/>
      <c r="S245" s="197"/>
      <c r="T245" s="197"/>
      <c r="U245" s="197"/>
      <c r="V245" s="197"/>
      <c r="W245" s="197"/>
      <c r="X245" s="198"/>
    </row>
    <row r="246" spans="3:24" s="173" customFormat="1" x14ac:dyDescent="0.25">
      <c r="C246" s="194"/>
      <c r="D246" s="139"/>
      <c r="E246" s="195"/>
      <c r="F246" s="195"/>
      <c r="G246" s="195"/>
      <c r="H246" s="195"/>
      <c r="I246" s="195"/>
      <c r="J246" s="195"/>
      <c r="K246" s="195"/>
      <c r="L246" s="195"/>
      <c r="M246" s="195"/>
      <c r="N246" s="196"/>
      <c r="O246" s="197"/>
      <c r="P246" s="197"/>
      <c r="Q246" s="197"/>
      <c r="R246" s="197"/>
      <c r="S246" s="197"/>
      <c r="T246" s="197"/>
      <c r="U246" s="197"/>
      <c r="V246" s="197"/>
      <c r="W246" s="197"/>
      <c r="X246" s="198"/>
    </row>
    <row r="247" spans="3:24" s="173" customFormat="1" x14ac:dyDescent="0.25">
      <c r="C247" s="194"/>
      <c r="D247" s="139"/>
      <c r="E247" s="195"/>
      <c r="F247" s="195"/>
      <c r="G247" s="195"/>
      <c r="H247" s="195"/>
      <c r="I247" s="195"/>
      <c r="J247" s="195"/>
      <c r="K247" s="195"/>
      <c r="L247" s="195"/>
      <c r="M247" s="195"/>
      <c r="N247" s="196"/>
      <c r="O247" s="197"/>
      <c r="P247" s="197"/>
      <c r="Q247" s="197"/>
      <c r="R247" s="197"/>
      <c r="S247" s="197"/>
      <c r="T247" s="197"/>
      <c r="U247" s="197"/>
      <c r="V247" s="197"/>
      <c r="W247" s="197"/>
      <c r="X247" s="198"/>
    </row>
    <row r="248" spans="3:24" s="173" customFormat="1" x14ac:dyDescent="0.25">
      <c r="C248" s="194"/>
      <c r="D248" s="139"/>
      <c r="E248" s="195"/>
      <c r="F248" s="195"/>
      <c r="G248" s="195"/>
      <c r="H248" s="195"/>
      <c r="I248" s="195"/>
      <c r="J248" s="195"/>
      <c r="K248" s="195"/>
      <c r="L248" s="195"/>
      <c r="M248" s="195"/>
      <c r="N248" s="196"/>
      <c r="O248" s="197"/>
      <c r="P248" s="197"/>
      <c r="Q248" s="197"/>
      <c r="R248" s="197"/>
      <c r="S248" s="197"/>
      <c r="T248" s="197"/>
      <c r="U248" s="197"/>
      <c r="V248" s="197"/>
      <c r="W248" s="197"/>
      <c r="X248" s="198"/>
    </row>
    <row r="249" spans="3:24" s="173" customFormat="1" x14ac:dyDescent="0.25">
      <c r="C249" s="194"/>
      <c r="D249" s="139"/>
      <c r="E249" s="195"/>
      <c r="F249" s="195"/>
      <c r="G249" s="195"/>
      <c r="H249" s="195"/>
      <c r="I249" s="195"/>
      <c r="J249" s="195"/>
      <c r="K249" s="195"/>
      <c r="L249" s="195"/>
      <c r="M249" s="195"/>
      <c r="N249" s="196"/>
      <c r="O249" s="197"/>
      <c r="P249" s="197"/>
      <c r="Q249" s="197"/>
      <c r="R249" s="197"/>
      <c r="S249" s="197"/>
      <c r="T249" s="197"/>
      <c r="U249" s="197"/>
      <c r="V249" s="197"/>
      <c r="W249" s="197"/>
      <c r="X249" s="198"/>
    </row>
    <row r="250" spans="3:24" s="173" customFormat="1" x14ac:dyDescent="0.25">
      <c r="C250" s="194"/>
      <c r="D250" s="139"/>
      <c r="E250" s="195"/>
      <c r="F250" s="195"/>
      <c r="G250" s="195"/>
      <c r="H250" s="195"/>
      <c r="I250" s="195"/>
      <c r="J250" s="195"/>
      <c r="K250" s="195"/>
      <c r="L250" s="195"/>
      <c r="M250" s="195"/>
      <c r="N250" s="196"/>
      <c r="O250" s="197"/>
      <c r="P250" s="197"/>
      <c r="Q250" s="197"/>
      <c r="R250" s="197"/>
      <c r="S250" s="197"/>
      <c r="T250" s="197"/>
      <c r="U250" s="197"/>
      <c r="V250" s="197"/>
      <c r="W250" s="197"/>
      <c r="X250" s="198"/>
    </row>
    <row r="251" spans="3:24" s="173" customFormat="1" x14ac:dyDescent="0.25">
      <c r="C251" s="194"/>
      <c r="D251" s="139"/>
      <c r="E251" s="195"/>
      <c r="F251" s="195"/>
      <c r="G251" s="195"/>
      <c r="H251" s="195"/>
      <c r="I251" s="195"/>
      <c r="J251" s="195"/>
      <c r="K251" s="195"/>
      <c r="L251" s="195"/>
      <c r="M251" s="195"/>
      <c r="N251" s="196"/>
      <c r="O251" s="197"/>
      <c r="P251" s="197"/>
      <c r="Q251" s="197"/>
      <c r="R251" s="197"/>
      <c r="S251" s="197"/>
      <c r="T251" s="197"/>
      <c r="U251" s="197"/>
      <c r="V251" s="197"/>
      <c r="W251" s="197"/>
      <c r="X251" s="198"/>
    </row>
    <row r="252" spans="3:24" s="173" customFormat="1" x14ac:dyDescent="0.25">
      <c r="C252" s="194"/>
      <c r="D252" s="139"/>
      <c r="E252" s="195"/>
      <c r="F252" s="195"/>
      <c r="G252" s="195"/>
      <c r="H252" s="195"/>
      <c r="I252" s="195"/>
      <c r="J252" s="195"/>
      <c r="K252" s="195"/>
      <c r="L252" s="195"/>
      <c r="M252" s="195"/>
      <c r="N252" s="196"/>
      <c r="O252" s="197"/>
      <c r="P252" s="197"/>
      <c r="Q252" s="197"/>
      <c r="R252" s="197"/>
      <c r="S252" s="197"/>
      <c r="T252" s="197"/>
      <c r="U252" s="197"/>
      <c r="V252" s="197"/>
      <c r="W252" s="197"/>
      <c r="X252" s="198"/>
    </row>
    <row r="253" spans="3:24" s="173" customFormat="1" x14ac:dyDescent="0.25">
      <c r="C253" s="194"/>
      <c r="D253" s="139"/>
      <c r="E253" s="195"/>
      <c r="F253" s="195"/>
      <c r="G253" s="195"/>
      <c r="H253" s="195"/>
      <c r="I253" s="195"/>
      <c r="J253" s="195"/>
      <c r="K253" s="195"/>
      <c r="L253" s="195"/>
      <c r="M253" s="195"/>
      <c r="N253" s="196"/>
      <c r="O253" s="197"/>
      <c r="P253" s="197"/>
      <c r="Q253" s="197"/>
      <c r="R253" s="197"/>
      <c r="S253" s="197"/>
      <c r="T253" s="197"/>
      <c r="U253" s="197"/>
      <c r="V253" s="197"/>
      <c r="W253" s="197"/>
      <c r="X253" s="198"/>
    </row>
    <row r="254" spans="3:24" s="173" customFormat="1" x14ac:dyDescent="0.25">
      <c r="C254" s="194"/>
      <c r="D254" s="139"/>
      <c r="E254" s="195"/>
      <c r="F254" s="195"/>
      <c r="G254" s="195"/>
      <c r="H254" s="195"/>
      <c r="I254" s="195"/>
      <c r="J254" s="195"/>
      <c r="K254" s="195"/>
      <c r="L254" s="195"/>
      <c r="M254" s="195"/>
      <c r="N254" s="196"/>
      <c r="O254" s="197"/>
      <c r="P254" s="197"/>
      <c r="Q254" s="197"/>
      <c r="R254" s="197"/>
      <c r="S254" s="197"/>
      <c r="T254" s="197"/>
      <c r="U254" s="197"/>
      <c r="V254" s="197"/>
      <c r="W254" s="197"/>
      <c r="X254" s="198"/>
    </row>
    <row r="255" spans="3:24" s="173" customFormat="1" x14ac:dyDescent="0.25">
      <c r="C255" s="194"/>
      <c r="D255" s="139"/>
      <c r="E255" s="195"/>
      <c r="F255" s="195"/>
      <c r="G255" s="195"/>
      <c r="H255" s="195"/>
      <c r="I255" s="195"/>
      <c r="J255" s="195"/>
      <c r="K255" s="195"/>
      <c r="L255" s="195"/>
      <c r="M255" s="195"/>
      <c r="N255" s="196"/>
      <c r="O255" s="197"/>
      <c r="P255" s="197"/>
      <c r="Q255" s="197"/>
      <c r="R255" s="197"/>
      <c r="S255" s="197"/>
      <c r="T255" s="197"/>
      <c r="U255" s="197"/>
      <c r="V255" s="197"/>
      <c r="W255" s="197"/>
      <c r="X255" s="198"/>
    </row>
    <row r="256" spans="3:24" s="173" customFormat="1" x14ac:dyDescent="0.25">
      <c r="C256" s="194"/>
      <c r="D256" s="139"/>
      <c r="E256" s="195"/>
      <c r="F256" s="195"/>
      <c r="G256" s="195"/>
      <c r="H256" s="195"/>
      <c r="I256" s="195"/>
      <c r="J256" s="195"/>
      <c r="K256" s="195"/>
      <c r="L256" s="195"/>
      <c r="M256" s="195"/>
      <c r="N256" s="196"/>
      <c r="O256" s="197"/>
      <c r="P256" s="197"/>
      <c r="Q256" s="197"/>
      <c r="R256" s="197"/>
      <c r="S256" s="197"/>
      <c r="T256" s="197"/>
      <c r="U256" s="197"/>
      <c r="V256" s="197"/>
      <c r="W256" s="197"/>
      <c r="X256" s="198"/>
    </row>
    <row r="257" spans="3:24" s="173" customFormat="1" x14ac:dyDescent="0.25">
      <c r="C257" s="194"/>
      <c r="D257" s="139"/>
      <c r="E257" s="195"/>
      <c r="F257" s="195"/>
      <c r="G257" s="195"/>
      <c r="H257" s="195"/>
      <c r="I257" s="195"/>
      <c r="J257" s="195"/>
      <c r="K257" s="195"/>
      <c r="L257" s="195"/>
      <c r="M257" s="195"/>
      <c r="N257" s="196"/>
      <c r="O257" s="197"/>
      <c r="P257" s="197"/>
      <c r="Q257" s="197"/>
      <c r="R257" s="197"/>
      <c r="S257" s="197"/>
      <c r="T257" s="197"/>
      <c r="U257" s="197"/>
      <c r="V257" s="197"/>
      <c r="W257" s="197"/>
      <c r="X257" s="198"/>
    </row>
    <row r="258" spans="3:24" s="173" customFormat="1" x14ac:dyDescent="0.25">
      <c r="C258" s="194"/>
      <c r="D258" s="139"/>
      <c r="E258" s="195"/>
      <c r="F258" s="195"/>
      <c r="G258" s="195"/>
      <c r="H258" s="195"/>
      <c r="I258" s="195"/>
      <c r="J258" s="195"/>
      <c r="K258" s="195"/>
      <c r="L258" s="195"/>
      <c r="M258" s="195"/>
      <c r="N258" s="196"/>
      <c r="O258" s="197"/>
      <c r="P258" s="197"/>
      <c r="Q258" s="197"/>
      <c r="R258" s="197"/>
      <c r="S258" s="197"/>
      <c r="T258" s="197"/>
      <c r="U258" s="197"/>
      <c r="V258" s="197"/>
      <c r="W258" s="197"/>
      <c r="X258" s="198"/>
    </row>
    <row r="259" spans="3:24" s="173" customFormat="1" x14ac:dyDescent="0.25">
      <c r="C259" s="194"/>
      <c r="D259" s="139"/>
      <c r="E259" s="195"/>
      <c r="F259" s="195"/>
      <c r="G259" s="195"/>
      <c r="H259" s="195"/>
      <c r="I259" s="195"/>
      <c r="J259" s="195"/>
      <c r="K259" s="195"/>
      <c r="L259" s="195"/>
      <c r="M259" s="195"/>
      <c r="N259" s="200"/>
      <c r="O259" s="197"/>
      <c r="P259" s="197"/>
      <c r="Q259" s="197"/>
      <c r="R259" s="197"/>
      <c r="S259" s="197"/>
      <c r="T259" s="197"/>
      <c r="U259" s="197"/>
      <c r="V259" s="197"/>
      <c r="W259" s="197"/>
      <c r="X259" s="198"/>
    </row>
    <row r="260" spans="3:24" s="173" customFormat="1" x14ac:dyDescent="0.25">
      <c r="C260" s="194"/>
      <c r="D260" s="139"/>
      <c r="E260" s="195"/>
      <c r="F260" s="195"/>
      <c r="G260" s="195"/>
      <c r="H260" s="195"/>
      <c r="I260" s="195"/>
      <c r="J260" s="195"/>
      <c r="K260" s="195"/>
      <c r="L260" s="195"/>
      <c r="M260" s="195"/>
      <c r="N260" s="200"/>
      <c r="O260" s="197"/>
      <c r="P260" s="197"/>
      <c r="Q260" s="197"/>
      <c r="R260" s="197"/>
      <c r="S260" s="197"/>
      <c r="T260" s="197"/>
      <c r="U260" s="197"/>
      <c r="V260" s="197"/>
      <c r="W260" s="197"/>
      <c r="X260" s="198"/>
    </row>
    <row r="261" spans="3:24" s="173" customFormat="1" x14ac:dyDescent="0.25">
      <c r="C261" s="194"/>
      <c r="D261" s="139"/>
      <c r="E261" s="195"/>
      <c r="F261" s="195"/>
      <c r="G261" s="195"/>
      <c r="H261" s="195"/>
      <c r="I261" s="195"/>
      <c r="J261" s="195"/>
      <c r="K261" s="195"/>
      <c r="L261" s="195"/>
      <c r="M261" s="195"/>
      <c r="N261" s="200"/>
      <c r="O261" s="197"/>
      <c r="P261" s="197"/>
      <c r="Q261" s="197"/>
      <c r="R261" s="197"/>
      <c r="S261" s="197"/>
      <c r="T261" s="197"/>
      <c r="U261" s="197"/>
      <c r="V261" s="197"/>
      <c r="W261" s="197"/>
      <c r="X261" s="198"/>
    </row>
    <row r="262" spans="3:24" s="173" customFormat="1" x14ac:dyDescent="0.25">
      <c r="C262" s="194"/>
      <c r="D262" s="139"/>
      <c r="E262" s="195"/>
      <c r="F262" s="195"/>
      <c r="G262" s="195"/>
      <c r="H262" s="195"/>
      <c r="I262" s="195"/>
      <c r="J262" s="195"/>
      <c r="K262" s="195"/>
      <c r="L262" s="195"/>
      <c r="M262" s="195"/>
      <c r="N262" s="200"/>
      <c r="O262" s="197"/>
      <c r="P262" s="197"/>
      <c r="Q262" s="197"/>
      <c r="R262" s="197"/>
      <c r="S262" s="197"/>
      <c r="T262" s="197"/>
      <c r="U262" s="197"/>
      <c r="V262" s="197"/>
      <c r="W262" s="197"/>
      <c r="X262" s="198"/>
    </row>
    <row r="263" spans="3:24" s="173" customFormat="1" x14ac:dyDescent="0.25">
      <c r="C263" s="194"/>
      <c r="D263" s="139"/>
      <c r="E263" s="195"/>
      <c r="F263" s="195"/>
      <c r="G263" s="195"/>
      <c r="H263" s="195"/>
      <c r="I263" s="195"/>
      <c r="J263" s="195"/>
      <c r="K263" s="195"/>
      <c r="L263" s="195"/>
      <c r="M263" s="195"/>
      <c r="N263" s="200"/>
      <c r="O263" s="197"/>
      <c r="P263" s="197"/>
      <c r="Q263" s="197"/>
      <c r="R263" s="197"/>
      <c r="S263" s="197"/>
      <c r="T263" s="197"/>
      <c r="U263" s="197"/>
      <c r="V263" s="197"/>
      <c r="W263" s="197"/>
      <c r="X263" s="198"/>
    </row>
    <row r="264" spans="3:24" s="173" customFormat="1" x14ac:dyDescent="0.25">
      <c r="C264" s="194"/>
      <c r="D264" s="139"/>
      <c r="E264" s="195"/>
      <c r="F264" s="195"/>
      <c r="G264" s="195"/>
      <c r="H264" s="195"/>
      <c r="I264" s="195"/>
      <c r="J264" s="195"/>
      <c r="K264" s="195"/>
      <c r="L264" s="195"/>
      <c r="M264" s="195"/>
      <c r="N264" s="200"/>
      <c r="O264" s="197"/>
      <c r="P264" s="197"/>
      <c r="Q264" s="197"/>
      <c r="R264" s="197"/>
      <c r="S264" s="197"/>
      <c r="T264" s="197"/>
      <c r="U264" s="197"/>
      <c r="V264" s="197"/>
      <c r="W264" s="197"/>
      <c r="X264" s="198"/>
    </row>
    <row r="265" spans="3:24" s="173" customFormat="1" x14ac:dyDescent="0.25">
      <c r="C265" s="194"/>
      <c r="D265" s="139"/>
      <c r="E265" s="195"/>
      <c r="F265" s="195"/>
      <c r="G265" s="195"/>
      <c r="H265" s="195"/>
      <c r="I265" s="195"/>
      <c r="J265" s="195"/>
      <c r="K265" s="195"/>
      <c r="L265" s="195"/>
      <c r="M265" s="195"/>
      <c r="N265" s="200"/>
      <c r="O265" s="197"/>
      <c r="P265" s="197"/>
      <c r="Q265" s="197"/>
      <c r="R265" s="197"/>
      <c r="S265" s="197"/>
      <c r="T265" s="197"/>
      <c r="U265" s="197"/>
      <c r="V265" s="197"/>
      <c r="W265" s="197"/>
      <c r="X265" s="198"/>
    </row>
    <row r="266" spans="3:24" s="173" customFormat="1" x14ac:dyDescent="0.25">
      <c r="C266" s="194"/>
      <c r="D266" s="139"/>
      <c r="E266" s="195"/>
      <c r="F266" s="195"/>
      <c r="G266" s="195"/>
      <c r="H266" s="195"/>
      <c r="I266" s="195"/>
      <c r="J266" s="195"/>
      <c r="K266" s="195"/>
      <c r="L266" s="195"/>
      <c r="M266" s="195"/>
      <c r="N266" s="200"/>
      <c r="O266" s="197"/>
      <c r="P266" s="197"/>
      <c r="Q266" s="197"/>
      <c r="R266" s="197"/>
      <c r="S266" s="197"/>
      <c r="T266" s="197"/>
      <c r="U266" s="197"/>
      <c r="V266" s="197"/>
      <c r="W266" s="197"/>
      <c r="X266" s="198"/>
    </row>
    <row r="267" spans="3:24" s="173" customFormat="1" x14ac:dyDescent="0.25">
      <c r="C267" s="194"/>
      <c r="D267" s="139"/>
      <c r="E267" s="195"/>
      <c r="F267" s="195"/>
      <c r="G267" s="195"/>
      <c r="H267" s="195"/>
      <c r="I267" s="195"/>
      <c r="J267" s="195"/>
      <c r="K267" s="195"/>
      <c r="L267" s="195"/>
      <c r="M267" s="195"/>
      <c r="N267" s="200"/>
      <c r="O267" s="197"/>
      <c r="P267" s="197"/>
      <c r="Q267" s="197"/>
      <c r="R267" s="197"/>
      <c r="S267" s="197"/>
      <c r="T267" s="197"/>
      <c r="U267" s="197"/>
      <c r="V267" s="197"/>
      <c r="W267" s="197"/>
      <c r="X267" s="198"/>
    </row>
    <row r="268" spans="3:24" s="173" customFormat="1" x14ac:dyDescent="0.25">
      <c r="C268" s="194"/>
      <c r="D268" s="139"/>
      <c r="E268" s="195"/>
      <c r="F268" s="195"/>
      <c r="G268" s="195"/>
      <c r="H268" s="195"/>
      <c r="I268" s="195"/>
      <c r="J268" s="195"/>
      <c r="K268" s="195"/>
      <c r="L268" s="195"/>
      <c r="M268" s="195"/>
      <c r="N268" s="200"/>
      <c r="O268" s="197"/>
      <c r="P268" s="197"/>
      <c r="Q268" s="197"/>
      <c r="R268" s="197"/>
      <c r="S268" s="197"/>
      <c r="T268" s="197"/>
      <c r="U268" s="197"/>
      <c r="V268" s="197"/>
      <c r="W268" s="197"/>
      <c r="X268" s="198"/>
    </row>
    <row r="269" spans="3:24" s="173" customFormat="1" x14ac:dyDescent="0.25">
      <c r="C269" s="194"/>
      <c r="D269" s="139"/>
      <c r="E269" s="195"/>
      <c r="F269" s="195"/>
      <c r="G269" s="195"/>
      <c r="H269" s="195"/>
      <c r="I269" s="195"/>
      <c r="J269" s="195"/>
      <c r="K269" s="195"/>
      <c r="L269" s="195"/>
      <c r="M269" s="195"/>
      <c r="N269" s="200"/>
      <c r="O269" s="197"/>
      <c r="P269" s="197"/>
      <c r="Q269" s="197"/>
      <c r="R269" s="197"/>
      <c r="S269" s="197"/>
      <c r="T269" s="197"/>
      <c r="U269" s="197"/>
      <c r="V269" s="197"/>
      <c r="W269" s="197"/>
      <c r="X269" s="198"/>
    </row>
    <row r="270" spans="3:24" s="173" customFormat="1" x14ac:dyDescent="0.25">
      <c r="C270" s="194"/>
      <c r="D270" s="139"/>
      <c r="E270" s="195"/>
      <c r="F270" s="195"/>
      <c r="G270" s="195"/>
      <c r="H270" s="195"/>
      <c r="I270" s="195"/>
      <c r="J270" s="195"/>
      <c r="K270" s="195"/>
      <c r="L270" s="195"/>
      <c r="M270" s="195"/>
      <c r="N270" s="200"/>
      <c r="O270" s="197"/>
      <c r="P270" s="197"/>
      <c r="Q270" s="197"/>
      <c r="R270" s="197"/>
      <c r="S270" s="197"/>
      <c r="T270" s="197"/>
      <c r="U270" s="197"/>
      <c r="V270" s="197"/>
      <c r="W270" s="197"/>
      <c r="X270" s="198"/>
    </row>
    <row r="271" spans="3:24" s="173" customFormat="1" x14ac:dyDescent="0.25">
      <c r="C271" s="194"/>
      <c r="D271" s="139"/>
      <c r="E271" s="195"/>
      <c r="F271" s="195"/>
      <c r="G271" s="195"/>
      <c r="H271" s="195"/>
      <c r="I271" s="195"/>
      <c r="J271" s="195"/>
      <c r="K271" s="195"/>
      <c r="L271" s="195"/>
      <c r="M271" s="195"/>
      <c r="N271" s="200"/>
      <c r="O271" s="197"/>
      <c r="P271" s="197"/>
      <c r="Q271" s="197"/>
      <c r="R271" s="197"/>
      <c r="S271" s="197"/>
      <c r="T271" s="197"/>
      <c r="U271" s="197"/>
      <c r="V271" s="197"/>
      <c r="W271" s="197"/>
      <c r="X271" s="198"/>
    </row>
    <row r="272" spans="3:24" s="173" customFormat="1" x14ac:dyDescent="0.25">
      <c r="C272" s="194"/>
      <c r="D272" s="139"/>
      <c r="E272" s="195"/>
      <c r="F272" s="195"/>
      <c r="G272" s="195"/>
      <c r="H272" s="195"/>
      <c r="I272" s="195"/>
      <c r="J272" s="195"/>
      <c r="K272" s="195"/>
      <c r="L272" s="195"/>
      <c r="M272" s="195"/>
      <c r="N272" s="200"/>
      <c r="O272" s="197"/>
      <c r="P272" s="197"/>
      <c r="Q272" s="197"/>
      <c r="R272" s="197"/>
      <c r="S272" s="197"/>
      <c r="T272" s="197"/>
      <c r="U272" s="197"/>
      <c r="V272" s="197"/>
      <c r="W272" s="197"/>
      <c r="X272" s="198"/>
    </row>
    <row r="273" spans="3:24" s="173" customFormat="1" x14ac:dyDescent="0.25">
      <c r="C273" s="194"/>
      <c r="D273" s="139"/>
      <c r="E273" s="195"/>
      <c r="F273" s="195"/>
      <c r="G273" s="195"/>
      <c r="H273" s="195"/>
      <c r="I273" s="195"/>
      <c r="J273" s="195"/>
      <c r="K273" s="195"/>
      <c r="L273" s="195"/>
      <c r="M273" s="195"/>
      <c r="N273" s="200"/>
      <c r="O273" s="197"/>
      <c r="P273" s="197"/>
      <c r="Q273" s="197"/>
      <c r="R273" s="197"/>
      <c r="S273" s="197"/>
      <c r="T273" s="197"/>
      <c r="U273" s="197"/>
      <c r="V273" s="197"/>
      <c r="W273" s="197"/>
      <c r="X273" s="198"/>
    </row>
    <row r="274" spans="3:24" s="173" customFormat="1" x14ac:dyDescent="0.25">
      <c r="C274" s="194"/>
      <c r="D274" s="139"/>
      <c r="E274" s="195"/>
      <c r="F274" s="195"/>
      <c r="G274" s="195"/>
      <c r="H274" s="195"/>
      <c r="I274" s="195"/>
      <c r="J274" s="195"/>
      <c r="K274" s="195"/>
      <c r="L274" s="195"/>
      <c r="M274" s="195"/>
      <c r="N274" s="200"/>
      <c r="O274" s="197"/>
      <c r="P274" s="197"/>
      <c r="Q274" s="197"/>
      <c r="R274" s="197"/>
      <c r="S274" s="197"/>
      <c r="T274" s="197"/>
      <c r="U274" s="197"/>
      <c r="V274" s="197"/>
      <c r="W274" s="197"/>
      <c r="X274" s="198"/>
    </row>
    <row r="275" spans="3:24" s="173" customFormat="1" x14ac:dyDescent="0.25">
      <c r="C275" s="194"/>
      <c r="D275" s="139"/>
      <c r="E275" s="195"/>
      <c r="F275" s="195"/>
      <c r="G275" s="195"/>
      <c r="H275" s="195"/>
      <c r="I275" s="195"/>
      <c r="J275" s="195"/>
      <c r="K275" s="195"/>
      <c r="L275" s="195"/>
      <c r="M275" s="195"/>
      <c r="N275" s="200"/>
      <c r="O275" s="197"/>
      <c r="P275" s="197"/>
      <c r="Q275" s="197"/>
      <c r="R275" s="197"/>
      <c r="S275" s="197"/>
      <c r="T275" s="197"/>
      <c r="U275" s="197"/>
      <c r="V275" s="197"/>
      <c r="W275" s="197"/>
      <c r="X275" s="198"/>
    </row>
    <row r="276" spans="3:24" s="173" customFormat="1" x14ac:dyDescent="0.25">
      <c r="C276" s="194"/>
      <c r="D276" s="139"/>
      <c r="E276" s="195"/>
      <c r="F276" s="195"/>
      <c r="G276" s="195"/>
      <c r="H276" s="195"/>
      <c r="I276" s="195"/>
      <c r="J276" s="195"/>
      <c r="K276" s="195"/>
      <c r="L276" s="195"/>
      <c r="M276" s="195"/>
      <c r="N276" s="200"/>
      <c r="O276" s="197"/>
      <c r="P276" s="197"/>
      <c r="Q276" s="197"/>
      <c r="R276" s="197"/>
      <c r="S276" s="197"/>
      <c r="T276" s="197"/>
      <c r="U276" s="197"/>
      <c r="V276" s="197"/>
      <c r="W276" s="197"/>
      <c r="X276" s="198"/>
    </row>
    <row r="277" spans="3:24" s="173" customFormat="1" x14ac:dyDescent="0.25">
      <c r="C277" s="194"/>
      <c r="D277" s="139"/>
      <c r="E277" s="195"/>
      <c r="F277" s="195"/>
      <c r="G277" s="195"/>
      <c r="H277" s="195"/>
      <c r="I277" s="195"/>
      <c r="J277" s="195"/>
      <c r="K277" s="195"/>
      <c r="L277" s="195"/>
      <c r="M277" s="195"/>
      <c r="N277" s="200"/>
      <c r="O277" s="197"/>
      <c r="P277" s="197"/>
      <c r="Q277" s="197"/>
      <c r="R277" s="197"/>
      <c r="S277" s="197"/>
      <c r="T277" s="197"/>
      <c r="U277" s="197"/>
      <c r="V277" s="197"/>
      <c r="W277" s="197"/>
      <c r="X277" s="198"/>
    </row>
    <row r="278" spans="3:24" s="173" customFormat="1" x14ac:dyDescent="0.25">
      <c r="C278" s="194"/>
      <c r="D278" s="139"/>
      <c r="E278" s="195"/>
      <c r="F278" s="195"/>
      <c r="G278" s="195"/>
      <c r="H278" s="195"/>
      <c r="I278" s="195"/>
      <c r="J278" s="195"/>
      <c r="K278" s="195"/>
      <c r="L278" s="195"/>
      <c r="M278" s="195"/>
      <c r="N278" s="200"/>
      <c r="O278" s="197"/>
      <c r="P278" s="197"/>
      <c r="Q278" s="197"/>
      <c r="R278" s="197"/>
      <c r="S278" s="197"/>
      <c r="T278" s="197"/>
      <c r="U278" s="197"/>
      <c r="V278" s="197"/>
      <c r="W278" s="197"/>
      <c r="X278" s="198"/>
    </row>
    <row r="279" spans="3:24" s="173" customFormat="1" x14ac:dyDescent="0.25">
      <c r="C279" s="194"/>
      <c r="D279" s="139"/>
      <c r="E279" s="195"/>
      <c r="F279" s="195"/>
      <c r="G279" s="195"/>
      <c r="H279" s="195"/>
      <c r="I279" s="195"/>
      <c r="J279" s="195"/>
      <c r="K279" s="195"/>
      <c r="L279" s="195"/>
      <c r="M279" s="195"/>
      <c r="N279" s="200"/>
      <c r="O279" s="197"/>
      <c r="P279" s="197"/>
      <c r="Q279" s="197"/>
      <c r="R279" s="197"/>
      <c r="S279" s="197"/>
      <c r="T279" s="197"/>
      <c r="U279" s="197"/>
      <c r="V279" s="197"/>
      <c r="W279" s="197"/>
      <c r="X279" s="198"/>
    </row>
    <row r="280" spans="3:24" s="173" customFormat="1" x14ac:dyDescent="0.25">
      <c r="C280" s="194"/>
      <c r="D280" s="139"/>
      <c r="E280" s="195"/>
      <c r="F280" s="195"/>
      <c r="G280" s="195"/>
      <c r="H280" s="195"/>
      <c r="I280" s="195"/>
      <c r="J280" s="195"/>
      <c r="K280" s="195"/>
      <c r="L280" s="195"/>
      <c r="M280" s="195"/>
      <c r="N280" s="200"/>
      <c r="O280" s="197"/>
      <c r="P280" s="197"/>
      <c r="Q280" s="197"/>
      <c r="R280" s="197"/>
      <c r="S280" s="197"/>
      <c r="T280" s="197"/>
      <c r="U280" s="197"/>
      <c r="V280" s="197"/>
      <c r="W280" s="197"/>
      <c r="X280" s="198"/>
    </row>
    <row r="281" spans="3:24" s="173" customFormat="1" x14ac:dyDescent="0.25">
      <c r="C281" s="194"/>
      <c r="D281" s="139"/>
      <c r="E281" s="195"/>
      <c r="F281" s="195"/>
      <c r="G281" s="195"/>
      <c r="H281" s="195"/>
      <c r="I281" s="195"/>
      <c r="J281" s="195"/>
      <c r="K281" s="195"/>
      <c r="L281" s="195"/>
      <c r="M281" s="195"/>
      <c r="N281" s="200"/>
      <c r="O281" s="197"/>
      <c r="P281" s="197"/>
      <c r="Q281" s="197"/>
      <c r="R281" s="197"/>
      <c r="S281" s="197"/>
      <c r="T281" s="197"/>
      <c r="U281" s="197"/>
      <c r="V281" s="197"/>
      <c r="W281" s="197"/>
      <c r="X281" s="198"/>
    </row>
    <row r="282" spans="3:24" s="173" customFormat="1" x14ac:dyDescent="0.25">
      <c r="C282" s="194"/>
      <c r="D282" s="139"/>
      <c r="E282" s="195"/>
      <c r="F282" s="195"/>
      <c r="G282" s="195"/>
      <c r="H282" s="195"/>
      <c r="I282" s="195"/>
      <c r="J282" s="195"/>
      <c r="K282" s="195"/>
      <c r="L282" s="195"/>
      <c r="M282" s="195"/>
      <c r="N282" s="200"/>
      <c r="O282" s="197"/>
      <c r="P282" s="197"/>
      <c r="Q282" s="197"/>
      <c r="R282" s="197"/>
      <c r="S282" s="197"/>
      <c r="T282" s="197"/>
      <c r="U282" s="197"/>
      <c r="V282" s="197"/>
      <c r="W282" s="197"/>
      <c r="X282" s="198"/>
    </row>
    <row r="283" spans="3:24" s="173" customFormat="1" x14ac:dyDescent="0.25">
      <c r="C283" s="194"/>
      <c r="D283" s="139"/>
      <c r="E283" s="195"/>
      <c r="F283" s="195"/>
      <c r="G283" s="195"/>
      <c r="H283" s="195"/>
      <c r="I283" s="195"/>
      <c r="J283" s="195"/>
      <c r="K283" s="195"/>
      <c r="L283" s="195"/>
      <c r="M283" s="195"/>
      <c r="N283" s="200"/>
      <c r="O283" s="197"/>
      <c r="P283" s="197"/>
      <c r="Q283" s="197"/>
      <c r="R283" s="197"/>
      <c r="S283" s="197"/>
      <c r="T283" s="197"/>
      <c r="U283" s="197"/>
      <c r="V283" s="197"/>
      <c r="W283" s="197"/>
      <c r="X283" s="198"/>
    </row>
    <row r="284" spans="3:24" s="173" customFormat="1" x14ac:dyDescent="0.25">
      <c r="C284" s="194"/>
      <c r="D284" s="139"/>
      <c r="E284" s="195"/>
      <c r="F284" s="195"/>
      <c r="G284" s="195"/>
      <c r="H284" s="195"/>
      <c r="I284" s="195"/>
      <c r="J284" s="195"/>
      <c r="K284" s="195"/>
      <c r="L284" s="195"/>
      <c r="M284" s="195"/>
      <c r="N284" s="200"/>
      <c r="O284" s="197"/>
      <c r="P284" s="197"/>
      <c r="Q284" s="197"/>
      <c r="R284" s="197"/>
      <c r="S284" s="197"/>
      <c r="T284" s="197"/>
      <c r="U284" s="197"/>
      <c r="V284" s="197"/>
      <c r="W284" s="197"/>
      <c r="X284" s="198"/>
    </row>
    <row r="285" spans="3:24" s="173" customFormat="1" x14ac:dyDescent="0.25">
      <c r="C285" s="194"/>
      <c r="D285" s="139"/>
      <c r="E285" s="195"/>
      <c r="F285" s="195"/>
      <c r="G285" s="195"/>
      <c r="H285" s="195"/>
      <c r="I285" s="195"/>
      <c r="J285" s="195"/>
      <c r="K285" s="195"/>
      <c r="L285" s="195"/>
      <c r="M285" s="195"/>
      <c r="N285" s="200"/>
      <c r="O285" s="197"/>
      <c r="P285" s="197"/>
      <c r="Q285" s="197"/>
      <c r="R285" s="197"/>
      <c r="S285" s="197"/>
      <c r="T285" s="197"/>
      <c r="U285" s="197"/>
      <c r="V285" s="197"/>
      <c r="W285" s="197"/>
      <c r="X285" s="198"/>
    </row>
    <row r="286" spans="3:24" s="173" customFormat="1" x14ac:dyDescent="0.25">
      <c r="C286" s="194"/>
      <c r="D286" s="139"/>
      <c r="E286" s="195"/>
      <c r="F286" s="195"/>
      <c r="G286" s="195"/>
      <c r="H286" s="195"/>
      <c r="I286" s="195"/>
      <c r="J286" s="195"/>
      <c r="K286" s="195"/>
      <c r="L286" s="195"/>
      <c r="M286" s="195"/>
      <c r="N286" s="200"/>
      <c r="O286" s="197"/>
      <c r="P286" s="197"/>
      <c r="Q286" s="197"/>
      <c r="R286" s="197"/>
      <c r="S286" s="197"/>
      <c r="T286" s="197"/>
      <c r="U286" s="197"/>
      <c r="V286" s="197"/>
      <c r="W286" s="197"/>
      <c r="X286" s="198"/>
    </row>
    <row r="287" spans="3:24" s="173" customFormat="1" x14ac:dyDescent="0.25">
      <c r="C287" s="194"/>
      <c r="D287" s="139"/>
      <c r="E287" s="195"/>
      <c r="F287" s="195"/>
      <c r="G287" s="195"/>
      <c r="H287" s="195"/>
      <c r="I287" s="195"/>
      <c r="J287" s="195"/>
      <c r="K287" s="195"/>
      <c r="L287" s="195"/>
      <c r="M287" s="195"/>
      <c r="N287" s="200"/>
      <c r="O287" s="197"/>
      <c r="P287" s="197"/>
      <c r="Q287" s="197"/>
      <c r="R287" s="197"/>
      <c r="S287" s="197"/>
      <c r="T287" s="197"/>
      <c r="U287" s="197"/>
      <c r="V287" s="197"/>
      <c r="W287" s="197"/>
      <c r="X287" s="198"/>
    </row>
    <row r="288" spans="3:24" s="173" customFormat="1" x14ac:dyDescent="0.25">
      <c r="C288" s="194"/>
      <c r="D288" s="139"/>
      <c r="E288" s="195"/>
      <c r="F288" s="195"/>
      <c r="G288" s="195"/>
      <c r="H288" s="195"/>
      <c r="I288" s="195"/>
      <c r="J288" s="195"/>
      <c r="K288" s="195"/>
      <c r="L288" s="195"/>
      <c r="M288" s="195"/>
      <c r="N288" s="200"/>
      <c r="O288" s="197"/>
      <c r="P288" s="197"/>
      <c r="Q288" s="197"/>
      <c r="R288" s="197"/>
      <c r="S288" s="197"/>
      <c r="T288" s="197"/>
      <c r="U288" s="197"/>
      <c r="V288" s="197"/>
      <c r="W288" s="197"/>
      <c r="X288" s="198"/>
    </row>
    <row r="289" spans="3:24" s="173" customFormat="1" x14ac:dyDescent="0.25">
      <c r="C289" s="194"/>
      <c r="D289" s="139"/>
      <c r="E289" s="195"/>
      <c r="F289" s="195"/>
      <c r="G289" s="195"/>
      <c r="H289" s="195"/>
      <c r="I289" s="195"/>
      <c r="J289" s="195"/>
      <c r="K289" s="195"/>
      <c r="L289" s="195"/>
      <c r="M289" s="195"/>
      <c r="N289" s="200"/>
      <c r="O289" s="197"/>
      <c r="P289" s="197"/>
      <c r="Q289" s="197"/>
      <c r="R289" s="197"/>
      <c r="S289" s="197"/>
      <c r="T289" s="197"/>
      <c r="U289" s="197"/>
      <c r="V289" s="197"/>
      <c r="W289" s="197"/>
      <c r="X289" s="198"/>
    </row>
    <row r="290" spans="3:24" s="173" customFormat="1" x14ac:dyDescent="0.25">
      <c r="C290" s="194"/>
      <c r="D290" s="139"/>
      <c r="E290" s="195"/>
      <c r="F290" s="195"/>
      <c r="G290" s="195"/>
      <c r="H290" s="195"/>
      <c r="I290" s="195"/>
      <c r="J290" s="195"/>
      <c r="K290" s="195"/>
      <c r="L290" s="195"/>
      <c r="M290" s="195"/>
      <c r="N290" s="200"/>
      <c r="O290" s="197"/>
      <c r="P290" s="197"/>
      <c r="Q290" s="197"/>
      <c r="R290" s="197"/>
      <c r="S290" s="197"/>
      <c r="T290" s="197"/>
      <c r="U290" s="197"/>
      <c r="V290" s="197"/>
      <c r="W290" s="197"/>
      <c r="X290" s="198"/>
    </row>
    <row r="291" spans="3:24" s="173" customFormat="1" x14ac:dyDescent="0.25">
      <c r="C291" s="194"/>
      <c r="D291" s="139"/>
      <c r="E291" s="195"/>
      <c r="F291" s="195"/>
      <c r="G291" s="195"/>
      <c r="H291" s="195"/>
      <c r="I291" s="195"/>
      <c r="J291" s="195"/>
      <c r="K291" s="195"/>
      <c r="L291" s="195"/>
      <c r="M291" s="195"/>
      <c r="N291" s="200"/>
      <c r="O291" s="197"/>
      <c r="P291" s="197"/>
      <c r="Q291" s="197"/>
      <c r="R291" s="197"/>
      <c r="S291" s="197"/>
      <c r="T291" s="197"/>
      <c r="U291" s="197"/>
      <c r="V291" s="197"/>
      <c r="W291" s="197"/>
      <c r="X291" s="198"/>
    </row>
    <row r="292" spans="3:24" s="173" customFormat="1" x14ac:dyDescent="0.25">
      <c r="C292" s="194"/>
      <c r="D292" s="139"/>
      <c r="E292" s="195"/>
      <c r="F292" s="195"/>
      <c r="G292" s="195"/>
      <c r="H292" s="195"/>
      <c r="I292" s="195"/>
      <c r="J292" s="195"/>
      <c r="K292" s="195"/>
      <c r="L292" s="195"/>
      <c r="M292" s="195"/>
      <c r="N292" s="200"/>
      <c r="O292" s="197"/>
      <c r="P292" s="197"/>
      <c r="Q292" s="197"/>
      <c r="R292" s="197"/>
      <c r="S292" s="197"/>
      <c r="T292" s="197"/>
      <c r="U292" s="197"/>
      <c r="V292" s="197"/>
      <c r="W292" s="197"/>
      <c r="X292" s="198"/>
    </row>
    <row r="293" spans="3:24" s="173" customFormat="1" x14ac:dyDescent="0.25">
      <c r="C293" s="194"/>
      <c r="D293" s="139"/>
      <c r="E293" s="195"/>
      <c r="F293" s="195"/>
      <c r="G293" s="195"/>
      <c r="H293" s="195"/>
      <c r="I293" s="195"/>
      <c r="J293" s="195"/>
      <c r="K293" s="195"/>
      <c r="L293" s="195"/>
      <c r="M293" s="195"/>
      <c r="N293" s="200"/>
      <c r="O293" s="197"/>
      <c r="P293" s="197"/>
      <c r="Q293" s="197"/>
      <c r="R293" s="197"/>
      <c r="S293" s="197"/>
      <c r="T293" s="197"/>
      <c r="U293" s="197"/>
      <c r="V293" s="197"/>
      <c r="W293" s="197"/>
      <c r="X293" s="198"/>
    </row>
    <row r="294" spans="3:24" s="173" customFormat="1" x14ac:dyDescent="0.25">
      <c r="C294" s="194"/>
      <c r="D294" s="139"/>
      <c r="E294" s="195"/>
      <c r="F294" s="195"/>
      <c r="G294" s="195"/>
      <c r="H294" s="195"/>
      <c r="I294" s="195"/>
      <c r="J294" s="195"/>
      <c r="K294" s="195"/>
      <c r="L294" s="195"/>
      <c r="M294" s="195"/>
      <c r="N294" s="200"/>
      <c r="O294" s="197"/>
      <c r="P294" s="197"/>
      <c r="Q294" s="197"/>
      <c r="R294" s="197"/>
      <c r="S294" s="197"/>
      <c r="T294" s="197"/>
      <c r="U294" s="197"/>
      <c r="V294" s="197"/>
      <c r="W294" s="197"/>
      <c r="X294" s="198"/>
    </row>
    <row r="295" spans="3:24" s="173" customFormat="1" x14ac:dyDescent="0.25">
      <c r="C295" s="194"/>
      <c r="D295" s="139"/>
      <c r="E295" s="195"/>
      <c r="F295" s="195"/>
      <c r="G295" s="195"/>
      <c r="H295" s="195"/>
      <c r="I295" s="195"/>
      <c r="J295" s="195"/>
      <c r="K295" s="195"/>
      <c r="L295" s="195"/>
      <c r="M295" s="195"/>
      <c r="N295" s="200"/>
      <c r="O295" s="197"/>
      <c r="P295" s="197"/>
      <c r="Q295" s="197"/>
      <c r="R295" s="197"/>
      <c r="S295" s="197"/>
      <c r="T295" s="197"/>
      <c r="U295" s="197"/>
      <c r="V295" s="197"/>
      <c r="W295" s="197"/>
      <c r="X295" s="198"/>
    </row>
    <row r="296" spans="3:24" s="173" customFormat="1" x14ac:dyDescent="0.25">
      <c r="C296" s="194"/>
      <c r="D296" s="139"/>
      <c r="E296" s="195"/>
      <c r="F296" s="195"/>
      <c r="G296" s="195"/>
      <c r="H296" s="195"/>
      <c r="I296" s="195"/>
      <c r="J296" s="195"/>
      <c r="K296" s="195"/>
      <c r="L296" s="195"/>
      <c r="M296" s="195"/>
      <c r="N296" s="200"/>
      <c r="O296" s="197"/>
      <c r="P296" s="197"/>
      <c r="Q296" s="197"/>
      <c r="R296" s="197"/>
      <c r="S296" s="197"/>
      <c r="T296" s="197"/>
      <c r="U296" s="197"/>
      <c r="V296" s="197"/>
      <c r="W296" s="197"/>
      <c r="X296" s="198"/>
    </row>
    <row r="297" spans="3:24" s="173" customFormat="1" x14ac:dyDescent="0.25">
      <c r="C297" s="194"/>
      <c r="D297" s="139"/>
      <c r="E297" s="195"/>
      <c r="F297" s="195"/>
      <c r="G297" s="195"/>
      <c r="H297" s="195"/>
      <c r="I297" s="195"/>
      <c r="J297" s="195"/>
      <c r="K297" s="195"/>
      <c r="L297" s="195"/>
      <c r="M297" s="195"/>
      <c r="N297" s="200"/>
      <c r="O297" s="197"/>
      <c r="P297" s="197"/>
      <c r="Q297" s="197"/>
      <c r="R297" s="197"/>
      <c r="S297" s="197"/>
      <c r="T297" s="197"/>
      <c r="U297" s="197"/>
      <c r="V297" s="197"/>
      <c r="W297" s="197"/>
      <c r="X297" s="198"/>
    </row>
    <row r="298" spans="3:24" s="173" customFormat="1" x14ac:dyDescent="0.25">
      <c r="C298" s="194"/>
      <c r="D298" s="139"/>
      <c r="E298" s="195"/>
      <c r="F298" s="195"/>
      <c r="G298" s="195"/>
      <c r="H298" s="195"/>
      <c r="I298" s="195"/>
      <c r="J298" s="195"/>
      <c r="K298" s="195"/>
      <c r="L298" s="195"/>
      <c r="M298" s="195"/>
      <c r="N298" s="200"/>
      <c r="O298" s="197"/>
      <c r="P298" s="197"/>
      <c r="Q298" s="197"/>
      <c r="R298" s="197"/>
      <c r="S298" s="197"/>
      <c r="T298" s="197"/>
      <c r="U298" s="197"/>
      <c r="V298" s="197"/>
      <c r="W298" s="197"/>
      <c r="X298" s="198"/>
    </row>
    <row r="299" spans="3:24" s="173" customFormat="1" x14ac:dyDescent="0.25">
      <c r="C299" s="194"/>
      <c r="D299" s="139"/>
      <c r="E299" s="195"/>
      <c r="F299" s="195"/>
      <c r="G299" s="195"/>
      <c r="H299" s="195"/>
      <c r="I299" s="195"/>
      <c r="J299" s="195"/>
      <c r="K299" s="195"/>
      <c r="L299" s="195"/>
      <c r="M299" s="195"/>
      <c r="N299" s="200"/>
      <c r="O299" s="197"/>
      <c r="P299" s="197"/>
      <c r="Q299" s="197"/>
      <c r="R299" s="197"/>
      <c r="S299" s="197"/>
      <c r="T299" s="197"/>
      <c r="U299" s="197"/>
      <c r="V299" s="197"/>
      <c r="W299" s="197"/>
      <c r="X299" s="198"/>
    </row>
    <row r="300" spans="3:24" s="173" customFormat="1" x14ac:dyDescent="0.25">
      <c r="C300" s="194"/>
      <c r="D300" s="139"/>
      <c r="E300" s="195"/>
      <c r="F300" s="195"/>
      <c r="G300" s="195"/>
      <c r="H300" s="195"/>
      <c r="I300" s="195"/>
      <c r="J300" s="195"/>
      <c r="K300" s="195"/>
      <c r="L300" s="195"/>
      <c r="M300" s="195"/>
      <c r="N300" s="200"/>
      <c r="O300" s="197"/>
      <c r="P300" s="197"/>
      <c r="Q300" s="197"/>
      <c r="R300" s="197"/>
      <c r="S300" s="197"/>
      <c r="T300" s="197"/>
      <c r="U300" s="197"/>
      <c r="V300" s="197"/>
      <c r="W300" s="197"/>
      <c r="X300" s="198"/>
    </row>
    <row r="301" spans="3:24" s="173" customFormat="1" x14ac:dyDescent="0.25">
      <c r="C301" s="194"/>
      <c r="D301" s="139"/>
      <c r="E301" s="195"/>
      <c r="F301" s="195"/>
      <c r="G301" s="195"/>
      <c r="H301" s="195"/>
      <c r="I301" s="195"/>
      <c r="J301" s="195"/>
      <c r="K301" s="195"/>
      <c r="L301" s="195"/>
      <c r="M301" s="195"/>
      <c r="N301" s="200"/>
      <c r="O301" s="197"/>
      <c r="P301" s="197"/>
      <c r="Q301" s="197"/>
      <c r="R301" s="197"/>
      <c r="S301" s="197"/>
      <c r="T301" s="197"/>
      <c r="U301" s="197"/>
      <c r="V301" s="197"/>
      <c r="W301" s="197"/>
      <c r="X301" s="198"/>
    </row>
    <row r="302" spans="3:24" s="173" customFormat="1" x14ac:dyDescent="0.25">
      <c r="C302" s="194"/>
      <c r="D302" s="139"/>
      <c r="E302" s="195"/>
      <c r="F302" s="195"/>
      <c r="G302" s="195"/>
      <c r="H302" s="195"/>
      <c r="I302" s="195"/>
      <c r="J302" s="195"/>
      <c r="K302" s="195"/>
      <c r="L302" s="195"/>
      <c r="M302" s="195"/>
      <c r="N302" s="200"/>
      <c r="O302" s="197"/>
      <c r="P302" s="197"/>
      <c r="Q302" s="197"/>
      <c r="R302" s="197"/>
      <c r="S302" s="197"/>
      <c r="T302" s="197"/>
      <c r="U302" s="197"/>
      <c r="V302" s="197"/>
      <c r="W302" s="197"/>
      <c r="X302" s="198"/>
    </row>
    <row r="303" spans="3:24" s="173" customFormat="1" x14ac:dyDescent="0.25">
      <c r="C303" s="194"/>
      <c r="D303" s="139"/>
      <c r="E303" s="195"/>
      <c r="F303" s="195"/>
      <c r="G303" s="195"/>
      <c r="H303" s="195"/>
      <c r="I303" s="195"/>
      <c r="J303" s="195"/>
      <c r="K303" s="195"/>
      <c r="L303" s="195"/>
      <c r="M303" s="195"/>
      <c r="N303" s="200"/>
      <c r="O303" s="197"/>
      <c r="P303" s="197"/>
      <c r="Q303" s="197"/>
      <c r="R303" s="197"/>
      <c r="S303" s="197"/>
      <c r="T303" s="197"/>
      <c r="U303" s="197"/>
      <c r="V303" s="197"/>
      <c r="W303" s="197"/>
      <c r="X303" s="198"/>
    </row>
    <row r="304" spans="3:24" s="173" customFormat="1" x14ac:dyDescent="0.25">
      <c r="C304" s="194"/>
      <c r="D304" s="139"/>
      <c r="E304" s="195"/>
      <c r="F304" s="195"/>
      <c r="G304" s="195"/>
      <c r="H304" s="195"/>
      <c r="I304" s="195"/>
      <c r="J304" s="195"/>
      <c r="K304" s="195"/>
      <c r="L304" s="195"/>
      <c r="M304" s="195"/>
      <c r="N304" s="200"/>
      <c r="O304" s="197"/>
      <c r="P304" s="197"/>
      <c r="Q304" s="197"/>
      <c r="R304" s="197"/>
      <c r="S304" s="197"/>
      <c r="T304" s="197"/>
      <c r="U304" s="197"/>
      <c r="V304" s="197"/>
      <c r="W304" s="197"/>
      <c r="X304" s="198"/>
    </row>
    <row r="305" spans="3:24" s="173" customFormat="1" x14ac:dyDescent="0.25">
      <c r="C305" s="194"/>
      <c r="D305" s="139"/>
      <c r="E305" s="195"/>
      <c r="F305" s="195"/>
      <c r="G305" s="195"/>
      <c r="H305" s="195"/>
      <c r="I305" s="195"/>
      <c r="J305" s="195"/>
      <c r="K305" s="195"/>
      <c r="L305" s="195"/>
      <c r="M305" s="195"/>
      <c r="N305" s="200"/>
      <c r="O305" s="197"/>
      <c r="P305" s="197"/>
      <c r="Q305" s="197"/>
      <c r="R305" s="197"/>
      <c r="S305" s="197"/>
      <c r="T305" s="197"/>
      <c r="U305" s="197"/>
      <c r="V305" s="197"/>
      <c r="W305" s="197"/>
      <c r="X305" s="198"/>
    </row>
    <row r="306" spans="3:24" s="173" customFormat="1" x14ac:dyDescent="0.25">
      <c r="C306" s="194"/>
      <c r="D306" s="139"/>
      <c r="E306" s="195"/>
      <c r="F306" s="195"/>
      <c r="G306" s="195"/>
      <c r="H306" s="195"/>
      <c r="I306" s="195"/>
      <c r="J306" s="195"/>
      <c r="K306" s="195"/>
      <c r="L306" s="195"/>
      <c r="M306" s="195"/>
      <c r="N306" s="200"/>
      <c r="O306" s="197"/>
      <c r="P306" s="197"/>
      <c r="Q306" s="197"/>
      <c r="R306" s="197"/>
      <c r="S306" s="197"/>
      <c r="T306" s="197"/>
      <c r="U306" s="197"/>
      <c r="V306" s="197"/>
      <c r="W306" s="197"/>
      <c r="X306" s="198"/>
    </row>
    <row r="307" spans="3:24" s="173" customFormat="1" x14ac:dyDescent="0.25">
      <c r="C307" s="194"/>
      <c r="D307" s="139"/>
      <c r="E307" s="195"/>
      <c r="F307" s="195"/>
      <c r="G307" s="195"/>
      <c r="H307" s="195"/>
      <c r="I307" s="195"/>
      <c r="J307" s="195"/>
      <c r="K307" s="195"/>
      <c r="L307" s="195"/>
      <c r="M307" s="195"/>
      <c r="N307" s="200"/>
      <c r="O307" s="197"/>
      <c r="P307" s="197"/>
      <c r="Q307" s="197"/>
      <c r="R307" s="197"/>
      <c r="S307" s="197"/>
      <c r="T307" s="197"/>
      <c r="U307" s="197"/>
      <c r="V307" s="197"/>
      <c r="W307" s="197"/>
      <c r="X307" s="198"/>
    </row>
    <row r="308" spans="3:24" s="173" customFormat="1" x14ac:dyDescent="0.25">
      <c r="C308" s="194"/>
      <c r="D308" s="139"/>
      <c r="E308" s="195"/>
      <c r="F308" s="195"/>
      <c r="G308" s="195"/>
      <c r="H308" s="195"/>
      <c r="I308" s="195"/>
      <c r="J308" s="195"/>
      <c r="K308" s="195"/>
      <c r="L308" s="195"/>
      <c r="M308" s="195"/>
      <c r="N308" s="200"/>
      <c r="O308" s="197"/>
      <c r="P308" s="197"/>
      <c r="Q308" s="197"/>
      <c r="R308" s="197"/>
      <c r="S308" s="197"/>
      <c r="T308" s="197"/>
      <c r="U308" s="197"/>
      <c r="V308" s="197"/>
      <c r="W308" s="197"/>
      <c r="X308" s="198"/>
    </row>
    <row r="309" spans="3:24" s="173" customFormat="1" x14ac:dyDescent="0.25">
      <c r="C309" s="194"/>
      <c r="D309" s="139"/>
      <c r="E309" s="195"/>
      <c r="F309" s="195"/>
      <c r="G309" s="195"/>
      <c r="H309" s="195"/>
      <c r="I309" s="195"/>
      <c r="J309" s="195"/>
      <c r="K309" s="195"/>
      <c r="L309" s="195"/>
      <c r="M309" s="195"/>
      <c r="N309" s="200"/>
      <c r="O309" s="197"/>
      <c r="P309" s="197"/>
      <c r="Q309" s="197"/>
      <c r="R309" s="197"/>
      <c r="S309" s="197"/>
      <c r="T309" s="197"/>
      <c r="U309" s="197"/>
      <c r="V309" s="197"/>
      <c r="W309" s="197"/>
      <c r="X309" s="198"/>
    </row>
    <row r="310" spans="3:24" s="173" customFormat="1" x14ac:dyDescent="0.25">
      <c r="C310" s="194"/>
      <c r="D310" s="139"/>
      <c r="E310" s="195"/>
      <c r="F310" s="195"/>
      <c r="G310" s="195"/>
      <c r="H310" s="195"/>
      <c r="I310" s="195"/>
      <c r="J310" s="195"/>
      <c r="K310" s="195"/>
      <c r="L310" s="195"/>
      <c r="M310" s="195"/>
      <c r="N310" s="200"/>
      <c r="O310" s="197"/>
      <c r="P310" s="197"/>
      <c r="Q310" s="197"/>
      <c r="R310" s="197"/>
      <c r="S310" s="197"/>
      <c r="T310" s="197"/>
      <c r="U310" s="197"/>
      <c r="V310" s="197"/>
      <c r="W310" s="197"/>
      <c r="X310" s="198"/>
    </row>
    <row r="311" spans="3:24" s="173" customFormat="1" x14ac:dyDescent="0.25">
      <c r="C311" s="194"/>
      <c r="D311" s="139"/>
      <c r="E311" s="195"/>
      <c r="F311" s="195"/>
      <c r="G311" s="195"/>
      <c r="H311" s="195"/>
      <c r="I311" s="195"/>
      <c r="J311" s="195"/>
      <c r="K311" s="195"/>
      <c r="L311" s="195"/>
      <c r="M311" s="195"/>
      <c r="N311" s="200"/>
      <c r="O311" s="197"/>
      <c r="P311" s="197"/>
      <c r="Q311" s="197"/>
      <c r="R311" s="197"/>
      <c r="S311" s="197"/>
      <c r="T311" s="197"/>
      <c r="U311" s="197"/>
      <c r="V311" s="197"/>
      <c r="W311" s="197"/>
      <c r="X311" s="198"/>
    </row>
    <row r="312" spans="3:24" s="173" customFormat="1" x14ac:dyDescent="0.25">
      <c r="C312" s="194"/>
      <c r="D312" s="139"/>
      <c r="E312" s="195"/>
      <c r="F312" s="195"/>
      <c r="G312" s="195"/>
      <c r="H312" s="195"/>
      <c r="I312" s="195"/>
      <c r="J312" s="195"/>
      <c r="K312" s="195"/>
      <c r="L312" s="195"/>
      <c r="M312" s="195"/>
      <c r="N312" s="200"/>
      <c r="O312" s="197"/>
      <c r="P312" s="197"/>
      <c r="Q312" s="197"/>
      <c r="R312" s="197"/>
      <c r="S312" s="197"/>
      <c r="T312" s="197"/>
      <c r="U312" s="197"/>
      <c r="V312" s="197"/>
      <c r="W312" s="197"/>
      <c r="X312" s="198"/>
    </row>
    <row r="313" spans="3:24" s="173" customFormat="1" x14ac:dyDescent="0.25">
      <c r="C313" s="194"/>
      <c r="D313" s="139"/>
      <c r="E313" s="195"/>
      <c r="F313" s="195"/>
      <c r="G313" s="195"/>
      <c r="H313" s="195"/>
      <c r="I313" s="195"/>
      <c r="J313" s="195"/>
      <c r="K313" s="195"/>
      <c r="L313" s="195"/>
      <c r="M313" s="195"/>
      <c r="N313" s="200"/>
      <c r="O313" s="197"/>
      <c r="P313" s="197"/>
      <c r="Q313" s="197"/>
      <c r="R313" s="197"/>
      <c r="S313" s="197"/>
      <c r="T313" s="197"/>
      <c r="U313" s="197"/>
      <c r="V313" s="197"/>
      <c r="W313" s="197"/>
      <c r="X313" s="198"/>
    </row>
    <row r="314" spans="3:24" s="173" customFormat="1" x14ac:dyDescent="0.25">
      <c r="C314" s="194"/>
      <c r="D314" s="139"/>
      <c r="E314" s="195"/>
      <c r="F314" s="195"/>
      <c r="G314" s="195"/>
      <c r="H314" s="195"/>
      <c r="I314" s="195"/>
      <c r="J314" s="195"/>
      <c r="K314" s="195"/>
      <c r="L314" s="195"/>
      <c r="M314" s="195"/>
      <c r="N314" s="200"/>
      <c r="O314" s="197"/>
      <c r="P314" s="197"/>
      <c r="Q314" s="197"/>
      <c r="R314" s="197"/>
      <c r="S314" s="197"/>
      <c r="T314" s="197"/>
      <c r="U314" s="197"/>
      <c r="V314" s="197"/>
      <c r="W314" s="197"/>
      <c r="X314" s="198"/>
    </row>
    <row r="315" spans="3:24" s="173" customFormat="1" x14ac:dyDescent="0.25">
      <c r="C315" s="194"/>
      <c r="D315" s="139"/>
      <c r="E315" s="195"/>
      <c r="F315" s="195"/>
      <c r="G315" s="195"/>
      <c r="H315" s="195"/>
      <c r="I315" s="195"/>
      <c r="J315" s="195"/>
      <c r="K315" s="195"/>
      <c r="L315" s="195"/>
      <c r="M315" s="195"/>
      <c r="N315" s="200"/>
      <c r="O315" s="197"/>
      <c r="P315" s="197"/>
      <c r="Q315" s="197"/>
      <c r="R315" s="197"/>
      <c r="S315" s="197"/>
      <c r="T315" s="197"/>
      <c r="U315" s="197"/>
      <c r="V315" s="197"/>
      <c r="W315" s="197"/>
      <c r="X315" s="198"/>
    </row>
    <row r="316" spans="3:24" s="173" customFormat="1" x14ac:dyDescent="0.25">
      <c r="C316" s="194"/>
      <c r="D316" s="139"/>
      <c r="E316" s="195"/>
      <c r="F316" s="195"/>
      <c r="G316" s="195"/>
      <c r="H316" s="195"/>
      <c r="I316" s="195"/>
      <c r="J316" s="195"/>
      <c r="K316" s="195"/>
      <c r="L316" s="195"/>
      <c r="M316" s="195"/>
      <c r="N316" s="200"/>
      <c r="O316" s="197"/>
      <c r="P316" s="197"/>
      <c r="Q316" s="197"/>
      <c r="R316" s="197"/>
      <c r="S316" s="197"/>
      <c r="T316" s="197"/>
      <c r="U316" s="197"/>
      <c r="V316" s="197"/>
      <c r="W316" s="197"/>
      <c r="X316" s="198"/>
    </row>
    <row r="317" spans="3:24" s="173" customFormat="1" x14ac:dyDescent="0.25">
      <c r="C317" s="194"/>
      <c r="D317" s="139"/>
      <c r="E317" s="195"/>
      <c r="F317" s="195"/>
      <c r="G317" s="195"/>
      <c r="H317" s="195"/>
      <c r="I317" s="195"/>
      <c r="J317" s="195"/>
      <c r="K317" s="195"/>
      <c r="L317" s="195"/>
      <c r="M317" s="195"/>
      <c r="N317" s="200"/>
      <c r="O317" s="197"/>
      <c r="P317" s="197"/>
      <c r="Q317" s="197"/>
      <c r="R317" s="197"/>
      <c r="S317" s="197"/>
      <c r="T317" s="197"/>
      <c r="U317" s="197"/>
      <c r="V317" s="197"/>
      <c r="W317" s="197"/>
      <c r="X317" s="198"/>
    </row>
    <row r="318" spans="3:24" s="173" customFormat="1" x14ac:dyDescent="0.25">
      <c r="C318" s="194"/>
      <c r="D318" s="201"/>
      <c r="E318" s="202"/>
      <c r="F318" s="202"/>
      <c r="G318" s="202"/>
      <c r="H318" s="202"/>
      <c r="I318" s="202"/>
      <c r="J318" s="202"/>
      <c r="K318" s="202"/>
      <c r="L318" s="202"/>
      <c r="M318" s="202"/>
      <c r="N318" s="200"/>
      <c r="O318" s="197"/>
      <c r="P318" s="197"/>
      <c r="Q318" s="197"/>
      <c r="R318" s="197"/>
      <c r="S318" s="197"/>
      <c r="T318" s="197"/>
      <c r="U318" s="197"/>
      <c r="V318" s="197"/>
      <c r="W318" s="197"/>
      <c r="X318" s="203"/>
    </row>
    <row r="319" spans="3:24" s="173" customFormat="1" x14ac:dyDescent="0.25">
      <c r="C319" s="194"/>
      <c r="D319" s="201"/>
      <c r="E319" s="202"/>
      <c r="F319" s="202"/>
      <c r="G319" s="202"/>
      <c r="H319" s="202"/>
      <c r="I319" s="202"/>
      <c r="J319" s="202"/>
      <c r="K319" s="202"/>
      <c r="L319" s="202"/>
      <c r="M319" s="202"/>
      <c r="N319" s="200"/>
      <c r="O319" s="197"/>
      <c r="P319" s="197"/>
      <c r="Q319" s="197"/>
      <c r="R319" s="197"/>
      <c r="S319" s="197"/>
      <c r="T319" s="197"/>
      <c r="U319" s="197"/>
      <c r="V319" s="197"/>
      <c r="W319" s="197"/>
      <c r="X319" s="203"/>
    </row>
    <row r="320" spans="3:24" s="173" customFormat="1" x14ac:dyDescent="0.25">
      <c r="C320" s="194"/>
      <c r="D320" s="201"/>
      <c r="E320" s="202"/>
      <c r="F320" s="202"/>
      <c r="G320" s="202"/>
      <c r="H320" s="202"/>
      <c r="I320" s="202"/>
      <c r="J320" s="202"/>
      <c r="K320" s="202"/>
      <c r="L320" s="202"/>
      <c r="M320" s="202"/>
      <c r="N320" s="200"/>
      <c r="O320" s="197"/>
      <c r="P320" s="197"/>
      <c r="Q320" s="197"/>
      <c r="R320" s="197"/>
      <c r="S320" s="197"/>
      <c r="T320" s="197"/>
      <c r="U320" s="197"/>
      <c r="V320" s="197"/>
      <c r="W320" s="197"/>
      <c r="X320" s="203"/>
    </row>
    <row r="321" spans="3:3" s="173" customFormat="1" x14ac:dyDescent="0.25">
      <c r="C321" s="194"/>
    </row>
    <row r="322" spans="3:3" s="173" customFormat="1" x14ac:dyDescent="0.25">
      <c r="C322" s="194"/>
    </row>
    <row r="323" spans="3:3" s="173" customFormat="1" x14ac:dyDescent="0.25">
      <c r="C323" s="194"/>
    </row>
    <row r="324" spans="3:3" s="173" customFormat="1" x14ac:dyDescent="0.25">
      <c r="C324" s="194"/>
    </row>
    <row r="325" spans="3:3" s="173" customFormat="1" x14ac:dyDescent="0.25">
      <c r="C325" s="194"/>
    </row>
    <row r="326" spans="3:3" s="173" customFormat="1" x14ac:dyDescent="0.25">
      <c r="C326" s="194"/>
    </row>
    <row r="327" spans="3:3" s="173" customFormat="1" x14ac:dyDescent="0.25">
      <c r="C327" s="194"/>
    </row>
    <row r="328" spans="3:3" s="173" customFormat="1" x14ac:dyDescent="0.25">
      <c r="C328" s="194"/>
    </row>
    <row r="329" spans="3:3" s="173" customFormat="1" x14ac:dyDescent="0.25">
      <c r="C329" s="194"/>
    </row>
    <row r="330" spans="3:3" s="173" customFormat="1" x14ac:dyDescent="0.25">
      <c r="C330" s="194"/>
    </row>
    <row r="445" spans="3:24" s="173" customFormat="1" x14ac:dyDescent="0.25">
      <c r="C445" s="194"/>
      <c r="D445" s="150"/>
      <c r="E445" s="204"/>
      <c r="F445" s="204"/>
      <c r="G445" s="204"/>
      <c r="H445" s="204"/>
      <c r="I445" s="204"/>
      <c r="J445" s="204"/>
      <c r="K445" s="204"/>
      <c r="L445" s="204"/>
      <c r="M445" s="204"/>
      <c r="N445" s="200"/>
      <c r="O445" s="197"/>
      <c r="P445" s="197"/>
      <c r="Q445" s="197"/>
      <c r="R445" s="197"/>
      <c r="S445" s="197"/>
      <c r="T445" s="197"/>
      <c r="U445" s="197"/>
      <c r="V445" s="197"/>
      <c r="W445" s="197"/>
      <c r="X445" s="192"/>
    </row>
    <row r="446" spans="3:24" s="173" customFormat="1" x14ac:dyDescent="0.25">
      <c r="C446" s="194"/>
      <c r="D446" s="150"/>
      <c r="E446" s="204"/>
      <c r="F446" s="204"/>
      <c r="G446" s="204"/>
      <c r="H446" s="204"/>
      <c r="I446" s="204"/>
      <c r="J446" s="204"/>
      <c r="K446" s="204"/>
      <c r="L446" s="204"/>
      <c r="M446" s="204"/>
      <c r="N446" s="200"/>
      <c r="O446" s="197"/>
      <c r="P446" s="197"/>
      <c r="Q446" s="197"/>
      <c r="R446" s="197"/>
      <c r="S446" s="197"/>
      <c r="T446" s="197"/>
      <c r="U446" s="197"/>
      <c r="V446" s="197"/>
      <c r="W446" s="197"/>
      <c r="X446" s="192"/>
    </row>
    <row r="447" spans="3:24" s="173" customFormat="1" x14ac:dyDescent="0.25">
      <c r="C447" s="194"/>
      <c r="D447" s="150"/>
      <c r="E447" s="204"/>
      <c r="F447" s="204"/>
      <c r="G447" s="204"/>
      <c r="H447" s="204"/>
      <c r="I447" s="204"/>
      <c r="J447" s="204"/>
      <c r="K447" s="204"/>
      <c r="L447" s="204"/>
      <c r="M447" s="204"/>
      <c r="N447" s="200"/>
      <c r="O447" s="197"/>
      <c r="P447" s="197"/>
      <c r="Q447" s="197"/>
      <c r="R447" s="197"/>
      <c r="S447" s="197"/>
      <c r="T447" s="197"/>
      <c r="U447" s="197"/>
      <c r="V447" s="197"/>
      <c r="W447" s="197"/>
      <c r="X447" s="192"/>
    </row>
    <row r="448" spans="3:24" s="173" customFormat="1" x14ac:dyDescent="0.25">
      <c r="C448" s="194"/>
      <c r="D448" s="150"/>
      <c r="E448" s="204"/>
      <c r="F448" s="204"/>
      <c r="G448" s="204"/>
      <c r="H448" s="204"/>
      <c r="I448" s="204"/>
      <c r="J448" s="204"/>
      <c r="K448" s="204"/>
      <c r="L448" s="204"/>
      <c r="M448" s="204"/>
      <c r="N448" s="200"/>
      <c r="O448" s="197"/>
      <c r="P448" s="197"/>
      <c r="Q448" s="197"/>
      <c r="R448" s="197"/>
      <c r="S448" s="197"/>
      <c r="T448" s="197"/>
      <c r="U448" s="197"/>
      <c r="V448" s="197"/>
      <c r="W448" s="197"/>
      <c r="X448" s="192"/>
    </row>
    <row r="449" spans="3:24" s="173" customFormat="1" x14ac:dyDescent="0.25">
      <c r="C449" s="194"/>
      <c r="D449" s="150"/>
      <c r="E449" s="204"/>
      <c r="F449" s="204"/>
      <c r="G449" s="204"/>
      <c r="H449" s="204"/>
      <c r="I449" s="204"/>
      <c r="J449" s="204"/>
      <c r="K449" s="204"/>
      <c r="L449" s="204"/>
      <c r="M449" s="204"/>
      <c r="N449" s="200"/>
      <c r="O449" s="197"/>
      <c r="P449" s="197"/>
      <c r="Q449" s="197"/>
      <c r="R449" s="197"/>
      <c r="S449" s="197"/>
      <c r="T449" s="197"/>
      <c r="U449" s="197"/>
      <c r="V449" s="197"/>
      <c r="W449" s="197"/>
      <c r="X449" s="192"/>
    </row>
    <row r="450" spans="3:24" s="173" customFormat="1" x14ac:dyDescent="0.25">
      <c r="C450" s="194"/>
      <c r="D450" s="150"/>
      <c r="E450" s="204"/>
      <c r="F450" s="204"/>
      <c r="G450" s="204"/>
      <c r="H450" s="204"/>
      <c r="I450" s="204"/>
      <c r="J450" s="204"/>
      <c r="K450" s="204"/>
      <c r="L450" s="204"/>
      <c r="M450" s="204"/>
      <c r="N450" s="200"/>
      <c r="O450" s="197"/>
      <c r="P450" s="197"/>
      <c r="Q450" s="197"/>
      <c r="R450" s="197"/>
      <c r="S450" s="197"/>
      <c r="T450" s="197"/>
      <c r="U450" s="197"/>
      <c r="V450" s="197"/>
      <c r="W450" s="197"/>
      <c r="X450" s="192"/>
    </row>
    <row r="451" spans="3:24" s="173" customFormat="1" x14ac:dyDescent="0.25">
      <c r="C451" s="194"/>
      <c r="D451" s="150"/>
      <c r="E451" s="204"/>
      <c r="F451" s="204"/>
      <c r="G451" s="204"/>
      <c r="H451" s="204"/>
      <c r="I451" s="204"/>
      <c r="J451" s="204"/>
      <c r="K451" s="204"/>
      <c r="L451" s="204"/>
      <c r="M451" s="204"/>
      <c r="N451" s="200"/>
      <c r="O451" s="197"/>
      <c r="P451" s="197"/>
      <c r="Q451" s="197"/>
      <c r="R451" s="197"/>
      <c r="S451" s="197"/>
      <c r="T451" s="197"/>
      <c r="U451" s="197"/>
      <c r="V451" s="197"/>
      <c r="W451" s="197"/>
      <c r="X451" s="192"/>
    </row>
    <row r="452" spans="3:24" s="173" customFormat="1" x14ac:dyDescent="0.25">
      <c r="C452" s="194"/>
      <c r="D452" s="150"/>
      <c r="E452" s="204"/>
      <c r="F452" s="204"/>
      <c r="G452" s="204"/>
      <c r="H452" s="204"/>
      <c r="I452" s="204"/>
      <c r="J452" s="204"/>
      <c r="K452" s="204"/>
      <c r="L452" s="204"/>
      <c r="M452" s="204"/>
      <c r="N452" s="200"/>
      <c r="O452" s="197"/>
      <c r="P452" s="197"/>
      <c r="Q452" s="197"/>
      <c r="R452" s="197"/>
      <c r="S452" s="197"/>
      <c r="T452" s="197"/>
      <c r="U452" s="197"/>
      <c r="V452" s="197"/>
      <c r="W452" s="197"/>
      <c r="X452" s="192"/>
    </row>
    <row r="453" spans="3:24" s="173" customFormat="1" x14ac:dyDescent="0.25">
      <c r="C453" s="194"/>
      <c r="D453" s="150"/>
      <c r="E453" s="204"/>
      <c r="F453" s="204"/>
      <c r="G453" s="204"/>
      <c r="H453" s="204"/>
      <c r="I453" s="204"/>
      <c r="J453" s="204"/>
      <c r="K453" s="204"/>
      <c r="L453" s="204"/>
      <c r="M453" s="204"/>
      <c r="N453" s="200"/>
      <c r="O453" s="197"/>
      <c r="P453" s="197"/>
      <c r="Q453" s="197"/>
      <c r="R453" s="197"/>
      <c r="S453" s="197"/>
      <c r="T453" s="197"/>
      <c r="U453" s="197"/>
      <c r="V453" s="197"/>
      <c r="W453" s="197"/>
      <c r="X453" s="192"/>
    </row>
    <row r="454" spans="3:24" s="173" customFormat="1" x14ac:dyDescent="0.25">
      <c r="C454" s="194"/>
      <c r="D454" s="150"/>
      <c r="E454" s="204"/>
      <c r="F454" s="204"/>
      <c r="G454" s="204"/>
      <c r="H454" s="204"/>
      <c r="I454" s="204"/>
      <c r="J454" s="204"/>
      <c r="K454" s="204"/>
      <c r="L454" s="204"/>
      <c r="M454" s="204"/>
      <c r="N454" s="200"/>
      <c r="O454" s="197"/>
      <c r="P454" s="197"/>
      <c r="Q454" s="197"/>
      <c r="R454" s="197"/>
      <c r="S454" s="197"/>
      <c r="T454" s="197"/>
      <c r="U454" s="197"/>
      <c r="V454" s="197"/>
      <c r="W454" s="197"/>
      <c r="X454" s="192"/>
    </row>
    <row r="455" spans="3:24" s="173" customFormat="1" x14ac:dyDescent="0.25">
      <c r="C455" s="194"/>
      <c r="D455" s="150"/>
      <c r="E455" s="204"/>
      <c r="F455" s="204"/>
      <c r="G455" s="204"/>
      <c r="H455" s="204"/>
      <c r="I455" s="204"/>
      <c r="J455" s="204"/>
      <c r="K455" s="204"/>
      <c r="L455" s="204"/>
      <c r="M455" s="204"/>
      <c r="N455" s="200"/>
      <c r="O455" s="197"/>
      <c r="P455" s="197"/>
      <c r="Q455" s="197"/>
      <c r="R455" s="197"/>
      <c r="S455" s="197"/>
      <c r="T455" s="197"/>
      <c r="U455" s="197"/>
      <c r="V455" s="197"/>
      <c r="W455" s="197"/>
      <c r="X455" s="192"/>
    </row>
    <row r="456" spans="3:24" s="173" customFormat="1" x14ac:dyDescent="0.25">
      <c r="C456" s="194"/>
      <c r="D456" s="150"/>
      <c r="E456" s="204"/>
      <c r="F456" s="204"/>
      <c r="G456" s="204"/>
      <c r="H456" s="204"/>
      <c r="I456" s="204"/>
      <c r="J456" s="204"/>
      <c r="K456" s="204"/>
      <c r="L456" s="204"/>
      <c r="M456" s="204"/>
      <c r="N456" s="200"/>
      <c r="O456" s="197"/>
      <c r="P456" s="197"/>
      <c r="Q456" s="197"/>
      <c r="R456" s="197"/>
      <c r="S456" s="197"/>
      <c r="T456" s="197"/>
      <c r="U456" s="197"/>
      <c r="V456" s="197"/>
      <c r="W456" s="197"/>
      <c r="X456" s="192"/>
    </row>
    <row r="457" spans="3:24" s="173" customFormat="1" x14ac:dyDescent="0.25">
      <c r="C457" s="194"/>
      <c r="D457" s="150"/>
      <c r="E457" s="204"/>
      <c r="F457" s="204"/>
      <c r="G457" s="204"/>
      <c r="H457" s="204"/>
      <c r="I457" s="204"/>
      <c r="J457" s="204"/>
      <c r="K457" s="204"/>
      <c r="L457" s="204"/>
      <c r="M457" s="204"/>
      <c r="N457" s="200"/>
      <c r="O457" s="197"/>
      <c r="P457" s="197"/>
      <c r="Q457" s="197"/>
      <c r="R457" s="197"/>
      <c r="S457" s="197"/>
      <c r="T457" s="197"/>
      <c r="U457" s="197"/>
      <c r="V457" s="197"/>
      <c r="W457" s="197"/>
      <c r="X457" s="192"/>
    </row>
    <row r="458" spans="3:24" s="173" customFormat="1" x14ac:dyDescent="0.25">
      <c r="C458" s="194"/>
      <c r="D458" s="150"/>
      <c r="E458" s="204"/>
      <c r="F458" s="204"/>
      <c r="G458" s="204"/>
      <c r="H458" s="204"/>
      <c r="I458" s="204"/>
      <c r="J458" s="204"/>
      <c r="K458" s="204"/>
      <c r="L458" s="204"/>
      <c r="M458" s="204"/>
      <c r="N458" s="200"/>
      <c r="O458" s="197"/>
      <c r="P458" s="197"/>
      <c r="Q458" s="197"/>
      <c r="R458" s="197"/>
      <c r="S458" s="197"/>
      <c r="T458" s="197"/>
      <c r="U458" s="197"/>
      <c r="V458" s="197"/>
      <c r="W458" s="197"/>
      <c r="X458" s="192"/>
    </row>
    <row r="459" spans="3:24" s="173" customFormat="1" x14ac:dyDescent="0.25">
      <c r="C459" s="194"/>
      <c r="D459" s="150"/>
      <c r="E459" s="204"/>
      <c r="F459" s="204"/>
      <c r="G459" s="204"/>
      <c r="H459" s="204"/>
      <c r="I459" s="204"/>
      <c r="J459" s="204"/>
      <c r="K459" s="204"/>
      <c r="L459" s="204"/>
      <c r="M459" s="204"/>
      <c r="N459" s="200"/>
      <c r="O459" s="197"/>
      <c r="P459" s="197"/>
      <c r="Q459" s="197"/>
      <c r="R459" s="197"/>
      <c r="S459" s="197"/>
      <c r="T459" s="197"/>
      <c r="U459" s="197"/>
      <c r="V459" s="197"/>
      <c r="W459" s="197"/>
      <c r="X459" s="192"/>
    </row>
    <row r="460" spans="3:24" s="173" customFormat="1" x14ac:dyDescent="0.25">
      <c r="C460" s="194"/>
      <c r="D460" s="150"/>
      <c r="E460" s="204"/>
      <c r="F460" s="204"/>
      <c r="G460" s="204"/>
      <c r="H460" s="204"/>
      <c r="I460" s="204"/>
      <c r="J460" s="204"/>
      <c r="K460" s="204"/>
      <c r="L460" s="204"/>
      <c r="M460" s="204"/>
      <c r="N460" s="200"/>
      <c r="O460" s="197"/>
      <c r="P460" s="197"/>
      <c r="Q460" s="197"/>
      <c r="R460" s="197"/>
      <c r="S460" s="197"/>
      <c r="T460" s="197"/>
      <c r="U460" s="197"/>
      <c r="V460" s="197"/>
      <c r="W460" s="197"/>
      <c r="X460" s="192"/>
    </row>
    <row r="461" spans="3:24" s="173" customFormat="1" x14ac:dyDescent="0.25">
      <c r="C461" s="194"/>
      <c r="D461" s="150"/>
      <c r="E461" s="204"/>
      <c r="F461" s="204"/>
      <c r="G461" s="204"/>
      <c r="H461" s="204"/>
      <c r="I461" s="204"/>
      <c r="J461" s="204"/>
      <c r="K461" s="204"/>
      <c r="L461" s="204"/>
      <c r="M461" s="204"/>
      <c r="N461" s="200"/>
      <c r="O461" s="197"/>
      <c r="P461" s="197"/>
      <c r="Q461" s="197"/>
      <c r="R461" s="197"/>
      <c r="S461" s="197"/>
      <c r="T461" s="197"/>
      <c r="U461" s="197"/>
      <c r="V461" s="197"/>
      <c r="W461" s="197"/>
      <c r="X461" s="192"/>
    </row>
    <row r="462" spans="3:24" s="173" customFormat="1" x14ac:dyDescent="0.25">
      <c r="C462" s="194"/>
      <c r="D462" s="150"/>
      <c r="E462" s="204"/>
      <c r="F462" s="204"/>
      <c r="G462" s="204"/>
      <c r="H462" s="204"/>
      <c r="I462" s="204"/>
      <c r="J462" s="204"/>
      <c r="K462" s="204"/>
      <c r="L462" s="204"/>
      <c r="M462" s="204"/>
      <c r="N462" s="200"/>
      <c r="O462" s="197"/>
      <c r="P462" s="197"/>
      <c r="Q462" s="197"/>
      <c r="R462" s="197"/>
      <c r="S462" s="197"/>
      <c r="T462" s="197"/>
      <c r="U462" s="197"/>
      <c r="V462" s="197"/>
      <c r="W462" s="197"/>
      <c r="X462" s="192"/>
    </row>
    <row r="463" spans="3:24" s="173" customFormat="1" x14ac:dyDescent="0.25">
      <c r="C463" s="194"/>
      <c r="D463" s="150"/>
      <c r="E463" s="204"/>
      <c r="F463" s="204"/>
      <c r="G463" s="204"/>
      <c r="H463" s="204"/>
      <c r="I463" s="204"/>
      <c r="J463" s="204"/>
      <c r="K463" s="204"/>
      <c r="L463" s="204"/>
      <c r="M463" s="204"/>
      <c r="N463" s="200"/>
      <c r="O463" s="197"/>
      <c r="P463" s="197"/>
      <c r="Q463" s="197"/>
      <c r="R463" s="197"/>
      <c r="S463" s="197"/>
      <c r="T463" s="197"/>
      <c r="U463" s="197"/>
      <c r="V463" s="197"/>
      <c r="W463" s="197"/>
      <c r="X463" s="192"/>
    </row>
    <row r="464" spans="3:24" s="173" customFormat="1" x14ac:dyDescent="0.25">
      <c r="C464" s="194"/>
      <c r="D464" s="150"/>
      <c r="E464" s="204"/>
      <c r="F464" s="204"/>
      <c r="G464" s="204"/>
      <c r="H464" s="204"/>
      <c r="I464" s="204"/>
      <c r="J464" s="204"/>
      <c r="K464" s="204"/>
      <c r="L464" s="204"/>
      <c r="M464" s="204"/>
      <c r="N464" s="200"/>
      <c r="O464" s="197"/>
      <c r="P464" s="197"/>
      <c r="Q464" s="197"/>
      <c r="R464" s="197"/>
      <c r="S464" s="197"/>
      <c r="T464" s="197"/>
      <c r="U464" s="197"/>
      <c r="V464" s="197"/>
      <c r="W464" s="197"/>
      <c r="X464" s="192"/>
    </row>
    <row r="465" spans="3:24" s="173" customFormat="1" x14ac:dyDescent="0.25">
      <c r="C465" s="194"/>
      <c r="D465" s="150"/>
      <c r="E465" s="204"/>
      <c r="F465" s="204"/>
      <c r="G465" s="204"/>
      <c r="H465" s="204"/>
      <c r="I465" s="204"/>
      <c r="J465" s="204"/>
      <c r="K465" s="204"/>
      <c r="L465" s="204"/>
      <c r="M465" s="204"/>
      <c r="N465" s="200"/>
      <c r="O465" s="197"/>
      <c r="P465" s="197"/>
      <c r="Q465" s="197"/>
      <c r="R465" s="197"/>
      <c r="S465" s="197"/>
      <c r="T465" s="197"/>
      <c r="U465" s="197"/>
      <c r="V465" s="197"/>
      <c r="W465" s="197"/>
      <c r="X465" s="192"/>
    </row>
    <row r="466" spans="3:24" s="173" customFormat="1" x14ac:dyDescent="0.25">
      <c r="C466" s="194"/>
      <c r="D466" s="150"/>
      <c r="E466" s="204"/>
      <c r="F466" s="204"/>
      <c r="G466" s="204"/>
      <c r="H466" s="204"/>
      <c r="I466" s="204"/>
      <c r="J466" s="204"/>
      <c r="K466" s="204"/>
      <c r="L466" s="204"/>
      <c r="M466" s="204"/>
      <c r="N466" s="200"/>
      <c r="O466" s="197"/>
      <c r="P466" s="197"/>
      <c r="Q466" s="197"/>
      <c r="R466" s="197"/>
      <c r="S466" s="197"/>
      <c r="T466" s="197"/>
      <c r="U466" s="197"/>
      <c r="V466" s="197"/>
      <c r="W466" s="197"/>
      <c r="X466" s="192"/>
    </row>
    <row r="467" spans="3:24" s="173" customFormat="1" x14ac:dyDescent="0.25">
      <c r="C467" s="194"/>
      <c r="D467" s="150"/>
      <c r="E467" s="204"/>
      <c r="F467" s="204"/>
      <c r="G467" s="204"/>
      <c r="H467" s="204"/>
      <c r="I467" s="204"/>
      <c r="J467" s="204"/>
      <c r="K467" s="204"/>
      <c r="L467" s="204"/>
      <c r="M467" s="204"/>
      <c r="N467" s="200"/>
      <c r="O467" s="197"/>
      <c r="P467" s="197"/>
      <c r="Q467" s="197"/>
      <c r="R467" s="197"/>
      <c r="S467" s="197"/>
      <c r="T467" s="197"/>
      <c r="U467" s="197"/>
      <c r="V467" s="197"/>
      <c r="W467" s="197"/>
      <c r="X467" s="192"/>
    </row>
    <row r="468" spans="3:24" s="173" customFormat="1" x14ac:dyDescent="0.25">
      <c r="C468" s="194"/>
      <c r="D468" s="150"/>
      <c r="E468" s="204"/>
      <c r="F468" s="204"/>
      <c r="G468" s="204"/>
      <c r="H468" s="204"/>
      <c r="I468" s="204"/>
      <c r="J468" s="204"/>
      <c r="K468" s="204"/>
      <c r="L468" s="204"/>
      <c r="M468" s="204"/>
      <c r="N468" s="200"/>
      <c r="O468" s="197"/>
      <c r="P468" s="197"/>
      <c r="Q468" s="197"/>
      <c r="R468" s="197"/>
      <c r="S468" s="197"/>
      <c r="T468" s="197"/>
      <c r="U468" s="197"/>
      <c r="V468" s="197"/>
      <c r="W468" s="197"/>
      <c r="X468" s="192"/>
    </row>
    <row r="469" spans="3:24" s="173" customFormat="1" x14ac:dyDescent="0.25">
      <c r="C469" s="194"/>
      <c r="D469" s="150"/>
      <c r="E469" s="204"/>
      <c r="F469" s="204"/>
      <c r="G469" s="204"/>
      <c r="H469" s="204"/>
      <c r="I469" s="204"/>
      <c r="J469" s="204"/>
      <c r="K469" s="204"/>
      <c r="L469" s="204"/>
      <c r="M469" s="204"/>
      <c r="N469" s="200"/>
      <c r="O469" s="197"/>
      <c r="P469" s="197"/>
      <c r="Q469" s="197"/>
      <c r="R469" s="197"/>
      <c r="S469" s="197"/>
      <c r="T469" s="197"/>
      <c r="U469" s="197"/>
      <c r="V469" s="197"/>
      <c r="W469" s="197"/>
      <c r="X469" s="192"/>
    </row>
    <row r="470" spans="3:24" s="173" customFormat="1" x14ac:dyDescent="0.25">
      <c r="C470" s="194"/>
      <c r="D470" s="150"/>
      <c r="E470" s="204"/>
      <c r="F470" s="204"/>
      <c r="G470" s="204"/>
      <c r="H470" s="204"/>
      <c r="I470" s="204"/>
      <c r="J470" s="204"/>
      <c r="K470" s="204"/>
      <c r="L470" s="204"/>
      <c r="M470" s="204"/>
      <c r="N470" s="200"/>
      <c r="O470" s="197"/>
      <c r="P470" s="197"/>
      <c r="Q470" s="197"/>
      <c r="R470" s="197"/>
      <c r="S470" s="197"/>
      <c r="T470" s="197"/>
      <c r="U470" s="197"/>
      <c r="V470" s="197"/>
      <c r="W470" s="197"/>
      <c r="X470" s="192"/>
    </row>
    <row r="471" spans="3:24" s="173" customFormat="1" x14ac:dyDescent="0.25">
      <c r="C471" s="194"/>
      <c r="D471" s="150"/>
      <c r="E471" s="204"/>
      <c r="F471" s="204"/>
      <c r="G471" s="204"/>
      <c r="H471" s="204"/>
      <c r="I471" s="204"/>
      <c r="J471" s="204"/>
      <c r="K471" s="204"/>
      <c r="L471" s="204"/>
      <c r="M471" s="204"/>
      <c r="N471" s="200"/>
      <c r="O471" s="197"/>
      <c r="P471" s="197"/>
      <c r="Q471" s="197"/>
      <c r="R471" s="197"/>
      <c r="S471" s="197"/>
      <c r="T471" s="197"/>
      <c r="U471" s="197"/>
      <c r="V471" s="197"/>
      <c r="W471" s="197"/>
      <c r="X471" s="192"/>
    </row>
    <row r="472" spans="3:24" s="173" customFormat="1" x14ac:dyDescent="0.25">
      <c r="C472" s="194"/>
      <c r="D472" s="150"/>
      <c r="E472" s="204"/>
      <c r="F472" s="204"/>
      <c r="G472" s="204"/>
      <c r="H472" s="204"/>
      <c r="I472" s="204"/>
      <c r="J472" s="204"/>
      <c r="K472" s="204"/>
      <c r="L472" s="204"/>
      <c r="M472" s="204"/>
      <c r="N472" s="200"/>
      <c r="O472" s="197"/>
      <c r="P472" s="197"/>
      <c r="Q472" s="197"/>
      <c r="R472" s="197"/>
      <c r="S472" s="197"/>
      <c r="T472" s="197"/>
      <c r="U472" s="197"/>
      <c r="V472" s="197"/>
      <c r="W472" s="197"/>
      <c r="X472" s="192"/>
    </row>
    <row r="473" spans="3:24" s="173" customFormat="1" x14ac:dyDescent="0.25">
      <c r="C473" s="194"/>
      <c r="D473" s="150"/>
      <c r="E473" s="204"/>
      <c r="F473" s="204"/>
      <c r="G473" s="204"/>
      <c r="H473" s="204"/>
      <c r="I473" s="204"/>
      <c r="J473" s="204"/>
      <c r="K473" s="204"/>
      <c r="L473" s="204"/>
      <c r="M473" s="204"/>
      <c r="N473" s="200"/>
      <c r="O473" s="197"/>
      <c r="P473" s="197"/>
      <c r="Q473" s="197"/>
      <c r="R473" s="197"/>
      <c r="S473" s="197"/>
      <c r="T473" s="197"/>
      <c r="U473" s="197"/>
      <c r="V473" s="197"/>
      <c r="W473" s="197"/>
      <c r="X473" s="192"/>
    </row>
    <row r="474" spans="3:24" s="173" customFormat="1" x14ac:dyDescent="0.25">
      <c r="C474" s="194"/>
      <c r="D474" s="150"/>
      <c r="E474" s="204"/>
      <c r="F474" s="204"/>
      <c r="G474" s="204"/>
      <c r="H474" s="204"/>
      <c r="I474" s="204"/>
      <c r="J474" s="204"/>
      <c r="K474" s="204"/>
      <c r="L474" s="204"/>
      <c r="M474" s="204"/>
      <c r="N474" s="200"/>
      <c r="O474" s="197"/>
      <c r="P474" s="197"/>
      <c r="Q474" s="197"/>
      <c r="R474" s="197"/>
      <c r="S474" s="197"/>
      <c r="T474" s="197"/>
      <c r="U474" s="197"/>
      <c r="V474" s="197"/>
      <c r="W474" s="197"/>
      <c r="X474" s="192"/>
    </row>
    <row r="475" spans="3:24" s="173" customFormat="1" x14ac:dyDescent="0.25">
      <c r="C475" s="194"/>
      <c r="D475" s="150"/>
      <c r="E475" s="204"/>
      <c r="F475" s="204"/>
      <c r="G475" s="204"/>
      <c r="H475" s="204"/>
      <c r="I475" s="204"/>
      <c r="J475" s="204"/>
      <c r="K475" s="204"/>
      <c r="L475" s="204"/>
      <c r="M475" s="204"/>
      <c r="N475" s="200"/>
      <c r="O475" s="197"/>
      <c r="P475" s="197"/>
      <c r="Q475" s="197"/>
      <c r="R475" s="197"/>
      <c r="S475" s="197"/>
      <c r="T475" s="197"/>
      <c r="U475" s="197"/>
      <c r="V475" s="197"/>
      <c r="W475" s="197"/>
      <c r="X475" s="192"/>
    </row>
    <row r="476" spans="3:24" s="173" customFormat="1" x14ac:dyDescent="0.25">
      <c r="C476" s="194"/>
      <c r="D476" s="150"/>
      <c r="E476" s="204"/>
      <c r="F476" s="204"/>
      <c r="G476" s="204"/>
      <c r="H476" s="204"/>
      <c r="I476" s="204"/>
      <c r="J476" s="204"/>
      <c r="K476" s="204"/>
      <c r="L476" s="204"/>
      <c r="M476" s="204"/>
      <c r="N476" s="200"/>
      <c r="O476" s="197"/>
      <c r="P476" s="197"/>
      <c r="Q476" s="197"/>
      <c r="R476" s="197"/>
      <c r="S476" s="197"/>
      <c r="T476" s="197"/>
      <c r="U476" s="197"/>
      <c r="V476" s="197"/>
      <c r="W476" s="197"/>
      <c r="X476" s="192"/>
    </row>
    <row r="477" spans="3:24" s="173" customFormat="1" x14ac:dyDescent="0.25">
      <c r="C477" s="194"/>
      <c r="D477" s="150"/>
      <c r="E477" s="204"/>
      <c r="F477" s="204"/>
      <c r="G477" s="204"/>
      <c r="H477" s="204"/>
      <c r="I477" s="204"/>
      <c r="J477" s="204"/>
      <c r="K477" s="204"/>
      <c r="L477" s="204"/>
      <c r="M477" s="204"/>
      <c r="N477" s="200"/>
      <c r="O477" s="197"/>
      <c r="P477" s="197"/>
      <c r="Q477" s="197"/>
      <c r="R477" s="197"/>
      <c r="S477" s="197"/>
      <c r="T477" s="197"/>
      <c r="U477" s="197"/>
      <c r="V477" s="197"/>
      <c r="W477" s="197"/>
      <c r="X477" s="192"/>
    </row>
    <row r="478" spans="3:24" s="173" customFormat="1" x14ac:dyDescent="0.25">
      <c r="C478" s="194"/>
      <c r="D478" s="150"/>
      <c r="E478" s="204"/>
      <c r="F478" s="204"/>
      <c r="G478" s="204"/>
      <c r="H478" s="204"/>
      <c r="I478" s="204"/>
      <c r="J478" s="204"/>
      <c r="K478" s="204"/>
      <c r="L478" s="204"/>
      <c r="M478" s="204"/>
      <c r="N478" s="200"/>
      <c r="O478" s="197"/>
      <c r="P478" s="197"/>
      <c r="Q478" s="197"/>
      <c r="R478" s="197"/>
      <c r="S478" s="197"/>
      <c r="T478" s="197"/>
      <c r="U478" s="197"/>
      <c r="V478" s="197"/>
      <c r="W478" s="197"/>
      <c r="X478" s="192"/>
    </row>
    <row r="479" spans="3:24" s="173" customFormat="1" x14ac:dyDescent="0.25">
      <c r="C479" s="194"/>
      <c r="D479" s="150"/>
      <c r="E479" s="204"/>
      <c r="F479" s="204"/>
      <c r="G479" s="204"/>
      <c r="H479" s="204"/>
      <c r="I479" s="204"/>
      <c r="J479" s="204"/>
      <c r="K479" s="204"/>
      <c r="L479" s="204"/>
      <c r="M479" s="204"/>
      <c r="N479" s="200"/>
      <c r="O479" s="197"/>
      <c r="P479" s="197"/>
      <c r="Q479" s="197"/>
      <c r="R479" s="197"/>
      <c r="S479" s="197"/>
      <c r="T479" s="197"/>
      <c r="U479" s="197"/>
      <c r="V479" s="197"/>
      <c r="W479" s="197"/>
      <c r="X479" s="192"/>
    </row>
    <row r="480" spans="3:24" s="173" customFormat="1" x14ac:dyDescent="0.25">
      <c r="C480" s="194"/>
      <c r="D480" s="150"/>
      <c r="E480" s="204"/>
      <c r="F480" s="204"/>
      <c r="G480" s="204"/>
      <c r="H480" s="204"/>
      <c r="I480" s="204"/>
      <c r="J480" s="204"/>
      <c r="K480" s="204"/>
      <c r="L480" s="204"/>
      <c r="M480" s="204"/>
      <c r="N480" s="200"/>
      <c r="O480" s="197"/>
      <c r="P480" s="197"/>
      <c r="Q480" s="197"/>
      <c r="R480" s="197"/>
      <c r="S480" s="197"/>
      <c r="T480" s="197"/>
      <c r="U480" s="197"/>
      <c r="V480" s="197"/>
      <c r="W480" s="197"/>
      <c r="X480" s="192"/>
    </row>
    <row r="481" spans="3:24" s="173" customFormat="1" x14ac:dyDescent="0.25">
      <c r="C481" s="194"/>
      <c r="D481" s="150"/>
      <c r="E481" s="204"/>
      <c r="F481" s="204"/>
      <c r="G481" s="204"/>
      <c r="H481" s="204"/>
      <c r="I481" s="204"/>
      <c r="J481" s="204"/>
      <c r="K481" s="204"/>
      <c r="L481" s="204"/>
      <c r="M481" s="204"/>
      <c r="N481" s="200"/>
      <c r="O481" s="197"/>
      <c r="P481" s="197"/>
      <c r="Q481" s="197"/>
      <c r="R481" s="197"/>
      <c r="S481" s="197"/>
      <c r="T481" s="197"/>
      <c r="U481" s="197"/>
      <c r="V481" s="197"/>
      <c r="W481" s="197"/>
      <c r="X481" s="192"/>
    </row>
    <row r="482" spans="3:24" s="173" customFormat="1" x14ac:dyDescent="0.25">
      <c r="C482" s="194"/>
      <c r="D482" s="150"/>
      <c r="E482" s="204"/>
      <c r="F482" s="204"/>
      <c r="G482" s="204"/>
      <c r="H482" s="204"/>
      <c r="I482" s="204"/>
      <c r="J482" s="204"/>
      <c r="K482" s="204"/>
      <c r="L482" s="204"/>
      <c r="M482" s="204"/>
      <c r="N482" s="200"/>
      <c r="O482" s="197"/>
      <c r="P482" s="197"/>
      <c r="Q482" s="197"/>
      <c r="R482" s="197"/>
      <c r="S482" s="197"/>
      <c r="T482" s="197"/>
      <c r="U482" s="197"/>
      <c r="V482" s="197"/>
      <c r="W482" s="197"/>
      <c r="X482" s="192"/>
    </row>
    <row r="483" spans="3:24" s="173" customFormat="1" x14ac:dyDescent="0.25">
      <c r="C483" s="194"/>
      <c r="D483" s="150"/>
      <c r="E483" s="204"/>
      <c r="F483" s="204"/>
      <c r="G483" s="204"/>
      <c r="H483" s="204"/>
      <c r="I483" s="204"/>
      <c r="J483" s="204"/>
      <c r="K483" s="204"/>
      <c r="L483" s="204"/>
      <c r="M483" s="204"/>
      <c r="N483" s="200"/>
      <c r="O483" s="197"/>
      <c r="P483" s="197"/>
      <c r="Q483" s="197"/>
      <c r="R483" s="197"/>
      <c r="S483" s="197"/>
      <c r="T483" s="197"/>
      <c r="U483" s="197"/>
      <c r="V483" s="197"/>
      <c r="W483" s="197"/>
      <c r="X483" s="192"/>
    </row>
    <row r="484" spans="3:24" s="173" customFormat="1" x14ac:dyDescent="0.25">
      <c r="C484" s="194"/>
      <c r="D484" s="150"/>
      <c r="E484" s="204"/>
      <c r="F484" s="204"/>
      <c r="G484" s="204"/>
      <c r="H484" s="204"/>
      <c r="I484" s="204"/>
      <c r="J484" s="204"/>
      <c r="K484" s="204"/>
      <c r="L484" s="204"/>
      <c r="M484" s="204"/>
      <c r="N484" s="200"/>
      <c r="O484" s="197"/>
      <c r="P484" s="197"/>
      <c r="Q484" s="197"/>
      <c r="R484" s="197"/>
      <c r="S484" s="197"/>
      <c r="T484" s="197"/>
      <c r="U484" s="197"/>
      <c r="V484" s="197"/>
      <c r="W484" s="197"/>
      <c r="X484" s="192"/>
    </row>
    <row r="485" spans="3:24" s="173" customFormat="1" x14ac:dyDescent="0.25">
      <c r="C485" s="194"/>
      <c r="D485" s="150"/>
      <c r="E485" s="204"/>
      <c r="F485" s="204"/>
      <c r="G485" s="204"/>
      <c r="H485" s="204"/>
      <c r="I485" s="204"/>
      <c r="J485" s="204"/>
      <c r="K485" s="204"/>
      <c r="L485" s="204"/>
      <c r="M485" s="204"/>
      <c r="N485" s="200"/>
      <c r="O485" s="197"/>
      <c r="P485" s="197"/>
      <c r="Q485" s="197"/>
      <c r="R485" s="197"/>
      <c r="S485" s="197"/>
      <c r="T485" s="197"/>
      <c r="U485" s="197"/>
      <c r="V485" s="197"/>
      <c r="W485" s="197"/>
      <c r="X485" s="192"/>
    </row>
    <row r="486" spans="3:24" s="173" customFormat="1" x14ac:dyDescent="0.25">
      <c r="C486" s="194"/>
      <c r="D486" s="150"/>
      <c r="E486" s="204"/>
      <c r="F486" s="204"/>
      <c r="G486" s="204"/>
      <c r="H486" s="204"/>
      <c r="I486" s="204"/>
      <c r="J486" s="204"/>
      <c r="K486" s="204"/>
      <c r="L486" s="204"/>
      <c r="M486" s="204"/>
      <c r="N486" s="200"/>
      <c r="O486" s="197"/>
      <c r="P486" s="197"/>
      <c r="Q486" s="197"/>
      <c r="R486" s="197"/>
      <c r="S486" s="197"/>
      <c r="T486" s="197"/>
      <c r="U486" s="197"/>
      <c r="V486" s="197"/>
      <c r="W486" s="197"/>
      <c r="X486" s="192"/>
    </row>
    <row r="487" spans="3:24" s="173" customFormat="1" x14ac:dyDescent="0.25">
      <c r="C487" s="194"/>
      <c r="D487" s="150"/>
      <c r="E487" s="204"/>
      <c r="F487" s="204"/>
      <c r="G487" s="204"/>
      <c r="H487" s="204"/>
      <c r="I487" s="204"/>
      <c r="J487" s="204"/>
      <c r="K487" s="204"/>
      <c r="L487" s="204"/>
      <c r="M487" s="204"/>
      <c r="N487" s="200"/>
      <c r="O487" s="197"/>
      <c r="P487" s="197"/>
      <c r="Q487" s="197"/>
      <c r="R487" s="197"/>
      <c r="S487" s="197"/>
      <c r="T487" s="197"/>
      <c r="U487" s="197"/>
      <c r="V487" s="197"/>
      <c r="W487" s="197"/>
      <c r="X487" s="192"/>
    </row>
    <row r="488" spans="3:24" s="173" customFormat="1" x14ac:dyDescent="0.25">
      <c r="C488" s="194"/>
      <c r="D488" s="150"/>
      <c r="E488" s="204"/>
      <c r="F488" s="204"/>
      <c r="G488" s="204"/>
      <c r="H488" s="204"/>
      <c r="I488" s="204"/>
      <c r="J488" s="204"/>
      <c r="K488" s="204"/>
      <c r="L488" s="204"/>
      <c r="M488" s="204"/>
      <c r="N488" s="200"/>
      <c r="O488" s="197"/>
      <c r="P488" s="197"/>
      <c r="Q488" s="197"/>
      <c r="R488" s="197"/>
      <c r="S488" s="197"/>
      <c r="T488" s="197"/>
      <c r="U488" s="197"/>
      <c r="V488" s="197"/>
      <c r="W488" s="197"/>
      <c r="X488" s="192"/>
    </row>
    <row r="489" spans="3:24" s="173" customFormat="1" x14ac:dyDescent="0.25">
      <c r="C489" s="194"/>
      <c r="D489" s="150"/>
      <c r="E489" s="204"/>
      <c r="F489" s="204"/>
      <c r="G489" s="204"/>
      <c r="H489" s="204"/>
      <c r="I489" s="204"/>
      <c r="J489" s="204"/>
      <c r="K489" s="204"/>
      <c r="L489" s="204"/>
      <c r="M489" s="204"/>
      <c r="N489" s="200"/>
      <c r="O489" s="197"/>
      <c r="P489" s="197"/>
      <c r="Q489" s="197"/>
      <c r="R489" s="197"/>
      <c r="S489" s="197"/>
      <c r="T489" s="197"/>
      <c r="U489" s="197"/>
      <c r="V489" s="197"/>
      <c r="W489" s="197"/>
      <c r="X489" s="192"/>
    </row>
    <row r="490" spans="3:24" s="173" customFormat="1" x14ac:dyDescent="0.25">
      <c r="C490" s="194"/>
      <c r="D490" s="150"/>
      <c r="E490" s="204"/>
      <c r="F490" s="204"/>
      <c r="G490" s="204"/>
      <c r="H490" s="204"/>
      <c r="I490" s="204"/>
      <c r="J490" s="204"/>
      <c r="K490" s="204"/>
      <c r="L490" s="204"/>
      <c r="M490" s="204"/>
      <c r="N490" s="200"/>
      <c r="O490" s="197"/>
      <c r="P490" s="197"/>
      <c r="Q490" s="197"/>
      <c r="R490" s="197"/>
      <c r="S490" s="197"/>
      <c r="T490" s="197"/>
      <c r="U490" s="197"/>
      <c r="V490" s="197"/>
      <c r="W490" s="197"/>
      <c r="X490" s="192"/>
    </row>
    <row r="491" spans="3:24" s="173" customFormat="1" x14ac:dyDescent="0.25">
      <c r="C491" s="194"/>
      <c r="D491" s="150"/>
      <c r="E491" s="204"/>
      <c r="F491" s="204"/>
      <c r="G491" s="204"/>
      <c r="H491" s="204"/>
      <c r="I491" s="204"/>
      <c r="J491" s="204"/>
      <c r="K491" s="204"/>
      <c r="L491" s="204"/>
      <c r="M491" s="204"/>
      <c r="N491" s="200"/>
      <c r="O491" s="197"/>
      <c r="P491" s="197"/>
      <c r="Q491" s="197"/>
      <c r="R491" s="197"/>
      <c r="S491" s="197"/>
      <c r="T491" s="197"/>
      <c r="U491" s="197"/>
      <c r="V491" s="197"/>
      <c r="W491" s="197"/>
      <c r="X491" s="192"/>
    </row>
    <row r="492" spans="3:24" s="173" customFormat="1" x14ac:dyDescent="0.25">
      <c r="C492" s="194"/>
      <c r="D492" s="150"/>
      <c r="E492" s="204"/>
      <c r="F492" s="204"/>
      <c r="G492" s="204"/>
      <c r="H492" s="204"/>
      <c r="I492" s="204"/>
      <c r="J492" s="204"/>
      <c r="K492" s="204"/>
      <c r="L492" s="204"/>
      <c r="M492" s="204"/>
      <c r="N492" s="200"/>
      <c r="O492" s="197"/>
      <c r="P492" s="197"/>
      <c r="Q492" s="197"/>
      <c r="R492" s="197"/>
      <c r="S492" s="197"/>
      <c r="T492" s="197"/>
      <c r="U492" s="197"/>
      <c r="V492" s="197"/>
      <c r="W492" s="197"/>
      <c r="X492" s="192"/>
    </row>
    <row r="493" spans="3:24" s="173" customFormat="1" x14ac:dyDescent="0.25">
      <c r="C493" s="194"/>
      <c r="D493" s="150"/>
      <c r="E493" s="204"/>
      <c r="F493" s="204"/>
      <c r="G493" s="204"/>
      <c r="H493" s="204"/>
      <c r="I493" s="204"/>
      <c r="J493" s="204"/>
      <c r="K493" s="204"/>
      <c r="L493" s="204"/>
      <c r="M493" s="204"/>
      <c r="N493" s="200"/>
      <c r="O493" s="197"/>
      <c r="P493" s="197"/>
      <c r="Q493" s="197"/>
      <c r="R493" s="197"/>
      <c r="S493" s="197"/>
      <c r="T493" s="197"/>
      <c r="U493" s="197"/>
      <c r="V493" s="197"/>
      <c r="W493" s="197"/>
      <c r="X493" s="192"/>
    </row>
    <row r="494" spans="3:24" s="173" customFormat="1" x14ac:dyDescent="0.25">
      <c r="C494" s="194"/>
      <c r="D494" s="150"/>
      <c r="E494" s="204"/>
      <c r="F494" s="204"/>
      <c r="G494" s="204"/>
      <c r="H494" s="204"/>
      <c r="I494" s="204"/>
      <c r="J494" s="204"/>
      <c r="K494" s="204"/>
      <c r="L494" s="204"/>
      <c r="M494" s="204"/>
      <c r="N494" s="200"/>
      <c r="O494" s="197"/>
      <c r="P494" s="197"/>
      <c r="Q494" s="197"/>
      <c r="R494" s="197"/>
      <c r="S494" s="197"/>
      <c r="T494" s="197"/>
      <c r="U494" s="197"/>
      <c r="V494" s="197"/>
      <c r="W494" s="197"/>
      <c r="X494" s="192"/>
    </row>
    <row r="495" spans="3:24" s="173" customFormat="1" x14ac:dyDescent="0.25">
      <c r="C495" s="194"/>
      <c r="D495" s="150"/>
      <c r="E495" s="204"/>
      <c r="F495" s="204"/>
      <c r="G495" s="204"/>
      <c r="H495" s="204"/>
      <c r="I495" s="204"/>
      <c r="J495" s="204"/>
      <c r="K495" s="204"/>
      <c r="L495" s="204"/>
      <c r="M495" s="204"/>
      <c r="N495" s="200"/>
      <c r="O495" s="197"/>
      <c r="P495" s="197"/>
      <c r="Q495" s="197"/>
      <c r="R495" s="197"/>
      <c r="S495" s="197"/>
      <c r="T495" s="197"/>
      <c r="U495" s="197"/>
      <c r="V495" s="197"/>
      <c r="W495" s="197"/>
      <c r="X495" s="192"/>
    </row>
    <row r="496" spans="3:24" s="173" customFormat="1" x14ac:dyDescent="0.25">
      <c r="C496" s="194"/>
      <c r="D496" s="150"/>
      <c r="E496" s="204"/>
      <c r="F496" s="204"/>
      <c r="G496" s="204"/>
      <c r="H496" s="204"/>
      <c r="I496" s="204"/>
      <c r="J496" s="204"/>
      <c r="K496" s="204"/>
      <c r="L496" s="204"/>
      <c r="M496" s="204"/>
      <c r="N496" s="200"/>
      <c r="O496" s="197"/>
      <c r="P496" s="197"/>
      <c r="Q496" s="197"/>
      <c r="R496" s="197"/>
      <c r="S496" s="197"/>
      <c r="T496" s="197"/>
      <c r="U496" s="197"/>
      <c r="V496" s="197"/>
      <c r="W496" s="197"/>
      <c r="X496" s="192"/>
    </row>
    <row r="497" spans="3:24" s="173" customFormat="1" x14ac:dyDescent="0.25">
      <c r="C497" s="194"/>
      <c r="D497" s="150"/>
      <c r="E497" s="204"/>
      <c r="F497" s="204"/>
      <c r="G497" s="204"/>
      <c r="H497" s="204"/>
      <c r="I497" s="204"/>
      <c r="J497" s="204"/>
      <c r="K497" s="204"/>
      <c r="L497" s="204"/>
      <c r="M497" s="204"/>
      <c r="N497" s="200"/>
      <c r="O497" s="197"/>
      <c r="P497" s="197"/>
      <c r="Q497" s="197"/>
      <c r="R497" s="197"/>
      <c r="S497" s="197"/>
      <c r="T497" s="197"/>
      <c r="U497" s="197"/>
      <c r="V497" s="197"/>
      <c r="W497" s="197"/>
      <c r="X497" s="192"/>
    </row>
    <row r="498" spans="3:24" s="173" customFormat="1" x14ac:dyDescent="0.25">
      <c r="C498" s="194"/>
      <c r="D498" s="150"/>
      <c r="E498" s="204"/>
      <c r="F498" s="204"/>
      <c r="G498" s="204"/>
      <c r="H498" s="204"/>
      <c r="I498" s="204"/>
      <c r="J498" s="204"/>
      <c r="K498" s="204"/>
      <c r="L498" s="204"/>
      <c r="M498" s="204"/>
      <c r="N498" s="200"/>
      <c r="O498" s="197"/>
      <c r="P498" s="197"/>
      <c r="Q498" s="197"/>
      <c r="R498" s="197"/>
      <c r="S498" s="197"/>
      <c r="T498" s="197"/>
      <c r="U498" s="197"/>
      <c r="V498" s="197"/>
      <c r="W498" s="197"/>
      <c r="X498" s="192"/>
    </row>
    <row r="499" spans="3:24" s="173" customFormat="1" x14ac:dyDescent="0.25">
      <c r="C499" s="194"/>
      <c r="D499" s="150"/>
      <c r="E499" s="204"/>
      <c r="F499" s="204"/>
      <c r="G499" s="204"/>
      <c r="H499" s="204"/>
      <c r="I499" s="204"/>
      <c r="J499" s="204"/>
      <c r="K499" s="204"/>
      <c r="L499" s="204"/>
      <c r="M499" s="204"/>
      <c r="N499" s="200"/>
      <c r="O499" s="197"/>
      <c r="P499" s="197"/>
      <c r="Q499" s="197"/>
      <c r="R499" s="197"/>
      <c r="S499" s="197"/>
      <c r="T499" s="197"/>
      <c r="U499" s="197"/>
      <c r="V499" s="197"/>
      <c r="W499" s="197"/>
      <c r="X499" s="192"/>
    </row>
    <row r="500" spans="3:24" s="173" customFormat="1" x14ac:dyDescent="0.25">
      <c r="C500" s="194"/>
      <c r="D500" s="150"/>
      <c r="E500" s="204"/>
      <c r="F500" s="204"/>
      <c r="G500" s="204"/>
      <c r="H500" s="204"/>
      <c r="I500" s="204"/>
      <c r="J500" s="204"/>
      <c r="K500" s="204"/>
      <c r="L500" s="204"/>
      <c r="M500" s="204"/>
      <c r="N500" s="200"/>
      <c r="O500" s="197"/>
      <c r="P500" s="197"/>
      <c r="Q500" s="197"/>
      <c r="R500" s="197"/>
      <c r="S500" s="197"/>
      <c r="T500" s="197"/>
      <c r="U500" s="197"/>
      <c r="V500" s="197"/>
      <c r="W500" s="197"/>
      <c r="X500" s="192"/>
    </row>
    <row r="501" spans="3:24" s="173" customFormat="1" x14ac:dyDescent="0.25">
      <c r="C501" s="194"/>
      <c r="D501" s="150"/>
      <c r="E501" s="204"/>
      <c r="F501" s="204"/>
      <c r="G501" s="204"/>
      <c r="H501" s="204"/>
      <c r="I501" s="204"/>
      <c r="J501" s="204"/>
      <c r="K501" s="204"/>
      <c r="L501" s="204"/>
      <c r="M501" s="204"/>
      <c r="N501" s="200"/>
      <c r="O501" s="197"/>
      <c r="P501" s="197"/>
      <c r="Q501" s="197"/>
      <c r="R501" s="197"/>
      <c r="S501" s="197"/>
      <c r="T501" s="197"/>
      <c r="U501" s="197"/>
      <c r="V501" s="197"/>
      <c r="W501" s="197"/>
      <c r="X501" s="192"/>
    </row>
    <row r="502" spans="3:24" s="173" customFormat="1" x14ac:dyDescent="0.25">
      <c r="C502" s="194"/>
      <c r="D502" s="150"/>
      <c r="E502" s="204"/>
      <c r="F502" s="204"/>
      <c r="G502" s="204"/>
      <c r="H502" s="204"/>
      <c r="I502" s="204"/>
      <c r="J502" s="204"/>
      <c r="K502" s="204"/>
      <c r="L502" s="204"/>
      <c r="M502" s="204"/>
      <c r="N502" s="200"/>
      <c r="O502" s="197"/>
      <c r="P502" s="197"/>
      <c r="Q502" s="197"/>
      <c r="R502" s="197"/>
      <c r="S502" s="197"/>
      <c r="T502" s="197"/>
      <c r="U502" s="197"/>
      <c r="V502" s="197"/>
      <c r="W502" s="197"/>
      <c r="X502" s="192"/>
    </row>
    <row r="503" spans="3:24" s="173" customFormat="1" x14ac:dyDescent="0.25">
      <c r="C503" s="194"/>
      <c r="D503" s="150"/>
      <c r="E503" s="204"/>
      <c r="F503" s="204"/>
      <c r="G503" s="204"/>
      <c r="H503" s="204"/>
      <c r="I503" s="204"/>
      <c r="J503" s="204"/>
      <c r="K503" s="204"/>
      <c r="L503" s="204"/>
      <c r="M503" s="204"/>
      <c r="N503" s="200"/>
      <c r="O503" s="197"/>
      <c r="P503" s="197"/>
      <c r="Q503" s="197"/>
      <c r="R503" s="197"/>
      <c r="S503" s="197"/>
      <c r="T503" s="197"/>
      <c r="U503" s="197"/>
      <c r="V503" s="197"/>
      <c r="W503" s="197"/>
      <c r="X503" s="192"/>
    </row>
    <row r="504" spans="3:24" s="173" customFormat="1" x14ac:dyDescent="0.25">
      <c r="C504" s="194"/>
      <c r="D504" s="150"/>
      <c r="E504" s="204"/>
      <c r="F504" s="204"/>
      <c r="G504" s="204"/>
      <c r="H504" s="204"/>
      <c r="I504" s="204"/>
      <c r="J504" s="204"/>
      <c r="K504" s="204"/>
      <c r="L504" s="204"/>
      <c r="M504" s="204"/>
      <c r="N504" s="200"/>
      <c r="O504" s="197"/>
      <c r="P504" s="197"/>
      <c r="Q504" s="197"/>
      <c r="R504" s="197"/>
      <c r="S504" s="197"/>
      <c r="T504" s="197"/>
      <c r="U504" s="197"/>
      <c r="V504" s="197"/>
      <c r="W504" s="197"/>
      <c r="X504" s="192"/>
    </row>
    <row r="505" spans="3:24" s="173" customFormat="1" x14ac:dyDescent="0.25">
      <c r="C505" s="194"/>
      <c r="D505" s="150"/>
      <c r="E505" s="204"/>
      <c r="F505" s="204"/>
      <c r="G505" s="204"/>
      <c r="H505" s="204"/>
      <c r="I505" s="204"/>
      <c r="J505" s="204"/>
      <c r="K505" s="204"/>
      <c r="L505" s="204"/>
      <c r="M505" s="204"/>
      <c r="N505" s="200"/>
      <c r="O505" s="197"/>
      <c r="P505" s="197"/>
      <c r="Q505" s="197"/>
      <c r="R505" s="197"/>
      <c r="S505" s="197"/>
      <c r="T505" s="197"/>
      <c r="U505" s="197"/>
      <c r="V505" s="197"/>
      <c r="W505" s="197"/>
      <c r="X505" s="192"/>
    </row>
    <row r="506" spans="3:24" s="173" customFormat="1" x14ac:dyDescent="0.25">
      <c r="C506" s="194"/>
      <c r="D506" s="150"/>
      <c r="E506" s="204"/>
      <c r="F506" s="204"/>
      <c r="G506" s="204"/>
      <c r="H506" s="204"/>
      <c r="I506" s="204"/>
      <c r="J506" s="204"/>
      <c r="K506" s="204"/>
      <c r="L506" s="204"/>
      <c r="M506" s="204"/>
      <c r="N506" s="200"/>
      <c r="O506" s="197"/>
      <c r="P506" s="197"/>
      <c r="Q506" s="197"/>
      <c r="R506" s="197"/>
      <c r="S506" s="197"/>
      <c r="T506" s="197"/>
      <c r="U506" s="197"/>
      <c r="V506" s="197"/>
      <c r="W506" s="197"/>
      <c r="X506" s="192"/>
    </row>
    <row r="507" spans="3:24" s="173" customFormat="1" x14ac:dyDescent="0.25">
      <c r="C507" s="194"/>
      <c r="D507" s="150"/>
      <c r="E507" s="204"/>
      <c r="F507" s="204"/>
      <c r="G507" s="204"/>
      <c r="H507" s="204"/>
      <c r="I507" s="204"/>
      <c r="J507" s="204"/>
      <c r="K507" s="204"/>
      <c r="L507" s="204"/>
      <c r="M507" s="204"/>
      <c r="N507" s="200"/>
      <c r="O507" s="197"/>
      <c r="P507" s="197"/>
      <c r="Q507" s="197"/>
      <c r="R507" s="197"/>
      <c r="S507" s="197"/>
      <c r="T507" s="197"/>
      <c r="U507" s="197"/>
      <c r="V507" s="197"/>
      <c r="W507" s="197"/>
      <c r="X507" s="192"/>
    </row>
    <row r="508" spans="3:24" s="173" customFormat="1" x14ac:dyDescent="0.25">
      <c r="C508" s="194"/>
      <c r="D508" s="150"/>
      <c r="E508" s="204"/>
      <c r="F508" s="204"/>
      <c r="G508" s="204"/>
      <c r="H508" s="204"/>
      <c r="I508" s="204"/>
      <c r="J508" s="204"/>
      <c r="K508" s="204"/>
      <c r="L508" s="204"/>
      <c r="M508" s="204"/>
      <c r="N508" s="200"/>
      <c r="O508" s="197"/>
      <c r="P508" s="197"/>
      <c r="Q508" s="197"/>
      <c r="R508" s="197"/>
      <c r="S508" s="197"/>
      <c r="T508" s="197"/>
      <c r="U508" s="197"/>
      <c r="V508" s="197"/>
      <c r="W508" s="197"/>
      <c r="X508" s="192"/>
    </row>
    <row r="509" spans="3:24" s="173" customFormat="1" x14ac:dyDescent="0.25">
      <c r="C509" s="194"/>
      <c r="D509" s="150"/>
      <c r="E509" s="204"/>
      <c r="F509" s="204"/>
      <c r="G509" s="204"/>
      <c r="H509" s="204"/>
      <c r="I509" s="204"/>
      <c r="J509" s="204"/>
      <c r="K509" s="204"/>
      <c r="L509" s="204"/>
      <c r="M509" s="204"/>
      <c r="N509" s="200"/>
      <c r="O509" s="197"/>
      <c r="P509" s="197"/>
      <c r="Q509" s="197"/>
      <c r="R509" s="197"/>
      <c r="S509" s="197"/>
      <c r="T509" s="197"/>
      <c r="U509" s="197"/>
      <c r="V509" s="197"/>
      <c r="W509" s="197"/>
      <c r="X509" s="192"/>
    </row>
    <row r="510" spans="3:24" s="173" customFormat="1" x14ac:dyDescent="0.25">
      <c r="C510" s="194"/>
      <c r="D510" s="150"/>
      <c r="E510" s="204"/>
      <c r="F510" s="204"/>
      <c r="G510" s="204"/>
      <c r="H510" s="204"/>
      <c r="I510" s="204"/>
      <c r="J510" s="204"/>
      <c r="K510" s="204"/>
      <c r="L510" s="204"/>
      <c r="M510" s="204"/>
      <c r="N510" s="200"/>
      <c r="O510" s="197"/>
      <c r="P510" s="197"/>
      <c r="Q510" s="197"/>
      <c r="R510" s="197"/>
      <c r="S510" s="197"/>
      <c r="T510" s="197"/>
      <c r="U510" s="197"/>
      <c r="V510" s="197"/>
      <c r="W510" s="197"/>
      <c r="X510" s="192"/>
    </row>
    <row r="511" spans="3:24" s="173" customFormat="1" x14ac:dyDescent="0.25">
      <c r="C511" s="194"/>
      <c r="D511" s="150"/>
      <c r="E511" s="204"/>
      <c r="F511" s="204"/>
      <c r="G511" s="204"/>
      <c r="H511" s="204"/>
      <c r="I511" s="204"/>
      <c r="J511" s="204"/>
      <c r="K511" s="204"/>
      <c r="L511" s="204"/>
      <c r="M511" s="204"/>
      <c r="N511" s="200"/>
      <c r="O511" s="197"/>
      <c r="P511" s="197"/>
      <c r="Q511" s="197"/>
      <c r="R511" s="197"/>
      <c r="S511" s="197"/>
      <c r="T511" s="197"/>
      <c r="U511" s="197"/>
      <c r="V511" s="197"/>
      <c r="W511" s="197"/>
      <c r="X511" s="192"/>
    </row>
    <row r="512" spans="3:24" s="173" customFormat="1" x14ac:dyDescent="0.25">
      <c r="C512" s="194"/>
      <c r="D512" s="150"/>
      <c r="E512" s="204"/>
      <c r="F512" s="204"/>
      <c r="G512" s="204"/>
      <c r="H512" s="204"/>
      <c r="I512" s="204"/>
      <c r="J512" s="204"/>
      <c r="K512" s="204"/>
      <c r="L512" s="204"/>
      <c r="M512" s="204"/>
      <c r="N512" s="200"/>
      <c r="O512" s="197"/>
      <c r="P512" s="197"/>
      <c r="Q512" s="197"/>
      <c r="R512" s="197"/>
      <c r="S512" s="197"/>
      <c r="T512" s="197"/>
      <c r="U512" s="197"/>
      <c r="V512" s="197"/>
      <c r="W512" s="197"/>
      <c r="X512" s="192"/>
    </row>
    <row r="513" spans="3:24" s="173" customFormat="1" x14ac:dyDescent="0.25">
      <c r="C513" s="194"/>
      <c r="D513" s="150"/>
      <c r="E513" s="204"/>
      <c r="F513" s="204"/>
      <c r="G513" s="204"/>
      <c r="H513" s="204"/>
      <c r="I513" s="204"/>
      <c r="J513" s="204"/>
      <c r="K513" s="204"/>
      <c r="L513" s="204"/>
      <c r="M513" s="204"/>
      <c r="N513" s="200"/>
      <c r="O513" s="197"/>
      <c r="P513" s="197"/>
      <c r="Q513" s="197"/>
      <c r="R513" s="197"/>
      <c r="S513" s="197"/>
      <c r="T513" s="197"/>
      <c r="U513" s="197"/>
      <c r="V513" s="197"/>
      <c r="W513" s="197"/>
      <c r="X513" s="192"/>
    </row>
    <row r="514" spans="3:24" s="173" customFormat="1" x14ac:dyDescent="0.25">
      <c r="C514" s="194"/>
      <c r="D514" s="150"/>
      <c r="E514" s="204"/>
      <c r="F514" s="204"/>
      <c r="G514" s="204"/>
      <c r="H514" s="204"/>
      <c r="I514" s="204"/>
      <c r="J514" s="204"/>
      <c r="K514" s="204"/>
      <c r="L514" s="204"/>
      <c r="M514" s="204"/>
      <c r="N514" s="200"/>
      <c r="O514" s="197"/>
      <c r="P514" s="197"/>
      <c r="Q514" s="197"/>
      <c r="R514" s="197"/>
      <c r="S514" s="197"/>
      <c r="T514" s="197"/>
      <c r="U514" s="197"/>
      <c r="V514" s="197"/>
      <c r="W514" s="197"/>
      <c r="X514" s="192"/>
    </row>
    <row r="515" spans="3:24" s="173" customFormat="1" x14ac:dyDescent="0.25">
      <c r="C515" s="194"/>
      <c r="D515" s="150"/>
      <c r="E515" s="204"/>
      <c r="F515" s="204"/>
      <c r="G515" s="204"/>
      <c r="H515" s="204"/>
      <c r="I515" s="204"/>
      <c r="J515" s="204"/>
      <c r="K515" s="204"/>
      <c r="L515" s="204"/>
      <c r="M515" s="204"/>
      <c r="N515" s="200"/>
      <c r="O515" s="197"/>
      <c r="P515" s="197"/>
      <c r="Q515" s="197"/>
      <c r="R515" s="197"/>
      <c r="S515" s="197"/>
      <c r="T515" s="197"/>
      <c r="U515" s="197"/>
      <c r="V515" s="197"/>
      <c r="W515" s="197"/>
      <c r="X515" s="192"/>
    </row>
    <row r="516" spans="3:24" s="173" customFormat="1" x14ac:dyDescent="0.25">
      <c r="C516" s="194"/>
      <c r="D516" s="150"/>
      <c r="E516" s="204"/>
      <c r="F516" s="204"/>
      <c r="G516" s="204"/>
      <c r="H516" s="204"/>
      <c r="I516" s="204"/>
      <c r="J516" s="204"/>
      <c r="K516" s="204"/>
      <c r="L516" s="204"/>
      <c r="M516" s="204"/>
      <c r="N516" s="200"/>
      <c r="O516" s="197"/>
      <c r="P516" s="197"/>
      <c r="Q516" s="197"/>
      <c r="R516" s="197"/>
      <c r="S516" s="197"/>
      <c r="T516" s="197"/>
      <c r="U516" s="197"/>
      <c r="V516" s="197"/>
      <c r="W516" s="197"/>
      <c r="X516" s="192"/>
    </row>
    <row r="517" spans="3:24" s="173" customFormat="1" x14ac:dyDescent="0.25">
      <c r="C517" s="194"/>
      <c r="D517" s="150"/>
      <c r="E517" s="204"/>
      <c r="F517" s="204"/>
      <c r="G517" s="204"/>
      <c r="H517" s="204"/>
      <c r="I517" s="204"/>
      <c r="J517" s="204"/>
      <c r="K517" s="204"/>
      <c r="L517" s="204"/>
      <c r="M517" s="204"/>
      <c r="N517" s="200"/>
      <c r="O517" s="197"/>
      <c r="P517" s="197"/>
      <c r="Q517" s="197"/>
      <c r="R517" s="197"/>
      <c r="S517" s="197"/>
      <c r="T517" s="197"/>
      <c r="U517" s="197"/>
      <c r="V517" s="197"/>
      <c r="W517" s="197"/>
      <c r="X517" s="192"/>
    </row>
    <row r="518" spans="3:24" s="173" customFormat="1" x14ac:dyDescent="0.25">
      <c r="C518" s="194"/>
      <c r="D518" s="150"/>
      <c r="E518" s="204"/>
      <c r="F518" s="204"/>
      <c r="G518" s="204"/>
      <c r="H518" s="204"/>
      <c r="I518" s="204"/>
      <c r="J518" s="204"/>
      <c r="K518" s="204"/>
      <c r="L518" s="204"/>
      <c r="M518" s="204"/>
      <c r="N518" s="200"/>
      <c r="O518" s="197"/>
      <c r="P518" s="197"/>
      <c r="Q518" s="197"/>
      <c r="R518" s="197"/>
      <c r="S518" s="197"/>
      <c r="T518" s="197"/>
      <c r="U518" s="197"/>
      <c r="V518" s="197"/>
      <c r="W518" s="197"/>
      <c r="X518" s="192"/>
    </row>
    <row r="519" spans="3:24" s="173" customFormat="1" x14ac:dyDescent="0.25">
      <c r="C519" s="194"/>
      <c r="D519" s="150"/>
      <c r="E519" s="204"/>
      <c r="F519" s="204"/>
      <c r="G519" s="204"/>
      <c r="H519" s="204"/>
      <c r="I519" s="204"/>
      <c r="J519" s="204"/>
      <c r="K519" s="204"/>
      <c r="L519" s="204"/>
      <c r="M519" s="204"/>
      <c r="N519" s="200"/>
      <c r="O519" s="197"/>
      <c r="P519" s="197"/>
      <c r="Q519" s="197"/>
      <c r="R519" s="197"/>
      <c r="S519" s="197"/>
      <c r="T519" s="197"/>
      <c r="U519" s="197"/>
      <c r="V519" s="197"/>
      <c r="W519" s="197"/>
      <c r="X519" s="192"/>
    </row>
    <row r="520" spans="3:24" s="173" customFormat="1" x14ac:dyDescent="0.25">
      <c r="C520" s="194"/>
      <c r="D520" s="150"/>
      <c r="E520" s="204"/>
      <c r="F520" s="204"/>
      <c r="G520" s="204"/>
      <c r="H520" s="204"/>
      <c r="I520" s="204"/>
      <c r="J520" s="204"/>
      <c r="K520" s="204"/>
      <c r="L520" s="204"/>
      <c r="M520" s="204"/>
      <c r="N520" s="200"/>
      <c r="O520" s="197"/>
      <c r="P520" s="197"/>
      <c r="Q520" s="197"/>
      <c r="R520" s="197"/>
      <c r="S520" s="197"/>
      <c r="T520" s="197"/>
      <c r="U520" s="197"/>
      <c r="V520" s="197"/>
      <c r="W520" s="197"/>
      <c r="X520" s="192"/>
    </row>
    <row r="521" spans="3:24" s="173" customFormat="1" x14ac:dyDescent="0.25">
      <c r="C521" s="194"/>
      <c r="D521" s="150"/>
      <c r="E521" s="204"/>
      <c r="F521" s="204"/>
      <c r="G521" s="204"/>
      <c r="H521" s="204"/>
      <c r="I521" s="204"/>
      <c r="J521" s="204"/>
      <c r="K521" s="204"/>
      <c r="L521" s="204"/>
      <c r="M521" s="204"/>
      <c r="N521" s="200"/>
      <c r="O521" s="197"/>
      <c r="P521" s="197"/>
      <c r="Q521" s="197"/>
      <c r="R521" s="197"/>
      <c r="S521" s="197"/>
      <c r="T521" s="197"/>
      <c r="U521" s="197"/>
      <c r="V521" s="197"/>
      <c r="W521" s="197"/>
      <c r="X521" s="192"/>
    </row>
    <row r="522" spans="3:24" s="173" customFormat="1" x14ac:dyDescent="0.25">
      <c r="C522" s="194"/>
      <c r="D522" s="150"/>
      <c r="E522" s="204"/>
      <c r="F522" s="204"/>
      <c r="G522" s="204"/>
      <c r="H522" s="204"/>
      <c r="I522" s="204"/>
      <c r="J522" s="204"/>
      <c r="K522" s="204"/>
      <c r="L522" s="204"/>
      <c r="M522" s="204"/>
      <c r="N522" s="200"/>
      <c r="O522" s="197"/>
      <c r="P522" s="197"/>
      <c r="Q522" s="197"/>
      <c r="R522" s="197"/>
      <c r="S522" s="197"/>
      <c r="T522" s="197"/>
      <c r="U522" s="197"/>
      <c r="V522" s="197"/>
      <c r="W522" s="197"/>
      <c r="X522" s="192"/>
    </row>
    <row r="523" spans="3:24" s="173" customFormat="1" x14ac:dyDescent="0.25">
      <c r="C523" s="194"/>
      <c r="D523" s="150"/>
      <c r="E523" s="204"/>
      <c r="F523" s="204"/>
      <c r="G523" s="204"/>
      <c r="H523" s="204"/>
      <c r="I523" s="204"/>
      <c r="J523" s="204"/>
      <c r="K523" s="204"/>
      <c r="L523" s="204"/>
      <c r="M523" s="204"/>
      <c r="N523" s="200"/>
      <c r="O523" s="197"/>
      <c r="P523" s="197"/>
      <c r="Q523" s="197"/>
      <c r="R523" s="197"/>
      <c r="S523" s="197"/>
      <c r="T523" s="197"/>
      <c r="U523" s="197"/>
      <c r="V523" s="197"/>
      <c r="W523" s="197"/>
      <c r="X523" s="192"/>
    </row>
    <row r="524" spans="3:24" s="173" customFormat="1" x14ac:dyDescent="0.25">
      <c r="C524" s="194"/>
      <c r="D524" s="150"/>
      <c r="E524" s="204"/>
      <c r="F524" s="204"/>
      <c r="G524" s="204"/>
      <c r="H524" s="204"/>
      <c r="I524" s="204"/>
      <c r="J524" s="204"/>
      <c r="K524" s="204"/>
      <c r="L524" s="204"/>
      <c r="M524" s="204"/>
      <c r="N524" s="200"/>
      <c r="O524" s="197"/>
      <c r="P524" s="197"/>
      <c r="Q524" s="197"/>
      <c r="R524" s="197"/>
      <c r="S524" s="197"/>
      <c r="T524" s="197"/>
      <c r="U524" s="197"/>
      <c r="V524" s="197"/>
      <c r="W524" s="197"/>
      <c r="X524" s="192"/>
    </row>
    <row r="525" spans="3:24" s="173" customFormat="1" x14ac:dyDescent="0.25">
      <c r="C525" s="194"/>
      <c r="D525" s="150"/>
      <c r="E525" s="204"/>
      <c r="F525" s="204"/>
      <c r="G525" s="204"/>
      <c r="H525" s="204"/>
      <c r="I525" s="204"/>
      <c r="J525" s="204"/>
      <c r="K525" s="204"/>
      <c r="L525" s="204"/>
      <c r="M525" s="204"/>
      <c r="N525" s="200"/>
      <c r="O525" s="197"/>
      <c r="P525" s="197"/>
      <c r="Q525" s="197"/>
      <c r="R525" s="197"/>
      <c r="S525" s="197"/>
      <c r="T525" s="197"/>
      <c r="U525" s="197"/>
      <c r="V525" s="197"/>
      <c r="W525" s="197"/>
      <c r="X525" s="192"/>
    </row>
    <row r="526" spans="3:24" s="173" customFormat="1" x14ac:dyDescent="0.25">
      <c r="C526" s="194"/>
      <c r="D526" s="150"/>
      <c r="E526" s="204"/>
      <c r="F526" s="204"/>
      <c r="G526" s="204"/>
      <c r="H526" s="204"/>
      <c r="I526" s="204"/>
      <c r="J526" s="204"/>
      <c r="K526" s="204"/>
      <c r="L526" s="204"/>
      <c r="M526" s="204"/>
      <c r="N526" s="200"/>
      <c r="O526" s="197"/>
      <c r="P526" s="197"/>
      <c r="Q526" s="197"/>
      <c r="R526" s="197"/>
      <c r="S526" s="197"/>
      <c r="T526" s="197"/>
      <c r="U526" s="197"/>
      <c r="V526" s="197"/>
      <c r="W526" s="197"/>
      <c r="X526" s="192"/>
    </row>
    <row r="527" spans="3:24" s="173" customFormat="1" x14ac:dyDescent="0.25">
      <c r="C527" s="194"/>
      <c r="D527" s="150"/>
      <c r="E527" s="204"/>
      <c r="F527" s="204"/>
      <c r="G527" s="204"/>
      <c r="H527" s="204"/>
      <c r="I527" s="204"/>
      <c r="J527" s="204"/>
      <c r="K527" s="204"/>
      <c r="L527" s="204"/>
      <c r="M527" s="204"/>
      <c r="N527" s="200"/>
      <c r="O527" s="197"/>
      <c r="P527" s="197"/>
      <c r="Q527" s="197"/>
      <c r="R527" s="197"/>
      <c r="S527" s="197"/>
      <c r="T527" s="197"/>
      <c r="U527" s="197"/>
      <c r="V527" s="197"/>
      <c r="W527" s="197"/>
      <c r="X527" s="192"/>
    </row>
    <row r="528" spans="3:24" s="173" customFormat="1" x14ac:dyDescent="0.25">
      <c r="C528" s="194"/>
      <c r="D528" s="150"/>
      <c r="E528" s="204"/>
      <c r="F528" s="204"/>
      <c r="G528" s="204"/>
      <c r="H528" s="204"/>
      <c r="I528" s="204"/>
      <c r="J528" s="204"/>
      <c r="K528" s="204"/>
      <c r="L528" s="204"/>
      <c r="M528" s="204"/>
      <c r="N528" s="200"/>
      <c r="O528" s="197"/>
      <c r="P528" s="197"/>
      <c r="Q528" s="197"/>
      <c r="R528" s="197"/>
      <c r="S528" s="197"/>
      <c r="T528" s="197"/>
      <c r="U528" s="197"/>
      <c r="V528" s="197"/>
      <c r="W528" s="197"/>
      <c r="X528" s="192"/>
    </row>
    <row r="529" spans="3:24" s="173" customFormat="1" x14ac:dyDescent="0.25">
      <c r="C529" s="194"/>
      <c r="D529" s="150"/>
      <c r="E529" s="204"/>
      <c r="F529" s="204"/>
      <c r="G529" s="204"/>
      <c r="H529" s="204"/>
      <c r="I529" s="204"/>
      <c r="J529" s="204"/>
      <c r="K529" s="204"/>
      <c r="L529" s="204"/>
      <c r="M529" s="204"/>
      <c r="N529" s="200"/>
      <c r="O529" s="197"/>
      <c r="P529" s="197"/>
      <c r="Q529" s="197"/>
      <c r="R529" s="197"/>
      <c r="S529" s="197"/>
      <c r="T529" s="197"/>
      <c r="U529" s="197"/>
      <c r="V529" s="197"/>
      <c r="W529" s="197"/>
      <c r="X529" s="192"/>
    </row>
    <row r="530" spans="3:24" s="173" customFormat="1" x14ac:dyDescent="0.25">
      <c r="C530" s="194"/>
      <c r="D530" s="150"/>
      <c r="E530" s="204"/>
      <c r="F530" s="204"/>
      <c r="G530" s="204"/>
      <c r="H530" s="204"/>
      <c r="I530" s="204"/>
      <c r="J530" s="204"/>
      <c r="K530" s="204"/>
      <c r="L530" s="204"/>
      <c r="M530" s="204"/>
      <c r="N530" s="200"/>
      <c r="O530" s="197"/>
      <c r="P530" s="197"/>
      <c r="Q530" s="197"/>
      <c r="R530" s="197"/>
      <c r="S530" s="197"/>
      <c r="T530" s="197"/>
      <c r="U530" s="197"/>
      <c r="V530" s="197"/>
      <c r="W530" s="197"/>
      <c r="X530" s="192"/>
    </row>
    <row r="531" spans="3:24" s="173" customFormat="1" x14ac:dyDescent="0.25">
      <c r="C531" s="194"/>
      <c r="D531" s="150"/>
      <c r="E531" s="204"/>
      <c r="F531" s="204"/>
      <c r="G531" s="204"/>
      <c r="H531" s="204"/>
      <c r="I531" s="204"/>
      <c r="J531" s="204"/>
      <c r="K531" s="204"/>
      <c r="L531" s="204"/>
      <c r="M531" s="204"/>
      <c r="N531" s="200"/>
      <c r="O531" s="197"/>
      <c r="P531" s="197"/>
      <c r="Q531" s="197"/>
      <c r="R531" s="197"/>
      <c r="S531" s="197"/>
      <c r="T531" s="197"/>
      <c r="U531" s="197"/>
      <c r="V531" s="197"/>
      <c r="W531" s="197"/>
      <c r="X531" s="192"/>
    </row>
    <row r="532" spans="3:24" s="173" customFormat="1" x14ac:dyDescent="0.25">
      <c r="C532" s="194"/>
      <c r="D532" s="150"/>
      <c r="E532" s="204"/>
      <c r="F532" s="204"/>
      <c r="G532" s="204"/>
      <c r="H532" s="204"/>
      <c r="I532" s="204"/>
      <c r="J532" s="204"/>
      <c r="K532" s="204"/>
      <c r="L532" s="204"/>
      <c r="M532" s="204"/>
      <c r="N532" s="200"/>
      <c r="O532" s="197"/>
      <c r="P532" s="197"/>
      <c r="Q532" s="197"/>
      <c r="R532" s="197"/>
      <c r="S532" s="197"/>
      <c r="T532" s="197"/>
      <c r="U532" s="197"/>
      <c r="V532" s="197"/>
      <c r="W532" s="197"/>
      <c r="X532" s="192"/>
    </row>
    <row r="533" spans="3:24" s="173" customFormat="1" x14ac:dyDescent="0.25">
      <c r="C533" s="194"/>
      <c r="D533" s="150"/>
      <c r="E533" s="204"/>
      <c r="F533" s="204"/>
      <c r="G533" s="204"/>
      <c r="H533" s="204"/>
      <c r="I533" s="204"/>
      <c r="J533" s="204"/>
      <c r="K533" s="204"/>
      <c r="L533" s="204"/>
      <c r="M533" s="204"/>
      <c r="N533" s="200"/>
      <c r="O533" s="197"/>
      <c r="P533" s="197"/>
      <c r="Q533" s="197"/>
      <c r="R533" s="197"/>
      <c r="S533" s="197"/>
      <c r="T533" s="197"/>
      <c r="U533" s="197"/>
      <c r="V533" s="197"/>
      <c r="W533" s="197"/>
      <c r="X533" s="192"/>
    </row>
    <row r="534" spans="3:24" s="173" customFormat="1" x14ac:dyDescent="0.25">
      <c r="C534" s="194"/>
      <c r="D534" s="150"/>
      <c r="E534" s="204"/>
      <c r="F534" s="204"/>
      <c r="G534" s="204"/>
      <c r="H534" s="204"/>
      <c r="I534" s="204"/>
      <c r="J534" s="204"/>
      <c r="K534" s="204"/>
      <c r="L534" s="204"/>
      <c r="M534" s="204"/>
      <c r="N534" s="200"/>
      <c r="O534" s="197"/>
      <c r="P534" s="197"/>
      <c r="Q534" s="197"/>
      <c r="R534" s="197"/>
      <c r="S534" s="197"/>
      <c r="T534" s="197"/>
      <c r="U534" s="197"/>
      <c r="V534" s="197"/>
      <c r="W534" s="197"/>
      <c r="X534" s="192"/>
    </row>
    <row r="535" spans="3:24" s="173" customFormat="1" x14ac:dyDescent="0.25">
      <c r="C535" s="194"/>
      <c r="D535" s="150"/>
      <c r="E535" s="204"/>
      <c r="F535" s="204"/>
      <c r="G535" s="204"/>
      <c r="H535" s="204"/>
      <c r="I535" s="204"/>
      <c r="J535" s="204"/>
      <c r="K535" s="204"/>
      <c r="L535" s="204"/>
      <c r="M535" s="204"/>
      <c r="N535" s="200"/>
      <c r="O535" s="197"/>
      <c r="P535" s="197"/>
      <c r="Q535" s="197"/>
      <c r="R535" s="197"/>
      <c r="S535" s="197"/>
      <c r="T535" s="197"/>
      <c r="U535" s="197"/>
      <c r="V535" s="197"/>
      <c r="W535" s="197"/>
      <c r="X535" s="192"/>
    </row>
    <row r="536" spans="3:24" s="173" customFormat="1" x14ac:dyDescent="0.25">
      <c r="C536" s="194"/>
      <c r="D536" s="150"/>
      <c r="E536" s="204"/>
      <c r="F536" s="204"/>
      <c r="G536" s="204"/>
      <c r="H536" s="204"/>
      <c r="I536" s="204"/>
      <c r="J536" s="204"/>
      <c r="K536" s="204"/>
      <c r="L536" s="204"/>
      <c r="M536" s="204"/>
      <c r="N536" s="200"/>
      <c r="O536" s="197"/>
      <c r="P536" s="197"/>
      <c r="Q536" s="197"/>
      <c r="R536" s="197"/>
      <c r="S536" s="197"/>
      <c r="T536" s="197"/>
      <c r="U536" s="197"/>
      <c r="V536" s="197"/>
      <c r="W536" s="197"/>
      <c r="X536" s="192"/>
    </row>
    <row r="537" spans="3:24" s="173" customFormat="1" x14ac:dyDescent="0.25">
      <c r="C537" s="194"/>
      <c r="D537" s="150"/>
      <c r="E537" s="204"/>
      <c r="F537" s="204"/>
      <c r="G537" s="204"/>
      <c r="H537" s="204"/>
      <c r="I537" s="204"/>
      <c r="J537" s="204"/>
      <c r="K537" s="204"/>
      <c r="L537" s="204"/>
      <c r="M537" s="204"/>
      <c r="N537" s="200"/>
      <c r="O537" s="197"/>
      <c r="P537" s="197"/>
      <c r="Q537" s="197"/>
      <c r="R537" s="197"/>
      <c r="S537" s="197"/>
      <c r="T537" s="197"/>
      <c r="U537" s="197"/>
      <c r="V537" s="197"/>
      <c r="W537" s="197"/>
      <c r="X537" s="192"/>
    </row>
    <row r="538" spans="3:24" s="173" customFormat="1" x14ac:dyDescent="0.25">
      <c r="C538" s="194"/>
      <c r="D538" s="150"/>
      <c r="E538" s="204"/>
      <c r="F538" s="204"/>
      <c r="G538" s="204"/>
      <c r="H538" s="204"/>
      <c r="I538" s="204"/>
      <c r="J538" s="204"/>
      <c r="K538" s="204"/>
      <c r="L538" s="204"/>
      <c r="M538" s="204"/>
      <c r="N538" s="200"/>
      <c r="O538" s="197"/>
      <c r="P538" s="197"/>
      <c r="Q538" s="197"/>
      <c r="R538" s="197"/>
      <c r="S538" s="197"/>
      <c r="T538" s="197"/>
      <c r="U538" s="197"/>
      <c r="V538" s="197"/>
      <c r="W538" s="197"/>
      <c r="X538" s="192"/>
    </row>
    <row r="539" spans="3:24" s="173" customFormat="1" x14ac:dyDescent="0.25">
      <c r="C539" s="194"/>
      <c r="D539" s="150"/>
      <c r="E539" s="204"/>
      <c r="F539" s="204"/>
      <c r="G539" s="204"/>
      <c r="H539" s="204"/>
      <c r="I539" s="204"/>
      <c r="J539" s="204"/>
      <c r="K539" s="204"/>
      <c r="L539" s="204"/>
      <c r="M539" s="204"/>
      <c r="N539" s="200"/>
      <c r="O539" s="197"/>
      <c r="P539" s="197"/>
      <c r="Q539" s="197"/>
      <c r="R539" s="197"/>
      <c r="S539" s="197"/>
      <c r="T539" s="197"/>
      <c r="U539" s="197"/>
      <c r="V539" s="197"/>
      <c r="W539" s="197"/>
      <c r="X539" s="192"/>
    </row>
    <row r="540" spans="3:24" s="173" customFormat="1" x14ac:dyDescent="0.25">
      <c r="C540" s="194"/>
      <c r="D540" s="150"/>
      <c r="E540" s="204"/>
      <c r="F540" s="204"/>
      <c r="G540" s="204"/>
      <c r="H540" s="204"/>
      <c r="I540" s="204"/>
      <c r="J540" s="204"/>
      <c r="K540" s="204"/>
      <c r="L540" s="204"/>
      <c r="M540" s="204"/>
      <c r="N540" s="200"/>
      <c r="O540" s="197"/>
      <c r="P540" s="197"/>
      <c r="Q540" s="197"/>
      <c r="R540" s="197"/>
      <c r="S540" s="197"/>
      <c r="T540" s="197"/>
      <c r="U540" s="197"/>
      <c r="V540" s="197"/>
      <c r="W540" s="197"/>
      <c r="X540" s="192"/>
    </row>
    <row r="541" spans="3:24" s="173" customFormat="1" x14ac:dyDescent="0.25">
      <c r="C541" s="194"/>
      <c r="D541" s="150"/>
      <c r="E541" s="204"/>
      <c r="F541" s="204"/>
      <c r="G541" s="204"/>
      <c r="H541" s="204"/>
      <c r="I541" s="204"/>
      <c r="J541" s="204"/>
      <c r="K541" s="204"/>
      <c r="L541" s="204"/>
      <c r="M541" s="204"/>
      <c r="N541" s="200"/>
      <c r="O541" s="197"/>
      <c r="P541" s="197"/>
      <c r="Q541" s="197"/>
      <c r="R541" s="197"/>
      <c r="S541" s="197"/>
      <c r="T541" s="197"/>
      <c r="U541" s="197"/>
      <c r="V541" s="197"/>
      <c r="W541" s="197"/>
      <c r="X541" s="192"/>
    </row>
    <row r="542" spans="3:24" s="173" customFormat="1" x14ac:dyDescent="0.25">
      <c r="C542" s="194"/>
      <c r="D542" s="150"/>
      <c r="E542" s="204"/>
      <c r="F542" s="204"/>
      <c r="G542" s="204"/>
      <c r="H542" s="204"/>
      <c r="I542" s="204"/>
      <c r="J542" s="204"/>
      <c r="K542" s="204"/>
      <c r="L542" s="204"/>
      <c r="M542" s="204"/>
      <c r="N542" s="200"/>
      <c r="O542" s="197"/>
      <c r="P542" s="197"/>
      <c r="Q542" s="197"/>
      <c r="R542" s="197"/>
      <c r="S542" s="197"/>
      <c r="T542" s="197"/>
      <c r="U542" s="197"/>
      <c r="V542" s="197"/>
      <c r="W542" s="197"/>
      <c r="X542" s="192"/>
    </row>
    <row r="543" spans="3:24" s="173" customFormat="1" x14ac:dyDescent="0.25">
      <c r="C543" s="194"/>
      <c r="D543" s="150"/>
      <c r="E543" s="204"/>
      <c r="F543" s="204"/>
      <c r="G543" s="204"/>
      <c r="H543" s="204"/>
      <c r="I543" s="204"/>
      <c r="J543" s="204"/>
      <c r="K543" s="204"/>
      <c r="L543" s="204"/>
      <c r="M543" s="204"/>
      <c r="N543" s="200"/>
      <c r="O543" s="197"/>
      <c r="P543" s="197"/>
      <c r="Q543" s="197"/>
      <c r="R543" s="197"/>
      <c r="S543" s="197"/>
      <c r="T543" s="197"/>
      <c r="U543" s="197"/>
      <c r="V543" s="197"/>
      <c r="W543" s="197"/>
      <c r="X543" s="192"/>
    </row>
    <row r="544" spans="3:24" s="173" customFormat="1" x14ac:dyDescent="0.25">
      <c r="C544" s="194"/>
      <c r="D544" s="150"/>
      <c r="E544" s="204"/>
      <c r="F544" s="204"/>
      <c r="G544" s="204"/>
      <c r="H544" s="204"/>
      <c r="I544" s="204"/>
      <c r="J544" s="204"/>
      <c r="K544" s="204"/>
      <c r="L544" s="204"/>
      <c r="M544" s="204"/>
      <c r="N544" s="200"/>
      <c r="O544" s="197"/>
      <c r="P544" s="197"/>
      <c r="Q544" s="197"/>
      <c r="R544" s="197"/>
      <c r="S544" s="197"/>
      <c r="T544" s="197"/>
      <c r="U544" s="197"/>
      <c r="V544" s="197"/>
      <c r="W544" s="197"/>
      <c r="X544" s="192"/>
    </row>
    <row r="545" spans="3:24" s="173" customFormat="1" x14ac:dyDescent="0.25">
      <c r="C545" s="194"/>
      <c r="D545" s="150"/>
      <c r="E545" s="204"/>
      <c r="F545" s="204"/>
      <c r="G545" s="204"/>
      <c r="H545" s="204"/>
      <c r="I545" s="204"/>
      <c r="J545" s="204"/>
      <c r="K545" s="204"/>
      <c r="L545" s="204"/>
      <c r="M545" s="204"/>
      <c r="N545" s="200"/>
      <c r="O545" s="197"/>
      <c r="P545" s="197"/>
      <c r="Q545" s="197"/>
      <c r="R545" s="197"/>
      <c r="S545" s="197"/>
      <c r="T545" s="197"/>
      <c r="U545" s="197"/>
      <c r="V545" s="197"/>
      <c r="W545" s="197"/>
      <c r="X545" s="192"/>
    </row>
    <row r="546" spans="3:24" s="173" customFormat="1" x14ac:dyDescent="0.25">
      <c r="C546" s="194"/>
      <c r="D546" s="150"/>
      <c r="E546" s="204"/>
      <c r="F546" s="204"/>
      <c r="G546" s="204"/>
      <c r="H546" s="204"/>
      <c r="I546" s="204"/>
      <c r="J546" s="204"/>
      <c r="K546" s="204"/>
      <c r="L546" s="204"/>
      <c r="M546" s="204"/>
      <c r="N546" s="200"/>
      <c r="O546" s="197"/>
      <c r="P546" s="197"/>
      <c r="Q546" s="197"/>
      <c r="R546" s="197"/>
      <c r="S546" s="197"/>
      <c r="T546" s="197"/>
      <c r="U546" s="197"/>
      <c r="V546" s="197"/>
      <c r="W546" s="197"/>
      <c r="X546" s="192"/>
    </row>
    <row r="547" spans="3:24" s="173" customFormat="1" x14ac:dyDescent="0.25">
      <c r="C547" s="194"/>
      <c r="D547" s="150"/>
      <c r="E547" s="204"/>
      <c r="F547" s="204"/>
      <c r="G547" s="204"/>
      <c r="H547" s="204"/>
      <c r="I547" s="204"/>
      <c r="J547" s="204"/>
      <c r="K547" s="204"/>
      <c r="L547" s="204"/>
      <c r="M547" s="204"/>
      <c r="N547" s="200"/>
      <c r="O547" s="197"/>
      <c r="P547" s="197"/>
      <c r="Q547" s="197"/>
      <c r="R547" s="197"/>
      <c r="S547" s="197"/>
      <c r="T547" s="197"/>
      <c r="U547" s="197"/>
      <c r="V547" s="197"/>
      <c r="W547" s="197"/>
      <c r="X547" s="192"/>
    </row>
    <row r="548" spans="3:24" s="173" customFormat="1" x14ac:dyDescent="0.25">
      <c r="C548" s="194"/>
      <c r="D548" s="150"/>
      <c r="E548" s="204"/>
      <c r="F548" s="204"/>
      <c r="G548" s="204"/>
      <c r="H548" s="204"/>
      <c r="I548" s="204"/>
      <c r="J548" s="204"/>
      <c r="K548" s="204"/>
      <c r="L548" s="204"/>
      <c r="M548" s="204"/>
      <c r="N548" s="200"/>
      <c r="O548" s="197"/>
      <c r="P548" s="197"/>
      <c r="Q548" s="197"/>
      <c r="R548" s="197"/>
      <c r="S548" s="197"/>
      <c r="T548" s="197"/>
      <c r="U548" s="197"/>
      <c r="V548" s="197"/>
      <c r="W548" s="197"/>
      <c r="X548" s="192"/>
    </row>
    <row r="549" spans="3:24" s="173" customFormat="1" x14ac:dyDescent="0.25">
      <c r="C549" s="194"/>
      <c r="D549" s="150"/>
      <c r="E549" s="204"/>
      <c r="F549" s="204"/>
      <c r="G549" s="204"/>
      <c r="H549" s="204"/>
      <c r="I549" s="204"/>
      <c r="J549" s="204"/>
      <c r="K549" s="204"/>
      <c r="L549" s="204"/>
      <c r="M549" s="204"/>
      <c r="N549" s="200"/>
      <c r="O549" s="197"/>
      <c r="P549" s="197"/>
      <c r="Q549" s="197"/>
      <c r="R549" s="197"/>
      <c r="S549" s="197"/>
      <c r="T549" s="197"/>
      <c r="U549" s="197"/>
      <c r="V549" s="197"/>
      <c r="W549" s="197"/>
      <c r="X549" s="192"/>
    </row>
    <row r="550" spans="3:24" s="173" customFormat="1" x14ac:dyDescent="0.25">
      <c r="C550" s="194"/>
      <c r="D550" s="150"/>
      <c r="E550" s="204"/>
      <c r="F550" s="204"/>
      <c r="G550" s="204"/>
      <c r="H550" s="204"/>
      <c r="I550" s="204"/>
      <c r="J550" s="204"/>
      <c r="K550" s="204"/>
      <c r="L550" s="204"/>
      <c r="M550" s="204"/>
      <c r="N550" s="200"/>
      <c r="O550" s="197"/>
      <c r="P550" s="197"/>
      <c r="Q550" s="197"/>
      <c r="R550" s="197"/>
      <c r="S550" s="197"/>
      <c r="T550" s="197"/>
      <c r="U550" s="197"/>
      <c r="V550" s="197"/>
      <c r="W550" s="197"/>
      <c r="X550" s="192"/>
    </row>
    <row r="551" spans="3:24" s="173" customFormat="1" x14ac:dyDescent="0.25">
      <c r="C551" s="194"/>
      <c r="D551" s="150"/>
      <c r="E551" s="204"/>
      <c r="F551" s="204"/>
      <c r="G551" s="204"/>
      <c r="H551" s="204"/>
      <c r="I551" s="204"/>
      <c r="J551" s="204"/>
      <c r="K551" s="204"/>
      <c r="L551" s="204"/>
      <c r="M551" s="204"/>
      <c r="N551" s="200"/>
      <c r="O551" s="197"/>
      <c r="P551" s="197"/>
      <c r="Q551" s="197"/>
      <c r="R551" s="197"/>
      <c r="S551" s="197"/>
      <c r="T551" s="197"/>
      <c r="U551" s="197"/>
      <c r="V551" s="197"/>
      <c r="W551" s="197"/>
      <c r="X551" s="192"/>
    </row>
    <row r="552" spans="3:24" s="173" customFormat="1" x14ac:dyDescent="0.25">
      <c r="C552" s="194"/>
      <c r="D552" s="150"/>
      <c r="E552" s="204"/>
      <c r="F552" s="204"/>
      <c r="G552" s="204"/>
      <c r="H552" s="204"/>
      <c r="I552" s="204"/>
      <c r="J552" s="204"/>
      <c r="K552" s="204"/>
      <c r="L552" s="204"/>
      <c r="M552" s="204"/>
      <c r="N552" s="200"/>
      <c r="O552" s="197"/>
      <c r="P552" s="197"/>
      <c r="Q552" s="197"/>
      <c r="R552" s="197"/>
      <c r="S552" s="197"/>
      <c r="T552" s="197"/>
      <c r="U552" s="197"/>
      <c r="V552" s="197"/>
      <c r="W552" s="197"/>
      <c r="X552" s="192"/>
    </row>
    <row r="553" spans="3:24" s="173" customFormat="1" x14ac:dyDescent="0.25">
      <c r="C553" s="194"/>
      <c r="D553" s="150"/>
      <c r="E553" s="204"/>
      <c r="F553" s="204"/>
      <c r="G553" s="204"/>
      <c r="H553" s="204"/>
      <c r="I553" s="204"/>
      <c r="J553" s="204"/>
      <c r="K553" s="204"/>
      <c r="L553" s="204"/>
      <c r="M553" s="204"/>
      <c r="N553" s="200"/>
      <c r="O553" s="197"/>
      <c r="P553" s="197"/>
      <c r="Q553" s="197"/>
      <c r="R553" s="197"/>
      <c r="S553" s="197"/>
      <c r="T553" s="197"/>
      <c r="U553" s="197"/>
      <c r="V553" s="197"/>
      <c r="W553" s="197"/>
      <c r="X553" s="192"/>
    </row>
    <row r="554" spans="3:24" s="173" customFormat="1" x14ac:dyDescent="0.25">
      <c r="C554" s="194"/>
      <c r="D554" s="150"/>
      <c r="E554" s="204"/>
      <c r="F554" s="204"/>
      <c r="G554" s="204"/>
      <c r="H554" s="204"/>
      <c r="I554" s="204"/>
      <c r="J554" s="204"/>
      <c r="K554" s="204"/>
      <c r="L554" s="204"/>
      <c r="M554" s="204"/>
      <c r="N554" s="200"/>
      <c r="O554" s="197"/>
      <c r="P554" s="197"/>
      <c r="Q554" s="197"/>
      <c r="R554" s="197"/>
      <c r="S554" s="197"/>
      <c r="T554" s="197"/>
      <c r="U554" s="197"/>
      <c r="V554" s="197"/>
      <c r="W554" s="197"/>
      <c r="X554" s="192"/>
    </row>
    <row r="555" spans="3:24" s="173" customFormat="1" x14ac:dyDescent="0.25">
      <c r="C555" s="194"/>
      <c r="D555" s="150"/>
      <c r="E555" s="204"/>
      <c r="F555" s="204"/>
      <c r="G555" s="204"/>
      <c r="H555" s="204"/>
      <c r="I555" s="204"/>
      <c r="J555" s="204"/>
      <c r="K555" s="204"/>
      <c r="L555" s="204"/>
      <c r="M555" s="204"/>
      <c r="N555" s="200"/>
      <c r="O555" s="197"/>
      <c r="P555" s="197"/>
      <c r="Q555" s="197"/>
      <c r="R555" s="197"/>
      <c r="S555" s="197"/>
      <c r="T555" s="197"/>
      <c r="U555" s="197"/>
      <c r="V555" s="197"/>
      <c r="W555" s="197"/>
      <c r="X555" s="192"/>
    </row>
    <row r="556" spans="3:24" s="173" customFormat="1" x14ac:dyDescent="0.25">
      <c r="C556" s="194"/>
      <c r="D556" s="150"/>
      <c r="E556" s="204"/>
      <c r="F556" s="204"/>
      <c r="G556" s="204"/>
      <c r="H556" s="204"/>
      <c r="I556" s="204"/>
      <c r="J556" s="204"/>
      <c r="K556" s="204"/>
      <c r="L556" s="204"/>
      <c r="M556" s="204"/>
      <c r="N556" s="200"/>
      <c r="O556" s="197"/>
      <c r="P556" s="197"/>
      <c r="Q556" s="197"/>
      <c r="R556" s="197"/>
      <c r="S556" s="197"/>
      <c r="T556" s="197"/>
      <c r="U556" s="197"/>
      <c r="V556" s="197"/>
      <c r="W556" s="197"/>
      <c r="X556" s="192"/>
    </row>
    <row r="557" spans="3:24" s="173" customFormat="1" x14ac:dyDescent="0.25">
      <c r="C557" s="194"/>
      <c r="D557" s="150"/>
      <c r="E557" s="204"/>
      <c r="F557" s="204"/>
      <c r="G557" s="204"/>
      <c r="H557" s="204"/>
      <c r="I557" s="204"/>
      <c r="J557" s="204"/>
      <c r="K557" s="204"/>
      <c r="L557" s="204"/>
      <c r="M557" s="204"/>
      <c r="N557" s="200"/>
      <c r="O557" s="197"/>
      <c r="P557" s="197"/>
      <c r="Q557" s="197"/>
      <c r="R557" s="197"/>
      <c r="S557" s="197"/>
      <c r="T557" s="197"/>
      <c r="U557" s="197"/>
      <c r="V557" s="197"/>
      <c r="W557" s="197"/>
      <c r="X557" s="192"/>
    </row>
    <row r="558" spans="3:24" s="173" customFormat="1" x14ac:dyDescent="0.25">
      <c r="C558" s="194"/>
      <c r="D558" s="150"/>
      <c r="E558" s="204"/>
      <c r="F558" s="204"/>
      <c r="G558" s="204"/>
      <c r="H558" s="204"/>
      <c r="I558" s="204"/>
      <c r="J558" s="204"/>
      <c r="K558" s="204"/>
      <c r="L558" s="204"/>
      <c r="M558" s="204"/>
      <c r="N558" s="200"/>
      <c r="O558" s="197"/>
      <c r="P558" s="197"/>
      <c r="Q558" s="197"/>
      <c r="R558" s="197"/>
      <c r="S558" s="197"/>
      <c r="T558" s="197"/>
      <c r="U558" s="197"/>
      <c r="V558" s="197"/>
      <c r="W558" s="197"/>
      <c r="X558" s="192"/>
    </row>
    <row r="559" spans="3:24" s="173" customFormat="1" x14ac:dyDescent="0.25">
      <c r="C559" s="194"/>
      <c r="D559" s="150"/>
      <c r="E559" s="204"/>
      <c r="F559" s="204"/>
      <c r="G559" s="204"/>
      <c r="H559" s="204"/>
      <c r="I559" s="204"/>
      <c r="J559" s="204"/>
      <c r="K559" s="204"/>
      <c r="L559" s="204"/>
      <c r="M559" s="204"/>
      <c r="N559" s="200"/>
      <c r="O559" s="197"/>
      <c r="P559" s="197"/>
      <c r="Q559" s="197"/>
      <c r="R559" s="197"/>
      <c r="S559" s="197"/>
      <c r="T559" s="197"/>
      <c r="U559" s="197"/>
      <c r="V559" s="197"/>
      <c r="W559" s="197"/>
      <c r="X559" s="192"/>
    </row>
    <row r="560" spans="3:24" s="173" customFormat="1" x14ac:dyDescent="0.25">
      <c r="C560" s="194"/>
      <c r="D560" s="150"/>
      <c r="E560" s="204"/>
      <c r="F560" s="204"/>
      <c r="G560" s="204"/>
      <c r="H560" s="204"/>
      <c r="I560" s="204"/>
      <c r="J560" s="204"/>
      <c r="K560" s="204"/>
      <c r="L560" s="204"/>
      <c r="M560" s="204"/>
      <c r="N560" s="200"/>
      <c r="O560" s="197"/>
      <c r="P560" s="197"/>
      <c r="Q560" s="197"/>
      <c r="R560" s="197"/>
      <c r="S560" s="197"/>
      <c r="T560" s="197"/>
      <c r="U560" s="197"/>
      <c r="V560" s="197"/>
      <c r="W560" s="197"/>
      <c r="X560" s="192"/>
    </row>
    <row r="561" spans="3:24" s="173" customFormat="1" x14ac:dyDescent="0.25">
      <c r="C561" s="194"/>
      <c r="D561" s="150"/>
      <c r="E561" s="204"/>
      <c r="F561" s="204"/>
      <c r="G561" s="204"/>
      <c r="H561" s="204"/>
      <c r="I561" s="204"/>
      <c r="J561" s="204"/>
      <c r="K561" s="204"/>
      <c r="L561" s="204"/>
      <c r="M561" s="204"/>
      <c r="N561" s="200"/>
      <c r="O561" s="197"/>
      <c r="P561" s="197"/>
      <c r="Q561" s="197"/>
      <c r="R561" s="197"/>
      <c r="S561" s="197"/>
      <c r="T561" s="197"/>
      <c r="U561" s="197"/>
      <c r="V561" s="197"/>
      <c r="W561" s="197"/>
      <c r="X561" s="192"/>
    </row>
    <row r="562" spans="3:24" s="173" customFormat="1" x14ac:dyDescent="0.25">
      <c r="C562" s="194"/>
      <c r="D562" s="150"/>
      <c r="E562" s="204"/>
      <c r="F562" s="204"/>
      <c r="G562" s="204"/>
      <c r="H562" s="204"/>
      <c r="I562" s="204"/>
      <c r="J562" s="204"/>
      <c r="K562" s="204"/>
      <c r="L562" s="204"/>
      <c r="M562" s="204"/>
      <c r="N562" s="200"/>
      <c r="O562" s="197"/>
      <c r="P562" s="197"/>
      <c r="Q562" s="197"/>
      <c r="R562" s="197"/>
      <c r="S562" s="197"/>
      <c r="T562" s="197"/>
      <c r="U562" s="197"/>
      <c r="V562" s="197"/>
      <c r="W562" s="197"/>
      <c r="X562" s="192"/>
    </row>
    <row r="563" spans="3:24" s="173" customFormat="1" x14ac:dyDescent="0.25">
      <c r="C563" s="194"/>
      <c r="D563" s="150"/>
      <c r="E563" s="204"/>
      <c r="F563" s="204"/>
      <c r="G563" s="204"/>
      <c r="H563" s="204"/>
      <c r="I563" s="204"/>
      <c r="J563" s="204"/>
      <c r="K563" s="204"/>
      <c r="L563" s="204"/>
      <c r="M563" s="204"/>
      <c r="N563" s="200"/>
      <c r="O563" s="197"/>
      <c r="P563" s="197"/>
      <c r="Q563" s="197"/>
      <c r="R563" s="197"/>
      <c r="S563" s="197"/>
      <c r="T563" s="197"/>
      <c r="U563" s="197"/>
      <c r="V563" s="197"/>
      <c r="W563" s="197"/>
      <c r="X563" s="192"/>
    </row>
  </sheetData>
  <conditionalFormatting sqref="D189:K189 N189:W189">
    <cfRule type="cellIs" dxfId="54" priority="2" operator="equal">
      <formula>"OK"</formula>
    </cfRule>
  </conditionalFormatting>
  <conditionalFormatting sqref="L189:M189">
    <cfRule type="cellIs" dxfId="53" priority="1" operator="equal">
      <formula>"OK"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U603"/>
  <sheetViews>
    <sheetView zoomScale="80" zoomScaleNormal="80" workbookViewId="0">
      <pane xSplit="3" ySplit="1" topLeftCell="H389" activePane="bottomRight" state="frozen"/>
      <selection pane="topRight" activeCell="D1" sqref="D1"/>
      <selection pane="bottomLeft" activeCell="A2" sqref="A2"/>
      <selection pane="bottomRight" activeCell="R440" sqref="R440"/>
    </sheetView>
  </sheetViews>
  <sheetFormatPr defaultColWidth="9.140625" defaultRowHeight="15" x14ac:dyDescent="0.25"/>
  <cols>
    <col min="1" max="1" width="6.85546875" style="232" bestFit="1" customWidth="1"/>
    <col min="2" max="2" width="49.140625" style="232" customWidth="1"/>
    <col min="3" max="3" width="35" style="121" customWidth="1"/>
    <col min="4" max="4" width="12.5703125" style="233" customWidth="1"/>
    <col min="5" max="8" width="12.5703125" style="234" customWidth="1"/>
    <col min="9" max="17" width="12.5703125" style="140" bestFit="1" customWidth="1"/>
    <col min="18" max="18" width="12.5703125" style="140" customWidth="1"/>
    <col min="19" max="19" width="12.5703125" style="235" customWidth="1"/>
    <col min="20" max="23" width="12.5703125" style="236" customWidth="1"/>
    <col min="24" max="32" width="12.5703125" style="144" bestFit="1" customWidth="1"/>
    <col min="33" max="33" width="12.5703125" style="237" bestFit="1" customWidth="1"/>
    <col min="34" max="34" width="10.5703125" style="140" bestFit="1" customWidth="1"/>
    <col min="35" max="35" width="12.5703125" style="140" bestFit="1" customWidth="1"/>
    <col min="36" max="36" width="10.85546875" style="144" bestFit="1" customWidth="1"/>
    <col min="37" max="37" width="12.85546875" style="237" bestFit="1" customWidth="1"/>
    <col min="38" max="38" width="5.7109375" style="121" bestFit="1" customWidth="1"/>
    <col min="39" max="39" width="9.85546875" style="121" bestFit="1" customWidth="1"/>
    <col min="40" max="40" width="11" style="121" bestFit="1" customWidth="1"/>
    <col min="41" max="41" width="5.5703125" style="121" bestFit="1" customWidth="1"/>
    <col min="42" max="42" width="10.5703125" style="121" customWidth="1"/>
    <col min="43" max="43" width="12" style="121" bestFit="1" customWidth="1"/>
    <col min="44" max="44" width="9.7109375" style="121" bestFit="1" customWidth="1"/>
    <col min="45" max="45" width="15.140625" style="121" bestFit="1" customWidth="1"/>
    <col min="46" max="46" width="30" style="121" bestFit="1" customWidth="1"/>
    <col min="47" max="16384" width="9.140625" style="121"/>
  </cols>
  <sheetData>
    <row r="1" spans="1:47" x14ac:dyDescent="0.25">
      <c r="A1" s="205" t="s">
        <v>511</v>
      </c>
      <c r="B1" s="205" t="s">
        <v>0</v>
      </c>
      <c r="C1" s="206" t="s">
        <v>520</v>
      </c>
      <c r="D1" s="207" t="str">
        <f>Config!A39&amp;" (R)"</f>
        <v>FY15 (R)</v>
      </c>
      <c r="E1" s="208" t="str">
        <f>Config!B39&amp;" (R)"</f>
        <v>FY16 (R)</v>
      </c>
      <c r="F1" s="208" t="str">
        <f>Config!C39&amp;" (R)"</f>
        <v>FY17 (R)</v>
      </c>
      <c r="G1" s="208" t="str">
        <f>Config!D39&amp;" (R)"</f>
        <v>FY18 (R)</v>
      </c>
      <c r="H1" s="208" t="str">
        <f>Config!E39&amp;" (R)"</f>
        <v>FY19 (R)</v>
      </c>
      <c r="I1" s="209" t="str">
        <f>Config!F39&amp;" (R)"</f>
        <v>FY20 (R)</v>
      </c>
      <c r="J1" s="209" t="str">
        <f>Config!G39&amp;" (R)"</f>
        <v>FY21 (R)</v>
      </c>
      <c r="K1" s="209" t="str">
        <f>Config!H39&amp;" (R)"</f>
        <v>FY22 (R)</v>
      </c>
      <c r="L1" s="209" t="str">
        <f>Config!I39&amp;" (R)"</f>
        <v>FY23 (R)</v>
      </c>
      <c r="M1" s="209" t="str">
        <f>Config!J39&amp;" (R)"</f>
        <v>FY24 (R)</v>
      </c>
      <c r="N1" s="209" t="str">
        <f>Config!K39&amp;" (R)"</f>
        <v>FY25 (R)</v>
      </c>
      <c r="O1" s="209" t="str">
        <f>Config!L39&amp;" (R)"</f>
        <v>FY26 (R)</v>
      </c>
      <c r="P1" s="209" t="str">
        <f>Config!M39&amp;" (R)"</f>
        <v>FY27 (R)</v>
      </c>
      <c r="Q1" s="209" t="str">
        <f>Config!N39&amp;" (R)"</f>
        <v>FY28 (R)</v>
      </c>
      <c r="R1" s="210" t="str">
        <f>Config!O39&amp;" (R)"</f>
        <v>FY29 (R)</v>
      </c>
      <c r="S1" s="211" t="str">
        <f>Config!A39&amp;" (N)"</f>
        <v>FY15 (N)</v>
      </c>
      <c r="T1" s="212" t="str">
        <f>Config!B39&amp;" (N)"</f>
        <v>FY16 (N)</v>
      </c>
      <c r="U1" s="212" t="str">
        <f>Config!C39&amp;" (N)"</f>
        <v>FY17 (N)</v>
      </c>
      <c r="V1" s="212" t="str">
        <f>Config!D39&amp;" (N)"</f>
        <v>FY18 (N)</v>
      </c>
      <c r="W1" s="212" t="str">
        <f>Config!E39&amp;" (N)"</f>
        <v>FY19 (N)</v>
      </c>
      <c r="X1" s="213" t="str">
        <f>Config!F39&amp;" (N)"</f>
        <v>FY20 (N)</v>
      </c>
      <c r="Y1" s="213" t="str">
        <f>Config!G39&amp;" (N)"</f>
        <v>FY21 (N)</v>
      </c>
      <c r="Z1" s="213" t="str">
        <f>Config!H39&amp;" (N)"</f>
        <v>FY22 (N)</v>
      </c>
      <c r="AA1" s="213" t="str">
        <f>Config!I39&amp;" (N)"</f>
        <v>FY23 (N)</v>
      </c>
      <c r="AB1" s="213" t="str">
        <f>Config!J39&amp;" (N)"</f>
        <v>FY24 (N)</v>
      </c>
      <c r="AC1" s="213" t="str">
        <f>Config!K39&amp;" (N)"</f>
        <v>FY25 (N)</v>
      </c>
      <c r="AD1" s="213" t="str">
        <f>Config!L39&amp;" (N)"</f>
        <v>FY26 (N)</v>
      </c>
      <c r="AE1" s="213" t="str">
        <f>Config!M39&amp;" (N)"</f>
        <v>FY27 (N)</v>
      </c>
      <c r="AF1" s="213" t="str">
        <f>Config!N39&amp;" (N)"</f>
        <v>FY28 (N)</v>
      </c>
      <c r="AG1" s="214" t="str">
        <f>Config!O39&amp;" (N)"</f>
        <v>FY29 (N)</v>
      </c>
      <c r="AH1" s="215" t="s">
        <v>1004</v>
      </c>
      <c r="AI1" s="209" t="s">
        <v>1005</v>
      </c>
      <c r="AJ1" s="213" t="s">
        <v>1006</v>
      </c>
      <c r="AK1" s="214" t="s">
        <v>1007</v>
      </c>
      <c r="AL1" s="216" t="s">
        <v>518</v>
      </c>
      <c r="AM1" s="131" t="s">
        <v>519</v>
      </c>
      <c r="AN1" s="131" t="s">
        <v>610</v>
      </c>
      <c r="AO1" s="131" t="s">
        <v>178</v>
      </c>
      <c r="AP1" s="131" t="s">
        <v>609</v>
      </c>
      <c r="AQ1" s="131" t="s">
        <v>1089</v>
      </c>
      <c r="AR1" s="131" t="s">
        <v>1090</v>
      </c>
      <c r="AS1" s="304" t="s">
        <v>1116</v>
      </c>
      <c r="AT1" s="304" t="s">
        <v>1118</v>
      </c>
    </row>
    <row r="2" spans="1:47" x14ac:dyDescent="0.25">
      <c r="A2" s="217" t="s">
        <v>949</v>
      </c>
      <c r="B2" s="217" t="s">
        <v>948</v>
      </c>
      <c r="C2" s="123" t="s">
        <v>512</v>
      </c>
      <c r="D2" s="218">
        <f>S2/Config!A$40</f>
        <v>0</v>
      </c>
      <c r="E2" s="219">
        <f>T2/Config!B$40</f>
        <v>0</v>
      </c>
      <c r="F2" s="219">
        <f>U2/Config!C$40</f>
        <v>0</v>
      </c>
      <c r="G2" s="219">
        <f>V2/Config!D$40</f>
        <v>0</v>
      </c>
      <c r="H2" s="219">
        <f>IF('Division Lvl'!H2="","",'Division Lvl'!H2/Escalators!C$11)</f>
        <v>0</v>
      </c>
      <c r="I2" s="220">
        <f>IF('Division Lvl'!I2="","",'Division Lvl'!I2/Escalators!D$11)</f>
        <v>299697.56914432056</v>
      </c>
      <c r="J2" s="220">
        <f>IF('Division Lvl'!J2="","",'Division Lvl'!J2/Escalators!E$11)</f>
        <v>299196.13790250174</v>
      </c>
      <c r="K2" s="220">
        <f>IF('Division Lvl'!K2="","",'Division Lvl'!K2/Escalators!F$11)</f>
        <v>298408.28986450832</v>
      </c>
      <c r="L2" s="220">
        <f>IF('Division Lvl'!L2="","",'Division Lvl'!L2/Escalators!G$11)</f>
        <v>297494.60992538283</v>
      </c>
      <c r="M2" s="220">
        <f>IF('Division Lvl'!M2="","",'Division Lvl'!M2/Escalators!H$11)</f>
        <v>296687.59842001059</v>
      </c>
      <c r="N2" s="220">
        <f>IF('Division Lvl'!N2="","",'Division Lvl'!N2/Escalators!I$11)</f>
        <v>296687.59842001059</v>
      </c>
      <c r="O2" s="220">
        <f>IF('Division Lvl'!O2="","",'Division Lvl'!O2/Escalators!J$11)</f>
        <v>296687.59842001059</v>
      </c>
      <c r="P2" s="220">
        <f>IF('Division Lvl'!P2="","",'Division Lvl'!P2/Escalators!K$11)</f>
        <v>296687.59842001059</v>
      </c>
      <c r="Q2" s="220">
        <f>IF('Division Lvl'!Q2="","",'Division Lvl'!Q2/Escalators!L$11)</f>
        <v>296687.59842001059</v>
      </c>
      <c r="R2" s="221">
        <v>300000</v>
      </c>
      <c r="S2" s="222">
        <v>0</v>
      </c>
      <c r="T2" s="223">
        <v>0</v>
      </c>
      <c r="U2" s="223">
        <v>0</v>
      </c>
      <c r="V2" s="223">
        <v>0</v>
      </c>
      <c r="W2" s="223">
        <v>0</v>
      </c>
      <c r="X2" s="224">
        <f>I2*Config!F$40</f>
        <v>307190.00837292854</v>
      </c>
      <c r="Y2" s="224">
        <f>J2*Config!G$40</f>
        <v>314342.94238381588</v>
      </c>
      <c r="Z2" s="224">
        <f>K2*Config!H$40</f>
        <v>321353.0897773715</v>
      </c>
      <c r="AA2" s="224">
        <f>L2*Config!I$40</f>
        <v>328378.38532709359</v>
      </c>
      <c r="AB2" s="224">
        <f>M2*Config!J$40</f>
        <v>335674.78551519552</v>
      </c>
      <c r="AC2" s="224">
        <f>N2*Config!K$40</f>
        <v>344066.65515307535</v>
      </c>
      <c r="AD2" s="224">
        <f>O2*Config!L$40</f>
        <v>352668.32153190224</v>
      </c>
      <c r="AE2" s="224">
        <f>P2*Config!M$40</f>
        <v>361485.02957019978</v>
      </c>
      <c r="AF2" s="224">
        <f>Q2*Config!N$40</f>
        <v>370522.15530945471</v>
      </c>
      <c r="AG2" s="225">
        <f>R2*Config!O$40</f>
        <v>384025.36325890711</v>
      </c>
      <c r="AH2" s="226">
        <f t="shared" ref="AH2:AH65" si="0">SUM(I2:M2)</f>
        <v>1491484.205256724</v>
      </c>
      <c r="AI2" s="220">
        <f t="shared" ref="AI2:AI65" si="1">SUM(I2:R2)</f>
        <v>2978234.5989367664</v>
      </c>
      <c r="AJ2" s="224">
        <f t="shared" ref="AJ2:AJ65" si="2">SUM(X2:AB2)</f>
        <v>1606939.2113764051</v>
      </c>
      <c r="AK2" s="225">
        <f t="shared" ref="AK2:AK65" si="3">SUM(X2:AG2)</f>
        <v>3419706.7361999438</v>
      </c>
      <c r="AL2" s="227">
        <f>IF(OR(SUM(X2:AG2)&lt;&gt;0,A2="EH"),INDEX(CASH!$B:$B,MATCH(A2,CASH!$A:$A,0)),"")</f>
        <v>190</v>
      </c>
      <c r="AM2" s="122">
        <f>AL2*VLOOKUP(C2,Config!$A$3:$C$9,3,FALSE)</f>
        <v>2850</v>
      </c>
      <c r="AN2" s="228">
        <f t="shared" ref="AN2:AN65" si="4">SUMIF($AM$2:$AM$418,"&gt;="&amp;AM2,$AJ$2:$AJ$418)/SUM($AJ$2:$AJ$418)</f>
        <v>0.65728805041321381</v>
      </c>
      <c r="AO2" s="122" t="str">
        <f>IF(ISERROR(VLOOKUP(A2,Config!$A$12:$A$32,1,FALSE)),LEFT(A2,2),"PRL")</f>
        <v>AG</v>
      </c>
      <c r="AP2" s="122" t="str">
        <f t="shared" ref="AP2:AP65" si="5">A2&amp;IF(LEFT(C2)="P",LOWER(MID(C2,11,1)),"")</f>
        <v>AGs</v>
      </c>
      <c r="AQ2" s="163" t="s">
        <v>881</v>
      </c>
      <c r="AR2" s="229" t="s">
        <v>781</v>
      </c>
      <c r="AS2" s="367" t="str">
        <f>IF(ISERROR(VLOOKUP($A2,'RAB Cat Lookup'!$B$4:$E$351,2,FALSE))=TRUE,"Unallocated",VLOOKUP($A2,'RAB Cat Lookup'!$B$4:$E$351,2,FALSE))</f>
        <v>Std</v>
      </c>
      <c r="AT2" s="367" t="str">
        <f>IF(ISERROR(VLOOKUP($A2,'RAB Cat Lookup'!$B$4:$E$351,4,FALSE))=TRUE,"Unallocated",VLOOKUP($A2,'RAB Cat Lookup'!$B$4:$E$351,4,FALSE))</f>
        <v>Substations</v>
      </c>
      <c r="AU2" s="121" t="str">
        <f>IF(AND(AT2=1,SUM(AI2&lt;&gt;0)),A2,"")</f>
        <v/>
      </c>
    </row>
    <row r="3" spans="1:47" x14ac:dyDescent="0.25">
      <c r="A3" s="217" t="s">
        <v>96</v>
      </c>
      <c r="B3" s="217" t="s">
        <v>295</v>
      </c>
      <c r="C3" s="123" t="s">
        <v>512</v>
      </c>
      <c r="D3" s="218">
        <f>S3/Config!A$40</f>
        <v>2733942.8634630069</v>
      </c>
      <c r="E3" s="219">
        <f>T3/Config!B$40</f>
        <v>1668163.1086387497</v>
      </c>
      <c r="F3" s="219">
        <f>U3/Config!C$40</f>
        <v>1595295.1290437502</v>
      </c>
      <c r="G3" s="219">
        <f>V3/Config!D$40</f>
        <v>1944069.7657500005</v>
      </c>
      <c r="H3" s="219">
        <f>IF('Division Lvl'!H3="","",'Division Lvl'!H3/Escalators!C$11)</f>
        <v>1670000</v>
      </c>
      <c r="I3" s="220">
        <f>IF('Division Lvl'!I3="","",'Division Lvl'!I3/Escalators!D$11)</f>
        <v>1622013.1938039202</v>
      </c>
      <c r="J3" s="220">
        <f>IF('Division Lvl'!J3="","",'Division Lvl'!J3/Escalators!E$11)</f>
        <v>1559660.5981832175</v>
      </c>
      <c r="K3" s="220">
        <f>IF('Division Lvl'!K3="","",'Division Lvl'!K3/Escalators!F$11)</f>
        <v>1534301.0366388536</v>
      </c>
      <c r="L3" s="220">
        <f>IF('Division Lvl'!L3="","",'Division Lvl'!L3/Escalators!G$11)</f>
        <v>1522181.7457669086</v>
      </c>
      <c r="M3" s="220">
        <f>IF('Division Lvl'!M3="","",'Division Lvl'!M3/Escalators!H$11)</f>
        <v>1516141.8660738908</v>
      </c>
      <c r="N3" s="220">
        <f>IF('Division Lvl'!N3="","",'Division Lvl'!N3/Escalators!I$11)</f>
        <v>1516141.8660738908</v>
      </c>
      <c r="O3" s="220">
        <f>IF('Division Lvl'!O3="","",'Division Lvl'!O3/Escalators!J$11)</f>
        <v>1516141.8660738908</v>
      </c>
      <c r="P3" s="220">
        <f>IF('Division Lvl'!P3="","",'Division Lvl'!P3/Escalators!K$11)</f>
        <v>1516141.8660738908</v>
      </c>
      <c r="Q3" s="220">
        <f>IF('Division Lvl'!Q3="","",'Division Lvl'!Q3/Escalators!L$11)</f>
        <v>1516141.8660738908</v>
      </c>
      <c r="R3" s="221">
        <v>1533069</v>
      </c>
      <c r="S3" s="222">
        <v>2476817.2999999998</v>
      </c>
      <c r="T3" s="223">
        <v>1549055.28</v>
      </c>
      <c r="U3" s="223">
        <v>1518424.8700000003</v>
      </c>
      <c r="V3" s="223">
        <v>1896653.4300000006</v>
      </c>
      <c r="W3" s="223">
        <v>1670000</v>
      </c>
      <c r="X3" s="224">
        <f>I3*Config!F$40</f>
        <v>1662563.523649018</v>
      </c>
      <c r="Y3" s="224">
        <f>J3*Config!G$40</f>
        <v>1638618.4159662428</v>
      </c>
      <c r="Z3" s="224">
        <f>K3*Config!H$40</f>
        <v>1652274.4022841628</v>
      </c>
      <c r="AA3" s="224">
        <f>L3*Config!I$40</f>
        <v>1680203.8328515799</v>
      </c>
      <c r="AB3" s="224">
        <f>M3*Config!J$40</f>
        <v>1715375.3591833175</v>
      </c>
      <c r="AC3" s="224">
        <f>N3*Config!K$40</f>
        <v>1758259.7431629004</v>
      </c>
      <c r="AD3" s="224">
        <f>O3*Config!L$40</f>
        <v>1802216.2367419731</v>
      </c>
      <c r="AE3" s="224">
        <f>P3*Config!M$40</f>
        <v>1847271.6426605221</v>
      </c>
      <c r="AF3" s="224">
        <f>Q3*Config!N$40</f>
        <v>1893453.4337270348</v>
      </c>
      <c r="AG3" s="225">
        <f>R3*Config!O$40</f>
        <v>1962457.9320865651</v>
      </c>
      <c r="AH3" s="226">
        <f t="shared" si="0"/>
        <v>7754298.4404667914</v>
      </c>
      <c r="AI3" s="220">
        <f t="shared" si="1"/>
        <v>15351934.904762357</v>
      </c>
      <c r="AJ3" s="224">
        <f t="shared" si="2"/>
        <v>8349035.5339343213</v>
      </c>
      <c r="AK3" s="225">
        <f t="shared" si="3"/>
        <v>17612694.522313319</v>
      </c>
      <c r="AL3" s="227">
        <f>IF(OR(SUM(X3:AG3)&lt;&gt;0,A3="EH"),INDEX(CASH!$B:$B,MATCH(A3,CASH!$A:$A,0)),"")</f>
        <v>140</v>
      </c>
      <c r="AM3" s="122">
        <f>AL3*VLOOKUP(C3,Config!$A$3:$C$9,3,FALSE)</f>
        <v>2100</v>
      </c>
      <c r="AN3" s="228">
        <f t="shared" si="4"/>
        <v>0.77826492135129255</v>
      </c>
      <c r="AO3" s="122" t="str">
        <f>IF(ISERROR(VLOOKUP(A3,Config!$A$12:$A$32,1,FALSE)),LEFT(A3,2),"PRL")</f>
        <v>AR</v>
      </c>
      <c r="AP3" s="122" t="str">
        <f t="shared" si="5"/>
        <v>ARs</v>
      </c>
      <c r="AQ3" s="163" t="s">
        <v>1094</v>
      </c>
      <c r="AR3" s="229" t="s">
        <v>781</v>
      </c>
      <c r="AS3" s="367" t="str">
        <f>IF(ISERROR(VLOOKUP($A3,'RAB Cat Lookup'!$B$4:$E$351,2,FALSE))=TRUE,"Unallocated",VLOOKUP($A3,'RAB Cat Lookup'!$B$4:$E$351,2,FALSE))</f>
        <v>Std</v>
      </c>
      <c r="AT3" s="367" t="str">
        <f>IF(ISERROR(VLOOKUP($A3,'RAB Cat Lookup'!$B$4:$E$351,4,FALSE))=TRUE,"Unallocated",VLOOKUP($A3,'RAB Cat Lookup'!$B$4:$E$351,4,FALSE))</f>
        <v>Distribution lines and cables</v>
      </c>
      <c r="AU3" s="121" t="str">
        <f t="shared" ref="AU3:AU66" si="6">IF(AND(AT3=1,SUM(AI3&lt;&gt;0)),A3,"")</f>
        <v/>
      </c>
    </row>
    <row r="4" spans="1:47" x14ac:dyDescent="0.25">
      <c r="A4" s="217" t="s">
        <v>396</v>
      </c>
      <c r="B4" s="217" t="s">
        <v>521</v>
      </c>
      <c r="C4" s="123" t="s">
        <v>512</v>
      </c>
      <c r="D4" s="218">
        <f>S4/Config!A$40</f>
        <v>305769.37230529677</v>
      </c>
      <c r="E4" s="219">
        <f>T4/Config!B$40</f>
        <v>886.22713984374991</v>
      </c>
      <c r="F4" s="219">
        <f>U4/Config!C$40</f>
        <v>0</v>
      </c>
      <c r="G4" s="219">
        <f>V4/Config!D$40</f>
        <v>0</v>
      </c>
      <c r="H4" s="219">
        <f>IF('Division Lvl'!H4="","",'Division Lvl'!H4/Escalators!C$11)</f>
        <v>0</v>
      </c>
      <c r="I4" s="220">
        <f>IF('Division Lvl'!I4="","",'Division Lvl'!I4/Escalators!D$11)</f>
        <v>0</v>
      </c>
      <c r="J4" s="220">
        <f>IF('Division Lvl'!J4="","",'Division Lvl'!J4/Escalators!E$11)</f>
        <v>0</v>
      </c>
      <c r="K4" s="220">
        <f>IF('Division Lvl'!K4="","",'Division Lvl'!K4/Escalators!F$11)</f>
        <v>0</v>
      </c>
      <c r="L4" s="220">
        <f>IF('Division Lvl'!L4="","",'Division Lvl'!L4/Escalators!G$11)</f>
        <v>0</v>
      </c>
      <c r="M4" s="220">
        <f>IF('Division Lvl'!M4="","",'Division Lvl'!M4/Escalators!H$11)</f>
        <v>0</v>
      </c>
      <c r="N4" s="220">
        <f>IF('Division Lvl'!N4="","",'Division Lvl'!N4/Escalators!I$11)</f>
        <v>0</v>
      </c>
      <c r="O4" s="220">
        <f>IF('Division Lvl'!O4="","",'Division Lvl'!O4/Escalators!J$11)</f>
        <v>0</v>
      </c>
      <c r="P4" s="220">
        <f>IF('Division Lvl'!P4="","",'Division Lvl'!P4/Escalators!K$11)</f>
        <v>0</v>
      </c>
      <c r="Q4" s="220">
        <f>IF('Division Lvl'!Q4="","",'Division Lvl'!Q4/Escalators!L$11)</f>
        <v>0</v>
      </c>
      <c r="R4" s="221">
        <v>0</v>
      </c>
      <c r="S4" s="222">
        <v>277011.95999999996</v>
      </c>
      <c r="T4" s="223">
        <v>822.95</v>
      </c>
      <c r="U4" s="223">
        <v>0</v>
      </c>
      <c r="V4" s="223">
        <v>0</v>
      </c>
      <c r="W4" s="223">
        <v>0</v>
      </c>
      <c r="X4" s="224">
        <f>I4*Config!F$40</f>
        <v>0</v>
      </c>
      <c r="Y4" s="224">
        <f>J4*Config!G$40</f>
        <v>0</v>
      </c>
      <c r="Z4" s="224">
        <f>K4*Config!H$40</f>
        <v>0</v>
      </c>
      <c r="AA4" s="224">
        <f>L4*Config!I$40</f>
        <v>0</v>
      </c>
      <c r="AB4" s="224">
        <f>M4*Config!J$40</f>
        <v>0</v>
      </c>
      <c r="AC4" s="224">
        <f>N4*Config!K$40</f>
        <v>0</v>
      </c>
      <c r="AD4" s="224">
        <f>O4*Config!L$40</f>
        <v>0</v>
      </c>
      <c r="AE4" s="224">
        <f>P4*Config!M$40</f>
        <v>0</v>
      </c>
      <c r="AF4" s="224">
        <f>Q4*Config!N$40</f>
        <v>0</v>
      </c>
      <c r="AG4" s="225">
        <f>R4*Config!O$40</f>
        <v>0</v>
      </c>
      <c r="AH4" s="226">
        <f t="shared" si="0"/>
        <v>0</v>
      </c>
      <c r="AI4" s="220">
        <f t="shared" si="1"/>
        <v>0</v>
      </c>
      <c r="AJ4" s="224">
        <f t="shared" si="2"/>
        <v>0</v>
      </c>
      <c r="AK4" s="225">
        <f t="shared" si="3"/>
        <v>0</v>
      </c>
      <c r="AL4" s="227" t="str">
        <f>IF(OR(SUM(X4:AG4)&lt;&gt;0,A4="EH"),INDEX(CASH!$B:$B,MATCH(A4,CASH!$A:$A,0)),"")</f>
        <v/>
      </c>
      <c r="AM4" s="230">
        <v>4950</v>
      </c>
      <c r="AN4" s="228">
        <f t="shared" si="4"/>
        <v>0.12482092704578877</v>
      </c>
      <c r="AO4" s="122" t="str">
        <f>IF(ISERROR(VLOOKUP(A4,Config!$A$12:$A$32,1,FALSE)),LEFT(A4,2),"PRL")</f>
        <v>AU</v>
      </c>
      <c r="AP4" s="122" t="str">
        <f t="shared" si="5"/>
        <v>AU002s</v>
      </c>
      <c r="AQ4" s="163" t="s">
        <v>882</v>
      </c>
      <c r="AR4" s="229" t="s">
        <v>781</v>
      </c>
      <c r="AS4" s="367" t="str">
        <f>IF(ISERROR(VLOOKUP($A4,'RAB Cat Lookup'!$B$4:$E$351,2,FALSE))=TRUE,"Unallocated",VLOOKUP($A4,'RAB Cat Lookup'!$B$4:$E$351,2,FALSE))</f>
        <v>Unallocated</v>
      </c>
      <c r="AT4" s="367" t="str">
        <f>IF(ISERROR(VLOOKUP($A4,'RAB Cat Lookup'!$B$4:$E$351,4,FALSE))=TRUE,"Unallocated",VLOOKUP($A4,'RAB Cat Lookup'!$B$4:$E$351,4,FALSE))</f>
        <v>Unallocated</v>
      </c>
      <c r="AU4" s="121" t="str">
        <f t="shared" si="6"/>
        <v/>
      </c>
    </row>
    <row r="5" spans="1:47" x14ac:dyDescent="0.25">
      <c r="A5" s="217" t="s">
        <v>57</v>
      </c>
      <c r="B5" s="217" t="s">
        <v>873</v>
      </c>
      <c r="C5" s="123" t="s">
        <v>512</v>
      </c>
      <c r="D5" s="218">
        <f>S5/Config!A$40</f>
        <v>116685.52873911326</v>
      </c>
      <c r="E5" s="219">
        <f>T5/Config!B$40</f>
        <v>1122999.6893570309</v>
      </c>
      <c r="F5" s="219">
        <f>U5/Config!C$40</f>
        <v>1111472.3986437514</v>
      </c>
      <c r="G5" s="219">
        <f>V5/Config!D$40</f>
        <v>2960666.2417499996</v>
      </c>
      <c r="H5" s="219">
        <f>IF('Division Lvl'!H5="","",'Division Lvl'!H5/Escalators!C$11)</f>
        <v>714162</v>
      </c>
      <c r="I5" s="220">
        <f>IF('Division Lvl'!I5="","",'Division Lvl'!I5/Escalators!D$11)</f>
        <v>2177802.3357820627</v>
      </c>
      <c r="J5" s="220">
        <f>IF('Division Lvl'!J5="","",'Division Lvl'!J5/Escalators!E$11)</f>
        <v>2174158.6020915126</v>
      </c>
      <c r="K5" s="220">
        <f>IF('Division Lvl'!K5="","",'Division Lvl'!K5/Escalators!F$11)</f>
        <v>2168433.5730154272</v>
      </c>
      <c r="L5" s="220">
        <f>IF('Division Lvl'!L5="","",'Division Lvl'!L5/Escalators!G$11)</f>
        <v>2161794.1654577819</v>
      </c>
      <c r="M5" s="220">
        <f>IF('Division Lvl'!M5="","",'Division Lvl'!M5/Escalators!H$11)</f>
        <v>2155929.8818520769</v>
      </c>
      <c r="N5" s="220">
        <f>IF('Division Lvl'!N5="","",'Division Lvl'!N5/Escalators!I$11)</f>
        <v>2155929.8818520769</v>
      </c>
      <c r="O5" s="220">
        <f>IF('Division Lvl'!O5="","",'Division Lvl'!O5/Escalators!J$11)</f>
        <v>2155929.8818520769</v>
      </c>
      <c r="P5" s="220">
        <f>IF('Division Lvl'!P5="","",'Division Lvl'!P5/Escalators!K$11)</f>
        <v>2155929.8818520769</v>
      </c>
      <c r="Q5" s="220">
        <f>IF('Division Lvl'!Q5="","",'Division Lvl'!Q5/Escalators!L$11)</f>
        <v>2155929.8818520769</v>
      </c>
      <c r="R5" s="221">
        <v>2180000</v>
      </c>
      <c r="S5" s="222">
        <v>105711.33</v>
      </c>
      <c r="T5" s="223">
        <v>1042816.8499999997</v>
      </c>
      <c r="U5" s="223">
        <v>1057915.4300000013</v>
      </c>
      <c r="V5" s="223">
        <v>2888454.8699999996</v>
      </c>
      <c r="W5" s="223">
        <v>714162</v>
      </c>
      <c r="X5" s="224">
        <f>I5*Config!F$40</f>
        <v>2232247.394176614</v>
      </c>
      <c r="Y5" s="224">
        <f>J5*Config!G$40</f>
        <v>2284225.3813223955</v>
      </c>
      <c r="Z5" s="224">
        <f>K5*Config!H$40</f>
        <v>2335165.7857155665</v>
      </c>
      <c r="AA5" s="224">
        <f>L5*Config!I$40</f>
        <v>2386216.2667102134</v>
      </c>
      <c r="AB5" s="224">
        <f>M5*Config!J$40</f>
        <v>2439236.774743754</v>
      </c>
      <c r="AC5" s="224">
        <f>N5*Config!K$40</f>
        <v>2500217.6941123474</v>
      </c>
      <c r="AD5" s="224">
        <f>O5*Config!L$40</f>
        <v>2562723.1364651565</v>
      </c>
      <c r="AE5" s="224">
        <f>P5*Config!M$40</f>
        <v>2626791.2148767849</v>
      </c>
      <c r="AF5" s="224">
        <f>Q5*Config!N$40</f>
        <v>2692460.9952487042</v>
      </c>
      <c r="AG5" s="225">
        <f>R5*Config!O$40</f>
        <v>2790584.3063480584</v>
      </c>
      <c r="AH5" s="226">
        <f t="shared" si="0"/>
        <v>10838118.558198862</v>
      </c>
      <c r="AI5" s="220">
        <f t="shared" si="1"/>
        <v>21641838.085607167</v>
      </c>
      <c r="AJ5" s="224">
        <f t="shared" si="2"/>
        <v>11677091.602668542</v>
      </c>
      <c r="AK5" s="225">
        <f t="shared" si="3"/>
        <v>24849868.949719597</v>
      </c>
      <c r="AL5" s="227">
        <f>IF(OR(SUM(X5:AG5)&lt;&gt;0,A5="EH"),INDEX(CASH!$B:$B,MATCH(A5,CASH!$A:$A,0)),"")</f>
        <v>220</v>
      </c>
      <c r="AM5" s="122">
        <f>AL5*VLOOKUP(C5,Config!$A$3:$C$9,3,FALSE)</f>
        <v>3300</v>
      </c>
      <c r="AN5" s="228">
        <f t="shared" si="4"/>
        <v>0.54006397789077143</v>
      </c>
      <c r="AO5" s="122" t="str">
        <f>IF(ISERROR(VLOOKUP(A5,Config!$A$12:$A$32,1,FALSE)),LEFT(A5,2),"PRL")</f>
        <v>AU</v>
      </c>
      <c r="AP5" s="122" t="str">
        <f t="shared" si="5"/>
        <v>AU004s</v>
      </c>
      <c r="AQ5" s="163" t="s">
        <v>882</v>
      </c>
      <c r="AR5" s="229" t="s">
        <v>781</v>
      </c>
      <c r="AS5" s="367" t="str">
        <f>IF(ISERROR(VLOOKUP($A5,'RAB Cat Lookup'!$B$4:$E$351,2,FALSE))=TRUE,"Unallocated",VLOOKUP($A5,'RAB Cat Lookup'!$B$4:$E$351,2,FALSE))</f>
        <v>Std</v>
      </c>
      <c r="AT5" s="367" t="str">
        <f>IF(ISERROR(VLOOKUP($A5,'RAB Cat Lookup'!$B$4:$E$351,4,FALSE))=TRUE,"Unallocated",VLOOKUP($A5,'RAB Cat Lookup'!$B$4:$E$351,4,FALSE))</f>
        <v>Substations</v>
      </c>
      <c r="AU5" s="121" t="str">
        <f t="shared" si="6"/>
        <v/>
      </c>
    </row>
    <row r="6" spans="1:47" x14ac:dyDescent="0.25">
      <c r="A6" s="217" t="s">
        <v>716</v>
      </c>
      <c r="B6" s="217" t="s">
        <v>727</v>
      </c>
      <c r="C6" s="123" t="s">
        <v>512</v>
      </c>
      <c r="D6" s="218">
        <f>S6/Config!A$40</f>
        <v>0</v>
      </c>
      <c r="E6" s="219">
        <f>T6/Config!B$40</f>
        <v>24273.965431093748</v>
      </c>
      <c r="F6" s="219">
        <f>U6/Config!C$40</f>
        <v>0</v>
      </c>
      <c r="G6" s="219">
        <f>V6/Config!D$40</f>
        <v>0</v>
      </c>
      <c r="H6" s="219">
        <f>IF('Division Lvl'!H6="","",'Division Lvl'!H6/Escalators!C$11)</f>
        <v>0</v>
      </c>
      <c r="I6" s="220">
        <f>IF('Division Lvl'!I6="","",'Division Lvl'!I6/Escalators!D$11)</f>
        <v>0</v>
      </c>
      <c r="J6" s="220">
        <f>IF('Division Lvl'!J6="","",'Division Lvl'!J6/Escalators!E$11)</f>
        <v>0</v>
      </c>
      <c r="K6" s="220">
        <f>IF('Division Lvl'!K6="","",'Division Lvl'!K6/Escalators!F$11)</f>
        <v>0</v>
      </c>
      <c r="L6" s="220">
        <f>IF('Division Lvl'!L6="","",'Division Lvl'!L6/Escalators!G$11)</f>
        <v>0</v>
      </c>
      <c r="M6" s="220">
        <f>IF('Division Lvl'!M6="","",'Division Lvl'!M6/Escalators!H$11)</f>
        <v>0</v>
      </c>
      <c r="N6" s="220">
        <f>IF('Division Lvl'!N6="","",'Division Lvl'!N6/Escalators!I$11)</f>
        <v>0</v>
      </c>
      <c r="O6" s="220">
        <f>IF('Division Lvl'!O6="","",'Division Lvl'!O6/Escalators!J$11)</f>
        <v>0</v>
      </c>
      <c r="P6" s="220">
        <f>IF('Division Lvl'!P6="","",'Division Lvl'!P6/Escalators!K$11)</f>
        <v>0</v>
      </c>
      <c r="Q6" s="220">
        <f>IF('Division Lvl'!Q6="","",'Division Lvl'!Q6/Escalators!L$11)</f>
        <v>0</v>
      </c>
      <c r="R6" s="221">
        <v>0</v>
      </c>
      <c r="S6" s="222">
        <v>0</v>
      </c>
      <c r="T6" s="223">
        <v>22540.79</v>
      </c>
      <c r="U6" s="223">
        <v>0</v>
      </c>
      <c r="V6" s="223">
        <v>0</v>
      </c>
      <c r="W6" s="223">
        <v>0</v>
      </c>
      <c r="X6" s="224">
        <f>I6*Config!F$40</f>
        <v>0</v>
      </c>
      <c r="Y6" s="224">
        <f>J6*Config!G$40</f>
        <v>0</v>
      </c>
      <c r="Z6" s="224">
        <f>K6*Config!H$40</f>
        <v>0</v>
      </c>
      <c r="AA6" s="224">
        <f>L6*Config!I$40</f>
        <v>0</v>
      </c>
      <c r="AB6" s="224">
        <f>M6*Config!J$40</f>
        <v>0</v>
      </c>
      <c r="AC6" s="224">
        <f>N6*Config!K$40</f>
        <v>0</v>
      </c>
      <c r="AD6" s="224">
        <f>O6*Config!L$40</f>
        <v>0</v>
      </c>
      <c r="AE6" s="224">
        <f>P6*Config!M$40</f>
        <v>0</v>
      </c>
      <c r="AF6" s="224">
        <f>Q6*Config!N$40</f>
        <v>0</v>
      </c>
      <c r="AG6" s="225">
        <f>R6*Config!O$40</f>
        <v>0</v>
      </c>
      <c r="AH6" s="226">
        <f t="shared" si="0"/>
        <v>0</v>
      </c>
      <c r="AI6" s="220">
        <f t="shared" si="1"/>
        <v>0</v>
      </c>
      <c r="AJ6" s="224">
        <f t="shared" si="2"/>
        <v>0</v>
      </c>
      <c r="AK6" s="225">
        <f t="shared" si="3"/>
        <v>0</v>
      </c>
      <c r="AL6" s="227" t="str">
        <f>IF(OR(SUM(X6:AG6)&lt;&gt;0,A6="EH"),INDEX(CASH!$B:$B,MATCH(A6,CASH!$A:$A,0)),"")</f>
        <v/>
      </c>
      <c r="AM6" s="231">
        <v>4950</v>
      </c>
      <c r="AN6" s="228">
        <f t="shared" si="4"/>
        <v>0.12482092704578877</v>
      </c>
      <c r="AO6" s="122" t="str">
        <f>IF(ISERROR(VLOOKUP(A6,Config!$A$12:$A$32,1,FALSE)),LEFT(A6,2),"PRL")</f>
        <v>AU</v>
      </c>
      <c r="AP6" s="122" t="str">
        <f t="shared" si="5"/>
        <v>AU008s</v>
      </c>
      <c r="AQ6" s="163" t="s">
        <v>882</v>
      </c>
      <c r="AR6" s="229" t="s">
        <v>781</v>
      </c>
      <c r="AS6" s="367" t="str">
        <f>IF(ISERROR(VLOOKUP($A6,'RAB Cat Lookup'!$B$4:$E$351,2,FALSE))=TRUE,"Unallocated",VLOOKUP($A6,'RAB Cat Lookup'!$B$4:$E$351,2,FALSE))</f>
        <v>Unallocated</v>
      </c>
      <c r="AT6" s="367" t="str">
        <f>IF(ISERROR(VLOOKUP($A6,'RAB Cat Lookup'!$B$4:$E$351,4,FALSE))=TRUE,"Unallocated",VLOOKUP($A6,'RAB Cat Lookup'!$B$4:$E$351,4,FALSE))</f>
        <v>Unallocated</v>
      </c>
      <c r="AU6" s="121" t="str">
        <f t="shared" si="6"/>
        <v/>
      </c>
    </row>
    <row r="7" spans="1:47" x14ac:dyDescent="0.25">
      <c r="A7" s="217" t="s">
        <v>58</v>
      </c>
      <c r="B7" s="217" t="s">
        <v>272</v>
      </c>
      <c r="C7" s="123" t="s">
        <v>512</v>
      </c>
      <c r="D7" s="218">
        <f>S7/Config!A$40</f>
        <v>1686876.220876015</v>
      </c>
      <c r="E7" s="219">
        <f>T7/Config!B$40</f>
        <v>557786.49427203112</v>
      </c>
      <c r="F7" s="219">
        <f>U7/Config!C$40</f>
        <v>812095.67021874979</v>
      </c>
      <c r="G7" s="219">
        <f>V7/Config!D$40</f>
        <v>1213077.5882500003</v>
      </c>
      <c r="H7" s="219">
        <f>IF('Division Lvl'!H7="","",'Division Lvl'!H7/Escalators!C$11)</f>
        <v>978004</v>
      </c>
      <c r="I7" s="220">
        <f>IF('Division Lvl'!I7="","",'Division Lvl'!I7/Escalators!D$11)</f>
        <v>1108881.005833986</v>
      </c>
      <c r="J7" s="220">
        <f>IF('Division Lvl'!J7="","",'Division Lvl'!J7/Escalators!E$11)</f>
        <v>1107025.7102392563</v>
      </c>
      <c r="K7" s="220">
        <f>IF('Division Lvl'!K7="","",'Division Lvl'!K7/Escalators!F$11)</f>
        <v>2098804.9720470416</v>
      </c>
      <c r="L7" s="220">
        <f>IF('Division Lvl'!L7="","",'Division Lvl'!L7/Escalators!G$11)</f>
        <v>2092378.7564751927</v>
      </c>
      <c r="M7" s="220">
        <f>IF('Division Lvl'!M7="","",'Division Lvl'!M7/Escalators!H$11)</f>
        <v>1097744.1141540392</v>
      </c>
      <c r="N7" s="220">
        <f>IF('Division Lvl'!N7="","",'Division Lvl'!N7/Escalators!I$11)</f>
        <v>1097744.1141540392</v>
      </c>
      <c r="O7" s="220">
        <f>IF('Division Lvl'!O7="","",'Division Lvl'!O7/Escalators!J$11)</f>
        <v>1097744.1141540392</v>
      </c>
      <c r="P7" s="220">
        <f>IF('Division Lvl'!P7="","",'Division Lvl'!P7/Escalators!K$11)</f>
        <v>2086702.7755540744</v>
      </c>
      <c r="Q7" s="220">
        <f>IF('Division Lvl'!Q7="","",'Division Lvl'!Q7/Escalators!L$11)</f>
        <v>2086702.7755540744</v>
      </c>
      <c r="R7" s="221">
        <v>1110000</v>
      </c>
      <c r="S7" s="222">
        <v>1528226.5999999999</v>
      </c>
      <c r="T7" s="223">
        <v>517960.20999999996</v>
      </c>
      <c r="U7" s="223">
        <v>772964.34999999986</v>
      </c>
      <c r="V7" s="223">
        <v>1183490.3300000003</v>
      </c>
      <c r="W7" s="223">
        <v>978004</v>
      </c>
      <c r="X7" s="224">
        <f>I7*Config!F$40</f>
        <v>1136603.0309798354</v>
      </c>
      <c r="Y7" s="224">
        <f>J7*Config!G$40</f>
        <v>1163068.8868201186</v>
      </c>
      <c r="Z7" s="224">
        <f>K7*Config!H$40</f>
        <v>2260183.398100846</v>
      </c>
      <c r="AA7" s="224">
        <f>L7*Config!I$40</f>
        <v>2309594.6434672251</v>
      </c>
      <c r="AB7" s="224">
        <f>M7*Config!J$40</f>
        <v>1241996.7064062234</v>
      </c>
      <c r="AC7" s="224">
        <f>N7*Config!K$40</f>
        <v>1273046.6240663789</v>
      </c>
      <c r="AD7" s="224">
        <f>O7*Config!L$40</f>
        <v>1304872.7896680383</v>
      </c>
      <c r="AE7" s="224">
        <f>P7*Config!M$40</f>
        <v>2542444.7079770719</v>
      </c>
      <c r="AF7" s="224">
        <f>Q7*Config!N$40</f>
        <v>2606005.825676498</v>
      </c>
      <c r="AG7" s="225">
        <f>R7*Config!O$40</f>
        <v>1420893.8440579565</v>
      </c>
      <c r="AH7" s="226">
        <f t="shared" si="0"/>
        <v>7504834.5587495146</v>
      </c>
      <c r="AI7" s="220">
        <f t="shared" si="1"/>
        <v>14983728.338165741</v>
      </c>
      <c r="AJ7" s="224">
        <f t="shared" si="2"/>
        <v>8111446.6657742495</v>
      </c>
      <c r="AK7" s="225">
        <f t="shared" si="3"/>
        <v>17258710.457220189</v>
      </c>
      <c r="AL7" s="227">
        <f>IF(OR(SUM(X7:AG7)&lt;&gt;0,A7="EH"),INDEX(CASH!$B:$B,MATCH(A7,CASH!$A:$A,0)),"")</f>
        <v>310</v>
      </c>
      <c r="AM7" s="122">
        <f>AL7*VLOOKUP(C7,Config!$A$3:$C$9,3,FALSE)</f>
        <v>4650</v>
      </c>
      <c r="AN7" s="228">
        <f t="shared" si="4"/>
        <v>0.20878312712509098</v>
      </c>
      <c r="AO7" s="122" t="str">
        <f>IF(ISERROR(VLOOKUP(A7,Config!$A$12:$A$32,1,FALSE)),LEFT(A7,2),"PRL")</f>
        <v>AU</v>
      </c>
      <c r="AP7" s="122" t="str">
        <f t="shared" si="5"/>
        <v>AU013s</v>
      </c>
      <c r="AQ7" s="163" t="s">
        <v>882</v>
      </c>
      <c r="AR7" s="229" t="s">
        <v>781</v>
      </c>
      <c r="AS7" s="367" t="str">
        <f>IF(ISERROR(VLOOKUP($A7,'RAB Cat Lookup'!$B$4:$E$351,2,FALSE))=TRUE,"Unallocated",VLOOKUP($A7,'RAB Cat Lookup'!$B$4:$E$351,2,FALSE))</f>
        <v>Std</v>
      </c>
      <c r="AT7" s="367" t="str">
        <f>IF(ISERROR(VLOOKUP($A7,'RAB Cat Lookup'!$B$4:$E$351,4,FALSE))=TRUE,"Unallocated",VLOOKUP($A7,'RAB Cat Lookup'!$B$4:$E$351,4,FALSE))</f>
        <v>Substations</v>
      </c>
      <c r="AU7" s="121" t="str">
        <f t="shared" si="6"/>
        <v/>
      </c>
    </row>
    <row r="8" spans="1:47" x14ac:dyDescent="0.25">
      <c r="A8" s="217" t="s">
        <v>507</v>
      </c>
      <c r="B8" s="217" t="s">
        <v>522</v>
      </c>
      <c r="C8" s="123" t="s">
        <v>512</v>
      </c>
      <c r="D8" s="218">
        <f>S8/Config!A$40</f>
        <v>822.37371790234351</v>
      </c>
      <c r="E8" s="219">
        <f>T8/Config!B$40</f>
        <v>0</v>
      </c>
      <c r="F8" s="219">
        <f>U8/Config!C$40</f>
        <v>0</v>
      </c>
      <c r="G8" s="219">
        <f>V8/Config!D$40</f>
        <v>0</v>
      </c>
      <c r="H8" s="219">
        <f>IF('Division Lvl'!H8="","",'Division Lvl'!H8/Escalators!C$11)</f>
        <v>0</v>
      </c>
      <c r="I8" s="220">
        <f>IF('Division Lvl'!I8="","",'Division Lvl'!I8/Escalators!D$11)</f>
        <v>0</v>
      </c>
      <c r="J8" s="220">
        <f>IF('Division Lvl'!J8="","",'Division Lvl'!J8/Escalators!E$11)</f>
        <v>0</v>
      </c>
      <c r="K8" s="220">
        <f>IF('Division Lvl'!K8="","",'Division Lvl'!K8/Escalators!F$11)</f>
        <v>0</v>
      </c>
      <c r="L8" s="220">
        <f>IF('Division Lvl'!L8="","",'Division Lvl'!L8/Escalators!G$11)</f>
        <v>0</v>
      </c>
      <c r="M8" s="220">
        <f>IF('Division Lvl'!M8="","",'Division Lvl'!M8/Escalators!H$11)</f>
        <v>0</v>
      </c>
      <c r="N8" s="220">
        <f>IF('Division Lvl'!N8="","",'Division Lvl'!N8/Escalators!I$11)</f>
        <v>0</v>
      </c>
      <c r="O8" s="220">
        <f>IF('Division Lvl'!O8="","",'Division Lvl'!O8/Escalators!J$11)</f>
        <v>0</v>
      </c>
      <c r="P8" s="220">
        <f>IF('Division Lvl'!P8="","",'Division Lvl'!P8/Escalators!K$11)</f>
        <v>0</v>
      </c>
      <c r="Q8" s="220">
        <f>IF('Division Lvl'!Q8="","",'Division Lvl'!Q8/Escalators!L$11)</f>
        <v>0</v>
      </c>
      <c r="R8" s="221">
        <v>0</v>
      </c>
      <c r="S8" s="222">
        <v>745.03</v>
      </c>
      <c r="T8" s="223">
        <v>0</v>
      </c>
      <c r="U8" s="223">
        <v>0</v>
      </c>
      <c r="V8" s="223">
        <v>0</v>
      </c>
      <c r="W8" s="223">
        <v>0</v>
      </c>
      <c r="X8" s="224">
        <f>I8*Config!F$40</f>
        <v>0</v>
      </c>
      <c r="Y8" s="224">
        <f>J8*Config!G$40</f>
        <v>0</v>
      </c>
      <c r="Z8" s="224">
        <f>K8*Config!H$40</f>
        <v>0</v>
      </c>
      <c r="AA8" s="224">
        <f>L8*Config!I$40</f>
        <v>0</v>
      </c>
      <c r="AB8" s="224">
        <f>M8*Config!J$40</f>
        <v>0</v>
      </c>
      <c r="AC8" s="224">
        <f>N8*Config!K$40</f>
        <v>0</v>
      </c>
      <c r="AD8" s="224">
        <f>O8*Config!L$40</f>
        <v>0</v>
      </c>
      <c r="AE8" s="224">
        <f>P8*Config!M$40</f>
        <v>0</v>
      </c>
      <c r="AF8" s="224">
        <f>Q8*Config!N$40</f>
        <v>0</v>
      </c>
      <c r="AG8" s="225">
        <f>R8*Config!O$40</f>
        <v>0</v>
      </c>
      <c r="AH8" s="226">
        <f t="shared" si="0"/>
        <v>0</v>
      </c>
      <c r="AI8" s="220">
        <f t="shared" si="1"/>
        <v>0</v>
      </c>
      <c r="AJ8" s="224">
        <f t="shared" si="2"/>
        <v>0</v>
      </c>
      <c r="AK8" s="225">
        <f t="shared" si="3"/>
        <v>0</v>
      </c>
      <c r="AL8" s="227" t="str">
        <f>IF(OR(SUM(X8:AG8)&lt;&gt;0,A8="EH"),INDEX(CASH!$B:$B,MATCH(A8,CASH!$A:$A,0)),"")</f>
        <v/>
      </c>
      <c r="AM8" s="231">
        <v>4950</v>
      </c>
      <c r="AN8" s="228">
        <f t="shared" si="4"/>
        <v>0.12482092704578877</v>
      </c>
      <c r="AO8" s="122" t="str">
        <f>IF(ISERROR(VLOOKUP(A8,Config!$A$12:$A$32,1,FALSE)),LEFT(A8,2),"PRL")</f>
        <v>AU</v>
      </c>
      <c r="AP8" s="122" t="str">
        <f t="shared" si="5"/>
        <v>AU014s</v>
      </c>
      <c r="AQ8" s="163" t="s">
        <v>882</v>
      </c>
      <c r="AR8" s="229" t="s">
        <v>781</v>
      </c>
      <c r="AS8" s="367" t="str">
        <f>IF(ISERROR(VLOOKUP($A8,'RAB Cat Lookup'!$B$4:$E$351,2,FALSE))=TRUE,"Unallocated",VLOOKUP($A8,'RAB Cat Lookup'!$B$4:$E$351,2,FALSE))</f>
        <v>Unallocated</v>
      </c>
      <c r="AT8" s="367" t="str">
        <f>IF(ISERROR(VLOOKUP($A8,'RAB Cat Lookup'!$B$4:$E$351,4,FALSE))=TRUE,"Unallocated",VLOOKUP($A8,'RAB Cat Lookup'!$B$4:$E$351,4,FALSE))</f>
        <v>Unallocated</v>
      </c>
      <c r="AU8" s="121" t="str">
        <f t="shared" si="6"/>
        <v/>
      </c>
    </row>
    <row r="9" spans="1:47" x14ac:dyDescent="0.25">
      <c r="A9" s="217" t="s">
        <v>59</v>
      </c>
      <c r="B9" s="217" t="s">
        <v>468</v>
      </c>
      <c r="C9" s="123" t="s">
        <v>512</v>
      </c>
      <c r="D9" s="218">
        <f>S9/Config!A$40</f>
        <v>19982.137110792966</v>
      </c>
      <c r="E9" s="219">
        <f>T9/Config!B$40</f>
        <v>0</v>
      </c>
      <c r="F9" s="219">
        <f>U9/Config!C$40</f>
        <v>0</v>
      </c>
      <c r="G9" s="219">
        <f>V9/Config!D$40</f>
        <v>0</v>
      </c>
      <c r="H9" s="219">
        <f>IF('Division Lvl'!H9="","",'Division Lvl'!H9/Escalators!C$11)</f>
        <v>0</v>
      </c>
      <c r="I9" s="220">
        <f>IF('Division Lvl'!I9="","",'Division Lvl'!I9/Escalators!D$11)</f>
        <v>0</v>
      </c>
      <c r="J9" s="220">
        <f>IF('Division Lvl'!J9="","",'Division Lvl'!J9/Escalators!E$11)</f>
        <v>0</v>
      </c>
      <c r="K9" s="220">
        <f>IF('Division Lvl'!K9="","",'Division Lvl'!K9/Escalators!F$11)</f>
        <v>0</v>
      </c>
      <c r="L9" s="220">
        <f>IF('Division Lvl'!L9="","",'Division Lvl'!L9/Escalators!G$11)</f>
        <v>0</v>
      </c>
      <c r="M9" s="220">
        <f>IF('Division Lvl'!M9="","",'Division Lvl'!M9/Escalators!H$11)</f>
        <v>0</v>
      </c>
      <c r="N9" s="220">
        <f>IF('Division Lvl'!N9="","",'Division Lvl'!N9/Escalators!I$11)</f>
        <v>0</v>
      </c>
      <c r="O9" s="220">
        <f>IF('Division Lvl'!O9="","",'Division Lvl'!O9/Escalators!J$11)</f>
        <v>0</v>
      </c>
      <c r="P9" s="220">
        <f>IF('Division Lvl'!P9="","",'Division Lvl'!P9/Escalators!K$11)</f>
        <v>0</v>
      </c>
      <c r="Q9" s="220">
        <f>IF('Division Lvl'!Q9="","",'Division Lvl'!Q9/Escalators!L$11)</f>
        <v>0</v>
      </c>
      <c r="R9" s="221">
        <v>0</v>
      </c>
      <c r="S9" s="222">
        <v>18102.830000000002</v>
      </c>
      <c r="T9" s="223">
        <v>0</v>
      </c>
      <c r="U9" s="223">
        <v>0</v>
      </c>
      <c r="V9" s="223">
        <v>0</v>
      </c>
      <c r="W9" s="223">
        <v>0</v>
      </c>
      <c r="X9" s="224">
        <f>I9*Config!F$40</f>
        <v>0</v>
      </c>
      <c r="Y9" s="224">
        <f>J9*Config!G$40</f>
        <v>0</v>
      </c>
      <c r="Z9" s="224">
        <f>K9*Config!H$40</f>
        <v>0</v>
      </c>
      <c r="AA9" s="224">
        <f>L9*Config!I$40</f>
        <v>0</v>
      </c>
      <c r="AB9" s="224">
        <f>M9*Config!J$40</f>
        <v>0</v>
      </c>
      <c r="AC9" s="224">
        <f>N9*Config!K$40</f>
        <v>0</v>
      </c>
      <c r="AD9" s="224">
        <f>O9*Config!L$40</f>
        <v>0</v>
      </c>
      <c r="AE9" s="224">
        <f>P9*Config!M$40</f>
        <v>0</v>
      </c>
      <c r="AF9" s="224">
        <f>Q9*Config!N$40</f>
        <v>0</v>
      </c>
      <c r="AG9" s="225">
        <f>R9*Config!O$40</f>
        <v>0</v>
      </c>
      <c r="AH9" s="226">
        <f t="shared" si="0"/>
        <v>0</v>
      </c>
      <c r="AI9" s="220">
        <f t="shared" si="1"/>
        <v>0</v>
      </c>
      <c r="AJ9" s="224">
        <f t="shared" si="2"/>
        <v>0</v>
      </c>
      <c r="AK9" s="225">
        <f t="shared" si="3"/>
        <v>0</v>
      </c>
      <c r="AL9" s="227" t="str">
        <f>IF(OR(SUM(X9:AG9)&lt;&gt;0,A9="EH"),INDEX(CASH!$B:$B,MATCH(A9,CASH!$A:$A,0)),"")</f>
        <v/>
      </c>
      <c r="AM9" s="230">
        <v>2250</v>
      </c>
      <c r="AN9" s="228">
        <f t="shared" si="4"/>
        <v>0.70443864267626011</v>
      </c>
      <c r="AO9" s="122" t="str">
        <f>IF(ISERROR(VLOOKUP(A9,Config!$A$12:$A$32,1,FALSE)),LEFT(A9,2),"PRL")</f>
        <v>AU</v>
      </c>
      <c r="AP9" s="122" t="str">
        <f t="shared" si="5"/>
        <v>AU016s</v>
      </c>
      <c r="AQ9" s="163" t="s">
        <v>882</v>
      </c>
      <c r="AR9" s="229" t="s">
        <v>781</v>
      </c>
      <c r="AS9" s="367" t="str">
        <f>IF(ISERROR(VLOOKUP($A9,'RAB Cat Lookup'!$B$4:$E$351,2,FALSE))=TRUE,"Unallocated",VLOOKUP($A9,'RAB Cat Lookup'!$B$4:$E$351,2,FALSE))</f>
        <v>Std</v>
      </c>
      <c r="AT9" s="367" t="str">
        <f>IF(ISERROR(VLOOKUP($A9,'RAB Cat Lookup'!$B$4:$E$351,4,FALSE))=TRUE,"Unallocated",VLOOKUP($A9,'RAB Cat Lookup'!$B$4:$E$351,4,FALSE))</f>
        <v>Substations</v>
      </c>
      <c r="AU9" s="121" t="str">
        <f t="shared" si="6"/>
        <v/>
      </c>
    </row>
    <row r="10" spans="1:47" x14ac:dyDescent="0.25">
      <c r="A10" s="217" t="s">
        <v>395</v>
      </c>
      <c r="B10" s="217" t="s">
        <v>523</v>
      </c>
      <c r="C10" s="123" t="s">
        <v>512</v>
      </c>
      <c r="D10" s="218">
        <f>S10/Config!A$40</f>
        <v>41352.937066765619</v>
      </c>
      <c r="E10" s="219">
        <f>T10/Config!B$40</f>
        <v>44085.263805468741</v>
      </c>
      <c r="F10" s="219">
        <f>U10/Config!C$40</f>
        <v>0</v>
      </c>
      <c r="G10" s="219">
        <f>V10/Config!D$40</f>
        <v>0</v>
      </c>
      <c r="H10" s="219">
        <f>IF('Division Lvl'!H10="","",'Division Lvl'!H10/Escalators!C$11)</f>
        <v>0</v>
      </c>
      <c r="I10" s="220">
        <f>IF('Division Lvl'!I10="","",'Division Lvl'!I10/Escalators!D$11)</f>
        <v>0</v>
      </c>
      <c r="J10" s="220">
        <f>IF('Division Lvl'!J10="","",'Division Lvl'!J10/Escalators!E$11)</f>
        <v>0</v>
      </c>
      <c r="K10" s="220">
        <f>IF('Division Lvl'!K10="","",'Division Lvl'!K10/Escalators!F$11)</f>
        <v>0</v>
      </c>
      <c r="L10" s="220">
        <f>IF('Division Lvl'!L10="","",'Division Lvl'!L10/Escalators!G$11)</f>
        <v>0</v>
      </c>
      <c r="M10" s="220">
        <f>IF('Division Lvl'!M10="","",'Division Lvl'!M10/Escalators!H$11)</f>
        <v>0</v>
      </c>
      <c r="N10" s="220">
        <f>IF('Division Lvl'!N10="","",'Division Lvl'!N10/Escalators!I$11)</f>
        <v>0</v>
      </c>
      <c r="O10" s="220">
        <f>IF('Division Lvl'!O10="","",'Division Lvl'!O10/Escalators!J$11)</f>
        <v>0</v>
      </c>
      <c r="P10" s="220">
        <f>IF('Division Lvl'!P10="","",'Division Lvl'!P10/Escalators!K$11)</f>
        <v>0</v>
      </c>
      <c r="Q10" s="220">
        <f>IF('Division Lvl'!Q10="","",'Division Lvl'!Q10/Escalators!L$11)</f>
        <v>0</v>
      </c>
      <c r="R10" s="221">
        <v>0</v>
      </c>
      <c r="S10" s="222">
        <v>37463.72</v>
      </c>
      <c r="T10" s="223">
        <v>40937.549999999996</v>
      </c>
      <c r="U10" s="223">
        <v>0</v>
      </c>
      <c r="V10" s="223">
        <v>0</v>
      </c>
      <c r="W10" s="223">
        <v>0</v>
      </c>
      <c r="X10" s="224">
        <f>I10*Config!F$40</f>
        <v>0</v>
      </c>
      <c r="Y10" s="224">
        <f>J10*Config!G$40</f>
        <v>0</v>
      </c>
      <c r="Z10" s="224">
        <f>K10*Config!H$40</f>
        <v>0</v>
      </c>
      <c r="AA10" s="224">
        <f>L10*Config!I$40</f>
        <v>0</v>
      </c>
      <c r="AB10" s="224">
        <f>M10*Config!J$40</f>
        <v>0</v>
      </c>
      <c r="AC10" s="224">
        <f>N10*Config!K$40</f>
        <v>0</v>
      </c>
      <c r="AD10" s="224">
        <f>O10*Config!L$40</f>
        <v>0</v>
      </c>
      <c r="AE10" s="224">
        <f>P10*Config!M$40</f>
        <v>0</v>
      </c>
      <c r="AF10" s="224">
        <f>Q10*Config!N$40</f>
        <v>0</v>
      </c>
      <c r="AG10" s="225">
        <f>R10*Config!O$40</f>
        <v>0</v>
      </c>
      <c r="AH10" s="226">
        <f t="shared" si="0"/>
        <v>0</v>
      </c>
      <c r="AI10" s="220">
        <f t="shared" si="1"/>
        <v>0</v>
      </c>
      <c r="AJ10" s="224">
        <f t="shared" si="2"/>
        <v>0</v>
      </c>
      <c r="AK10" s="225">
        <f t="shared" si="3"/>
        <v>0</v>
      </c>
      <c r="AL10" s="227" t="str">
        <f>IF(OR(SUM(X10:AG10)&lt;&gt;0,A10="EH"),INDEX(CASH!$B:$B,MATCH(A10,CASH!$A:$A,0)),"")</f>
        <v/>
      </c>
      <c r="AM10" s="230">
        <v>4950</v>
      </c>
      <c r="AN10" s="228">
        <f t="shared" si="4"/>
        <v>0.12482092704578877</v>
      </c>
      <c r="AO10" s="122" t="str">
        <f>IF(ISERROR(VLOOKUP(A10,Config!$A$12:$A$32,1,FALSE)),LEFT(A10,2),"PRL")</f>
        <v>AU</v>
      </c>
      <c r="AP10" s="122" t="str">
        <f t="shared" si="5"/>
        <v>AU017s</v>
      </c>
      <c r="AQ10" s="163" t="s">
        <v>882</v>
      </c>
      <c r="AR10" s="229" t="s">
        <v>781</v>
      </c>
      <c r="AS10" s="367" t="str">
        <f>IF(ISERROR(VLOOKUP($A10,'RAB Cat Lookup'!$B$4:$E$351,2,FALSE))=TRUE,"Unallocated",VLOOKUP($A10,'RAB Cat Lookup'!$B$4:$E$351,2,FALSE))</f>
        <v>Unallocated</v>
      </c>
      <c r="AT10" s="367" t="str">
        <f>IF(ISERROR(VLOOKUP($A10,'RAB Cat Lookup'!$B$4:$E$351,4,FALSE))=TRUE,"Unallocated",VLOOKUP($A10,'RAB Cat Lookup'!$B$4:$E$351,4,FALSE))</f>
        <v>Unallocated</v>
      </c>
      <c r="AU10" s="121" t="str">
        <f t="shared" si="6"/>
        <v/>
      </c>
    </row>
    <row r="11" spans="1:47" x14ac:dyDescent="0.25">
      <c r="A11" s="217" t="s">
        <v>60</v>
      </c>
      <c r="B11" s="217" t="s">
        <v>273</v>
      </c>
      <c r="C11" s="123" t="s">
        <v>512</v>
      </c>
      <c r="D11" s="218">
        <f>S11/Config!A$40</f>
        <v>793146.58488799189</v>
      </c>
      <c r="E11" s="219">
        <f>T11/Config!B$40</f>
        <v>621496.93744515604</v>
      </c>
      <c r="F11" s="219">
        <f>U11/Config!C$40</f>
        <v>877149.21453124995</v>
      </c>
      <c r="G11" s="219">
        <f>V11/Config!D$40</f>
        <v>1503248.6922499996</v>
      </c>
      <c r="H11" s="219">
        <f>IF('Division Lvl'!H11="","",'Division Lvl'!H11/Escalators!C$11)</f>
        <v>515765.25000000006</v>
      </c>
      <c r="I11" s="220">
        <f>IF('Division Lvl'!I11="","",'Division Lvl'!I11/Escalators!D$11)</f>
        <v>624369.93571733439</v>
      </c>
      <c r="J11" s="220">
        <f>IF('Division Lvl'!J11="","",'Division Lvl'!J11/Escalators!E$11)</f>
        <v>523593.24132937798</v>
      </c>
      <c r="K11" s="220">
        <f>IF('Division Lvl'!K11="","",'Division Lvl'!K11/Escalators!F$11)</f>
        <v>522214.50726288953</v>
      </c>
      <c r="L11" s="220">
        <f>IF('Division Lvl'!L11="","",'Division Lvl'!L11/Escalators!G$11)</f>
        <v>520615.56736941996</v>
      </c>
      <c r="M11" s="220">
        <f>IF('Division Lvl'!M11="","",'Division Lvl'!M11/Escalators!H$11)</f>
        <v>519203.29723501857</v>
      </c>
      <c r="N11" s="220">
        <f>IF('Division Lvl'!N11="","",'Division Lvl'!N11/Escalators!I$11)</f>
        <v>445031.39763001591</v>
      </c>
      <c r="O11" s="220">
        <f>IF('Division Lvl'!O11="","",'Division Lvl'!O11/Escalators!J$11)</f>
        <v>445031.39763001591</v>
      </c>
      <c r="P11" s="220">
        <f>IF('Division Lvl'!P11="","",'Division Lvl'!P11/Escalators!K$11)</f>
        <v>445031.39763001591</v>
      </c>
      <c r="Q11" s="220">
        <f>IF('Division Lvl'!Q11="","",'Division Lvl'!Q11/Escalators!L$11)</f>
        <v>445031.39763001591</v>
      </c>
      <c r="R11" s="221">
        <v>450000</v>
      </c>
      <c r="S11" s="222">
        <v>718551.65999999992</v>
      </c>
      <c r="T11" s="223">
        <v>577121.68999999994</v>
      </c>
      <c r="U11" s="223">
        <v>834883.25</v>
      </c>
      <c r="V11" s="223">
        <v>1466584.0899999999</v>
      </c>
      <c r="W11" s="223">
        <v>515765.25000000006</v>
      </c>
      <c r="X11" s="224">
        <f>I11*Config!F$40</f>
        <v>639979.18411026767</v>
      </c>
      <c r="Y11" s="224">
        <f>J11*Config!G$40</f>
        <v>550100.14917167765</v>
      </c>
      <c r="Z11" s="224">
        <f>K11*Config!H$40</f>
        <v>562367.90711040003</v>
      </c>
      <c r="AA11" s="224">
        <f>L11*Config!I$40</f>
        <v>574662.17432241375</v>
      </c>
      <c r="AB11" s="224">
        <f>M11*Config!J$40</f>
        <v>587430.87465159211</v>
      </c>
      <c r="AC11" s="224">
        <f>N11*Config!K$40</f>
        <v>516099.98272961308</v>
      </c>
      <c r="AD11" s="224">
        <f>O11*Config!L$40</f>
        <v>529002.48229785345</v>
      </c>
      <c r="AE11" s="224">
        <f>P11*Config!M$40</f>
        <v>542227.54435529967</v>
      </c>
      <c r="AF11" s="224">
        <f>Q11*Config!N$40</f>
        <v>555783.23296418216</v>
      </c>
      <c r="AG11" s="225">
        <f>R11*Config!O$40</f>
        <v>576038.04488836066</v>
      </c>
      <c r="AH11" s="226">
        <f t="shared" si="0"/>
        <v>2709996.5489140404</v>
      </c>
      <c r="AI11" s="220">
        <f t="shared" si="1"/>
        <v>4940122.1394341039</v>
      </c>
      <c r="AJ11" s="224">
        <f t="shared" si="2"/>
        <v>2914540.2893663514</v>
      </c>
      <c r="AK11" s="225">
        <f t="shared" si="3"/>
        <v>5633691.5766016599</v>
      </c>
      <c r="AL11" s="227">
        <f>IF(OR(SUM(X11:AG11)&lt;&gt;0,A11="EH"),INDEX(CASH!$B:$B,MATCH(A11,CASH!$A:$A,0)),"")</f>
        <v>150</v>
      </c>
      <c r="AM11" s="122">
        <f>AL11*VLOOKUP(C11,Config!$A$3:$C$9,3,FALSE)</f>
        <v>2250</v>
      </c>
      <c r="AN11" s="228">
        <f t="shared" si="4"/>
        <v>0.70443864267626011</v>
      </c>
      <c r="AO11" s="122" t="str">
        <f>IF(ISERROR(VLOOKUP(A11,Config!$A$12:$A$32,1,FALSE)),LEFT(A11,2),"PRL")</f>
        <v>CC</v>
      </c>
      <c r="AP11" s="122" t="str">
        <f t="shared" si="5"/>
        <v>CC002s</v>
      </c>
      <c r="AQ11" s="163" t="s">
        <v>882</v>
      </c>
      <c r="AR11" s="229" t="s">
        <v>781</v>
      </c>
      <c r="AS11" s="367" t="str">
        <f>IF(ISERROR(VLOOKUP($A11,'RAB Cat Lookup'!$B$4:$E$351,2,FALSE))=TRUE,"Unallocated",VLOOKUP($A11,'RAB Cat Lookup'!$B$4:$E$351,2,FALSE))</f>
        <v>Std</v>
      </c>
      <c r="AT11" s="367" t="str">
        <f>IF(ISERROR(VLOOKUP($A11,'RAB Cat Lookup'!$B$4:$E$351,4,FALSE))=TRUE,"Unallocated",VLOOKUP($A11,'RAB Cat Lookup'!$B$4:$E$351,4,FALSE))</f>
        <v>Communications</v>
      </c>
      <c r="AU11" s="121" t="str">
        <f t="shared" si="6"/>
        <v/>
      </c>
    </row>
    <row r="12" spans="1:47" x14ac:dyDescent="0.25">
      <c r="A12" s="217" t="s">
        <v>61</v>
      </c>
      <c r="B12" s="217" t="s">
        <v>274</v>
      </c>
      <c r="C12" s="123" t="s">
        <v>512</v>
      </c>
      <c r="D12" s="218">
        <f>S12/Config!A$40</f>
        <v>461807.15517066</v>
      </c>
      <c r="E12" s="219">
        <f>T12/Config!B$40</f>
        <v>572788.32373281231</v>
      </c>
      <c r="F12" s="219">
        <f>U12/Config!C$40</f>
        <v>645775.22935000004</v>
      </c>
      <c r="G12" s="219">
        <f>V12/Config!D$40</f>
        <v>1193470.2094999999</v>
      </c>
      <c r="H12" s="219">
        <f>IF('Division Lvl'!H12="","",'Division Lvl'!H12/Escalators!C$11)</f>
        <v>692279.50999999989</v>
      </c>
      <c r="I12" s="220">
        <f>IF('Division Lvl'!I12="","",'Division Lvl'!I12/Escalators!D$11)</f>
        <v>879112.86949000694</v>
      </c>
      <c r="J12" s="220">
        <f>IF('Division Lvl'!J12="","",'Division Lvl'!J12/Escalators!E$11)</f>
        <v>837749.1861270048</v>
      </c>
      <c r="K12" s="220">
        <f>IF('Division Lvl'!K12="","",'Division Lvl'!K12/Escalators!F$11)</f>
        <v>845490.15461610688</v>
      </c>
      <c r="L12" s="220">
        <f>IF('Division Lvl'!L12="","",'Division Lvl'!L12/Escalators!G$11)</f>
        <v>684237.60282838054</v>
      </c>
      <c r="M12" s="220">
        <f>IF('Division Lvl'!M12="","",'Division Lvl'!M12/Escalators!H$11)</f>
        <v>632933.54329602257</v>
      </c>
      <c r="N12" s="220">
        <f>IF('Division Lvl'!N12="","",'Division Lvl'!N12/Escalators!I$11)</f>
        <v>731829.40943602612</v>
      </c>
      <c r="O12" s="220">
        <f>IF('Division Lvl'!O12="","",'Division Lvl'!O12/Escalators!J$11)</f>
        <v>613154.37006802193</v>
      </c>
      <c r="P12" s="220">
        <f>IF('Division Lvl'!P12="","",'Division Lvl'!P12/Escalators!K$11)</f>
        <v>603264.78345402156</v>
      </c>
      <c r="Q12" s="220">
        <f>IF('Division Lvl'!Q12="","",'Division Lvl'!Q12/Escalators!L$11)</f>
        <v>583485.6102260208</v>
      </c>
      <c r="R12" s="221">
        <v>490000</v>
      </c>
      <c r="S12" s="222">
        <v>418374.49</v>
      </c>
      <c r="T12" s="223">
        <v>531890.89999999991</v>
      </c>
      <c r="U12" s="223">
        <v>614658.16</v>
      </c>
      <c r="V12" s="223">
        <v>1164361.18</v>
      </c>
      <c r="W12" s="223">
        <v>692279.50999999989</v>
      </c>
      <c r="X12" s="224">
        <f>I12*Config!F$40</f>
        <v>901090.69122725702</v>
      </c>
      <c r="Y12" s="224">
        <f>J12*Config!G$40</f>
        <v>880160.23867468431</v>
      </c>
      <c r="Z12" s="224">
        <f>K12*Config!H$40</f>
        <v>910500.42103588593</v>
      </c>
      <c r="AA12" s="224">
        <f>L12*Config!I$40</f>
        <v>755270.28625231527</v>
      </c>
      <c r="AB12" s="224">
        <f>M12*Config!J$40</f>
        <v>716106.20909908367</v>
      </c>
      <c r="AC12" s="224">
        <f>N12*Config!K$40</f>
        <v>848697.74937758583</v>
      </c>
      <c r="AD12" s="224">
        <f>O12*Config!L$40</f>
        <v>728847.86449926475</v>
      </c>
      <c r="AE12" s="224">
        <f>P12*Config!M$40</f>
        <v>735019.56012607296</v>
      </c>
      <c r="AF12" s="224">
        <f>Q12*Config!N$40</f>
        <v>728693.57210859424</v>
      </c>
      <c r="AG12" s="225">
        <f>R12*Config!O$40</f>
        <v>627241.42665621499</v>
      </c>
      <c r="AH12" s="226">
        <f t="shared" si="0"/>
        <v>3879523.3563575214</v>
      </c>
      <c r="AI12" s="220">
        <f t="shared" si="1"/>
        <v>6901257.5295416117</v>
      </c>
      <c r="AJ12" s="224">
        <f t="shared" si="2"/>
        <v>4163127.8462892259</v>
      </c>
      <c r="AK12" s="225">
        <f t="shared" si="3"/>
        <v>7831628.0190569572</v>
      </c>
      <c r="AL12" s="227">
        <f>IF(OR(SUM(X12:AG12)&lt;&gt;0,A12="EH"),INDEX(CASH!$B:$B,MATCH(A12,CASH!$A:$A,0)),"")</f>
        <v>270</v>
      </c>
      <c r="AM12" s="122">
        <f>AL12*VLOOKUP(C12,Config!$A$3:$C$9,3,FALSE)</f>
        <v>4050</v>
      </c>
      <c r="AN12" s="228">
        <f t="shared" si="4"/>
        <v>0.36998259076140289</v>
      </c>
      <c r="AO12" s="122" t="str">
        <f>IF(ISERROR(VLOOKUP(A12,Config!$A$12:$A$32,1,FALSE)),LEFT(A12,2),"PRL")</f>
        <v>CC</v>
      </c>
      <c r="AP12" s="122" t="str">
        <f t="shared" si="5"/>
        <v>CC007s</v>
      </c>
      <c r="AQ12" s="163" t="s">
        <v>882</v>
      </c>
      <c r="AR12" s="229" t="s">
        <v>781</v>
      </c>
      <c r="AS12" s="367" t="str">
        <f>IF(ISERROR(VLOOKUP($A12,'RAB Cat Lookup'!$B$4:$E$351,2,FALSE))=TRUE,"Unallocated",VLOOKUP($A12,'RAB Cat Lookup'!$B$4:$E$351,2,FALSE))</f>
        <v>Std</v>
      </c>
      <c r="AT12" s="367" t="str">
        <f>IF(ISERROR(VLOOKUP($A12,'RAB Cat Lookup'!$B$4:$E$351,4,FALSE))=TRUE,"Unallocated",VLOOKUP($A12,'RAB Cat Lookup'!$B$4:$E$351,4,FALSE))</f>
        <v>Communications</v>
      </c>
      <c r="AU12" s="121" t="str">
        <f t="shared" si="6"/>
        <v/>
      </c>
    </row>
    <row r="13" spans="1:47" x14ac:dyDescent="0.25">
      <c r="A13" s="217" t="s">
        <v>62</v>
      </c>
      <c r="B13" s="217" t="s">
        <v>275</v>
      </c>
      <c r="C13" s="123" t="s">
        <v>512</v>
      </c>
      <c r="D13" s="218">
        <f>S13/Config!A$40</f>
        <v>732876.62392111309</v>
      </c>
      <c r="E13" s="219">
        <f>T13/Config!B$40</f>
        <v>569554.23811453115</v>
      </c>
      <c r="F13" s="219">
        <f>U13/Config!C$40</f>
        <v>1222197.7673937501</v>
      </c>
      <c r="G13" s="219">
        <f>V13/Config!D$40</f>
        <v>1155336.7450000001</v>
      </c>
      <c r="H13" s="219">
        <f>IF('Division Lvl'!H13="","",'Division Lvl'!H13/Escalators!C$11)</f>
        <v>418230.73</v>
      </c>
      <c r="I13" s="220">
        <f>IF('Division Lvl'!I13="","",'Division Lvl'!I13/Escalators!D$11)</f>
        <v>669324.57108898251</v>
      </c>
      <c r="J13" s="220">
        <f>IF('Division Lvl'!J13="","",'Division Lvl'!J13/Escalators!E$11)</f>
        <v>668204.70798225387</v>
      </c>
      <c r="K13" s="220">
        <f>IF('Division Lvl'!K13="","",'Division Lvl'!K13/Escalators!F$11)</f>
        <v>487400.20677869691</v>
      </c>
      <c r="L13" s="220">
        <f>IF('Division Lvl'!L13="","",'Division Lvl'!L13/Escalators!G$11)</f>
        <v>426408.94089304877</v>
      </c>
      <c r="M13" s="220">
        <f>IF('Division Lvl'!M13="","",'Division Lvl'!M13/Escalators!H$11)</f>
        <v>276908.42519200989</v>
      </c>
      <c r="N13" s="220">
        <f>IF('Division Lvl'!N13="","",'Division Lvl'!N13/Escalators!I$11)</f>
        <v>929621.14171603322</v>
      </c>
      <c r="O13" s="220">
        <f>IF('Division Lvl'!O13="","",'Division Lvl'!O13/Escalators!J$11)</f>
        <v>1532885.9251700547</v>
      </c>
      <c r="P13" s="220">
        <f>IF('Division Lvl'!P13="","",'Division Lvl'!P13/Escalators!K$11)</f>
        <v>1216419.1535220435</v>
      </c>
      <c r="Q13" s="220">
        <f>IF('Division Lvl'!Q13="","",'Division Lvl'!Q13/Escalators!L$11)</f>
        <v>1503217.1653280538</v>
      </c>
      <c r="R13" s="221">
        <v>930000</v>
      </c>
      <c r="S13" s="222">
        <v>663950.05000000005</v>
      </c>
      <c r="T13" s="223">
        <v>528887.73</v>
      </c>
      <c r="U13" s="223">
        <v>1163305.4300000002</v>
      </c>
      <c r="V13" s="223">
        <v>1127157.8000000003</v>
      </c>
      <c r="W13" s="223">
        <v>418230.73</v>
      </c>
      <c r="X13" s="224">
        <f>I13*Config!F$40</f>
        <v>686057.68536620704</v>
      </c>
      <c r="Y13" s="224">
        <f>J13*Config!G$40</f>
        <v>702032.57132385543</v>
      </c>
      <c r="Z13" s="224">
        <f>K13*Config!H$40</f>
        <v>524876.71330304013</v>
      </c>
      <c r="AA13" s="224">
        <f>L13*Config!I$40</f>
        <v>470675.68563550082</v>
      </c>
      <c r="AB13" s="224">
        <f>M13*Config!J$40</f>
        <v>313296.46648084914</v>
      </c>
      <c r="AC13" s="224">
        <f>N13*Config!K$40</f>
        <v>1078075.5194796361</v>
      </c>
      <c r="AD13" s="224">
        <f>O13*Config!L$40</f>
        <v>1822119.6612481617</v>
      </c>
      <c r="AE13" s="224">
        <f>P13*Config!M$40</f>
        <v>1482088.6212378193</v>
      </c>
      <c r="AF13" s="224">
        <f>Q13*Config!N$40</f>
        <v>1877312.253567904</v>
      </c>
      <c r="AG13" s="225">
        <f>R13*Config!O$40</f>
        <v>1190478.6261026121</v>
      </c>
      <c r="AH13" s="226">
        <f t="shared" si="0"/>
        <v>2528246.8519349918</v>
      </c>
      <c r="AI13" s="220">
        <f t="shared" si="1"/>
        <v>8640390.2376711778</v>
      </c>
      <c r="AJ13" s="224">
        <f t="shared" si="2"/>
        <v>2696939.1221094532</v>
      </c>
      <c r="AK13" s="225">
        <f t="shared" si="3"/>
        <v>10147013.803745585</v>
      </c>
      <c r="AL13" s="227">
        <f>IF(OR(SUM(X13:AG13)&lt;&gt;0,A13="EH"),INDEX(CASH!$B:$B,MATCH(A13,CASH!$A:$A,0)),"")</f>
        <v>230</v>
      </c>
      <c r="AM13" s="122">
        <f>AL13*VLOOKUP(C13,Config!$A$3:$C$9,3,FALSE)</f>
        <v>3450</v>
      </c>
      <c r="AN13" s="228">
        <f t="shared" si="4"/>
        <v>0.50988791794492228</v>
      </c>
      <c r="AO13" s="122" t="str">
        <f>IF(ISERROR(VLOOKUP(A13,Config!$A$12:$A$32,1,FALSE)),LEFT(A13,2),"PRL")</f>
        <v>CC</v>
      </c>
      <c r="AP13" s="122" t="str">
        <f t="shared" si="5"/>
        <v>CC020s</v>
      </c>
      <c r="AQ13" s="163" t="s">
        <v>882</v>
      </c>
      <c r="AR13" s="229" t="s">
        <v>781</v>
      </c>
      <c r="AS13" s="367" t="str">
        <f>IF(ISERROR(VLOOKUP($A13,'RAB Cat Lookup'!$B$4:$E$351,2,FALSE))=TRUE,"Unallocated",VLOOKUP($A13,'RAB Cat Lookup'!$B$4:$E$351,2,FALSE))</f>
        <v>Std</v>
      </c>
      <c r="AT13" s="367" t="str">
        <f>IF(ISERROR(VLOOKUP($A13,'RAB Cat Lookup'!$B$4:$E$351,4,FALSE))=TRUE,"Unallocated",VLOOKUP($A13,'RAB Cat Lookup'!$B$4:$E$351,4,FALSE))</f>
        <v>Communications</v>
      </c>
      <c r="AU13" s="121" t="str">
        <f t="shared" si="6"/>
        <v/>
      </c>
    </row>
    <row r="14" spans="1:47" x14ac:dyDescent="0.25">
      <c r="A14" s="217" t="s">
        <v>48</v>
      </c>
      <c r="B14" s="217" t="s">
        <v>260</v>
      </c>
      <c r="C14" s="123" t="s">
        <v>512</v>
      </c>
      <c r="D14" s="218">
        <f>S14/Config!A$40</f>
        <v>1318579.3584418038</v>
      </c>
      <c r="E14" s="219">
        <f>T14/Config!B$40</f>
        <v>1181006.9090112497</v>
      </c>
      <c r="F14" s="219">
        <f>U14/Config!C$40</f>
        <v>447305.27474999987</v>
      </c>
      <c r="G14" s="219">
        <f>V14/Config!D$40</f>
        <v>349933.93399999948</v>
      </c>
      <c r="H14" s="219">
        <f>IF('Division Lvl'!H14="","",'Division Lvl'!H14/Escalators!C$11)</f>
        <v>740000</v>
      </c>
      <c r="I14" s="220">
        <f>IF('Division Lvl'!I14="","",'Division Lvl'!I14/Escalators!D$11)</f>
        <v>699294.32800341456</v>
      </c>
      <c r="J14" s="220">
        <f>IF('Division Lvl'!J14="","",'Division Lvl'!J14/Escalators!E$11)</f>
        <v>698124.32177250402</v>
      </c>
      <c r="K14" s="220">
        <f>IF('Division Lvl'!K14="","",'Division Lvl'!K14/Escalators!F$11)</f>
        <v>696286.00968385267</v>
      </c>
      <c r="L14" s="220">
        <f>IF('Division Lvl'!L14="","",'Division Lvl'!L14/Escalators!G$11)</f>
        <v>743736.52481345716</v>
      </c>
      <c r="M14" s="220">
        <f>IF('Division Lvl'!M14="","",'Division Lvl'!M14/Escalators!H$11)</f>
        <v>791166.92912002828</v>
      </c>
      <c r="N14" s="220">
        <f>IF('Division Lvl'!N14="","",'Division Lvl'!N14/Escalators!I$11)</f>
        <v>791166.92912002828</v>
      </c>
      <c r="O14" s="220">
        <f>IF('Division Lvl'!O14="","",'Division Lvl'!O14/Escalators!J$11)</f>
        <v>791166.92912002828</v>
      </c>
      <c r="P14" s="220">
        <f>IF('Division Lvl'!P14="","",'Division Lvl'!P14/Escalators!K$11)</f>
        <v>791166.92912002828</v>
      </c>
      <c r="Q14" s="220">
        <f>IF('Division Lvl'!Q14="","",'Division Lvl'!Q14/Escalators!L$11)</f>
        <v>791166.92912002828</v>
      </c>
      <c r="R14" s="221">
        <v>800000</v>
      </c>
      <c r="S14" s="222">
        <v>1194567.8199999996</v>
      </c>
      <c r="T14" s="223">
        <v>1096682.3199999998</v>
      </c>
      <c r="U14" s="223">
        <v>425751.59999999986</v>
      </c>
      <c r="V14" s="223">
        <v>341398.95999999956</v>
      </c>
      <c r="W14" s="223">
        <v>740000</v>
      </c>
      <c r="X14" s="224">
        <f>I14*Config!F$40</f>
        <v>716776.68620349991</v>
      </c>
      <c r="Y14" s="224">
        <f>J14*Config!G$40</f>
        <v>733466.86556223698</v>
      </c>
      <c r="Z14" s="224">
        <f>K14*Config!H$40</f>
        <v>749823.87614720012</v>
      </c>
      <c r="AA14" s="224">
        <f>L14*Config!I$40</f>
        <v>820945.96331773396</v>
      </c>
      <c r="AB14" s="224">
        <f>M14*Config!J$40</f>
        <v>895132.76137385471</v>
      </c>
      <c r="AC14" s="224">
        <f>N14*Config!K$40</f>
        <v>917511.08040820097</v>
      </c>
      <c r="AD14" s="224">
        <f>O14*Config!L$40</f>
        <v>940448.85741840606</v>
      </c>
      <c r="AE14" s="224">
        <f>P14*Config!M$40</f>
        <v>963960.07885386609</v>
      </c>
      <c r="AF14" s="224">
        <f>Q14*Config!N$40</f>
        <v>988059.08082521264</v>
      </c>
      <c r="AG14" s="225">
        <f>R14*Config!O$40</f>
        <v>1024067.6353570856</v>
      </c>
      <c r="AH14" s="226">
        <f t="shared" si="0"/>
        <v>3628608.1133932564</v>
      </c>
      <c r="AI14" s="220">
        <f t="shared" si="1"/>
        <v>7593275.82987337</v>
      </c>
      <c r="AJ14" s="224">
        <f t="shared" si="2"/>
        <v>3916146.1526045254</v>
      </c>
      <c r="AK14" s="225">
        <f t="shared" si="3"/>
        <v>8750192.8854672965</v>
      </c>
      <c r="AL14" s="227">
        <f>IF(OR(SUM(X14:AG14)&lt;&gt;0,A14="EH"),INDEX(CASH!$B:$B,MATCH(A14,CASH!$A:$A,0)),"")</f>
        <v>280</v>
      </c>
      <c r="AM14" s="122">
        <f>AL14*VLOOKUP(C14,Config!$A$3:$C$9,3,FALSE)</f>
        <v>4200</v>
      </c>
      <c r="AN14" s="228">
        <f t="shared" si="4"/>
        <v>0.36074199755226066</v>
      </c>
      <c r="AO14" s="122" t="str">
        <f>IF(ISERROR(VLOOKUP(A14,Config!$A$12:$A$32,1,FALSE)),LEFT(A14,2),"PRL")</f>
        <v>DS</v>
      </c>
      <c r="AP14" s="122" t="str">
        <f t="shared" si="5"/>
        <v>DS002s</v>
      </c>
      <c r="AQ14" s="163" t="s">
        <v>882</v>
      </c>
      <c r="AR14" s="229" t="s">
        <v>781</v>
      </c>
      <c r="AS14" s="367" t="str">
        <f>IF(ISERROR(VLOOKUP($A14,'RAB Cat Lookup'!$B$4:$E$351,2,FALSE))=TRUE,"Unallocated",VLOOKUP($A14,'RAB Cat Lookup'!$B$4:$E$351,2,FALSE))</f>
        <v>Std</v>
      </c>
      <c r="AT14" s="367" t="str">
        <f>IF(ISERROR(VLOOKUP($A14,'RAB Cat Lookup'!$B$4:$E$351,4,FALSE))=TRUE,"Unallocated",VLOOKUP($A14,'RAB Cat Lookup'!$B$4:$E$351,4,FALSE))</f>
        <v>Transformers</v>
      </c>
      <c r="AU14" s="121" t="str">
        <f t="shared" si="6"/>
        <v/>
      </c>
    </row>
    <row r="15" spans="1:47" x14ac:dyDescent="0.25">
      <c r="A15" s="217" t="s">
        <v>811</v>
      </c>
      <c r="B15" s="217" t="s">
        <v>843</v>
      </c>
      <c r="C15" s="123" t="s">
        <v>512</v>
      </c>
      <c r="D15" s="218">
        <f>S15/Config!A$40</f>
        <v>0</v>
      </c>
      <c r="E15" s="219">
        <f>T15/Config!B$40</f>
        <v>0</v>
      </c>
      <c r="F15" s="219">
        <f>U15/Config!C$40</f>
        <v>2661.2436312500004</v>
      </c>
      <c r="G15" s="219">
        <f>V15/Config!D$40</f>
        <v>35397.975249999996</v>
      </c>
      <c r="H15" s="219">
        <f>IF('Division Lvl'!H15="","",'Division Lvl'!H15/Escalators!C$11)</f>
        <v>0</v>
      </c>
      <c r="I15" s="220">
        <f>IF('Division Lvl'!I15="","",'Division Lvl'!I15/Escalators!D$11)</f>
        <v>0</v>
      </c>
      <c r="J15" s="220">
        <f>IF('Division Lvl'!J15="","",'Division Lvl'!J15/Escalators!E$11)</f>
        <v>0</v>
      </c>
      <c r="K15" s="220">
        <f>IF('Division Lvl'!K15="","",'Division Lvl'!K15/Escalators!F$11)</f>
        <v>0</v>
      </c>
      <c r="L15" s="220">
        <f>IF('Division Lvl'!L15="","",'Division Lvl'!L15/Escalators!G$11)</f>
        <v>0</v>
      </c>
      <c r="M15" s="220">
        <f>IF('Division Lvl'!M15="","",'Division Lvl'!M15/Escalators!H$11)</f>
        <v>0</v>
      </c>
      <c r="N15" s="220">
        <f>IF('Division Lvl'!N15="","",'Division Lvl'!N15/Escalators!I$11)</f>
        <v>0</v>
      </c>
      <c r="O15" s="220">
        <f>IF('Division Lvl'!O15="","",'Division Lvl'!O15/Escalators!J$11)</f>
        <v>0</v>
      </c>
      <c r="P15" s="220">
        <f>IF('Division Lvl'!P15="","",'Division Lvl'!P15/Escalators!K$11)</f>
        <v>0</v>
      </c>
      <c r="Q15" s="220">
        <f>IF('Division Lvl'!Q15="","",'Division Lvl'!Q15/Escalators!L$11)</f>
        <v>0</v>
      </c>
      <c r="R15" s="221">
        <v>0</v>
      </c>
      <c r="S15" s="222">
        <v>0</v>
      </c>
      <c r="T15" s="223">
        <v>0</v>
      </c>
      <c r="U15" s="223">
        <v>2533.0100000000002</v>
      </c>
      <c r="V15" s="223">
        <v>34534.61</v>
      </c>
      <c r="W15" s="223">
        <v>0</v>
      </c>
      <c r="X15" s="224">
        <f>I15*Config!F$40</f>
        <v>0</v>
      </c>
      <c r="Y15" s="224">
        <f>J15*Config!G$40</f>
        <v>0</v>
      </c>
      <c r="Z15" s="224">
        <f>K15*Config!H$40</f>
        <v>0</v>
      </c>
      <c r="AA15" s="224">
        <f>L15*Config!I$40</f>
        <v>0</v>
      </c>
      <c r="AB15" s="224">
        <f>M15*Config!J$40</f>
        <v>0</v>
      </c>
      <c r="AC15" s="224">
        <f>N15*Config!K$40</f>
        <v>0</v>
      </c>
      <c r="AD15" s="224">
        <f>O15*Config!L$40</f>
        <v>0</v>
      </c>
      <c r="AE15" s="224">
        <f>P15*Config!M$40</f>
        <v>0</v>
      </c>
      <c r="AF15" s="224">
        <f>Q15*Config!N$40</f>
        <v>0</v>
      </c>
      <c r="AG15" s="225">
        <f>R15*Config!O$40</f>
        <v>0</v>
      </c>
      <c r="AH15" s="226">
        <f t="shared" si="0"/>
        <v>0</v>
      </c>
      <c r="AI15" s="220">
        <f t="shared" si="1"/>
        <v>0</v>
      </c>
      <c r="AJ15" s="224">
        <f t="shared" si="2"/>
        <v>0</v>
      </c>
      <c r="AK15" s="225">
        <f t="shared" si="3"/>
        <v>0</v>
      </c>
      <c r="AL15" s="227" t="str">
        <f>IF(OR(SUM(X15:AG15)&lt;&gt;0,A15="EH"),INDEX(CASH!$B:$B,MATCH(A15,CASH!$A:$A,0)),"")</f>
        <v/>
      </c>
      <c r="AM15" s="231">
        <v>4950</v>
      </c>
      <c r="AN15" s="228">
        <f t="shared" si="4"/>
        <v>0.12482092704578877</v>
      </c>
      <c r="AO15" s="122" t="str">
        <f>IF(ISERROR(VLOOKUP(A15,Config!$A$12:$A$32,1,FALSE)),LEFT(A15,2),"PRL")</f>
        <v>DS</v>
      </c>
      <c r="AP15" s="122" t="str">
        <f t="shared" si="5"/>
        <v>DS003s</v>
      </c>
      <c r="AQ15" s="163" t="s">
        <v>882</v>
      </c>
      <c r="AR15" s="229" t="s">
        <v>781</v>
      </c>
      <c r="AS15" s="367" t="str">
        <f>IF(ISERROR(VLOOKUP($A15,'RAB Cat Lookup'!$B$4:$E$351,2,FALSE))=TRUE,"Unallocated",VLOOKUP($A15,'RAB Cat Lookup'!$B$4:$E$351,2,FALSE))</f>
        <v>Std</v>
      </c>
      <c r="AT15" s="367" t="str">
        <f>IF(ISERROR(VLOOKUP($A15,'RAB Cat Lookup'!$B$4:$E$351,4,FALSE))=TRUE,"Unallocated",VLOOKUP($A15,'RAB Cat Lookup'!$B$4:$E$351,4,FALSE))</f>
        <v>Substations</v>
      </c>
      <c r="AU15" s="121" t="str">
        <f t="shared" si="6"/>
        <v/>
      </c>
    </row>
    <row r="16" spans="1:47" x14ac:dyDescent="0.25">
      <c r="A16" s="217" t="s">
        <v>810</v>
      </c>
      <c r="B16" s="217" t="s">
        <v>844</v>
      </c>
      <c r="C16" s="123" t="s">
        <v>512</v>
      </c>
      <c r="D16" s="218">
        <f>S16/Config!A$40</f>
        <v>0</v>
      </c>
      <c r="E16" s="219">
        <f>T16/Config!B$40</f>
        <v>0</v>
      </c>
      <c r="F16" s="219">
        <f>U16/Config!C$40</f>
        <v>246286.13618124995</v>
      </c>
      <c r="G16" s="219">
        <f>V16/Config!D$40</f>
        <v>24466.073499999999</v>
      </c>
      <c r="H16" s="219">
        <f>IF('Division Lvl'!H16="","",'Division Lvl'!H16/Escalators!C$11)</f>
        <v>0</v>
      </c>
      <c r="I16" s="220">
        <f>IF('Division Lvl'!I16="","",'Division Lvl'!I16/Escalators!D$11)</f>
        <v>0</v>
      </c>
      <c r="J16" s="220">
        <f>IF('Division Lvl'!J16="","",'Division Lvl'!J16/Escalators!E$11)</f>
        <v>0</v>
      </c>
      <c r="K16" s="220">
        <f>IF('Division Lvl'!K16="","",'Division Lvl'!K16/Escalators!F$11)</f>
        <v>0</v>
      </c>
      <c r="L16" s="220">
        <f>IF('Division Lvl'!L16="","",'Division Lvl'!L16/Escalators!G$11)</f>
        <v>0</v>
      </c>
      <c r="M16" s="220">
        <f>IF('Division Lvl'!M16="","",'Division Lvl'!M16/Escalators!H$11)</f>
        <v>0</v>
      </c>
      <c r="N16" s="220">
        <f>IF('Division Lvl'!N16="","",'Division Lvl'!N16/Escalators!I$11)</f>
        <v>0</v>
      </c>
      <c r="O16" s="220">
        <f>IF('Division Lvl'!O16="","",'Division Lvl'!O16/Escalators!J$11)</f>
        <v>0</v>
      </c>
      <c r="P16" s="220">
        <f>IF('Division Lvl'!P16="","",'Division Lvl'!P16/Escalators!K$11)</f>
        <v>0</v>
      </c>
      <c r="Q16" s="220">
        <f>IF('Division Lvl'!Q16="","",'Division Lvl'!Q16/Escalators!L$11)</f>
        <v>0</v>
      </c>
      <c r="R16" s="221">
        <v>0</v>
      </c>
      <c r="S16" s="222">
        <v>0</v>
      </c>
      <c r="T16" s="223">
        <v>0</v>
      </c>
      <c r="U16" s="223">
        <v>234418.68999999997</v>
      </c>
      <c r="V16" s="223">
        <v>23869.34</v>
      </c>
      <c r="W16" s="223">
        <v>0</v>
      </c>
      <c r="X16" s="224">
        <f>I16*Config!F$40</f>
        <v>0</v>
      </c>
      <c r="Y16" s="224">
        <f>J16*Config!G$40</f>
        <v>0</v>
      </c>
      <c r="Z16" s="224">
        <f>K16*Config!H$40</f>
        <v>0</v>
      </c>
      <c r="AA16" s="224">
        <f>L16*Config!I$40</f>
        <v>0</v>
      </c>
      <c r="AB16" s="224">
        <f>M16*Config!J$40</f>
        <v>0</v>
      </c>
      <c r="AC16" s="224">
        <f>N16*Config!K$40</f>
        <v>0</v>
      </c>
      <c r="AD16" s="224">
        <f>O16*Config!L$40</f>
        <v>0</v>
      </c>
      <c r="AE16" s="224">
        <f>P16*Config!M$40</f>
        <v>0</v>
      </c>
      <c r="AF16" s="224">
        <f>Q16*Config!N$40</f>
        <v>0</v>
      </c>
      <c r="AG16" s="225">
        <f>R16*Config!O$40</f>
        <v>0</v>
      </c>
      <c r="AH16" s="226">
        <f t="shared" si="0"/>
        <v>0</v>
      </c>
      <c r="AI16" s="220">
        <f t="shared" si="1"/>
        <v>0</v>
      </c>
      <c r="AJ16" s="224">
        <f t="shared" si="2"/>
        <v>0</v>
      </c>
      <c r="AK16" s="225">
        <f t="shared" si="3"/>
        <v>0</v>
      </c>
      <c r="AL16" s="227" t="str">
        <f>IF(OR(SUM(X16:AG16)&lt;&gt;0,A16="EH"),INDEX(CASH!$B:$B,MATCH(A16,CASH!$A:$A,0)),"")</f>
        <v/>
      </c>
      <c r="AM16" s="231">
        <v>4950</v>
      </c>
      <c r="AN16" s="228">
        <f t="shared" si="4"/>
        <v>0.12482092704578877</v>
      </c>
      <c r="AO16" s="122" t="str">
        <f>IF(ISERROR(VLOOKUP(A16,Config!$A$12:$A$32,1,FALSE)),LEFT(A16,2),"PRL")</f>
        <v>DS</v>
      </c>
      <c r="AP16" s="122" t="str">
        <f t="shared" si="5"/>
        <v>DS004s</v>
      </c>
      <c r="AQ16" s="163" t="s">
        <v>882</v>
      </c>
      <c r="AR16" s="229" t="s">
        <v>781</v>
      </c>
      <c r="AS16" s="367" t="str">
        <f>IF(ISERROR(VLOOKUP($A16,'RAB Cat Lookup'!$B$4:$E$351,2,FALSE))=TRUE,"Unallocated",VLOOKUP($A16,'RAB Cat Lookup'!$B$4:$E$351,2,FALSE))</f>
        <v>Std</v>
      </c>
      <c r="AT16" s="367" t="str">
        <f>IF(ISERROR(VLOOKUP($A16,'RAB Cat Lookup'!$B$4:$E$351,4,FALSE))=TRUE,"Unallocated",VLOOKUP($A16,'RAB Cat Lookup'!$B$4:$E$351,4,FALSE))</f>
        <v>Distribution lines and cables</v>
      </c>
      <c r="AU16" s="121" t="str">
        <f t="shared" si="6"/>
        <v/>
      </c>
    </row>
    <row r="17" spans="1:47" x14ac:dyDescent="0.25">
      <c r="A17" s="217" t="s">
        <v>49</v>
      </c>
      <c r="B17" s="217" t="s">
        <v>782</v>
      </c>
      <c r="C17" s="123" t="s">
        <v>512</v>
      </c>
      <c r="D17" s="218">
        <f>S17/Config!A$40</f>
        <v>13908946.566051837</v>
      </c>
      <c r="E17" s="219">
        <f>T17/Config!B$40</f>
        <v>9461723.0063689053</v>
      </c>
      <c r="F17" s="219">
        <f>U17/Config!C$40</f>
        <v>10401856.706100026</v>
      </c>
      <c r="G17" s="219">
        <f>V17/Config!D$40</f>
        <v>19777878.736249972</v>
      </c>
      <c r="H17" s="219">
        <f>IF('Division Lvl'!H17="","",'Division Lvl'!H17/Escalators!C$11)</f>
        <v>10800000</v>
      </c>
      <c r="I17" s="220">
        <f>IF('Division Lvl'!I17="","",'Division Lvl'!I17/Escalators!D$11)</f>
        <v>11318578.194683839</v>
      </c>
      <c r="J17" s="220">
        <f>IF('Division Lvl'!J17="","",'Division Lvl'!J17/Escalators!E$11)</f>
        <v>12067577.56206757</v>
      </c>
      <c r="K17" s="220">
        <f>IF('Division Lvl'!K17="","",'Division Lvl'!K17/Escalators!F$11)</f>
        <v>12801715.635187406</v>
      </c>
      <c r="L17" s="220">
        <f>IF('Division Lvl'!L17="","",'Division Lvl'!L17/Escalators!G$11)</f>
        <v>13526088.264607407</v>
      </c>
      <c r="M17" s="220">
        <f>IF('Division Lvl'!M17="","",'Division Lvl'!M17/Escalators!H$11)</f>
        <v>14250894.310774509</v>
      </c>
      <c r="N17" s="220">
        <f>IF('Division Lvl'!N17="","",'Division Lvl'!N17/Escalators!I$11)</f>
        <v>15012392.480052536</v>
      </c>
      <c r="O17" s="220">
        <f>IF('Division Lvl'!O17="","",'Division Lvl'!O17/Escalators!J$11)</f>
        <v>16535388.818608591</v>
      </c>
      <c r="P17" s="220">
        <f>IF('Division Lvl'!P17="","",'Division Lvl'!P17/Escalators!K$11)</f>
        <v>17296886.987886619</v>
      </c>
      <c r="Q17" s="220">
        <f>IF('Division Lvl'!Q17="","",'Division Lvl'!Q17/Escalators!L$11)</f>
        <v>17296886.987886619</v>
      </c>
      <c r="R17" s="221">
        <v>17490000</v>
      </c>
      <c r="S17" s="222">
        <v>12600819.110000001</v>
      </c>
      <c r="T17" s="223">
        <v>8786150.4100000001</v>
      </c>
      <c r="U17" s="223">
        <v>9900636.9600000251</v>
      </c>
      <c r="V17" s="223">
        <v>19295491.449999973</v>
      </c>
      <c r="W17" s="223">
        <v>10800000</v>
      </c>
      <c r="X17" s="224">
        <f>I17*Config!F$40</f>
        <v>11601542.649550933</v>
      </c>
      <c r="Y17" s="224">
        <f>J17*Config!G$40</f>
        <v>12678498.676147239</v>
      </c>
      <c r="Z17" s="224">
        <f>K17*Config!H$40</f>
        <v>13786047.551449236</v>
      </c>
      <c r="AA17" s="224">
        <f>L17*Config!I$40</f>
        <v>14930270.586205188</v>
      </c>
      <c r="AB17" s="224">
        <f>M17*Config!J$40</f>
        <v>16123578.864246557</v>
      </c>
      <c r="AC17" s="224">
        <f>N17*Config!K$40</f>
        <v>17409772.750745613</v>
      </c>
      <c r="AD17" s="224">
        <f>O17*Config!L$40</f>
        <v>19655381.120044686</v>
      </c>
      <c r="AE17" s="224">
        <f>P17*Config!M$40</f>
        <v>21074577.223942649</v>
      </c>
      <c r="AF17" s="224">
        <f>Q17*Config!N$40</f>
        <v>21601441.654541213</v>
      </c>
      <c r="AG17" s="225">
        <f>R17*Config!O$40</f>
        <v>22388678.677994285</v>
      </c>
      <c r="AH17" s="226">
        <f t="shared" si="0"/>
        <v>63964853.96732074</v>
      </c>
      <c r="AI17" s="220">
        <f t="shared" si="1"/>
        <v>147596409.24175513</v>
      </c>
      <c r="AJ17" s="224">
        <f t="shared" si="2"/>
        <v>69119938.327599153</v>
      </c>
      <c r="AK17" s="225">
        <f t="shared" si="3"/>
        <v>171249789.75486758</v>
      </c>
      <c r="AL17" s="227">
        <f>IF(OR(SUM(X17:AG17)&lt;&gt;0,A17="EH"),INDEX(CASH!$B:$B,MATCH(A17,CASH!$A:$A,0)),"")</f>
        <v>310</v>
      </c>
      <c r="AM17" s="122">
        <f>AL17*VLOOKUP(C17,Config!$A$3:$C$9,3,FALSE)</f>
        <v>4650</v>
      </c>
      <c r="AN17" s="228">
        <f t="shared" si="4"/>
        <v>0.20878312712509098</v>
      </c>
      <c r="AO17" s="122" t="str">
        <f>IF(ISERROR(VLOOKUP(A17,Config!$A$12:$A$32,1,FALSE)),LEFT(A17,2),"PRL")</f>
        <v>DS</v>
      </c>
      <c r="AP17" s="122" t="str">
        <f t="shared" si="5"/>
        <v>DS005s</v>
      </c>
      <c r="AQ17" s="163" t="s">
        <v>882</v>
      </c>
      <c r="AR17" s="229" t="s">
        <v>781</v>
      </c>
      <c r="AS17" s="367" t="str">
        <f>IF(ISERROR(VLOOKUP($A17,'RAB Cat Lookup'!$B$4:$E$351,2,FALSE))=TRUE,"Unallocated",VLOOKUP($A17,'RAB Cat Lookup'!$B$4:$E$351,2,FALSE))</f>
        <v>Std</v>
      </c>
      <c r="AT17" s="367" t="str">
        <f>IF(ISERROR(VLOOKUP($A17,'RAB Cat Lookup'!$B$4:$E$351,4,FALSE))=TRUE,"Unallocated",VLOOKUP($A17,'RAB Cat Lookup'!$B$4:$E$351,4,FALSE))</f>
        <v>Distribution lines and cables</v>
      </c>
      <c r="AU17" s="121" t="str">
        <f t="shared" si="6"/>
        <v/>
      </c>
    </row>
    <row r="18" spans="1:47" x14ac:dyDescent="0.25">
      <c r="A18" s="217" t="s">
        <v>50</v>
      </c>
      <c r="B18" s="217" t="s">
        <v>266</v>
      </c>
      <c r="C18" s="123" t="s">
        <v>512</v>
      </c>
      <c r="D18" s="218">
        <f>S18/Config!A$40</f>
        <v>8248472.0253736498</v>
      </c>
      <c r="E18" s="219">
        <f>T18/Config!B$40</f>
        <v>5793141.8076948421</v>
      </c>
      <c r="F18" s="219">
        <f>U18/Config!C$40</f>
        <v>1645048.1062937495</v>
      </c>
      <c r="G18" s="219">
        <f>V18/Config!D$40</f>
        <v>7980857.1934999982</v>
      </c>
      <c r="H18" s="219">
        <f>IF('Division Lvl'!H18="","",'Division Lvl'!H18/Escalators!C$11)</f>
        <v>6053654</v>
      </c>
      <c r="I18" s="220">
        <f>IF('Division Lvl'!I18="","",'Division Lvl'!I18/Escalators!D$11)</f>
        <v>6743195.3057472119</v>
      </c>
      <c r="J18" s="220">
        <f>IF('Division Lvl'!J18="","",'Division Lvl'!J18/Escalators!E$11)</f>
        <v>7479903.4475625427</v>
      </c>
      <c r="K18" s="220">
        <f>IF('Division Lvl'!K18="","",'Division Lvl'!K18/Escalators!F$11)</f>
        <v>9698269.4205965195</v>
      </c>
      <c r="L18" s="220">
        <f>IF('Division Lvl'!L18="","",'Division Lvl'!L18/Escalators!G$11)</f>
        <v>9668574.8225749433</v>
      </c>
      <c r="M18" s="220">
        <f>IF('Division Lvl'!M18="","",'Division Lvl'!M18/Escalators!H$11)</f>
        <v>11125784.940750398</v>
      </c>
      <c r="N18" s="220">
        <f>IF('Division Lvl'!N18="","",'Division Lvl'!N18/Escalators!I$11)</f>
        <v>11125784.940750398</v>
      </c>
      <c r="O18" s="220">
        <f>IF('Division Lvl'!O18="","",'Division Lvl'!O18/Escalators!J$11)</f>
        <v>11125784.940750398</v>
      </c>
      <c r="P18" s="220">
        <f>IF('Division Lvl'!P18="","",'Division Lvl'!P18/Escalators!K$11)</f>
        <v>11125784.940750398</v>
      </c>
      <c r="Q18" s="220">
        <f>IF('Division Lvl'!Q18="","",'Division Lvl'!Q18/Escalators!L$11)</f>
        <v>11125784.940750398</v>
      </c>
      <c r="R18" s="221">
        <v>11250000</v>
      </c>
      <c r="S18" s="222">
        <v>7472708.5499999998</v>
      </c>
      <c r="T18" s="223">
        <v>5379508.0699999994</v>
      </c>
      <c r="U18" s="223">
        <v>1565780.4699999995</v>
      </c>
      <c r="V18" s="223">
        <v>7786202.1399999987</v>
      </c>
      <c r="W18" s="223">
        <v>6053654</v>
      </c>
      <c r="X18" s="224">
        <f>I18*Config!F$40</f>
        <v>6911775.188390892</v>
      </c>
      <c r="Y18" s="224">
        <f>J18*Config!G$40</f>
        <v>7858573.5595953958</v>
      </c>
      <c r="Z18" s="224">
        <f>K18*Config!H$40</f>
        <v>10443975.417764572</v>
      </c>
      <c r="AA18" s="224">
        <f>L18*Config!I$40</f>
        <v>10672297.523130542</v>
      </c>
      <c r="AB18" s="224">
        <f>M18*Config!J$40</f>
        <v>12587804.456819832</v>
      </c>
      <c r="AC18" s="224">
        <f>N18*Config!K$40</f>
        <v>12902499.568240326</v>
      </c>
      <c r="AD18" s="224">
        <f>O18*Config!L$40</f>
        <v>13225062.057446336</v>
      </c>
      <c r="AE18" s="224">
        <f>P18*Config!M$40</f>
        <v>13555688.608882492</v>
      </c>
      <c r="AF18" s="224">
        <f>Q18*Config!N$40</f>
        <v>13894580.824104553</v>
      </c>
      <c r="AG18" s="225">
        <f>R18*Config!O$40</f>
        <v>14400951.122209018</v>
      </c>
      <c r="AH18" s="226">
        <f t="shared" si="0"/>
        <v>44715727.937231615</v>
      </c>
      <c r="AI18" s="220">
        <f t="shared" si="1"/>
        <v>100468867.70023319</v>
      </c>
      <c r="AJ18" s="224">
        <f t="shared" si="2"/>
        <v>48474426.145701237</v>
      </c>
      <c r="AK18" s="225">
        <f t="shared" si="3"/>
        <v>116453208.32658394</v>
      </c>
      <c r="AL18" s="227">
        <f>IF(OR(SUM(X18:AG18)&lt;&gt;0,A18="EH"),INDEX(CASH!$B:$B,MATCH(A18,CASH!$A:$A,0)),"")</f>
        <v>230</v>
      </c>
      <c r="AM18" s="122">
        <f>AL18*VLOOKUP(C18,Config!$A$3:$C$9,3,FALSE)</f>
        <v>3450</v>
      </c>
      <c r="AN18" s="228">
        <f t="shared" si="4"/>
        <v>0.50988791794492228</v>
      </c>
      <c r="AO18" s="122" t="str">
        <f>IF(ISERROR(VLOOKUP(A18,Config!$A$12:$A$32,1,FALSE)),LEFT(A18,2),"PRL")</f>
        <v>DS</v>
      </c>
      <c r="AP18" s="122" t="str">
        <f t="shared" si="5"/>
        <v>DS006s</v>
      </c>
      <c r="AQ18" s="163" t="s">
        <v>882</v>
      </c>
      <c r="AR18" s="229" t="s">
        <v>781</v>
      </c>
      <c r="AS18" s="367" t="str">
        <f>IF(ISERROR(VLOOKUP($A18,'RAB Cat Lookup'!$B$4:$E$351,2,FALSE))=TRUE,"Unallocated",VLOOKUP($A18,'RAB Cat Lookup'!$B$4:$E$351,2,FALSE))</f>
        <v>Std</v>
      </c>
      <c r="AT18" s="367" t="str">
        <f>IF(ISERROR(VLOOKUP($A18,'RAB Cat Lookup'!$B$4:$E$351,4,FALSE))=TRUE,"Unallocated",VLOOKUP($A18,'RAB Cat Lookup'!$B$4:$E$351,4,FALSE))</f>
        <v>Distribution lines and cables</v>
      </c>
      <c r="AU18" s="121" t="str">
        <f t="shared" si="6"/>
        <v/>
      </c>
    </row>
    <row r="19" spans="1:47" x14ac:dyDescent="0.25">
      <c r="A19" s="217" t="s">
        <v>50</v>
      </c>
      <c r="B19" s="217" t="s">
        <v>266</v>
      </c>
      <c r="C19" s="123" t="s">
        <v>778</v>
      </c>
      <c r="D19" s="218">
        <f>S19/Config!A$40</f>
        <v>0</v>
      </c>
      <c r="E19" s="219">
        <f>T19/Config!B$40</f>
        <v>0</v>
      </c>
      <c r="F19" s="219">
        <f>U19/Config!C$40</f>
        <v>0</v>
      </c>
      <c r="G19" s="219">
        <f>V19/Config!D$40</f>
        <v>0</v>
      </c>
      <c r="H19" s="219">
        <f>IF('Division Lvl'!H19="","",'Division Lvl'!H19/Escalators!C$11)</f>
        <v>0</v>
      </c>
      <c r="I19" s="220">
        <f>IF('Division Lvl'!I19="","",'Division Lvl'!I19/Escalators!D$11)</f>
        <v>0</v>
      </c>
      <c r="J19" s="220">
        <f>IF('Division Lvl'!J19="","",'Division Lvl'!J19/Escalators!E$11)</f>
        <v>0</v>
      </c>
      <c r="K19" s="220">
        <f>IF('Division Lvl'!K19="","",'Division Lvl'!K19/Escalators!F$11)</f>
        <v>0</v>
      </c>
      <c r="L19" s="220">
        <f>IF('Division Lvl'!L19="","",'Division Lvl'!L19/Escalators!G$11)</f>
        <v>0</v>
      </c>
      <c r="M19" s="220">
        <f>IF('Division Lvl'!M19="","",'Division Lvl'!M19/Escalators!H$11)</f>
        <v>0</v>
      </c>
      <c r="N19" s="220">
        <f>IF('Division Lvl'!N19="","",'Division Lvl'!N19/Escalators!I$11)</f>
        <v>0</v>
      </c>
      <c r="O19" s="220">
        <f>IF('Division Lvl'!O19="","",'Division Lvl'!O19/Escalators!J$11)</f>
        <v>741718.9960500265</v>
      </c>
      <c r="P19" s="220">
        <f>IF('Division Lvl'!P19="","",'Division Lvl'!P19/Escalators!K$11)</f>
        <v>741718.9960500265</v>
      </c>
      <c r="Q19" s="220">
        <f>IF('Division Lvl'!Q19="","",'Division Lvl'!Q19/Escalators!L$11)</f>
        <v>741718.9960500265</v>
      </c>
      <c r="R19" s="221">
        <v>750000</v>
      </c>
      <c r="S19" s="222">
        <v>0</v>
      </c>
      <c r="T19" s="223">
        <v>0</v>
      </c>
      <c r="U19" s="223">
        <v>0</v>
      </c>
      <c r="V19" s="223">
        <v>0</v>
      </c>
      <c r="W19" s="223">
        <v>0</v>
      </c>
      <c r="X19" s="224">
        <f>I19*Config!F$40</f>
        <v>0</v>
      </c>
      <c r="Y19" s="224">
        <f>J19*Config!G$40</f>
        <v>0</v>
      </c>
      <c r="Z19" s="224">
        <f>K19*Config!H$40</f>
        <v>0</v>
      </c>
      <c r="AA19" s="224">
        <f>L19*Config!I$40</f>
        <v>0</v>
      </c>
      <c r="AB19" s="224">
        <f>M19*Config!J$40</f>
        <v>0</v>
      </c>
      <c r="AC19" s="224">
        <f>N19*Config!K$40</f>
        <v>0</v>
      </c>
      <c r="AD19" s="224">
        <f>O19*Config!L$40</f>
        <v>881670.80382975563</v>
      </c>
      <c r="AE19" s="224">
        <f>P19*Config!M$40</f>
        <v>903712.57392549946</v>
      </c>
      <c r="AF19" s="224">
        <f>Q19*Config!N$40</f>
        <v>926305.38827363681</v>
      </c>
      <c r="AG19" s="225">
        <f>R19*Config!O$40</f>
        <v>960063.40814726776</v>
      </c>
      <c r="AH19" s="226">
        <f t="shared" si="0"/>
        <v>0</v>
      </c>
      <c r="AI19" s="220">
        <f t="shared" si="1"/>
        <v>2975156.9881500797</v>
      </c>
      <c r="AJ19" s="224">
        <f t="shared" si="2"/>
        <v>0</v>
      </c>
      <c r="AK19" s="225">
        <f t="shared" si="3"/>
        <v>3671752.1741761593</v>
      </c>
      <c r="AL19" s="227">
        <f>IF(OR(SUM(X19:AG19)&lt;&gt;0,A19="EH"),INDEX(CASH!$B:$B,MATCH(A19,CASH!$A:$A,0)),"")</f>
        <v>230</v>
      </c>
      <c r="AM19" s="122">
        <f>AL19*VLOOKUP(C19,Config!$A$3:$C$9,3,FALSE)</f>
        <v>2300</v>
      </c>
      <c r="AN19" s="228">
        <f t="shared" si="4"/>
        <v>0.69340911823626294</v>
      </c>
      <c r="AO19" s="122" t="str">
        <f>IF(ISERROR(VLOOKUP(A19,Config!$A$12:$A$32,1,FALSE)),LEFT(A19,2),"PRL")</f>
        <v>DS</v>
      </c>
      <c r="AP19" s="122" t="str">
        <f t="shared" si="5"/>
        <v>DS006m</v>
      </c>
      <c r="AQ19" s="163" t="s">
        <v>882</v>
      </c>
      <c r="AR19" s="229" t="s">
        <v>781</v>
      </c>
      <c r="AS19" s="367" t="str">
        <f>IF(ISERROR(VLOOKUP($A19,'RAB Cat Lookup'!$B$4:$E$351,2,FALSE))=TRUE,"Unallocated",VLOOKUP($A19,'RAB Cat Lookup'!$B$4:$E$351,2,FALSE))</f>
        <v>Std</v>
      </c>
      <c r="AT19" s="367" t="str">
        <f>IF(ISERROR(VLOOKUP($A19,'RAB Cat Lookup'!$B$4:$E$351,4,FALSE))=TRUE,"Unallocated",VLOOKUP($A19,'RAB Cat Lookup'!$B$4:$E$351,4,FALSE))</f>
        <v>Distribution lines and cables</v>
      </c>
      <c r="AU19" s="121" t="str">
        <f t="shared" si="6"/>
        <v/>
      </c>
    </row>
    <row r="20" spans="1:47" x14ac:dyDescent="0.25">
      <c r="A20" s="217" t="s">
        <v>50</v>
      </c>
      <c r="B20" s="217" t="s">
        <v>266</v>
      </c>
      <c r="C20" s="123" t="s">
        <v>777</v>
      </c>
      <c r="D20" s="218">
        <f>S20/Config!A$40</f>
        <v>0</v>
      </c>
      <c r="E20" s="219">
        <f>T20/Config!B$40</f>
        <v>0</v>
      </c>
      <c r="F20" s="219">
        <f>U20/Config!C$40</f>
        <v>0</v>
      </c>
      <c r="G20" s="219">
        <f>V20/Config!D$40</f>
        <v>0</v>
      </c>
      <c r="H20" s="219">
        <f>IF('Division Lvl'!H20="","",'Division Lvl'!H20/Escalators!C$11)</f>
        <v>0</v>
      </c>
      <c r="I20" s="220">
        <f>IF('Division Lvl'!I20="","",'Division Lvl'!I20/Escalators!D$11)</f>
        <v>0</v>
      </c>
      <c r="J20" s="220">
        <f>IF('Division Lvl'!J20="","",'Division Lvl'!J20/Escalators!E$11)</f>
        <v>0</v>
      </c>
      <c r="K20" s="220">
        <f>IF('Division Lvl'!K20="","",'Division Lvl'!K20/Escalators!F$11)</f>
        <v>0</v>
      </c>
      <c r="L20" s="220">
        <f>IF('Division Lvl'!L20="","",'Division Lvl'!L20/Escalators!G$11)</f>
        <v>0</v>
      </c>
      <c r="M20" s="220">
        <f>IF('Division Lvl'!M20="","",'Division Lvl'!M20/Escalators!H$11)</f>
        <v>0</v>
      </c>
      <c r="N20" s="220">
        <f>IF('Division Lvl'!N20="","",'Division Lvl'!N20/Escalators!I$11)</f>
        <v>0</v>
      </c>
      <c r="O20" s="220">
        <f>IF('Division Lvl'!O20="","",'Division Lvl'!O20/Escalators!J$11)</f>
        <v>0</v>
      </c>
      <c r="P20" s="220">
        <f>IF('Division Lvl'!P20="","",'Division Lvl'!P20/Escalators!K$11)</f>
        <v>0</v>
      </c>
      <c r="Q20" s="220">
        <f>IF('Division Lvl'!Q20="","",'Division Lvl'!Q20/Escalators!L$11)</f>
        <v>741718.9960500265</v>
      </c>
      <c r="R20" s="221">
        <v>750000</v>
      </c>
      <c r="S20" s="222">
        <v>0</v>
      </c>
      <c r="T20" s="223">
        <v>0</v>
      </c>
      <c r="U20" s="223">
        <v>0</v>
      </c>
      <c r="V20" s="223">
        <v>0</v>
      </c>
      <c r="W20" s="223">
        <v>0</v>
      </c>
      <c r="X20" s="224">
        <f>I20*Config!F$40</f>
        <v>0</v>
      </c>
      <c r="Y20" s="224">
        <f>J20*Config!G$40</f>
        <v>0</v>
      </c>
      <c r="Z20" s="224">
        <f>K20*Config!H$40</f>
        <v>0</v>
      </c>
      <c r="AA20" s="224">
        <f>L20*Config!I$40</f>
        <v>0</v>
      </c>
      <c r="AB20" s="224">
        <f>M20*Config!J$40</f>
        <v>0</v>
      </c>
      <c r="AC20" s="224">
        <f>N20*Config!K$40</f>
        <v>0</v>
      </c>
      <c r="AD20" s="224">
        <f>O20*Config!L$40</f>
        <v>0</v>
      </c>
      <c r="AE20" s="224">
        <f>P20*Config!M$40</f>
        <v>0</v>
      </c>
      <c r="AF20" s="224">
        <f>Q20*Config!N$40</f>
        <v>926305.38827363681</v>
      </c>
      <c r="AG20" s="225">
        <f>R20*Config!O$40</f>
        <v>960063.40814726776</v>
      </c>
      <c r="AH20" s="226">
        <f t="shared" si="0"/>
        <v>0</v>
      </c>
      <c r="AI20" s="220">
        <f t="shared" si="1"/>
        <v>1491718.9960500265</v>
      </c>
      <c r="AJ20" s="224">
        <f t="shared" si="2"/>
        <v>0</v>
      </c>
      <c r="AK20" s="225">
        <f t="shared" si="3"/>
        <v>1886368.7964209046</v>
      </c>
      <c r="AL20" s="227">
        <f>IF(OR(SUM(X20:AG20)&lt;&gt;0,A20="EH"),INDEX(CASH!$B:$B,MATCH(A20,CASH!$A:$A,0)),"")</f>
        <v>230</v>
      </c>
      <c r="AM20" s="122">
        <f>AL20*VLOOKUP(C20,Config!$A$3:$C$9,3,FALSE)</f>
        <v>1150</v>
      </c>
      <c r="AN20" s="228">
        <f t="shared" si="4"/>
        <v>0.94518610956129101</v>
      </c>
      <c r="AO20" s="122" t="str">
        <f>IF(ISERROR(VLOOKUP(A20,Config!$A$12:$A$32,1,FALSE)),LEFT(A20,2),"PRL")</f>
        <v>DS</v>
      </c>
      <c r="AP20" s="122" t="str">
        <f t="shared" si="5"/>
        <v>DS006l</v>
      </c>
      <c r="AQ20" s="163" t="s">
        <v>882</v>
      </c>
      <c r="AR20" s="229" t="s">
        <v>781</v>
      </c>
      <c r="AS20" s="367" t="str">
        <f>IF(ISERROR(VLOOKUP($A20,'RAB Cat Lookup'!$B$4:$E$351,2,FALSE))=TRUE,"Unallocated",VLOOKUP($A20,'RAB Cat Lookup'!$B$4:$E$351,2,FALSE))</f>
        <v>Std</v>
      </c>
      <c r="AT20" s="367" t="str">
        <f>IF(ISERROR(VLOOKUP($A20,'RAB Cat Lookup'!$B$4:$E$351,4,FALSE))=TRUE,"Unallocated",VLOOKUP($A20,'RAB Cat Lookup'!$B$4:$E$351,4,FALSE))</f>
        <v>Distribution lines and cables</v>
      </c>
      <c r="AU20" s="121" t="str">
        <f t="shared" si="6"/>
        <v/>
      </c>
    </row>
    <row r="21" spans="1:47" x14ac:dyDescent="0.25">
      <c r="A21" s="217" t="s">
        <v>51</v>
      </c>
      <c r="B21" s="217" t="s">
        <v>52</v>
      </c>
      <c r="C21" s="123" t="s">
        <v>512</v>
      </c>
      <c r="D21" s="218">
        <f>S21/Config!A$40</f>
        <v>12405507.898815088</v>
      </c>
      <c r="E21" s="219">
        <f>T21/Config!B$40</f>
        <v>11672784.704078125</v>
      </c>
      <c r="F21" s="219">
        <f>U21/Config!C$40</f>
        <v>15089577.492681386</v>
      </c>
      <c r="G21" s="219">
        <f>V21/Config!D$40</f>
        <v>14430746.92724989</v>
      </c>
      <c r="H21" s="219">
        <f>IF('Division Lvl'!H21="","",'Division Lvl'!H21/Escalators!C$11)</f>
        <v>4489678.5</v>
      </c>
      <c r="I21" s="220">
        <f>IF('Division Lvl'!I21="","",'Division Lvl'!I21/Escalators!D$11)</f>
        <v>9190725.4537591636</v>
      </c>
      <c r="J21" s="220">
        <f>IF('Division Lvl'!J21="","",'Division Lvl'!J21/Escalators!E$11)</f>
        <v>9275080.2749775536</v>
      </c>
      <c r="K21" s="220">
        <f>IF('Division Lvl'!K21="","",'Division Lvl'!K21/Escalators!F$11)</f>
        <v>9250656.9857997578</v>
      </c>
      <c r="L21" s="220">
        <f>IF('Division Lvl'!L21="","",'Division Lvl'!L21/Escalators!G$11)</f>
        <v>9371080.2126495596</v>
      </c>
      <c r="M21" s="220">
        <f>IF('Division Lvl'!M21="","",'Division Lvl'!M21/Escalators!H$11)</f>
        <v>9691794.8817203455</v>
      </c>
      <c r="N21" s="220">
        <f>IF('Division Lvl'!N21="","",'Division Lvl'!N21/Escalators!I$11)</f>
        <v>9691794.8817203455</v>
      </c>
      <c r="O21" s="220">
        <f>IF('Division Lvl'!O21="","",'Division Lvl'!O21/Escalators!J$11)</f>
        <v>9691794.8817203455</v>
      </c>
      <c r="P21" s="220">
        <f>IF('Division Lvl'!P21="","",'Division Lvl'!P21/Escalators!K$11)</f>
        <v>9691794.8817203455</v>
      </c>
      <c r="Q21" s="220">
        <f>IF('Division Lvl'!Q21="","",'Division Lvl'!Q21/Escalators!L$11)</f>
        <v>9691794.8817203455</v>
      </c>
      <c r="R21" s="221">
        <v>9800000</v>
      </c>
      <c r="S21" s="222">
        <v>11238777.879999984</v>
      </c>
      <c r="T21" s="223">
        <v>10839341.000000002</v>
      </c>
      <c r="U21" s="223">
        <v>14362477.09000013</v>
      </c>
      <c r="V21" s="223">
        <v>14078777.489999894</v>
      </c>
      <c r="W21" s="223">
        <v>4489678.5</v>
      </c>
      <c r="X21" s="224">
        <f>I21*Config!F$40</f>
        <v>9420493.590103142</v>
      </c>
      <c r="Y21" s="224">
        <f>J21*Config!G$40</f>
        <v>9744631.2138982918</v>
      </c>
      <c r="Z21" s="224">
        <f>K21*Config!H$40</f>
        <v>9961945.783098517</v>
      </c>
      <c r="AA21" s="224">
        <f>L21*Config!I$40</f>
        <v>10343919.137803448</v>
      </c>
      <c r="AB21" s="224">
        <f>M21*Config!J$40</f>
        <v>10965376.326829718</v>
      </c>
      <c r="AC21" s="224">
        <f>N21*Config!K$40</f>
        <v>11239510.735000461</v>
      </c>
      <c r="AD21" s="224">
        <f>O21*Config!L$40</f>
        <v>11520498.503375473</v>
      </c>
      <c r="AE21" s="224">
        <f>P21*Config!M$40</f>
        <v>11808510.965959858</v>
      </c>
      <c r="AF21" s="224">
        <f>Q21*Config!N$40</f>
        <v>12103723.740108853</v>
      </c>
      <c r="AG21" s="225">
        <f>R21*Config!O$40</f>
        <v>12544828.5331243</v>
      </c>
      <c r="AH21" s="226">
        <f t="shared" si="0"/>
        <v>46779337.808906376</v>
      </c>
      <c r="AI21" s="220">
        <f t="shared" si="1"/>
        <v>95346517.335787773</v>
      </c>
      <c r="AJ21" s="224">
        <f t="shared" si="2"/>
        <v>50436366.051733121</v>
      </c>
      <c r="AK21" s="225">
        <f t="shared" si="3"/>
        <v>109653438.52930206</v>
      </c>
      <c r="AL21" s="227">
        <f>IF(OR(SUM(X21:AG21)&lt;&gt;0,A21="EH"),INDEX(CASH!$B:$B,MATCH(A21,CASH!$A:$A,0)),"")</f>
        <v>300</v>
      </c>
      <c r="AM21" s="122">
        <f>AL21*VLOOKUP(C21,Config!$A$3:$C$9,3,FALSE)</f>
        <v>4500</v>
      </c>
      <c r="AN21" s="228">
        <f t="shared" si="4"/>
        <v>0.25395950357025276</v>
      </c>
      <c r="AO21" s="122" t="str">
        <f>IF(ISERROR(VLOOKUP(A21,Config!$A$12:$A$32,1,FALSE)),LEFT(A21,2),"PRL")</f>
        <v>DS</v>
      </c>
      <c r="AP21" s="122" t="str">
        <f t="shared" si="5"/>
        <v>DS007s</v>
      </c>
      <c r="AQ21" s="163" t="s">
        <v>882</v>
      </c>
      <c r="AR21" s="229" t="s">
        <v>781</v>
      </c>
      <c r="AS21" s="367" t="str">
        <f>IF(ISERROR(VLOOKUP($A21,'RAB Cat Lookup'!$B$4:$E$351,2,FALSE))=TRUE,"Unallocated",VLOOKUP($A21,'RAB Cat Lookup'!$B$4:$E$351,2,FALSE))</f>
        <v>Std</v>
      </c>
      <c r="AT21" s="367" t="str">
        <f>IF(ISERROR(VLOOKUP($A21,'RAB Cat Lookup'!$B$4:$E$351,4,FALSE))=TRUE,"Unallocated",VLOOKUP($A21,'RAB Cat Lookup'!$B$4:$E$351,4,FALSE))</f>
        <v>Low Voltage lines and cables</v>
      </c>
      <c r="AU21" s="121" t="str">
        <f t="shared" si="6"/>
        <v/>
      </c>
    </row>
    <row r="22" spans="1:47" x14ac:dyDescent="0.25">
      <c r="A22" s="217" t="s">
        <v>51</v>
      </c>
      <c r="B22" s="217" t="s">
        <v>52</v>
      </c>
      <c r="C22" s="123" t="s">
        <v>778</v>
      </c>
      <c r="D22" s="218">
        <f>S22/Config!A$40</f>
        <v>0</v>
      </c>
      <c r="E22" s="219">
        <f>T22/Config!B$40</f>
        <v>0</v>
      </c>
      <c r="F22" s="219">
        <f>U22/Config!C$40</f>
        <v>0</v>
      </c>
      <c r="G22" s="219">
        <f>V22/Config!D$40</f>
        <v>0</v>
      </c>
      <c r="H22" s="219">
        <f>IF('Division Lvl'!H22="","",'Division Lvl'!H22/Escalators!C$11)</f>
        <v>0</v>
      </c>
      <c r="I22" s="220">
        <f>IF('Division Lvl'!I22="","",'Division Lvl'!I22/Escalators!D$11)</f>
        <v>0</v>
      </c>
      <c r="J22" s="220">
        <f>IF('Division Lvl'!J22="","",'Division Lvl'!J22/Escalators!E$11)</f>
        <v>0</v>
      </c>
      <c r="K22" s="220">
        <f>IF('Division Lvl'!K22="","",'Division Lvl'!K22/Escalators!F$11)</f>
        <v>0</v>
      </c>
      <c r="L22" s="220">
        <f>IF('Division Lvl'!L22="","",'Division Lvl'!L22/Escalators!G$11)</f>
        <v>0</v>
      </c>
      <c r="M22" s="220">
        <f>IF('Division Lvl'!M22="","",'Division Lvl'!M22/Escalators!H$11)</f>
        <v>0</v>
      </c>
      <c r="N22" s="220">
        <f>IF('Division Lvl'!N22="","",'Division Lvl'!N22/Escalators!I$11)</f>
        <v>0</v>
      </c>
      <c r="O22" s="220">
        <f>IF('Division Lvl'!O22="","",'Division Lvl'!O22/Escalators!J$11)</f>
        <v>494479.33070001769</v>
      </c>
      <c r="P22" s="220">
        <f>IF('Division Lvl'!P22="","",'Division Lvl'!P22/Escalators!K$11)</f>
        <v>494479.33070001769</v>
      </c>
      <c r="Q22" s="220">
        <f>IF('Division Lvl'!Q22="","",'Division Lvl'!Q22/Escalators!L$11)</f>
        <v>494479.33070001769</v>
      </c>
      <c r="R22" s="221">
        <v>500000</v>
      </c>
      <c r="S22" s="222">
        <v>0</v>
      </c>
      <c r="T22" s="223">
        <v>0</v>
      </c>
      <c r="U22" s="223">
        <v>0</v>
      </c>
      <c r="V22" s="223">
        <v>0</v>
      </c>
      <c r="W22" s="223">
        <v>0</v>
      </c>
      <c r="X22" s="224">
        <f>I22*Config!F$40</f>
        <v>0</v>
      </c>
      <c r="Y22" s="224">
        <f>J22*Config!G$40</f>
        <v>0</v>
      </c>
      <c r="Z22" s="224">
        <f>K22*Config!H$40</f>
        <v>0</v>
      </c>
      <c r="AA22" s="224">
        <f>L22*Config!I$40</f>
        <v>0</v>
      </c>
      <c r="AB22" s="224">
        <f>M22*Config!J$40</f>
        <v>0</v>
      </c>
      <c r="AC22" s="224">
        <f>N22*Config!K$40</f>
        <v>0</v>
      </c>
      <c r="AD22" s="224">
        <f>O22*Config!L$40</f>
        <v>587780.53588650376</v>
      </c>
      <c r="AE22" s="224">
        <f>P22*Config!M$40</f>
        <v>602475.0492836663</v>
      </c>
      <c r="AF22" s="224">
        <f>Q22*Config!N$40</f>
        <v>617536.92551575787</v>
      </c>
      <c r="AG22" s="225">
        <f>R22*Config!O$40</f>
        <v>640042.27209817851</v>
      </c>
      <c r="AH22" s="226">
        <f t="shared" si="0"/>
        <v>0</v>
      </c>
      <c r="AI22" s="220">
        <f t="shared" si="1"/>
        <v>1983437.992100053</v>
      </c>
      <c r="AJ22" s="224">
        <f t="shared" si="2"/>
        <v>0</v>
      </c>
      <c r="AK22" s="225">
        <f t="shared" si="3"/>
        <v>2447834.7827841062</v>
      </c>
      <c r="AL22" s="227">
        <f>IF(OR(SUM(X22:AG22)&lt;&gt;0,A22="EH"),INDEX(CASH!$B:$B,MATCH(A22,CASH!$A:$A,0)),"")</f>
        <v>300</v>
      </c>
      <c r="AM22" s="122">
        <f>AL22*VLOOKUP(C22,Config!$A$3:$C$9,3,FALSE)</f>
        <v>3000</v>
      </c>
      <c r="AN22" s="228">
        <f t="shared" si="4"/>
        <v>0.58182585871674408</v>
      </c>
      <c r="AO22" s="122" t="str">
        <f>IF(ISERROR(VLOOKUP(A22,Config!$A$12:$A$32,1,FALSE)),LEFT(A22,2),"PRL")</f>
        <v>DS</v>
      </c>
      <c r="AP22" s="122" t="str">
        <f t="shared" si="5"/>
        <v>DS007m</v>
      </c>
      <c r="AQ22" s="163" t="s">
        <v>882</v>
      </c>
      <c r="AR22" s="229" t="s">
        <v>781</v>
      </c>
      <c r="AS22" s="367" t="str">
        <f>IF(ISERROR(VLOOKUP($A22,'RAB Cat Lookup'!$B$4:$E$351,2,FALSE))=TRUE,"Unallocated",VLOOKUP($A22,'RAB Cat Lookup'!$B$4:$E$351,2,FALSE))</f>
        <v>Std</v>
      </c>
      <c r="AT22" s="367" t="str">
        <f>IF(ISERROR(VLOOKUP($A22,'RAB Cat Lookup'!$B$4:$E$351,4,FALSE))=TRUE,"Unallocated",VLOOKUP($A22,'RAB Cat Lookup'!$B$4:$E$351,4,FALSE))</f>
        <v>Low Voltage lines and cables</v>
      </c>
      <c r="AU22" s="121" t="str">
        <f t="shared" si="6"/>
        <v/>
      </c>
    </row>
    <row r="23" spans="1:47" x14ac:dyDescent="0.25">
      <c r="A23" s="217" t="s">
        <v>51</v>
      </c>
      <c r="B23" s="217" t="s">
        <v>52</v>
      </c>
      <c r="C23" s="123" t="s">
        <v>777</v>
      </c>
      <c r="D23" s="218">
        <f>S23/Config!A$40</f>
        <v>0</v>
      </c>
      <c r="E23" s="219">
        <f>T23/Config!B$40</f>
        <v>0</v>
      </c>
      <c r="F23" s="219">
        <f>U23/Config!C$40</f>
        <v>0</v>
      </c>
      <c r="G23" s="219">
        <f>V23/Config!D$40</f>
        <v>0</v>
      </c>
      <c r="H23" s="219">
        <f>IF('Division Lvl'!H23="","",'Division Lvl'!H23/Escalators!C$11)</f>
        <v>0</v>
      </c>
      <c r="I23" s="220">
        <f>IF('Division Lvl'!I23="","",'Division Lvl'!I23/Escalators!D$11)</f>
        <v>0</v>
      </c>
      <c r="J23" s="220">
        <f>IF('Division Lvl'!J23="","",'Division Lvl'!J23/Escalators!E$11)</f>
        <v>0</v>
      </c>
      <c r="K23" s="220">
        <f>IF('Division Lvl'!K23="","",'Division Lvl'!K23/Escalators!F$11)</f>
        <v>0</v>
      </c>
      <c r="L23" s="220">
        <f>IF('Division Lvl'!L23="","",'Division Lvl'!L23/Escalators!G$11)</f>
        <v>0</v>
      </c>
      <c r="M23" s="220">
        <f>IF('Division Lvl'!M23="","",'Division Lvl'!M23/Escalators!H$11)</f>
        <v>0</v>
      </c>
      <c r="N23" s="220">
        <f>IF('Division Lvl'!N23="","",'Division Lvl'!N23/Escalators!I$11)</f>
        <v>0</v>
      </c>
      <c r="O23" s="220">
        <f>IF('Division Lvl'!O23="","",'Division Lvl'!O23/Escalators!J$11)</f>
        <v>0</v>
      </c>
      <c r="P23" s="220">
        <f>IF('Division Lvl'!P23="","",'Division Lvl'!P23/Escalators!K$11)</f>
        <v>0</v>
      </c>
      <c r="Q23" s="220">
        <f>IF('Division Lvl'!Q23="","",'Division Lvl'!Q23/Escalators!L$11)</f>
        <v>494479.33070001769</v>
      </c>
      <c r="R23" s="221">
        <v>500000</v>
      </c>
      <c r="S23" s="222">
        <v>0</v>
      </c>
      <c r="T23" s="223">
        <v>0</v>
      </c>
      <c r="U23" s="223">
        <v>0</v>
      </c>
      <c r="V23" s="223">
        <v>0</v>
      </c>
      <c r="W23" s="223">
        <v>0</v>
      </c>
      <c r="X23" s="224">
        <f>I23*Config!F$40</f>
        <v>0</v>
      </c>
      <c r="Y23" s="224">
        <f>J23*Config!G$40</f>
        <v>0</v>
      </c>
      <c r="Z23" s="224">
        <f>K23*Config!H$40</f>
        <v>0</v>
      </c>
      <c r="AA23" s="224">
        <f>L23*Config!I$40</f>
        <v>0</v>
      </c>
      <c r="AB23" s="224">
        <f>M23*Config!J$40</f>
        <v>0</v>
      </c>
      <c r="AC23" s="224">
        <f>N23*Config!K$40</f>
        <v>0</v>
      </c>
      <c r="AD23" s="224">
        <f>O23*Config!L$40</f>
        <v>0</v>
      </c>
      <c r="AE23" s="224">
        <f>P23*Config!M$40</f>
        <v>0</v>
      </c>
      <c r="AF23" s="224">
        <f>Q23*Config!N$40</f>
        <v>617536.92551575787</v>
      </c>
      <c r="AG23" s="225">
        <f>R23*Config!O$40</f>
        <v>640042.27209817851</v>
      </c>
      <c r="AH23" s="226">
        <f t="shared" si="0"/>
        <v>0</v>
      </c>
      <c r="AI23" s="220">
        <f t="shared" si="1"/>
        <v>994479.33070001774</v>
      </c>
      <c r="AJ23" s="224">
        <f t="shared" si="2"/>
        <v>0</v>
      </c>
      <c r="AK23" s="225">
        <f t="shared" si="3"/>
        <v>1257579.1976139364</v>
      </c>
      <c r="AL23" s="227">
        <f>IF(OR(SUM(X23:AG23)&lt;&gt;0,A23="EH"),INDEX(CASH!$B:$B,MATCH(A23,CASH!$A:$A,0)),"")</f>
        <v>300</v>
      </c>
      <c r="AM23" s="122">
        <f>AL23*VLOOKUP(C23,Config!$A$3:$C$9,3,FALSE)</f>
        <v>1500</v>
      </c>
      <c r="AN23" s="228">
        <f t="shared" si="4"/>
        <v>0.92238653603944176</v>
      </c>
      <c r="AO23" s="122" t="str">
        <f>IF(ISERROR(VLOOKUP(A23,Config!$A$12:$A$32,1,FALSE)),LEFT(A23,2),"PRL")</f>
        <v>DS</v>
      </c>
      <c r="AP23" s="122" t="str">
        <f t="shared" si="5"/>
        <v>DS007l</v>
      </c>
      <c r="AQ23" s="163" t="s">
        <v>882</v>
      </c>
      <c r="AR23" s="229" t="s">
        <v>781</v>
      </c>
      <c r="AS23" s="367" t="str">
        <f>IF(ISERROR(VLOOKUP($A23,'RAB Cat Lookup'!$B$4:$E$351,2,FALSE))=TRUE,"Unallocated",VLOOKUP($A23,'RAB Cat Lookup'!$B$4:$E$351,2,FALSE))</f>
        <v>Std</v>
      </c>
      <c r="AT23" s="367" t="str">
        <f>IF(ISERROR(VLOOKUP($A23,'RAB Cat Lookup'!$B$4:$E$351,4,FALSE))=TRUE,"Unallocated",VLOOKUP($A23,'RAB Cat Lookup'!$B$4:$E$351,4,FALSE))</f>
        <v>Low Voltage lines and cables</v>
      </c>
      <c r="AU23" s="121" t="str">
        <f t="shared" si="6"/>
        <v/>
      </c>
    </row>
    <row r="24" spans="1:47" x14ac:dyDescent="0.25">
      <c r="A24" s="217" t="s">
        <v>53</v>
      </c>
      <c r="B24" s="217" t="s">
        <v>267</v>
      </c>
      <c r="C24" s="123" t="s">
        <v>512</v>
      </c>
      <c r="D24" s="218">
        <f>S24/Config!A$40</f>
        <v>1296459.3896388356</v>
      </c>
      <c r="E24" s="219">
        <f>T24/Config!B$40</f>
        <v>640607.97692171857</v>
      </c>
      <c r="F24" s="219">
        <f>U24/Config!C$40</f>
        <v>973021.96069374995</v>
      </c>
      <c r="G24" s="219">
        <f>V24/Config!D$40</f>
        <v>855722.18274999992</v>
      </c>
      <c r="H24" s="219">
        <f>IF('Division Lvl'!H24="","",'Division Lvl'!H24/Escalators!C$11)</f>
        <v>917955.5</v>
      </c>
      <c r="I24" s="220">
        <f>IF('Division Lvl'!I24="","",'Division Lvl'!I24/Escalators!D$11)</f>
        <v>998991.89714773512</v>
      </c>
      <c r="J24" s="220">
        <f>IF('Division Lvl'!J24="","",'Division Lvl'!J24/Escalators!E$11)</f>
        <v>997320.45967500575</v>
      </c>
      <c r="K24" s="220">
        <f>IF('Division Lvl'!K24="","",'Division Lvl'!K24/Escalators!F$11)</f>
        <v>994694.29954836098</v>
      </c>
      <c r="L24" s="220">
        <f>IF('Division Lvl'!L24="","",'Division Lvl'!L24/Escalators!G$11)</f>
        <v>991648.69975127617</v>
      </c>
      <c r="M24" s="220">
        <f>IF('Division Lvl'!M24="","",'Division Lvl'!M24/Escalators!H$11)</f>
        <v>988958.66140003537</v>
      </c>
      <c r="N24" s="220">
        <f>IF('Division Lvl'!N24="","",'Division Lvl'!N24/Escalators!I$11)</f>
        <v>988958.66140003537</v>
      </c>
      <c r="O24" s="220">
        <f>IF('Division Lvl'!O24="","",'Division Lvl'!O24/Escalators!J$11)</f>
        <v>988958.66140003537</v>
      </c>
      <c r="P24" s="220">
        <f>IF('Division Lvl'!P24="","",'Division Lvl'!P24/Escalators!K$11)</f>
        <v>988958.66140003537</v>
      </c>
      <c r="Q24" s="220">
        <f>IF('Division Lvl'!Q24="","",'Division Lvl'!Q24/Escalators!L$11)</f>
        <v>988958.66140003537</v>
      </c>
      <c r="R24" s="221">
        <v>1000000</v>
      </c>
      <c r="S24" s="222">
        <v>1174528.22</v>
      </c>
      <c r="T24" s="223">
        <v>594868.18999999994</v>
      </c>
      <c r="U24" s="223">
        <v>926136.30999999994</v>
      </c>
      <c r="V24" s="223">
        <v>834850.91</v>
      </c>
      <c r="W24" s="223">
        <v>917955.5</v>
      </c>
      <c r="X24" s="224">
        <f>I24*Config!F$40</f>
        <v>1023966.6945764284</v>
      </c>
      <c r="Y24" s="224">
        <f>J24*Config!G$40</f>
        <v>1047809.8079460529</v>
      </c>
      <c r="Z24" s="224">
        <f>K24*Config!H$40</f>
        <v>1071176.9659245715</v>
      </c>
      <c r="AA24" s="224">
        <f>L24*Config!I$40</f>
        <v>1094594.6177569786</v>
      </c>
      <c r="AB24" s="224">
        <f>M24*Config!J$40</f>
        <v>1118915.9517173185</v>
      </c>
      <c r="AC24" s="224">
        <f>N24*Config!K$40</f>
        <v>1146888.8505102512</v>
      </c>
      <c r="AD24" s="224">
        <f>O24*Config!L$40</f>
        <v>1175561.0717730075</v>
      </c>
      <c r="AE24" s="224">
        <f>P24*Config!M$40</f>
        <v>1204950.0985673326</v>
      </c>
      <c r="AF24" s="224">
        <f>Q24*Config!N$40</f>
        <v>1235073.8510315157</v>
      </c>
      <c r="AG24" s="225">
        <f>R24*Config!O$40</f>
        <v>1280084.544196357</v>
      </c>
      <c r="AH24" s="226">
        <f t="shared" si="0"/>
        <v>4971614.0175224133</v>
      </c>
      <c r="AI24" s="220">
        <f t="shared" si="1"/>
        <v>9927448.6631225534</v>
      </c>
      <c r="AJ24" s="224">
        <f t="shared" si="2"/>
        <v>5356464.0379213504</v>
      </c>
      <c r="AK24" s="225">
        <f t="shared" si="3"/>
        <v>11399022.453999814</v>
      </c>
      <c r="AL24" s="227">
        <f>IF(OR(SUM(X24:AG24)&lt;&gt;0,A24="EH"),INDEX(CASH!$B:$B,MATCH(A24,CASH!$A:$A,0)),"")</f>
        <v>150</v>
      </c>
      <c r="AM24" s="122">
        <f>AL24*VLOOKUP(C24,Config!$A$3:$C$9,3,FALSE)</f>
        <v>2250</v>
      </c>
      <c r="AN24" s="228">
        <f t="shared" si="4"/>
        <v>0.70443864267626011</v>
      </c>
      <c r="AO24" s="122" t="str">
        <f>IF(ISERROR(VLOOKUP(A24,Config!$A$12:$A$32,1,FALSE)),LEFT(A24,2),"PRL")</f>
        <v>DS</v>
      </c>
      <c r="AP24" s="122" t="str">
        <f t="shared" si="5"/>
        <v>DS008s</v>
      </c>
      <c r="AQ24" s="163" t="s">
        <v>882</v>
      </c>
      <c r="AR24" s="229" t="s">
        <v>781</v>
      </c>
      <c r="AS24" s="367" t="str">
        <f>IF(ISERROR(VLOOKUP($A24,'RAB Cat Lookup'!$B$4:$E$351,2,FALSE))=TRUE,"Unallocated",VLOOKUP($A24,'RAB Cat Lookup'!$B$4:$E$351,2,FALSE))</f>
        <v>Std</v>
      </c>
      <c r="AT24" s="367" t="str">
        <f>IF(ISERROR(VLOOKUP($A24,'RAB Cat Lookup'!$B$4:$E$351,4,FALSE))=TRUE,"Unallocated",VLOOKUP($A24,'RAB Cat Lookup'!$B$4:$E$351,4,FALSE))</f>
        <v>Distribution lines and cables</v>
      </c>
      <c r="AU24" s="121" t="str">
        <f t="shared" si="6"/>
        <v/>
      </c>
    </row>
    <row r="25" spans="1:47" x14ac:dyDescent="0.25">
      <c r="A25" s="217" t="s">
        <v>54</v>
      </c>
      <c r="B25" s="217" t="s">
        <v>451</v>
      </c>
      <c r="C25" s="123" t="s">
        <v>512</v>
      </c>
      <c r="D25" s="218">
        <f>S25/Config!A$40</f>
        <v>1298565.4425578902</v>
      </c>
      <c r="E25" s="219">
        <f>T25/Config!B$40</f>
        <v>1143448.7654351559</v>
      </c>
      <c r="F25" s="219">
        <f>U25/Config!C$40</f>
        <v>19752.369868749996</v>
      </c>
      <c r="G25" s="219">
        <f>V25/Config!D$40</f>
        <v>0</v>
      </c>
      <c r="H25" s="219">
        <f>IF('Division Lvl'!H25="","",'Division Lvl'!H25/Escalators!C$11)</f>
        <v>0</v>
      </c>
      <c r="I25" s="220">
        <f>IF('Division Lvl'!I25="","",'Division Lvl'!I25/Escalators!D$11)</f>
        <v>0</v>
      </c>
      <c r="J25" s="220">
        <f>IF('Division Lvl'!J25="","",'Division Lvl'!J25/Escalators!E$11)</f>
        <v>0</v>
      </c>
      <c r="K25" s="220">
        <f>IF('Division Lvl'!K25="","",'Division Lvl'!K25/Escalators!F$11)</f>
        <v>0</v>
      </c>
      <c r="L25" s="220">
        <f>IF('Division Lvl'!L25="","",'Division Lvl'!L25/Escalators!G$11)</f>
        <v>0</v>
      </c>
      <c r="M25" s="220">
        <f>IF('Division Lvl'!M25="","",'Division Lvl'!M25/Escalators!H$11)</f>
        <v>0</v>
      </c>
      <c r="N25" s="220">
        <f>IF('Division Lvl'!N25="","",'Division Lvl'!N25/Escalators!I$11)</f>
        <v>0</v>
      </c>
      <c r="O25" s="220">
        <f>IF('Division Lvl'!O25="","",'Division Lvl'!O25/Escalators!J$11)</f>
        <v>0</v>
      </c>
      <c r="P25" s="220">
        <f>IF('Division Lvl'!P25="","",'Division Lvl'!P25/Escalators!K$11)</f>
        <v>0</v>
      </c>
      <c r="Q25" s="220">
        <f>IF('Division Lvl'!Q25="","",'Division Lvl'!Q25/Escalators!L$11)</f>
        <v>0</v>
      </c>
      <c r="R25" s="221">
        <v>0</v>
      </c>
      <c r="S25" s="222">
        <v>1176436.2</v>
      </c>
      <c r="T25" s="223">
        <v>1061805.8499999999</v>
      </c>
      <c r="U25" s="223">
        <v>18800.589999999997</v>
      </c>
      <c r="V25" s="223">
        <v>0</v>
      </c>
      <c r="W25" s="223">
        <v>0</v>
      </c>
      <c r="X25" s="224">
        <f>I25*Config!F$40</f>
        <v>0</v>
      </c>
      <c r="Y25" s="224">
        <f>J25*Config!G$40</f>
        <v>0</v>
      </c>
      <c r="Z25" s="224">
        <f>K25*Config!H$40</f>
        <v>0</v>
      </c>
      <c r="AA25" s="224">
        <f>L25*Config!I$40</f>
        <v>0</v>
      </c>
      <c r="AB25" s="224">
        <f>M25*Config!J$40</f>
        <v>0</v>
      </c>
      <c r="AC25" s="224">
        <f>N25*Config!K$40</f>
        <v>0</v>
      </c>
      <c r="AD25" s="224">
        <f>O25*Config!L$40</f>
        <v>0</v>
      </c>
      <c r="AE25" s="224">
        <f>P25*Config!M$40</f>
        <v>0</v>
      </c>
      <c r="AF25" s="224">
        <f>Q25*Config!N$40</f>
        <v>0</v>
      </c>
      <c r="AG25" s="225">
        <f>R25*Config!O$40</f>
        <v>0</v>
      </c>
      <c r="AH25" s="226">
        <f t="shared" si="0"/>
        <v>0</v>
      </c>
      <c r="AI25" s="220">
        <f t="shared" si="1"/>
        <v>0</v>
      </c>
      <c r="AJ25" s="224">
        <f t="shared" si="2"/>
        <v>0</v>
      </c>
      <c r="AK25" s="225">
        <f t="shared" si="3"/>
        <v>0</v>
      </c>
      <c r="AL25" s="227" t="str">
        <f>IF(OR(SUM(X25:AG25)&lt;&gt;0,A25="EH"),INDEX(CASH!$B:$B,MATCH(A25,CASH!$A:$A,0)),"")</f>
        <v/>
      </c>
      <c r="AM25" s="230">
        <v>3750</v>
      </c>
      <c r="AN25" s="228">
        <f t="shared" si="4"/>
        <v>0.38410230795100964</v>
      </c>
      <c r="AO25" s="122" t="str">
        <f>IF(ISERROR(VLOOKUP(A25,Config!$A$12:$A$32,1,FALSE)),LEFT(A25,2),"PRL")</f>
        <v>DS</v>
      </c>
      <c r="AP25" s="122" t="str">
        <f t="shared" si="5"/>
        <v>DS009s</v>
      </c>
      <c r="AQ25" s="163" t="s">
        <v>882</v>
      </c>
      <c r="AR25" s="229" t="s">
        <v>781</v>
      </c>
      <c r="AS25" s="367" t="str">
        <f>IF(ISERROR(VLOOKUP($A25,'RAB Cat Lookup'!$B$4:$E$351,2,FALSE))=TRUE,"Unallocated",VLOOKUP($A25,'RAB Cat Lookup'!$B$4:$E$351,2,FALSE))</f>
        <v>Std</v>
      </c>
      <c r="AT25" s="367" t="str">
        <f>IF(ISERROR(VLOOKUP($A25,'RAB Cat Lookup'!$B$4:$E$351,4,FALSE))=TRUE,"Unallocated",VLOOKUP($A25,'RAB Cat Lookup'!$B$4:$E$351,4,FALSE))</f>
        <v>Distribution lines and cables</v>
      </c>
      <c r="AU25" s="121" t="str">
        <f t="shared" si="6"/>
        <v/>
      </c>
    </row>
    <row r="26" spans="1:47" x14ac:dyDescent="0.25">
      <c r="A26" s="217" t="s">
        <v>55</v>
      </c>
      <c r="B26" s="217" t="s">
        <v>268</v>
      </c>
      <c r="C26" s="123" t="s">
        <v>512</v>
      </c>
      <c r="D26" s="218">
        <f>S26/Config!A$40</f>
        <v>8201639.0657157023</v>
      </c>
      <c r="E26" s="219">
        <f>T26/Config!B$40</f>
        <v>7405988.7494310932</v>
      </c>
      <c r="F26" s="219">
        <f>U26/Config!C$40</f>
        <v>7539224.5365312295</v>
      </c>
      <c r="G26" s="219">
        <f>V26/Config!D$40</f>
        <v>3588956.2687499993</v>
      </c>
      <c r="H26" s="219">
        <f>IF('Division Lvl'!H26="","",'Division Lvl'!H26/Escalators!C$11)</f>
        <v>4367566</v>
      </c>
      <c r="I26" s="220">
        <f>IF('Division Lvl'!I26="","",'Division Lvl'!I26/Escalators!D$11)</f>
        <v>3692274.0518580289</v>
      </c>
      <c r="J26" s="220">
        <f>IF('Division Lvl'!J26="","",'Division Lvl'!J26/Escalators!E$11)</f>
        <v>4300445.822118625</v>
      </c>
      <c r="K26" s="220">
        <f>IF('Division Lvl'!K26="","",'Division Lvl'!K26/Escalators!F$11)</f>
        <v>5208219.3524352182</v>
      </c>
      <c r="L26" s="220">
        <f>IF('Division Lvl'!L26="","",'Division Lvl'!L26/Escalators!G$11)</f>
        <v>5344986.4916593786</v>
      </c>
      <c r="M26" s="220">
        <f>IF('Division Lvl'!M26="","",'Division Lvl'!M26/Escalators!H$11)</f>
        <v>5939685.7203686126</v>
      </c>
      <c r="N26" s="220">
        <f>IF('Division Lvl'!N26="","",'Division Lvl'!N26/Escalators!I$11)</f>
        <v>5939685.7203686126</v>
      </c>
      <c r="O26" s="220">
        <f>IF('Division Lvl'!O26="","",'Division Lvl'!O26/Escalators!J$11)</f>
        <v>5939685.7203686126</v>
      </c>
      <c r="P26" s="220">
        <f>IF('Division Lvl'!P26="","",'Division Lvl'!P26/Escalators!K$11)</f>
        <v>5939685.7203686126</v>
      </c>
      <c r="Q26" s="220">
        <f>IF('Division Lvl'!Q26="","",'Division Lvl'!Q26/Escalators!L$11)</f>
        <v>5939685.7203686126</v>
      </c>
      <c r="R26" s="221">
        <v>6006000</v>
      </c>
      <c r="S26" s="222">
        <v>7430280.2000000011</v>
      </c>
      <c r="T26" s="223">
        <v>6877196.790000001</v>
      </c>
      <c r="U26" s="223">
        <v>7175942.4499999806</v>
      </c>
      <c r="V26" s="223">
        <v>3501420.7499999995</v>
      </c>
      <c r="W26" s="223">
        <v>4367566</v>
      </c>
      <c r="X26" s="224">
        <f>I26*Config!F$40</f>
        <v>3784580.9031544793</v>
      </c>
      <c r="Y26" s="224">
        <f>J26*Config!G$40</f>
        <v>4518155.8918633806</v>
      </c>
      <c r="Z26" s="224">
        <f>K26*Config!H$40</f>
        <v>5608682.5935810572</v>
      </c>
      <c r="AA26" s="224">
        <f>L26*Config!I$40</f>
        <v>5899864.9897101149</v>
      </c>
      <c r="AB26" s="224">
        <f>M26*Config!J$40</f>
        <v>6720209.2060142141</v>
      </c>
      <c r="AC26" s="224">
        <f>N26*Config!K$40</f>
        <v>6888214.4361645691</v>
      </c>
      <c r="AD26" s="224">
        <f>O26*Config!L$40</f>
        <v>7060419.7970686834</v>
      </c>
      <c r="AE26" s="224">
        <f>P26*Config!M$40</f>
        <v>7236930.2919954006</v>
      </c>
      <c r="AF26" s="224">
        <f>Q26*Config!N$40</f>
        <v>7417853.5492952839</v>
      </c>
      <c r="AG26" s="225">
        <f>R26*Config!O$40</f>
        <v>7688187.7724433206</v>
      </c>
      <c r="AH26" s="226">
        <f t="shared" si="0"/>
        <v>24485611.438439865</v>
      </c>
      <c r="AI26" s="220">
        <f t="shared" si="1"/>
        <v>54250354.319914311</v>
      </c>
      <c r="AJ26" s="224">
        <f t="shared" si="2"/>
        <v>26531493.58432325</v>
      </c>
      <c r="AK26" s="225">
        <f t="shared" si="3"/>
        <v>62823099.431290507</v>
      </c>
      <c r="AL26" s="227">
        <f>IF(OR(SUM(X26:AG26)&lt;&gt;0,A26="EH"),INDEX(CASH!$B:$B,MATCH(A26,CASH!$A:$A,0)),"")</f>
        <v>280</v>
      </c>
      <c r="AM26" s="122">
        <f>AL26*VLOOKUP(C26,Config!$A$3:$C$9,3,FALSE)</f>
        <v>4200</v>
      </c>
      <c r="AN26" s="228">
        <f t="shared" si="4"/>
        <v>0.36074199755226066</v>
      </c>
      <c r="AO26" s="122" t="str">
        <f>IF(ISERROR(VLOOKUP(A26,Config!$A$12:$A$32,1,FALSE)),LEFT(A26,2),"PRL")</f>
        <v>DS</v>
      </c>
      <c r="AP26" s="122" t="str">
        <f t="shared" si="5"/>
        <v>DS011s</v>
      </c>
      <c r="AQ26" s="163" t="s">
        <v>882</v>
      </c>
      <c r="AR26" s="229" t="s">
        <v>781</v>
      </c>
      <c r="AS26" s="367" t="str">
        <f>IF(ISERROR(VLOOKUP($A26,'RAB Cat Lookup'!$B$4:$E$351,2,FALSE))=TRUE,"Unallocated",VLOOKUP($A26,'RAB Cat Lookup'!$B$4:$E$351,2,FALSE))</f>
        <v>Std</v>
      </c>
      <c r="AT26" s="367" t="str">
        <f>IF(ISERROR(VLOOKUP($A26,'RAB Cat Lookup'!$B$4:$E$351,4,FALSE))=TRUE,"Unallocated",VLOOKUP($A26,'RAB Cat Lookup'!$B$4:$E$351,4,FALSE))</f>
        <v>Distribution lines and cables</v>
      </c>
      <c r="AU26" s="121" t="str">
        <f t="shared" si="6"/>
        <v/>
      </c>
    </row>
    <row r="27" spans="1:47" x14ac:dyDescent="0.25">
      <c r="A27" s="217" t="s">
        <v>56</v>
      </c>
      <c r="B27" s="217" t="s">
        <v>789</v>
      </c>
      <c r="C27" s="123" t="s">
        <v>512</v>
      </c>
      <c r="D27" s="218">
        <f>S27/Config!A$40</f>
        <v>208513.86450721481</v>
      </c>
      <c r="E27" s="219">
        <f>T27/Config!B$40</f>
        <v>791133.18548453122</v>
      </c>
      <c r="F27" s="219">
        <f>U27/Config!C$40</f>
        <v>892188.2390062518</v>
      </c>
      <c r="G27" s="219">
        <f>V27/Config!D$40</f>
        <v>559284.56699999981</v>
      </c>
      <c r="H27" s="219">
        <f>IF('Division Lvl'!H27="","",'Division Lvl'!H27/Escalators!C$11)</f>
        <v>3383.5299999999997</v>
      </c>
      <c r="I27" s="220">
        <f>IF('Division Lvl'!I27="","",'Division Lvl'!I27/Escalators!D$11)</f>
        <v>0</v>
      </c>
      <c r="J27" s="220">
        <f>IF('Division Lvl'!J27="","",'Division Lvl'!J27/Escalators!E$11)</f>
        <v>0</v>
      </c>
      <c r="K27" s="220">
        <f>IF('Division Lvl'!K27="","",'Division Lvl'!K27/Escalators!F$11)</f>
        <v>0</v>
      </c>
      <c r="L27" s="220">
        <f>IF('Division Lvl'!L27="","",'Division Lvl'!L27/Escalators!G$11)</f>
        <v>0</v>
      </c>
      <c r="M27" s="220">
        <f>IF('Division Lvl'!M27="","",'Division Lvl'!M27/Escalators!H$11)</f>
        <v>0</v>
      </c>
      <c r="N27" s="220">
        <f>IF('Division Lvl'!N27="","",'Division Lvl'!N27/Escalators!I$11)</f>
        <v>0</v>
      </c>
      <c r="O27" s="220">
        <f>IF('Division Lvl'!O27="","",'Division Lvl'!O27/Escalators!J$11)</f>
        <v>0</v>
      </c>
      <c r="P27" s="220">
        <f>IF('Division Lvl'!P27="","",'Division Lvl'!P27/Escalators!K$11)</f>
        <v>0</v>
      </c>
      <c r="Q27" s="220">
        <f>IF('Division Lvl'!Q27="","",'Division Lvl'!Q27/Escalators!L$11)</f>
        <v>0</v>
      </c>
      <c r="R27" s="221">
        <v>0</v>
      </c>
      <c r="S27" s="222">
        <v>188903.27000000002</v>
      </c>
      <c r="T27" s="223">
        <v>734645.81</v>
      </c>
      <c r="U27" s="223">
        <v>849197.61000000173</v>
      </c>
      <c r="V27" s="223">
        <v>545643.47999999986</v>
      </c>
      <c r="W27" s="223">
        <v>3383.5299999999997</v>
      </c>
      <c r="X27" s="224">
        <f>I27*Config!F$40</f>
        <v>0</v>
      </c>
      <c r="Y27" s="224">
        <f>J27*Config!G$40</f>
        <v>0</v>
      </c>
      <c r="Z27" s="224">
        <f>K27*Config!H$40</f>
        <v>0</v>
      </c>
      <c r="AA27" s="224">
        <f>L27*Config!I$40</f>
        <v>0</v>
      </c>
      <c r="AB27" s="224">
        <f>M27*Config!J$40</f>
        <v>0</v>
      </c>
      <c r="AC27" s="224">
        <f>N27*Config!K$40</f>
        <v>0</v>
      </c>
      <c r="AD27" s="224">
        <f>O27*Config!L$40</f>
        <v>0</v>
      </c>
      <c r="AE27" s="224">
        <f>P27*Config!M$40</f>
        <v>0</v>
      </c>
      <c r="AF27" s="224">
        <f>Q27*Config!N$40</f>
        <v>0</v>
      </c>
      <c r="AG27" s="225">
        <f>R27*Config!O$40</f>
        <v>0</v>
      </c>
      <c r="AH27" s="226">
        <f t="shared" si="0"/>
        <v>0</v>
      </c>
      <c r="AI27" s="220">
        <f t="shared" si="1"/>
        <v>0</v>
      </c>
      <c r="AJ27" s="224">
        <f t="shared" si="2"/>
        <v>0</v>
      </c>
      <c r="AK27" s="225">
        <f t="shared" si="3"/>
        <v>0</v>
      </c>
      <c r="AL27" s="227" t="str">
        <f>IF(OR(SUM(X27:AG27)&lt;&gt;0,A27="EH"),INDEX(CASH!$B:$B,MATCH(A27,CASH!$A:$A,0)),"")</f>
        <v/>
      </c>
      <c r="AM27" s="230">
        <v>4800</v>
      </c>
      <c r="AN27" s="228">
        <f t="shared" si="4"/>
        <v>0.12482092704578877</v>
      </c>
      <c r="AO27" s="122" t="str">
        <f>IF(ISERROR(VLOOKUP(A27,Config!$A$12:$A$32,1,FALSE)),LEFT(A27,2),"PRL")</f>
        <v>DS</v>
      </c>
      <c r="AP27" s="122" t="str">
        <f t="shared" si="5"/>
        <v>DS012s</v>
      </c>
      <c r="AQ27" s="163" t="s">
        <v>882</v>
      </c>
      <c r="AR27" s="229" t="s">
        <v>781</v>
      </c>
      <c r="AS27" s="367" t="str">
        <f>IF(ISERROR(VLOOKUP($A27,'RAB Cat Lookup'!$B$4:$E$351,2,FALSE))=TRUE,"Unallocated",VLOOKUP($A27,'RAB Cat Lookup'!$B$4:$E$351,2,FALSE))</f>
        <v>Std</v>
      </c>
      <c r="AT27" s="367" t="str">
        <f>IF(ISERROR(VLOOKUP($A27,'RAB Cat Lookup'!$B$4:$E$351,4,FALSE))=TRUE,"Unallocated",VLOOKUP($A27,'RAB Cat Lookup'!$B$4:$E$351,4,FALSE))</f>
        <v>Distribution lines and cables</v>
      </c>
      <c r="AU27" s="121" t="str">
        <f t="shared" si="6"/>
        <v/>
      </c>
    </row>
    <row r="28" spans="1:47" x14ac:dyDescent="0.25">
      <c r="A28" s="217" t="s">
        <v>775</v>
      </c>
      <c r="B28" s="217" t="s">
        <v>776</v>
      </c>
      <c r="C28" s="123" t="s">
        <v>512</v>
      </c>
      <c r="D28" s="218">
        <f>S28/Config!A$40</f>
        <v>0</v>
      </c>
      <c r="E28" s="219">
        <f>T28/Config!B$40</f>
        <v>0</v>
      </c>
      <c r="F28" s="219">
        <f>U28/Config!C$40</f>
        <v>0</v>
      </c>
      <c r="G28" s="219">
        <f>V28/Config!D$40</f>
        <v>179634.89899999992</v>
      </c>
      <c r="H28" s="219">
        <f>IF('Division Lvl'!H28="","",'Division Lvl'!H28/Escalators!C$11)</f>
        <v>213.75</v>
      </c>
      <c r="I28" s="220">
        <f>IF('Division Lvl'!I28="","",'Division Lvl'!I28/Escalators!D$11)</f>
        <v>0</v>
      </c>
      <c r="J28" s="220">
        <f>IF('Division Lvl'!J28="","",'Division Lvl'!J28/Escalators!E$11)</f>
        <v>1296516.5975775074</v>
      </c>
      <c r="K28" s="220">
        <f>IF('Division Lvl'!K28="","",'Division Lvl'!K28/Escalators!F$11)</f>
        <v>1293102.5894128694</v>
      </c>
      <c r="L28" s="220">
        <f>IF('Division Lvl'!L28="","",'Division Lvl'!L28/Escalators!G$11)</f>
        <v>1289143.3096766591</v>
      </c>
      <c r="M28" s="220">
        <f>IF('Division Lvl'!M28="","",'Division Lvl'!M28/Escalators!H$11)</f>
        <v>1285646.2598200459</v>
      </c>
      <c r="N28" s="220">
        <f>IF('Division Lvl'!N28="","",'Division Lvl'!N28/Escalators!I$11)</f>
        <v>1285646.2598200459</v>
      </c>
      <c r="O28" s="220">
        <f>IF('Division Lvl'!O28="","",'Division Lvl'!O28/Escalators!J$11)</f>
        <v>1285646.2598200459</v>
      </c>
      <c r="P28" s="220">
        <f>IF('Division Lvl'!P28="","",'Division Lvl'!P28/Escalators!K$11)</f>
        <v>1285646.2598200459</v>
      </c>
      <c r="Q28" s="220">
        <f>IF('Division Lvl'!Q28="","",'Division Lvl'!Q28/Escalators!L$11)</f>
        <v>1285646.2598200459</v>
      </c>
      <c r="R28" s="221">
        <v>1300000</v>
      </c>
      <c r="S28" s="222">
        <v>0</v>
      </c>
      <c r="T28" s="223">
        <v>0</v>
      </c>
      <c r="U28" s="223">
        <v>0</v>
      </c>
      <c r="V28" s="223">
        <v>175253.55999999994</v>
      </c>
      <c r="W28" s="223">
        <v>213.75</v>
      </c>
      <c r="X28" s="224">
        <f>I28*Config!F$40</f>
        <v>0</v>
      </c>
      <c r="Y28" s="224">
        <f>J28*Config!G$40</f>
        <v>1362152.7503298686</v>
      </c>
      <c r="Z28" s="224">
        <f>K28*Config!H$40</f>
        <v>1392530.0557019431</v>
      </c>
      <c r="AA28" s="224">
        <f>L28*Config!I$40</f>
        <v>1422973.0030840724</v>
      </c>
      <c r="AB28" s="224">
        <f>M28*Config!J$40</f>
        <v>1454590.7372325137</v>
      </c>
      <c r="AC28" s="224">
        <f>N28*Config!K$40</f>
        <v>1490955.5056633265</v>
      </c>
      <c r="AD28" s="224">
        <f>O28*Config!L$40</f>
        <v>1528229.3933049098</v>
      </c>
      <c r="AE28" s="224">
        <f>P28*Config!M$40</f>
        <v>1566435.1281375324</v>
      </c>
      <c r="AF28" s="224">
        <f>Q28*Config!N$40</f>
        <v>1605596.0063409705</v>
      </c>
      <c r="AG28" s="225">
        <f>R28*Config!O$40</f>
        <v>1664109.9074552641</v>
      </c>
      <c r="AH28" s="226">
        <f t="shared" si="0"/>
        <v>5164408.7564870818</v>
      </c>
      <c r="AI28" s="220">
        <f t="shared" si="1"/>
        <v>11606993.795767264</v>
      </c>
      <c r="AJ28" s="224">
        <f t="shared" si="2"/>
        <v>5632246.5463483986</v>
      </c>
      <c r="AK28" s="225">
        <f t="shared" si="3"/>
        <v>13487572.487250403</v>
      </c>
      <c r="AL28" s="227">
        <f>IF(OR(SUM(X28:AG28)&lt;&gt;0,A28="EH"),INDEX(CASH!$B:$B,MATCH(A28,CASH!$A:$A,0)),"")</f>
        <v>230</v>
      </c>
      <c r="AM28" s="122">
        <f>AL28*VLOOKUP(C28,Config!$A$3:$C$9,3,FALSE)</f>
        <v>3450</v>
      </c>
      <c r="AN28" s="228">
        <f t="shared" si="4"/>
        <v>0.50988791794492228</v>
      </c>
      <c r="AO28" s="122" t="str">
        <f>IF(ISERROR(VLOOKUP(A28,Config!$A$12:$A$32,1,FALSE)),LEFT(A28,2),"PRL")</f>
        <v>DS</v>
      </c>
      <c r="AP28" s="122" t="str">
        <f t="shared" si="5"/>
        <v>DS014s</v>
      </c>
      <c r="AQ28" s="163" t="s">
        <v>882</v>
      </c>
      <c r="AR28" s="229" t="s">
        <v>781</v>
      </c>
      <c r="AS28" s="367" t="str">
        <f>IF(ISERROR(VLOOKUP($A28,'RAB Cat Lookup'!$B$4:$E$351,2,FALSE))=TRUE,"Unallocated",VLOOKUP($A28,'RAB Cat Lookup'!$B$4:$E$351,2,FALSE))</f>
        <v>Std</v>
      </c>
      <c r="AT28" s="367" t="str">
        <f>IF(ISERROR(VLOOKUP($A28,'RAB Cat Lookup'!$B$4:$E$351,4,FALSE))=TRUE,"Unallocated",VLOOKUP($A28,'RAB Cat Lookup'!$B$4:$E$351,4,FALSE))</f>
        <v>Low Voltage lines and cables</v>
      </c>
      <c r="AU28" s="121" t="str">
        <f t="shared" si="6"/>
        <v/>
      </c>
    </row>
    <row r="29" spans="1:47" x14ac:dyDescent="0.25">
      <c r="A29" s="217" t="s">
        <v>67</v>
      </c>
      <c r="B29" s="217" t="s">
        <v>261</v>
      </c>
      <c r="C29" s="123" t="s">
        <v>512</v>
      </c>
      <c r="D29" s="218">
        <f>S29/Config!A$40</f>
        <v>3149598.4757874873</v>
      </c>
      <c r="E29" s="219">
        <f>T29/Config!B$40</f>
        <v>1420775.2282475</v>
      </c>
      <c r="F29" s="219">
        <f>U29/Config!C$40</f>
        <v>591244.66098750022</v>
      </c>
      <c r="G29" s="219">
        <f>V29/Config!D$40</f>
        <v>1554908.8460000001</v>
      </c>
      <c r="H29" s="219">
        <f>IF('Division Lvl'!H29="","",'Division Lvl'!H29/Escalators!C$11)</f>
        <v>504882.99000000005</v>
      </c>
      <c r="I29" s="220">
        <f>IF('Division Lvl'!I29="","",'Division Lvl'!I29/Escalators!D$11)</f>
        <v>509485.86754534493</v>
      </c>
      <c r="J29" s="220">
        <f>IF('Division Lvl'!J29="","",'Division Lvl'!J29/Escalators!E$11)</f>
        <v>508633.43443425291</v>
      </c>
      <c r="K29" s="220">
        <f>IF('Division Lvl'!K29="","",'Division Lvl'!K29/Escalators!F$11)</f>
        <v>507294.09276966413</v>
      </c>
      <c r="L29" s="220">
        <f>IF('Division Lvl'!L29="","",'Division Lvl'!L29/Escalators!G$11)</f>
        <v>505740.83687315084</v>
      </c>
      <c r="M29" s="220">
        <f>IF('Division Lvl'!M29="","",'Division Lvl'!M29/Escalators!H$11)</f>
        <v>504368.91731401801</v>
      </c>
      <c r="N29" s="220">
        <f>IF('Division Lvl'!N29="","",'Division Lvl'!N29/Escalators!I$11)</f>
        <v>504368.91731401801</v>
      </c>
      <c r="O29" s="220">
        <f>IF('Division Lvl'!O29="","",'Division Lvl'!O29/Escalators!J$11)</f>
        <v>504368.91731401801</v>
      </c>
      <c r="P29" s="220">
        <f>IF('Division Lvl'!P29="","",'Division Lvl'!P29/Escalators!K$11)</f>
        <v>504368.91731401801</v>
      </c>
      <c r="Q29" s="220">
        <f>IF('Division Lvl'!Q29="","",'Division Lvl'!Q29/Escalators!L$11)</f>
        <v>504368.91731401801</v>
      </c>
      <c r="R29" s="221">
        <v>510000</v>
      </c>
      <c r="S29" s="222">
        <v>2853380.77</v>
      </c>
      <c r="T29" s="223">
        <v>1319331.0400000003</v>
      </c>
      <c r="U29" s="223">
        <v>562755.18000000017</v>
      </c>
      <c r="V29" s="223">
        <v>1516984.2400000002</v>
      </c>
      <c r="W29" s="223">
        <v>504882.99000000005</v>
      </c>
      <c r="X29" s="224">
        <f>I29*Config!F$40</f>
        <v>522223.01423397852</v>
      </c>
      <c r="Y29" s="224">
        <f>J29*Config!G$40</f>
        <v>534383.00205248687</v>
      </c>
      <c r="Z29" s="224">
        <f>K29*Config!H$40</f>
        <v>546300.25262153149</v>
      </c>
      <c r="AA29" s="224">
        <f>L29*Config!I$40</f>
        <v>558243.2550560591</v>
      </c>
      <c r="AB29" s="224">
        <f>M29*Config!J$40</f>
        <v>570647.13537583232</v>
      </c>
      <c r="AC29" s="224">
        <f>N29*Config!K$40</f>
        <v>584913.31376022811</v>
      </c>
      <c r="AD29" s="224">
        <f>O29*Config!L$40</f>
        <v>599536.14660423389</v>
      </c>
      <c r="AE29" s="224">
        <f>P29*Config!M$40</f>
        <v>614524.55026933958</v>
      </c>
      <c r="AF29" s="224">
        <f>Q29*Config!N$40</f>
        <v>629887.66402607306</v>
      </c>
      <c r="AG29" s="225">
        <f>R29*Config!O$40</f>
        <v>652843.11754014215</v>
      </c>
      <c r="AH29" s="226">
        <f t="shared" si="0"/>
        <v>2535523.1489364309</v>
      </c>
      <c r="AI29" s="220">
        <f t="shared" si="1"/>
        <v>5062998.8181925034</v>
      </c>
      <c r="AJ29" s="224">
        <f t="shared" si="2"/>
        <v>2731796.659339888</v>
      </c>
      <c r="AK29" s="225">
        <f t="shared" si="3"/>
        <v>5813501.4515399048</v>
      </c>
      <c r="AL29" s="227">
        <f>IF(OR(SUM(X29:AG29)&lt;&gt;0,A29="EH"),INDEX(CASH!$B:$B,MATCH(A29,CASH!$A:$A,0)),"")</f>
        <v>240</v>
      </c>
      <c r="AM29" s="122">
        <f>AL29*VLOOKUP(C29,Config!$A$3:$C$9,3,FALSE)</f>
        <v>3600</v>
      </c>
      <c r="AN29" s="228">
        <f t="shared" si="4"/>
        <v>0.42425142341397026</v>
      </c>
      <c r="AO29" s="122" t="str">
        <f>IF(ISERROR(VLOOKUP(A29,Config!$A$12:$A$32,1,FALSE)),LEFT(A29,2),"PRL")</f>
        <v>DS</v>
      </c>
      <c r="AP29" s="122" t="str">
        <f t="shared" si="5"/>
        <v>DS301s</v>
      </c>
      <c r="AQ29" s="163" t="s">
        <v>882</v>
      </c>
      <c r="AR29" s="229" t="s">
        <v>781</v>
      </c>
      <c r="AS29" s="367" t="str">
        <f>IF(ISERROR(VLOOKUP($A29,'RAB Cat Lookup'!$B$4:$E$351,2,FALSE))=TRUE,"Unallocated",VLOOKUP($A29,'RAB Cat Lookup'!$B$4:$E$351,2,FALSE))</f>
        <v>Std</v>
      </c>
      <c r="AT29" s="367" t="str">
        <f>IF(ISERROR(VLOOKUP($A29,'RAB Cat Lookup'!$B$4:$E$351,4,FALSE))=TRUE,"Unallocated",VLOOKUP($A29,'RAB Cat Lookup'!$B$4:$E$351,4,FALSE))</f>
        <v>Substations</v>
      </c>
      <c r="AU29" s="121" t="str">
        <f t="shared" si="6"/>
        <v/>
      </c>
    </row>
    <row r="30" spans="1:47" x14ac:dyDescent="0.25">
      <c r="A30" s="217" t="s">
        <v>67</v>
      </c>
      <c r="B30" s="217" t="s">
        <v>261</v>
      </c>
      <c r="C30" s="123" t="s">
        <v>778</v>
      </c>
      <c r="D30" s="218">
        <f>S30/Config!A$40</f>
        <v>0</v>
      </c>
      <c r="E30" s="219">
        <f>T30/Config!B$40</f>
        <v>0</v>
      </c>
      <c r="F30" s="219">
        <f>U30/Config!C$40</f>
        <v>0</v>
      </c>
      <c r="G30" s="219">
        <f>V30/Config!D$40</f>
        <v>0</v>
      </c>
      <c r="H30" s="219">
        <f>IF('Division Lvl'!H30="","",'Division Lvl'!H30/Escalators!C$11)</f>
        <v>0</v>
      </c>
      <c r="I30" s="220">
        <f>IF('Division Lvl'!I30="","",'Division Lvl'!I30/Escalators!D$11)</f>
        <v>0</v>
      </c>
      <c r="J30" s="220">
        <f>IF('Division Lvl'!J30="","",'Division Lvl'!J30/Escalators!E$11)</f>
        <v>0</v>
      </c>
      <c r="K30" s="220">
        <f>IF('Division Lvl'!K30="","",'Division Lvl'!K30/Escalators!F$11)</f>
        <v>338196.06184644275</v>
      </c>
      <c r="L30" s="220">
        <f>IF('Division Lvl'!L30="","",'Division Lvl'!L30/Escalators!G$11)</f>
        <v>337160.55791543389</v>
      </c>
      <c r="M30" s="220">
        <f>IF('Division Lvl'!M30="","",'Division Lvl'!M30/Escalators!H$11)</f>
        <v>504368.91731401801</v>
      </c>
      <c r="N30" s="220">
        <f>IF('Division Lvl'!N30="","",'Division Lvl'!N30/Escalators!I$11)</f>
        <v>504368.91731401801</v>
      </c>
      <c r="O30" s="220">
        <f>IF('Division Lvl'!O30="","",'Division Lvl'!O30/Escalators!J$11)</f>
        <v>504368.91731401801</v>
      </c>
      <c r="P30" s="220">
        <f>IF('Division Lvl'!P30="","",'Division Lvl'!P30/Escalators!K$11)</f>
        <v>504368.91731401801</v>
      </c>
      <c r="Q30" s="220">
        <f>IF('Division Lvl'!Q30="","",'Division Lvl'!Q30/Escalators!L$11)</f>
        <v>504368.91731401801</v>
      </c>
      <c r="R30" s="221">
        <v>510000</v>
      </c>
      <c r="S30" s="222">
        <v>0</v>
      </c>
      <c r="T30" s="223">
        <v>0</v>
      </c>
      <c r="U30" s="223">
        <v>0</v>
      </c>
      <c r="V30" s="223">
        <v>0</v>
      </c>
      <c r="W30" s="223">
        <v>0</v>
      </c>
      <c r="X30" s="224">
        <f>I30*Config!F$40</f>
        <v>0</v>
      </c>
      <c r="Y30" s="224">
        <f>J30*Config!G$40</f>
        <v>0</v>
      </c>
      <c r="Z30" s="224">
        <f>K30*Config!H$40</f>
        <v>364200.16841435432</v>
      </c>
      <c r="AA30" s="224">
        <f>L30*Config!I$40</f>
        <v>372162.17003737274</v>
      </c>
      <c r="AB30" s="224">
        <f>M30*Config!J$40</f>
        <v>570647.13537583232</v>
      </c>
      <c r="AC30" s="224">
        <f>N30*Config!K$40</f>
        <v>584913.31376022811</v>
      </c>
      <c r="AD30" s="224">
        <f>O30*Config!L$40</f>
        <v>599536.14660423389</v>
      </c>
      <c r="AE30" s="224">
        <f>P30*Config!M$40</f>
        <v>614524.55026933958</v>
      </c>
      <c r="AF30" s="224">
        <f>Q30*Config!N$40</f>
        <v>629887.66402607306</v>
      </c>
      <c r="AG30" s="225">
        <f>R30*Config!O$40</f>
        <v>652843.11754014215</v>
      </c>
      <c r="AH30" s="226">
        <f t="shared" si="0"/>
        <v>1179725.5370758947</v>
      </c>
      <c r="AI30" s="220">
        <f t="shared" si="1"/>
        <v>3707201.2063319669</v>
      </c>
      <c r="AJ30" s="224">
        <f t="shared" si="2"/>
        <v>1307009.4738275595</v>
      </c>
      <c r="AK30" s="225">
        <f t="shared" si="3"/>
        <v>4388714.2660275763</v>
      </c>
      <c r="AL30" s="227">
        <f>IF(OR(SUM(X30:AG30)&lt;&gt;0,A30="EH"),INDEX(CASH!$B:$B,MATCH(A30,CASH!$A:$A,0)),"")</f>
        <v>240</v>
      </c>
      <c r="AM30" s="122">
        <f>AL30*VLOOKUP(C30,Config!$A$3:$C$9,3,FALSE)</f>
        <v>2400</v>
      </c>
      <c r="AN30" s="228">
        <f t="shared" si="4"/>
        <v>0.69340911823626294</v>
      </c>
      <c r="AO30" s="122" t="str">
        <f>IF(ISERROR(VLOOKUP(A30,Config!$A$12:$A$32,1,FALSE)),LEFT(A30,2),"PRL")</f>
        <v>DS</v>
      </c>
      <c r="AP30" s="122" t="str">
        <f t="shared" si="5"/>
        <v>DS301m</v>
      </c>
      <c r="AQ30" s="163" t="s">
        <v>882</v>
      </c>
      <c r="AR30" s="229" t="s">
        <v>781</v>
      </c>
      <c r="AS30" s="367" t="str">
        <f>IF(ISERROR(VLOOKUP($A30,'RAB Cat Lookup'!$B$4:$E$351,2,FALSE))=TRUE,"Unallocated",VLOOKUP($A30,'RAB Cat Lookup'!$B$4:$E$351,2,FALSE))</f>
        <v>Std</v>
      </c>
      <c r="AT30" s="367" t="str">
        <f>IF(ISERROR(VLOOKUP($A30,'RAB Cat Lookup'!$B$4:$E$351,4,FALSE))=TRUE,"Unallocated",VLOOKUP($A30,'RAB Cat Lookup'!$B$4:$E$351,4,FALSE))</f>
        <v>Substations</v>
      </c>
      <c r="AU30" s="121" t="str">
        <f t="shared" si="6"/>
        <v/>
      </c>
    </row>
    <row r="31" spans="1:47" x14ac:dyDescent="0.25">
      <c r="A31" s="217" t="s">
        <v>67</v>
      </c>
      <c r="B31" s="217" t="s">
        <v>261</v>
      </c>
      <c r="C31" s="123" t="s">
        <v>777</v>
      </c>
      <c r="D31" s="218">
        <f>S31/Config!A$40</f>
        <v>0</v>
      </c>
      <c r="E31" s="219">
        <f>T31/Config!B$40</f>
        <v>0</v>
      </c>
      <c r="F31" s="219">
        <f>U31/Config!C$40</f>
        <v>0</v>
      </c>
      <c r="G31" s="219">
        <f>V31/Config!D$40</f>
        <v>0</v>
      </c>
      <c r="H31" s="219">
        <f>IF('Division Lvl'!H31="","",'Division Lvl'!H31/Escalators!C$11)</f>
        <v>0</v>
      </c>
      <c r="I31" s="220">
        <f>IF('Division Lvl'!I31="","",'Division Lvl'!I31/Escalators!D$11)</f>
        <v>0</v>
      </c>
      <c r="J31" s="220">
        <f>IF('Division Lvl'!J31="","",'Division Lvl'!J31/Escalators!E$11)</f>
        <v>0</v>
      </c>
      <c r="K31" s="220">
        <f>IF('Division Lvl'!K31="","",'Division Lvl'!K31/Escalators!F$11)</f>
        <v>0</v>
      </c>
      <c r="L31" s="220">
        <f>IF('Division Lvl'!L31="","",'Division Lvl'!L31/Escalators!G$11)</f>
        <v>0</v>
      </c>
      <c r="M31" s="220">
        <f>IF('Division Lvl'!M31="","",'Division Lvl'!M31/Escalators!H$11)</f>
        <v>0</v>
      </c>
      <c r="N31" s="220">
        <f>IF('Division Lvl'!N31="","",'Division Lvl'!N31/Escalators!I$11)</f>
        <v>252184.458657009</v>
      </c>
      <c r="O31" s="220">
        <f>IF('Division Lvl'!O31="","",'Division Lvl'!O31/Escalators!J$11)</f>
        <v>252184.458657009</v>
      </c>
      <c r="P31" s="220">
        <f>IF('Division Lvl'!P31="","",'Division Lvl'!P31/Escalators!K$11)</f>
        <v>252184.458657009</v>
      </c>
      <c r="Q31" s="220">
        <f>IF('Division Lvl'!Q31="","",'Division Lvl'!Q31/Escalators!L$11)</f>
        <v>252184.458657009</v>
      </c>
      <c r="R31" s="221">
        <v>255000</v>
      </c>
      <c r="S31" s="222">
        <v>0</v>
      </c>
      <c r="T31" s="223">
        <v>0</v>
      </c>
      <c r="U31" s="223">
        <v>0</v>
      </c>
      <c r="V31" s="223">
        <v>0</v>
      </c>
      <c r="W31" s="223">
        <v>0</v>
      </c>
      <c r="X31" s="224">
        <f>I31*Config!F$40</f>
        <v>0</v>
      </c>
      <c r="Y31" s="224">
        <f>J31*Config!G$40</f>
        <v>0</v>
      </c>
      <c r="Z31" s="224">
        <f>K31*Config!H$40</f>
        <v>0</v>
      </c>
      <c r="AA31" s="224">
        <f>L31*Config!I$40</f>
        <v>0</v>
      </c>
      <c r="AB31" s="224">
        <f>M31*Config!J$40</f>
        <v>0</v>
      </c>
      <c r="AC31" s="224">
        <f>N31*Config!K$40</f>
        <v>292456.65688011405</v>
      </c>
      <c r="AD31" s="224">
        <f>O31*Config!L$40</f>
        <v>299768.07330211694</v>
      </c>
      <c r="AE31" s="224">
        <f>P31*Config!M$40</f>
        <v>307262.27513466979</v>
      </c>
      <c r="AF31" s="224">
        <f>Q31*Config!N$40</f>
        <v>314943.83201303653</v>
      </c>
      <c r="AG31" s="225">
        <f>R31*Config!O$40</f>
        <v>326421.55877007107</v>
      </c>
      <c r="AH31" s="226">
        <f t="shared" si="0"/>
        <v>0</v>
      </c>
      <c r="AI31" s="220">
        <f t="shared" si="1"/>
        <v>1263737.834628036</v>
      </c>
      <c r="AJ31" s="224">
        <f t="shared" si="2"/>
        <v>0</v>
      </c>
      <c r="AK31" s="225">
        <f t="shared" si="3"/>
        <v>1540852.3961000084</v>
      </c>
      <c r="AL31" s="227">
        <f>IF(OR(SUM(X31:AG31)&lt;&gt;0,A31="EH"),INDEX(CASH!$B:$B,MATCH(A31,CASH!$A:$A,0)),"")</f>
        <v>240</v>
      </c>
      <c r="AM31" s="122">
        <f>AL31*VLOOKUP(C31,Config!$A$3:$C$9,3,FALSE)</f>
        <v>1200</v>
      </c>
      <c r="AN31" s="228">
        <f t="shared" si="4"/>
        <v>0.94518610956129101</v>
      </c>
      <c r="AO31" s="122" t="str">
        <f>IF(ISERROR(VLOOKUP(A31,Config!$A$12:$A$32,1,FALSE)),LEFT(A31,2),"PRL")</f>
        <v>DS</v>
      </c>
      <c r="AP31" s="122" t="str">
        <f t="shared" si="5"/>
        <v>DS301l</v>
      </c>
      <c r="AQ31" s="163" t="s">
        <v>882</v>
      </c>
      <c r="AR31" s="229" t="s">
        <v>781</v>
      </c>
      <c r="AS31" s="367" t="str">
        <f>IF(ISERROR(VLOOKUP($A31,'RAB Cat Lookup'!$B$4:$E$351,2,FALSE))=TRUE,"Unallocated",VLOOKUP($A31,'RAB Cat Lookup'!$B$4:$E$351,2,FALSE))</f>
        <v>Std</v>
      </c>
      <c r="AT31" s="367" t="str">
        <f>IF(ISERROR(VLOOKUP($A31,'RAB Cat Lookup'!$B$4:$E$351,4,FALSE))=TRUE,"Unallocated",VLOOKUP($A31,'RAB Cat Lookup'!$B$4:$E$351,4,FALSE))</f>
        <v>Substations</v>
      </c>
      <c r="AU31" s="121" t="str">
        <f t="shared" si="6"/>
        <v/>
      </c>
    </row>
    <row r="32" spans="1:47" x14ac:dyDescent="0.25">
      <c r="A32" s="217" t="s">
        <v>68</v>
      </c>
      <c r="B32" s="217" t="s">
        <v>805</v>
      </c>
      <c r="C32" s="123" t="s">
        <v>512</v>
      </c>
      <c r="D32" s="218">
        <f>S32/Config!A$40</f>
        <v>2440045.5507028275</v>
      </c>
      <c r="E32" s="219">
        <f>T32/Config!B$40</f>
        <v>1714624.1546965619</v>
      </c>
      <c r="F32" s="219">
        <f>U32/Config!C$40</f>
        <v>1452056.5937312497</v>
      </c>
      <c r="G32" s="219">
        <f>V32/Config!D$40</f>
        <v>1871701.0450000002</v>
      </c>
      <c r="H32" s="219">
        <f>IF('Division Lvl'!H32="","",'Division Lvl'!H32/Escalators!C$11)</f>
        <v>1169485.6300000001</v>
      </c>
      <c r="I32" s="220">
        <f>IF('Division Lvl'!I32="","",'Division Lvl'!I32/Escalators!D$11)</f>
        <v>1123865.8842912021</v>
      </c>
      <c r="J32" s="220">
        <f>IF('Division Lvl'!J32="","",'Division Lvl'!J32/Escalators!E$11)</f>
        <v>1121985.5171343815</v>
      </c>
      <c r="K32" s="220">
        <f>IF('Division Lvl'!K32="","",'Division Lvl'!K32/Escalators!F$11)</f>
        <v>1119031.0869919062</v>
      </c>
      <c r="L32" s="220">
        <f>IF('Division Lvl'!L32="","",'Division Lvl'!L32/Escalators!G$11)</f>
        <v>1425495.0058924595</v>
      </c>
      <c r="M32" s="220">
        <f>IF('Division Lvl'!M32="","",'Division Lvl'!M32/Escalators!H$11)</f>
        <v>1421628.0757625508</v>
      </c>
      <c r="N32" s="220">
        <f>IF('Division Lvl'!N32="","",'Division Lvl'!N32/Escalators!I$11)</f>
        <v>1421628.0757625508</v>
      </c>
      <c r="O32" s="220">
        <f>IF('Division Lvl'!O32="","",'Division Lvl'!O32/Escalators!J$11)</f>
        <v>1421628.0757625508</v>
      </c>
      <c r="P32" s="220">
        <f>IF('Division Lvl'!P32="","",'Division Lvl'!P32/Escalators!K$11)</f>
        <v>1421628.0757625508</v>
      </c>
      <c r="Q32" s="220">
        <f>IF('Division Lvl'!Q32="","",'Division Lvl'!Q32/Escalators!L$11)</f>
        <v>1421628.0757625508</v>
      </c>
      <c r="R32" s="221">
        <v>1437500</v>
      </c>
      <c r="S32" s="222">
        <v>2210560.84</v>
      </c>
      <c r="T32" s="223">
        <v>1592198.9799999997</v>
      </c>
      <c r="U32" s="223">
        <v>1382088.3699999996</v>
      </c>
      <c r="V32" s="223">
        <v>1826049.8000000003</v>
      </c>
      <c r="W32" s="223">
        <v>1169485.6300000001</v>
      </c>
      <c r="X32" s="224">
        <f>I32*Config!F$40</f>
        <v>1151962.5313984819</v>
      </c>
      <c r="Y32" s="224">
        <f>J32*Config!G$40</f>
        <v>1178786.0339393094</v>
      </c>
      <c r="Z32" s="224">
        <f>K32*Config!H$40</f>
        <v>1205074.086665143</v>
      </c>
      <c r="AA32" s="224">
        <f>L32*Config!I$40</f>
        <v>1573479.7630256568</v>
      </c>
      <c r="AB32" s="224">
        <f>M32*Config!J$40</f>
        <v>1608441.6805936452</v>
      </c>
      <c r="AC32" s="224">
        <f>N32*Config!K$40</f>
        <v>1648652.7226084862</v>
      </c>
      <c r="AD32" s="224">
        <f>O32*Config!L$40</f>
        <v>1689869.0406736983</v>
      </c>
      <c r="AE32" s="224">
        <f>P32*Config!M$40</f>
        <v>1732115.7666905408</v>
      </c>
      <c r="AF32" s="224">
        <f>Q32*Config!N$40</f>
        <v>1775418.6608578039</v>
      </c>
      <c r="AG32" s="225">
        <f>R32*Config!O$40</f>
        <v>1840121.5322822633</v>
      </c>
      <c r="AH32" s="226">
        <f t="shared" si="0"/>
        <v>6212005.5700725</v>
      </c>
      <c r="AI32" s="220">
        <f t="shared" si="1"/>
        <v>13336017.873122705</v>
      </c>
      <c r="AJ32" s="224">
        <f t="shared" si="2"/>
        <v>6717744.0956222359</v>
      </c>
      <c r="AK32" s="225">
        <f t="shared" si="3"/>
        <v>15403921.81873503</v>
      </c>
      <c r="AL32" s="227">
        <f>IF(OR(SUM(X32:AG32)&lt;&gt;0,A32="EH"),INDEX(CASH!$B:$B,MATCH(A32,CASH!$A:$A,0)),"")</f>
        <v>270</v>
      </c>
      <c r="AM32" s="122">
        <f>AL32*VLOOKUP(C32,Config!$A$3:$C$9,3,FALSE)</f>
        <v>4050</v>
      </c>
      <c r="AN32" s="228">
        <f t="shared" si="4"/>
        <v>0.36998259076140289</v>
      </c>
      <c r="AO32" s="122" t="str">
        <f>IF(ISERROR(VLOOKUP(A32,Config!$A$12:$A$32,1,FALSE)),LEFT(A32,2),"PRL")</f>
        <v>DS</v>
      </c>
      <c r="AP32" s="122" t="str">
        <f t="shared" si="5"/>
        <v>DS302s</v>
      </c>
      <c r="AQ32" s="163" t="s">
        <v>882</v>
      </c>
      <c r="AR32" s="229" t="s">
        <v>781</v>
      </c>
      <c r="AS32" s="367" t="str">
        <f>IF(ISERROR(VLOOKUP($A32,'RAB Cat Lookup'!$B$4:$E$351,2,FALSE))=TRUE,"Unallocated",VLOOKUP($A32,'RAB Cat Lookup'!$B$4:$E$351,2,FALSE))</f>
        <v>Std</v>
      </c>
      <c r="AT32" s="367" t="str">
        <f>IF(ISERROR(VLOOKUP($A32,'RAB Cat Lookup'!$B$4:$E$351,4,FALSE))=TRUE,"Unallocated",VLOOKUP($A32,'RAB Cat Lookup'!$B$4:$E$351,4,FALSE))</f>
        <v>Substations</v>
      </c>
      <c r="AU32" s="121" t="str">
        <f t="shared" si="6"/>
        <v/>
      </c>
    </row>
    <row r="33" spans="1:47" x14ac:dyDescent="0.25">
      <c r="A33" s="217" t="s">
        <v>68</v>
      </c>
      <c r="B33" s="217" t="s">
        <v>805</v>
      </c>
      <c r="C33" s="123" t="s">
        <v>778</v>
      </c>
      <c r="D33" s="218">
        <f>S33/Config!A$40</f>
        <v>0</v>
      </c>
      <c r="E33" s="219">
        <f>T33/Config!B$40</f>
        <v>0</v>
      </c>
      <c r="F33" s="219">
        <f>U33/Config!C$40</f>
        <v>0</v>
      </c>
      <c r="G33" s="219">
        <f>V33/Config!D$40</f>
        <v>0</v>
      </c>
      <c r="H33" s="219">
        <f>IF('Division Lvl'!H33="","",'Division Lvl'!H33/Escalators!C$11)</f>
        <v>0</v>
      </c>
      <c r="I33" s="220">
        <f>IF('Division Lvl'!I33="","",'Division Lvl'!I33/Escalators!D$11)</f>
        <v>124873.98714346689</v>
      </c>
      <c r="J33" s="220">
        <f>IF('Division Lvl'!J33="","",'Division Lvl'!J33/Escalators!E$11)</f>
        <v>124665.05745937572</v>
      </c>
      <c r="K33" s="220">
        <f>IF('Division Lvl'!K33="","",'Division Lvl'!K33/Escalators!F$11)</f>
        <v>124336.78744354512</v>
      </c>
      <c r="L33" s="220">
        <f>IF('Division Lvl'!L33="","",'Division Lvl'!L33/Escalators!G$11)</f>
        <v>123956.08746890952</v>
      </c>
      <c r="M33" s="220">
        <f>IF('Division Lvl'!M33="","",'Division Lvl'!M33/Escalators!H$11)</f>
        <v>123619.83267500442</v>
      </c>
      <c r="N33" s="220">
        <f>IF('Division Lvl'!N33="","",'Division Lvl'!N33/Escalators!I$11)</f>
        <v>123619.83267500442</v>
      </c>
      <c r="O33" s="220">
        <f>IF('Division Lvl'!O33="","",'Division Lvl'!O33/Escalators!J$11)</f>
        <v>123619.83267500442</v>
      </c>
      <c r="P33" s="220">
        <f>IF('Division Lvl'!P33="","",'Division Lvl'!P33/Escalators!K$11)</f>
        <v>123619.83267500442</v>
      </c>
      <c r="Q33" s="220">
        <f>IF('Division Lvl'!Q33="","",'Division Lvl'!Q33/Escalators!L$11)</f>
        <v>123619.83267500442</v>
      </c>
      <c r="R33" s="221">
        <v>125000</v>
      </c>
      <c r="S33" s="222">
        <v>0</v>
      </c>
      <c r="T33" s="223">
        <v>0</v>
      </c>
      <c r="U33" s="223">
        <v>0</v>
      </c>
      <c r="V33" s="223">
        <v>0</v>
      </c>
      <c r="W33" s="223">
        <v>0</v>
      </c>
      <c r="X33" s="224">
        <f>I33*Config!F$40</f>
        <v>127995.83682205355</v>
      </c>
      <c r="Y33" s="224">
        <f>J33*Config!G$40</f>
        <v>130976.22599325661</v>
      </c>
      <c r="Z33" s="224">
        <f>K33*Config!H$40</f>
        <v>133897.12074057144</v>
      </c>
      <c r="AA33" s="224">
        <f>L33*Config!I$40</f>
        <v>136824.32721962233</v>
      </c>
      <c r="AB33" s="224">
        <f>M33*Config!J$40</f>
        <v>139864.49396466481</v>
      </c>
      <c r="AC33" s="224">
        <f>N33*Config!K$40</f>
        <v>143361.10631378141</v>
      </c>
      <c r="AD33" s="224">
        <f>O33*Config!L$40</f>
        <v>146945.13397162594</v>
      </c>
      <c r="AE33" s="224">
        <f>P33*Config!M$40</f>
        <v>150618.76232091658</v>
      </c>
      <c r="AF33" s="224">
        <f>Q33*Config!N$40</f>
        <v>154384.23137893947</v>
      </c>
      <c r="AG33" s="225">
        <f>R33*Config!O$40</f>
        <v>160010.56802454463</v>
      </c>
      <c r="AH33" s="226">
        <f t="shared" si="0"/>
        <v>621451.75219030166</v>
      </c>
      <c r="AI33" s="220">
        <f t="shared" si="1"/>
        <v>1240931.0828903192</v>
      </c>
      <c r="AJ33" s="224">
        <f t="shared" si="2"/>
        <v>669558.00474016881</v>
      </c>
      <c r="AK33" s="225">
        <f t="shared" si="3"/>
        <v>1424877.8067499767</v>
      </c>
      <c r="AL33" s="227">
        <f>IF(OR(SUM(X33:AG33)&lt;&gt;0,A33="EH"),INDEX(CASH!$B:$B,MATCH(A33,CASH!$A:$A,0)),"")</f>
        <v>270</v>
      </c>
      <c r="AM33" s="122">
        <f>AL33*VLOOKUP(C33,Config!$A$3:$C$9,3,FALSE)</f>
        <v>2700</v>
      </c>
      <c r="AN33" s="228">
        <f t="shared" si="4"/>
        <v>0.66088557263434988</v>
      </c>
      <c r="AO33" s="122" t="str">
        <f>IF(ISERROR(VLOOKUP(A33,Config!$A$12:$A$32,1,FALSE)),LEFT(A33,2),"PRL")</f>
        <v>DS</v>
      </c>
      <c r="AP33" s="122" t="str">
        <f t="shared" si="5"/>
        <v>DS302m</v>
      </c>
      <c r="AQ33" s="163" t="s">
        <v>882</v>
      </c>
      <c r="AR33" s="229" t="s">
        <v>781</v>
      </c>
      <c r="AS33" s="367" t="str">
        <f>IF(ISERROR(VLOOKUP($A33,'RAB Cat Lookup'!$B$4:$E$351,2,FALSE))=TRUE,"Unallocated",VLOOKUP($A33,'RAB Cat Lookup'!$B$4:$E$351,2,FALSE))</f>
        <v>Std</v>
      </c>
      <c r="AT33" s="367" t="str">
        <f>IF(ISERROR(VLOOKUP($A33,'RAB Cat Lookup'!$B$4:$E$351,4,FALSE))=TRUE,"Unallocated",VLOOKUP($A33,'RAB Cat Lookup'!$B$4:$E$351,4,FALSE))</f>
        <v>Substations</v>
      </c>
      <c r="AU33" s="121" t="str">
        <f t="shared" si="6"/>
        <v/>
      </c>
    </row>
    <row r="34" spans="1:47" x14ac:dyDescent="0.25">
      <c r="A34" s="217" t="s">
        <v>68</v>
      </c>
      <c r="B34" s="217" t="s">
        <v>805</v>
      </c>
      <c r="C34" s="123" t="s">
        <v>777</v>
      </c>
      <c r="D34" s="218">
        <f>S34/Config!A$40</f>
        <v>0</v>
      </c>
      <c r="E34" s="219">
        <f>T34/Config!B$40</f>
        <v>0</v>
      </c>
      <c r="F34" s="219">
        <f>U34/Config!C$40</f>
        <v>0</v>
      </c>
      <c r="G34" s="219">
        <f>V34/Config!D$40</f>
        <v>0</v>
      </c>
      <c r="H34" s="219">
        <f>IF('Division Lvl'!H34="","",'Division Lvl'!H34/Escalators!C$11)</f>
        <v>0</v>
      </c>
      <c r="I34" s="220">
        <f>IF('Division Lvl'!I34="","",'Division Lvl'!I34/Escalators!D$11)</f>
        <v>0</v>
      </c>
      <c r="J34" s="220">
        <f>IF('Division Lvl'!J34="","",'Division Lvl'!J34/Escalators!E$11)</f>
        <v>0</v>
      </c>
      <c r="K34" s="220">
        <f>IF('Division Lvl'!K34="","",'Division Lvl'!K34/Escalators!F$11)</f>
        <v>0</v>
      </c>
      <c r="L34" s="220">
        <f>IF('Division Lvl'!L34="","",'Division Lvl'!L34/Escalators!G$11)</f>
        <v>0</v>
      </c>
      <c r="M34" s="220">
        <f>IF('Division Lvl'!M34="","",'Division Lvl'!M34/Escalators!H$11)</f>
        <v>0</v>
      </c>
      <c r="N34" s="220">
        <f>IF('Division Lvl'!N34="","",'Division Lvl'!N34/Escalators!I$11)</f>
        <v>0</v>
      </c>
      <c r="O34" s="220">
        <f>IF('Division Lvl'!O34="","",'Division Lvl'!O34/Escalators!J$11)</f>
        <v>0</v>
      </c>
      <c r="P34" s="220">
        <f>IF('Division Lvl'!P34="","",'Division Lvl'!P34/Escalators!K$11)</f>
        <v>123619.83267500442</v>
      </c>
      <c r="Q34" s="220">
        <f>IF('Division Lvl'!Q34="","",'Division Lvl'!Q34/Escalators!L$11)</f>
        <v>123619.83267500442</v>
      </c>
      <c r="R34" s="221">
        <v>125000</v>
      </c>
      <c r="S34" s="222">
        <v>0</v>
      </c>
      <c r="T34" s="223">
        <v>0</v>
      </c>
      <c r="U34" s="223">
        <v>0</v>
      </c>
      <c r="V34" s="223">
        <v>0</v>
      </c>
      <c r="W34" s="223">
        <v>0</v>
      </c>
      <c r="X34" s="224">
        <f>I34*Config!F$40</f>
        <v>0</v>
      </c>
      <c r="Y34" s="224">
        <f>J34*Config!G$40</f>
        <v>0</v>
      </c>
      <c r="Z34" s="224">
        <f>K34*Config!H$40</f>
        <v>0</v>
      </c>
      <c r="AA34" s="224">
        <f>L34*Config!I$40</f>
        <v>0</v>
      </c>
      <c r="AB34" s="224">
        <f>M34*Config!J$40</f>
        <v>0</v>
      </c>
      <c r="AC34" s="224">
        <f>N34*Config!K$40</f>
        <v>0</v>
      </c>
      <c r="AD34" s="224">
        <f>O34*Config!L$40</f>
        <v>0</v>
      </c>
      <c r="AE34" s="224">
        <f>P34*Config!M$40</f>
        <v>150618.76232091658</v>
      </c>
      <c r="AF34" s="224">
        <f>Q34*Config!N$40</f>
        <v>154384.23137893947</v>
      </c>
      <c r="AG34" s="225">
        <f>R34*Config!O$40</f>
        <v>160010.56802454463</v>
      </c>
      <c r="AH34" s="226">
        <f t="shared" si="0"/>
        <v>0</v>
      </c>
      <c r="AI34" s="220">
        <f t="shared" si="1"/>
        <v>372239.66535000887</v>
      </c>
      <c r="AJ34" s="224">
        <f t="shared" si="2"/>
        <v>0</v>
      </c>
      <c r="AK34" s="225">
        <f t="shared" si="3"/>
        <v>465013.56172440067</v>
      </c>
      <c r="AL34" s="227">
        <f>IF(OR(SUM(X34:AG34)&lt;&gt;0,A34="EH"),INDEX(CASH!$B:$B,MATCH(A34,CASH!$A:$A,0)),"")</f>
        <v>270</v>
      </c>
      <c r="AM34" s="122">
        <f>AL34*VLOOKUP(C34,Config!$A$3:$C$9,3,FALSE)</f>
        <v>1350</v>
      </c>
      <c r="AN34" s="228">
        <f t="shared" si="4"/>
        <v>0.92238653603944176</v>
      </c>
      <c r="AO34" s="122" t="str">
        <f>IF(ISERROR(VLOOKUP(A34,Config!$A$12:$A$32,1,FALSE)),LEFT(A34,2),"PRL")</f>
        <v>DS</v>
      </c>
      <c r="AP34" s="122" t="str">
        <f t="shared" si="5"/>
        <v>DS302l</v>
      </c>
      <c r="AQ34" s="163" t="s">
        <v>882</v>
      </c>
      <c r="AR34" s="229" t="s">
        <v>781</v>
      </c>
      <c r="AS34" s="367" t="str">
        <f>IF(ISERROR(VLOOKUP($A34,'RAB Cat Lookup'!$B$4:$E$351,2,FALSE))=TRUE,"Unallocated",VLOOKUP($A34,'RAB Cat Lookup'!$B$4:$E$351,2,FALSE))</f>
        <v>Std</v>
      </c>
      <c r="AT34" s="367" t="str">
        <f>IF(ISERROR(VLOOKUP($A34,'RAB Cat Lookup'!$B$4:$E$351,4,FALSE))=TRUE,"Unallocated",VLOOKUP($A34,'RAB Cat Lookup'!$B$4:$E$351,4,FALSE))</f>
        <v>Substations</v>
      </c>
      <c r="AU34" s="121" t="str">
        <f t="shared" si="6"/>
        <v/>
      </c>
    </row>
    <row r="35" spans="1:47" x14ac:dyDescent="0.25">
      <c r="A35" s="217" t="s">
        <v>69</v>
      </c>
      <c r="B35" s="217" t="s">
        <v>262</v>
      </c>
      <c r="C35" s="123" t="s">
        <v>512</v>
      </c>
      <c r="D35" s="218">
        <f>S35/Config!A$40</f>
        <v>107292.13623053902</v>
      </c>
      <c r="E35" s="219">
        <f>T35/Config!B$40</f>
        <v>89441.140090468733</v>
      </c>
      <c r="F35" s="219">
        <f>U35/Config!C$40</f>
        <v>88810.22428124999</v>
      </c>
      <c r="G35" s="219">
        <f>V35/Config!D$40</f>
        <v>152935.47349999996</v>
      </c>
      <c r="H35" s="219">
        <f>IF('Division Lvl'!H35="","",'Division Lvl'!H35/Escalators!C$11)</f>
        <v>387187.91</v>
      </c>
      <c r="I35" s="220">
        <f>IF('Division Lvl'!I35="","",'Division Lvl'!I35/Escalators!D$11)</f>
        <v>299697.56914432056</v>
      </c>
      <c r="J35" s="220">
        <f>IF('Division Lvl'!J35="","",'Division Lvl'!J35/Escalators!E$11)</f>
        <v>299196.13790250174</v>
      </c>
      <c r="K35" s="220">
        <f>IF('Division Lvl'!K35="","",'Division Lvl'!K35/Escalators!F$11)</f>
        <v>298408.28986450832</v>
      </c>
      <c r="L35" s="220">
        <f>IF('Division Lvl'!L35="","",'Division Lvl'!L35/Escalators!G$11)</f>
        <v>297494.60992538283</v>
      </c>
      <c r="M35" s="220">
        <f>IF('Division Lvl'!M35="","",'Division Lvl'!M35/Escalators!H$11)</f>
        <v>296687.59842001059</v>
      </c>
      <c r="N35" s="220">
        <f>IF('Division Lvl'!N35="","",'Division Lvl'!N35/Escalators!I$11)</f>
        <v>296687.59842001059</v>
      </c>
      <c r="O35" s="220">
        <f>IF('Division Lvl'!O35="","",'Division Lvl'!O35/Escalators!J$11)</f>
        <v>296687.59842001059</v>
      </c>
      <c r="P35" s="220">
        <f>IF('Division Lvl'!P35="","",'Division Lvl'!P35/Escalators!K$11)</f>
        <v>296687.59842001059</v>
      </c>
      <c r="Q35" s="220">
        <f>IF('Division Lvl'!Q35="","",'Division Lvl'!Q35/Escalators!L$11)</f>
        <v>296687.59842001059</v>
      </c>
      <c r="R35" s="221">
        <v>300000</v>
      </c>
      <c r="S35" s="222">
        <v>97201.37999999999</v>
      </c>
      <c r="T35" s="223">
        <v>83054.989999999991</v>
      </c>
      <c r="U35" s="223">
        <v>84530.849999999991</v>
      </c>
      <c r="V35" s="223">
        <v>149205.33999999997</v>
      </c>
      <c r="W35" s="223">
        <v>387187.91</v>
      </c>
      <c r="X35" s="224">
        <f>I35*Config!F$40</f>
        <v>307190.00837292854</v>
      </c>
      <c r="Y35" s="224">
        <f>J35*Config!G$40</f>
        <v>314342.94238381588</v>
      </c>
      <c r="Z35" s="224">
        <f>K35*Config!H$40</f>
        <v>321353.0897773715</v>
      </c>
      <c r="AA35" s="224">
        <f>L35*Config!I$40</f>
        <v>328378.38532709359</v>
      </c>
      <c r="AB35" s="224">
        <f>M35*Config!J$40</f>
        <v>335674.78551519552</v>
      </c>
      <c r="AC35" s="224">
        <f>N35*Config!K$40</f>
        <v>344066.65515307535</v>
      </c>
      <c r="AD35" s="224">
        <f>O35*Config!L$40</f>
        <v>352668.32153190224</v>
      </c>
      <c r="AE35" s="224">
        <f>P35*Config!M$40</f>
        <v>361485.02957019978</v>
      </c>
      <c r="AF35" s="224">
        <f>Q35*Config!N$40</f>
        <v>370522.15530945471</v>
      </c>
      <c r="AG35" s="225">
        <f>R35*Config!O$40</f>
        <v>384025.36325890711</v>
      </c>
      <c r="AH35" s="226">
        <f t="shared" si="0"/>
        <v>1491484.205256724</v>
      </c>
      <c r="AI35" s="220">
        <f t="shared" si="1"/>
        <v>2978234.5989367664</v>
      </c>
      <c r="AJ35" s="224">
        <f t="shared" si="2"/>
        <v>1606939.2113764051</v>
      </c>
      <c r="AK35" s="225">
        <f t="shared" si="3"/>
        <v>3419706.7361999438</v>
      </c>
      <c r="AL35" s="227">
        <f>IF(OR(SUM(X35:AG35)&lt;&gt;0,A35="EH"),INDEX(CASH!$B:$B,MATCH(A35,CASH!$A:$A,0)),"")</f>
        <v>240</v>
      </c>
      <c r="AM35" s="122">
        <f>AL35*VLOOKUP(C35,Config!$A$3:$C$9,3,FALSE)</f>
        <v>3600</v>
      </c>
      <c r="AN35" s="228">
        <f t="shared" si="4"/>
        <v>0.42425142341397026</v>
      </c>
      <c r="AO35" s="122" t="str">
        <f>IF(ISERROR(VLOOKUP(A35,Config!$A$12:$A$32,1,FALSE)),LEFT(A35,2),"PRL")</f>
        <v>DS</v>
      </c>
      <c r="AP35" s="122" t="str">
        <f t="shared" si="5"/>
        <v>DS305s</v>
      </c>
      <c r="AQ35" s="163" t="s">
        <v>882</v>
      </c>
      <c r="AR35" s="229" t="s">
        <v>781</v>
      </c>
      <c r="AS35" s="367" t="str">
        <f>IF(ISERROR(VLOOKUP($A35,'RAB Cat Lookup'!$B$4:$E$351,2,FALSE))=TRUE,"Unallocated",VLOOKUP($A35,'RAB Cat Lookup'!$B$4:$E$351,2,FALSE))</f>
        <v>Std</v>
      </c>
      <c r="AT35" s="367" t="str">
        <f>IF(ISERROR(VLOOKUP($A35,'RAB Cat Lookup'!$B$4:$E$351,4,FALSE))=TRUE,"Unallocated",VLOOKUP($A35,'RAB Cat Lookup'!$B$4:$E$351,4,FALSE))</f>
        <v>Substations</v>
      </c>
      <c r="AU35" s="121" t="str">
        <f t="shared" si="6"/>
        <v/>
      </c>
    </row>
    <row r="36" spans="1:47" x14ac:dyDescent="0.25">
      <c r="A36" s="217" t="s">
        <v>69</v>
      </c>
      <c r="B36" s="217" t="s">
        <v>262</v>
      </c>
      <c r="C36" s="123" t="s">
        <v>778</v>
      </c>
      <c r="D36" s="218">
        <f>S36/Config!A$40</f>
        <v>0</v>
      </c>
      <c r="E36" s="219">
        <f>T36/Config!B$40</f>
        <v>0</v>
      </c>
      <c r="F36" s="219">
        <f>U36/Config!C$40</f>
        <v>0</v>
      </c>
      <c r="G36" s="219">
        <f>V36/Config!D$40</f>
        <v>0</v>
      </c>
      <c r="H36" s="219">
        <f>IF('Division Lvl'!H36="","",'Division Lvl'!H36/Escalators!C$11)</f>
        <v>0</v>
      </c>
      <c r="I36" s="220">
        <f>IF('Division Lvl'!I36="","",'Division Lvl'!I36/Escalators!D$11)</f>
        <v>199798.37942954703</v>
      </c>
      <c r="J36" s="220">
        <f>IF('Division Lvl'!J36="","",'Division Lvl'!J36/Escalators!E$11)</f>
        <v>199464.09193500114</v>
      </c>
      <c r="K36" s="220">
        <f>IF('Division Lvl'!K36="","",'Division Lvl'!K36/Escalators!F$11)</f>
        <v>198938.8599096722</v>
      </c>
      <c r="L36" s="220">
        <f>IF('Division Lvl'!L36="","",'Division Lvl'!L36/Escalators!G$11)</f>
        <v>198329.73995025523</v>
      </c>
      <c r="M36" s="220">
        <f>IF('Division Lvl'!M36="","",'Division Lvl'!M36/Escalators!H$11)</f>
        <v>197791.73228000707</v>
      </c>
      <c r="N36" s="220">
        <f>IF('Division Lvl'!N36="","",'Division Lvl'!N36/Escalators!I$11)</f>
        <v>197791.73228000707</v>
      </c>
      <c r="O36" s="220">
        <f>IF('Division Lvl'!O36="","",'Division Lvl'!O36/Escalators!J$11)</f>
        <v>197791.73228000707</v>
      </c>
      <c r="P36" s="220">
        <f>IF('Division Lvl'!P36="","",'Division Lvl'!P36/Escalators!K$11)</f>
        <v>197791.73228000707</v>
      </c>
      <c r="Q36" s="220">
        <f>IF('Division Lvl'!Q36="","",'Division Lvl'!Q36/Escalators!L$11)</f>
        <v>197791.73228000707</v>
      </c>
      <c r="R36" s="221">
        <v>200000</v>
      </c>
      <c r="S36" s="222">
        <v>0</v>
      </c>
      <c r="T36" s="223">
        <v>0</v>
      </c>
      <c r="U36" s="223">
        <v>0</v>
      </c>
      <c r="V36" s="223">
        <v>0</v>
      </c>
      <c r="W36" s="223">
        <v>0</v>
      </c>
      <c r="X36" s="224">
        <f>I36*Config!F$40</f>
        <v>204793.33891528568</v>
      </c>
      <c r="Y36" s="224">
        <f>J36*Config!G$40</f>
        <v>209561.96158921055</v>
      </c>
      <c r="Z36" s="224">
        <f>K36*Config!H$40</f>
        <v>214235.39318491431</v>
      </c>
      <c r="AA36" s="224">
        <f>L36*Config!I$40</f>
        <v>218918.92355139571</v>
      </c>
      <c r="AB36" s="224">
        <f>M36*Config!J$40</f>
        <v>223783.19034346368</v>
      </c>
      <c r="AC36" s="224">
        <f>N36*Config!K$40</f>
        <v>229377.77010205024</v>
      </c>
      <c r="AD36" s="224">
        <f>O36*Config!L$40</f>
        <v>235112.21435460151</v>
      </c>
      <c r="AE36" s="224">
        <f>P36*Config!M$40</f>
        <v>240990.01971346652</v>
      </c>
      <c r="AF36" s="224">
        <f>Q36*Config!N$40</f>
        <v>247014.77020630316</v>
      </c>
      <c r="AG36" s="225">
        <f>R36*Config!O$40</f>
        <v>256016.9088392714</v>
      </c>
      <c r="AH36" s="226">
        <f t="shared" si="0"/>
        <v>994322.80350448273</v>
      </c>
      <c r="AI36" s="220">
        <f t="shared" si="1"/>
        <v>1985489.732624511</v>
      </c>
      <c r="AJ36" s="224">
        <f t="shared" si="2"/>
        <v>1071292.8075842699</v>
      </c>
      <c r="AK36" s="225">
        <f t="shared" si="3"/>
        <v>2279804.4907999625</v>
      </c>
      <c r="AL36" s="227">
        <f>IF(OR(SUM(X36:AG36)&lt;&gt;0,A36="EH"),INDEX(CASH!$B:$B,MATCH(A36,CASH!$A:$A,0)),"")</f>
        <v>240</v>
      </c>
      <c r="AM36" s="122">
        <f>AL36*VLOOKUP(C36,Config!$A$3:$C$9,3,FALSE)</f>
        <v>2400</v>
      </c>
      <c r="AN36" s="228">
        <f t="shared" si="4"/>
        <v>0.69340911823626294</v>
      </c>
      <c r="AO36" s="122" t="str">
        <f>IF(ISERROR(VLOOKUP(A36,Config!$A$12:$A$32,1,FALSE)),LEFT(A36,2),"PRL")</f>
        <v>DS</v>
      </c>
      <c r="AP36" s="122" t="str">
        <f t="shared" si="5"/>
        <v>DS305m</v>
      </c>
      <c r="AQ36" s="163" t="s">
        <v>882</v>
      </c>
      <c r="AR36" s="229" t="s">
        <v>781</v>
      </c>
      <c r="AS36" s="367" t="str">
        <f>IF(ISERROR(VLOOKUP($A36,'RAB Cat Lookup'!$B$4:$E$351,2,FALSE))=TRUE,"Unallocated",VLOOKUP($A36,'RAB Cat Lookup'!$B$4:$E$351,2,FALSE))</f>
        <v>Std</v>
      </c>
      <c r="AT36" s="367" t="str">
        <f>IF(ISERROR(VLOOKUP($A36,'RAB Cat Lookup'!$B$4:$E$351,4,FALSE))=TRUE,"Unallocated",VLOOKUP($A36,'RAB Cat Lookup'!$B$4:$E$351,4,FALSE))</f>
        <v>Substations</v>
      </c>
      <c r="AU36" s="121" t="str">
        <f t="shared" si="6"/>
        <v/>
      </c>
    </row>
    <row r="37" spans="1:47" x14ac:dyDescent="0.25">
      <c r="A37" s="217" t="s">
        <v>70</v>
      </c>
      <c r="B37" s="217" t="s">
        <v>263</v>
      </c>
      <c r="C37" s="123" t="s">
        <v>512</v>
      </c>
      <c r="D37" s="218">
        <f>S37/Config!A$40</f>
        <v>2207373.2398987534</v>
      </c>
      <c r="E37" s="219">
        <f>T37/Config!B$40</f>
        <v>596556.82901124982</v>
      </c>
      <c r="F37" s="219">
        <f>U37/Config!C$40</f>
        <v>384905.06286250014</v>
      </c>
      <c r="G37" s="219">
        <f>V37/Config!D$40</f>
        <v>6677361.5262500066</v>
      </c>
      <c r="H37" s="219">
        <f>IF('Division Lvl'!H37="","",'Division Lvl'!H37/Escalators!C$11)</f>
        <v>2360741.09</v>
      </c>
      <c r="I37" s="220">
        <f>IF('Division Lvl'!I37="","",'Division Lvl'!I37/Escalators!D$11)</f>
        <v>5944001.7880290234</v>
      </c>
      <c r="J37" s="220">
        <f>IF('Division Lvl'!J37="","",'Division Lvl'!J37/Escalators!E$11)</f>
        <v>5584994.5741800321</v>
      </c>
      <c r="K37" s="220">
        <f>IF('Division Lvl'!K37="","",'Division Lvl'!K37/Escalators!F$11)</f>
        <v>5918431.0823127478</v>
      </c>
      <c r="L37" s="220">
        <f>IF('Division Lvl'!L37="","",'Division Lvl'!L37/Escalators!G$11)</f>
        <v>5900309.7635200927</v>
      </c>
      <c r="M37" s="220">
        <f>IF('Division Lvl'!M37="","",'Division Lvl'!M37/Escalators!H$11)</f>
        <v>5884304.0353302099</v>
      </c>
      <c r="N37" s="220">
        <f>IF('Division Lvl'!N37="","",'Division Lvl'!N37/Escalators!I$11)</f>
        <v>5884304.0353302099</v>
      </c>
      <c r="O37" s="220">
        <f>IF('Division Lvl'!O37="","",'Division Lvl'!O37/Escalators!J$11)</f>
        <v>5884304.0353302099</v>
      </c>
      <c r="P37" s="220">
        <f>IF('Division Lvl'!P37="","",'Division Lvl'!P37/Escalators!K$11)</f>
        <v>5884304.0353302099</v>
      </c>
      <c r="Q37" s="220">
        <f>IF('Division Lvl'!Q37="","",'Division Lvl'!Q37/Escalators!L$11)</f>
        <v>5884304.0353302099</v>
      </c>
      <c r="R37" s="221">
        <v>5950000</v>
      </c>
      <c r="S37" s="222">
        <v>1999771.2100000002</v>
      </c>
      <c r="T37" s="223">
        <v>553962.31999999995</v>
      </c>
      <c r="U37" s="223">
        <v>366358.18000000017</v>
      </c>
      <c r="V37" s="223">
        <v>6514499.0500000073</v>
      </c>
      <c r="W37" s="223">
        <v>2360741.09</v>
      </c>
      <c r="X37" s="224">
        <f>I37*Config!F$40</f>
        <v>6092601.8327297485</v>
      </c>
      <c r="Y37" s="224">
        <f>J37*Config!G$40</f>
        <v>5867734.9244978959</v>
      </c>
      <c r="Z37" s="224">
        <f>K37*Config!H$40</f>
        <v>6373502.9472512007</v>
      </c>
      <c r="AA37" s="224">
        <f>L37*Config!I$40</f>
        <v>6512837.9756540228</v>
      </c>
      <c r="AB37" s="224">
        <f>M37*Config!J$40</f>
        <v>6657549.9127180437</v>
      </c>
      <c r="AC37" s="224">
        <f>N37*Config!K$40</f>
        <v>6823988.660535994</v>
      </c>
      <c r="AD37" s="224">
        <f>O37*Config!L$40</f>
        <v>6994588.3770493949</v>
      </c>
      <c r="AE37" s="224">
        <f>P37*Config!M$40</f>
        <v>7169453.0864756284</v>
      </c>
      <c r="AF37" s="224">
        <f>Q37*Config!N$40</f>
        <v>7348689.413637518</v>
      </c>
      <c r="AG37" s="225">
        <f>R37*Config!O$40</f>
        <v>7616503.0379683245</v>
      </c>
      <c r="AH37" s="226">
        <f t="shared" si="0"/>
        <v>29232041.243372105</v>
      </c>
      <c r="AI37" s="220">
        <f t="shared" si="1"/>
        <v>58719257.384692937</v>
      </c>
      <c r="AJ37" s="224">
        <f t="shared" si="2"/>
        <v>31504227.592850909</v>
      </c>
      <c r="AK37" s="225">
        <f t="shared" si="3"/>
        <v>67457450.168517768</v>
      </c>
      <c r="AL37" s="227">
        <f>IF(OR(SUM(X37:AG37)&lt;&gt;0,A37="EH"),INDEX(CASH!$B:$B,MATCH(A37,CASH!$A:$A,0)),"")</f>
        <v>280</v>
      </c>
      <c r="AM37" s="122">
        <f>AL37*VLOOKUP(C37,Config!$A$3:$C$9,3,FALSE)</f>
        <v>4200</v>
      </c>
      <c r="AN37" s="228">
        <f t="shared" si="4"/>
        <v>0.36074199755226066</v>
      </c>
      <c r="AO37" s="122" t="str">
        <f>IF(ISERROR(VLOOKUP(A37,Config!$A$12:$A$32,1,FALSE)),LEFT(A37,2),"PRL")</f>
        <v>DS</v>
      </c>
      <c r="AP37" s="122" t="str">
        <f t="shared" si="5"/>
        <v>DS307s</v>
      </c>
      <c r="AQ37" s="163" t="s">
        <v>882</v>
      </c>
      <c r="AR37" s="229" t="s">
        <v>781</v>
      </c>
      <c r="AS37" s="367" t="str">
        <f>IF(ISERROR(VLOOKUP($A37,'RAB Cat Lookup'!$B$4:$E$351,2,FALSE))=TRUE,"Unallocated",VLOOKUP($A37,'RAB Cat Lookup'!$B$4:$E$351,2,FALSE))</f>
        <v>Std</v>
      </c>
      <c r="AT37" s="367" t="str">
        <f>IF(ISERROR(VLOOKUP($A37,'RAB Cat Lookup'!$B$4:$E$351,4,FALSE))=TRUE,"Unallocated",VLOOKUP($A37,'RAB Cat Lookup'!$B$4:$E$351,4,FALSE))</f>
        <v>Substations</v>
      </c>
      <c r="AU37" s="121" t="str">
        <f t="shared" si="6"/>
        <v/>
      </c>
    </row>
    <row r="38" spans="1:47" x14ac:dyDescent="0.25">
      <c r="A38" s="217" t="s">
        <v>70</v>
      </c>
      <c r="B38" s="217" t="s">
        <v>263</v>
      </c>
      <c r="C38" s="123" t="s">
        <v>778</v>
      </c>
      <c r="D38" s="218">
        <f>S38/Config!A$40</f>
        <v>0</v>
      </c>
      <c r="E38" s="219">
        <f>T38/Config!B$40</f>
        <v>0</v>
      </c>
      <c r="F38" s="219">
        <f>U38/Config!C$40</f>
        <v>0</v>
      </c>
      <c r="G38" s="219">
        <f>V38/Config!D$40</f>
        <v>0</v>
      </c>
      <c r="H38" s="219">
        <f>IF('Division Lvl'!H38="","",'Division Lvl'!H38/Escalators!C$11)</f>
        <v>0</v>
      </c>
      <c r="I38" s="220">
        <f>IF('Division Lvl'!I38="","",'Division Lvl'!I38/Escalators!D$11)</f>
        <v>0</v>
      </c>
      <c r="J38" s="220">
        <f>IF('Division Lvl'!J38="","",'Division Lvl'!J38/Escalators!E$11)</f>
        <v>0</v>
      </c>
      <c r="K38" s="220">
        <f>IF('Division Lvl'!K38="","",'Division Lvl'!K38/Escalators!F$11)</f>
        <v>0</v>
      </c>
      <c r="L38" s="220">
        <f>IF('Division Lvl'!L38="","",'Division Lvl'!L38/Escalators!G$11)</f>
        <v>0</v>
      </c>
      <c r="M38" s="220">
        <f>IF('Division Lvl'!M38="","",'Division Lvl'!M38/Escalators!H$11)</f>
        <v>0</v>
      </c>
      <c r="N38" s="220">
        <f>IF('Division Lvl'!N38="","",'Division Lvl'!N38/Escalators!I$11)</f>
        <v>0</v>
      </c>
      <c r="O38" s="220">
        <f>IF('Division Lvl'!O38="","",'Division Lvl'!O38/Escalators!J$11)</f>
        <v>1730677.6574500618</v>
      </c>
      <c r="P38" s="220">
        <f>IF('Division Lvl'!P38="","",'Division Lvl'!P38/Escalators!K$11)</f>
        <v>1730677.6574500618</v>
      </c>
      <c r="Q38" s="220">
        <f>IF('Division Lvl'!Q38="","",'Division Lvl'!Q38/Escalators!L$11)</f>
        <v>1730677.6574500618</v>
      </c>
      <c r="R38" s="221">
        <v>1750000</v>
      </c>
      <c r="S38" s="222">
        <v>0</v>
      </c>
      <c r="T38" s="223">
        <v>0</v>
      </c>
      <c r="U38" s="223">
        <v>0</v>
      </c>
      <c r="V38" s="223">
        <v>0</v>
      </c>
      <c r="W38" s="223">
        <v>0</v>
      </c>
      <c r="X38" s="224">
        <f>I38*Config!F$40</f>
        <v>0</v>
      </c>
      <c r="Y38" s="224">
        <f>J38*Config!G$40</f>
        <v>0</v>
      </c>
      <c r="Z38" s="224">
        <f>K38*Config!H$40</f>
        <v>0</v>
      </c>
      <c r="AA38" s="224">
        <f>L38*Config!I$40</f>
        <v>0</v>
      </c>
      <c r="AB38" s="224">
        <f>M38*Config!J$40</f>
        <v>0</v>
      </c>
      <c r="AC38" s="224">
        <f>N38*Config!K$40</f>
        <v>0</v>
      </c>
      <c r="AD38" s="224">
        <f>O38*Config!L$40</f>
        <v>2057231.8756027631</v>
      </c>
      <c r="AE38" s="224">
        <f>P38*Config!M$40</f>
        <v>2108662.6724928319</v>
      </c>
      <c r="AF38" s="224">
        <f>Q38*Config!N$40</f>
        <v>2161379.2393051526</v>
      </c>
      <c r="AG38" s="225">
        <f>R38*Config!O$40</f>
        <v>2240147.952343625</v>
      </c>
      <c r="AH38" s="226">
        <f t="shared" si="0"/>
        <v>0</v>
      </c>
      <c r="AI38" s="220">
        <f t="shared" si="1"/>
        <v>6942032.9723501857</v>
      </c>
      <c r="AJ38" s="224">
        <f t="shared" si="2"/>
        <v>0</v>
      </c>
      <c r="AK38" s="225">
        <f t="shared" si="3"/>
        <v>8567421.7397443727</v>
      </c>
      <c r="AL38" s="227">
        <f>IF(OR(SUM(X38:AG38)&lt;&gt;0,A38="EH"),INDEX(CASH!$B:$B,MATCH(A38,CASH!$A:$A,0)),"")</f>
        <v>280</v>
      </c>
      <c r="AM38" s="122">
        <f>AL38*VLOOKUP(C38,Config!$A$3:$C$9,3,FALSE)</f>
        <v>2800</v>
      </c>
      <c r="AN38" s="228">
        <f t="shared" si="4"/>
        <v>0.66010274386513346</v>
      </c>
      <c r="AO38" s="122" t="str">
        <f>IF(ISERROR(VLOOKUP(A38,Config!$A$12:$A$32,1,FALSE)),LEFT(A38,2),"PRL")</f>
        <v>DS</v>
      </c>
      <c r="AP38" s="122" t="str">
        <f t="shared" si="5"/>
        <v>DS307m</v>
      </c>
      <c r="AQ38" s="163" t="s">
        <v>882</v>
      </c>
      <c r="AR38" s="229" t="s">
        <v>781</v>
      </c>
      <c r="AS38" s="367" t="str">
        <f>IF(ISERROR(VLOOKUP($A38,'RAB Cat Lookup'!$B$4:$E$351,2,FALSE))=TRUE,"Unallocated",VLOOKUP($A38,'RAB Cat Lookup'!$B$4:$E$351,2,FALSE))</f>
        <v>Std</v>
      </c>
      <c r="AT38" s="367" t="str">
        <f>IF(ISERROR(VLOOKUP($A38,'RAB Cat Lookup'!$B$4:$E$351,4,FALSE))=TRUE,"Unallocated",VLOOKUP($A38,'RAB Cat Lookup'!$B$4:$E$351,4,FALSE))</f>
        <v>Substations</v>
      </c>
      <c r="AU38" s="121" t="str">
        <f t="shared" si="6"/>
        <v/>
      </c>
    </row>
    <row r="39" spans="1:47" x14ac:dyDescent="0.25">
      <c r="A39" s="217" t="s">
        <v>70</v>
      </c>
      <c r="B39" s="217" t="s">
        <v>263</v>
      </c>
      <c r="C39" s="123" t="s">
        <v>777</v>
      </c>
      <c r="D39" s="218">
        <f>S39/Config!A$40</f>
        <v>0</v>
      </c>
      <c r="E39" s="219">
        <f>T39/Config!B$40</f>
        <v>0</v>
      </c>
      <c r="F39" s="219">
        <f>U39/Config!C$40</f>
        <v>0</v>
      </c>
      <c r="G39" s="219">
        <f>V39/Config!D$40</f>
        <v>0</v>
      </c>
      <c r="H39" s="219">
        <f>IF('Division Lvl'!H39="","",'Division Lvl'!H39/Escalators!C$11)</f>
        <v>0</v>
      </c>
      <c r="I39" s="220">
        <f>IF('Division Lvl'!I39="","",'Division Lvl'!I39/Escalators!D$11)</f>
        <v>0</v>
      </c>
      <c r="J39" s="220">
        <f>IF('Division Lvl'!J39="","",'Division Lvl'!J39/Escalators!E$11)</f>
        <v>0</v>
      </c>
      <c r="K39" s="220">
        <f>IF('Division Lvl'!K39="","",'Division Lvl'!K39/Escalators!F$11)</f>
        <v>0</v>
      </c>
      <c r="L39" s="220">
        <f>IF('Division Lvl'!L39="","",'Division Lvl'!L39/Escalators!G$11)</f>
        <v>0</v>
      </c>
      <c r="M39" s="220">
        <f>IF('Division Lvl'!M39="","",'Division Lvl'!M39/Escalators!H$11)</f>
        <v>0</v>
      </c>
      <c r="N39" s="220">
        <f>IF('Division Lvl'!N39="","",'Division Lvl'!N39/Escalators!I$11)</f>
        <v>0</v>
      </c>
      <c r="O39" s="220">
        <f>IF('Division Lvl'!O39="","",'Division Lvl'!O39/Escalators!J$11)</f>
        <v>0</v>
      </c>
      <c r="P39" s="220">
        <f>IF('Division Lvl'!P39="","",'Division Lvl'!P39/Escalators!K$11)</f>
        <v>0</v>
      </c>
      <c r="Q39" s="220">
        <f>IF('Division Lvl'!Q39="","",'Division Lvl'!Q39/Escalators!L$11)</f>
        <v>1730677.6574500618</v>
      </c>
      <c r="R39" s="221">
        <v>1750000</v>
      </c>
      <c r="S39" s="222">
        <v>0</v>
      </c>
      <c r="T39" s="223">
        <v>0</v>
      </c>
      <c r="U39" s="223">
        <v>0</v>
      </c>
      <c r="V39" s="223">
        <v>0</v>
      </c>
      <c r="W39" s="223">
        <v>0</v>
      </c>
      <c r="X39" s="224">
        <f>I39*Config!F$40</f>
        <v>0</v>
      </c>
      <c r="Y39" s="224">
        <f>J39*Config!G$40</f>
        <v>0</v>
      </c>
      <c r="Z39" s="224">
        <f>K39*Config!H$40</f>
        <v>0</v>
      </c>
      <c r="AA39" s="224">
        <f>L39*Config!I$40</f>
        <v>0</v>
      </c>
      <c r="AB39" s="224">
        <f>M39*Config!J$40</f>
        <v>0</v>
      </c>
      <c r="AC39" s="224">
        <f>N39*Config!K$40</f>
        <v>0</v>
      </c>
      <c r="AD39" s="224">
        <f>O39*Config!L$40</f>
        <v>0</v>
      </c>
      <c r="AE39" s="224">
        <f>P39*Config!M$40</f>
        <v>0</v>
      </c>
      <c r="AF39" s="224">
        <f>Q39*Config!N$40</f>
        <v>2161379.2393051526</v>
      </c>
      <c r="AG39" s="225">
        <f>R39*Config!O$40</f>
        <v>2240147.952343625</v>
      </c>
      <c r="AH39" s="226">
        <f t="shared" si="0"/>
        <v>0</v>
      </c>
      <c r="AI39" s="220">
        <f t="shared" si="1"/>
        <v>3480677.6574500618</v>
      </c>
      <c r="AJ39" s="224">
        <f t="shared" si="2"/>
        <v>0</v>
      </c>
      <c r="AK39" s="225">
        <f t="shared" si="3"/>
        <v>4401527.1916487776</v>
      </c>
      <c r="AL39" s="227">
        <f>IF(OR(SUM(X39:AG39)&lt;&gt;0,A39="EH"),INDEX(CASH!$B:$B,MATCH(A39,CASH!$A:$A,0)),"")</f>
        <v>280</v>
      </c>
      <c r="AM39" s="122">
        <f>AL39*VLOOKUP(C39,Config!$A$3:$C$9,3,FALSE)</f>
        <v>1400</v>
      </c>
      <c r="AN39" s="228">
        <f t="shared" si="4"/>
        <v>0.92238653603944176</v>
      </c>
      <c r="AO39" s="122" t="str">
        <f>IF(ISERROR(VLOOKUP(A39,Config!$A$12:$A$32,1,FALSE)),LEFT(A39,2),"PRL")</f>
        <v>DS</v>
      </c>
      <c r="AP39" s="122" t="str">
        <f t="shared" si="5"/>
        <v>DS307l</v>
      </c>
      <c r="AQ39" s="163" t="s">
        <v>882</v>
      </c>
      <c r="AR39" s="229" t="s">
        <v>781</v>
      </c>
      <c r="AS39" s="367" t="str">
        <f>IF(ISERROR(VLOOKUP($A39,'RAB Cat Lookup'!$B$4:$E$351,2,FALSE))=TRUE,"Unallocated",VLOOKUP($A39,'RAB Cat Lookup'!$B$4:$E$351,2,FALSE))</f>
        <v>Std</v>
      </c>
      <c r="AT39" s="367" t="str">
        <f>IF(ISERROR(VLOOKUP($A39,'RAB Cat Lookup'!$B$4:$E$351,4,FALSE))=TRUE,"Unallocated",VLOOKUP($A39,'RAB Cat Lookup'!$B$4:$E$351,4,FALSE))</f>
        <v>Substations</v>
      </c>
      <c r="AU39" s="121" t="str">
        <f t="shared" si="6"/>
        <v/>
      </c>
    </row>
    <row r="40" spans="1:47" x14ac:dyDescent="0.25">
      <c r="A40" s="217" t="s">
        <v>71</v>
      </c>
      <c r="B40" s="217" t="s">
        <v>359</v>
      </c>
      <c r="C40" s="123" t="s">
        <v>512</v>
      </c>
      <c r="D40" s="218">
        <f>S40/Config!A$40</f>
        <v>1320770.8133642068</v>
      </c>
      <c r="E40" s="219">
        <f>T40/Config!B$40</f>
        <v>788516.2874212499</v>
      </c>
      <c r="F40" s="219">
        <f>U40/Config!C$40</f>
        <v>100206.28011249997</v>
      </c>
      <c r="G40" s="219">
        <f>V40/Config!D$40</f>
        <v>432822.43474999978</v>
      </c>
      <c r="H40" s="219">
        <f>IF('Division Lvl'!H40="","",'Division Lvl'!H40/Escalators!C$11)</f>
        <v>454584</v>
      </c>
      <c r="I40" s="220">
        <f>IF('Division Lvl'!I40="","",'Division Lvl'!I40/Escalators!D$11)</f>
        <v>0</v>
      </c>
      <c r="J40" s="220">
        <f>IF('Division Lvl'!J40="","",'Division Lvl'!J40/Escalators!E$11)</f>
        <v>0</v>
      </c>
      <c r="K40" s="220">
        <f>IF('Division Lvl'!K40="","",'Division Lvl'!K40/Escalators!F$11)</f>
        <v>0</v>
      </c>
      <c r="L40" s="220">
        <f>IF('Division Lvl'!L40="","",'Division Lvl'!L40/Escalators!G$11)</f>
        <v>0</v>
      </c>
      <c r="M40" s="220">
        <f>IF('Division Lvl'!M40="","",'Division Lvl'!M40/Escalators!H$11)</f>
        <v>0</v>
      </c>
      <c r="N40" s="220">
        <f>IF('Division Lvl'!N40="","",'Division Lvl'!N40/Escalators!I$11)</f>
        <v>0</v>
      </c>
      <c r="O40" s="220">
        <f>IF('Division Lvl'!O40="","",'Division Lvl'!O40/Escalators!J$11)</f>
        <v>0</v>
      </c>
      <c r="P40" s="220">
        <f>IF('Division Lvl'!P40="","",'Division Lvl'!P40/Escalators!K$11)</f>
        <v>0</v>
      </c>
      <c r="Q40" s="220">
        <f>IF('Division Lvl'!Q40="","",'Division Lvl'!Q40/Escalators!L$11)</f>
        <v>0</v>
      </c>
      <c r="R40" s="221">
        <v>0</v>
      </c>
      <c r="S40" s="222">
        <v>1196553.1700000002</v>
      </c>
      <c r="T40" s="223">
        <v>732215.76</v>
      </c>
      <c r="U40" s="223">
        <v>95377.77999999997</v>
      </c>
      <c r="V40" s="223">
        <v>422265.7899999998</v>
      </c>
      <c r="W40" s="223">
        <v>454584</v>
      </c>
      <c r="X40" s="224">
        <f>I40*Config!F$40</f>
        <v>0</v>
      </c>
      <c r="Y40" s="224">
        <f>J40*Config!G$40</f>
        <v>0</v>
      </c>
      <c r="Z40" s="224">
        <f>K40*Config!H$40</f>
        <v>0</v>
      </c>
      <c r="AA40" s="224">
        <f>L40*Config!I$40</f>
        <v>0</v>
      </c>
      <c r="AB40" s="224">
        <f>M40*Config!J$40</f>
        <v>0</v>
      </c>
      <c r="AC40" s="224">
        <f>N40*Config!K$40</f>
        <v>0</v>
      </c>
      <c r="AD40" s="224">
        <f>O40*Config!L$40</f>
        <v>0</v>
      </c>
      <c r="AE40" s="224">
        <f>P40*Config!M$40</f>
        <v>0</v>
      </c>
      <c r="AF40" s="224">
        <f>Q40*Config!N$40</f>
        <v>0</v>
      </c>
      <c r="AG40" s="225">
        <f>R40*Config!O$40</f>
        <v>0</v>
      </c>
      <c r="AH40" s="226">
        <f t="shared" si="0"/>
        <v>0</v>
      </c>
      <c r="AI40" s="220">
        <f t="shared" si="1"/>
        <v>0</v>
      </c>
      <c r="AJ40" s="224">
        <f t="shared" si="2"/>
        <v>0</v>
      </c>
      <c r="AK40" s="225">
        <f t="shared" si="3"/>
        <v>0</v>
      </c>
      <c r="AL40" s="227" t="str">
        <f>IF(OR(SUM(X40:AG40)&lt;&gt;0,A40="EH"),INDEX(CASH!$B:$B,MATCH(A40,CASH!$A:$A,0)),"")</f>
        <v/>
      </c>
      <c r="AM40" s="230">
        <v>4200</v>
      </c>
      <c r="AN40" s="228">
        <f t="shared" si="4"/>
        <v>0.36074199755226066</v>
      </c>
      <c r="AO40" s="122" t="str">
        <f>IF(ISERROR(VLOOKUP(A40,Config!$A$12:$A$32,1,FALSE)),LEFT(A40,2),"PRL")</f>
        <v>DS</v>
      </c>
      <c r="AP40" s="122" t="str">
        <f t="shared" si="5"/>
        <v>DS308s</v>
      </c>
      <c r="AQ40" s="163" t="s">
        <v>882</v>
      </c>
      <c r="AR40" s="229" t="s">
        <v>781</v>
      </c>
      <c r="AS40" s="367" t="str">
        <f>IF(ISERROR(VLOOKUP($A40,'RAB Cat Lookup'!$B$4:$E$351,2,FALSE))=TRUE,"Unallocated",VLOOKUP($A40,'RAB Cat Lookup'!$B$4:$E$351,2,FALSE))</f>
        <v>Std</v>
      </c>
      <c r="AT40" s="367" t="str">
        <f>IF(ISERROR(VLOOKUP($A40,'RAB Cat Lookup'!$B$4:$E$351,4,FALSE))=TRUE,"Unallocated",VLOOKUP($A40,'RAB Cat Lookup'!$B$4:$E$351,4,FALSE))</f>
        <v>Substations</v>
      </c>
      <c r="AU40" s="121" t="str">
        <f t="shared" si="6"/>
        <v/>
      </c>
    </row>
    <row r="41" spans="1:47" x14ac:dyDescent="0.25">
      <c r="A41" s="217" t="s">
        <v>72</v>
      </c>
      <c r="B41" s="217" t="s">
        <v>264</v>
      </c>
      <c r="C41" s="123" t="s">
        <v>512</v>
      </c>
      <c r="D41" s="218">
        <f>S41/Config!A$40</f>
        <v>355237.11125691002</v>
      </c>
      <c r="E41" s="219">
        <f>T41/Config!B$40</f>
        <v>415649.90830406244</v>
      </c>
      <c r="F41" s="219">
        <f>U41/Config!C$40</f>
        <v>582597.48141874967</v>
      </c>
      <c r="G41" s="219">
        <f>V41/Config!D$40</f>
        <v>1543728.31</v>
      </c>
      <c r="H41" s="219">
        <f>IF('Division Lvl'!H41="","",'Division Lvl'!H41/Escalators!C$11)</f>
        <v>877711.91999999993</v>
      </c>
      <c r="I41" s="220">
        <f>IF('Division Lvl'!I41="","",'Division Lvl'!I41/Escalators!D$11)</f>
        <v>1498487.8457216027</v>
      </c>
      <c r="J41" s="220">
        <f>IF('Division Lvl'!J41="","",'Division Lvl'!J41/Escalators!E$11)</f>
        <v>1495980.6895125087</v>
      </c>
      <c r="K41" s="220">
        <f>IF('Division Lvl'!K41="","",'Division Lvl'!K41/Escalators!F$11)</f>
        <v>1492041.4493225415</v>
      </c>
      <c r="L41" s="220">
        <f>IF('Division Lvl'!L41="","",'Division Lvl'!L41/Escalators!G$11)</f>
        <v>1487473.0496269143</v>
      </c>
      <c r="M41" s="220">
        <f>IF('Division Lvl'!M41="","",'Division Lvl'!M41/Escalators!H$11)</f>
        <v>1483437.992100053</v>
      </c>
      <c r="N41" s="220">
        <f>IF('Division Lvl'!N41="","",'Division Lvl'!N41/Escalators!I$11)</f>
        <v>1483437.992100053</v>
      </c>
      <c r="O41" s="220">
        <f>IF('Division Lvl'!O41="","",'Division Lvl'!O41/Escalators!J$11)</f>
        <v>1483437.992100053</v>
      </c>
      <c r="P41" s="220">
        <f>IF('Division Lvl'!P41="","",'Division Lvl'!P41/Escalators!K$11)</f>
        <v>1483437.992100053</v>
      </c>
      <c r="Q41" s="220">
        <f>IF('Division Lvl'!Q41="","",'Division Lvl'!Q41/Escalators!L$11)</f>
        <v>1483437.992100053</v>
      </c>
      <c r="R41" s="221">
        <v>1500000</v>
      </c>
      <c r="S41" s="222">
        <v>321827.28999999998</v>
      </c>
      <c r="T41" s="223">
        <v>385972.26</v>
      </c>
      <c r="U41" s="223">
        <v>554524.66999999969</v>
      </c>
      <c r="V41" s="223">
        <v>1506076.4000000001</v>
      </c>
      <c r="W41" s="223">
        <v>877711.91999999993</v>
      </c>
      <c r="X41" s="224">
        <f>I41*Config!F$40</f>
        <v>1535950.0418646426</v>
      </c>
      <c r="Y41" s="224">
        <f>J41*Config!G$40</f>
        <v>1571714.7119190793</v>
      </c>
      <c r="Z41" s="224">
        <f>K41*Config!H$40</f>
        <v>1606765.4488868574</v>
      </c>
      <c r="AA41" s="224">
        <f>L41*Config!I$40</f>
        <v>1641891.9266354679</v>
      </c>
      <c r="AB41" s="224">
        <f>M41*Config!J$40</f>
        <v>1678373.9275759775</v>
      </c>
      <c r="AC41" s="224">
        <f>N41*Config!K$40</f>
        <v>1720333.2757653769</v>
      </c>
      <c r="AD41" s="224">
        <f>O41*Config!L$40</f>
        <v>1763341.6076595113</v>
      </c>
      <c r="AE41" s="224">
        <f>P41*Config!M$40</f>
        <v>1807425.1478509989</v>
      </c>
      <c r="AF41" s="224">
        <f>Q41*Config!N$40</f>
        <v>1852610.7765472736</v>
      </c>
      <c r="AG41" s="225">
        <f>R41*Config!O$40</f>
        <v>1920126.8162945355</v>
      </c>
      <c r="AH41" s="226">
        <f t="shared" si="0"/>
        <v>7457421.0262836199</v>
      </c>
      <c r="AI41" s="220">
        <f t="shared" si="1"/>
        <v>14891172.99468383</v>
      </c>
      <c r="AJ41" s="224">
        <f t="shared" si="2"/>
        <v>8034696.0568820257</v>
      </c>
      <c r="AK41" s="225">
        <f t="shared" si="3"/>
        <v>17098533.680999722</v>
      </c>
      <c r="AL41" s="227">
        <f>IF(OR(SUM(X41:AG41)&lt;&gt;0,A41="EH"),INDEX(CASH!$B:$B,MATCH(A41,CASH!$A:$A,0)),"")</f>
        <v>230</v>
      </c>
      <c r="AM41" s="122">
        <f>AL41*VLOOKUP(C41,Config!$A$3:$C$9,3,FALSE)</f>
        <v>3450</v>
      </c>
      <c r="AN41" s="228">
        <f t="shared" si="4"/>
        <v>0.50988791794492228</v>
      </c>
      <c r="AO41" s="122" t="str">
        <f>IF(ISERROR(VLOOKUP(A41,Config!$A$12:$A$32,1,FALSE)),LEFT(A41,2),"PRL")</f>
        <v>DS</v>
      </c>
      <c r="AP41" s="122" t="str">
        <f t="shared" si="5"/>
        <v>DS312s</v>
      </c>
      <c r="AQ41" s="163" t="s">
        <v>882</v>
      </c>
      <c r="AR41" s="229" t="s">
        <v>781</v>
      </c>
      <c r="AS41" s="367" t="str">
        <f>IF(ISERROR(VLOOKUP($A41,'RAB Cat Lookup'!$B$4:$E$351,2,FALSE))=TRUE,"Unallocated",VLOOKUP($A41,'RAB Cat Lookup'!$B$4:$E$351,2,FALSE))</f>
        <v>Std</v>
      </c>
      <c r="AT41" s="367" t="str">
        <f>IF(ISERROR(VLOOKUP($A41,'RAB Cat Lookup'!$B$4:$E$351,4,FALSE))=TRUE,"Unallocated",VLOOKUP($A41,'RAB Cat Lookup'!$B$4:$E$351,4,FALSE))</f>
        <v>Substations</v>
      </c>
      <c r="AU41" s="121" t="str">
        <f t="shared" si="6"/>
        <v/>
      </c>
    </row>
    <row r="42" spans="1:47" x14ac:dyDescent="0.25">
      <c r="A42" s="217" t="s">
        <v>72</v>
      </c>
      <c r="B42" s="217" t="s">
        <v>264</v>
      </c>
      <c r="C42" s="123" t="s">
        <v>778</v>
      </c>
      <c r="D42" s="218">
        <f>S42/Config!A$40</f>
        <v>0</v>
      </c>
      <c r="E42" s="219">
        <f>T42/Config!B$40</f>
        <v>0</v>
      </c>
      <c r="F42" s="219">
        <f>U42/Config!C$40</f>
        <v>0</v>
      </c>
      <c r="G42" s="219">
        <f>V42/Config!D$40</f>
        <v>0</v>
      </c>
      <c r="H42" s="219">
        <f>IF('Division Lvl'!H42="","",'Division Lvl'!H42/Escalators!C$11)</f>
        <v>0</v>
      </c>
      <c r="I42" s="220">
        <f>IF('Division Lvl'!I42="","",'Division Lvl'!I42/Escalators!D$11)</f>
        <v>0</v>
      </c>
      <c r="J42" s="220">
        <f>IF('Division Lvl'!J42="","",'Division Lvl'!J42/Escalators!E$11)</f>
        <v>0</v>
      </c>
      <c r="K42" s="220">
        <f>IF('Division Lvl'!K42="","",'Division Lvl'!K42/Escalators!F$11)</f>
        <v>0</v>
      </c>
      <c r="L42" s="220">
        <f>IF('Division Lvl'!L42="","",'Division Lvl'!L42/Escalators!G$11)</f>
        <v>0</v>
      </c>
      <c r="M42" s="220">
        <f>IF('Division Lvl'!M42="","",'Division Lvl'!M42/Escalators!H$11)</f>
        <v>0</v>
      </c>
      <c r="N42" s="220">
        <f>IF('Division Lvl'!N42="","",'Division Lvl'!N42/Escalators!I$11)</f>
        <v>0</v>
      </c>
      <c r="O42" s="220">
        <f>IF('Division Lvl'!O42="","",'Division Lvl'!O42/Escalators!J$11)</f>
        <v>494479.33070001769</v>
      </c>
      <c r="P42" s="220">
        <f>IF('Division Lvl'!P42="","",'Division Lvl'!P42/Escalators!K$11)</f>
        <v>494479.33070001769</v>
      </c>
      <c r="Q42" s="220">
        <f>IF('Division Lvl'!Q42="","",'Division Lvl'!Q42/Escalators!L$11)</f>
        <v>494479.33070001769</v>
      </c>
      <c r="R42" s="221">
        <v>500000</v>
      </c>
      <c r="S42" s="222">
        <v>0</v>
      </c>
      <c r="T42" s="223">
        <v>0</v>
      </c>
      <c r="U42" s="223">
        <v>0</v>
      </c>
      <c r="V42" s="223">
        <v>0</v>
      </c>
      <c r="W42" s="223">
        <v>0</v>
      </c>
      <c r="X42" s="224">
        <f>I42*Config!F$40</f>
        <v>0</v>
      </c>
      <c r="Y42" s="224">
        <f>J42*Config!G$40</f>
        <v>0</v>
      </c>
      <c r="Z42" s="224">
        <f>K42*Config!H$40</f>
        <v>0</v>
      </c>
      <c r="AA42" s="224">
        <f>L42*Config!I$40</f>
        <v>0</v>
      </c>
      <c r="AB42" s="224">
        <f>M42*Config!J$40</f>
        <v>0</v>
      </c>
      <c r="AC42" s="224">
        <f>N42*Config!K$40</f>
        <v>0</v>
      </c>
      <c r="AD42" s="224">
        <f>O42*Config!L$40</f>
        <v>587780.53588650376</v>
      </c>
      <c r="AE42" s="224">
        <f>P42*Config!M$40</f>
        <v>602475.0492836663</v>
      </c>
      <c r="AF42" s="224">
        <f>Q42*Config!N$40</f>
        <v>617536.92551575787</v>
      </c>
      <c r="AG42" s="225">
        <f>R42*Config!O$40</f>
        <v>640042.27209817851</v>
      </c>
      <c r="AH42" s="226">
        <f t="shared" si="0"/>
        <v>0</v>
      </c>
      <c r="AI42" s="220">
        <f t="shared" si="1"/>
        <v>1983437.992100053</v>
      </c>
      <c r="AJ42" s="224">
        <f t="shared" si="2"/>
        <v>0</v>
      </c>
      <c r="AK42" s="225">
        <f t="shared" si="3"/>
        <v>2447834.7827841062</v>
      </c>
      <c r="AL42" s="227">
        <f>IF(OR(SUM(X42:AG42)&lt;&gt;0,A42="EH"),INDEX(CASH!$B:$B,MATCH(A42,CASH!$A:$A,0)),"")</f>
        <v>230</v>
      </c>
      <c r="AM42" s="122">
        <f>AL42*VLOOKUP(C42,Config!$A$3:$C$9,3,FALSE)</f>
        <v>2300</v>
      </c>
      <c r="AN42" s="228">
        <f t="shared" si="4"/>
        <v>0.69340911823626294</v>
      </c>
      <c r="AO42" s="122" t="str">
        <f>IF(ISERROR(VLOOKUP(A42,Config!$A$12:$A$32,1,FALSE)),LEFT(A42,2),"PRL")</f>
        <v>DS</v>
      </c>
      <c r="AP42" s="122" t="str">
        <f t="shared" si="5"/>
        <v>DS312m</v>
      </c>
      <c r="AQ42" s="163" t="s">
        <v>882</v>
      </c>
      <c r="AR42" s="229" t="s">
        <v>781</v>
      </c>
      <c r="AS42" s="367" t="str">
        <f>IF(ISERROR(VLOOKUP($A42,'RAB Cat Lookup'!$B$4:$E$351,2,FALSE))=TRUE,"Unallocated",VLOOKUP($A42,'RAB Cat Lookup'!$B$4:$E$351,2,FALSE))</f>
        <v>Std</v>
      </c>
      <c r="AT42" s="367" t="str">
        <f>IF(ISERROR(VLOOKUP($A42,'RAB Cat Lookup'!$B$4:$E$351,4,FALSE))=TRUE,"Unallocated",VLOOKUP($A42,'RAB Cat Lookup'!$B$4:$E$351,4,FALSE))</f>
        <v>Substations</v>
      </c>
      <c r="AU42" s="121" t="str">
        <f t="shared" si="6"/>
        <v/>
      </c>
    </row>
    <row r="43" spans="1:47" x14ac:dyDescent="0.25">
      <c r="A43" s="217" t="s">
        <v>72</v>
      </c>
      <c r="B43" s="217" t="s">
        <v>264</v>
      </c>
      <c r="C43" s="123" t="s">
        <v>777</v>
      </c>
      <c r="D43" s="218">
        <f>S43/Config!A$40</f>
        <v>0</v>
      </c>
      <c r="E43" s="219">
        <f>T43/Config!B$40</f>
        <v>0</v>
      </c>
      <c r="F43" s="219">
        <f>U43/Config!C$40</f>
        <v>0</v>
      </c>
      <c r="G43" s="219">
        <f>V43/Config!D$40</f>
        <v>0</v>
      </c>
      <c r="H43" s="219">
        <f>IF('Division Lvl'!H43="","",'Division Lvl'!H43/Escalators!C$11)</f>
        <v>0</v>
      </c>
      <c r="I43" s="220">
        <f>IF('Division Lvl'!I43="","",'Division Lvl'!I43/Escalators!D$11)</f>
        <v>0</v>
      </c>
      <c r="J43" s="220">
        <f>IF('Division Lvl'!J43="","",'Division Lvl'!J43/Escalators!E$11)</f>
        <v>0</v>
      </c>
      <c r="K43" s="220">
        <f>IF('Division Lvl'!K43="","",'Division Lvl'!K43/Escalators!F$11)</f>
        <v>0</v>
      </c>
      <c r="L43" s="220">
        <f>IF('Division Lvl'!L43="","",'Division Lvl'!L43/Escalators!G$11)</f>
        <v>0</v>
      </c>
      <c r="M43" s="220">
        <f>IF('Division Lvl'!M43="","",'Division Lvl'!M43/Escalators!H$11)</f>
        <v>0</v>
      </c>
      <c r="N43" s="220">
        <f>IF('Division Lvl'!N43="","",'Division Lvl'!N43/Escalators!I$11)</f>
        <v>0</v>
      </c>
      <c r="O43" s="220">
        <f>IF('Division Lvl'!O43="","",'Division Lvl'!O43/Escalators!J$11)</f>
        <v>0</v>
      </c>
      <c r="P43" s="220">
        <f>IF('Division Lvl'!P43="","",'Division Lvl'!P43/Escalators!K$11)</f>
        <v>0</v>
      </c>
      <c r="Q43" s="220">
        <f>IF('Division Lvl'!Q43="","",'Division Lvl'!Q43/Escalators!L$11)</f>
        <v>494479.33070001769</v>
      </c>
      <c r="R43" s="221">
        <v>500000</v>
      </c>
      <c r="S43" s="222">
        <v>0</v>
      </c>
      <c r="T43" s="223">
        <v>0</v>
      </c>
      <c r="U43" s="223">
        <v>0</v>
      </c>
      <c r="V43" s="223">
        <v>0</v>
      </c>
      <c r="W43" s="223">
        <v>0</v>
      </c>
      <c r="X43" s="224">
        <f>I43*Config!F$40</f>
        <v>0</v>
      </c>
      <c r="Y43" s="224">
        <f>J43*Config!G$40</f>
        <v>0</v>
      </c>
      <c r="Z43" s="224">
        <f>K43*Config!H$40</f>
        <v>0</v>
      </c>
      <c r="AA43" s="224">
        <f>L43*Config!I$40</f>
        <v>0</v>
      </c>
      <c r="AB43" s="224">
        <f>M43*Config!J$40</f>
        <v>0</v>
      </c>
      <c r="AC43" s="224">
        <f>N43*Config!K$40</f>
        <v>0</v>
      </c>
      <c r="AD43" s="224">
        <f>O43*Config!L$40</f>
        <v>0</v>
      </c>
      <c r="AE43" s="224">
        <f>P43*Config!M$40</f>
        <v>0</v>
      </c>
      <c r="AF43" s="224">
        <f>Q43*Config!N$40</f>
        <v>617536.92551575787</v>
      </c>
      <c r="AG43" s="225">
        <f>R43*Config!O$40</f>
        <v>640042.27209817851</v>
      </c>
      <c r="AH43" s="226">
        <f t="shared" si="0"/>
        <v>0</v>
      </c>
      <c r="AI43" s="220">
        <f t="shared" si="1"/>
        <v>994479.33070001774</v>
      </c>
      <c r="AJ43" s="224">
        <f t="shared" si="2"/>
        <v>0</v>
      </c>
      <c r="AK43" s="225">
        <f t="shared" si="3"/>
        <v>1257579.1976139364</v>
      </c>
      <c r="AL43" s="227">
        <f>IF(OR(SUM(X43:AG43)&lt;&gt;0,A43="EH"),INDEX(CASH!$B:$B,MATCH(A43,CASH!$A:$A,0)),"")</f>
        <v>230</v>
      </c>
      <c r="AM43" s="122">
        <f>AL43*VLOOKUP(C43,Config!$A$3:$C$9,3,FALSE)</f>
        <v>1150</v>
      </c>
      <c r="AN43" s="228">
        <f t="shared" si="4"/>
        <v>0.94518610956129101</v>
      </c>
      <c r="AO43" s="122" t="str">
        <f>IF(ISERROR(VLOOKUP(A43,Config!$A$12:$A$32,1,FALSE)),LEFT(A43,2),"PRL")</f>
        <v>DS</v>
      </c>
      <c r="AP43" s="122" t="str">
        <f t="shared" si="5"/>
        <v>DS312l</v>
      </c>
      <c r="AQ43" s="163" t="s">
        <v>882</v>
      </c>
      <c r="AR43" s="229" t="s">
        <v>781</v>
      </c>
      <c r="AS43" s="367" t="str">
        <f>IF(ISERROR(VLOOKUP($A43,'RAB Cat Lookup'!$B$4:$E$351,2,FALSE))=TRUE,"Unallocated",VLOOKUP($A43,'RAB Cat Lookup'!$B$4:$E$351,2,FALSE))</f>
        <v>Std</v>
      </c>
      <c r="AT43" s="367" t="str">
        <f>IF(ISERROR(VLOOKUP($A43,'RAB Cat Lookup'!$B$4:$E$351,4,FALSE))=TRUE,"Unallocated",VLOOKUP($A43,'RAB Cat Lookup'!$B$4:$E$351,4,FALSE))</f>
        <v>Substations</v>
      </c>
      <c r="AU43" s="121" t="str">
        <f t="shared" si="6"/>
        <v/>
      </c>
    </row>
    <row r="44" spans="1:47" x14ac:dyDescent="0.25">
      <c r="A44" s="217" t="s">
        <v>73</v>
      </c>
      <c r="B44" s="217" t="s">
        <v>265</v>
      </c>
      <c r="C44" s="123" t="s">
        <v>512</v>
      </c>
      <c r="D44" s="218">
        <f>S44/Config!A$40</f>
        <v>506581.92323649197</v>
      </c>
      <c r="E44" s="219">
        <f>T44/Config!B$40</f>
        <v>374120.23517859366</v>
      </c>
      <c r="F44" s="219">
        <f>U44/Config!C$40</f>
        <v>207085.79402499998</v>
      </c>
      <c r="G44" s="219">
        <f>V44/Config!D$40</f>
        <v>-7073.9247500000001</v>
      </c>
      <c r="H44" s="219">
        <f>IF('Division Lvl'!H44="","",'Division Lvl'!H44/Escalators!C$11)</f>
        <v>61797.11</v>
      </c>
      <c r="I44" s="220">
        <f>IF('Division Lvl'!I44="","",'Division Lvl'!I44/Escalators!D$11)</f>
        <v>0</v>
      </c>
      <c r="J44" s="220">
        <f>IF('Division Lvl'!J44="","",'Division Lvl'!J44/Escalators!E$11)</f>
        <v>0</v>
      </c>
      <c r="K44" s="220">
        <f>IF('Division Lvl'!K44="","",'Division Lvl'!K44/Escalators!F$11)</f>
        <v>0</v>
      </c>
      <c r="L44" s="220">
        <f>IF('Division Lvl'!L44="","",'Division Lvl'!L44/Escalators!G$11)</f>
        <v>0</v>
      </c>
      <c r="M44" s="220">
        <f>IF('Division Lvl'!M44="","",'Division Lvl'!M44/Escalators!H$11)</f>
        <v>0</v>
      </c>
      <c r="N44" s="220">
        <f>IF('Division Lvl'!N44="","",'Division Lvl'!N44/Escalators!I$11)</f>
        <v>0</v>
      </c>
      <c r="O44" s="220">
        <f>IF('Division Lvl'!O44="","",'Division Lvl'!O44/Escalators!J$11)</f>
        <v>0</v>
      </c>
      <c r="P44" s="220">
        <f>IF('Division Lvl'!P44="","",'Division Lvl'!P44/Escalators!K$11)</f>
        <v>0</v>
      </c>
      <c r="Q44" s="220">
        <f>IF('Division Lvl'!Q44="","",'Division Lvl'!Q44/Escalators!L$11)</f>
        <v>0</v>
      </c>
      <c r="R44" s="221">
        <v>0</v>
      </c>
      <c r="S44" s="222">
        <v>458938.21999999991</v>
      </c>
      <c r="T44" s="223">
        <v>347407.82999999996</v>
      </c>
      <c r="U44" s="223">
        <v>197107.24</v>
      </c>
      <c r="V44" s="223">
        <v>-6901.39</v>
      </c>
      <c r="W44" s="223">
        <v>61797.11</v>
      </c>
      <c r="X44" s="224">
        <f>I44*Config!F$40</f>
        <v>0</v>
      </c>
      <c r="Y44" s="224">
        <f>J44*Config!G$40</f>
        <v>0</v>
      </c>
      <c r="Z44" s="224">
        <f>K44*Config!H$40</f>
        <v>0</v>
      </c>
      <c r="AA44" s="224">
        <f>L44*Config!I$40</f>
        <v>0</v>
      </c>
      <c r="AB44" s="224">
        <f>M44*Config!J$40</f>
        <v>0</v>
      </c>
      <c r="AC44" s="224">
        <f>N44*Config!K$40</f>
        <v>0</v>
      </c>
      <c r="AD44" s="224">
        <f>O44*Config!L$40</f>
        <v>0</v>
      </c>
      <c r="AE44" s="224">
        <f>P44*Config!M$40</f>
        <v>0</v>
      </c>
      <c r="AF44" s="224">
        <f>Q44*Config!N$40</f>
        <v>0</v>
      </c>
      <c r="AG44" s="225">
        <f>R44*Config!O$40</f>
        <v>0</v>
      </c>
      <c r="AH44" s="226">
        <f t="shared" si="0"/>
        <v>0</v>
      </c>
      <c r="AI44" s="220">
        <f t="shared" si="1"/>
        <v>0</v>
      </c>
      <c r="AJ44" s="224">
        <f t="shared" si="2"/>
        <v>0</v>
      </c>
      <c r="AK44" s="225">
        <f t="shared" si="3"/>
        <v>0</v>
      </c>
      <c r="AL44" s="227" t="str">
        <f>IF(OR(SUM(X44:AG44)&lt;&gt;0,A44="EH"),INDEX(CASH!$B:$B,MATCH(A44,CASH!$A:$A,0)),"")</f>
        <v/>
      </c>
      <c r="AM44" s="230">
        <v>3300</v>
      </c>
      <c r="AN44" s="228">
        <f t="shared" si="4"/>
        <v>0.54006397789077143</v>
      </c>
      <c r="AO44" s="122" t="str">
        <f>IF(ISERROR(VLOOKUP(A44,Config!$A$12:$A$32,1,FALSE)),LEFT(A44,2),"PRL")</f>
        <v>DS</v>
      </c>
      <c r="AP44" s="122" t="str">
        <f t="shared" si="5"/>
        <v>DS313s</v>
      </c>
      <c r="AQ44" s="163" t="s">
        <v>882</v>
      </c>
      <c r="AR44" s="229" t="s">
        <v>781</v>
      </c>
      <c r="AS44" s="367" t="str">
        <f>IF(ISERROR(VLOOKUP($A44,'RAB Cat Lookup'!$B$4:$E$351,2,FALSE))=TRUE,"Unallocated",VLOOKUP($A44,'RAB Cat Lookup'!$B$4:$E$351,2,FALSE))</f>
        <v>Std</v>
      </c>
      <c r="AT44" s="367" t="str">
        <f>IF(ISERROR(VLOOKUP($A44,'RAB Cat Lookup'!$B$4:$E$351,4,FALSE))=TRUE,"Unallocated",VLOOKUP($A44,'RAB Cat Lookup'!$B$4:$E$351,4,FALSE))</f>
        <v>Substations</v>
      </c>
      <c r="AU44" s="121" t="str">
        <f t="shared" si="6"/>
        <v/>
      </c>
    </row>
    <row r="45" spans="1:47" x14ac:dyDescent="0.25">
      <c r="A45" s="217" t="s">
        <v>347</v>
      </c>
      <c r="B45" s="217" t="s">
        <v>348</v>
      </c>
      <c r="C45" s="123" t="s">
        <v>512</v>
      </c>
      <c r="D45" s="218">
        <f>S45/Config!A$40</f>
        <v>0</v>
      </c>
      <c r="E45" s="219">
        <f>T45/Config!B$40</f>
        <v>0</v>
      </c>
      <c r="F45" s="219">
        <f>U45/Config!C$40</f>
        <v>397729.63249374996</v>
      </c>
      <c r="G45" s="219">
        <f>V45/Config!D$40</f>
        <v>1011199.2565000013</v>
      </c>
      <c r="H45" s="219">
        <f>IF('Division Lvl'!H45="","",'Division Lvl'!H45/Escalators!C$11)</f>
        <v>263730.92</v>
      </c>
      <c r="I45" s="220">
        <f>IF('Division Lvl'!I45="","",'Division Lvl'!I45/Escalators!D$11)</f>
        <v>530464.69738544733</v>
      </c>
      <c r="J45" s="220">
        <f>IF('Division Lvl'!J45="","",'Division Lvl'!J45/Escalators!E$11)</f>
        <v>529577.16408742801</v>
      </c>
      <c r="K45" s="220">
        <f>IF('Division Lvl'!K45="","",'Division Lvl'!K45/Escalators!F$11)</f>
        <v>528182.67306017969</v>
      </c>
      <c r="L45" s="220">
        <f>IF('Division Lvl'!L45="","",'Division Lvl'!L45/Escalators!G$11)</f>
        <v>526565.45956792764</v>
      </c>
      <c r="M45" s="220">
        <f>IF('Division Lvl'!M45="","",'Division Lvl'!M45/Escalators!H$11)</f>
        <v>525137.04920341878</v>
      </c>
      <c r="N45" s="220">
        <f>IF('Division Lvl'!N45="","",'Division Lvl'!N45/Escalators!I$11)</f>
        <v>525137.04920341878</v>
      </c>
      <c r="O45" s="220">
        <f>IF('Division Lvl'!O45="","",'Division Lvl'!O45/Escalators!J$11)</f>
        <v>525137.04920341878</v>
      </c>
      <c r="P45" s="220">
        <f>IF('Division Lvl'!P45="","",'Division Lvl'!P45/Escalators!K$11)</f>
        <v>525137.04920341878</v>
      </c>
      <c r="Q45" s="220">
        <f>IF('Division Lvl'!Q45="","",'Division Lvl'!Q45/Escalators!L$11)</f>
        <v>525137.04920341878</v>
      </c>
      <c r="R45" s="221">
        <v>531000</v>
      </c>
      <c r="S45" s="222">
        <v>0</v>
      </c>
      <c r="T45" s="223">
        <v>0</v>
      </c>
      <c r="U45" s="223">
        <v>378564.79</v>
      </c>
      <c r="V45" s="223">
        <v>986535.86000000138</v>
      </c>
      <c r="W45" s="223">
        <v>263730.92</v>
      </c>
      <c r="X45" s="224">
        <f>I45*Config!F$40</f>
        <v>543726.31482008344</v>
      </c>
      <c r="Y45" s="224">
        <f>J45*Config!G$40</f>
        <v>556387.00801935396</v>
      </c>
      <c r="Z45" s="224">
        <f>K45*Config!H$40</f>
        <v>568794.96890594752</v>
      </c>
      <c r="AA45" s="224">
        <f>L45*Config!I$40</f>
        <v>581229.7420289556</v>
      </c>
      <c r="AB45" s="224">
        <f>M45*Config!J$40</f>
        <v>594144.37036189612</v>
      </c>
      <c r="AC45" s="224">
        <f>N45*Config!K$40</f>
        <v>608997.97962094343</v>
      </c>
      <c r="AD45" s="224">
        <f>O45*Config!L$40</f>
        <v>624222.92911146709</v>
      </c>
      <c r="AE45" s="224">
        <f>P45*Config!M$40</f>
        <v>639828.50233925367</v>
      </c>
      <c r="AF45" s="224">
        <f>Q45*Config!N$40</f>
        <v>655824.21489773493</v>
      </c>
      <c r="AG45" s="225">
        <f>R45*Config!O$40</f>
        <v>679724.89296826557</v>
      </c>
      <c r="AH45" s="226">
        <f t="shared" si="0"/>
        <v>2639927.0433044014</v>
      </c>
      <c r="AI45" s="220">
        <f t="shared" si="1"/>
        <v>5271475.240118077</v>
      </c>
      <c r="AJ45" s="224">
        <f t="shared" si="2"/>
        <v>2844282.4041362368</v>
      </c>
      <c r="AK45" s="225">
        <f t="shared" si="3"/>
        <v>6052880.9230739009</v>
      </c>
      <c r="AL45" s="227">
        <f>IF(OR(SUM(X45:AG45)&lt;&gt;0,A45="EH"),INDEX(CASH!$B:$B,MATCH(A45,CASH!$A:$A,0)),"")</f>
        <v>280</v>
      </c>
      <c r="AM45" s="122">
        <f>AL45*VLOOKUP(C45,Config!$A$3:$C$9,3,FALSE)</f>
        <v>4200</v>
      </c>
      <c r="AN45" s="228">
        <f t="shared" si="4"/>
        <v>0.36074199755226066</v>
      </c>
      <c r="AO45" s="122" t="str">
        <f>IF(ISERROR(VLOOKUP(A45,Config!$A$12:$A$32,1,FALSE)),LEFT(A45,2),"PRL")</f>
        <v>DS</v>
      </c>
      <c r="AP45" s="122" t="str">
        <f t="shared" si="5"/>
        <v>DS315s</v>
      </c>
      <c r="AQ45" s="163" t="s">
        <v>882</v>
      </c>
      <c r="AR45" s="229" t="s">
        <v>781</v>
      </c>
      <c r="AS45" s="367" t="str">
        <f>IF(ISERROR(VLOOKUP($A45,'RAB Cat Lookup'!$B$4:$E$351,2,FALSE))=TRUE,"Unallocated",VLOOKUP($A45,'RAB Cat Lookup'!$B$4:$E$351,2,FALSE))</f>
        <v>Std</v>
      </c>
      <c r="AT45" s="367" t="str">
        <f>IF(ISERROR(VLOOKUP($A45,'RAB Cat Lookup'!$B$4:$E$351,4,FALSE))=TRUE,"Unallocated",VLOOKUP($A45,'RAB Cat Lookup'!$B$4:$E$351,4,FALSE))</f>
        <v>Substations</v>
      </c>
      <c r="AU45" s="121" t="str">
        <f t="shared" si="6"/>
        <v/>
      </c>
    </row>
    <row r="46" spans="1:47" x14ac:dyDescent="0.25">
      <c r="A46" s="217" t="s">
        <v>347</v>
      </c>
      <c r="B46" s="217" t="s">
        <v>348</v>
      </c>
      <c r="C46" s="123" t="s">
        <v>778</v>
      </c>
      <c r="D46" s="218">
        <f>S46/Config!A$40</f>
        <v>0</v>
      </c>
      <c r="E46" s="219">
        <f>T46/Config!B$40</f>
        <v>0</v>
      </c>
      <c r="F46" s="219">
        <f>U46/Config!C$40</f>
        <v>0</v>
      </c>
      <c r="G46" s="219">
        <f>V46/Config!D$40</f>
        <v>0</v>
      </c>
      <c r="H46" s="219">
        <f>IF('Division Lvl'!H46="","",'Division Lvl'!H46/Escalators!C$11)</f>
        <v>0</v>
      </c>
      <c r="I46" s="220">
        <f>IF('Division Lvl'!I46="","",'Division Lvl'!I46/Escalators!D$11)</f>
        <v>176821.5657951491</v>
      </c>
      <c r="J46" s="220">
        <f>IF('Division Lvl'!J46="","",'Division Lvl'!J46/Escalators!E$11)</f>
        <v>176525.721362476</v>
      </c>
      <c r="K46" s="220">
        <f>IF('Division Lvl'!K46="","",'Division Lvl'!K46/Escalators!F$11)</f>
        <v>176060.89102005991</v>
      </c>
      <c r="L46" s="220">
        <f>IF('Division Lvl'!L46="","",'Division Lvl'!L46/Escalators!G$11)</f>
        <v>175521.81985597589</v>
      </c>
      <c r="M46" s="220">
        <f>IF('Division Lvl'!M46="","",'Division Lvl'!M46/Escalators!H$11)</f>
        <v>175045.68306780624</v>
      </c>
      <c r="N46" s="220">
        <f>IF('Division Lvl'!N46="","",'Division Lvl'!N46/Escalators!I$11)</f>
        <v>175045.68306780624</v>
      </c>
      <c r="O46" s="220">
        <f>IF('Division Lvl'!O46="","",'Division Lvl'!O46/Escalators!J$11)</f>
        <v>175045.68306780624</v>
      </c>
      <c r="P46" s="220">
        <f>IF('Division Lvl'!P46="","",'Division Lvl'!P46/Escalators!K$11)</f>
        <v>175045.68306780624</v>
      </c>
      <c r="Q46" s="220">
        <f>IF('Division Lvl'!Q46="","",'Division Lvl'!Q46/Escalators!L$11)</f>
        <v>175045.68306780624</v>
      </c>
      <c r="R46" s="221">
        <v>177000</v>
      </c>
      <c r="S46" s="222">
        <v>0</v>
      </c>
      <c r="T46" s="223">
        <v>0</v>
      </c>
      <c r="U46" s="223">
        <v>0</v>
      </c>
      <c r="V46" s="223">
        <v>0</v>
      </c>
      <c r="W46" s="223">
        <v>0</v>
      </c>
      <c r="X46" s="224">
        <f>I46*Config!F$40</f>
        <v>181242.10494002781</v>
      </c>
      <c r="Y46" s="224">
        <f>J46*Config!G$40</f>
        <v>185462.33600645134</v>
      </c>
      <c r="Z46" s="224">
        <f>K46*Config!H$40</f>
        <v>189598.32296864918</v>
      </c>
      <c r="AA46" s="224">
        <f>L46*Config!I$40</f>
        <v>193743.24734298524</v>
      </c>
      <c r="AB46" s="224">
        <f>M46*Config!J$40</f>
        <v>198048.12345396532</v>
      </c>
      <c r="AC46" s="224">
        <f>N46*Config!K$40</f>
        <v>202999.32654031445</v>
      </c>
      <c r="AD46" s="224">
        <f>O46*Config!L$40</f>
        <v>208074.30970382233</v>
      </c>
      <c r="AE46" s="224">
        <f>P46*Config!M$40</f>
        <v>213276.16744641785</v>
      </c>
      <c r="AF46" s="224">
        <f>Q46*Config!N$40</f>
        <v>218608.07163257827</v>
      </c>
      <c r="AG46" s="225">
        <f>R46*Config!O$40</f>
        <v>226574.9643227552</v>
      </c>
      <c r="AH46" s="226">
        <f t="shared" si="0"/>
        <v>879975.68110146723</v>
      </c>
      <c r="AI46" s="220">
        <f t="shared" si="1"/>
        <v>1757158.4133726924</v>
      </c>
      <c r="AJ46" s="224">
        <f t="shared" si="2"/>
        <v>948094.13471207884</v>
      </c>
      <c r="AK46" s="225">
        <f t="shared" si="3"/>
        <v>2017626.9743579666</v>
      </c>
      <c r="AL46" s="227">
        <f>IF(OR(SUM(X46:AG46)&lt;&gt;0,A46="EH"),INDEX(CASH!$B:$B,MATCH(A46,CASH!$A:$A,0)),"")</f>
        <v>280</v>
      </c>
      <c r="AM46" s="122">
        <f>AL46*VLOOKUP(C46,Config!$A$3:$C$9,3,FALSE)</f>
        <v>2800</v>
      </c>
      <c r="AN46" s="228">
        <f t="shared" si="4"/>
        <v>0.66010274386513346</v>
      </c>
      <c r="AO46" s="122" t="str">
        <f>IF(ISERROR(VLOOKUP(A46,Config!$A$12:$A$32,1,FALSE)),LEFT(A46,2),"PRL")</f>
        <v>DS</v>
      </c>
      <c r="AP46" s="122" t="str">
        <f t="shared" si="5"/>
        <v>DS315m</v>
      </c>
      <c r="AQ46" s="163" t="s">
        <v>882</v>
      </c>
      <c r="AR46" s="229" t="s">
        <v>781</v>
      </c>
      <c r="AS46" s="367" t="str">
        <f>IF(ISERROR(VLOOKUP($A46,'RAB Cat Lookup'!$B$4:$E$351,2,FALSE))=TRUE,"Unallocated",VLOOKUP($A46,'RAB Cat Lookup'!$B$4:$E$351,2,FALSE))</f>
        <v>Std</v>
      </c>
      <c r="AT46" s="367" t="str">
        <f>IF(ISERROR(VLOOKUP($A46,'RAB Cat Lookup'!$B$4:$E$351,4,FALSE))=TRUE,"Unallocated",VLOOKUP($A46,'RAB Cat Lookup'!$B$4:$E$351,4,FALSE))</f>
        <v>Substations</v>
      </c>
      <c r="AU46" s="121" t="str">
        <f t="shared" si="6"/>
        <v/>
      </c>
    </row>
    <row r="47" spans="1:47" x14ac:dyDescent="0.25">
      <c r="A47" s="217" t="s">
        <v>349</v>
      </c>
      <c r="B47" s="217" t="s">
        <v>350</v>
      </c>
      <c r="C47" s="123" t="s">
        <v>512</v>
      </c>
      <c r="D47" s="218">
        <f>S47/Config!A$40</f>
        <v>0</v>
      </c>
      <c r="E47" s="219">
        <f>T47/Config!B$40</f>
        <v>0</v>
      </c>
      <c r="F47" s="219">
        <f>U47/Config!C$40</f>
        <v>440052.2010125001</v>
      </c>
      <c r="G47" s="219">
        <f>V47/Config!D$40</f>
        <v>1125263.7882500004</v>
      </c>
      <c r="H47" s="219">
        <f>IF('Division Lvl'!H47="","",'Division Lvl'!H47/Escalators!C$11)</f>
        <v>17102.96</v>
      </c>
      <c r="I47" s="220">
        <f>IF('Division Lvl'!I47="","",'Division Lvl'!I47/Escalators!D$11)</f>
        <v>0</v>
      </c>
      <c r="J47" s="220">
        <f>IF('Division Lvl'!J47="","",'Division Lvl'!J47/Escalators!E$11)</f>
        <v>0</v>
      </c>
      <c r="K47" s="220">
        <f>IF('Division Lvl'!K47="","",'Division Lvl'!K47/Escalators!F$11)</f>
        <v>0</v>
      </c>
      <c r="L47" s="220">
        <f>IF('Division Lvl'!L47="","",'Division Lvl'!L47/Escalators!G$11)</f>
        <v>0</v>
      </c>
      <c r="M47" s="220">
        <f>IF('Division Lvl'!M47="","",'Division Lvl'!M47/Escalators!H$11)</f>
        <v>0</v>
      </c>
      <c r="N47" s="220">
        <f>IF('Division Lvl'!N47="","",'Division Lvl'!N47/Escalators!I$11)</f>
        <v>0</v>
      </c>
      <c r="O47" s="220">
        <f>IF('Division Lvl'!O47="","",'Division Lvl'!O47/Escalators!J$11)</f>
        <v>0</v>
      </c>
      <c r="P47" s="220">
        <f>IF('Division Lvl'!P47="","",'Division Lvl'!P47/Escalators!K$11)</f>
        <v>0</v>
      </c>
      <c r="Q47" s="220">
        <f>IF('Division Lvl'!Q47="","",'Division Lvl'!Q47/Escalators!L$11)</f>
        <v>0</v>
      </c>
      <c r="R47" s="221">
        <v>0</v>
      </c>
      <c r="S47" s="222">
        <v>0</v>
      </c>
      <c r="T47" s="223">
        <v>0</v>
      </c>
      <c r="U47" s="223">
        <v>418848.02000000008</v>
      </c>
      <c r="V47" s="223">
        <v>1097818.3300000005</v>
      </c>
      <c r="W47" s="223">
        <v>17102.96</v>
      </c>
      <c r="X47" s="224">
        <f>I47*Config!F$40</f>
        <v>0</v>
      </c>
      <c r="Y47" s="224">
        <f>J47*Config!G$40</f>
        <v>0</v>
      </c>
      <c r="Z47" s="224">
        <f>K47*Config!H$40</f>
        <v>0</v>
      </c>
      <c r="AA47" s="224">
        <f>L47*Config!I$40</f>
        <v>0</v>
      </c>
      <c r="AB47" s="224">
        <f>M47*Config!J$40</f>
        <v>0</v>
      </c>
      <c r="AC47" s="224">
        <f>N47*Config!K$40</f>
        <v>0</v>
      </c>
      <c r="AD47" s="224">
        <f>O47*Config!L$40</f>
        <v>0</v>
      </c>
      <c r="AE47" s="224">
        <f>P47*Config!M$40</f>
        <v>0</v>
      </c>
      <c r="AF47" s="224">
        <f>Q47*Config!N$40</f>
        <v>0</v>
      </c>
      <c r="AG47" s="225">
        <f>R47*Config!O$40</f>
        <v>0</v>
      </c>
      <c r="AH47" s="226">
        <f t="shared" si="0"/>
        <v>0</v>
      </c>
      <c r="AI47" s="220">
        <f t="shared" si="1"/>
        <v>0</v>
      </c>
      <c r="AJ47" s="224">
        <f t="shared" si="2"/>
        <v>0</v>
      </c>
      <c r="AK47" s="225">
        <f t="shared" si="3"/>
        <v>0</v>
      </c>
      <c r="AL47" s="227" t="str">
        <f>IF(OR(SUM(X47:AG47)&lt;&gt;0,A47="EH"),INDEX(CASH!$B:$B,MATCH(A47,CASH!$A:$A,0)),"")</f>
        <v/>
      </c>
      <c r="AM47" s="230">
        <v>4950</v>
      </c>
      <c r="AN47" s="228">
        <f t="shared" si="4"/>
        <v>0.12482092704578877</v>
      </c>
      <c r="AO47" s="122" t="str">
        <f>IF(ISERROR(VLOOKUP(A47,Config!$A$12:$A$32,1,FALSE)),LEFT(A47,2),"PRL")</f>
        <v>DS</v>
      </c>
      <c r="AP47" s="122" t="str">
        <f t="shared" si="5"/>
        <v>DS316s</v>
      </c>
      <c r="AQ47" s="163" t="s">
        <v>882</v>
      </c>
      <c r="AR47" s="229" t="s">
        <v>781</v>
      </c>
      <c r="AS47" s="367" t="str">
        <f>IF(ISERROR(VLOOKUP($A47,'RAB Cat Lookup'!$B$4:$E$351,2,FALSE))=TRUE,"Unallocated",VLOOKUP($A47,'RAB Cat Lookup'!$B$4:$E$351,2,FALSE))</f>
        <v>Std</v>
      </c>
      <c r="AT47" s="367" t="str">
        <f>IF(ISERROR(VLOOKUP($A47,'RAB Cat Lookup'!$B$4:$E$351,4,FALSE))=TRUE,"Unallocated",VLOOKUP($A47,'RAB Cat Lookup'!$B$4:$E$351,4,FALSE))</f>
        <v>Substations</v>
      </c>
      <c r="AU47" s="121" t="str">
        <f t="shared" si="6"/>
        <v/>
      </c>
    </row>
    <row r="48" spans="1:47" x14ac:dyDescent="0.25">
      <c r="A48" s="217" t="s">
        <v>792</v>
      </c>
      <c r="B48" s="217" t="s">
        <v>794</v>
      </c>
      <c r="C48" s="123" t="s">
        <v>512</v>
      </c>
      <c r="D48" s="218">
        <f>S48/Config!A$40</f>
        <v>0</v>
      </c>
      <c r="E48" s="219">
        <f>T48/Config!B$40</f>
        <v>0</v>
      </c>
      <c r="F48" s="219">
        <f>U48/Config!C$40</f>
        <v>0</v>
      </c>
      <c r="G48" s="219">
        <f>V48/Config!D$40</f>
        <v>0</v>
      </c>
      <c r="H48" s="219">
        <f>IF('Division Lvl'!H48="","",'Division Lvl'!H48/Escalators!C$11)</f>
        <v>0</v>
      </c>
      <c r="I48" s="220">
        <f>IF('Division Lvl'!I48="","",'Division Lvl'!I48/Escalators!D$11)</f>
        <v>0</v>
      </c>
      <c r="J48" s="220">
        <f>IF('Division Lvl'!J48="","",'Division Lvl'!J48/Escalators!E$11)</f>
        <v>0</v>
      </c>
      <c r="K48" s="220">
        <f>IF('Division Lvl'!K48="","",'Division Lvl'!K48/Escalators!F$11)</f>
        <v>0</v>
      </c>
      <c r="L48" s="220">
        <f>IF('Division Lvl'!L48="","",'Division Lvl'!L48/Escalators!G$11)</f>
        <v>0</v>
      </c>
      <c r="M48" s="220">
        <f>IF('Division Lvl'!M48="","",'Division Lvl'!M48/Escalators!H$11)</f>
        <v>0</v>
      </c>
      <c r="N48" s="220">
        <f>IF('Division Lvl'!N48="","",'Division Lvl'!N48/Escalators!I$11)</f>
        <v>0</v>
      </c>
      <c r="O48" s="220">
        <f>IF('Division Lvl'!O48="","",'Division Lvl'!O48/Escalators!J$11)</f>
        <v>0</v>
      </c>
      <c r="P48" s="220">
        <f>IF('Division Lvl'!P48="","",'Division Lvl'!P48/Escalators!K$11)</f>
        <v>3461355.3149001235</v>
      </c>
      <c r="Q48" s="220">
        <f>IF('Division Lvl'!Q48="","",'Division Lvl'!Q48/Escalators!L$11)</f>
        <v>7417189.9605002645</v>
      </c>
      <c r="R48" s="221">
        <v>12000000</v>
      </c>
      <c r="S48" s="222">
        <v>0</v>
      </c>
      <c r="T48" s="223">
        <v>0</v>
      </c>
      <c r="U48" s="223">
        <v>0</v>
      </c>
      <c r="V48" s="223">
        <v>0</v>
      </c>
      <c r="W48" s="223">
        <v>0</v>
      </c>
      <c r="X48" s="224">
        <f>I48*Config!F$40</f>
        <v>0</v>
      </c>
      <c r="Y48" s="224">
        <f>J48*Config!G$40</f>
        <v>0</v>
      </c>
      <c r="Z48" s="224">
        <f>K48*Config!H$40</f>
        <v>0</v>
      </c>
      <c r="AA48" s="224">
        <f>L48*Config!I$40</f>
        <v>0</v>
      </c>
      <c r="AB48" s="224">
        <f>M48*Config!J$40</f>
        <v>0</v>
      </c>
      <c r="AC48" s="224">
        <f>N48*Config!K$40</f>
        <v>0</v>
      </c>
      <c r="AD48" s="224">
        <f>O48*Config!L$40</f>
        <v>0</v>
      </c>
      <c r="AE48" s="224">
        <f>P48*Config!M$40</f>
        <v>4217325.3449856639</v>
      </c>
      <c r="AF48" s="224">
        <f>Q48*Config!N$40</f>
        <v>9263053.8827363681</v>
      </c>
      <c r="AG48" s="225">
        <f>R48*Config!O$40</f>
        <v>15361014.530356284</v>
      </c>
      <c r="AH48" s="226">
        <f t="shared" si="0"/>
        <v>0</v>
      </c>
      <c r="AI48" s="220">
        <f t="shared" si="1"/>
        <v>22878545.275400389</v>
      </c>
      <c r="AJ48" s="224">
        <f t="shared" si="2"/>
        <v>0</v>
      </c>
      <c r="AK48" s="225">
        <f t="shared" si="3"/>
        <v>28841393.758078314</v>
      </c>
      <c r="AL48" s="227">
        <f>IF(OR(SUM(X48:AG48)&lt;&gt;0,A48="EH"),INDEX(CASH!$B:$B,MATCH(A48,CASH!$A:$A,0)),"")</f>
        <v>180</v>
      </c>
      <c r="AM48" s="122">
        <f>AL48*VLOOKUP(C48,Config!$A$3:$C$9,3,FALSE)</f>
        <v>2700</v>
      </c>
      <c r="AN48" s="228">
        <f t="shared" si="4"/>
        <v>0.66088557263434988</v>
      </c>
      <c r="AO48" s="122" t="str">
        <f>IF(ISERROR(VLOOKUP(A48,Config!$A$12:$A$32,1,FALSE)),LEFT(A48,2),"PRL")</f>
        <v>DS</v>
      </c>
      <c r="AP48" s="122" t="str">
        <f t="shared" si="5"/>
        <v>DS317s</v>
      </c>
      <c r="AQ48" s="163" t="s">
        <v>882</v>
      </c>
      <c r="AR48" s="229" t="s">
        <v>781</v>
      </c>
      <c r="AS48" s="367" t="str">
        <f>IF(ISERROR(VLOOKUP($A48,'RAB Cat Lookup'!$B$4:$E$351,2,FALSE))=TRUE,"Unallocated",VLOOKUP($A48,'RAB Cat Lookup'!$B$4:$E$351,2,FALSE))</f>
        <v>Unallocated</v>
      </c>
      <c r="AT48" s="367" t="str">
        <f>IF(ISERROR(VLOOKUP($A48,'RAB Cat Lookup'!$B$4:$E$351,4,FALSE))=TRUE,"Unallocated",VLOOKUP($A48,'RAB Cat Lookup'!$B$4:$E$351,4,FALSE))</f>
        <v>Unallocated</v>
      </c>
      <c r="AU48" s="121" t="str">
        <f t="shared" si="6"/>
        <v/>
      </c>
    </row>
    <row r="49" spans="1:47" x14ac:dyDescent="0.25">
      <c r="A49" s="217" t="s">
        <v>792</v>
      </c>
      <c r="B49" s="217" t="s">
        <v>794</v>
      </c>
      <c r="C49" s="123" t="s">
        <v>778</v>
      </c>
      <c r="D49" s="218">
        <f>S49/Config!A$40</f>
        <v>0</v>
      </c>
      <c r="E49" s="219">
        <f>T49/Config!B$40</f>
        <v>0</v>
      </c>
      <c r="F49" s="219">
        <f>U49/Config!C$40</f>
        <v>0</v>
      </c>
      <c r="G49" s="219">
        <f>V49/Config!D$40</f>
        <v>0</v>
      </c>
      <c r="H49" s="219">
        <f>IF('Division Lvl'!H49="","",'Division Lvl'!H49/Escalators!C$11)</f>
        <v>0</v>
      </c>
      <c r="I49" s="220">
        <f>IF('Division Lvl'!I49="","",'Division Lvl'!I49/Escalators!D$11)</f>
        <v>0</v>
      </c>
      <c r="J49" s="220">
        <f>IF('Division Lvl'!J49="","",'Division Lvl'!J49/Escalators!E$11)</f>
        <v>0</v>
      </c>
      <c r="K49" s="220">
        <f>IF('Division Lvl'!K49="","",'Division Lvl'!K49/Escalators!F$11)</f>
        <v>0</v>
      </c>
      <c r="L49" s="220">
        <f>IF('Division Lvl'!L49="","",'Division Lvl'!L49/Escalators!G$11)</f>
        <v>0</v>
      </c>
      <c r="M49" s="220">
        <f>IF('Division Lvl'!M49="","",'Division Lvl'!M49/Escalators!H$11)</f>
        <v>0</v>
      </c>
      <c r="N49" s="220">
        <f>IF('Division Lvl'!N49="","",'Division Lvl'!N49/Escalators!I$11)</f>
        <v>0</v>
      </c>
      <c r="O49" s="220">
        <f>IF('Division Lvl'!O49="","",'Division Lvl'!O49/Escalators!J$11)</f>
        <v>0</v>
      </c>
      <c r="P49" s="220">
        <f>IF('Division Lvl'!P49="","",'Division Lvl'!P49/Escalators!K$11)</f>
        <v>494479.33070001769</v>
      </c>
      <c r="Q49" s="220">
        <f>IF('Division Lvl'!Q49="","",'Division Lvl'!Q49/Escalators!L$11)</f>
        <v>890062.79526003182</v>
      </c>
      <c r="R49" s="221">
        <v>1500000</v>
      </c>
      <c r="S49" s="222">
        <v>0</v>
      </c>
      <c r="T49" s="223">
        <v>0</v>
      </c>
      <c r="U49" s="223">
        <v>0</v>
      </c>
      <c r="V49" s="223">
        <v>0</v>
      </c>
      <c r="W49" s="223">
        <v>0</v>
      </c>
      <c r="X49" s="224">
        <f>I49*Config!F$40</f>
        <v>0</v>
      </c>
      <c r="Y49" s="224">
        <f>J49*Config!G$40</f>
        <v>0</v>
      </c>
      <c r="Z49" s="224">
        <f>K49*Config!H$40</f>
        <v>0</v>
      </c>
      <c r="AA49" s="224">
        <f>L49*Config!I$40</f>
        <v>0</v>
      </c>
      <c r="AB49" s="224">
        <f>M49*Config!J$40</f>
        <v>0</v>
      </c>
      <c r="AC49" s="224">
        <f>N49*Config!K$40</f>
        <v>0</v>
      </c>
      <c r="AD49" s="224">
        <f>O49*Config!L$40</f>
        <v>0</v>
      </c>
      <c r="AE49" s="224">
        <f>P49*Config!M$40</f>
        <v>602475.0492836663</v>
      </c>
      <c r="AF49" s="224">
        <f>Q49*Config!N$40</f>
        <v>1111566.4659283643</v>
      </c>
      <c r="AG49" s="225">
        <f>R49*Config!O$40</f>
        <v>1920126.8162945355</v>
      </c>
      <c r="AH49" s="226">
        <f t="shared" si="0"/>
        <v>0</v>
      </c>
      <c r="AI49" s="220">
        <f t="shared" si="1"/>
        <v>2884542.1259600492</v>
      </c>
      <c r="AJ49" s="224">
        <f t="shared" si="2"/>
        <v>0</v>
      </c>
      <c r="AK49" s="225">
        <f t="shared" si="3"/>
        <v>3634168.3315065661</v>
      </c>
      <c r="AL49" s="227">
        <f>IF(OR(SUM(X49:AG49)&lt;&gt;0,A49="EH"),INDEX(CASH!$B:$B,MATCH(A49,CASH!$A:$A,0)),"")</f>
        <v>180</v>
      </c>
      <c r="AM49" s="122">
        <f>AL49*VLOOKUP(C49,Config!$A$3:$C$9,3,FALSE)</f>
        <v>1800</v>
      </c>
      <c r="AN49" s="228">
        <f t="shared" si="4"/>
        <v>0.81871587822121761</v>
      </c>
      <c r="AO49" s="122" t="str">
        <f>IF(ISERROR(VLOOKUP(A49,Config!$A$12:$A$32,1,FALSE)),LEFT(A49,2),"PRL")</f>
        <v>DS</v>
      </c>
      <c r="AP49" s="122" t="str">
        <f t="shared" si="5"/>
        <v>DS317m</v>
      </c>
      <c r="AQ49" s="163" t="s">
        <v>882</v>
      </c>
      <c r="AR49" s="229" t="s">
        <v>781</v>
      </c>
      <c r="AS49" s="367" t="str">
        <f>IF(ISERROR(VLOOKUP($A49,'RAB Cat Lookup'!$B$4:$E$351,2,FALSE))=TRUE,"Unallocated",VLOOKUP($A49,'RAB Cat Lookup'!$B$4:$E$351,2,FALSE))</f>
        <v>Unallocated</v>
      </c>
      <c r="AT49" s="367" t="str">
        <f>IF(ISERROR(VLOOKUP($A49,'RAB Cat Lookup'!$B$4:$E$351,4,FALSE))=TRUE,"Unallocated",VLOOKUP($A49,'RAB Cat Lookup'!$B$4:$E$351,4,FALSE))</f>
        <v>Unallocated</v>
      </c>
      <c r="AU49" s="121" t="str">
        <f t="shared" si="6"/>
        <v/>
      </c>
    </row>
    <row r="50" spans="1:47" x14ac:dyDescent="0.25">
      <c r="A50" s="217" t="s">
        <v>792</v>
      </c>
      <c r="B50" s="217" t="s">
        <v>794</v>
      </c>
      <c r="C50" s="123" t="s">
        <v>777</v>
      </c>
      <c r="D50" s="218">
        <f>S50/Config!A$40</f>
        <v>0</v>
      </c>
      <c r="E50" s="219">
        <f>T50/Config!B$40</f>
        <v>0</v>
      </c>
      <c r="F50" s="219">
        <f>U50/Config!C$40</f>
        <v>0</v>
      </c>
      <c r="G50" s="219">
        <f>V50/Config!D$40</f>
        <v>0</v>
      </c>
      <c r="H50" s="219">
        <f>IF('Division Lvl'!H50="","",'Division Lvl'!H50/Escalators!C$11)</f>
        <v>0</v>
      </c>
      <c r="I50" s="220">
        <f>IF('Division Lvl'!I50="","",'Division Lvl'!I50/Escalators!D$11)</f>
        <v>0</v>
      </c>
      <c r="J50" s="220">
        <f>IF('Division Lvl'!J50="","",'Division Lvl'!J50/Escalators!E$11)</f>
        <v>0</v>
      </c>
      <c r="K50" s="220">
        <f>IF('Division Lvl'!K50="","",'Division Lvl'!K50/Escalators!F$11)</f>
        <v>0</v>
      </c>
      <c r="L50" s="220">
        <f>IF('Division Lvl'!L50="","",'Division Lvl'!L50/Escalators!G$11)</f>
        <v>0</v>
      </c>
      <c r="M50" s="220">
        <f>IF('Division Lvl'!M50="","",'Division Lvl'!M50/Escalators!H$11)</f>
        <v>0</v>
      </c>
      <c r="N50" s="220">
        <f>IF('Division Lvl'!N50="","",'Division Lvl'!N50/Escalators!I$11)</f>
        <v>0</v>
      </c>
      <c r="O50" s="220">
        <f>IF('Division Lvl'!O50="","",'Division Lvl'!O50/Escalators!J$11)</f>
        <v>0</v>
      </c>
      <c r="P50" s="220">
        <f>IF('Division Lvl'!P50="","",'Division Lvl'!P50/Escalators!K$11)</f>
        <v>494479.33070001769</v>
      </c>
      <c r="Q50" s="220">
        <f>IF('Division Lvl'!Q50="","",'Division Lvl'!Q50/Escalators!L$11)</f>
        <v>890062.79526003182</v>
      </c>
      <c r="R50" s="221">
        <v>1500000</v>
      </c>
      <c r="S50" s="222">
        <v>0</v>
      </c>
      <c r="T50" s="223">
        <v>0</v>
      </c>
      <c r="U50" s="223">
        <v>0</v>
      </c>
      <c r="V50" s="223">
        <v>0</v>
      </c>
      <c r="W50" s="223">
        <v>0</v>
      </c>
      <c r="X50" s="224">
        <f>I50*Config!F$40</f>
        <v>0</v>
      </c>
      <c r="Y50" s="224">
        <f>J50*Config!G$40</f>
        <v>0</v>
      </c>
      <c r="Z50" s="224">
        <f>K50*Config!H$40</f>
        <v>0</v>
      </c>
      <c r="AA50" s="224">
        <f>L50*Config!I$40</f>
        <v>0</v>
      </c>
      <c r="AB50" s="224">
        <f>M50*Config!J$40</f>
        <v>0</v>
      </c>
      <c r="AC50" s="224">
        <f>N50*Config!K$40</f>
        <v>0</v>
      </c>
      <c r="AD50" s="224">
        <f>O50*Config!L$40</f>
        <v>0</v>
      </c>
      <c r="AE50" s="224">
        <f>P50*Config!M$40</f>
        <v>602475.0492836663</v>
      </c>
      <c r="AF50" s="224">
        <f>Q50*Config!N$40</f>
        <v>1111566.4659283643</v>
      </c>
      <c r="AG50" s="225">
        <f>R50*Config!O$40</f>
        <v>1920126.8162945355</v>
      </c>
      <c r="AH50" s="226">
        <f t="shared" si="0"/>
        <v>0</v>
      </c>
      <c r="AI50" s="220">
        <f t="shared" si="1"/>
        <v>2884542.1259600492</v>
      </c>
      <c r="AJ50" s="224">
        <f t="shared" si="2"/>
        <v>0</v>
      </c>
      <c r="AK50" s="225">
        <f t="shared" si="3"/>
        <v>3634168.3315065661</v>
      </c>
      <c r="AL50" s="227">
        <f>IF(OR(SUM(X50:AG50)&lt;&gt;0,A50="EH"),INDEX(CASH!$B:$B,MATCH(A50,CASH!$A:$A,0)),"")</f>
        <v>180</v>
      </c>
      <c r="AM50" s="122">
        <f>AL50*VLOOKUP(C50,Config!$A$3:$C$9,3,FALSE)</f>
        <v>900</v>
      </c>
      <c r="AN50" s="228">
        <f t="shared" si="4"/>
        <v>0.97415079593413267</v>
      </c>
      <c r="AO50" s="122" t="str">
        <f>IF(ISERROR(VLOOKUP(A50,Config!$A$12:$A$32,1,FALSE)),LEFT(A50,2),"PRL")</f>
        <v>DS</v>
      </c>
      <c r="AP50" s="122" t="str">
        <f t="shared" si="5"/>
        <v>DS317l</v>
      </c>
      <c r="AQ50" s="163" t="s">
        <v>882</v>
      </c>
      <c r="AR50" s="229" t="s">
        <v>781</v>
      </c>
      <c r="AS50" s="367" t="str">
        <f>IF(ISERROR(VLOOKUP($A50,'RAB Cat Lookup'!$B$4:$E$351,2,FALSE))=TRUE,"Unallocated",VLOOKUP($A50,'RAB Cat Lookup'!$B$4:$E$351,2,FALSE))</f>
        <v>Unallocated</v>
      </c>
      <c r="AT50" s="367" t="str">
        <f>IF(ISERROR(VLOOKUP($A50,'RAB Cat Lookup'!$B$4:$E$351,4,FALSE))=TRUE,"Unallocated",VLOOKUP($A50,'RAB Cat Lookup'!$B$4:$E$351,4,FALSE))</f>
        <v>Unallocated</v>
      </c>
      <c r="AU50" s="121" t="str">
        <f t="shared" si="6"/>
        <v/>
      </c>
    </row>
    <row r="51" spans="1:47" x14ac:dyDescent="0.25">
      <c r="A51" s="217" t="s">
        <v>849</v>
      </c>
      <c r="B51" s="217" t="s">
        <v>850</v>
      </c>
      <c r="C51" s="123" t="s">
        <v>512</v>
      </c>
      <c r="D51" s="218">
        <f>S51/Config!A$40</f>
        <v>0</v>
      </c>
      <c r="E51" s="219">
        <f>T51/Config!B$40</f>
        <v>0</v>
      </c>
      <c r="F51" s="219">
        <f>U51/Config!C$40</f>
        <v>0</v>
      </c>
      <c r="G51" s="219">
        <f>V51/Config!D$40</f>
        <v>0</v>
      </c>
      <c r="H51" s="219">
        <f>IF('Division Lvl'!H51="","",'Division Lvl'!H51/Escalators!C$11)</f>
        <v>0</v>
      </c>
      <c r="I51" s="220">
        <f>IF('Division Lvl'!I51="","",'Division Lvl'!I51/Escalators!D$11)</f>
        <v>179818.54148659232</v>
      </c>
      <c r="J51" s="220">
        <f>IF('Division Lvl'!J51="","",'Division Lvl'!J51/Escalators!E$11)</f>
        <v>179517.68274150102</v>
      </c>
      <c r="K51" s="220">
        <f>IF('Division Lvl'!K51="","",'Division Lvl'!K51/Escalators!F$11)</f>
        <v>179044.97391870499</v>
      </c>
      <c r="L51" s="220">
        <f>IF('Division Lvl'!L51="","",'Division Lvl'!L51/Escalators!G$11)</f>
        <v>178496.7659552297</v>
      </c>
      <c r="M51" s="220">
        <f>IF('Division Lvl'!M51="","",'Division Lvl'!M51/Escalators!H$11)</f>
        <v>178012.55905200637</v>
      </c>
      <c r="N51" s="220">
        <f>IF('Division Lvl'!N51="","",'Division Lvl'!N51/Escalators!I$11)</f>
        <v>178012.55905200637</v>
      </c>
      <c r="O51" s="220">
        <f>IF('Division Lvl'!O51="","",'Division Lvl'!O51/Escalators!J$11)</f>
        <v>178012.55905200637</v>
      </c>
      <c r="P51" s="220">
        <f>IF('Division Lvl'!P51="","",'Division Lvl'!P51/Escalators!K$11)</f>
        <v>178012.55905200637</v>
      </c>
      <c r="Q51" s="220">
        <f>IF('Division Lvl'!Q51="","",'Division Lvl'!Q51/Escalators!L$11)</f>
        <v>178012.55905200637</v>
      </c>
      <c r="R51" s="221">
        <v>180000</v>
      </c>
      <c r="S51" s="222">
        <v>0</v>
      </c>
      <c r="T51" s="223">
        <v>0</v>
      </c>
      <c r="U51" s="223">
        <v>0</v>
      </c>
      <c r="V51" s="223">
        <v>0</v>
      </c>
      <c r="W51" s="223">
        <v>0</v>
      </c>
      <c r="X51" s="224">
        <f>I51*Config!F$40</f>
        <v>184314.00502375711</v>
      </c>
      <c r="Y51" s="224">
        <f>J51*Config!G$40</f>
        <v>188605.7654302895</v>
      </c>
      <c r="Z51" s="224">
        <f>K51*Config!H$40</f>
        <v>192811.8538664229</v>
      </c>
      <c r="AA51" s="224">
        <f>L51*Config!I$40</f>
        <v>197027.03119625614</v>
      </c>
      <c r="AB51" s="224">
        <f>M51*Config!J$40</f>
        <v>201404.87130911733</v>
      </c>
      <c r="AC51" s="224">
        <f>N51*Config!K$40</f>
        <v>206439.99309184524</v>
      </c>
      <c r="AD51" s="224">
        <f>O51*Config!L$40</f>
        <v>211600.99291914137</v>
      </c>
      <c r="AE51" s="224">
        <f>P51*Config!M$40</f>
        <v>216891.0177421199</v>
      </c>
      <c r="AF51" s="224">
        <f>Q51*Config!N$40</f>
        <v>222313.29318567284</v>
      </c>
      <c r="AG51" s="225">
        <f>R51*Config!O$40</f>
        <v>230415.21795534427</v>
      </c>
      <c r="AH51" s="226">
        <f t="shared" si="0"/>
        <v>894890.52315403428</v>
      </c>
      <c r="AI51" s="220">
        <f t="shared" si="1"/>
        <v>1786940.7593620596</v>
      </c>
      <c r="AJ51" s="224">
        <f t="shared" si="2"/>
        <v>964163.52682584303</v>
      </c>
      <c r="AK51" s="225">
        <f t="shared" si="3"/>
        <v>2051824.041719967</v>
      </c>
      <c r="AL51" s="227">
        <f>IF(OR(SUM(X51:AG51)&lt;&gt;0,A51="EH"),INDEX(CASH!$B:$B,MATCH(A51,CASH!$A:$A,0)),"")</f>
        <v>340</v>
      </c>
      <c r="AM51" s="122">
        <f>AL51*VLOOKUP(C51,Config!$A$3:$C$9,3,FALSE)</f>
        <v>5100</v>
      </c>
      <c r="AN51" s="228">
        <f t="shared" si="4"/>
        <v>9.2288249564898867E-2</v>
      </c>
      <c r="AO51" s="122" t="str">
        <f>IF(ISERROR(VLOOKUP(A51,Config!$A$12:$A$32,1,FALSE)),LEFT(A51,2),"PRL")</f>
        <v>DS</v>
      </c>
      <c r="AP51" s="122" t="str">
        <f t="shared" si="5"/>
        <v>DS318s</v>
      </c>
      <c r="AQ51" s="163" t="s">
        <v>882</v>
      </c>
      <c r="AR51" s="229" t="s">
        <v>781</v>
      </c>
      <c r="AS51" s="367" t="str">
        <f>IF(ISERROR(VLOOKUP($A51,'RAB Cat Lookup'!$B$4:$E$351,2,FALSE))=TRUE,"Unallocated",VLOOKUP($A51,'RAB Cat Lookup'!$B$4:$E$351,2,FALSE))</f>
        <v>Std</v>
      </c>
      <c r="AT51" s="367" t="str">
        <f>IF(ISERROR(VLOOKUP($A51,'RAB Cat Lookup'!$B$4:$E$351,4,FALSE))=TRUE,"Unallocated",VLOOKUP($A51,'RAB Cat Lookup'!$B$4:$E$351,4,FALSE))</f>
        <v>Substations</v>
      </c>
      <c r="AU51" s="121" t="str">
        <f t="shared" si="6"/>
        <v/>
      </c>
    </row>
    <row r="52" spans="1:47" x14ac:dyDescent="0.25">
      <c r="A52" s="217" t="s">
        <v>849</v>
      </c>
      <c r="B52" s="217" t="s">
        <v>850</v>
      </c>
      <c r="C52" s="123" t="s">
        <v>778</v>
      </c>
      <c r="D52" s="218">
        <f>S52/Config!A$40</f>
        <v>0</v>
      </c>
      <c r="E52" s="219">
        <f>T52/Config!B$40</f>
        <v>0</v>
      </c>
      <c r="F52" s="219">
        <f>U52/Config!C$40</f>
        <v>0</v>
      </c>
      <c r="G52" s="219">
        <f>V52/Config!D$40</f>
        <v>0</v>
      </c>
      <c r="H52" s="219">
        <f>IF('Division Lvl'!H52="","",'Division Lvl'!H52/Escalators!C$11)</f>
        <v>0</v>
      </c>
      <c r="I52" s="220">
        <f>IF('Division Lvl'!I52="","",'Division Lvl'!I52/Escalators!D$11)</f>
        <v>89909.270743296162</v>
      </c>
      <c r="J52" s="220">
        <f>IF('Division Lvl'!J52="","",'Division Lvl'!J52/Escalators!E$11)</f>
        <v>89758.84137075051</v>
      </c>
      <c r="K52" s="220">
        <f>IF('Division Lvl'!K52="","",'Division Lvl'!K52/Escalators!F$11)</f>
        <v>89522.486959352493</v>
      </c>
      <c r="L52" s="220">
        <f>IF('Division Lvl'!L52="","",'Division Lvl'!L52/Escalators!G$11)</f>
        <v>89248.382977614849</v>
      </c>
      <c r="M52" s="220">
        <f>IF('Division Lvl'!M52="","",'Division Lvl'!M52/Escalators!H$11)</f>
        <v>89006.279526003185</v>
      </c>
      <c r="N52" s="220">
        <f>IF('Division Lvl'!N52="","",'Division Lvl'!N52/Escalators!I$11)</f>
        <v>89006.279526003185</v>
      </c>
      <c r="O52" s="220">
        <f>IF('Division Lvl'!O52="","",'Division Lvl'!O52/Escalators!J$11)</f>
        <v>89006.279526003185</v>
      </c>
      <c r="P52" s="220">
        <f>IF('Division Lvl'!P52="","",'Division Lvl'!P52/Escalators!K$11)</f>
        <v>89006.279526003185</v>
      </c>
      <c r="Q52" s="220">
        <f>IF('Division Lvl'!Q52="","",'Division Lvl'!Q52/Escalators!L$11)</f>
        <v>89006.279526003185</v>
      </c>
      <c r="R52" s="221">
        <v>90000</v>
      </c>
      <c r="S52" s="222">
        <v>0</v>
      </c>
      <c r="T52" s="223">
        <v>0</v>
      </c>
      <c r="U52" s="223">
        <v>0</v>
      </c>
      <c r="V52" s="223">
        <v>0</v>
      </c>
      <c r="W52" s="223">
        <v>0</v>
      </c>
      <c r="X52" s="224">
        <f>I52*Config!F$40</f>
        <v>92157.002511878556</v>
      </c>
      <c r="Y52" s="224">
        <f>J52*Config!G$40</f>
        <v>94302.882715144748</v>
      </c>
      <c r="Z52" s="224">
        <f>K52*Config!H$40</f>
        <v>96405.926933211449</v>
      </c>
      <c r="AA52" s="224">
        <f>L52*Config!I$40</f>
        <v>98513.51559812807</v>
      </c>
      <c r="AB52" s="224">
        <f>M52*Config!J$40</f>
        <v>100702.43565455866</v>
      </c>
      <c r="AC52" s="224">
        <f>N52*Config!K$40</f>
        <v>103219.99654592262</v>
      </c>
      <c r="AD52" s="224">
        <f>O52*Config!L$40</f>
        <v>105800.49645957068</v>
      </c>
      <c r="AE52" s="224">
        <f>P52*Config!M$40</f>
        <v>108445.50887105995</v>
      </c>
      <c r="AF52" s="224">
        <f>Q52*Config!N$40</f>
        <v>111156.64659283642</v>
      </c>
      <c r="AG52" s="225">
        <f>R52*Config!O$40</f>
        <v>115207.60897767213</v>
      </c>
      <c r="AH52" s="226">
        <f t="shared" si="0"/>
        <v>447445.26157701714</v>
      </c>
      <c r="AI52" s="220">
        <f t="shared" si="1"/>
        <v>893470.37968102982</v>
      </c>
      <c r="AJ52" s="224">
        <f t="shared" si="2"/>
        <v>482081.76341292151</v>
      </c>
      <c r="AK52" s="225">
        <f t="shared" si="3"/>
        <v>1025912.0208599835</v>
      </c>
      <c r="AL52" s="227">
        <f>IF(OR(SUM(X52:AG52)&lt;&gt;0,A52="EH"),INDEX(CASH!$B:$B,MATCH(A52,CASH!$A:$A,0)),"")</f>
        <v>340</v>
      </c>
      <c r="AM52" s="122">
        <f>AL52*VLOOKUP(C52,Config!$A$3:$C$9,3,FALSE)</f>
        <v>3400</v>
      </c>
      <c r="AN52" s="228">
        <f t="shared" si="4"/>
        <v>0.5102621017125335</v>
      </c>
      <c r="AO52" s="122" t="str">
        <f>IF(ISERROR(VLOOKUP(A52,Config!$A$12:$A$32,1,FALSE)),LEFT(A52,2),"PRL")</f>
        <v>DS</v>
      </c>
      <c r="AP52" s="122" t="str">
        <f t="shared" si="5"/>
        <v>DS318m</v>
      </c>
      <c r="AQ52" s="163" t="s">
        <v>882</v>
      </c>
      <c r="AR52" s="229" t="s">
        <v>781</v>
      </c>
      <c r="AS52" s="367" t="str">
        <f>IF(ISERROR(VLOOKUP($A52,'RAB Cat Lookup'!$B$4:$E$351,2,FALSE))=TRUE,"Unallocated",VLOOKUP($A52,'RAB Cat Lookup'!$B$4:$E$351,2,FALSE))</f>
        <v>Std</v>
      </c>
      <c r="AT52" s="367" t="str">
        <f>IF(ISERROR(VLOOKUP($A52,'RAB Cat Lookup'!$B$4:$E$351,4,FALSE))=TRUE,"Unallocated",VLOOKUP($A52,'RAB Cat Lookup'!$B$4:$E$351,4,FALSE))</f>
        <v>Substations</v>
      </c>
      <c r="AU52" s="121" t="str">
        <f t="shared" si="6"/>
        <v/>
      </c>
    </row>
    <row r="53" spans="1:47" x14ac:dyDescent="0.25">
      <c r="A53" s="217" t="s">
        <v>74</v>
      </c>
      <c r="B53" s="217" t="s">
        <v>269</v>
      </c>
      <c r="C53" s="123" t="s">
        <v>512</v>
      </c>
      <c r="D53" s="218">
        <f>S53/Config!A$40</f>
        <v>2322792.3972228393</v>
      </c>
      <c r="E53" s="219">
        <f>T53/Config!B$40</f>
        <v>1224070.257458125</v>
      </c>
      <c r="F53" s="219">
        <f>U53/Config!C$40</f>
        <v>362053.91658125003</v>
      </c>
      <c r="G53" s="219">
        <f>V53/Config!D$40</f>
        <v>1487.2955000000002</v>
      </c>
      <c r="H53" s="219">
        <f>IF('Division Lvl'!H53="","",'Division Lvl'!H53/Escalators!C$11)</f>
        <v>0</v>
      </c>
      <c r="I53" s="220">
        <f>IF('Division Lvl'!I53="","",'Division Lvl'!I53/Escalators!D$11)</f>
        <v>0</v>
      </c>
      <c r="J53" s="220">
        <f>IF('Division Lvl'!J53="","",'Division Lvl'!J53/Escalators!E$11)</f>
        <v>0</v>
      </c>
      <c r="K53" s="220">
        <f>IF('Division Lvl'!K53="","",'Division Lvl'!K53/Escalators!F$11)</f>
        <v>0</v>
      </c>
      <c r="L53" s="220">
        <f>IF('Division Lvl'!L53="","",'Division Lvl'!L53/Escalators!G$11)</f>
        <v>0</v>
      </c>
      <c r="M53" s="220">
        <f>IF('Division Lvl'!M53="","",'Division Lvl'!M53/Escalators!H$11)</f>
        <v>0</v>
      </c>
      <c r="N53" s="220">
        <f>IF('Division Lvl'!N53="","",'Division Lvl'!N53/Escalators!I$11)</f>
        <v>0</v>
      </c>
      <c r="O53" s="220">
        <f>IF('Division Lvl'!O53="","",'Division Lvl'!O53/Escalators!J$11)</f>
        <v>0</v>
      </c>
      <c r="P53" s="220">
        <f>IF('Division Lvl'!P53="","",'Division Lvl'!P53/Escalators!K$11)</f>
        <v>0</v>
      </c>
      <c r="Q53" s="220">
        <f>IF('Division Lvl'!Q53="","",'Division Lvl'!Q53/Escalators!L$11)</f>
        <v>0</v>
      </c>
      <c r="R53" s="221">
        <v>0</v>
      </c>
      <c r="S53" s="222">
        <v>2104335.27</v>
      </c>
      <c r="T53" s="223">
        <v>1136670.9200000002</v>
      </c>
      <c r="U53" s="223">
        <v>344608.13000000006</v>
      </c>
      <c r="V53" s="223">
        <v>1451.0200000000002</v>
      </c>
      <c r="W53" s="223">
        <v>0</v>
      </c>
      <c r="X53" s="224">
        <f>I53*Config!F$40</f>
        <v>0</v>
      </c>
      <c r="Y53" s="224">
        <f>J53*Config!G$40</f>
        <v>0</v>
      </c>
      <c r="Z53" s="224">
        <f>K53*Config!H$40</f>
        <v>0</v>
      </c>
      <c r="AA53" s="224">
        <f>L53*Config!I$40</f>
        <v>0</v>
      </c>
      <c r="AB53" s="224">
        <f>M53*Config!J$40</f>
        <v>0</v>
      </c>
      <c r="AC53" s="224">
        <f>N53*Config!K$40</f>
        <v>0</v>
      </c>
      <c r="AD53" s="224">
        <f>O53*Config!L$40</f>
        <v>0</v>
      </c>
      <c r="AE53" s="224">
        <f>P53*Config!M$40</f>
        <v>0</v>
      </c>
      <c r="AF53" s="224">
        <f>Q53*Config!N$40</f>
        <v>0</v>
      </c>
      <c r="AG53" s="225">
        <f>R53*Config!O$40</f>
        <v>0</v>
      </c>
      <c r="AH53" s="226">
        <f t="shared" si="0"/>
        <v>0</v>
      </c>
      <c r="AI53" s="220">
        <f t="shared" si="1"/>
        <v>0</v>
      </c>
      <c r="AJ53" s="224">
        <f t="shared" si="2"/>
        <v>0</v>
      </c>
      <c r="AK53" s="225">
        <f t="shared" si="3"/>
        <v>0</v>
      </c>
      <c r="AL53" s="227" t="str">
        <f>IF(OR(SUM(X53:AG53)&lt;&gt;0,A53="EH"),INDEX(CASH!$B:$B,MATCH(A53,CASH!$A:$A,0)),"")</f>
        <v/>
      </c>
      <c r="AM53" s="230">
        <v>4950</v>
      </c>
      <c r="AN53" s="228">
        <f t="shared" si="4"/>
        <v>0.12482092704578877</v>
      </c>
      <c r="AO53" s="122" t="str">
        <f>IF(ISERROR(VLOOKUP(A53,Config!$A$12:$A$32,1,FALSE)),LEFT(A53,2),"PRL")</f>
        <v>DS</v>
      </c>
      <c r="AP53" s="122" t="str">
        <f t="shared" si="5"/>
        <v>DS404s</v>
      </c>
      <c r="AQ53" s="163" t="s">
        <v>882</v>
      </c>
      <c r="AR53" s="229" t="s">
        <v>781</v>
      </c>
      <c r="AS53" s="367" t="str">
        <f>IF(ISERROR(VLOOKUP($A53,'RAB Cat Lookup'!$B$4:$E$351,2,FALSE))=TRUE,"Unallocated",VLOOKUP($A53,'RAB Cat Lookup'!$B$4:$E$351,2,FALSE))</f>
        <v>Std</v>
      </c>
      <c r="AT53" s="367" t="str">
        <f>IF(ISERROR(VLOOKUP($A53,'RAB Cat Lookup'!$B$4:$E$351,4,FALSE))=TRUE,"Unallocated",VLOOKUP($A53,'RAB Cat Lookup'!$B$4:$E$351,4,FALSE))</f>
        <v>Distribution lines and cables</v>
      </c>
      <c r="AU53" s="121" t="str">
        <f t="shared" si="6"/>
        <v/>
      </c>
    </row>
    <row r="54" spans="1:47" x14ac:dyDescent="0.25">
      <c r="A54" s="217" t="s">
        <v>75</v>
      </c>
      <c r="B54" s="217" t="s">
        <v>1083</v>
      </c>
      <c r="C54" s="123" t="s">
        <v>512</v>
      </c>
      <c r="D54" s="218">
        <f>S54/Config!A$40</f>
        <v>3767844.0206359061</v>
      </c>
      <c r="E54" s="219">
        <f>T54/Config!B$40</f>
        <v>4535954.2559132818</v>
      </c>
      <c r="F54" s="219">
        <f>U54/Config!C$40</f>
        <v>3250812.104100001</v>
      </c>
      <c r="G54" s="219">
        <f>V54/Config!D$40</f>
        <v>7898444.0672499817</v>
      </c>
      <c r="H54" s="219">
        <f>IF('Division Lvl'!H54="","",'Division Lvl'!H54/Escalators!C$11)</f>
        <v>7304354.4200000009</v>
      </c>
      <c r="I54" s="220">
        <f>IF('Division Lvl'!I54="","",'Division Lvl'!I54/Escalators!D$11)</f>
        <v>3636330.5056177559</v>
      </c>
      <c r="J54" s="220">
        <f>IF('Division Lvl'!J54="","",'Division Lvl'!J54/Escalators!E$11)</f>
        <v>3630246.4732170207</v>
      </c>
      <c r="K54" s="220">
        <f>IF('Division Lvl'!K54="","",'Division Lvl'!K54/Escalators!F$11)</f>
        <v>3620687.2503560339</v>
      </c>
      <c r="L54" s="220">
        <f>IF('Division Lvl'!L54="","",'Division Lvl'!L54/Escalators!G$11)</f>
        <v>3609601.2670946452</v>
      </c>
      <c r="M54" s="220">
        <f>IF('Division Lvl'!M54="","",'Division Lvl'!M54/Escalators!H$11)</f>
        <v>3599809.5274961288</v>
      </c>
      <c r="N54" s="220">
        <f>IF('Division Lvl'!N54="","",'Division Lvl'!N54/Escalators!I$11)</f>
        <v>3599809.5274961288</v>
      </c>
      <c r="O54" s="220">
        <f>IF('Division Lvl'!O54="","",'Division Lvl'!O54/Escalators!J$11)</f>
        <v>3599809.5274961288</v>
      </c>
      <c r="P54" s="220">
        <f>IF('Division Lvl'!P54="","",'Division Lvl'!P54/Escalators!K$11)</f>
        <v>3599809.5274961288</v>
      </c>
      <c r="Q54" s="220">
        <f>IF('Division Lvl'!Q54="","",'Division Lvl'!Q54/Escalators!L$11)</f>
        <v>3599809.5274961288</v>
      </c>
      <c r="R54" s="221">
        <v>3640000</v>
      </c>
      <c r="S54" s="222">
        <v>3413480.7200000007</v>
      </c>
      <c r="T54" s="223">
        <v>4212084.4500000011</v>
      </c>
      <c r="U54" s="223">
        <v>3094169.7600000012</v>
      </c>
      <c r="V54" s="223">
        <v>7705799.0899999831</v>
      </c>
      <c r="W54" s="223">
        <v>7304354.4200000009</v>
      </c>
      <c r="X54" s="224">
        <f>I54*Config!F$40</f>
        <v>3727238.7682581996</v>
      </c>
      <c r="Y54" s="224">
        <f>J54*Config!G$40</f>
        <v>3814027.7009236319</v>
      </c>
      <c r="Z54" s="224">
        <f>K54*Config!H$40</f>
        <v>3899084.1559654404</v>
      </c>
      <c r="AA54" s="224">
        <f>L54*Config!I$40</f>
        <v>3984324.4086354021</v>
      </c>
      <c r="AB54" s="224">
        <f>M54*Config!J$40</f>
        <v>4072854.0642510392</v>
      </c>
      <c r="AC54" s="224">
        <f>N54*Config!K$40</f>
        <v>4174675.4158573146</v>
      </c>
      <c r="AD54" s="224">
        <f>O54*Config!L$40</f>
        <v>4279042.3012537481</v>
      </c>
      <c r="AE54" s="224">
        <f>P54*Config!M$40</f>
        <v>4386018.358785091</v>
      </c>
      <c r="AF54" s="224">
        <f>Q54*Config!N$40</f>
        <v>4495668.8177547175</v>
      </c>
      <c r="AG54" s="225">
        <f>R54*Config!O$40</f>
        <v>4659507.7408747394</v>
      </c>
      <c r="AH54" s="226">
        <f t="shared" si="0"/>
        <v>18096675.023781583</v>
      </c>
      <c r="AI54" s="220">
        <f t="shared" si="1"/>
        <v>36135913.1337661</v>
      </c>
      <c r="AJ54" s="224">
        <f t="shared" si="2"/>
        <v>19497529.098033711</v>
      </c>
      <c r="AK54" s="225">
        <f t="shared" si="3"/>
        <v>41492441.732559316</v>
      </c>
      <c r="AL54" s="227">
        <f>IF(OR(SUM(X54:AG54)&lt;&gt;0,A54="EH"),INDEX(CASH!$B:$B,MATCH(A54,CASH!$A:$A,0)),"")</f>
        <v>280</v>
      </c>
      <c r="AM54" s="122">
        <f>AL54*VLOOKUP(C54,Config!$A$3:$C$9,3,FALSE)</f>
        <v>4200</v>
      </c>
      <c r="AN54" s="228">
        <f t="shared" si="4"/>
        <v>0.36074199755226066</v>
      </c>
      <c r="AO54" s="122" t="str">
        <f>IF(ISERROR(VLOOKUP(A54,Config!$A$12:$A$32,1,FALSE)),LEFT(A54,2),"PRL")</f>
        <v>DS</v>
      </c>
      <c r="AP54" s="122" t="str">
        <f t="shared" si="5"/>
        <v>DS405s</v>
      </c>
      <c r="AQ54" s="163" t="s">
        <v>882</v>
      </c>
      <c r="AR54" s="229" t="s">
        <v>781</v>
      </c>
      <c r="AS54" s="367" t="str">
        <f>IF(ISERROR(VLOOKUP($A54,'RAB Cat Lookup'!$B$4:$E$351,2,FALSE))=TRUE,"Unallocated",VLOOKUP($A54,'RAB Cat Lookup'!$B$4:$E$351,2,FALSE))</f>
        <v>Std</v>
      </c>
      <c r="AT54" s="367" t="str">
        <f>IF(ISERROR(VLOOKUP($A54,'RAB Cat Lookup'!$B$4:$E$351,4,FALSE))=TRUE,"Unallocated",VLOOKUP($A54,'RAB Cat Lookup'!$B$4:$E$351,4,FALSE))</f>
        <v>Distribution lines and cables</v>
      </c>
      <c r="AU54" s="121" t="str">
        <f t="shared" si="6"/>
        <v/>
      </c>
    </row>
    <row r="55" spans="1:47" x14ac:dyDescent="0.25">
      <c r="A55" s="217" t="s">
        <v>76</v>
      </c>
      <c r="B55" s="217" t="s">
        <v>270</v>
      </c>
      <c r="C55" s="123" t="s">
        <v>512</v>
      </c>
      <c r="D55" s="218">
        <f>S55/Config!A$40</f>
        <v>2025137.7716117457</v>
      </c>
      <c r="E55" s="219">
        <f>T55/Config!B$40</f>
        <v>933937.08826609363</v>
      </c>
      <c r="F55" s="219">
        <f>U55/Config!C$40</f>
        <v>938760.86931875127</v>
      </c>
      <c r="G55" s="219">
        <f>V55/Config!D$40</f>
        <v>10981870.038750008</v>
      </c>
      <c r="H55" s="219">
        <f>IF('Division Lvl'!H55="","",'Division Lvl'!H55/Escalators!C$11)</f>
        <v>2087412.32</v>
      </c>
      <c r="I55" s="220">
        <f>IF('Division Lvl'!I55="","",'Division Lvl'!I55/Escalators!D$11)</f>
        <v>1093896.1273767699</v>
      </c>
      <c r="J55" s="220">
        <f>IF('Division Lvl'!J55="","",'Division Lvl'!J55/Escalators!E$11)</f>
        <v>1092065.9033441313</v>
      </c>
      <c r="K55" s="220">
        <f>IF('Division Lvl'!K55="","",'Division Lvl'!K55/Escalators!F$11)</f>
        <v>1089190.2580054554</v>
      </c>
      <c r="L55" s="220">
        <f>IF('Division Lvl'!L55="","",'Division Lvl'!L55/Escalators!G$11)</f>
        <v>1085855.3262276475</v>
      </c>
      <c r="M55" s="220">
        <f>IF('Division Lvl'!M55="","",'Division Lvl'!M55/Escalators!H$11)</f>
        <v>1082909.7342330387</v>
      </c>
      <c r="N55" s="220">
        <f>IF('Division Lvl'!N55="","",'Division Lvl'!N55/Escalators!I$11)</f>
        <v>1186750.3936800424</v>
      </c>
      <c r="O55" s="220">
        <f>IF('Division Lvl'!O55="","",'Division Lvl'!O55/Escalators!J$11)</f>
        <v>1186750.3936800424</v>
      </c>
      <c r="P55" s="220">
        <f>IF('Division Lvl'!P55="","",'Division Lvl'!P55/Escalators!K$11)</f>
        <v>1186750.3936800424</v>
      </c>
      <c r="Q55" s="220">
        <f>IF('Division Lvl'!Q55="","",'Division Lvl'!Q55/Escalators!L$11)</f>
        <v>1186750.3936800424</v>
      </c>
      <c r="R55" s="221">
        <v>1200000</v>
      </c>
      <c r="S55" s="222">
        <v>1834674.87</v>
      </c>
      <c r="T55" s="223">
        <v>867253.43</v>
      </c>
      <c r="U55" s="223">
        <v>893526.11000000127</v>
      </c>
      <c r="V55" s="223">
        <v>10714019.550000008</v>
      </c>
      <c r="W55" s="223">
        <v>2087412.32</v>
      </c>
      <c r="X55" s="224">
        <f>I55*Config!F$40</f>
        <v>1121243.5305611892</v>
      </c>
      <c r="Y55" s="224">
        <f>J55*Config!G$40</f>
        <v>1147351.7397009279</v>
      </c>
      <c r="Z55" s="224">
        <f>K55*Config!H$40</f>
        <v>1172938.7776874059</v>
      </c>
      <c r="AA55" s="224">
        <f>L55*Config!I$40</f>
        <v>1198581.1064438918</v>
      </c>
      <c r="AB55" s="224">
        <f>M55*Config!J$40</f>
        <v>1225212.9671304636</v>
      </c>
      <c r="AC55" s="224">
        <f>N55*Config!K$40</f>
        <v>1376266.6206123014</v>
      </c>
      <c r="AD55" s="224">
        <f>O55*Config!L$40</f>
        <v>1410673.286127609</v>
      </c>
      <c r="AE55" s="224">
        <f>P55*Config!M$40</f>
        <v>1445940.1182807991</v>
      </c>
      <c r="AF55" s="224">
        <f>Q55*Config!N$40</f>
        <v>1482088.6212378189</v>
      </c>
      <c r="AG55" s="225">
        <f>R55*Config!O$40</f>
        <v>1536101.4530356284</v>
      </c>
      <c r="AH55" s="226">
        <f t="shared" si="0"/>
        <v>5443917.3491870426</v>
      </c>
      <c r="AI55" s="220">
        <f t="shared" si="1"/>
        <v>11390918.923907211</v>
      </c>
      <c r="AJ55" s="224">
        <f t="shared" si="2"/>
        <v>5865328.1215238776</v>
      </c>
      <c r="AK55" s="225">
        <f t="shared" si="3"/>
        <v>13116398.220818033</v>
      </c>
      <c r="AL55" s="227">
        <f>IF(OR(SUM(X55:AG55)&lt;&gt;0,A55="EH"),INDEX(CASH!$B:$B,MATCH(A55,CASH!$A:$A,0)),"")</f>
        <v>290</v>
      </c>
      <c r="AM55" s="122">
        <f>AL55*VLOOKUP(C55,Config!$A$3:$C$9,3,FALSE)</f>
        <v>4350</v>
      </c>
      <c r="AN55" s="228">
        <f t="shared" si="4"/>
        <v>0.29115706243992562</v>
      </c>
      <c r="AO55" s="122" t="str">
        <f>IF(ISERROR(VLOOKUP(A55,Config!$A$12:$A$32,1,FALSE)),LEFT(A55,2),"PRL")</f>
        <v>DS</v>
      </c>
      <c r="AP55" s="122" t="str">
        <f t="shared" si="5"/>
        <v>DS409s</v>
      </c>
      <c r="AQ55" s="163" t="s">
        <v>882</v>
      </c>
      <c r="AR55" s="229" t="s">
        <v>781</v>
      </c>
      <c r="AS55" s="367" t="str">
        <f>IF(ISERROR(VLOOKUP($A55,'RAB Cat Lookup'!$B$4:$E$351,2,FALSE))=TRUE,"Unallocated",VLOOKUP($A55,'RAB Cat Lookup'!$B$4:$E$351,2,FALSE))</f>
        <v>Std</v>
      </c>
      <c r="AT55" s="367" t="str">
        <f>IF(ISERROR(VLOOKUP($A55,'RAB Cat Lookup'!$B$4:$E$351,4,FALSE))=TRUE,"Unallocated",VLOOKUP($A55,'RAB Cat Lookup'!$B$4:$E$351,4,FALSE))</f>
        <v>Distribution lines and cables</v>
      </c>
      <c r="AU55" s="121" t="str">
        <f t="shared" si="6"/>
        <v/>
      </c>
    </row>
    <row r="56" spans="1:47" x14ac:dyDescent="0.25">
      <c r="A56" s="217" t="s">
        <v>462</v>
      </c>
      <c r="B56" s="217" t="s">
        <v>524</v>
      </c>
      <c r="C56" s="123" t="s">
        <v>512</v>
      </c>
      <c r="D56" s="218">
        <f>S56/Config!A$40</f>
        <v>796287.79353587481</v>
      </c>
      <c r="E56" s="219">
        <f>T56/Config!B$40</f>
        <v>0</v>
      </c>
      <c r="F56" s="219">
        <f>U56/Config!C$40</f>
        <v>0</v>
      </c>
      <c r="G56" s="219">
        <f>V56/Config!D$40</f>
        <v>0</v>
      </c>
      <c r="H56" s="219">
        <f>IF('Division Lvl'!H56="","",'Division Lvl'!H56/Escalators!C$11)</f>
        <v>0</v>
      </c>
      <c r="I56" s="220">
        <f>IF('Division Lvl'!I56="","",'Division Lvl'!I56/Escalators!D$11)</f>
        <v>0</v>
      </c>
      <c r="J56" s="220">
        <f>IF('Division Lvl'!J56="","",'Division Lvl'!J56/Escalators!E$11)</f>
        <v>0</v>
      </c>
      <c r="K56" s="220">
        <f>IF('Division Lvl'!K56="","",'Division Lvl'!K56/Escalators!F$11)</f>
        <v>0</v>
      </c>
      <c r="L56" s="220">
        <f>IF('Division Lvl'!L56="","",'Division Lvl'!L56/Escalators!G$11)</f>
        <v>0</v>
      </c>
      <c r="M56" s="220">
        <f>IF('Division Lvl'!M56="","",'Division Lvl'!M56/Escalators!H$11)</f>
        <v>0</v>
      </c>
      <c r="N56" s="220">
        <f>IF('Division Lvl'!N56="","",'Division Lvl'!N56/Escalators!I$11)</f>
        <v>0</v>
      </c>
      <c r="O56" s="220">
        <f>IF('Division Lvl'!O56="","",'Division Lvl'!O56/Escalators!J$11)</f>
        <v>0</v>
      </c>
      <c r="P56" s="220">
        <f>IF('Division Lvl'!P56="","",'Division Lvl'!P56/Escalators!K$11)</f>
        <v>0</v>
      </c>
      <c r="Q56" s="220">
        <f>IF('Division Lvl'!Q56="","",'Division Lvl'!Q56/Escalators!L$11)</f>
        <v>0</v>
      </c>
      <c r="R56" s="221">
        <v>0</v>
      </c>
      <c r="S56" s="222">
        <v>721397.44000000006</v>
      </c>
      <c r="T56" s="223">
        <v>0</v>
      </c>
      <c r="U56" s="223">
        <v>0</v>
      </c>
      <c r="V56" s="223">
        <v>0</v>
      </c>
      <c r="W56" s="223">
        <v>0</v>
      </c>
      <c r="X56" s="224">
        <f>I56*Config!F$40</f>
        <v>0</v>
      </c>
      <c r="Y56" s="224">
        <f>J56*Config!G$40</f>
        <v>0</v>
      </c>
      <c r="Z56" s="224">
        <f>K56*Config!H$40</f>
        <v>0</v>
      </c>
      <c r="AA56" s="224">
        <f>L56*Config!I$40</f>
        <v>0</v>
      </c>
      <c r="AB56" s="224">
        <f>M56*Config!J$40</f>
        <v>0</v>
      </c>
      <c r="AC56" s="224">
        <f>N56*Config!K$40</f>
        <v>0</v>
      </c>
      <c r="AD56" s="224">
        <f>O56*Config!L$40</f>
        <v>0</v>
      </c>
      <c r="AE56" s="224">
        <f>P56*Config!M$40</f>
        <v>0</v>
      </c>
      <c r="AF56" s="224">
        <f>Q56*Config!N$40</f>
        <v>0</v>
      </c>
      <c r="AG56" s="225">
        <f>R56*Config!O$40</f>
        <v>0</v>
      </c>
      <c r="AH56" s="226">
        <f t="shared" si="0"/>
        <v>0</v>
      </c>
      <c r="AI56" s="220">
        <f t="shared" si="1"/>
        <v>0</v>
      </c>
      <c r="AJ56" s="224">
        <f t="shared" si="2"/>
        <v>0</v>
      </c>
      <c r="AK56" s="225">
        <f t="shared" si="3"/>
        <v>0</v>
      </c>
      <c r="AL56" s="227" t="str">
        <f>IF(OR(SUM(X56:AG56)&lt;&gt;0,A56="EH"),INDEX(CASH!$B:$B,MATCH(A56,CASH!$A:$A,0)),"")</f>
        <v/>
      </c>
      <c r="AM56" s="230">
        <v>3200</v>
      </c>
      <c r="AN56" s="228">
        <f t="shared" si="4"/>
        <v>0.54006397789077143</v>
      </c>
      <c r="AO56" s="122" t="str">
        <f>IF(ISERROR(VLOOKUP(A56,Config!$A$12:$A$32,1,FALSE)),LEFT(A56,2),"PRL")</f>
        <v>DS</v>
      </c>
      <c r="AP56" s="122" t="str">
        <f t="shared" si="5"/>
        <v>DS410s</v>
      </c>
      <c r="AQ56" s="163" t="s">
        <v>882</v>
      </c>
      <c r="AR56" s="229" t="s">
        <v>781</v>
      </c>
      <c r="AS56" s="367" t="str">
        <f>IF(ISERROR(VLOOKUP($A56,'RAB Cat Lookup'!$B$4:$E$351,2,FALSE))=TRUE,"Unallocated",VLOOKUP($A56,'RAB Cat Lookup'!$B$4:$E$351,2,FALSE))</f>
        <v>Std</v>
      </c>
      <c r="AT56" s="367" t="str">
        <f>IF(ISERROR(VLOOKUP($A56,'RAB Cat Lookup'!$B$4:$E$351,4,FALSE))=TRUE,"Unallocated",VLOOKUP($A56,'RAB Cat Lookup'!$B$4:$E$351,4,FALSE))</f>
        <v>Distribution lines and cables</v>
      </c>
      <c r="AU56" s="121" t="str">
        <f t="shared" si="6"/>
        <v/>
      </c>
    </row>
    <row r="57" spans="1:47" x14ac:dyDescent="0.25">
      <c r="A57" s="217" t="s">
        <v>463</v>
      </c>
      <c r="B57" s="217" t="s">
        <v>525</v>
      </c>
      <c r="C57" s="123" t="s">
        <v>512</v>
      </c>
      <c r="D57" s="218">
        <f>S57/Config!A$40</f>
        <v>331360.380085996</v>
      </c>
      <c r="E57" s="219">
        <f>T57/Config!B$40</f>
        <v>1290.0718931249999</v>
      </c>
      <c r="F57" s="219">
        <f>U57/Config!C$40</f>
        <v>42149.793237499995</v>
      </c>
      <c r="G57" s="219">
        <f>V57/Config!D$40</f>
        <v>0</v>
      </c>
      <c r="H57" s="219">
        <f>IF('Division Lvl'!H57="","",'Division Lvl'!H57/Escalators!C$11)</f>
        <v>0</v>
      </c>
      <c r="I57" s="220">
        <f>IF('Division Lvl'!I57="","",'Division Lvl'!I57/Escalators!D$11)</f>
        <v>0</v>
      </c>
      <c r="J57" s="220">
        <f>IF('Division Lvl'!J57="","",'Division Lvl'!J57/Escalators!E$11)</f>
        <v>0</v>
      </c>
      <c r="K57" s="220">
        <f>IF('Division Lvl'!K57="","",'Division Lvl'!K57/Escalators!F$11)</f>
        <v>0</v>
      </c>
      <c r="L57" s="220">
        <f>IF('Division Lvl'!L57="","",'Division Lvl'!L57/Escalators!G$11)</f>
        <v>0</v>
      </c>
      <c r="M57" s="220">
        <f>IF('Division Lvl'!M57="","",'Division Lvl'!M57/Escalators!H$11)</f>
        <v>0</v>
      </c>
      <c r="N57" s="220">
        <f>IF('Division Lvl'!N57="","",'Division Lvl'!N57/Escalators!I$11)</f>
        <v>0</v>
      </c>
      <c r="O57" s="220">
        <f>IF('Division Lvl'!O57="","",'Division Lvl'!O57/Escalators!J$11)</f>
        <v>0</v>
      </c>
      <c r="P57" s="220">
        <f>IF('Division Lvl'!P57="","",'Division Lvl'!P57/Escalators!K$11)</f>
        <v>0</v>
      </c>
      <c r="Q57" s="220">
        <f>IF('Division Lvl'!Q57="","",'Division Lvl'!Q57/Escalators!L$11)</f>
        <v>0</v>
      </c>
      <c r="R57" s="221">
        <v>0</v>
      </c>
      <c r="S57" s="222">
        <v>300196.15000000002</v>
      </c>
      <c r="T57" s="223">
        <v>1197.96</v>
      </c>
      <c r="U57" s="223">
        <v>40118.78</v>
      </c>
      <c r="V57" s="223">
        <v>0</v>
      </c>
      <c r="W57" s="223">
        <v>0</v>
      </c>
      <c r="X57" s="224">
        <f>I57*Config!F$40</f>
        <v>0</v>
      </c>
      <c r="Y57" s="224">
        <f>J57*Config!G$40</f>
        <v>0</v>
      </c>
      <c r="Z57" s="224">
        <f>K57*Config!H$40</f>
        <v>0</v>
      </c>
      <c r="AA57" s="224">
        <f>L57*Config!I$40</f>
        <v>0</v>
      </c>
      <c r="AB57" s="224">
        <f>M57*Config!J$40</f>
        <v>0</v>
      </c>
      <c r="AC57" s="224">
        <f>N57*Config!K$40</f>
        <v>0</v>
      </c>
      <c r="AD57" s="224">
        <f>O57*Config!L$40</f>
        <v>0</v>
      </c>
      <c r="AE57" s="224">
        <f>P57*Config!M$40</f>
        <v>0</v>
      </c>
      <c r="AF57" s="224">
        <f>Q57*Config!N$40</f>
        <v>0</v>
      </c>
      <c r="AG57" s="225">
        <f>R57*Config!O$40</f>
        <v>0</v>
      </c>
      <c r="AH57" s="226">
        <f t="shared" si="0"/>
        <v>0</v>
      </c>
      <c r="AI57" s="220">
        <f t="shared" si="1"/>
        <v>0</v>
      </c>
      <c r="AJ57" s="224">
        <f t="shared" si="2"/>
        <v>0</v>
      </c>
      <c r="AK57" s="225">
        <f t="shared" si="3"/>
        <v>0</v>
      </c>
      <c r="AL57" s="227" t="str">
        <f>IF(OR(SUM(X57:AG57)&lt;&gt;0,A57="EH"),INDEX(CASH!$B:$B,MATCH(A57,CASH!$A:$A,0)),"")</f>
        <v/>
      </c>
      <c r="AM57" s="230">
        <v>3200</v>
      </c>
      <c r="AN57" s="228">
        <f t="shared" si="4"/>
        <v>0.54006397789077143</v>
      </c>
      <c r="AO57" s="122" t="str">
        <f>IF(ISERROR(VLOOKUP(A57,Config!$A$12:$A$32,1,FALSE)),LEFT(A57,2),"PRL")</f>
        <v>DS</v>
      </c>
      <c r="AP57" s="122" t="str">
        <f t="shared" si="5"/>
        <v>DS411s</v>
      </c>
      <c r="AQ57" s="163" t="s">
        <v>882</v>
      </c>
      <c r="AR57" s="229" t="s">
        <v>781</v>
      </c>
      <c r="AS57" s="367" t="str">
        <f>IF(ISERROR(VLOOKUP($A57,'RAB Cat Lookup'!$B$4:$E$351,2,FALSE))=TRUE,"Unallocated",VLOOKUP($A57,'RAB Cat Lookup'!$B$4:$E$351,2,FALSE))</f>
        <v>Std</v>
      </c>
      <c r="AT57" s="367" t="str">
        <f>IF(ISERROR(VLOOKUP($A57,'RAB Cat Lookup'!$B$4:$E$351,4,FALSE))=TRUE,"Unallocated",VLOOKUP($A57,'RAB Cat Lookup'!$B$4:$E$351,4,FALSE))</f>
        <v>Distribution lines and cables</v>
      </c>
      <c r="AU57" s="121" t="str">
        <f t="shared" si="6"/>
        <v/>
      </c>
    </row>
    <row r="58" spans="1:47" x14ac:dyDescent="0.25">
      <c r="A58" s="217" t="s">
        <v>203</v>
      </c>
      <c r="B58" s="217" t="s">
        <v>297</v>
      </c>
      <c r="C58" s="123" t="s">
        <v>512</v>
      </c>
      <c r="D58" s="218">
        <f>S58/Config!A$40</f>
        <v>2745546.2659886745</v>
      </c>
      <c r="E58" s="219">
        <f>T58/Config!B$40</f>
        <v>5302978.9402112495</v>
      </c>
      <c r="F58" s="219">
        <f>U58/Config!C$40</f>
        <v>2864226.1463000034</v>
      </c>
      <c r="G58" s="219">
        <f>V58/Config!D$40</f>
        <v>2148731.8027499993</v>
      </c>
      <c r="H58" s="219">
        <f>IF('Division Lvl'!H58="","",'Division Lvl'!H58/Escalators!C$11)</f>
        <v>2293431.29</v>
      </c>
      <c r="I58" s="220">
        <f>IF('Division Lvl'!I58="","",'Division Lvl'!I58/Escalators!D$11)</f>
        <v>1623361.8328650696</v>
      </c>
      <c r="J58" s="220">
        <f>IF('Division Lvl'!J58="","",'Division Lvl'!J58/Escalators!E$11)</f>
        <v>1620645.7469718843</v>
      </c>
      <c r="K58" s="220">
        <f>IF('Division Lvl'!K58="","",'Division Lvl'!K58/Escalators!F$11)</f>
        <v>1616378.2367660867</v>
      </c>
      <c r="L58" s="220">
        <f>IF('Division Lvl'!L58="","",'Division Lvl'!L58/Escalators!G$11)</f>
        <v>1611429.1370958237</v>
      </c>
      <c r="M58" s="220">
        <f>IF('Division Lvl'!M58="","",'Division Lvl'!M58/Escalators!H$11)</f>
        <v>1607057.8247750574</v>
      </c>
      <c r="N58" s="220">
        <f>IF('Division Lvl'!N58="","",'Division Lvl'!N58/Escalators!I$11)</f>
        <v>964234.69486503443</v>
      </c>
      <c r="O58" s="220">
        <f>IF('Division Lvl'!O58="","",'Division Lvl'!O58/Escalators!J$11)</f>
        <v>964234.69486503443</v>
      </c>
      <c r="P58" s="220">
        <f>IF('Division Lvl'!P58="","",'Division Lvl'!P58/Escalators!K$11)</f>
        <v>964234.69486503443</v>
      </c>
      <c r="Q58" s="220">
        <f>IF('Division Lvl'!Q58="","",'Division Lvl'!Q58/Escalators!L$11)</f>
        <v>964234.69486503443</v>
      </c>
      <c r="R58" s="221">
        <v>975000</v>
      </c>
      <c r="S58" s="222">
        <v>2487329.4099999997</v>
      </c>
      <c r="T58" s="223">
        <v>4924343.12</v>
      </c>
      <c r="U58" s="223">
        <v>2726211.6800000034</v>
      </c>
      <c r="V58" s="223">
        <v>2096323.7099999995</v>
      </c>
      <c r="W58" s="223">
        <v>2293431.29</v>
      </c>
      <c r="X58" s="224">
        <f>I58*Config!F$40</f>
        <v>1663945.8786866963</v>
      </c>
      <c r="Y58" s="224">
        <f>J58*Config!G$40</f>
        <v>1702690.9379123359</v>
      </c>
      <c r="Z58" s="224">
        <f>K58*Config!H$40</f>
        <v>1740662.5696274289</v>
      </c>
      <c r="AA58" s="224">
        <f>L58*Config!I$40</f>
        <v>1778716.2538550901</v>
      </c>
      <c r="AB58" s="224">
        <f>M58*Config!J$40</f>
        <v>1818238.4215406424</v>
      </c>
      <c r="AC58" s="224">
        <f>N58*Config!K$40</f>
        <v>1118216.629247495</v>
      </c>
      <c r="AD58" s="224">
        <f>O58*Config!L$40</f>
        <v>1146172.0449786824</v>
      </c>
      <c r="AE58" s="224">
        <f>P58*Config!M$40</f>
        <v>1174826.3461031492</v>
      </c>
      <c r="AF58" s="224">
        <f>Q58*Config!N$40</f>
        <v>1204197.0047557279</v>
      </c>
      <c r="AG58" s="225">
        <f>R58*Config!O$40</f>
        <v>1248082.4305914482</v>
      </c>
      <c r="AH58" s="226">
        <f t="shared" si="0"/>
        <v>8078872.7784739211</v>
      </c>
      <c r="AI58" s="220">
        <f t="shared" si="1"/>
        <v>12910811.557934061</v>
      </c>
      <c r="AJ58" s="224">
        <f t="shared" si="2"/>
        <v>8704254.0616221931</v>
      </c>
      <c r="AK58" s="225">
        <f t="shared" si="3"/>
        <v>14595748.517298695</v>
      </c>
      <c r="AL58" s="227">
        <f>IF(OR(SUM(X58:AG58)&lt;&gt;0,A58="EH"),INDEX(CASH!$B:$B,MATCH(A58,CASH!$A:$A,0)),"")</f>
        <v>230</v>
      </c>
      <c r="AM58" s="122">
        <f>AL58*VLOOKUP(C58,Config!$A$3:$C$9,3,FALSE)</f>
        <v>3450</v>
      </c>
      <c r="AN58" s="228">
        <f t="shared" si="4"/>
        <v>0.50988791794492228</v>
      </c>
      <c r="AO58" s="122" t="str">
        <f>IF(ISERROR(VLOOKUP(A58,Config!$A$12:$A$32,1,FALSE)),LEFT(A58,2),"PRL")</f>
        <v>DS</v>
      </c>
      <c r="AP58" s="122" t="str">
        <f t="shared" si="5"/>
        <v>DS413s</v>
      </c>
      <c r="AQ58" s="163" t="s">
        <v>882</v>
      </c>
      <c r="AR58" s="229" t="s">
        <v>781</v>
      </c>
      <c r="AS58" s="367" t="str">
        <f>IF(ISERROR(VLOOKUP($A58,'RAB Cat Lookup'!$B$4:$E$351,2,FALSE))=TRUE,"Unallocated",VLOOKUP($A58,'RAB Cat Lookup'!$B$4:$E$351,2,FALSE))</f>
        <v>Std</v>
      </c>
      <c r="AT58" s="367" t="str">
        <f>IF(ISERROR(VLOOKUP($A58,'RAB Cat Lookup'!$B$4:$E$351,4,FALSE))=TRUE,"Unallocated",VLOOKUP($A58,'RAB Cat Lookup'!$B$4:$E$351,4,FALSE))</f>
        <v>Distribution lines and cables</v>
      </c>
      <c r="AU58" s="121" t="str">
        <f t="shared" si="6"/>
        <v/>
      </c>
    </row>
    <row r="59" spans="1:47" x14ac:dyDescent="0.25">
      <c r="A59" s="217" t="s">
        <v>204</v>
      </c>
      <c r="B59" s="217" t="s">
        <v>271</v>
      </c>
      <c r="C59" s="123" t="s">
        <v>512</v>
      </c>
      <c r="D59" s="218">
        <f>S59/Config!A$40</f>
        <v>0</v>
      </c>
      <c r="E59" s="219">
        <f>T59/Config!B$40</f>
        <v>0</v>
      </c>
      <c r="F59" s="219">
        <f>U59/Config!C$40</f>
        <v>0</v>
      </c>
      <c r="G59" s="219">
        <f>V59/Config!D$40</f>
        <v>774684.44249999977</v>
      </c>
      <c r="H59" s="219">
        <f>IF('Division Lvl'!H59="","",'Division Lvl'!H59/Escalators!C$11)</f>
        <v>4779336</v>
      </c>
      <c r="I59" s="220">
        <f>IF('Division Lvl'!I59="","",'Division Lvl'!I59/Escalators!D$11)</f>
        <v>0</v>
      </c>
      <c r="J59" s="220">
        <f>IF('Division Lvl'!J59="","",'Division Lvl'!J59/Escalators!E$11)</f>
        <v>957427.64128800551</v>
      </c>
      <c r="K59" s="220">
        <f>IF('Division Lvl'!K59="","",'Division Lvl'!K59/Escalators!F$11)</f>
        <v>954906.52756642655</v>
      </c>
      <c r="L59" s="220">
        <f>IF('Division Lvl'!L59="","",'Division Lvl'!L59/Escalators!G$11)</f>
        <v>951982.75176122505</v>
      </c>
      <c r="M59" s="220">
        <f>IF('Division Lvl'!M59="","",'Division Lvl'!M59/Escalators!H$11)</f>
        <v>949400.31494403386</v>
      </c>
      <c r="N59" s="220">
        <f>IF('Division Lvl'!N59="","",'Division Lvl'!N59/Escalators!I$11)</f>
        <v>949400.31494403386</v>
      </c>
      <c r="O59" s="220">
        <f>IF('Division Lvl'!O59="","",'Division Lvl'!O59/Escalators!J$11)</f>
        <v>949400.31494403386</v>
      </c>
      <c r="P59" s="220">
        <f>IF('Division Lvl'!P59="","",'Division Lvl'!P59/Escalators!K$11)</f>
        <v>949400.31494403386</v>
      </c>
      <c r="Q59" s="220">
        <f>IF('Division Lvl'!Q59="","",'Division Lvl'!Q59/Escalators!L$11)</f>
        <v>949400.31494403386</v>
      </c>
      <c r="R59" s="221">
        <v>960000</v>
      </c>
      <c r="S59" s="222">
        <v>0</v>
      </c>
      <c r="T59" s="223">
        <v>0</v>
      </c>
      <c r="U59" s="223">
        <v>0</v>
      </c>
      <c r="V59" s="223">
        <v>755789.69999999984</v>
      </c>
      <c r="W59" s="223">
        <v>4779336</v>
      </c>
      <c r="X59" s="224">
        <f>I59*Config!F$40</f>
        <v>0</v>
      </c>
      <c r="Y59" s="224">
        <f>J59*Config!G$40</f>
        <v>1005897.4156282108</v>
      </c>
      <c r="Z59" s="224">
        <f>K59*Config!H$40</f>
        <v>1028329.8872875887</v>
      </c>
      <c r="AA59" s="224">
        <f>L59*Config!I$40</f>
        <v>1050810.8330466994</v>
      </c>
      <c r="AB59" s="224">
        <f>M59*Config!J$40</f>
        <v>1074159.3136486255</v>
      </c>
      <c r="AC59" s="224">
        <f>N59*Config!K$40</f>
        <v>1101013.2964898411</v>
      </c>
      <c r="AD59" s="224">
        <f>O59*Config!L$40</f>
        <v>1128538.6289020872</v>
      </c>
      <c r="AE59" s="224">
        <f>P59*Config!M$40</f>
        <v>1156752.0946246393</v>
      </c>
      <c r="AF59" s="224">
        <f>Q59*Config!N$40</f>
        <v>1185670.896990255</v>
      </c>
      <c r="AG59" s="225">
        <f>R59*Config!O$40</f>
        <v>1228881.1624285027</v>
      </c>
      <c r="AH59" s="226">
        <f t="shared" si="0"/>
        <v>3813717.2355596912</v>
      </c>
      <c r="AI59" s="220">
        <f t="shared" si="1"/>
        <v>8571318.4953358248</v>
      </c>
      <c r="AJ59" s="224">
        <f t="shared" si="2"/>
        <v>4159197.4496111246</v>
      </c>
      <c r="AK59" s="225">
        <f t="shared" si="3"/>
        <v>9960053.5290464498</v>
      </c>
      <c r="AL59" s="227">
        <f>IF(OR(SUM(X59:AG59)&lt;&gt;0,A59="EH"),INDEX(CASH!$B:$B,MATCH(A59,CASH!$A:$A,0)),"")</f>
        <v>260</v>
      </c>
      <c r="AM59" s="122">
        <f>AL59*VLOOKUP(C59,Config!$A$3:$C$9,3,FALSE)</f>
        <v>3900</v>
      </c>
      <c r="AN59" s="228">
        <f t="shared" si="4"/>
        <v>0.38306290859653414</v>
      </c>
      <c r="AO59" s="122" t="str">
        <f>IF(ISERROR(VLOOKUP(A59,Config!$A$12:$A$32,1,FALSE)),LEFT(A59,2),"PRL")</f>
        <v>DS</v>
      </c>
      <c r="AP59" s="122" t="str">
        <f t="shared" si="5"/>
        <v>DS414s</v>
      </c>
      <c r="AQ59" s="163" t="s">
        <v>882</v>
      </c>
      <c r="AR59" s="229" t="s">
        <v>781</v>
      </c>
      <c r="AS59" s="367" t="str">
        <f>IF(ISERROR(VLOOKUP($A59,'RAB Cat Lookup'!$B$4:$E$351,2,FALSE))=TRUE,"Unallocated",VLOOKUP($A59,'RAB Cat Lookup'!$B$4:$E$351,2,FALSE))</f>
        <v>Std</v>
      </c>
      <c r="AT59" s="367" t="str">
        <f>IF(ISERROR(VLOOKUP($A59,'RAB Cat Lookup'!$B$4:$E$351,4,FALSE))=TRUE,"Unallocated",VLOOKUP($A59,'RAB Cat Lookup'!$B$4:$E$351,4,FALSE))</f>
        <v>Distribution lines and cables</v>
      </c>
      <c r="AU59" s="121" t="str">
        <f t="shared" si="6"/>
        <v/>
      </c>
    </row>
    <row r="60" spans="1:47" x14ac:dyDescent="0.25">
      <c r="A60" s="217" t="s">
        <v>204</v>
      </c>
      <c r="B60" s="217" t="s">
        <v>271</v>
      </c>
      <c r="C60" s="123" t="s">
        <v>778</v>
      </c>
      <c r="D60" s="218">
        <f>S60/Config!A$40</f>
        <v>0</v>
      </c>
      <c r="E60" s="219">
        <f>T60/Config!B$40</f>
        <v>0</v>
      </c>
      <c r="F60" s="219">
        <f>U60/Config!C$40</f>
        <v>0</v>
      </c>
      <c r="G60" s="219">
        <f>V60/Config!D$40</f>
        <v>0</v>
      </c>
      <c r="H60" s="219">
        <f>IF('Division Lvl'!H60="","",'Division Lvl'!H60/Escalators!C$11)</f>
        <v>0</v>
      </c>
      <c r="I60" s="220">
        <f>IF('Division Lvl'!I60="","",'Division Lvl'!I60/Escalators!D$11)</f>
        <v>0</v>
      </c>
      <c r="J60" s="220">
        <f>IF('Division Lvl'!J60="","",'Division Lvl'!J60/Escalators!E$11)</f>
        <v>0</v>
      </c>
      <c r="K60" s="220">
        <f>IF('Division Lvl'!K60="","",'Division Lvl'!K60/Escalators!F$11)</f>
        <v>0</v>
      </c>
      <c r="L60" s="220">
        <f>IF('Division Lvl'!L60="","",'Division Lvl'!L60/Escalators!G$11)</f>
        <v>0</v>
      </c>
      <c r="M60" s="220">
        <f>IF('Division Lvl'!M60="","",'Division Lvl'!M60/Escalators!H$11)</f>
        <v>0</v>
      </c>
      <c r="N60" s="220">
        <f>IF('Division Lvl'!N60="","",'Division Lvl'!N60/Escalators!I$11)</f>
        <v>0</v>
      </c>
      <c r="O60" s="220">
        <f>IF('Division Lvl'!O60="","",'Division Lvl'!O60/Escalators!J$11)</f>
        <v>237350.07873600847</v>
      </c>
      <c r="P60" s="220">
        <f>IF('Division Lvl'!P60="","",'Division Lvl'!P60/Escalators!K$11)</f>
        <v>474700.15747201693</v>
      </c>
      <c r="Q60" s="220">
        <f>IF('Division Lvl'!Q60="","",'Division Lvl'!Q60/Escalators!L$11)</f>
        <v>474700.15747201693</v>
      </c>
      <c r="R60" s="221">
        <v>480000</v>
      </c>
      <c r="S60" s="222">
        <v>0</v>
      </c>
      <c r="T60" s="223">
        <v>0</v>
      </c>
      <c r="U60" s="223">
        <v>0</v>
      </c>
      <c r="V60" s="223">
        <v>0</v>
      </c>
      <c r="W60" s="223">
        <v>0</v>
      </c>
      <c r="X60" s="224">
        <f>I60*Config!F$40</f>
        <v>0</v>
      </c>
      <c r="Y60" s="224">
        <f>J60*Config!G$40</f>
        <v>0</v>
      </c>
      <c r="Z60" s="224">
        <f>K60*Config!H$40</f>
        <v>0</v>
      </c>
      <c r="AA60" s="224">
        <f>L60*Config!I$40</f>
        <v>0</v>
      </c>
      <c r="AB60" s="224">
        <f>M60*Config!J$40</f>
        <v>0</v>
      </c>
      <c r="AC60" s="224">
        <f>N60*Config!K$40</f>
        <v>0</v>
      </c>
      <c r="AD60" s="224">
        <f>O60*Config!L$40</f>
        <v>282134.65722552181</v>
      </c>
      <c r="AE60" s="224">
        <f>P60*Config!M$40</f>
        <v>578376.04731231963</v>
      </c>
      <c r="AF60" s="224">
        <f>Q60*Config!N$40</f>
        <v>592835.44849512749</v>
      </c>
      <c r="AG60" s="225">
        <f>R60*Config!O$40</f>
        <v>614440.58121425135</v>
      </c>
      <c r="AH60" s="226">
        <f t="shared" si="0"/>
        <v>0</v>
      </c>
      <c r="AI60" s="220">
        <f t="shared" si="1"/>
        <v>1666750.3936800424</v>
      </c>
      <c r="AJ60" s="224">
        <f t="shared" si="2"/>
        <v>0</v>
      </c>
      <c r="AK60" s="225">
        <f t="shared" si="3"/>
        <v>2067786.7342472202</v>
      </c>
      <c r="AL60" s="227">
        <f>IF(OR(SUM(X60:AG60)&lt;&gt;0,A60="EH"),INDEX(CASH!$B:$B,MATCH(A60,CASH!$A:$A,0)),"")</f>
        <v>260</v>
      </c>
      <c r="AM60" s="122">
        <f>AL60*VLOOKUP(C60,Config!$A$3:$C$9,3,FALSE)</f>
        <v>2600</v>
      </c>
      <c r="AN60" s="228">
        <f t="shared" si="4"/>
        <v>0.66318416904675914</v>
      </c>
      <c r="AO60" s="122" t="str">
        <f>IF(ISERROR(VLOOKUP(A60,Config!$A$12:$A$32,1,FALSE)),LEFT(A60,2),"PRL")</f>
        <v>DS</v>
      </c>
      <c r="AP60" s="122" t="str">
        <f t="shared" si="5"/>
        <v>DS414m</v>
      </c>
      <c r="AQ60" s="163" t="s">
        <v>882</v>
      </c>
      <c r="AR60" s="229" t="s">
        <v>781</v>
      </c>
      <c r="AS60" s="367" t="str">
        <f>IF(ISERROR(VLOOKUP($A60,'RAB Cat Lookup'!$B$4:$E$351,2,FALSE))=TRUE,"Unallocated",VLOOKUP($A60,'RAB Cat Lookup'!$B$4:$E$351,2,FALSE))</f>
        <v>Std</v>
      </c>
      <c r="AT60" s="367" t="str">
        <f>IF(ISERROR(VLOOKUP($A60,'RAB Cat Lookup'!$B$4:$E$351,4,FALSE))=TRUE,"Unallocated",VLOOKUP($A60,'RAB Cat Lookup'!$B$4:$E$351,4,FALSE))</f>
        <v>Distribution lines and cables</v>
      </c>
      <c r="AU60" s="121" t="str">
        <f t="shared" si="6"/>
        <v/>
      </c>
    </row>
    <row r="61" spans="1:47" x14ac:dyDescent="0.25">
      <c r="A61" s="217" t="s">
        <v>204</v>
      </c>
      <c r="B61" s="217" t="s">
        <v>271</v>
      </c>
      <c r="C61" s="123" t="s">
        <v>777</v>
      </c>
      <c r="D61" s="218">
        <f>S61/Config!A$40</f>
        <v>0</v>
      </c>
      <c r="E61" s="219">
        <f>T61/Config!B$40</f>
        <v>0</v>
      </c>
      <c r="F61" s="219">
        <f>U61/Config!C$40</f>
        <v>0</v>
      </c>
      <c r="G61" s="219">
        <f>V61/Config!D$40</f>
        <v>0</v>
      </c>
      <c r="H61" s="219">
        <f>IF('Division Lvl'!H61="","",'Division Lvl'!H61/Escalators!C$11)</f>
        <v>0</v>
      </c>
      <c r="I61" s="220">
        <f>IF('Division Lvl'!I61="","",'Division Lvl'!I61/Escalators!D$11)</f>
        <v>0</v>
      </c>
      <c r="J61" s="220">
        <f>IF('Division Lvl'!J61="","",'Division Lvl'!J61/Escalators!E$11)</f>
        <v>0</v>
      </c>
      <c r="K61" s="220">
        <f>IF('Division Lvl'!K61="","",'Division Lvl'!K61/Escalators!F$11)</f>
        <v>0</v>
      </c>
      <c r="L61" s="220">
        <f>IF('Division Lvl'!L61="","",'Division Lvl'!L61/Escalators!G$11)</f>
        <v>0</v>
      </c>
      <c r="M61" s="220">
        <f>IF('Division Lvl'!M61="","",'Division Lvl'!M61/Escalators!H$11)</f>
        <v>0</v>
      </c>
      <c r="N61" s="220">
        <f>IF('Division Lvl'!N61="","",'Division Lvl'!N61/Escalators!I$11)</f>
        <v>0</v>
      </c>
      <c r="O61" s="220">
        <f>IF('Division Lvl'!O61="","",'Division Lvl'!O61/Escalators!J$11)</f>
        <v>0</v>
      </c>
      <c r="P61" s="220">
        <f>IF('Division Lvl'!P61="","",'Division Lvl'!P61/Escalators!K$11)</f>
        <v>237350.07873600847</v>
      </c>
      <c r="Q61" s="220">
        <f>IF('Division Lvl'!Q61="","",'Division Lvl'!Q61/Escalators!L$11)</f>
        <v>474700.15747201693</v>
      </c>
      <c r="R61" s="221">
        <v>480000</v>
      </c>
      <c r="S61" s="222">
        <v>0</v>
      </c>
      <c r="T61" s="223">
        <v>0</v>
      </c>
      <c r="U61" s="223">
        <v>0</v>
      </c>
      <c r="V61" s="223">
        <v>0</v>
      </c>
      <c r="W61" s="223">
        <v>0</v>
      </c>
      <c r="X61" s="224">
        <f>I61*Config!F$40</f>
        <v>0</v>
      </c>
      <c r="Y61" s="224">
        <f>J61*Config!G$40</f>
        <v>0</v>
      </c>
      <c r="Z61" s="224">
        <f>K61*Config!H$40</f>
        <v>0</v>
      </c>
      <c r="AA61" s="224">
        <f>L61*Config!I$40</f>
        <v>0</v>
      </c>
      <c r="AB61" s="224">
        <f>M61*Config!J$40</f>
        <v>0</v>
      </c>
      <c r="AC61" s="224">
        <f>N61*Config!K$40</f>
        <v>0</v>
      </c>
      <c r="AD61" s="224">
        <f>O61*Config!L$40</f>
        <v>0</v>
      </c>
      <c r="AE61" s="224">
        <f>P61*Config!M$40</f>
        <v>289188.02365615981</v>
      </c>
      <c r="AF61" s="224">
        <f>Q61*Config!N$40</f>
        <v>592835.44849512749</v>
      </c>
      <c r="AG61" s="225">
        <f>R61*Config!O$40</f>
        <v>614440.58121425135</v>
      </c>
      <c r="AH61" s="226">
        <f t="shared" si="0"/>
        <v>0</v>
      </c>
      <c r="AI61" s="220">
        <f t="shared" si="1"/>
        <v>1192050.2362080254</v>
      </c>
      <c r="AJ61" s="224">
        <f t="shared" si="2"/>
        <v>0</v>
      </c>
      <c r="AK61" s="225">
        <f t="shared" si="3"/>
        <v>1496464.0533655388</v>
      </c>
      <c r="AL61" s="227">
        <f>IF(OR(SUM(X61:AG61)&lt;&gt;0,A61="EH"),INDEX(CASH!$B:$B,MATCH(A61,CASH!$A:$A,0)),"")</f>
        <v>260</v>
      </c>
      <c r="AM61" s="122">
        <f>AL61*VLOOKUP(C61,Config!$A$3:$C$9,3,FALSE)</f>
        <v>1300</v>
      </c>
      <c r="AN61" s="228">
        <f t="shared" si="4"/>
        <v>0.92238653603944176</v>
      </c>
      <c r="AO61" s="122" t="str">
        <f>IF(ISERROR(VLOOKUP(A61,Config!$A$12:$A$32,1,FALSE)),LEFT(A61,2),"PRL")</f>
        <v>DS</v>
      </c>
      <c r="AP61" s="122" t="str">
        <f t="shared" si="5"/>
        <v>DS414l</v>
      </c>
      <c r="AQ61" s="163" t="s">
        <v>882</v>
      </c>
      <c r="AR61" s="229" t="s">
        <v>781</v>
      </c>
      <c r="AS61" s="367" t="str">
        <f>IF(ISERROR(VLOOKUP($A61,'RAB Cat Lookup'!$B$4:$E$351,2,FALSE))=TRUE,"Unallocated",VLOOKUP($A61,'RAB Cat Lookup'!$B$4:$E$351,2,FALSE))</f>
        <v>Std</v>
      </c>
      <c r="AT61" s="367" t="str">
        <f>IF(ISERROR(VLOOKUP($A61,'RAB Cat Lookup'!$B$4:$E$351,4,FALSE))=TRUE,"Unallocated",VLOOKUP($A61,'RAB Cat Lookup'!$B$4:$E$351,4,FALSE))</f>
        <v>Distribution lines and cables</v>
      </c>
      <c r="AU61" s="121" t="str">
        <f t="shared" si="6"/>
        <v/>
      </c>
    </row>
    <row r="62" spans="1:47" x14ac:dyDescent="0.25">
      <c r="A62" s="217" t="s">
        <v>280</v>
      </c>
      <c r="B62" s="217" t="s">
        <v>298</v>
      </c>
      <c r="C62" s="123" t="s">
        <v>512</v>
      </c>
      <c r="D62" s="218">
        <f>S62/Config!A$40</f>
        <v>0</v>
      </c>
      <c r="E62" s="219">
        <f>T62/Config!B$40</f>
        <v>85174.822501406234</v>
      </c>
      <c r="F62" s="219">
        <f>U62/Config!C$40</f>
        <v>249.27128749999997</v>
      </c>
      <c r="G62" s="219">
        <f>V62/Config!D$40</f>
        <v>0</v>
      </c>
      <c r="H62" s="219">
        <f>IF('Division Lvl'!H62="","",'Division Lvl'!H62/Escalators!C$11)</f>
        <v>0</v>
      </c>
      <c r="I62" s="220">
        <f>IF('Division Lvl'!I62="","",'Division Lvl'!I62/Escalators!D$11)</f>
        <v>965026.17264471215</v>
      </c>
      <c r="J62" s="220">
        <f>IF('Division Lvl'!J62="","",'Division Lvl'!J62/Escalators!E$11)</f>
        <v>963411.56404605554</v>
      </c>
      <c r="K62" s="220">
        <f>IF('Division Lvl'!K62="","",'Division Lvl'!K62/Escalators!F$11)</f>
        <v>960874.69336371671</v>
      </c>
      <c r="L62" s="220">
        <f>IF('Division Lvl'!L62="","",'Division Lvl'!L62/Escalators!G$11)</f>
        <v>957932.64395973273</v>
      </c>
      <c r="M62" s="220">
        <f>IF('Division Lvl'!M62="","",'Division Lvl'!M62/Escalators!H$11)</f>
        <v>955334.06691243418</v>
      </c>
      <c r="N62" s="220">
        <f>IF('Division Lvl'!N62="","",'Division Lvl'!N62/Escalators!I$11)</f>
        <v>949400.31494403386</v>
      </c>
      <c r="O62" s="220">
        <f>IF('Division Lvl'!O62="","",'Division Lvl'!O62/Escalators!J$11)</f>
        <v>949400.31494403386</v>
      </c>
      <c r="P62" s="220">
        <f>IF('Division Lvl'!P62="","",'Division Lvl'!P62/Escalators!K$11)</f>
        <v>949400.31494403386</v>
      </c>
      <c r="Q62" s="220">
        <f>IF('Division Lvl'!Q62="","",'Division Lvl'!Q62/Escalators!L$11)</f>
        <v>949400.31494403386</v>
      </c>
      <c r="R62" s="221">
        <v>960000</v>
      </c>
      <c r="S62" s="222">
        <v>0</v>
      </c>
      <c r="T62" s="223">
        <v>79093.289999999994</v>
      </c>
      <c r="U62" s="223">
        <v>237.26</v>
      </c>
      <c r="V62" s="223">
        <v>0</v>
      </c>
      <c r="W62" s="223">
        <v>0</v>
      </c>
      <c r="X62" s="224">
        <f>I62*Config!F$40</f>
        <v>989151.8269608299</v>
      </c>
      <c r="Y62" s="224">
        <f>J62*Config!G$40</f>
        <v>1012184.2744758871</v>
      </c>
      <c r="Z62" s="224">
        <f>K62*Config!H$40</f>
        <v>1034756.9490831362</v>
      </c>
      <c r="AA62" s="224">
        <f>L62*Config!I$40</f>
        <v>1057378.4007532413</v>
      </c>
      <c r="AB62" s="224">
        <f>M62*Config!J$40</f>
        <v>1080872.8093589295</v>
      </c>
      <c r="AC62" s="224">
        <f>N62*Config!K$40</f>
        <v>1101013.2964898411</v>
      </c>
      <c r="AD62" s="224">
        <f>O62*Config!L$40</f>
        <v>1128538.6289020872</v>
      </c>
      <c r="AE62" s="224">
        <f>P62*Config!M$40</f>
        <v>1156752.0946246393</v>
      </c>
      <c r="AF62" s="224">
        <f>Q62*Config!N$40</f>
        <v>1185670.896990255</v>
      </c>
      <c r="AG62" s="225">
        <f>R62*Config!O$40</f>
        <v>1228881.1624285027</v>
      </c>
      <c r="AH62" s="226">
        <f t="shared" si="0"/>
        <v>4802579.1409266517</v>
      </c>
      <c r="AI62" s="220">
        <f t="shared" si="1"/>
        <v>9560180.4007027857</v>
      </c>
      <c r="AJ62" s="224">
        <f t="shared" si="2"/>
        <v>5174344.2606320232</v>
      </c>
      <c r="AK62" s="225">
        <f t="shared" si="3"/>
        <v>10975200.340067348</v>
      </c>
      <c r="AL62" s="227">
        <f>IF(OR(SUM(X62:AG62)&lt;&gt;0,A62="EH"),INDEX(CASH!$B:$B,MATCH(A62,CASH!$A:$A,0)),"")</f>
        <v>190</v>
      </c>
      <c r="AM62" s="122">
        <f>AL62*VLOOKUP(C62,Config!$A$3:$C$9,3,FALSE)</f>
        <v>2850</v>
      </c>
      <c r="AN62" s="228">
        <f t="shared" si="4"/>
        <v>0.65728805041321381</v>
      </c>
      <c r="AO62" s="122" t="str">
        <f>IF(ISERROR(VLOOKUP(A62,Config!$A$12:$A$32,1,FALSE)),LEFT(A62,2),"PRL")</f>
        <v>DS</v>
      </c>
      <c r="AP62" s="122" t="str">
        <f t="shared" si="5"/>
        <v>DS415s</v>
      </c>
      <c r="AQ62" s="163" t="s">
        <v>882</v>
      </c>
      <c r="AR62" s="229" t="s">
        <v>781</v>
      </c>
      <c r="AS62" s="367" t="str">
        <f>IF(ISERROR(VLOOKUP($A62,'RAB Cat Lookup'!$B$4:$E$351,2,FALSE))=TRUE,"Unallocated",VLOOKUP($A62,'RAB Cat Lookup'!$B$4:$E$351,2,FALSE))</f>
        <v>Std</v>
      </c>
      <c r="AT62" s="367" t="str">
        <f>IF(ISERROR(VLOOKUP($A62,'RAB Cat Lookup'!$B$4:$E$351,4,FALSE))=TRUE,"Unallocated",VLOOKUP($A62,'RAB Cat Lookup'!$B$4:$E$351,4,FALSE))</f>
        <v>Distribution lines and cables</v>
      </c>
      <c r="AU62" s="121" t="str">
        <f t="shared" si="6"/>
        <v/>
      </c>
    </row>
    <row r="63" spans="1:47" x14ac:dyDescent="0.25">
      <c r="A63" s="217" t="s">
        <v>280</v>
      </c>
      <c r="B63" s="217" t="s">
        <v>298</v>
      </c>
      <c r="C63" s="123" t="s">
        <v>778</v>
      </c>
      <c r="D63" s="218">
        <f>S63/Config!A$40</f>
        <v>0</v>
      </c>
      <c r="E63" s="219">
        <f>T63/Config!B$40</f>
        <v>0</v>
      </c>
      <c r="F63" s="219">
        <f>U63/Config!C$40</f>
        <v>0</v>
      </c>
      <c r="G63" s="219">
        <f>V63/Config!D$40</f>
        <v>0</v>
      </c>
      <c r="H63" s="219">
        <f>IF('Division Lvl'!H63="","",'Division Lvl'!H63/Escalators!C$11)</f>
        <v>0</v>
      </c>
      <c r="I63" s="220">
        <f>IF('Division Lvl'!I63="","",'Division Lvl'!I63/Escalators!D$11)</f>
        <v>133864.9142177965</v>
      </c>
      <c r="J63" s="220">
        <f>IF('Division Lvl'!J63="","",'Division Lvl'!J63/Escalators!E$11)</f>
        <v>133640.94159645078</v>
      </c>
      <c r="K63" s="220">
        <f>IF('Division Lvl'!K63="","",'Division Lvl'!K63/Escalators!F$11)</f>
        <v>133289.03613948039</v>
      </c>
      <c r="L63" s="220">
        <f>IF('Division Lvl'!L63="","",'Division Lvl'!L63/Escalators!G$11)</f>
        <v>132880.92576667102</v>
      </c>
      <c r="M63" s="220">
        <f>IF('Division Lvl'!M63="","",'Division Lvl'!M63/Escalators!H$11)</f>
        <v>132520.46062760474</v>
      </c>
      <c r="N63" s="220">
        <f>IF('Division Lvl'!N63="","",'Division Lvl'!N63/Escalators!I$11)</f>
        <v>133509.41928900476</v>
      </c>
      <c r="O63" s="220">
        <f>IF('Division Lvl'!O63="","",'Division Lvl'!O63/Escalators!J$11)</f>
        <v>133509.41928900476</v>
      </c>
      <c r="P63" s="220">
        <f>IF('Division Lvl'!P63="","",'Division Lvl'!P63/Escalators!K$11)</f>
        <v>133509.41928900476</v>
      </c>
      <c r="Q63" s="220">
        <f>IF('Division Lvl'!Q63="","",'Division Lvl'!Q63/Escalators!L$11)</f>
        <v>133509.41928900476</v>
      </c>
      <c r="R63" s="221">
        <v>135000</v>
      </c>
      <c r="S63" s="222">
        <v>0</v>
      </c>
      <c r="T63" s="223">
        <v>0</v>
      </c>
      <c r="U63" s="223">
        <v>0</v>
      </c>
      <c r="V63" s="223">
        <v>0</v>
      </c>
      <c r="W63" s="223">
        <v>0</v>
      </c>
      <c r="X63" s="224">
        <f>I63*Config!F$40</f>
        <v>137211.5370732414</v>
      </c>
      <c r="Y63" s="224">
        <f>J63*Config!G$40</f>
        <v>140406.51426477107</v>
      </c>
      <c r="Z63" s="224">
        <f>K63*Config!H$40</f>
        <v>143537.71343389261</v>
      </c>
      <c r="AA63" s="224">
        <f>L63*Config!I$40</f>
        <v>146675.67877943514</v>
      </c>
      <c r="AB63" s="224">
        <f>M63*Config!J$40</f>
        <v>149934.73753012068</v>
      </c>
      <c r="AC63" s="224">
        <f>N63*Config!K$40</f>
        <v>154829.99481888389</v>
      </c>
      <c r="AD63" s="224">
        <f>O63*Config!L$40</f>
        <v>158700.74468935601</v>
      </c>
      <c r="AE63" s="224">
        <f>P63*Config!M$40</f>
        <v>162668.26330658988</v>
      </c>
      <c r="AF63" s="224">
        <f>Q63*Config!N$40</f>
        <v>166734.9698892546</v>
      </c>
      <c r="AG63" s="225">
        <f>R63*Config!O$40</f>
        <v>172811.41346650821</v>
      </c>
      <c r="AH63" s="226">
        <f t="shared" si="0"/>
        <v>666196.27834800351</v>
      </c>
      <c r="AI63" s="220">
        <f t="shared" si="1"/>
        <v>1335233.9555040225</v>
      </c>
      <c r="AJ63" s="224">
        <f t="shared" si="2"/>
        <v>717766.18108146079</v>
      </c>
      <c r="AK63" s="225">
        <f t="shared" si="3"/>
        <v>1533511.5672520534</v>
      </c>
      <c r="AL63" s="227">
        <f>IF(OR(SUM(X63:AG63)&lt;&gt;0,A63="EH"),INDEX(CASH!$B:$B,MATCH(A63,CASH!$A:$A,0)),"")</f>
        <v>190</v>
      </c>
      <c r="AM63" s="122">
        <f>AL63*VLOOKUP(C63,Config!$A$3:$C$9,3,FALSE)</f>
        <v>1900</v>
      </c>
      <c r="AN63" s="228">
        <f t="shared" si="4"/>
        <v>0.8021233647792223</v>
      </c>
      <c r="AO63" s="122" t="str">
        <f>IF(ISERROR(VLOOKUP(A63,Config!$A$12:$A$32,1,FALSE)),LEFT(A63,2),"PRL")</f>
        <v>DS</v>
      </c>
      <c r="AP63" s="122" t="str">
        <f t="shared" si="5"/>
        <v>DS415m</v>
      </c>
      <c r="AQ63" s="163" t="s">
        <v>882</v>
      </c>
      <c r="AR63" s="229" t="s">
        <v>781</v>
      </c>
      <c r="AS63" s="367" t="str">
        <f>IF(ISERROR(VLOOKUP($A63,'RAB Cat Lookup'!$B$4:$E$351,2,FALSE))=TRUE,"Unallocated",VLOOKUP($A63,'RAB Cat Lookup'!$B$4:$E$351,2,FALSE))</f>
        <v>Std</v>
      </c>
      <c r="AT63" s="367" t="str">
        <f>IF(ISERROR(VLOOKUP($A63,'RAB Cat Lookup'!$B$4:$E$351,4,FALSE))=TRUE,"Unallocated",VLOOKUP($A63,'RAB Cat Lookup'!$B$4:$E$351,4,FALSE))</f>
        <v>Distribution lines and cables</v>
      </c>
      <c r="AU63" s="121" t="str">
        <f t="shared" si="6"/>
        <v/>
      </c>
    </row>
    <row r="64" spans="1:47" x14ac:dyDescent="0.25">
      <c r="A64" s="217" t="s">
        <v>510</v>
      </c>
      <c r="B64" s="217" t="s">
        <v>788</v>
      </c>
      <c r="C64" s="123" t="s">
        <v>512</v>
      </c>
      <c r="D64" s="218">
        <f>S64/Config!A$40</f>
        <v>0</v>
      </c>
      <c r="E64" s="219">
        <f>T64/Config!B$40</f>
        <v>0</v>
      </c>
      <c r="F64" s="219">
        <f>U64/Config!C$40</f>
        <v>69685.235131250112</v>
      </c>
      <c r="G64" s="219">
        <f>V64/Config!D$40</f>
        <v>27594.957750000001</v>
      </c>
      <c r="H64" s="219">
        <f>IF('Division Lvl'!H64="","",'Division Lvl'!H64/Escalators!C$11)</f>
        <v>86000</v>
      </c>
      <c r="I64" s="220">
        <f>IF('Division Lvl'!I64="","",'Division Lvl'!I64/Escalators!D$11)</f>
        <v>260736.88515555888</v>
      </c>
      <c r="J64" s="220">
        <f>IF('Division Lvl'!J64="","",'Division Lvl'!J64/Escalators!E$11)</f>
        <v>0</v>
      </c>
      <c r="K64" s="220">
        <f>IF('Division Lvl'!K64="","",'Division Lvl'!K64/Escalators!F$11)</f>
        <v>0</v>
      </c>
      <c r="L64" s="220">
        <f>IF('Division Lvl'!L64="","",'Division Lvl'!L64/Escalators!G$11)</f>
        <v>0</v>
      </c>
      <c r="M64" s="220">
        <f>IF('Division Lvl'!M64="","",'Division Lvl'!M64/Escalators!H$11)</f>
        <v>0</v>
      </c>
      <c r="N64" s="220">
        <f>IF('Division Lvl'!N64="","",'Division Lvl'!N64/Escalators!I$11)</f>
        <v>0</v>
      </c>
      <c r="O64" s="220">
        <f>IF('Division Lvl'!O64="","",'Division Lvl'!O64/Escalators!J$11)</f>
        <v>0</v>
      </c>
      <c r="P64" s="220">
        <f>IF('Division Lvl'!P64="","",'Division Lvl'!P64/Escalators!K$11)</f>
        <v>0</v>
      </c>
      <c r="Q64" s="220">
        <f>IF('Division Lvl'!Q64="","",'Division Lvl'!Q64/Escalators!L$11)</f>
        <v>0</v>
      </c>
      <c r="R64" s="221">
        <v>0</v>
      </c>
      <c r="S64" s="222">
        <v>0</v>
      </c>
      <c r="T64" s="223">
        <v>0</v>
      </c>
      <c r="U64" s="223">
        <v>66327.410000000105</v>
      </c>
      <c r="V64" s="223">
        <v>26921.910000000003</v>
      </c>
      <c r="W64" s="223">
        <v>86000</v>
      </c>
      <c r="X64" s="224">
        <f>I64*Config!F$40</f>
        <v>267255.30728444783</v>
      </c>
      <c r="Y64" s="224">
        <f>J64*Config!G$40</f>
        <v>0</v>
      </c>
      <c r="Z64" s="224">
        <f>K64*Config!H$40</f>
        <v>0</v>
      </c>
      <c r="AA64" s="224">
        <f>L64*Config!I$40</f>
        <v>0</v>
      </c>
      <c r="AB64" s="224">
        <f>M64*Config!J$40</f>
        <v>0</v>
      </c>
      <c r="AC64" s="224">
        <f>N64*Config!K$40</f>
        <v>0</v>
      </c>
      <c r="AD64" s="224">
        <f>O64*Config!L$40</f>
        <v>0</v>
      </c>
      <c r="AE64" s="224">
        <f>P64*Config!M$40</f>
        <v>0</v>
      </c>
      <c r="AF64" s="224">
        <f>Q64*Config!N$40</f>
        <v>0</v>
      </c>
      <c r="AG64" s="225">
        <f>R64*Config!O$40</f>
        <v>0</v>
      </c>
      <c r="AH64" s="226">
        <f t="shared" si="0"/>
        <v>260736.88515555888</v>
      </c>
      <c r="AI64" s="220">
        <f t="shared" si="1"/>
        <v>260736.88515555888</v>
      </c>
      <c r="AJ64" s="224">
        <f t="shared" si="2"/>
        <v>267255.30728444783</v>
      </c>
      <c r="AK64" s="225">
        <f t="shared" si="3"/>
        <v>267255.30728444783</v>
      </c>
      <c r="AL64" s="227">
        <f>IF(OR(SUM(X64:AG64)&lt;&gt;0,A64="EH"),INDEX(CASH!$B:$B,MATCH(A64,CASH!$A:$A,0)),"")</f>
        <v>200</v>
      </c>
      <c r="AM64" s="122">
        <f>AL64*VLOOKUP(C64,Config!$A$3:$C$9,3,FALSE)</f>
        <v>3000</v>
      </c>
      <c r="AN64" s="228">
        <f t="shared" si="4"/>
        <v>0.58182585871674408</v>
      </c>
      <c r="AO64" s="122" t="str">
        <f>IF(ISERROR(VLOOKUP(A64,Config!$A$12:$A$32,1,FALSE)),LEFT(A64,2),"PRL")</f>
        <v>DS</v>
      </c>
      <c r="AP64" s="122" t="str">
        <f t="shared" si="5"/>
        <v>DS416s</v>
      </c>
      <c r="AQ64" s="163" t="s">
        <v>882</v>
      </c>
      <c r="AR64" s="229" t="s">
        <v>781</v>
      </c>
      <c r="AS64" s="367" t="str">
        <f>IF(ISERROR(VLOOKUP($A64,'RAB Cat Lookup'!$B$4:$E$351,2,FALSE))=TRUE,"Unallocated",VLOOKUP($A64,'RAB Cat Lookup'!$B$4:$E$351,2,FALSE))</f>
        <v>Std</v>
      </c>
      <c r="AT64" s="367" t="str">
        <f>IF(ISERROR(VLOOKUP($A64,'RAB Cat Lookup'!$B$4:$E$351,4,FALSE))=TRUE,"Unallocated",VLOOKUP($A64,'RAB Cat Lookup'!$B$4:$E$351,4,FALSE))</f>
        <v>Customer metering &amp; load control</v>
      </c>
      <c r="AU64" s="121" t="str">
        <f t="shared" si="6"/>
        <v/>
      </c>
    </row>
    <row r="65" spans="1:47" x14ac:dyDescent="0.25">
      <c r="A65" s="217" t="s">
        <v>812</v>
      </c>
      <c r="B65" s="217" t="s">
        <v>830</v>
      </c>
      <c r="C65" s="123" t="s">
        <v>512</v>
      </c>
      <c r="D65" s="218">
        <f>S65/Config!A$40</f>
        <v>0</v>
      </c>
      <c r="E65" s="219">
        <f>T65/Config!B$40</f>
        <v>0</v>
      </c>
      <c r="F65" s="219">
        <f>U65/Config!C$40</f>
        <v>0</v>
      </c>
      <c r="G65" s="219">
        <f>V65/Config!D$40</f>
        <v>0</v>
      </c>
      <c r="H65" s="219">
        <f>IF('Division Lvl'!H65="","",'Division Lvl'!H65/Escalators!C$11)</f>
        <v>500000</v>
      </c>
      <c r="I65" s="220">
        <f>IF('Division Lvl'!I65="","",'Division Lvl'!I65/Escalators!D$11)</f>
        <v>439556.43474500347</v>
      </c>
      <c r="J65" s="220">
        <f>IF('Division Lvl'!J65="","",'Division Lvl'!J65/Escalators!E$11)</f>
        <v>1404227.2072224081</v>
      </c>
      <c r="K65" s="220">
        <f>IF('Division Lvl'!K65="","",'Division Lvl'!K65/Escalators!F$11)</f>
        <v>525198.59016153461</v>
      </c>
      <c r="L65" s="220">
        <f>IF('Division Lvl'!L65="","",'Division Lvl'!L65/Escalators!G$11)</f>
        <v>523590.5134686738</v>
      </c>
      <c r="M65" s="220">
        <f>IF('Division Lvl'!M65="","",'Division Lvl'!M65/Escalators!H$11)</f>
        <v>609198.53542242176</v>
      </c>
      <c r="N65" s="220">
        <f>IF('Division Lvl'!N65="","",'Division Lvl'!N65/Escalators!I$11)</f>
        <v>609198.53542242176</v>
      </c>
      <c r="O65" s="220">
        <f>IF('Division Lvl'!O65="","",'Division Lvl'!O65/Escalators!J$11)</f>
        <v>609198.53542242176</v>
      </c>
      <c r="P65" s="220">
        <f>IF('Division Lvl'!P65="","",'Division Lvl'!P65/Escalators!K$11)</f>
        <v>609198.53542242176</v>
      </c>
      <c r="Q65" s="220">
        <f>IF('Division Lvl'!Q65="","",'Division Lvl'!Q65/Escalators!L$11)</f>
        <v>609198.53542242176</v>
      </c>
      <c r="R65" s="221">
        <v>616000</v>
      </c>
      <c r="S65" s="222">
        <v>0</v>
      </c>
      <c r="T65" s="223">
        <v>0</v>
      </c>
      <c r="U65" s="223">
        <v>0</v>
      </c>
      <c r="V65" s="223">
        <v>0</v>
      </c>
      <c r="W65" s="223">
        <v>500000</v>
      </c>
      <c r="X65" s="224">
        <f>I65*Config!F$40</f>
        <v>450545.34561362851</v>
      </c>
      <c r="Y65" s="224">
        <f>J65*Config!G$40</f>
        <v>1475316.2095880425</v>
      </c>
      <c r="Z65" s="224">
        <f>K65*Config!H$40</f>
        <v>565581.43800817383</v>
      </c>
      <c r="AA65" s="224">
        <f>L65*Config!I$40</f>
        <v>577945.95817568467</v>
      </c>
      <c r="AB65" s="224">
        <f>M65*Config!J$40</f>
        <v>689252.22625786811</v>
      </c>
      <c r="AC65" s="224">
        <f>N65*Config!K$40</f>
        <v>706483.53191431472</v>
      </c>
      <c r="AD65" s="224">
        <f>O65*Config!L$40</f>
        <v>724145.62021217262</v>
      </c>
      <c r="AE65" s="224">
        <f>P65*Config!M$40</f>
        <v>742249.26071747695</v>
      </c>
      <c r="AF65" s="224">
        <f>Q65*Config!N$40</f>
        <v>760805.49223541375</v>
      </c>
      <c r="AG65" s="225">
        <f>R65*Config!O$40</f>
        <v>788532.07922495599</v>
      </c>
      <c r="AH65" s="226">
        <f t="shared" si="0"/>
        <v>3501771.2810200416</v>
      </c>
      <c r="AI65" s="220">
        <f t="shared" si="1"/>
        <v>6554565.4227097295</v>
      </c>
      <c r="AJ65" s="224">
        <f t="shared" si="2"/>
        <v>3758641.1776433978</v>
      </c>
      <c r="AK65" s="225">
        <f t="shared" si="3"/>
        <v>7480857.1619477319</v>
      </c>
      <c r="AL65" s="227">
        <f>IF(OR(SUM(X65:AG65)&lt;&gt;0,A65="EH"),INDEX(CASH!$B:$B,MATCH(A65,CASH!$A:$A,0)),"")</f>
        <v>290</v>
      </c>
      <c r="AM65" s="122">
        <f>AL65*VLOOKUP(C65,Config!$A$3:$C$9,3,FALSE)</f>
        <v>4350</v>
      </c>
      <c r="AN65" s="228">
        <f t="shared" si="4"/>
        <v>0.29115706243992562</v>
      </c>
      <c r="AO65" s="122" t="str">
        <f>IF(ISERROR(VLOOKUP(A65,Config!$A$12:$A$32,1,FALSE)),LEFT(A65,2),"PRL")</f>
        <v>DS</v>
      </c>
      <c r="AP65" s="122" t="str">
        <f t="shared" si="5"/>
        <v>DS417s</v>
      </c>
      <c r="AQ65" s="163" t="s">
        <v>882</v>
      </c>
      <c r="AR65" s="229" t="s">
        <v>781</v>
      </c>
      <c r="AS65" s="367" t="str">
        <f>IF(ISERROR(VLOOKUP($A65,'RAB Cat Lookup'!$B$4:$E$351,2,FALSE))=TRUE,"Unallocated",VLOOKUP($A65,'RAB Cat Lookup'!$B$4:$E$351,2,FALSE))</f>
        <v>Std</v>
      </c>
      <c r="AT65" s="367" t="str">
        <f>IF(ISERROR(VLOOKUP($A65,'RAB Cat Lookup'!$B$4:$E$351,4,FALSE))=TRUE,"Unallocated",VLOOKUP($A65,'RAB Cat Lookup'!$B$4:$E$351,4,FALSE))</f>
        <v>Distribution lines and cables</v>
      </c>
      <c r="AU65" s="121" t="str">
        <f t="shared" si="6"/>
        <v/>
      </c>
    </row>
    <row r="66" spans="1:47" x14ac:dyDescent="0.25">
      <c r="A66" s="217" t="s">
        <v>812</v>
      </c>
      <c r="B66" s="217" t="s">
        <v>830</v>
      </c>
      <c r="C66" s="123" t="s">
        <v>778</v>
      </c>
      <c r="D66" s="218">
        <f>S66/Config!A$40</f>
        <v>0</v>
      </c>
      <c r="E66" s="219">
        <f>T66/Config!B$40</f>
        <v>0</v>
      </c>
      <c r="F66" s="219">
        <f>U66/Config!C$40</f>
        <v>0</v>
      </c>
      <c r="G66" s="219">
        <f>V66/Config!D$40</f>
        <v>0</v>
      </c>
      <c r="H66" s="219">
        <f>IF('Division Lvl'!H66="","",'Division Lvl'!H66/Escalators!C$11)</f>
        <v>0</v>
      </c>
      <c r="I66" s="220">
        <f>IF('Division Lvl'!I66="","",'Division Lvl'!I66/Escalators!D$11)</f>
        <v>0</v>
      </c>
      <c r="J66" s="220">
        <f>IF('Division Lvl'!J66="","",'Division Lvl'!J66/Escalators!E$11)</f>
        <v>0</v>
      </c>
      <c r="K66" s="220">
        <f>IF('Division Lvl'!K66="","",'Division Lvl'!K66/Escalators!F$11)</f>
        <v>700264.78688204614</v>
      </c>
      <c r="L66" s="220">
        <f>IF('Division Lvl'!L66="","",'Division Lvl'!L66/Escalators!G$11)</f>
        <v>698120.68462489836</v>
      </c>
      <c r="M66" s="220">
        <f>IF('Division Lvl'!M66="","",'Division Lvl'!M66/Escalators!H$11)</f>
        <v>696226.8976256249</v>
      </c>
      <c r="N66" s="220">
        <f>IF('Division Lvl'!N66="","",'Division Lvl'!N66/Escalators!I$11)</f>
        <v>696226.8976256249</v>
      </c>
      <c r="O66" s="220">
        <f>IF('Division Lvl'!O66="","",'Division Lvl'!O66/Escalators!J$11)</f>
        <v>696226.8976256249</v>
      </c>
      <c r="P66" s="220">
        <f>IF('Division Lvl'!P66="","",'Division Lvl'!P66/Escalators!K$11)</f>
        <v>696226.8976256249</v>
      </c>
      <c r="Q66" s="220">
        <f>IF('Division Lvl'!Q66="","",'Division Lvl'!Q66/Escalators!L$11)</f>
        <v>696226.8976256249</v>
      </c>
      <c r="R66" s="221">
        <v>704000</v>
      </c>
      <c r="S66" s="222">
        <v>0</v>
      </c>
      <c r="T66" s="223">
        <v>0</v>
      </c>
      <c r="U66" s="223">
        <v>0</v>
      </c>
      <c r="V66" s="223">
        <v>0</v>
      </c>
      <c r="W66" s="223">
        <v>0</v>
      </c>
      <c r="X66" s="224">
        <f>I66*Config!F$40</f>
        <v>0</v>
      </c>
      <c r="Y66" s="224">
        <f>J66*Config!G$40</f>
        <v>0</v>
      </c>
      <c r="Z66" s="224">
        <f>K66*Config!H$40</f>
        <v>754108.58401089837</v>
      </c>
      <c r="AA66" s="224">
        <f>L66*Config!I$40</f>
        <v>770594.6109009129</v>
      </c>
      <c r="AB66" s="224">
        <f>M66*Config!J$40</f>
        <v>787716.83000899211</v>
      </c>
      <c r="AC66" s="224">
        <f>N66*Config!K$40</f>
        <v>807409.75075921684</v>
      </c>
      <c r="AD66" s="224">
        <f>O66*Config!L$40</f>
        <v>827594.99452819733</v>
      </c>
      <c r="AE66" s="224">
        <f>P66*Config!M$40</f>
        <v>848284.86939140223</v>
      </c>
      <c r="AF66" s="224">
        <f>Q66*Config!N$40</f>
        <v>869491.99112618715</v>
      </c>
      <c r="AG66" s="225">
        <f>R66*Config!O$40</f>
        <v>901179.51911423542</v>
      </c>
      <c r="AH66" s="226">
        <f t="shared" ref="AH66:AH129" si="7">SUM(I66:M66)</f>
        <v>2094612.3691325693</v>
      </c>
      <c r="AI66" s="220">
        <f t="shared" ref="AI66:AI129" si="8">SUM(I66:R66)</f>
        <v>5583519.9596350696</v>
      </c>
      <c r="AJ66" s="224">
        <f t="shared" ref="AJ66:AJ129" si="9">SUM(X66:AB66)</f>
        <v>2312420.0249208035</v>
      </c>
      <c r="AK66" s="225">
        <f t="shared" ref="AK66:AK129" si="10">SUM(X66:AG66)</f>
        <v>6566381.149840042</v>
      </c>
      <c r="AL66" s="227">
        <f>IF(OR(SUM(X66:AG66)&lt;&gt;0,A66="EH"),INDEX(CASH!$B:$B,MATCH(A66,CASH!$A:$A,0)),"")</f>
        <v>290</v>
      </c>
      <c r="AM66" s="122">
        <f>AL66*VLOOKUP(C66,Config!$A$3:$C$9,3,FALSE)</f>
        <v>2900</v>
      </c>
      <c r="AN66" s="228">
        <f t="shared" ref="AN66:AN129" si="11">SUMIF($AM$2:$AM$418,"&gt;="&amp;AM66,$AJ$2:$AJ$418)/SUM($AJ$2:$AJ$418)</f>
        <v>0.59396701427453824</v>
      </c>
      <c r="AO66" s="122" t="str">
        <f>IF(ISERROR(VLOOKUP(A66,Config!$A$12:$A$32,1,FALSE)),LEFT(A66,2),"PRL")</f>
        <v>DS</v>
      </c>
      <c r="AP66" s="122" t="str">
        <f t="shared" ref="AP66:AP129" si="12">A66&amp;IF(LEFT(C66)="P",LOWER(MID(C66,11,1)),"")</f>
        <v>DS417m</v>
      </c>
      <c r="AQ66" s="163" t="s">
        <v>882</v>
      </c>
      <c r="AR66" s="229" t="s">
        <v>781</v>
      </c>
      <c r="AS66" s="367" t="str">
        <f>IF(ISERROR(VLOOKUP($A66,'RAB Cat Lookup'!$B$4:$E$351,2,FALSE))=TRUE,"Unallocated",VLOOKUP($A66,'RAB Cat Lookup'!$B$4:$E$351,2,FALSE))</f>
        <v>Std</v>
      </c>
      <c r="AT66" s="367" t="str">
        <f>IF(ISERROR(VLOOKUP($A66,'RAB Cat Lookup'!$B$4:$E$351,4,FALSE))=TRUE,"Unallocated",VLOOKUP($A66,'RAB Cat Lookup'!$B$4:$E$351,4,FALSE))</f>
        <v>Distribution lines and cables</v>
      </c>
      <c r="AU66" s="121" t="str">
        <f t="shared" si="6"/>
        <v/>
      </c>
    </row>
    <row r="67" spans="1:47" x14ac:dyDescent="0.25">
      <c r="A67" s="217" t="s">
        <v>812</v>
      </c>
      <c r="B67" s="217" t="s">
        <v>830</v>
      </c>
      <c r="C67" s="123" t="s">
        <v>777</v>
      </c>
      <c r="D67" s="218">
        <f>S67/Config!A$40</f>
        <v>0</v>
      </c>
      <c r="E67" s="219">
        <f>T67/Config!B$40</f>
        <v>0</v>
      </c>
      <c r="F67" s="219">
        <f>U67/Config!C$40</f>
        <v>0</v>
      </c>
      <c r="G67" s="219">
        <f>V67/Config!D$40</f>
        <v>0</v>
      </c>
      <c r="H67" s="219">
        <f>IF('Division Lvl'!H67="","",'Division Lvl'!H67/Escalators!C$11)</f>
        <v>0</v>
      </c>
      <c r="I67" s="220">
        <f>IF('Division Lvl'!I67="","",'Division Lvl'!I67/Escalators!D$11)</f>
        <v>0</v>
      </c>
      <c r="J67" s="220">
        <f>IF('Division Lvl'!J67="","",'Division Lvl'!J67/Escalators!E$11)</f>
        <v>0</v>
      </c>
      <c r="K67" s="220">
        <f>IF('Division Lvl'!K67="","",'Division Lvl'!K67/Escalators!F$11)</f>
        <v>0</v>
      </c>
      <c r="L67" s="220">
        <f>IF('Division Lvl'!L67="","",'Division Lvl'!L67/Escalators!G$11)</f>
        <v>0</v>
      </c>
      <c r="M67" s="220">
        <f>IF('Division Lvl'!M67="","",'Division Lvl'!M67/Escalators!H$11)</f>
        <v>0</v>
      </c>
      <c r="N67" s="220">
        <f>IF('Division Lvl'!N67="","",'Division Lvl'!N67/Escalators!I$11)</f>
        <v>0</v>
      </c>
      <c r="O67" s="220">
        <f>IF('Division Lvl'!O67="","",'Division Lvl'!O67/Escalators!J$11)</f>
        <v>0</v>
      </c>
      <c r="P67" s="220">
        <f>IF('Division Lvl'!P67="","",'Division Lvl'!P67/Escalators!K$11)</f>
        <v>217570.90550800777</v>
      </c>
      <c r="Q67" s="220">
        <f>IF('Division Lvl'!Q67="","",'Division Lvl'!Q67/Escalators!L$11)</f>
        <v>217570.90550800777</v>
      </c>
      <c r="R67" s="221">
        <v>220000</v>
      </c>
      <c r="S67" s="222">
        <v>0</v>
      </c>
      <c r="T67" s="223">
        <v>0</v>
      </c>
      <c r="U67" s="223">
        <v>0</v>
      </c>
      <c r="V67" s="223">
        <v>0</v>
      </c>
      <c r="W67" s="223">
        <v>0</v>
      </c>
      <c r="X67" s="224">
        <f>I67*Config!F$40</f>
        <v>0</v>
      </c>
      <c r="Y67" s="224">
        <f>J67*Config!G$40</f>
        <v>0</v>
      </c>
      <c r="Z67" s="224">
        <f>K67*Config!H$40</f>
        <v>0</v>
      </c>
      <c r="AA67" s="224">
        <f>L67*Config!I$40</f>
        <v>0</v>
      </c>
      <c r="AB67" s="224">
        <f>M67*Config!J$40</f>
        <v>0</v>
      </c>
      <c r="AC67" s="224">
        <f>N67*Config!K$40</f>
        <v>0</v>
      </c>
      <c r="AD67" s="224">
        <f>O67*Config!L$40</f>
        <v>0</v>
      </c>
      <c r="AE67" s="224">
        <f>P67*Config!M$40</f>
        <v>265089.0216848132</v>
      </c>
      <c r="AF67" s="224">
        <f>Q67*Config!N$40</f>
        <v>271716.24722693348</v>
      </c>
      <c r="AG67" s="225">
        <f>R67*Config!O$40</f>
        <v>281618.59972319857</v>
      </c>
      <c r="AH67" s="226">
        <f t="shared" si="7"/>
        <v>0</v>
      </c>
      <c r="AI67" s="220">
        <f t="shared" si="8"/>
        <v>655141.81101601548</v>
      </c>
      <c r="AJ67" s="224">
        <f t="shared" si="9"/>
        <v>0</v>
      </c>
      <c r="AK67" s="225">
        <f t="shared" si="10"/>
        <v>818423.86863494525</v>
      </c>
      <c r="AL67" s="227">
        <f>IF(OR(SUM(X67:AG67)&lt;&gt;0,A67="EH"),INDEX(CASH!$B:$B,MATCH(A67,CASH!$A:$A,0)),"")</f>
        <v>290</v>
      </c>
      <c r="AM67" s="122">
        <f>AL67*VLOOKUP(C67,Config!$A$3:$C$9,3,FALSE)</f>
        <v>1450</v>
      </c>
      <c r="AN67" s="228">
        <f t="shared" si="11"/>
        <v>0.92238653603944176</v>
      </c>
      <c r="AO67" s="122" t="str">
        <f>IF(ISERROR(VLOOKUP(A67,Config!$A$12:$A$32,1,FALSE)),LEFT(A67,2),"PRL")</f>
        <v>DS</v>
      </c>
      <c r="AP67" s="122" t="str">
        <f t="shared" si="12"/>
        <v>DS417l</v>
      </c>
      <c r="AQ67" s="163" t="s">
        <v>882</v>
      </c>
      <c r="AR67" s="229" t="s">
        <v>781</v>
      </c>
      <c r="AS67" s="367" t="str">
        <f>IF(ISERROR(VLOOKUP($A67,'RAB Cat Lookup'!$B$4:$E$351,2,FALSE))=TRUE,"Unallocated",VLOOKUP($A67,'RAB Cat Lookup'!$B$4:$E$351,2,FALSE))</f>
        <v>Std</v>
      </c>
      <c r="AT67" s="367" t="str">
        <f>IF(ISERROR(VLOOKUP($A67,'RAB Cat Lookup'!$B$4:$E$351,4,FALSE))=TRUE,"Unallocated",VLOOKUP($A67,'RAB Cat Lookup'!$B$4:$E$351,4,FALSE))</f>
        <v>Distribution lines and cables</v>
      </c>
      <c r="AU67" s="121" t="str">
        <f t="shared" ref="AU67:AU132" si="13">IF(AND(AT67=1,SUM(AI67&lt;&gt;0)),A67,"")</f>
        <v/>
      </c>
    </row>
    <row r="68" spans="1:47" x14ac:dyDescent="0.25">
      <c r="A68" s="217" t="s">
        <v>813</v>
      </c>
      <c r="B68" s="217" t="s">
        <v>1078</v>
      </c>
      <c r="C68" s="123" t="s">
        <v>512</v>
      </c>
      <c r="D68" s="218">
        <f>S68/Config!A$40</f>
        <v>0</v>
      </c>
      <c r="E68" s="219">
        <f>T68/Config!B$40</f>
        <v>0</v>
      </c>
      <c r="F68" s="219">
        <f>U68/Config!C$40</f>
        <v>0</v>
      </c>
      <c r="G68" s="219">
        <f>V68/Config!D$40</f>
        <v>227313.88099999982</v>
      </c>
      <c r="H68" s="219">
        <f>IF('Division Lvl'!H68="","",'Division Lvl'!H68/Escalators!C$11)</f>
        <v>3923342.5</v>
      </c>
      <c r="I68" s="220">
        <f>IF('Division Lvl'!I68="","",'Division Lvl'!I68/Escalators!D$11)</f>
        <v>2607019.2043915871</v>
      </c>
      <c r="J68" s="220">
        <f>IF('Division Lvl'!J68="","",'Division Lvl'!J68/Escalators!E$11)</f>
        <v>2602657.3375908788</v>
      </c>
      <c r="K68" s="220">
        <f>IF('Division Lvl'!K68="","",'Division Lvl'!K68/Escalators!F$11)</f>
        <v>2595803.9788163803</v>
      </c>
      <c r="L68" s="220">
        <f>IF('Division Lvl'!L68="","",'Division Lvl'!L68/Escalators!G$11)</f>
        <v>2587856.0293059177</v>
      </c>
      <c r="M68" s="220">
        <f>IF('Division Lvl'!M68="","",'Division Lvl'!M68/Escalators!H$11)</f>
        <v>2580835.9707226022</v>
      </c>
      <c r="N68" s="220">
        <f>IF('Division Lvl'!N68="","",'Division Lvl'!N68/Escalators!I$11)</f>
        <v>2580835.9707226022</v>
      </c>
      <c r="O68" s="220">
        <f>IF('Division Lvl'!O68="","",'Division Lvl'!O68/Escalators!J$11)</f>
        <v>2580835.9707226022</v>
      </c>
      <c r="P68" s="220">
        <f>IF('Division Lvl'!P68="","",'Division Lvl'!P68/Escalators!K$11)</f>
        <v>2580835.9707226022</v>
      </c>
      <c r="Q68" s="220">
        <f>IF('Division Lvl'!Q68="","",'Division Lvl'!Q68/Escalators!L$11)</f>
        <v>2580835.9707226022</v>
      </c>
      <c r="R68" s="221">
        <v>2609650</v>
      </c>
      <c r="S68" s="222">
        <v>0</v>
      </c>
      <c r="T68" s="223">
        <v>0</v>
      </c>
      <c r="U68" s="223">
        <v>0</v>
      </c>
      <c r="V68" s="223">
        <v>221769.63999999984</v>
      </c>
      <c r="W68" s="223">
        <v>3923342.5</v>
      </c>
      <c r="X68" s="224">
        <f>I68*Config!F$40</f>
        <v>2672194.6845013765</v>
      </c>
      <c r="Y68" s="224">
        <f>J68*Config!G$40</f>
        <v>2734416.865306417</v>
      </c>
      <c r="Z68" s="224">
        <f>K68*Config!H$40</f>
        <v>2795396.969125058</v>
      </c>
      <c r="AA68" s="224">
        <f>L68*Config!I$40</f>
        <v>2856508.8442294989</v>
      </c>
      <c r="AB68" s="224">
        <f>M68*Config!J$40</f>
        <v>2919979.0133990999</v>
      </c>
      <c r="AC68" s="224">
        <f>N68*Config!K$40</f>
        <v>2992978.4887340772</v>
      </c>
      <c r="AD68" s="224">
        <f>O68*Config!L$40</f>
        <v>3067802.9509524293</v>
      </c>
      <c r="AE68" s="224">
        <f>P68*Config!M$40</f>
        <v>3144498.0247262395</v>
      </c>
      <c r="AF68" s="224">
        <f>Q68*Config!N$40</f>
        <v>3223110.4753443953</v>
      </c>
      <c r="AG68" s="225">
        <f>R68*Config!O$40</f>
        <v>3340572.6307620234</v>
      </c>
      <c r="AH68" s="226">
        <f t="shared" si="7"/>
        <v>12974172.520827368</v>
      </c>
      <c r="AI68" s="220">
        <f t="shared" si="8"/>
        <v>25907166.403717775</v>
      </c>
      <c r="AJ68" s="224">
        <f t="shared" si="9"/>
        <v>13978496.37656145</v>
      </c>
      <c r="AK68" s="225">
        <f t="shared" si="10"/>
        <v>29747458.947080608</v>
      </c>
      <c r="AL68" s="227">
        <f>IF(OR(SUM(X68:AG68)&lt;&gt;0,A68="EH"),INDEX(CASH!$B:$B,MATCH(A68,CASH!$A:$A,0)),"")</f>
        <v>330</v>
      </c>
      <c r="AM68" s="122">
        <f>AL68*VLOOKUP(C68,Config!$A$3:$C$9,3,FALSE)</f>
        <v>4950</v>
      </c>
      <c r="AN68" s="228">
        <f t="shared" si="11"/>
        <v>0.12482092704578877</v>
      </c>
      <c r="AO68" s="122" t="str">
        <f>IF(ISERROR(VLOOKUP(A68,Config!$A$12:$A$32,1,FALSE)),LEFT(A68,2),"PRL")</f>
        <v>DS</v>
      </c>
      <c r="AP68" s="122" t="str">
        <f t="shared" si="12"/>
        <v>DS418s</v>
      </c>
      <c r="AQ68" s="163" t="s">
        <v>882</v>
      </c>
      <c r="AR68" s="229" t="s">
        <v>781</v>
      </c>
      <c r="AS68" s="367" t="str">
        <f>IF(ISERROR(VLOOKUP($A68,'RAB Cat Lookup'!$B$4:$E$351,2,FALSE))=TRUE,"Unallocated",VLOOKUP($A68,'RAB Cat Lookup'!$B$4:$E$351,2,FALSE))</f>
        <v>Std</v>
      </c>
      <c r="AT68" s="367" t="str">
        <f>IF(ISERROR(VLOOKUP($A68,'RAB Cat Lookup'!$B$4:$E$351,4,FALSE))=TRUE,"Unallocated",VLOOKUP($A68,'RAB Cat Lookup'!$B$4:$E$351,4,FALSE))</f>
        <v>Distribution lines and cables</v>
      </c>
      <c r="AU68" s="121" t="str">
        <f t="shared" si="13"/>
        <v/>
      </c>
    </row>
    <row r="69" spans="1:47" x14ac:dyDescent="0.25">
      <c r="A69" s="217" t="s">
        <v>915</v>
      </c>
      <c r="B69" s="217" t="s">
        <v>918</v>
      </c>
      <c r="C69" s="123" t="s">
        <v>512</v>
      </c>
      <c r="D69" s="218">
        <f>S69/Config!A$40</f>
        <v>0</v>
      </c>
      <c r="E69" s="219">
        <f>T69/Config!B$40</f>
        <v>0</v>
      </c>
      <c r="F69" s="219">
        <f>U69/Config!C$40</f>
        <v>0</v>
      </c>
      <c r="G69" s="219">
        <f>V69/Config!D$40</f>
        <v>0</v>
      </c>
      <c r="H69" s="219">
        <f>IF('Division Lvl'!H69="","",'Division Lvl'!H69/Escalators!C$11)</f>
        <v>0</v>
      </c>
      <c r="I69" s="220">
        <f>IF('Division Lvl'!I69="","",'Division Lvl'!I69/Escalators!D$11)</f>
        <v>0</v>
      </c>
      <c r="J69" s="220">
        <f>IF('Division Lvl'!J69="","",'Division Lvl'!J69/Escalators!E$11)</f>
        <v>0</v>
      </c>
      <c r="K69" s="220">
        <f>IF('Division Lvl'!K69="","",'Division Lvl'!K69/Escalators!F$11)</f>
        <v>0</v>
      </c>
      <c r="L69" s="220">
        <f>IF('Division Lvl'!L69="","",'Division Lvl'!L69/Escalators!G$11)</f>
        <v>0</v>
      </c>
      <c r="M69" s="220">
        <f>IF('Division Lvl'!M69="","",'Division Lvl'!M69/Escalators!H$11)</f>
        <v>0</v>
      </c>
      <c r="N69" s="220">
        <f>IF('Division Lvl'!N69="","",'Division Lvl'!N69/Escalators!I$11)</f>
        <v>0</v>
      </c>
      <c r="O69" s="220">
        <f>IF('Division Lvl'!O69="","",'Division Lvl'!O69/Escalators!J$11)</f>
        <v>0</v>
      </c>
      <c r="P69" s="220">
        <f>IF('Division Lvl'!P69="","",'Division Lvl'!P69/Escalators!K$11)</f>
        <v>3461355.3149001235</v>
      </c>
      <c r="Q69" s="220">
        <f>IF('Division Lvl'!Q69="","",'Division Lvl'!Q69/Escalators!L$11)</f>
        <v>7417189.9605002645</v>
      </c>
      <c r="R69" s="221">
        <v>12000000</v>
      </c>
      <c r="S69" s="222">
        <v>0</v>
      </c>
      <c r="T69" s="223">
        <v>0</v>
      </c>
      <c r="U69" s="223">
        <v>0</v>
      </c>
      <c r="V69" s="223">
        <v>0</v>
      </c>
      <c r="W69" s="223">
        <v>0</v>
      </c>
      <c r="X69" s="224">
        <f>I69*Config!F$40</f>
        <v>0</v>
      </c>
      <c r="Y69" s="224">
        <f>J69*Config!G$40</f>
        <v>0</v>
      </c>
      <c r="Z69" s="224">
        <f>K69*Config!H$40</f>
        <v>0</v>
      </c>
      <c r="AA69" s="224">
        <f>L69*Config!I$40</f>
        <v>0</v>
      </c>
      <c r="AB69" s="224">
        <f>M69*Config!J$40</f>
        <v>0</v>
      </c>
      <c r="AC69" s="224">
        <f>N69*Config!K$40</f>
        <v>0</v>
      </c>
      <c r="AD69" s="224">
        <f>O69*Config!L$40</f>
        <v>0</v>
      </c>
      <c r="AE69" s="224">
        <f>P69*Config!M$40</f>
        <v>4217325.3449856639</v>
      </c>
      <c r="AF69" s="224">
        <f>Q69*Config!N$40</f>
        <v>9263053.8827363681</v>
      </c>
      <c r="AG69" s="225">
        <f>R69*Config!O$40</f>
        <v>15361014.530356284</v>
      </c>
      <c r="AH69" s="226">
        <f t="shared" si="7"/>
        <v>0</v>
      </c>
      <c r="AI69" s="220">
        <f t="shared" si="8"/>
        <v>22878545.275400389</v>
      </c>
      <c r="AJ69" s="224">
        <f t="shared" si="9"/>
        <v>0</v>
      </c>
      <c r="AK69" s="225">
        <f t="shared" si="10"/>
        <v>28841393.758078314</v>
      </c>
      <c r="AL69" s="227">
        <f>IF(OR(SUM(X69:AG69)&lt;&gt;0,A69="EH"),INDEX(CASH!$B:$B,MATCH(A69,CASH!$A:$A,0)),"")</f>
        <v>180</v>
      </c>
      <c r="AM69" s="122">
        <f>AL69*VLOOKUP(C69,Config!$A$3:$C$9,3,FALSE)</f>
        <v>2700</v>
      </c>
      <c r="AN69" s="228">
        <f t="shared" si="11"/>
        <v>0.66088557263434988</v>
      </c>
      <c r="AO69" s="122" t="str">
        <f>IF(ISERROR(VLOOKUP(A69,Config!$A$12:$A$32,1,FALSE)),LEFT(A69,2),"PRL")</f>
        <v>DS</v>
      </c>
      <c r="AP69" s="122" t="str">
        <f t="shared" si="12"/>
        <v>DS420s</v>
      </c>
      <c r="AQ69" s="163" t="s">
        <v>882</v>
      </c>
      <c r="AR69" s="229" t="s">
        <v>781</v>
      </c>
      <c r="AS69" s="367" t="str">
        <f>IF(ISERROR(VLOOKUP($A69,'RAB Cat Lookup'!$B$4:$E$351,2,FALSE))=TRUE,"Unallocated",VLOOKUP($A69,'RAB Cat Lookup'!$B$4:$E$351,2,FALSE))</f>
        <v>Unallocated</v>
      </c>
      <c r="AT69" s="367" t="str">
        <f>IF(ISERROR(VLOOKUP($A69,'RAB Cat Lookup'!$B$4:$E$351,4,FALSE))=TRUE,"Unallocated",VLOOKUP($A69,'RAB Cat Lookup'!$B$4:$E$351,4,FALSE))</f>
        <v>Unallocated</v>
      </c>
      <c r="AU69" s="121" t="str">
        <f t="shared" si="13"/>
        <v/>
      </c>
    </row>
    <row r="70" spans="1:47" x14ac:dyDescent="0.25">
      <c r="A70" s="217" t="s">
        <v>915</v>
      </c>
      <c r="B70" s="217" t="s">
        <v>918</v>
      </c>
      <c r="C70" s="123" t="s">
        <v>778</v>
      </c>
      <c r="D70" s="218">
        <f>S70/Config!A$40</f>
        <v>0</v>
      </c>
      <c r="E70" s="219">
        <f>T70/Config!B$40</f>
        <v>0</v>
      </c>
      <c r="F70" s="219">
        <f>U70/Config!C$40</f>
        <v>0</v>
      </c>
      <c r="G70" s="219">
        <f>V70/Config!D$40</f>
        <v>0</v>
      </c>
      <c r="H70" s="219">
        <f>IF('Division Lvl'!H70="","",'Division Lvl'!H70/Escalators!C$11)</f>
        <v>0</v>
      </c>
      <c r="I70" s="220">
        <f>IF('Division Lvl'!I70="","",'Division Lvl'!I70/Escalators!D$11)</f>
        <v>0</v>
      </c>
      <c r="J70" s="220">
        <f>IF('Division Lvl'!J70="","",'Division Lvl'!J70/Escalators!E$11)</f>
        <v>0</v>
      </c>
      <c r="K70" s="220">
        <f>IF('Division Lvl'!K70="","",'Division Lvl'!K70/Escalators!F$11)</f>
        <v>0</v>
      </c>
      <c r="L70" s="220">
        <f>IF('Division Lvl'!L70="","",'Division Lvl'!L70/Escalators!G$11)</f>
        <v>0</v>
      </c>
      <c r="M70" s="220">
        <f>IF('Division Lvl'!M70="","",'Division Lvl'!M70/Escalators!H$11)</f>
        <v>0</v>
      </c>
      <c r="N70" s="220">
        <f>IF('Division Lvl'!N70="","",'Division Lvl'!N70/Escalators!I$11)</f>
        <v>0</v>
      </c>
      <c r="O70" s="220">
        <f>IF('Division Lvl'!O70="","",'Division Lvl'!O70/Escalators!J$11)</f>
        <v>0</v>
      </c>
      <c r="P70" s="220">
        <f>IF('Division Lvl'!P70="","",'Division Lvl'!P70/Escalators!K$11)</f>
        <v>494479.33070001769</v>
      </c>
      <c r="Q70" s="220">
        <f>IF('Division Lvl'!Q70="","",'Division Lvl'!Q70/Escalators!L$11)</f>
        <v>890062.79526003182</v>
      </c>
      <c r="R70" s="221">
        <v>1500000</v>
      </c>
      <c r="S70" s="222">
        <v>0</v>
      </c>
      <c r="T70" s="223">
        <v>0</v>
      </c>
      <c r="U70" s="223">
        <v>0</v>
      </c>
      <c r="V70" s="223">
        <v>0</v>
      </c>
      <c r="W70" s="223">
        <v>0</v>
      </c>
      <c r="X70" s="224">
        <f>I70*Config!F$40</f>
        <v>0</v>
      </c>
      <c r="Y70" s="224">
        <f>J70*Config!G$40</f>
        <v>0</v>
      </c>
      <c r="Z70" s="224">
        <f>K70*Config!H$40</f>
        <v>0</v>
      </c>
      <c r="AA70" s="224">
        <f>L70*Config!I$40</f>
        <v>0</v>
      </c>
      <c r="AB70" s="224">
        <f>M70*Config!J$40</f>
        <v>0</v>
      </c>
      <c r="AC70" s="224">
        <f>N70*Config!K$40</f>
        <v>0</v>
      </c>
      <c r="AD70" s="224">
        <f>O70*Config!L$40</f>
        <v>0</v>
      </c>
      <c r="AE70" s="224">
        <f>P70*Config!M$40</f>
        <v>602475.0492836663</v>
      </c>
      <c r="AF70" s="224">
        <f>Q70*Config!N$40</f>
        <v>1111566.4659283643</v>
      </c>
      <c r="AG70" s="225">
        <f>R70*Config!O$40</f>
        <v>1920126.8162945355</v>
      </c>
      <c r="AH70" s="226">
        <f t="shared" si="7"/>
        <v>0</v>
      </c>
      <c r="AI70" s="220">
        <f t="shared" si="8"/>
        <v>2884542.1259600492</v>
      </c>
      <c r="AJ70" s="224">
        <f t="shared" si="9"/>
        <v>0</v>
      </c>
      <c r="AK70" s="225">
        <f t="shared" si="10"/>
        <v>3634168.3315065661</v>
      </c>
      <c r="AL70" s="227">
        <f>IF(OR(SUM(X70:AG70)&lt;&gt;0,A70="EH"),INDEX(CASH!$B:$B,MATCH(A70,CASH!$A:$A,0)),"")</f>
        <v>180</v>
      </c>
      <c r="AM70" s="122">
        <f>AL70*VLOOKUP(C70,Config!$A$3:$C$9,3,FALSE)</f>
        <v>1800</v>
      </c>
      <c r="AN70" s="228">
        <f t="shared" si="11"/>
        <v>0.81871587822121761</v>
      </c>
      <c r="AO70" s="122" t="str">
        <f>IF(ISERROR(VLOOKUP(A70,Config!$A$12:$A$32,1,FALSE)),LEFT(A70,2),"PRL")</f>
        <v>DS</v>
      </c>
      <c r="AP70" s="122" t="str">
        <f t="shared" si="12"/>
        <v>DS420m</v>
      </c>
      <c r="AQ70" s="163" t="s">
        <v>882</v>
      </c>
      <c r="AR70" s="229" t="s">
        <v>781</v>
      </c>
      <c r="AS70" s="367" t="str">
        <f>IF(ISERROR(VLOOKUP($A70,'RAB Cat Lookup'!$B$4:$E$351,2,FALSE))=TRUE,"Unallocated",VLOOKUP($A70,'RAB Cat Lookup'!$B$4:$E$351,2,FALSE))</f>
        <v>Unallocated</v>
      </c>
      <c r="AT70" s="367" t="str">
        <f>IF(ISERROR(VLOOKUP($A70,'RAB Cat Lookup'!$B$4:$E$351,4,FALSE))=TRUE,"Unallocated",VLOOKUP($A70,'RAB Cat Lookup'!$B$4:$E$351,4,FALSE))</f>
        <v>Unallocated</v>
      </c>
      <c r="AU70" s="121" t="str">
        <f t="shared" si="13"/>
        <v/>
      </c>
    </row>
    <row r="71" spans="1:47" x14ac:dyDescent="0.25">
      <c r="A71" s="217" t="s">
        <v>915</v>
      </c>
      <c r="B71" s="217" t="s">
        <v>918</v>
      </c>
      <c r="C71" s="123" t="s">
        <v>777</v>
      </c>
      <c r="D71" s="218">
        <f>S71/Config!A$40</f>
        <v>0</v>
      </c>
      <c r="E71" s="219">
        <f>T71/Config!B$40</f>
        <v>0</v>
      </c>
      <c r="F71" s="219">
        <f>U71/Config!C$40</f>
        <v>0</v>
      </c>
      <c r="G71" s="219">
        <f>V71/Config!D$40</f>
        <v>0</v>
      </c>
      <c r="H71" s="219">
        <f>IF('Division Lvl'!H71="","",'Division Lvl'!H71/Escalators!C$11)</f>
        <v>0</v>
      </c>
      <c r="I71" s="220">
        <f>IF('Division Lvl'!I71="","",'Division Lvl'!I71/Escalators!D$11)</f>
        <v>0</v>
      </c>
      <c r="J71" s="220">
        <f>IF('Division Lvl'!J71="","",'Division Lvl'!J71/Escalators!E$11)</f>
        <v>0</v>
      </c>
      <c r="K71" s="220">
        <f>IF('Division Lvl'!K71="","",'Division Lvl'!K71/Escalators!F$11)</f>
        <v>0</v>
      </c>
      <c r="L71" s="220">
        <f>IF('Division Lvl'!L71="","",'Division Lvl'!L71/Escalators!G$11)</f>
        <v>0</v>
      </c>
      <c r="M71" s="220">
        <f>IF('Division Lvl'!M71="","",'Division Lvl'!M71/Escalators!H$11)</f>
        <v>0</v>
      </c>
      <c r="N71" s="220">
        <f>IF('Division Lvl'!N71="","",'Division Lvl'!N71/Escalators!I$11)</f>
        <v>0</v>
      </c>
      <c r="O71" s="220">
        <f>IF('Division Lvl'!O71="","",'Division Lvl'!O71/Escalators!J$11)</f>
        <v>0</v>
      </c>
      <c r="P71" s="220">
        <f>IF('Division Lvl'!P71="","",'Division Lvl'!P71/Escalators!K$11)</f>
        <v>494479.33070001769</v>
      </c>
      <c r="Q71" s="220">
        <f>IF('Division Lvl'!Q71="","",'Division Lvl'!Q71/Escalators!L$11)</f>
        <v>890062.79526003182</v>
      </c>
      <c r="R71" s="221">
        <v>1500000</v>
      </c>
      <c r="S71" s="222">
        <v>0</v>
      </c>
      <c r="T71" s="223">
        <v>0</v>
      </c>
      <c r="U71" s="223">
        <v>0</v>
      </c>
      <c r="V71" s="223">
        <v>0</v>
      </c>
      <c r="W71" s="223">
        <v>0</v>
      </c>
      <c r="X71" s="224">
        <f>I71*Config!F$40</f>
        <v>0</v>
      </c>
      <c r="Y71" s="224">
        <f>J71*Config!G$40</f>
        <v>0</v>
      </c>
      <c r="Z71" s="224">
        <f>K71*Config!H$40</f>
        <v>0</v>
      </c>
      <c r="AA71" s="224">
        <f>L71*Config!I$40</f>
        <v>0</v>
      </c>
      <c r="AB71" s="224">
        <f>M71*Config!J$40</f>
        <v>0</v>
      </c>
      <c r="AC71" s="224">
        <f>N71*Config!K$40</f>
        <v>0</v>
      </c>
      <c r="AD71" s="224">
        <f>O71*Config!L$40</f>
        <v>0</v>
      </c>
      <c r="AE71" s="224">
        <f>P71*Config!M$40</f>
        <v>602475.0492836663</v>
      </c>
      <c r="AF71" s="224">
        <f>Q71*Config!N$40</f>
        <v>1111566.4659283643</v>
      </c>
      <c r="AG71" s="225">
        <f>R71*Config!O$40</f>
        <v>1920126.8162945355</v>
      </c>
      <c r="AH71" s="226">
        <f t="shared" si="7"/>
        <v>0</v>
      </c>
      <c r="AI71" s="220">
        <f t="shared" si="8"/>
        <v>2884542.1259600492</v>
      </c>
      <c r="AJ71" s="224">
        <f t="shared" si="9"/>
        <v>0</v>
      </c>
      <c r="AK71" s="225">
        <f t="shared" si="10"/>
        <v>3634168.3315065661</v>
      </c>
      <c r="AL71" s="227">
        <f>IF(OR(SUM(X71:AG71)&lt;&gt;0,A71="EH"),INDEX(CASH!$B:$B,MATCH(A71,CASH!$A:$A,0)),"")</f>
        <v>180</v>
      </c>
      <c r="AM71" s="122">
        <f>AL71*VLOOKUP(C71,Config!$A$3:$C$9,3,FALSE)</f>
        <v>900</v>
      </c>
      <c r="AN71" s="228">
        <f t="shared" si="11"/>
        <v>0.97415079593413267</v>
      </c>
      <c r="AO71" s="122" t="str">
        <f>IF(ISERROR(VLOOKUP(A71,Config!$A$12:$A$32,1,FALSE)),LEFT(A71,2),"PRL")</f>
        <v>DS</v>
      </c>
      <c r="AP71" s="122" t="str">
        <f t="shared" si="12"/>
        <v>DS420l</v>
      </c>
      <c r="AQ71" s="163" t="s">
        <v>882</v>
      </c>
      <c r="AR71" s="229" t="s">
        <v>781</v>
      </c>
      <c r="AS71" s="367" t="str">
        <f>IF(ISERROR(VLOOKUP($A71,'RAB Cat Lookup'!$B$4:$E$351,2,FALSE))=TRUE,"Unallocated",VLOOKUP($A71,'RAB Cat Lookup'!$B$4:$E$351,2,FALSE))</f>
        <v>Unallocated</v>
      </c>
      <c r="AT71" s="367" t="str">
        <f>IF(ISERROR(VLOOKUP($A71,'RAB Cat Lookup'!$B$4:$E$351,4,FALSE))=TRUE,"Unallocated",VLOOKUP($A71,'RAB Cat Lookup'!$B$4:$E$351,4,FALSE))</f>
        <v>Unallocated</v>
      </c>
      <c r="AU71" s="121" t="str">
        <f t="shared" si="13"/>
        <v/>
      </c>
    </row>
    <row r="72" spans="1:47" x14ac:dyDescent="0.25">
      <c r="A72" s="217" t="s">
        <v>1077</v>
      </c>
      <c r="B72" s="217" t="s">
        <v>1079</v>
      </c>
      <c r="C72" s="123" t="s">
        <v>512</v>
      </c>
      <c r="D72" s="218">
        <f>S72/Config!A$40</f>
        <v>0</v>
      </c>
      <c r="E72" s="219">
        <f>T72/Config!B$40</f>
        <v>0</v>
      </c>
      <c r="F72" s="219">
        <f>U72/Config!C$40</f>
        <v>0</v>
      </c>
      <c r="G72" s="219">
        <f>V72/Config!D$40</f>
        <v>195642.63149999964</v>
      </c>
      <c r="H72" s="219">
        <f>IF('Division Lvl'!H72="","",'Division Lvl'!H72/Escalators!C$11)</f>
        <v>3793027.4690000005</v>
      </c>
      <c r="I72" s="220">
        <f>IF('Division Lvl'!I72="","",'Division Lvl'!I72/Escalators!D$11)</f>
        <v>3245155.2484516171</v>
      </c>
      <c r="J72" s="220">
        <f>IF('Division Lvl'!J72="","",'Division Lvl'!J72/Escalators!E$11)</f>
        <v>3239725.7008220791</v>
      </c>
      <c r="K72" s="220">
        <f>IF('Division Lvl'!K72="","",'Division Lvl'!K72/Escalators!F$11)</f>
        <v>3231194.8034818824</v>
      </c>
      <c r="L72" s="220">
        <f>IF('Division Lvl'!L72="","",'Division Lvl'!L72/Escalators!G$11)</f>
        <v>3221301.3857330382</v>
      </c>
      <c r="M72" s="220">
        <f>IF('Division Lvl'!M72="","",'Division Lvl'!M72/Escalators!H$11)</f>
        <v>3212562.9844517168</v>
      </c>
      <c r="N72" s="220">
        <f>IF('Division Lvl'!N72="","",'Division Lvl'!N72/Escalators!I$11)</f>
        <v>3212562.9844517168</v>
      </c>
      <c r="O72" s="220">
        <f>IF('Division Lvl'!O72="","",'Division Lvl'!O72/Escalators!J$11)</f>
        <v>3212562.9844517168</v>
      </c>
      <c r="P72" s="220">
        <f>IF('Division Lvl'!P72="","",'Division Lvl'!P72/Escalators!K$11)</f>
        <v>3212562.9844517168</v>
      </c>
      <c r="Q72" s="220">
        <f>IF('Division Lvl'!Q72="","",'Division Lvl'!Q72/Escalators!L$11)</f>
        <v>3212562.9844517168</v>
      </c>
      <c r="R72" s="221">
        <v>3248430</v>
      </c>
      <c r="S72" s="222">
        <v>0</v>
      </c>
      <c r="T72" s="223">
        <v>0</v>
      </c>
      <c r="U72" s="223">
        <v>0</v>
      </c>
      <c r="V72" s="223">
        <v>190870.85999999967</v>
      </c>
      <c r="W72" s="223">
        <v>3793027.4690000005</v>
      </c>
      <c r="X72" s="224">
        <f>I72*Config!F$40</f>
        <v>3326284.1296629072</v>
      </c>
      <c r="Y72" s="224">
        <f>J72*Config!G$40</f>
        <v>3403736.8144261967</v>
      </c>
      <c r="Z72" s="224">
        <f>K72*Config!H$40</f>
        <v>3479643.391418356</v>
      </c>
      <c r="AA72" s="224">
        <f>L72*Config!I$40</f>
        <v>3555713.9941603024</v>
      </c>
      <c r="AB72" s="224">
        <f>M72*Config!J$40</f>
        <v>3634720.1450370885</v>
      </c>
      <c r="AC72" s="224">
        <f>N72*Config!K$40</f>
        <v>3725588.1486630156</v>
      </c>
      <c r="AD72" s="224">
        <f>O72*Config!L$40</f>
        <v>3818727.8523795907</v>
      </c>
      <c r="AE72" s="224">
        <f>P72*Config!M$40</f>
        <v>3914196.0486890804</v>
      </c>
      <c r="AF72" s="224">
        <f>Q72*Config!N$40</f>
        <v>4012050.9499063068</v>
      </c>
      <c r="AG72" s="225">
        <f>R72*Config!O$40</f>
        <v>4158265.0359037723</v>
      </c>
      <c r="AH72" s="226">
        <f t="shared" si="7"/>
        <v>16149940.122940334</v>
      </c>
      <c r="AI72" s="220">
        <f t="shared" si="8"/>
        <v>32248622.060747206</v>
      </c>
      <c r="AJ72" s="224">
        <f t="shared" si="9"/>
        <v>17400098.47470485</v>
      </c>
      <c r="AK72" s="225">
        <f t="shared" si="10"/>
        <v>37028926.510246612</v>
      </c>
      <c r="AL72" s="227">
        <f>IF(OR(SUM(X72:AG72)&lt;&gt;0,A72="EH"),INDEX(CASH!$B:$B,MATCH(A72,CASH!$A:$A,0)),"")</f>
        <v>330</v>
      </c>
      <c r="AM72" s="122">
        <f>AL72*VLOOKUP(C72,Config!$A$3:$C$9,3,FALSE)</f>
        <v>4950</v>
      </c>
      <c r="AN72" s="228">
        <f t="shared" si="11"/>
        <v>0.12482092704578877</v>
      </c>
      <c r="AO72" s="122" t="str">
        <f>IF(ISERROR(VLOOKUP(A72,Config!$A$12:$A$32,1,FALSE)),LEFT(A72,2),"PRL")</f>
        <v>DS</v>
      </c>
      <c r="AP72" s="122" t="str">
        <f t="shared" si="12"/>
        <v>DS421s</v>
      </c>
      <c r="AQ72" s="163" t="s">
        <v>882</v>
      </c>
      <c r="AR72" s="229" t="s">
        <v>781</v>
      </c>
      <c r="AS72" s="367" t="str">
        <f>IF(ISERROR(VLOOKUP($A72,'RAB Cat Lookup'!$B$4:$E$351,2,FALSE))=TRUE,"Unallocated",VLOOKUP($A72,'RAB Cat Lookup'!$B$4:$E$351,2,FALSE))</f>
        <v>Std</v>
      </c>
      <c r="AT72" s="367" t="str">
        <f>IF(ISERROR(VLOOKUP($A72,'RAB Cat Lookup'!$B$4:$E$351,4,FALSE))=TRUE,"Unallocated",VLOOKUP($A72,'RAB Cat Lookup'!$B$4:$E$351,4,FALSE))</f>
        <v>Distribution lines and cables</v>
      </c>
      <c r="AU72" s="121" t="str">
        <f t="shared" si="13"/>
        <v/>
      </c>
    </row>
    <row r="73" spans="1:47" x14ac:dyDescent="0.25">
      <c r="A73" s="217" t="s">
        <v>735</v>
      </c>
      <c r="B73" s="217" t="s">
        <v>742</v>
      </c>
      <c r="C73" s="123" t="s">
        <v>512</v>
      </c>
      <c r="D73" s="218">
        <f>S73/Config!A$40</f>
        <v>0</v>
      </c>
      <c r="E73" s="219">
        <f>T73/Config!B$40</f>
        <v>0</v>
      </c>
      <c r="F73" s="219">
        <f>U73/Config!C$40</f>
        <v>0</v>
      </c>
      <c r="G73" s="219">
        <f>V73/Config!D$40</f>
        <v>79748.023749999993</v>
      </c>
      <c r="H73" s="219">
        <f>IF('Division Lvl'!H73="","",'Division Lvl'!H73/Escalators!C$11)</f>
        <v>700000</v>
      </c>
      <c r="I73" s="220">
        <f>IF('Division Lvl'!I73="","",'Division Lvl'!I73/Escalators!D$11)</f>
        <v>2150560.8257387411</v>
      </c>
      <c r="J73" s="220">
        <f>IF('Division Lvl'!J73="","",'Division Lvl'!J73/Escalators!E$11)</f>
        <v>2200636.4629754242</v>
      </c>
      <c r="K73" s="220">
        <f>IF('Division Lvl'!K73="","",'Division Lvl'!K73/Escalators!F$11)</f>
        <v>2249713.0283144224</v>
      </c>
      <c r="L73" s="220">
        <f>IF('Division Lvl'!L73="","",'Division Lvl'!L73/Escalators!G$11)</f>
        <v>2298894.5564418947</v>
      </c>
      <c r="M73" s="220">
        <f>IF('Division Lvl'!M73="","",'Division Lvl'!M73/Escalators!H$11)</f>
        <v>2349975.4387227008</v>
      </c>
      <c r="N73" s="220">
        <f>IF('Division Lvl'!N73="","",'Division Lvl'!N73/Escalators!I$11)</f>
        <v>2349975.4387227008</v>
      </c>
      <c r="O73" s="220">
        <f>IF('Division Lvl'!O73="","",'Division Lvl'!O73/Escalators!J$11)</f>
        <v>2349975.4387227008</v>
      </c>
      <c r="P73" s="220">
        <f>IF('Division Lvl'!P73="","",'Division Lvl'!P73/Escalators!K$11)</f>
        <v>2349975.4387227008</v>
      </c>
      <c r="Q73" s="220">
        <f>IF('Division Lvl'!Q73="","",'Division Lvl'!Q73/Escalators!L$11)</f>
        <v>2349975.4387227008</v>
      </c>
      <c r="R73" s="221">
        <v>2558920</v>
      </c>
      <c r="S73" s="222">
        <v>0</v>
      </c>
      <c r="T73" s="223">
        <v>0</v>
      </c>
      <c r="U73" s="223">
        <v>0</v>
      </c>
      <c r="V73" s="223">
        <v>77802.95</v>
      </c>
      <c r="W73" s="223">
        <v>700000</v>
      </c>
      <c r="X73" s="224">
        <f>I73*Config!F$40</f>
        <v>2204324.8463822096</v>
      </c>
      <c r="Y73" s="224">
        <f>J73*Config!G$40</f>
        <v>2312043.683913555</v>
      </c>
      <c r="Z73" s="224">
        <f>K73*Config!H$40</f>
        <v>2422694.8691321607</v>
      </c>
      <c r="AA73" s="224">
        <f>L73*Config!I$40</f>
        <v>2537549.4455882045</v>
      </c>
      <c r="AB73" s="224">
        <f>M73*Config!J$40</f>
        <v>2658781.5114621124</v>
      </c>
      <c r="AC73" s="224">
        <f>N73*Config!K$40</f>
        <v>2725251.0492486651</v>
      </c>
      <c r="AD73" s="224">
        <f>O73*Config!L$40</f>
        <v>2793382.3254798818</v>
      </c>
      <c r="AE73" s="224">
        <f>P73*Config!M$40</f>
        <v>2863216.8836168787</v>
      </c>
      <c r="AF73" s="224">
        <f>Q73*Config!N$40</f>
        <v>2934797.3057073001</v>
      </c>
      <c r="AG73" s="225">
        <f>R73*Config!O$40</f>
        <v>3275633.941834942</v>
      </c>
      <c r="AH73" s="226">
        <f t="shared" si="7"/>
        <v>11249780.312193181</v>
      </c>
      <c r="AI73" s="220">
        <f t="shared" si="8"/>
        <v>23208602.067083981</v>
      </c>
      <c r="AJ73" s="224">
        <f t="shared" si="9"/>
        <v>12135394.356478244</v>
      </c>
      <c r="AK73" s="225">
        <f t="shared" si="10"/>
        <v>26727675.862365909</v>
      </c>
      <c r="AL73" s="227">
        <f>IF(OR(SUM(X73:AG73)&lt;&gt;0,A73="EH"),INDEX(CASH!$B:$B,MATCH(A73,CASH!$A:$A,0)),"")</f>
        <v>170</v>
      </c>
      <c r="AM73" s="122">
        <f>AL73*VLOOKUP(C73,Config!$A$3:$C$9,3,FALSE)</f>
        <v>2550</v>
      </c>
      <c r="AN73" s="228">
        <f t="shared" si="11"/>
        <v>0.68279183402497479</v>
      </c>
      <c r="AO73" s="122" t="str">
        <f>IF(ISERROR(VLOOKUP(A73,Config!$A$12:$A$32,1,FALSE)),LEFT(A73,2),"PRL")</f>
        <v>DU</v>
      </c>
      <c r="AP73" s="122" t="str">
        <f t="shared" si="12"/>
        <v>DUs</v>
      </c>
      <c r="AQ73" s="163" t="s">
        <v>1094</v>
      </c>
      <c r="AR73" s="229" t="s">
        <v>781</v>
      </c>
      <c r="AS73" s="367" t="str">
        <f>IF(ISERROR(VLOOKUP($A73,'RAB Cat Lookup'!$B$4:$E$351,2,FALSE))=TRUE,"Unallocated",VLOOKUP($A73,'RAB Cat Lookup'!$B$4:$E$351,2,FALSE))</f>
        <v>Std</v>
      </c>
      <c r="AT73" s="367" t="str">
        <f>IF(ISERROR(VLOOKUP($A73,'RAB Cat Lookup'!$B$4:$E$351,4,FALSE))=TRUE,"Unallocated",VLOOKUP($A73,'RAB Cat Lookup'!$B$4:$E$351,4,FALSE))</f>
        <v>Distribution lines and cables</v>
      </c>
      <c r="AU73" s="121" t="str">
        <f t="shared" si="13"/>
        <v/>
      </c>
    </row>
    <row r="74" spans="1:47" x14ac:dyDescent="0.25">
      <c r="A74" s="217" t="s">
        <v>195</v>
      </c>
      <c r="B74" s="217" t="s">
        <v>299</v>
      </c>
      <c r="C74" s="123" t="s">
        <v>512</v>
      </c>
      <c r="D74" s="218">
        <f>S74/Config!A$40</f>
        <v>71964.560513570294</v>
      </c>
      <c r="E74" s="219">
        <f>T74/Config!B$40</f>
        <v>120698.98890953124</v>
      </c>
      <c r="F74" s="219">
        <f>U74/Config!C$40</f>
        <v>857741.80687500001</v>
      </c>
      <c r="G74" s="219">
        <f>V74/Config!D$40</f>
        <v>3065208.0109999985</v>
      </c>
      <c r="H74" s="219">
        <f>IF('Division Lvl'!H74="","",'Division Lvl'!H74/Escalators!C$11)</f>
        <v>11928177.609999999</v>
      </c>
      <c r="I74" s="220">
        <f>IF('Division Lvl'!I74="","",'Division Lvl'!I74/Escalators!D$11)</f>
        <v>8576711.0680476613</v>
      </c>
      <c r="J74" s="220">
        <f>IF('Division Lvl'!J74="","",'Division Lvl'!J74/Escalators!E$11)</f>
        <v>3607203.3839962296</v>
      </c>
      <c r="K74" s="220">
        <f>IF('Division Lvl'!K74="","",'Division Lvl'!K74/Escalators!F$11)</f>
        <v>92367.312656060807</v>
      </c>
      <c r="L74" s="220">
        <f>IF('Division Lvl'!L74="","",'Division Lvl'!L74/Escalators!G$11)</f>
        <v>0</v>
      </c>
      <c r="M74" s="220">
        <f>IF('Division Lvl'!M74="","",'Division Lvl'!M74/Escalators!H$11)</f>
        <v>0</v>
      </c>
      <c r="N74" s="220">
        <f>IF('Division Lvl'!N74="","",'Division Lvl'!N74/Escalators!I$11)</f>
        <v>0</v>
      </c>
      <c r="O74" s="220">
        <f>IF('Division Lvl'!O74="","",'Division Lvl'!O74/Escalators!J$11)</f>
        <v>0</v>
      </c>
      <c r="P74" s="220">
        <f>IF('Division Lvl'!P74="","",'Division Lvl'!P74/Escalators!K$11)</f>
        <v>0</v>
      </c>
      <c r="Q74" s="220">
        <f>IF('Division Lvl'!Q74="","",'Division Lvl'!Q74/Escalators!L$11)</f>
        <v>0</v>
      </c>
      <c r="R74" s="221">
        <v>0</v>
      </c>
      <c r="S74" s="222">
        <v>65196.340000000004</v>
      </c>
      <c r="T74" s="223">
        <v>112081.01000000001</v>
      </c>
      <c r="U74" s="223">
        <v>816411</v>
      </c>
      <c r="V74" s="223">
        <v>2990446.8399999989</v>
      </c>
      <c r="W74" s="223">
        <v>11928177.609999999</v>
      </c>
      <c r="X74" s="224">
        <f>I74*Config!F$40</f>
        <v>8791128.8447488528</v>
      </c>
      <c r="Y74" s="224">
        <f>J74*Config!G$40</f>
        <v>3789818.0553110386</v>
      </c>
      <c r="Z74" s="224">
        <f>K74*Config!H$40</f>
        <v>99469.493055755724</v>
      </c>
      <c r="AA74" s="224">
        <f>L74*Config!I$40</f>
        <v>0</v>
      </c>
      <c r="AB74" s="224">
        <f>M74*Config!J$40</f>
        <v>0</v>
      </c>
      <c r="AC74" s="224">
        <f>N74*Config!K$40</f>
        <v>0</v>
      </c>
      <c r="AD74" s="224">
        <f>O74*Config!L$40</f>
        <v>0</v>
      </c>
      <c r="AE74" s="224">
        <f>P74*Config!M$40</f>
        <v>0</v>
      </c>
      <c r="AF74" s="224">
        <f>Q74*Config!N$40</f>
        <v>0</v>
      </c>
      <c r="AG74" s="225">
        <f>R74*Config!O$40</f>
        <v>0</v>
      </c>
      <c r="AH74" s="226">
        <f t="shared" si="7"/>
        <v>12276281.764699953</v>
      </c>
      <c r="AI74" s="220">
        <f t="shared" si="8"/>
        <v>12276281.764699953</v>
      </c>
      <c r="AJ74" s="224">
        <f t="shared" si="9"/>
        <v>12680416.393115647</v>
      </c>
      <c r="AK74" s="225">
        <f t="shared" si="10"/>
        <v>12680416.393115647</v>
      </c>
      <c r="AL74" s="227">
        <f>IF(OR(SUM(X74:AG74)&lt;&gt;0,A74="EH"),INDEX(CASH!$B:$B,MATCH(A74,CASH!$A:$A,0)),"")</f>
        <v>260</v>
      </c>
      <c r="AM74" s="122">
        <f>AL74*VLOOKUP(C74,Config!$A$3:$C$9,3,FALSE)</f>
        <v>3900</v>
      </c>
      <c r="AN74" s="228">
        <f t="shared" si="11"/>
        <v>0.38306290859653414</v>
      </c>
      <c r="AO74" s="122" t="str">
        <f>IF(ISERROR(VLOOKUP(A74,Config!$A$12:$A$32,1,FALSE)),LEFT(A74,2),"PRL")</f>
        <v>EF</v>
      </c>
      <c r="AP74" s="122" t="str">
        <f t="shared" si="12"/>
        <v>EF001s</v>
      </c>
      <c r="AQ74" s="163" t="s">
        <v>684</v>
      </c>
      <c r="AR74" s="229" t="s">
        <v>781</v>
      </c>
      <c r="AS74" s="367" t="str">
        <f>IF(ISERROR(VLOOKUP($A74,'RAB Cat Lookup'!$B$4:$E$351,2,FALSE))=TRUE,"Unallocated",VLOOKUP($A74,'RAB Cat Lookup'!$B$4:$E$351,2,FALSE))</f>
        <v>Std</v>
      </c>
      <c r="AT74" s="367" t="str">
        <f>IF(ISERROR(VLOOKUP($A74,'RAB Cat Lookup'!$B$4:$E$351,4,FALSE))=TRUE,"Unallocated",VLOOKUP($A74,'RAB Cat Lookup'!$B$4:$E$351,4,FALSE))</f>
        <v>Communications</v>
      </c>
      <c r="AU74" s="121" t="str">
        <f t="shared" si="13"/>
        <v/>
      </c>
    </row>
    <row r="75" spans="1:47" x14ac:dyDescent="0.25">
      <c r="A75" s="217" t="s">
        <v>196</v>
      </c>
      <c r="B75" s="217" t="s">
        <v>300</v>
      </c>
      <c r="C75" s="123" t="s">
        <v>512</v>
      </c>
      <c r="D75" s="218">
        <f>S75/Config!A$40</f>
        <v>254503.37865917958</v>
      </c>
      <c r="E75" s="219">
        <f>T75/Config!B$40</f>
        <v>449660.51570765616</v>
      </c>
      <c r="F75" s="219">
        <f>U75/Config!C$40</f>
        <v>435221.40625</v>
      </c>
      <c r="G75" s="219">
        <f>V75/Config!D$40</f>
        <v>610515.9940000003</v>
      </c>
      <c r="H75" s="219">
        <f>IF('Division Lvl'!H75="","",'Division Lvl'!H75/Escalators!C$11)</f>
        <v>505504.11</v>
      </c>
      <c r="I75" s="220">
        <f>IF('Division Lvl'!I75="","",'Division Lvl'!I75/Escalators!D$11)</f>
        <v>499495.94857386756</v>
      </c>
      <c r="J75" s="220">
        <f>IF('Division Lvl'!J75="","",'Division Lvl'!J75/Escalators!E$11)</f>
        <v>498660.22983750288</v>
      </c>
      <c r="K75" s="220">
        <f>IF('Division Lvl'!K75="","",'Division Lvl'!K75/Escalators!F$11)</f>
        <v>1989388.599096722</v>
      </c>
      <c r="L75" s="220">
        <f>IF('Division Lvl'!L75="","",'Division Lvl'!L75/Escalators!G$11)</f>
        <v>1983297.3995025523</v>
      </c>
      <c r="M75" s="220">
        <f>IF('Division Lvl'!M75="","",'Division Lvl'!M75/Escalators!H$11)</f>
        <v>1977917.3228000707</v>
      </c>
      <c r="N75" s="220">
        <f>IF('Division Lvl'!N75="","",'Division Lvl'!N75/Escalators!I$11)</f>
        <v>1977917.3228000707</v>
      </c>
      <c r="O75" s="220">
        <f>IF('Division Lvl'!O75="","",'Division Lvl'!O75/Escalators!J$11)</f>
        <v>1977917.3228000707</v>
      </c>
      <c r="P75" s="220">
        <f>IF('Division Lvl'!P75="","",'Division Lvl'!P75/Escalators!K$11)</f>
        <v>1977917.3228000707</v>
      </c>
      <c r="Q75" s="220">
        <f>IF('Division Lvl'!Q75="","",'Division Lvl'!Q75/Escalators!L$11)</f>
        <v>1977917.3228000707</v>
      </c>
      <c r="R75" s="221">
        <v>2000000</v>
      </c>
      <c r="S75" s="222">
        <v>230567.49999999997</v>
      </c>
      <c r="T75" s="223">
        <v>417554.49</v>
      </c>
      <c r="U75" s="223">
        <v>414250</v>
      </c>
      <c r="V75" s="223">
        <v>595625.36000000034</v>
      </c>
      <c r="W75" s="223">
        <v>505504.11</v>
      </c>
      <c r="X75" s="224">
        <f>I75*Config!F$40</f>
        <v>511983.34728821419</v>
      </c>
      <c r="Y75" s="224">
        <f>J75*Config!G$40</f>
        <v>523904.90397302643</v>
      </c>
      <c r="Z75" s="224">
        <f>K75*Config!H$40</f>
        <v>2142353.931849143</v>
      </c>
      <c r="AA75" s="224">
        <f>L75*Config!I$40</f>
        <v>2189189.2355139572</v>
      </c>
      <c r="AB75" s="224">
        <f>M75*Config!J$40</f>
        <v>2237831.903434637</v>
      </c>
      <c r="AC75" s="224">
        <f>N75*Config!K$40</f>
        <v>2293777.7010205025</v>
      </c>
      <c r="AD75" s="224">
        <f>O75*Config!L$40</f>
        <v>2351122.143546015</v>
      </c>
      <c r="AE75" s="224">
        <f>P75*Config!M$40</f>
        <v>2409900.1971346652</v>
      </c>
      <c r="AF75" s="224">
        <f>Q75*Config!N$40</f>
        <v>2470147.7020630315</v>
      </c>
      <c r="AG75" s="225">
        <f>R75*Config!O$40</f>
        <v>2560169.088392714</v>
      </c>
      <c r="AH75" s="226">
        <f t="shared" si="7"/>
        <v>6948759.4998107152</v>
      </c>
      <c r="AI75" s="220">
        <f t="shared" si="8"/>
        <v>16860428.791010998</v>
      </c>
      <c r="AJ75" s="224">
        <f t="shared" si="9"/>
        <v>7605263.3220589776</v>
      </c>
      <c r="AK75" s="225">
        <f t="shared" si="10"/>
        <v>19690380.15421591</v>
      </c>
      <c r="AL75" s="227">
        <f>IF(OR(SUM(X75:AG75)&lt;&gt;0,A75="EH"),INDEX(CASH!$B:$B,MATCH(A75,CASH!$A:$A,0)),"")</f>
        <v>230</v>
      </c>
      <c r="AM75" s="122">
        <f>AL75*VLOOKUP(C75,Config!$A$3:$C$9,3,FALSE)</f>
        <v>3450</v>
      </c>
      <c r="AN75" s="228">
        <f t="shared" si="11"/>
        <v>0.50988791794492228</v>
      </c>
      <c r="AO75" s="122" t="str">
        <f>IF(ISERROR(VLOOKUP(A75,Config!$A$12:$A$32,1,FALSE)),LEFT(A75,2),"PRL")</f>
        <v>EF</v>
      </c>
      <c r="AP75" s="122" t="str">
        <f t="shared" si="12"/>
        <v>EF002s</v>
      </c>
      <c r="AQ75" s="163" t="s">
        <v>684</v>
      </c>
      <c r="AR75" s="229" t="s">
        <v>781</v>
      </c>
      <c r="AS75" s="367" t="str">
        <f>IF(ISERROR(VLOOKUP($A75,'RAB Cat Lookup'!$B$4:$E$351,2,FALSE))=TRUE,"Unallocated",VLOOKUP($A75,'RAB Cat Lookup'!$B$4:$E$351,2,FALSE))</f>
        <v>Std</v>
      </c>
      <c r="AT75" s="367" t="str">
        <f>IF(ISERROR(VLOOKUP($A75,'RAB Cat Lookup'!$B$4:$E$351,4,FALSE))=TRUE,"Unallocated",VLOOKUP($A75,'RAB Cat Lookup'!$B$4:$E$351,4,FALSE))</f>
        <v>Distribution lines and cables</v>
      </c>
      <c r="AU75" s="121" t="str">
        <f t="shared" si="13"/>
        <v/>
      </c>
    </row>
    <row r="76" spans="1:47" x14ac:dyDescent="0.25">
      <c r="A76" s="217" t="s">
        <v>706</v>
      </c>
      <c r="B76" s="217" t="s">
        <v>711</v>
      </c>
      <c r="C76" s="123" t="s">
        <v>512</v>
      </c>
      <c r="D76" s="218">
        <f>S76/Config!A$40</f>
        <v>0</v>
      </c>
      <c r="E76" s="219">
        <f>T76/Config!B$40</f>
        <v>1786.0877149999997</v>
      </c>
      <c r="F76" s="219">
        <f>U76/Config!C$40</f>
        <v>95258.067500000005</v>
      </c>
      <c r="G76" s="219">
        <f>V76/Config!D$40</f>
        <v>615452.88600000017</v>
      </c>
      <c r="H76" s="219">
        <f>IF('Division Lvl'!H76="","",'Division Lvl'!H76/Escalators!C$11)</f>
        <v>1639952.52</v>
      </c>
      <c r="I76" s="220">
        <f>IF('Division Lvl'!I76="","",'Division Lvl'!I76/Escalators!D$11)</f>
        <v>0</v>
      </c>
      <c r="J76" s="220">
        <f>IF('Division Lvl'!J76="","",'Division Lvl'!J76/Escalators!E$11)</f>
        <v>0</v>
      </c>
      <c r="K76" s="220">
        <f>IF('Division Lvl'!K76="","",'Division Lvl'!K76/Escalators!F$11)</f>
        <v>0</v>
      </c>
      <c r="L76" s="220">
        <f>IF('Division Lvl'!L76="","",'Division Lvl'!L76/Escalators!G$11)</f>
        <v>0</v>
      </c>
      <c r="M76" s="220">
        <f>IF('Division Lvl'!M76="","",'Division Lvl'!M76/Escalators!H$11)</f>
        <v>0</v>
      </c>
      <c r="N76" s="220">
        <f>IF('Division Lvl'!N76="","",'Division Lvl'!N76/Escalators!I$11)</f>
        <v>0</v>
      </c>
      <c r="O76" s="220">
        <f>IF('Division Lvl'!O76="","",'Division Lvl'!O76/Escalators!J$11)</f>
        <v>0</v>
      </c>
      <c r="P76" s="220">
        <f>IF('Division Lvl'!P76="","",'Division Lvl'!P76/Escalators!K$11)</f>
        <v>0</v>
      </c>
      <c r="Q76" s="220">
        <f>IF('Division Lvl'!Q76="","",'Division Lvl'!Q76/Escalators!L$11)</f>
        <v>0</v>
      </c>
      <c r="R76" s="221">
        <v>0</v>
      </c>
      <c r="S76" s="222">
        <v>0</v>
      </c>
      <c r="T76" s="223">
        <v>1658.56</v>
      </c>
      <c r="U76" s="223">
        <v>90668</v>
      </c>
      <c r="V76" s="223">
        <v>600441.8400000002</v>
      </c>
      <c r="W76" s="223">
        <v>1639952.52</v>
      </c>
      <c r="X76" s="224">
        <f>I76*Config!F$40</f>
        <v>0</v>
      </c>
      <c r="Y76" s="224">
        <f>J76*Config!G$40</f>
        <v>0</v>
      </c>
      <c r="Z76" s="224">
        <f>K76*Config!H$40</f>
        <v>0</v>
      </c>
      <c r="AA76" s="224">
        <f>L76*Config!I$40</f>
        <v>0</v>
      </c>
      <c r="AB76" s="224">
        <f>M76*Config!J$40</f>
        <v>0</v>
      </c>
      <c r="AC76" s="224">
        <f>N76*Config!K$40</f>
        <v>0</v>
      </c>
      <c r="AD76" s="224">
        <f>O76*Config!L$40</f>
        <v>0</v>
      </c>
      <c r="AE76" s="224">
        <f>P76*Config!M$40</f>
        <v>0</v>
      </c>
      <c r="AF76" s="224">
        <f>Q76*Config!N$40</f>
        <v>0</v>
      </c>
      <c r="AG76" s="225">
        <f>R76*Config!O$40</f>
        <v>0</v>
      </c>
      <c r="AH76" s="226">
        <f t="shared" si="7"/>
        <v>0</v>
      </c>
      <c r="AI76" s="220">
        <f t="shared" si="8"/>
        <v>0</v>
      </c>
      <c r="AJ76" s="224">
        <f t="shared" si="9"/>
        <v>0</v>
      </c>
      <c r="AK76" s="225">
        <f t="shared" si="10"/>
        <v>0</v>
      </c>
      <c r="AL76" s="227" t="str">
        <f>IF(OR(SUM(X76:AG76)&lt;&gt;0,A76="EH"),INDEX(CASH!$B:$B,MATCH(A76,CASH!$A:$A,0)),"")</f>
        <v/>
      </c>
      <c r="AM76" s="230">
        <v>3450</v>
      </c>
      <c r="AN76" s="228">
        <f t="shared" si="11"/>
        <v>0.50988791794492228</v>
      </c>
      <c r="AO76" s="122" t="str">
        <f>IF(ISERROR(VLOOKUP(A76,Config!$A$12:$A$32,1,FALSE)),LEFT(A76,2),"PRL")</f>
        <v>EF</v>
      </c>
      <c r="AP76" s="122" t="str">
        <f t="shared" si="12"/>
        <v>EF003s</v>
      </c>
      <c r="AQ76" s="163" t="s">
        <v>684</v>
      </c>
      <c r="AR76" s="229" t="s">
        <v>781</v>
      </c>
      <c r="AS76" s="367" t="str">
        <f>IF(ISERROR(VLOOKUP($A76,'RAB Cat Lookup'!$B$4:$E$351,2,FALSE))=TRUE,"Unallocated",VLOOKUP($A76,'RAB Cat Lookup'!$B$4:$E$351,2,FALSE))</f>
        <v>Std</v>
      </c>
      <c r="AT76" s="367" t="str">
        <f>IF(ISERROR(VLOOKUP($A76,'RAB Cat Lookup'!$B$4:$E$351,4,FALSE))=TRUE,"Unallocated",VLOOKUP($A76,'RAB Cat Lookup'!$B$4:$E$351,4,FALSE))</f>
        <v>Substations</v>
      </c>
      <c r="AU76" s="121" t="str">
        <f t="shared" si="13"/>
        <v/>
      </c>
    </row>
    <row r="77" spans="1:47" x14ac:dyDescent="0.25">
      <c r="A77" s="217" t="s">
        <v>154</v>
      </c>
      <c r="B77" s="217" t="s">
        <v>301</v>
      </c>
      <c r="C77" s="123" t="s">
        <v>512</v>
      </c>
      <c r="D77" s="218">
        <f>S77/Config!A$40</f>
        <v>210327.59465844528</v>
      </c>
      <c r="E77" s="219">
        <f>T77/Config!B$40</f>
        <v>829.44269718749911</v>
      </c>
      <c r="F77" s="219">
        <f>U77/Config!C$40</f>
        <v>0</v>
      </c>
      <c r="G77" s="219">
        <f>V77/Config!D$40</f>
        <v>0</v>
      </c>
      <c r="H77" s="219">
        <f>IF('Division Lvl'!H77="","",'Division Lvl'!H77/Escalators!C$11)</f>
        <v>0</v>
      </c>
      <c r="I77" s="220">
        <f>IF('Division Lvl'!I77="","",'Division Lvl'!I77/Escalators!D$11)</f>
        <v>0</v>
      </c>
      <c r="J77" s="220">
        <f>IF('Division Lvl'!J77="","",'Division Lvl'!J77/Escalators!E$11)</f>
        <v>0</v>
      </c>
      <c r="K77" s="220">
        <f>IF('Division Lvl'!K77="","",'Division Lvl'!K77/Escalators!F$11)</f>
        <v>0</v>
      </c>
      <c r="L77" s="220">
        <f>IF('Division Lvl'!L77="","",'Division Lvl'!L77/Escalators!G$11)</f>
        <v>0</v>
      </c>
      <c r="M77" s="220">
        <f>IF('Division Lvl'!M77="","",'Division Lvl'!M77/Escalators!H$11)</f>
        <v>0</v>
      </c>
      <c r="N77" s="220">
        <f>IF('Division Lvl'!N77="","",'Division Lvl'!N77/Escalators!I$11)</f>
        <v>0</v>
      </c>
      <c r="O77" s="220">
        <f>IF('Division Lvl'!O77="","",'Division Lvl'!O77/Escalators!J$11)</f>
        <v>0</v>
      </c>
      <c r="P77" s="220">
        <f>IF('Division Lvl'!P77="","",'Division Lvl'!P77/Escalators!K$11)</f>
        <v>0</v>
      </c>
      <c r="Q77" s="220">
        <f>IF('Division Lvl'!Q77="","",'Division Lvl'!Q77/Escalators!L$11)</f>
        <v>0</v>
      </c>
      <c r="R77" s="221">
        <v>0</v>
      </c>
      <c r="S77" s="222">
        <v>190546.42</v>
      </c>
      <c r="T77" s="223">
        <v>770.21999999999935</v>
      </c>
      <c r="U77" s="223">
        <v>0</v>
      </c>
      <c r="V77" s="223">
        <v>0</v>
      </c>
      <c r="W77" s="223">
        <v>0</v>
      </c>
      <c r="X77" s="224">
        <f>I77*Config!F$40</f>
        <v>0</v>
      </c>
      <c r="Y77" s="224">
        <f>J77*Config!G$40</f>
        <v>0</v>
      </c>
      <c r="Z77" s="224">
        <f>K77*Config!H$40</f>
        <v>0</v>
      </c>
      <c r="AA77" s="224">
        <f>L77*Config!I$40</f>
        <v>0</v>
      </c>
      <c r="AB77" s="224">
        <f>M77*Config!J$40</f>
        <v>0</v>
      </c>
      <c r="AC77" s="224">
        <f>N77*Config!K$40</f>
        <v>0</v>
      </c>
      <c r="AD77" s="224">
        <f>O77*Config!L$40</f>
        <v>0</v>
      </c>
      <c r="AE77" s="224">
        <f>P77*Config!M$40</f>
        <v>0</v>
      </c>
      <c r="AF77" s="224">
        <f>Q77*Config!N$40</f>
        <v>0</v>
      </c>
      <c r="AG77" s="225">
        <f>R77*Config!O$40</f>
        <v>0</v>
      </c>
      <c r="AH77" s="226">
        <f t="shared" si="7"/>
        <v>0</v>
      </c>
      <c r="AI77" s="220">
        <f t="shared" si="8"/>
        <v>0</v>
      </c>
      <c r="AJ77" s="224">
        <f t="shared" si="9"/>
        <v>0</v>
      </c>
      <c r="AK77" s="225">
        <f t="shared" si="10"/>
        <v>0</v>
      </c>
      <c r="AL77" s="227">
        <f>IF(OR(SUM(X77:AG77)&lt;&gt;0,A77="EH"),INDEX(CASH!$B:$B,MATCH(A77,CASH!$A:$A,0)),"")</f>
        <v>190</v>
      </c>
      <c r="AM77" s="122">
        <f>AL77*VLOOKUP(C77,Config!$A$3:$C$9,3,FALSE)</f>
        <v>2850</v>
      </c>
      <c r="AN77" s="228">
        <f t="shared" si="11"/>
        <v>0.65728805041321381</v>
      </c>
      <c r="AO77" s="122" t="str">
        <f>IF(ISERROR(VLOOKUP(A77,Config!$A$12:$A$32,1,FALSE)),LEFT(A77,2),"PRL")</f>
        <v>EH</v>
      </c>
      <c r="AP77" s="122" t="str">
        <f t="shared" si="12"/>
        <v>EHs</v>
      </c>
      <c r="AQ77" s="163" t="s">
        <v>684</v>
      </c>
      <c r="AR77" s="229" t="s">
        <v>781</v>
      </c>
      <c r="AS77" s="367" t="str">
        <f>IF(ISERROR(VLOOKUP($A77,'RAB Cat Lookup'!$B$4:$E$351,2,FALSE))=TRUE,"Unallocated",VLOOKUP($A77,'RAB Cat Lookup'!$B$4:$E$351,2,FALSE))</f>
        <v>Std</v>
      </c>
      <c r="AT77" s="367" t="str">
        <f>IF(ISERROR(VLOOKUP($A77,'RAB Cat Lookup'!$B$4:$E$351,4,FALSE))=TRUE,"Unallocated",VLOOKUP($A77,'RAB Cat Lookup'!$B$4:$E$351,4,FALSE))</f>
        <v>Distribution lines and cables</v>
      </c>
      <c r="AU77" s="121" t="str">
        <f t="shared" si="13"/>
        <v/>
      </c>
    </row>
    <row r="78" spans="1:47" x14ac:dyDescent="0.25">
      <c r="A78" s="217" t="s">
        <v>164</v>
      </c>
      <c r="B78" s="217" t="s">
        <v>302</v>
      </c>
      <c r="C78" s="123" t="s">
        <v>512</v>
      </c>
      <c r="D78" s="218">
        <f>S78/Config!A$40</f>
        <v>12168298.309933472</v>
      </c>
      <c r="E78" s="219">
        <f>T78/Config!B$40</f>
        <v>3394168.4357501557</v>
      </c>
      <c r="F78" s="219">
        <f>U78/Config!C$40</f>
        <v>4034648.1366125005</v>
      </c>
      <c r="G78" s="219">
        <f>V78/Config!D$40</f>
        <v>6380732.8812500043</v>
      </c>
      <c r="H78" s="219">
        <f>IF('Division Lvl'!H78="","",'Division Lvl'!H78/Escalators!C$11)</f>
        <v>8536573.1465000007</v>
      </c>
      <c r="I78" s="220">
        <f>IF('Division Lvl'!I78="","",'Division Lvl'!I78/Escalators!D$11)</f>
        <v>6793988.0497657917</v>
      </c>
      <c r="J78" s="220">
        <f>IF('Division Lvl'!J78="","",'Division Lvl'!J78/Escalators!E$11)</f>
        <v>7084030.0562605252</v>
      </c>
      <c r="K78" s="220">
        <f>IF('Division Lvl'!K78="","",'Division Lvl'!K78/Escalators!F$11)</f>
        <v>6612099.0566001898</v>
      </c>
      <c r="L78" s="220">
        <f>IF('Division Lvl'!L78="","",'Division Lvl'!L78/Escalators!G$11)</f>
        <v>6222642.1984281465</v>
      </c>
      <c r="M78" s="220">
        <f>IF('Division Lvl'!M78="","",'Division Lvl'!M78/Escalators!H$11)</f>
        <v>5881433.088336166</v>
      </c>
      <c r="N78" s="220">
        <f>IF('Division Lvl'!N78="","",'Division Lvl'!N78/Escalators!I$11)</f>
        <v>5933751.968400212</v>
      </c>
      <c r="O78" s="220">
        <f>IF('Division Lvl'!O78="","",'Division Lvl'!O78/Escalators!J$11)</f>
        <v>5933751.968400212</v>
      </c>
      <c r="P78" s="220">
        <f>IF('Division Lvl'!P78="","",'Division Lvl'!P78/Escalators!K$11)</f>
        <v>5933751.968400212</v>
      </c>
      <c r="Q78" s="220">
        <f>IF('Division Lvl'!Q78="","",'Division Lvl'!Q78/Escalators!L$11)</f>
        <v>5933751.968400212</v>
      </c>
      <c r="R78" s="221">
        <v>6000000</v>
      </c>
      <c r="S78" s="222">
        <v>11023877.699999999</v>
      </c>
      <c r="T78" s="223">
        <v>3151822.81</v>
      </c>
      <c r="U78" s="223">
        <v>3840236.1800000006</v>
      </c>
      <c r="V78" s="223">
        <v>6225105.2500000047</v>
      </c>
      <c r="W78" s="223">
        <v>8536573.1465000007</v>
      </c>
      <c r="X78" s="224">
        <f>I78*Config!F$40</f>
        <v>6963837.7510099355</v>
      </c>
      <c r="Y78" s="224">
        <f>J78*Config!G$40</f>
        <v>7442659.0778587135</v>
      </c>
      <c r="Z78" s="224">
        <f>K78*Config!H$40</f>
        <v>7120507.485624088</v>
      </c>
      <c r="AA78" s="224">
        <f>L78*Config!I$40</f>
        <v>6868632.6723720757</v>
      </c>
      <c r="AB78" s="224">
        <f>M78*Config!J$40</f>
        <v>6654301.6997102089</v>
      </c>
      <c r="AC78" s="224">
        <f>N78*Config!K$40</f>
        <v>6881333.1030615075</v>
      </c>
      <c r="AD78" s="224">
        <f>O78*Config!L$40</f>
        <v>7053366.4306380451</v>
      </c>
      <c r="AE78" s="224">
        <f>P78*Config!M$40</f>
        <v>7229700.5914039956</v>
      </c>
      <c r="AF78" s="224">
        <f>Q78*Config!N$40</f>
        <v>7410443.1061890945</v>
      </c>
      <c r="AG78" s="225">
        <f>R78*Config!O$40</f>
        <v>7680507.2651781421</v>
      </c>
      <c r="AH78" s="226">
        <f t="shared" si="7"/>
        <v>32594192.449390821</v>
      </c>
      <c r="AI78" s="220">
        <f t="shared" si="8"/>
        <v>62329200.322991662</v>
      </c>
      <c r="AJ78" s="224">
        <f t="shared" si="9"/>
        <v>35049938.686575025</v>
      </c>
      <c r="AK78" s="225">
        <f t="shared" si="10"/>
        <v>71305289.183045805</v>
      </c>
      <c r="AL78" s="227">
        <f>IF(OR(SUM(X78:AG78)&lt;&gt;0,A78="EH"),INDEX(CASH!$B:$B,MATCH(A78,CASH!$A:$A,0)),"")</f>
        <v>350</v>
      </c>
      <c r="AM78" s="122">
        <f>AL78*VLOOKUP(C78,Config!$A$3:$C$9,3,FALSE)</f>
        <v>5250</v>
      </c>
      <c r="AN78" s="228">
        <f t="shared" si="11"/>
        <v>4.6832184751913898E-2</v>
      </c>
      <c r="AO78" s="122" t="str">
        <f>IF(ISERROR(VLOOKUP(A78,Config!$A$12:$A$32,1,FALSE)),LEFT(A78,2),"PRL")</f>
        <v>HV</v>
      </c>
      <c r="AP78" s="122" t="str">
        <f t="shared" si="12"/>
        <v>HVWs</v>
      </c>
      <c r="AQ78" s="163" t="s">
        <v>881</v>
      </c>
      <c r="AR78" s="229" t="s">
        <v>781</v>
      </c>
      <c r="AS78" s="367" t="str">
        <f>IF(ISERROR(VLOOKUP($A78,'RAB Cat Lookup'!$B$4:$E$351,2,FALSE))=TRUE,"Unallocated",VLOOKUP($A78,'RAB Cat Lookup'!$B$4:$E$351,2,FALSE))</f>
        <v>Std</v>
      </c>
      <c r="AT78" s="367" t="str">
        <f>IF(ISERROR(VLOOKUP($A78,'RAB Cat Lookup'!$B$4:$E$351,4,FALSE))=TRUE,"Unallocated",VLOOKUP($A78,'RAB Cat Lookup'!$B$4:$E$351,4,FALSE))</f>
        <v>Distribution lines and cables</v>
      </c>
      <c r="AU78" s="121" t="str">
        <f t="shared" si="13"/>
        <v/>
      </c>
    </row>
    <row r="79" spans="1:47" x14ac:dyDescent="0.25">
      <c r="A79" s="217" t="s">
        <v>97</v>
      </c>
      <c r="B79" s="217" t="s">
        <v>303</v>
      </c>
      <c r="C79" s="123" t="s">
        <v>512</v>
      </c>
      <c r="D79" s="218">
        <f>S79/Config!A$40</f>
        <v>5775111.8121411996</v>
      </c>
      <c r="E79" s="219">
        <f>T79/Config!B$40</f>
        <v>5057027.5673003113</v>
      </c>
      <c r="F79" s="219">
        <f>U79/Config!C$40</f>
        <v>4060823.4919125014</v>
      </c>
      <c r="G79" s="219">
        <f>V79/Config!D$40</f>
        <v>7644284.4112499943</v>
      </c>
      <c r="H79" s="219">
        <f>IF('Division Lvl'!H79="","",'Division Lvl'!H79/Escalators!C$11)</f>
        <v>10000000</v>
      </c>
      <c r="I79" s="220">
        <f>IF('Division Lvl'!I79="","",'Division Lvl'!I79/Escalators!D$11)</f>
        <v>7493881.7729074946</v>
      </c>
      <c r="J79" s="220">
        <f>IF('Division Lvl'!J79="","",'Division Lvl'!J79/Escalators!E$11)</f>
        <v>5318261.2172399517</v>
      </c>
      <c r="K79" s="220">
        <f>IF('Division Lvl'!K79="","",'Division Lvl'!K79/Escalators!F$11)</f>
        <v>4559765.2075337479</v>
      </c>
      <c r="L79" s="220">
        <f>IF('Division Lvl'!L79="","",'Division Lvl'!L79/Escalators!G$11)</f>
        <v>4285257.1420753784</v>
      </c>
      <c r="M79" s="220">
        <f>IF('Division Lvl'!M79="","",'Division Lvl'!M79/Escalators!H$11)</f>
        <v>4198676.4117829045</v>
      </c>
      <c r="N79" s="220">
        <f>IF('Division Lvl'!N79="","",'Division Lvl'!N79/Escalators!I$11)</f>
        <v>4198676.4117829045</v>
      </c>
      <c r="O79" s="220">
        <f>IF('Division Lvl'!O79="","",'Division Lvl'!O79/Escalators!J$11)</f>
        <v>4198676.4117829045</v>
      </c>
      <c r="P79" s="220">
        <f>IF('Division Lvl'!P79="","",'Division Lvl'!P79/Escalators!K$11)</f>
        <v>4198676.4117829045</v>
      </c>
      <c r="Q79" s="220">
        <f>IF('Division Lvl'!Q79="","",'Division Lvl'!Q79/Escalators!L$11)</f>
        <v>4198676.4117829045</v>
      </c>
      <c r="R79" s="221">
        <v>4245553</v>
      </c>
      <c r="S79" s="222">
        <v>5231966.2700000014</v>
      </c>
      <c r="T79" s="223">
        <v>4695952.8199999994</v>
      </c>
      <c r="U79" s="223">
        <v>3865150.2600000016</v>
      </c>
      <c r="V79" s="223">
        <v>7457838.4499999955</v>
      </c>
      <c r="W79" s="223">
        <v>10000000</v>
      </c>
      <c r="X79" s="224">
        <f>I79*Config!F$40</f>
        <v>7681228.8172301808</v>
      </c>
      <c r="Y79" s="224">
        <f>J79*Config!G$40</f>
        <v>5587498.1913627237</v>
      </c>
      <c r="Z79" s="224">
        <f>K79*Config!H$40</f>
        <v>4910368.4041942721</v>
      </c>
      <c r="AA79" s="224">
        <f>L79*Config!I$40</f>
        <v>4730122.0730656488</v>
      </c>
      <c r="AB79" s="224">
        <f>M79*Config!J$40</f>
        <v>4750416.9755613161</v>
      </c>
      <c r="AC79" s="224">
        <f>N79*Config!K$40</f>
        <v>4869177.3999503488</v>
      </c>
      <c r="AD79" s="224">
        <f>O79*Config!L$40</f>
        <v>4990906.8349491078</v>
      </c>
      <c r="AE79" s="224">
        <f>P79*Config!M$40</f>
        <v>5115679.5058228355</v>
      </c>
      <c r="AF79" s="224">
        <f>Q79*Config!N$40</f>
        <v>5243571.4934684057</v>
      </c>
      <c r="AG79" s="225">
        <f>R79*Config!O$40</f>
        <v>5434666.7768664761</v>
      </c>
      <c r="AH79" s="226">
        <f t="shared" si="7"/>
        <v>25855841.751539476</v>
      </c>
      <c r="AI79" s="220">
        <f t="shared" si="8"/>
        <v>46896100.398671098</v>
      </c>
      <c r="AJ79" s="224">
        <f t="shared" si="9"/>
        <v>27659634.461414143</v>
      </c>
      <c r="AK79" s="225">
        <f t="shared" si="10"/>
        <v>53313636.472471312</v>
      </c>
      <c r="AL79" s="227">
        <f>IF(OR(SUM(X79:AG79)&lt;&gt;0,A79="EH"),INDEX(CASH!$B:$B,MATCH(A79,CASH!$A:$A,0)),"")</f>
        <v>200</v>
      </c>
      <c r="AM79" s="122">
        <f>AL79*VLOOKUP(C79,Config!$A$3:$C$9,3,FALSE)</f>
        <v>3000</v>
      </c>
      <c r="AN79" s="228">
        <f t="shared" si="11"/>
        <v>0.58182585871674408</v>
      </c>
      <c r="AO79" s="122" t="str">
        <f>IF(ISERROR(VLOOKUP(A79,Config!$A$12:$A$32,1,FALSE)),LEFT(A79,2),"PRL")</f>
        <v>IC</v>
      </c>
      <c r="AP79" s="122" t="str">
        <f t="shared" si="12"/>
        <v>ICs</v>
      </c>
      <c r="AQ79" s="163" t="s">
        <v>1094</v>
      </c>
      <c r="AR79" s="229" t="s">
        <v>781</v>
      </c>
      <c r="AS79" s="367" t="str">
        <f>IF(ISERROR(VLOOKUP($A79,'RAB Cat Lookup'!$B$4:$E$351,2,FALSE))=TRUE,"Unallocated",VLOOKUP($A79,'RAB Cat Lookup'!$B$4:$E$351,2,FALSE))</f>
        <v>Std</v>
      </c>
      <c r="AT79" s="367" t="str">
        <f>IF(ISERROR(VLOOKUP($A79,'RAB Cat Lookup'!$B$4:$E$351,4,FALSE))=TRUE,"Unallocated",VLOOKUP($A79,'RAB Cat Lookup'!$B$4:$E$351,4,FALSE))</f>
        <v>Distribution lines and cables</v>
      </c>
      <c r="AU79" s="121" t="str">
        <f t="shared" si="13"/>
        <v/>
      </c>
    </row>
    <row r="80" spans="1:47" x14ac:dyDescent="0.25">
      <c r="A80" s="217" t="s">
        <v>169</v>
      </c>
      <c r="B80" s="217" t="s">
        <v>304</v>
      </c>
      <c r="C80" s="123" t="s">
        <v>512</v>
      </c>
      <c r="D80" s="218">
        <f>S80/Config!A$40</f>
        <v>14341.907116664057</v>
      </c>
      <c r="E80" s="219">
        <f>T80/Config!B$40</f>
        <v>1327.0092415624997</v>
      </c>
      <c r="F80" s="219">
        <f>U80/Config!C$40</f>
        <v>70682.005093749991</v>
      </c>
      <c r="G80" s="219">
        <f>V80/Config!D$40</f>
        <v>72865.722749999972</v>
      </c>
      <c r="H80" s="219">
        <f>IF('Division Lvl'!H80="","",'Division Lvl'!H80/Escalators!C$11)</f>
        <v>120000</v>
      </c>
      <c r="I80" s="220">
        <f>IF('Division Lvl'!I80="","",'Division Lvl'!I80/Escalators!D$11)</f>
        <v>79919.351771818809</v>
      </c>
      <c r="J80" s="220">
        <f>IF('Division Lvl'!J80="","",'Division Lvl'!J80/Escalators!E$11)</f>
        <v>79785.636774000464</v>
      </c>
      <c r="K80" s="220">
        <f>IF('Division Lvl'!K80="","",'Division Lvl'!K80/Escalators!F$11)</f>
        <v>79575.543963868884</v>
      </c>
      <c r="L80" s="220">
        <f>IF('Division Lvl'!L80="","",'Division Lvl'!L80/Escalators!G$11)</f>
        <v>79331.895980102097</v>
      </c>
      <c r="M80" s="220">
        <f>IF('Division Lvl'!M80="","",'Division Lvl'!M80/Escalators!H$11)</f>
        <v>79116.692912002822</v>
      </c>
      <c r="N80" s="220">
        <f>IF('Division Lvl'!N80="","",'Division Lvl'!N80/Escalators!I$11)</f>
        <v>79116.692912002822</v>
      </c>
      <c r="O80" s="220">
        <f>IF('Division Lvl'!O80="","",'Division Lvl'!O80/Escalators!J$11)</f>
        <v>79116.692912002822</v>
      </c>
      <c r="P80" s="220">
        <f>IF('Division Lvl'!P80="","",'Division Lvl'!P80/Escalators!K$11)</f>
        <v>79116.692912002822</v>
      </c>
      <c r="Q80" s="220">
        <f>IF('Division Lvl'!Q80="","",'Division Lvl'!Q80/Escalators!L$11)</f>
        <v>79116.692912002822</v>
      </c>
      <c r="R80" s="221">
        <v>80000</v>
      </c>
      <c r="S80" s="222">
        <v>12993.059999999998</v>
      </c>
      <c r="T80" s="223">
        <v>1232.26</v>
      </c>
      <c r="U80" s="223">
        <v>67276.149999999994</v>
      </c>
      <c r="V80" s="223">
        <v>71088.50999999998</v>
      </c>
      <c r="W80" s="223">
        <v>120000</v>
      </c>
      <c r="X80" s="224">
        <f>I80*Config!F$40</f>
        <v>81917.33556611427</v>
      </c>
      <c r="Y80" s="224">
        <f>J80*Config!G$40</f>
        <v>83824.784635684235</v>
      </c>
      <c r="Z80" s="224">
        <f>K80*Config!H$40</f>
        <v>85694.157273965728</v>
      </c>
      <c r="AA80" s="224">
        <f>L80*Config!I$40</f>
        <v>87567.569420558299</v>
      </c>
      <c r="AB80" s="224">
        <f>M80*Config!J$40</f>
        <v>89513.276137385459</v>
      </c>
      <c r="AC80" s="224">
        <f>N80*Config!K$40</f>
        <v>91751.108040820094</v>
      </c>
      <c r="AD80" s="224">
        <f>O80*Config!L$40</f>
        <v>94044.885741840597</v>
      </c>
      <c r="AE80" s="224">
        <f>P80*Config!M$40</f>
        <v>96396.0078853866</v>
      </c>
      <c r="AF80" s="224">
        <f>Q80*Config!N$40</f>
        <v>98805.908082521259</v>
      </c>
      <c r="AG80" s="225">
        <f>R80*Config!O$40</f>
        <v>102406.76353570857</v>
      </c>
      <c r="AH80" s="226">
        <f t="shared" si="7"/>
        <v>397729.12140179309</v>
      </c>
      <c r="AI80" s="220">
        <f t="shared" si="8"/>
        <v>794195.89304980426</v>
      </c>
      <c r="AJ80" s="224">
        <f t="shared" si="9"/>
        <v>428517.12303370796</v>
      </c>
      <c r="AK80" s="225">
        <f t="shared" si="10"/>
        <v>911921.79631998506</v>
      </c>
      <c r="AL80" s="227">
        <f>IF(OR(SUM(X80:AG80)&lt;&gt;0,A80="EH"),INDEX(CASH!$B:$B,MATCH(A80,CASH!$A:$A,0)),"")</f>
        <v>330</v>
      </c>
      <c r="AM80" s="122">
        <f>AL80*VLOOKUP(C80,Config!$A$3:$C$9,3,FALSE)</f>
        <v>4950</v>
      </c>
      <c r="AN80" s="228">
        <f t="shared" si="11"/>
        <v>0.12482092704578877</v>
      </c>
      <c r="AO80" s="122" t="str">
        <f>IF(ISERROR(VLOOKUP(A80,Config!$A$12:$A$32,1,FALSE)),LEFT(A80,2),"PRL")</f>
        <v>LV</v>
      </c>
      <c r="AP80" s="122" t="str">
        <f t="shared" si="12"/>
        <v>LV001s</v>
      </c>
      <c r="AQ80" s="163" t="s">
        <v>881</v>
      </c>
      <c r="AR80" s="229" t="s">
        <v>781</v>
      </c>
      <c r="AS80" s="367" t="str">
        <f>IF(ISERROR(VLOOKUP($A80,'RAB Cat Lookup'!$B$4:$E$351,2,FALSE))=TRUE,"Unallocated",VLOOKUP($A80,'RAB Cat Lookup'!$B$4:$E$351,2,FALSE))</f>
        <v>Std</v>
      </c>
      <c r="AT80" s="367" t="str">
        <f>IF(ISERROR(VLOOKUP($A80,'RAB Cat Lookup'!$B$4:$E$351,4,FALSE))=TRUE,"Unallocated",VLOOKUP($A80,'RAB Cat Lookup'!$B$4:$E$351,4,FALSE))</f>
        <v>Low Voltage lines and cables</v>
      </c>
      <c r="AU80" s="121" t="str">
        <f t="shared" si="13"/>
        <v/>
      </c>
    </row>
    <row r="81" spans="1:47" x14ac:dyDescent="0.25">
      <c r="A81" s="217" t="s">
        <v>165</v>
      </c>
      <c r="B81" s="217" t="s">
        <v>166</v>
      </c>
      <c r="C81" s="123" t="s">
        <v>512</v>
      </c>
      <c r="D81" s="218">
        <f>S81/Config!A$40</f>
        <v>576163.16407101159</v>
      </c>
      <c r="E81" s="219">
        <f>T81/Config!B$40</f>
        <v>409913.4950160936</v>
      </c>
      <c r="F81" s="219">
        <f>U81/Config!C$40</f>
        <v>399286.03887500003</v>
      </c>
      <c r="G81" s="219">
        <f>V81/Config!D$40</f>
        <v>347846.29599999962</v>
      </c>
      <c r="H81" s="219">
        <f>IF('Division Lvl'!H81="","",'Division Lvl'!H81/Escalators!C$11)</f>
        <v>499406.74</v>
      </c>
      <c r="I81" s="220">
        <f>IF('Division Lvl'!I81="","",'Division Lvl'!I81/Escalators!D$11)</f>
        <v>499495.94857386756</v>
      </c>
      <c r="J81" s="220">
        <f>IF('Division Lvl'!J81="","",'Division Lvl'!J81/Escalators!E$11)</f>
        <v>498660.22983750288</v>
      </c>
      <c r="K81" s="220">
        <f>IF('Division Lvl'!K81="","",'Division Lvl'!K81/Escalators!F$11)</f>
        <v>497347.14977418049</v>
      </c>
      <c r="L81" s="220">
        <f>IF('Division Lvl'!L81="","",'Division Lvl'!L81/Escalators!G$11)</f>
        <v>495824.34987563809</v>
      </c>
      <c r="M81" s="220">
        <f>IF('Division Lvl'!M81="","",'Division Lvl'!M81/Escalators!H$11)</f>
        <v>494479.33070001769</v>
      </c>
      <c r="N81" s="220">
        <f>IF('Division Lvl'!N81="","",'Division Lvl'!N81/Escalators!I$11)</f>
        <v>494479.33070001769</v>
      </c>
      <c r="O81" s="220">
        <f>IF('Division Lvl'!O81="","",'Division Lvl'!O81/Escalators!J$11)</f>
        <v>494479.33070001769</v>
      </c>
      <c r="P81" s="220">
        <f>IF('Division Lvl'!P81="","",'Division Lvl'!P81/Escalators!K$11)</f>
        <v>494479.33070001769</v>
      </c>
      <c r="Q81" s="220">
        <f>IF('Division Lvl'!Q81="","",'Division Lvl'!Q81/Escalators!L$11)</f>
        <v>494479.33070001769</v>
      </c>
      <c r="R81" s="221">
        <v>500000</v>
      </c>
      <c r="S81" s="222">
        <v>521975.39</v>
      </c>
      <c r="T81" s="223">
        <v>380645.42999999993</v>
      </c>
      <c r="U81" s="223">
        <v>380046.2</v>
      </c>
      <c r="V81" s="223">
        <v>339362.23999999964</v>
      </c>
      <c r="W81" s="223">
        <v>499406.74</v>
      </c>
      <c r="X81" s="224">
        <f>I81*Config!F$40</f>
        <v>511983.34728821419</v>
      </c>
      <c r="Y81" s="224">
        <f>J81*Config!G$40</f>
        <v>523904.90397302643</v>
      </c>
      <c r="Z81" s="224">
        <f>K81*Config!H$40</f>
        <v>535588.48296228575</v>
      </c>
      <c r="AA81" s="224">
        <f>L81*Config!I$40</f>
        <v>547297.3088784893</v>
      </c>
      <c r="AB81" s="224">
        <f>M81*Config!J$40</f>
        <v>559457.97585865925</v>
      </c>
      <c r="AC81" s="224">
        <f>N81*Config!K$40</f>
        <v>573444.42525512562</v>
      </c>
      <c r="AD81" s="224">
        <f>O81*Config!L$40</f>
        <v>587780.53588650376</v>
      </c>
      <c r="AE81" s="224">
        <f>P81*Config!M$40</f>
        <v>602475.0492836663</v>
      </c>
      <c r="AF81" s="224">
        <f>Q81*Config!N$40</f>
        <v>617536.92551575787</v>
      </c>
      <c r="AG81" s="225">
        <f>R81*Config!O$40</f>
        <v>640042.27209817851</v>
      </c>
      <c r="AH81" s="226">
        <f t="shared" si="7"/>
        <v>2485807.0087612066</v>
      </c>
      <c r="AI81" s="220">
        <f t="shared" si="8"/>
        <v>4963724.3315612767</v>
      </c>
      <c r="AJ81" s="224">
        <f t="shared" si="9"/>
        <v>2678232.0189606752</v>
      </c>
      <c r="AK81" s="225">
        <f t="shared" si="10"/>
        <v>5699511.2269999068</v>
      </c>
      <c r="AL81" s="227">
        <f>IF(OR(SUM(X81:AG81)&lt;&gt;0,A81="EH"),INDEX(CASH!$B:$B,MATCH(A81,CASH!$A:$A,0)),"")</f>
        <v>300</v>
      </c>
      <c r="AM81" s="122">
        <f>AL81*VLOOKUP(C81,Config!$A$3:$C$9,3,FALSE)</f>
        <v>4500</v>
      </c>
      <c r="AN81" s="228">
        <f t="shared" si="11"/>
        <v>0.25395950357025276</v>
      </c>
      <c r="AO81" s="122" t="str">
        <f>IF(ISERROR(VLOOKUP(A81,Config!$A$12:$A$32,1,FALSE)),LEFT(A81,2),"PRL")</f>
        <v>LV</v>
      </c>
      <c r="AP81" s="122" t="str">
        <f t="shared" si="12"/>
        <v>LV002s</v>
      </c>
      <c r="AQ81" s="163" t="s">
        <v>684</v>
      </c>
      <c r="AR81" s="229" t="s">
        <v>781</v>
      </c>
      <c r="AS81" s="367" t="str">
        <f>IF(ISERROR(VLOOKUP($A81,'RAB Cat Lookup'!$B$4:$E$351,2,FALSE))=TRUE,"Unallocated",VLOOKUP($A81,'RAB Cat Lookup'!$B$4:$E$351,2,FALSE))</f>
        <v>Std</v>
      </c>
      <c r="AT81" s="367" t="str">
        <f>IF(ISERROR(VLOOKUP($A81,'RAB Cat Lookup'!$B$4:$E$351,4,FALSE))=TRUE,"Unallocated",VLOOKUP($A81,'RAB Cat Lookup'!$B$4:$E$351,4,FALSE))</f>
        <v>Low Voltage lines and cables</v>
      </c>
      <c r="AU81" s="121" t="str">
        <f t="shared" si="13"/>
        <v/>
      </c>
    </row>
    <row r="82" spans="1:47" x14ac:dyDescent="0.25">
      <c r="A82" s="217" t="s">
        <v>167</v>
      </c>
      <c r="B82" s="217" t="s">
        <v>857</v>
      </c>
      <c r="C82" s="123" t="s">
        <v>512</v>
      </c>
      <c r="D82" s="218">
        <f>S82/Config!A$40</f>
        <v>924859.70931142545</v>
      </c>
      <c r="E82" s="219">
        <f>T82/Config!B$40</f>
        <v>655911.22806843743</v>
      </c>
      <c r="F82" s="219">
        <f>U82/Config!C$40</f>
        <v>536572.92014375003</v>
      </c>
      <c r="G82" s="219">
        <f>V82/Config!D$40</f>
        <v>490499.76899999991</v>
      </c>
      <c r="H82" s="219">
        <f>IF('Division Lvl'!H82="","",'Division Lvl'!H82/Escalators!C$11)</f>
        <v>998030.36</v>
      </c>
      <c r="I82" s="220">
        <f>IF('Division Lvl'!I82="","",'Division Lvl'!I82/Escalators!D$11)</f>
        <v>849143.11257557489</v>
      </c>
      <c r="J82" s="220">
        <f>IF('Division Lvl'!J82="","",'Division Lvl'!J82/Escalators!E$11)</f>
        <v>847722.39072375488</v>
      </c>
      <c r="K82" s="220">
        <f>IF('Division Lvl'!K82="","",'Division Lvl'!K82/Escalators!F$11)</f>
        <v>845490.15461610688</v>
      </c>
      <c r="L82" s="220">
        <f>IF('Division Lvl'!L82="","",'Division Lvl'!L82/Escalators!G$11)</f>
        <v>842901.39478858467</v>
      </c>
      <c r="M82" s="220">
        <f>IF('Division Lvl'!M82="","",'Division Lvl'!M82/Escalators!H$11)</f>
        <v>840614.86219003005</v>
      </c>
      <c r="N82" s="220">
        <f>IF('Division Lvl'!N82="","",'Division Lvl'!N82/Escalators!I$11)</f>
        <v>840614.86219003005</v>
      </c>
      <c r="O82" s="220">
        <f>IF('Division Lvl'!O82="","",'Division Lvl'!O82/Escalators!J$11)</f>
        <v>840614.86219003005</v>
      </c>
      <c r="P82" s="220">
        <f>IF('Division Lvl'!P82="","",'Division Lvl'!P82/Escalators!K$11)</f>
        <v>840614.86219003005</v>
      </c>
      <c r="Q82" s="220">
        <f>IF('Division Lvl'!Q82="","",'Division Lvl'!Q82/Escalators!L$11)</f>
        <v>840614.86219003005</v>
      </c>
      <c r="R82" s="221">
        <v>850000</v>
      </c>
      <c r="S82" s="222">
        <v>837877.24999999988</v>
      </c>
      <c r="T82" s="223">
        <v>609078.78</v>
      </c>
      <c r="U82" s="223">
        <v>510717.83</v>
      </c>
      <c r="V82" s="223">
        <v>478536.36</v>
      </c>
      <c r="W82" s="223">
        <v>998030.36</v>
      </c>
      <c r="X82" s="224">
        <f>I82*Config!F$40</f>
        <v>870371.69038996415</v>
      </c>
      <c r="Y82" s="224">
        <f>J82*Config!G$40</f>
        <v>890638.33675414487</v>
      </c>
      <c r="Z82" s="224">
        <f>K82*Config!H$40</f>
        <v>910500.42103588593</v>
      </c>
      <c r="AA82" s="224">
        <f>L82*Config!I$40</f>
        <v>930405.42509343172</v>
      </c>
      <c r="AB82" s="224">
        <f>M82*Config!J$40</f>
        <v>951078.55895972066</v>
      </c>
      <c r="AC82" s="224">
        <f>N82*Config!K$40</f>
        <v>974855.52293371351</v>
      </c>
      <c r="AD82" s="224">
        <f>O82*Config!L$40</f>
        <v>999226.91100705648</v>
      </c>
      <c r="AE82" s="224">
        <f>P82*Config!M$40</f>
        <v>1024207.5837822328</v>
      </c>
      <c r="AF82" s="224">
        <f>Q82*Config!N$40</f>
        <v>1049812.7733767885</v>
      </c>
      <c r="AG82" s="225">
        <f>R82*Config!O$40</f>
        <v>1088071.8625669035</v>
      </c>
      <c r="AH82" s="226">
        <f t="shared" si="7"/>
        <v>4225871.9148940518</v>
      </c>
      <c r="AI82" s="220">
        <f t="shared" si="8"/>
        <v>8438331.3636541739</v>
      </c>
      <c r="AJ82" s="224">
        <f t="shared" si="9"/>
        <v>4552994.4322331473</v>
      </c>
      <c r="AK82" s="225">
        <f t="shared" si="10"/>
        <v>9689169.0858998429</v>
      </c>
      <c r="AL82" s="227">
        <f>IF(OR(SUM(X82:AG82)&lt;&gt;0,A82="EH"),INDEX(CASH!$B:$B,MATCH(A82,CASH!$A:$A,0)),"")</f>
        <v>300</v>
      </c>
      <c r="AM82" s="122">
        <f>AL82*VLOOKUP(C82,Config!$A$3:$C$9,3,FALSE)</f>
        <v>4500</v>
      </c>
      <c r="AN82" s="228">
        <f t="shared" si="11"/>
        <v>0.25395950357025276</v>
      </c>
      <c r="AO82" s="122" t="str">
        <f>IF(ISERROR(VLOOKUP(A82,Config!$A$12:$A$32,1,FALSE)),LEFT(A82,2),"PRL")</f>
        <v>LV</v>
      </c>
      <c r="AP82" s="122" t="str">
        <f t="shared" si="12"/>
        <v>LV003s</v>
      </c>
      <c r="AQ82" s="163" t="s">
        <v>684</v>
      </c>
      <c r="AR82" s="229" t="s">
        <v>781</v>
      </c>
      <c r="AS82" s="367" t="str">
        <f>IF(ISERROR(VLOOKUP($A82,'RAB Cat Lookup'!$B$4:$E$351,2,FALSE))=TRUE,"Unallocated",VLOOKUP($A82,'RAB Cat Lookup'!$B$4:$E$351,2,FALSE))</f>
        <v>Std</v>
      </c>
      <c r="AT82" s="367" t="str">
        <f>IF(ISERROR(VLOOKUP($A82,'RAB Cat Lookup'!$B$4:$E$351,4,FALSE))=TRUE,"Unallocated",VLOOKUP($A82,'RAB Cat Lookup'!$B$4:$E$351,4,FALSE))</f>
        <v>Low Voltage lines and cables</v>
      </c>
      <c r="AU82" s="121" t="str">
        <f t="shared" si="13"/>
        <v/>
      </c>
    </row>
    <row r="83" spans="1:47" x14ac:dyDescent="0.25">
      <c r="A83" s="217" t="s">
        <v>167</v>
      </c>
      <c r="B83" s="217" t="s">
        <v>857</v>
      </c>
      <c r="C83" s="123" t="s">
        <v>778</v>
      </c>
      <c r="D83" s="218">
        <f>S83/Config!A$40</f>
        <v>924859.70931142545</v>
      </c>
      <c r="E83" s="219">
        <f>T83/Config!B$40</f>
        <v>655911.22806843743</v>
      </c>
      <c r="F83" s="219">
        <f>U83/Config!C$40</f>
        <v>536572.92014375003</v>
      </c>
      <c r="G83" s="219">
        <f>V83/Config!D$40</f>
        <v>490499.76899999991</v>
      </c>
      <c r="H83" s="219">
        <f>IF('Division Lvl'!H83="","",'Division Lvl'!H83/Escalators!C$11)</f>
        <v>998030.36</v>
      </c>
      <c r="I83" s="220">
        <f>IF('Division Lvl'!I83="","",'Division Lvl'!I83/Escalators!D$11)</f>
        <v>149848.78457216028</v>
      </c>
      <c r="J83" s="220">
        <f>IF('Division Lvl'!J83="","",'Division Lvl'!J83/Escalators!E$11)</f>
        <v>149598.06895125087</v>
      </c>
      <c r="K83" s="220">
        <f>IF('Division Lvl'!K83="","",'Division Lvl'!K83/Escalators!F$11)</f>
        <v>149204.14493225416</v>
      </c>
      <c r="L83" s="220">
        <f>IF('Division Lvl'!L83="","",'Division Lvl'!L83/Escalators!G$11)</f>
        <v>148747.30496269141</v>
      </c>
      <c r="M83" s="220">
        <f>IF('Division Lvl'!M83="","",'Division Lvl'!M83/Escalators!H$11)</f>
        <v>148343.79921000529</v>
      </c>
      <c r="N83" s="220">
        <f>IF('Division Lvl'!N83="","",'Division Lvl'!N83/Escalators!I$11)</f>
        <v>148343.79921000529</v>
      </c>
      <c r="O83" s="220">
        <f>IF('Division Lvl'!O83="","",'Division Lvl'!O83/Escalators!J$11)</f>
        <v>148343.79921000529</v>
      </c>
      <c r="P83" s="220">
        <f>IF('Division Lvl'!P83="","",'Division Lvl'!P83/Escalators!K$11)</f>
        <v>148343.79921000529</v>
      </c>
      <c r="Q83" s="220">
        <f>IF('Division Lvl'!Q83="","",'Division Lvl'!Q83/Escalators!L$11)</f>
        <v>148343.79921000529</v>
      </c>
      <c r="R83" s="221">
        <v>150000</v>
      </c>
      <c r="S83" s="222">
        <v>837877.24999999988</v>
      </c>
      <c r="T83" s="223">
        <v>609078.78</v>
      </c>
      <c r="U83" s="223">
        <v>510717.83</v>
      </c>
      <c r="V83" s="223">
        <v>478536.36</v>
      </c>
      <c r="W83" s="223">
        <v>998030.36</v>
      </c>
      <c r="X83" s="224">
        <f>I83*Config!F$40</f>
        <v>153595.00418646427</v>
      </c>
      <c r="Y83" s="224">
        <f>J83*Config!G$40</f>
        <v>157171.47119190794</v>
      </c>
      <c r="Z83" s="224">
        <f>K83*Config!H$40</f>
        <v>160676.54488868575</v>
      </c>
      <c r="AA83" s="224">
        <f>L83*Config!I$40</f>
        <v>164189.1926635468</v>
      </c>
      <c r="AB83" s="224">
        <f>M83*Config!J$40</f>
        <v>167837.39275759776</v>
      </c>
      <c r="AC83" s="224">
        <f>N83*Config!K$40</f>
        <v>172033.32757653767</v>
      </c>
      <c r="AD83" s="224">
        <f>O83*Config!L$40</f>
        <v>176334.16076595112</v>
      </c>
      <c r="AE83" s="224">
        <f>P83*Config!M$40</f>
        <v>180742.51478509989</v>
      </c>
      <c r="AF83" s="224">
        <f>Q83*Config!N$40</f>
        <v>185261.07765472736</v>
      </c>
      <c r="AG83" s="225">
        <f>R83*Config!O$40</f>
        <v>192012.68162945355</v>
      </c>
      <c r="AH83" s="226">
        <f t="shared" si="7"/>
        <v>745742.10262836202</v>
      </c>
      <c r="AI83" s="220">
        <f t="shared" si="8"/>
        <v>1489117.2994683832</v>
      </c>
      <c r="AJ83" s="224">
        <f t="shared" si="9"/>
        <v>803469.60568820254</v>
      </c>
      <c r="AK83" s="225">
        <f t="shared" si="10"/>
        <v>1709853.3680999719</v>
      </c>
      <c r="AL83" s="227">
        <f>IF(OR(SUM(X83:AG83)&lt;&gt;0,A83="EH"),INDEX(CASH!$B:$B,MATCH(A83,CASH!$A:$A,0)),"")</f>
        <v>300</v>
      </c>
      <c r="AM83" s="122">
        <f>AL83*VLOOKUP(C83,Config!$A$3:$C$9,3,FALSE)</f>
        <v>3000</v>
      </c>
      <c r="AN83" s="228">
        <f t="shared" si="11"/>
        <v>0.58182585871674408</v>
      </c>
      <c r="AO83" s="122" t="str">
        <f>IF(ISERROR(VLOOKUP(A83,Config!$A$12:$A$32,1,FALSE)),LEFT(A83,2),"PRL")</f>
        <v>LV</v>
      </c>
      <c r="AP83" s="122" t="str">
        <f t="shared" si="12"/>
        <v>LV003m</v>
      </c>
      <c r="AQ83" s="163" t="s">
        <v>684</v>
      </c>
      <c r="AR83" s="229" t="s">
        <v>781</v>
      </c>
      <c r="AS83" s="367" t="str">
        <f>IF(ISERROR(VLOOKUP($A83,'RAB Cat Lookup'!$B$4:$E$351,2,FALSE))=TRUE,"Unallocated",VLOOKUP($A83,'RAB Cat Lookup'!$B$4:$E$351,2,FALSE))</f>
        <v>Std</v>
      </c>
      <c r="AT83" s="367" t="str">
        <f>IF(ISERROR(VLOOKUP($A83,'RAB Cat Lookup'!$B$4:$E$351,4,FALSE))=TRUE,"Unallocated",VLOOKUP($A83,'RAB Cat Lookup'!$B$4:$E$351,4,FALSE))</f>
        <v>Low Voltage lines and cables</v>
      </c>
      <c r="AU83" s="121" t="str">
        <f t="shared" si="13"/>
        <v/>
      </c>
    </row>
    <row r="84" spans="1:47" x14ac:dyDescent="0.25">
      <c r="A84" s="217" t="s">
        <v>168</v>
      </c>
      <c r="B84" s="217" t="s">
        <v>305</v>
      </c>
      <c r="C84" s="123" t="s">
        <v>512</v>
      </c>
      <c r="D84" s="218">
        <f>S84/Config!A$40</f>
        <v>152582.47322132418</v>
      </c>
      <c r="E84" s="219">
        <f>T84/Config!B$40</f>
        <v>141871.19704234373</v>
      </c>
      <c r="F84" s="219">
        <f>U84/Config!C$40</f>
        <v>188004.87859374992</v>
      </c>
      <c r="G84" s="219">
        <f>V84/Config!D$40</f>
        <v>147599.12874999992</v>
      </c>
      <c r="H84" s="219">
        <f>IF('Division Lvl'!H84="","",'Division Lvl'!H84/Escalators!C$11)</f>
        <v>2498.0200000000004</v>
      </c>
      <c r="I84" s="220">
        <f>IF('Division Lvl'!I84="","",'Division Lvl'!I84/Escalators!D$11)</f>
        <v>0</v>
      </c>
      <c r="J84" s="220">
        <f>IF('Division Lvl'!J84="","",'Division Lvl'!J84/Escalators!E$11)</f>
        <v>0</v>
      </c>
      <c r="K84" s="220">
        <f>IF('Division Lvl'!K84="","",'Division Lvl'!K84/Escalators!F$11)</f>
        <v>0</v>
      </c>
      <c r="L84" s="220">
        <f>IF('Division Lvl'!L84="","",'Division Lvl'!L84/Escalators!G$11)</f>
        <v>0</v>
      </c>
      <c r="M84" s="220">
        <f>IF('Division Lvl'!M84="","",'Division Lvl'!M84/Escalators!H$11)</f>
        <v>0</v>
      </c>
      <c r="N84" s="220">
        <f>IF('Division Lvl'!N84="","",'Division Lvl'!N84/Escalators!I$11)</f>
        <v>0</v>
      </c>
      <c r="O84" s="220">
        <f>IF('Division Lvl'!O84="","",'Division Lvl'!O84/Escalators!J$11)</f>
        <v>0</v>
      </c>
      <c r="P84" s="220">
        <f>IF('Division Lvl'!P84="","",'Division Lvl'!P84/Escalators!K$11)</f>
        <v>0</v>
      </c>
      <c r="Q84" s="220">
        <f>IF('Division Lvl'!Q84="","",'Division Lvl'!Q84/Escalators!L$11)</f>
        <v>0</v>
      </c>
      <c r="R84" s="221">
        <v>0</v>
      </c>
      <c r="S84" s="222">
        <v>138232.19</v>
      </c>
      <c r="T84" s="223">
        <v>131741.51</v>
      </c>
      <c r="U84" s="223">
        <v>178945.74999999994</v>
      </c>
      <c r="V84" s="223">
        <v>143999.14999999994</v>
      </c>
      <c r="W84" s="223">
        <v>2498.0200000000004</v>
      </c>
      <c r="X84" s="224">
        <f>I84*Config!F$40</f>
        <v>0</v>
      </c>
      <c r="Y84" s="224">
        <f>J84*Config!G$40</f>
        <v>0</v>
      </c>
      <c r="Z84" s="224">
        <f>K84*Config!H$40</f>
        <v>0</v>
      </c>
      <c r="AA84" s="224">
        <f>L84*Config!I$40</f>
        <v>0</v>
      </c>
      <c r="AB84" s="224">
        <f>M84*Config!J$40</f>
        <v>0</v>
      </c>
      <c r="AC84" s="224">
        <f>N84*Config!K$40</f>
        <v>0</v>
      </c>
      <c r="AD84" s="224">
        <f>O84*Config!L$40</f>
        <v>0</v>
      </c>
      <c r="AE84" s="224">
        <f>P84*Config!M$40</f>
        <v>0</v>
      </c>
      <c r="AF84" s="224">
        <f>Q84*Config!N$40</f>
        <v>0</v>
      </c>
      <c r="AG84" s="225">
        <f>R84*Config!O$40</f>
        <v>0</v>
      </c>
      <c r="AH84" s="226">
        <f t="shared" si="7"/>
        <v>0</v>
      </c>
      <c r="AI84" s="220">
        <f t="shared" si="8"/>
        <v>0</v>
      </c>
      <c r="AJ84" s="224">
        <f t="shared" si="9"/>
        <v>0</v>
      </c>
      <c r="AK84" s="225">
        <f t="shared" si="10"/>
        <v>0</v>
      </c>
      <c r="AL84" s="227" t="str">
        <f>IF(OR(SUM(X84:AG84)&lt;&gt;0,A84="EH"),INDEX(CASH!$B:$B,MATCH(A84,CASH!$A:$A,0)),"")</f>
        <v/>
      </c>
      <c r="AM84" s="230">
        <v>1200</v>
      </c>
      <c r="AN84" s="228">
        <f t="shared" si="11"/>
        <v>0.94518610956129101</v>
      </c>
      <c r="AO84" s="122" t="str">
        <f>IF(ISERROR(VLOOKUP(A84,Config!$A$12:$A$32,1,FALSE)),LEFT(A84,2),"PRL")</f>
        <v>LV</v>
      </c>
      <c r="AP84" s="122" t="str">
        <f t="shared" si="12"/>
        <v>LV004s</v>
      </c>
      <c r="AQ84" s="163" t="s">
        <v>684</v>
      </c>
      <c r="AR84" s="229" t="s">
        <v>781</v>
      </c>
      <c r="AS84" s="367" t="str">
        <f>IF(ISERROR(VLOOKUP($A84,'RAB Cat Lookup'!$B$4:$E$351,2,FALSE))=TRUE,"Unallocated",VLOOKUP($A84,'RAB Cat Lookup'!$B$4:$E$351,2,FALSE))</f>
        <v>Std</v>
      </c>
      <c r="AT84" s="367" t="str">
        <f>IF(ISERROR(VLOOKUP($A84,'RAB Cat Lookup'!$B$4:$E$351,4,FALSE))=TRUE,"Unallocated",VLOOKUP($A84,'RAB Cat Lookup'!$B$4:$E$351,4,FALSE))</f>
        <v>Low Voltage lines and cables</v>
      </c>
      <c r="AU84" s="121" t="str">
        <f t="shared" si="13"/>
        <v/>
      </c>
    </row>
    <row r="85" spans="1:47" x14ac:dyDescent="0.25">
      <c r="A85" s="217" t="s">
        <v>193</v>
      </c>
      <c r="B85" s="217" t="s">
        <v>306</v>
      </c>
      <c r="C85" s="123" t="s">
        <v>512</v>
      </c>
      <c r="D85" s="218">
        <f>S85/Config!A$40</f>
        <v>86854.102319660131</v>
      </c>
      <c r="E85" s="219">
        <f>T85/Config!B$40</f>
        <v>100479.71052187498</v>
      </c>
      <c r="F85" s="219">
        <f>U85/Config!C$40</f>
        <v>117966.95915625003</v>
      </c>
      <c r="G85" s="219">
        <f>V85/Config!D$40</f>
        <v>114432.69124999999</v>
      </c>
      <c r="H85" s="219">
        <f>IF('Division Lvl'!H85="","",'Division Lvl'!H85/Escalators!C$11)</f>
        <v>232429.44999999998</v>
      </c>
      <c r="I85" s="220">
        <f>IF('Division Lvl'!I85="","",'Division Lvl'!I85/Escalators!D$11)</f>
        <v>249747.97428693378</v>
      </c>
      <c r="J85" s="220">
        <f>IF('Division Lvl'!J85="","",'Division Lvl'!J85/Escalators!E$11)</f>
        <v>249330.11491875144</v>
      </c>
      <c r="K85" s="220">
        <f>IF('Division Lvl'!K85="","",'Division Lvl'!K85/Escalators!F$11)</f>
        <v>248673.57488709025</v>
      </c>
      <c r="L85" s="220">
        <f>IF('Division Lvl'!L85="","",'Division Lvl'!L85/Escalators!G$11)</f>
        <v>247912.17493781904</v>
      </c>
      <c r="M85" s="220">
        <f>IF('Division Lvl'!M85="","",'Division Lvl'!M85/Escalators!H$11)</f>
        <v>247239.66535000884</v>
      </c>
      <c r="N85" s="220">
        <f>IF('Division Lvl'!N85="","",'Division Lvl'!N85/Escalators!I$11)</f>
        <v>247239.66535000884</v>
      </c>
      <c r="O85" s="220">
        <f>IF('Division Lvl'!O85="","",'Division Lvl'!O85/Escalators!J$11)</f>
        <v>247239.66535000884</v>
      </c>
      <c r="P85" s="220">
        <f>IF('Division Lvl'!P85="","",'Division Lvl'!P85/Escalators!K$11)</f>
        <v>247239.66535000884</v>
      </c>
      <c r="Q85" s="220">
        <f>IF('Division Lvl'!Q85="","",'Division Lvl'!Q85/Escalators!L$11)</f>
        <v>247239.66535000884</v>
      </c>
      <c r="R85" s="221">
        <v>250000</v>
      </c>
      <c r="S85" s="222">
        <v>78685.53</v>
      </c>
      <c r="T85" s="223">
        <v>93305.4</v>
      </c>
      <c r="U85" s="223">
        <v>112282.65000000002</v>
      </c>
      <c r="V85" s="223">
        <v>111641.65</v>
      </c>
      <c r="W85" s="223">
        <v>232429.44999999998</v>
      </c>
      <c r="X85" s="224">
        <f>I85*Config!F$40</f>
        <v>255991.6736441071</v>
      </c>
      <c r="Y85" s="224">
        <f>J85*Config!G$40</f>
        <v>261952.45198651322</v>
      </c>
      <c r="Z85" s="224">
        <f>K85*Config!H$40</f>
        <v>267794.24148114288</v>
      </c>
      <c r="AA85" s="224">
        <f>L85*Config!I$40</f>
        <v>273648.65443924465</v>
      </c>
      <c r="AB85" s="224">
        <f>M85*Config!J$40</f>
        <v>279728.98792932963</v>
      </c>
      <c r="AC85" s="224">
        <f>N85*Config!K$40</f>
        <v>286722.21262756281</v>
      </c>
      <c r="AD85" s="224">
        <f>O85*Config!L$40</f>
        <v>293890.26794325188</v>
      </c>
      <c r="AE85" s="224">
        <f>P85*Config!M$40</f>
        <v>301237.52464183315</v>
      </c>
      <c r="AF85" s="224">
        <f>Q85*Config!N$40</f>
        <v>308768.46275787894</v>
      </c>
      <c r="AG85" s="225">
        <f>R85*Config!O$40</f>
        <v>320021.13604908925</v>
      </c>
      <c r="AH85" s="226">
        <f t="shared" si="7"/>
        <v>1242903.5043806033</v>
      </c>
      <c r="AI85" s="220">
        <f t="shared" si="8"/>
        <v>2481862.1657806383</v>
      </c>
      <c r="AJ85" s="224">
        <f t="shared" si="9"/>
        <v>1339116.0094803376</v>
      </c>
      <c r="AK85" s="225">
        <f t="shared" si="10"/>
        <v>2849755.6134999534</v>
      </c>
      <c r="AL85" s="227">
        <f>IF(OR(SUM(X85:AG85)&lt;&gt;0,A85="EH"),INDEX(CASH!$B:$B,MATCH(A85,CASH!$A:$A,0)),"")</f>
        <v>250</v>
      </c>
      <c r="AM85" s="122">
        <f>AL85*VLOOKUP(C85,Config!$A$3:$C$9,3,FALSE)</f>
        <v>3750</v>
      </c>
      <c r="AN85" s="228">
        <f t="shared" si="11"/>
        <v>0.38410230795100964</v>
      </c>
      <c r="AO85" s="122" t="str">
        <f>IF(ISERROR(VLOOKUP(A85,Config!$A$12:$A$32,1,FALSE)),LEFT(A85,2),"PRL")</f>
        <v>LV</v>
      </c>
      <c r="AP85" s="122" t="str">
        <f t="shared" si="12"/>
        <v>LV005s</v>
      </c>
      <c r="AQ85" s="163" t="s">
        <v>684</v>
      </c>
      <c r="AR85" s="229" t="s">
        <v>781</v>
      </c>
      <c r="AS85" s="367" t="str">
        <f>IF(ISERROR(VLOOKUP($A85,'RAB Cat Lookup'!$B$4:$E$351,2,FALSE))=TRUE,"Unallocated",VLOOKUP($A85,'RAB Cat Lookup'!$B$4:$E$351,2,FALSE))</f>
        <v>Std</v>
      </c>
      <c r="AT85" s="367" t="str">
        <f>IF(ISERROR(VLOOKUP($A85,'RAB Cat Lookup'!$B$4:$E$351,4,FALSE))=TRUE,"Unallocated",VLOOKUP($A85,'RAB Cat Lookup'!$B$4:$E$351,4,FALSE))</f>
        <v>Low Voltage lines and cables</v>
      </c>
      <c r="AU85" s="121" t="str">
        <f t="shared" si="13"/>
        <v/>
      </c>
    </row>
    <row r="86" spans="1:47" x14ac:dyDescent="0.25">
      <c r="A86" s="217" t="s">
        <v>134</v>
      </c>
      <c r="B86" s="217" t="s">
        <v>135</v>
      </c>
      <c r="C86" s="123" t="s">
        <v>512</v>
      </c>
      <c r="D86" s="218">
        <f>S86/Config!A$40</f>
        <v>1622994.3302540462</v>
      </c>
      <c r="E86" s="219">
        <f>T86/Config!B$40</f>
        <v>1432903.9242896873</v>
      </c>
      <c r="F86" s="219">
        <f>U86/Config!C$40</f>
        <v>1841402.5328999998</v>
      </c>
      <c r="G86" s="219">
        <f>V86/Config!D$40</f>
        <v>670296.50525000005</v>
      </c>
      <c r="H86" s="219">
        <f>IF('Division Lvl'!H86="","",'Division Lvl'!H86/Escalators!C$11)</f>
        <v>0</v>
      </c>
      <c r="I86" s="220">
        <f>IF('Division Lvl'!I86="","",'Division Lvl'!I86/Escalators!D$11)</f>
        <v>0</v>
      </c>
      <c r="J86" s="220">
        <f>IF('Division Lvl'!J86="","",'Division Lvl'!J86/Escalators!E$11)</f>
        <v>0</v>
      </c>
      <c r="K86" s="220">
        <f>IF('Division Lvl'!K86="","",'Division Lvl'!K86/Escalators!F$11)</f>
        <v>0</v>
      </c>
      <c r="L86" s="220">
        <f>IF('Division Lvl'!L86="","",'Division Lvl'!L86/Escalators!G$11)</f>
        <v>0</v>
      </c>
      <c r="M86" s="220">
        <f>IF('Division Lvl'!M86="","",'Division Lvl'!M86/Escalators!H$11)</f>
        <v>0</v>
      </c>
      <c r="N86" s="220">
        <f>IF('Division Lvl'!N86="","",'Division Lvl'!N86/Escalators!I$11)</f>
        <v>0</v>
      </c>
      <c r="O86" s="220">
        <f>IF('Division Lvl'!O86="","",'Division Lvl'!O86/Escalators!J$11)</f>
        <v>0</v>
      </c>
      <c r="P86" s="220">
        <f>IF('Division Lvl'!P86="","",'Division Lvl'!P86/Escalators!K$11)</f>
        <v>0</v>
      </c>
      <c r="Q86" s="220">
        <f>IF('Division Lvl'!Q86="","",'Division Lvl'!Q86/Escalators!L$11)</f>
        <v>0</v>
      </c>
      <c r="R86" s="221">
        <v>0</v>
      </c>
      <c r="S86" s="222">
        <v>1470352.7599999998</v>
      </c>
      <c r="T86" s="223">
        <v>1330593.74</v>
      </c>
      <c r="U86" s="223">
        <v>1752673.4399999997</v>
      </c>
      <c r="V86" s="223">
        <v>653947.81000000006</v>
      </c>
      <c r="W86" s="223">
        <v>0</v>
      </c>
      <c r="X86" s="224">
        <f>I86*Config!F$40</f>
        <v>0</v>
      </c>
      <c r="Y86" s="224">
        <f>J86*Config!G$40</f>
        <v>0</v>
      </c>
      <c r="Z86" s="224">
        <f>K86*Config!H$40</f>
        <v>0</v>
      </c>
      <c r="AA86" s="224">
        <f>L86*Config!I$40</f>
        <v>0</v>
      </c>
      <c r="AB86" s="224">
        <f>M86*Config!J$40</f>
        <v>0</v>
      </c>
      <c r="AC86" s="224">
        <f>N86*Config!K$40</f>
        <v>0</v>
      </c>
      <c r="AD86" s="224">
        <f>O86*Config!L$40</f>
        <v>0</v>
      </c>
      <c r="AE86" s="224">
        <f>P86*Config!M$40</f>
        <v>0</v>
      </c>
      <c r="AF86" s="224">
        <f>Q86*Config!N$40</f>
        <v>0</v>
      </c>
      <c r="AG86" s="225">
        <f>R86*Config!O$40</f>
        <v>0</v>
      </c>
      <c r="AH86" s="226">
        <f t="shared" si="7"/>
        <v>0</v>
      </c>
      <c r="AI86" s="220">
        <f t="shared" si="8"/>
        <v>0</v>
      </c>
      <c r="AJ86" s="224">
        <f t="shared" si="9"/>
        <v>0</v>
      </c>
      <c r="AK86" s="225">
        <f t="shared" si="10"/>
        <v>0</v>
      </c>
      <c r="AL86" s="227" t="str">
        <f>IF(OR(SUM(X86:AG86)&lt;&gt;0,A86="EH"),INDEX(CASH!$B:$B,MATCH(A86,CASH!$A:$A,0)),"")</f>
        <v/>
      </c>
      <c r="AM86" s="230">
        <v>1050</v>
      </c>
      <c r="AN86" s="228">
        <f t="shared" si="11"/>
        <v>0.95958215978511741</v>
      </c>
      <c r="AO86" s="122" t="str">
        <f>IF(ISERROR(VLOOKUP(A86,Config!$A$12:$A$32,1,FALSE)),LEFT(A86,2),"PRL")</f>
        <v>MC</v>
      </c>
      <c r="AP86" s="122" t="str">
        <f t="shared" si="12"/>
        <v>MC101s</v>
      </c>
      <c r="AQ86" s="163" t="s">
        <v>684</v>
      </c>
      <c r="AR86" s="229" t="s">
        <v>1030</v>
      </c>
      <c r="AS86" s="367" t="str">
        <f>IF(ISERROR(VLOOKUP($A86,'RAB Cat Lookup'!$B$4:$E$351,2,FALSE))=TRUE,"Unallocated",VLOOKUP($A86,'RAB Cat Lookup'!$B$4:$E$351,2,FALSE))</f>
        <v>Alt</v>
      </c>
      <c r="AT86" s="367" t="str">
        <f>IF(ISERROR(VLOOKUP($A86,'RAB Cat Lookup'!$B$4:$E$351,4,FALSE))=TRUE,"Unallocated",VLOOKUP($A86,'RAB Cat Lookup'!$B$4:$E$351,4,FALSE))</f>
        <v>Metering &amp; Load control</v>
      </c>
      <c r="AU86" s="121" t="str">
        <f t="shared" si="13"/>
        <v/>
      </c>
    </row>
    <row r="87" spans="1:47" x14ac:dyDescent="0.25">
      <c r="A87" s="217" t="s">
        <v>136</v>
      </c>
      <c r="B87" s="217" t="s">
        <v>307</v>
      </c>
      <c r="C87" s="123" t="s">
        <v>512</v>
      </c>
      <c r="D87" s="218">
        <f>S87/Config!A$40</f>
        <v>176447.50397559762</v>
      </c>
      <c r="E87" s="219">
        <f>T87/Config!B$40</f>
        <v>139050.06667203121</v>
      </c>
      <c r="F87" s="219">
        <f>U87/Config!C$40</f>
        <v>35066.426956250005</v>
      </c>
      <c r="G87" s="219">
        <f>V87/Config!D$40</f>
        <v>95056.10149999999</v>
      </c>
      <c r="H87" s="219">
        <f>IF('Division Lvl'!H87="","",'Division Lvl'!H87/Escalators!C$11)</f>
        <v>2847.56</v>
      </c>
      <c r="I87" s="220">
        <f>IF('Division Lvl'!I87="","",'Division Lvl'!I87/Escalators!D$11)</f>
        <v>0</v>
      </c>
      <c r="J87" s="220">
        <f>IF('Division Lvl'!J87="","",'Division Lvl'!J87/Escalators!E$11)</f>
        <v>0</v>
      </c>
      <c r="K87" s="220">
        <f>IF('Division Lvl'!K87="","",'Division Lvl'!K87/Escalators!F$11)</f>
        <v>0</v>
      </c>
      <c r="L87" s="220">
        <f>IF('Division Lvl'!L87="","",'Division Lvl'!L87/Escalators!G$11)</f>
        <v>0</v>
      </c>
      <c r="M87" s="220">
        <f>IF('Division Lvl'!M87="","",'Division Lvl'!M87/Escalators!H$11)</f>
        <v>0</v>
      </c>
      <c r="N87" s="220">
        <f>IF('Division Lvl'!N87="","",'Division Lvl'!N87/Escalators!I$11)</f>
        <v>0</v>
      </c>
      <c r="O87" s="220">
        <f>IF('Division Lvl'!O87="","",'Division Lvl'!O87/Escalators!J$11)</f>
        <v>0</v>
      </c>
      <c r="P87" s="220">
        <f>IF('Division Lvl'!P87="","",'Division Lvl'!P87/Escalators!K$11)</f>
        <v>0</v>
      </c>
      <c r="Q87" s="220">
        <f>IF('Division Lvl'!Q87="","",'Division Lvl'!Q87/Escalators!L$11)</f>
        <v>0</v>
      </c>
      <c r="R87" s="221">
        <v>0</v>
      </c>
      <c r="S87" s="222">
        <v>159852.73000000001</v>
      </c>
      <c r="T87" s="223">
        <v>129121.81</v>
      </c>
      <c r="U87" s="223">
        <v>33376.730000000003</v>
      </c>
      <c r="V87" s="223">
        <v>92737.66</v>
      </c>
      <c r="W87" s="223">
        <v>2847.56</v>
      </c>
      <c r="X87" s="224">
        <f>I87*Config!F$40</f>
        <v>0</v>
      </c>
      <c r="Y87" s="224">
        <f>J87*Config!G$40</f>
        <v>0</v>
      </c>
      <c r="Z87" s="224">
        <f>K87*Config!H$40</f>
        <v>0</v>
      </c>
      <c r="AA87" s="224">
        <f>L87*Config!I$40</f>
        <v>0</v>
      </c>
      <c r="AB87" s="224">
        <f>M87*Config!J$40</f>
        <v>0</v>
      </c>
      <c r="AC87" s="224">
        <f>N87*Config!K$40</f>
        <v>0</v>
      </c>
      <c r="AD87" s="224">
        <f>O87*Config!L$40</f>
        <v>0</v>
      </c>
      <c r="AE87" s="224">
        <f>P87*Config!M$40</f>
        <v>0</v>
      </c>
      <c r="AF87" s="224">
        <f>Q87*Config!N$40</f>
        <v>0</v>
      </c>
      <c r="AG87" s="225">
        <f>R87*Config!O$40</f>
        <v>0</v>
      </c>
      <c r="AH87" s="226">
        <f t="shared" si="7"/>
        <v>0</v>
      </c>
      <c r="AI87" s="220">
        <f t="shared" si="8"/>
        <v>0</v>
      </c>
      <c r="AJ87" s="224">
        <f t="shared" si="9"/>
        <v>0</v>
      </c>
      <c r="AK87" s="225">
        <f t="shared" si="10"/>
        <v>0</v>
      </c>
      <c r="AL87" s="227" t="str">
        <f>IF(OR(SUM(X87:AG87)&lt;&gt;0,A87="EH"),INDEX(CASH!$B:$B,MATCH(A87,CASH!$A:$A,0)),"")</f>
        <v/>
      </c>
      <c r="AM87" s="230">
        <v>1050</v>
      </c>
      <c r="AN87" s="228">
        <f t="shared" si="11"/>
        <v>0.95958215978511741</v>
      </c>
      <c r="AO87" s="122" t="str">
        <f>IF(ISERROR(VLOOKUP(A87,Config!$A$12:$A$32,1,FALSE)),LEFT(A87,2),"PRL")</f>
        <v>MC</v>
      </c>
      <c r="AP87" s="122" t="str">
        <f t="shared" si="12"/>
        <v>MC102s</v>
      </c>
      <c r="AQ87" s="163" t="s">
        <v>684</v>
      </c>
      <c r="AR87" s="229" t="s">
        <v>781</v>
      </c>
      <c r="AS87" s="367" t="str">
        <f>IF(ISERROR(VLOOKUP($A87,'RAB Cat Lookup'!$B$4:$E$351,2,FALSE))=TRUE,"Unallocated",VLOOKUP($A87,'RAB Cat Lookup'!$B$4:$E$351,2,FALSE))</f>
        <v>Std</v>
      </c>
      <c r="AT87" s="367" t="str">
        <f>IF(ISERROR(VLOOKUP($A87,'RAB Cat Lookup'!$B$4:$E$351,4,FALSE))=TRUE,"Unallocated",VLOOKUP($A87,'RAB Cat Lookup'!$B$4:$E$351,4,FALSE))</f>
        <v>Customer metering &amp; load control</v>
      </c>
      <c r="AU87" s="121" t="str">
        <f t="shared" si="13"/>
        <v/>
      </c>
    </row>
    <row r="88" spans="1:47" x14ac:dyDescent="0.25">
      <c r="A88" s="217" t="s">
        <v>137</v>
      </c>
      <c r="B88" s="217" t="s">
        <v>1024</v>
      </c>
      <c r="C88" s="123" t="s">
        <v>512</v>
      </c>
      <c r="D88" s="218">
        <f>S88/Config!A$40</f>
        <v>726964.85595589038</v>
      </c>
      <c r="E88" s="219">
        <f>T88/Config!B$40</f>
        <v>711086.32229906239</v>
      </c>
      <c r="F88" s="219">
        <f>U88/Config!C$40</f>
        <v>185696.55040624997</v>
      </c>
      <c r="G88" s="219">
        <f>V88/Config!D$40</f>
        <v>189086.75199999998</v>
      </c>
      <c r="H88" s="219">
        <f>IF('Division Lvl'!H88="","",'Division Lvl'!H88/Escalators!C$11)</f>
        <v>25000</v>
      </c>
      <c r="I88" s="220">
        <f>IF('Division Lvl'!I88="","",'Division Lvl'!I88/Escalators!D$11)</f>
        <v>59939.51382886411</v>
      </c>
      <c r="J88" s="220">
        <f>IF('Division Lvl'!J88="","",'Division Lvl'!J88/Escalators!E$11)</f>
        <v>59839.227580500345</v>
      </c>
      <c r="K88" s="220">
        <f>IF('Division Lvl'!K88="","",'Division Lvl'!K88/Escalators!F$11)</f>
        <v>9946.9429954836105</v>
      </c>
      <c r="L88" s="220">
        <f>IF('Division Lvl'!L88="","",'Division Lvl'!L88/Escalators!G$11)</f>
        <v>9916.4869975127622</v>
      </c>
      <c r="M88" s="220">
        <f>IF('Division Lvl'!M88="","",'Division Lvl'!M88/Escalators!H$11)</f>
        <v>9889.5866140003527</v>
      </c>
      <c r="N88" s="220">
        <f>IF('Division Lvl'!N88="","",'Division Lvl'!N88/Escalators!I$11)</f>
        <v>9889.5866140003527</v>
      </c>
      <c r="O88" s="220">
        <f>IF('Division Lvl'!O88="","",'Division Lvl'!O88/Escalators!J$11)</f>
        <v>9889.5866140003527</v>
      </c>
      <c r="P88" s="220">
        <f>IF('Division Lvl'!P88="","",'Division Lvl'!P88/Escalators!K$11)</f>
        <v>9889.5866140003527</v>
      </c>
      <c r="Q88" s="220">
        <f>IF('Division Lvl'!Q88="","",'Division Lvl'!Q88/Escalators!L$11)</f>
        <v>9889.5866140003527</v>
      </c>
      <c r="R88" s="221">
        <v>10000</v>
      </c>
      <c r="S88" s="222">
        <v>658594.27999999991</v>
      </c>
      <c r="T88" s="223">
        <v>660314.34</v>
      </c>
      <c r="U88" s="223">
        <v>176748.64999999997</v>
      </c>
      <c r="V88" s="223">
        <v>184474.88</v>
      </c>
      <c r="W88" s="223">
        <v>25000</v>
      </c>
      <c r="X88" s="224">
        <f>I88*Config!F$40</f>
        <v>61438.001674585706</v>
      </c>
      <c r="Y88" s="224">
        <f>J88*Config!G$40</f>
        <v>62868.588476763172</v>
      </c>
      <c r="Z88" s="224">
        <f>K88*Config!H$40</f>
        <v>10711.769659245716</v>
      </c>
      <c r="AA88" s="224">
        <f>L88*Config!I$40</f>
        <v>10945.946177569787</v>
      </c>
      <c r="AB88" s="224">
        <f>M88*Config!J$40</f>
        <v>11189.159517173182</v>
      </c>
      <c r="AC88" s="224">
        <f>N88*Config!K$40</f>
        <v>11468.888505102512</v>
      </c>
      <c r="AD88" s="224">
        <f>O88*Config!L$40</f>
        <v>11755.610717730075</v>
      </c>
      <c r="AE88" s="224">
        <f>P88*Config!M$40</f>
        <v>12049.500985673325</v>
      </c>
      <c r="AF88" s="224">
        <f>Q88*Config!N$40</f>
        <v>12350.738510315157</v>
      </c>
      <c r="AG88" s="225">
        <f>R88*Config!O$40</f>
        <v>12800.845441963571</v>
      </c>
      <c r="AH88" s="226">
        <f t="shared" si="7"/>
        <v>149531.75801636116</v>
      </c>
      <c r="AI88" s="220">
        <f t="shared" si="8"/>
        <v>199090.10447236255</v>
      </c>
      <c r="AJ88" s="224">
        <f t="shared" si="9"/>
        <v>157153.46550533758</v>
      </c>
      <c r="AK88" s="225">
        <f t="shared" si="10"/>
        <v>217579.04966612224</v>
      </c>
      <c r="AL88" s="227">
        <f>IF(OR(SUM(X88:AG88)&lt;&gt;0,A88="EH"),INDEX(CASH!$B:$B,MATCH(A88,CASH!$A:$A,0)),"")</f>
        <v>50</v>
      </c>
      <c r="AM88" s="122">
        <f>AL88*VLOOKUP(C88,Config!$A$3:$C$9,3,FALSE)</f>
        <v>750</v>
      </c>
      <c r="AN88" s="228">
        <f t="shared" si="11"/>
        <v>0.99193572733142954</v>
      </c>
      <c r="AO88" s="122" t="str">
        <f>IF(ISERROR(VLOOKUP(A88,Config!$A$12:$A$32,1,FALSE)),LEFT(A88,2),"PRL")</f>
        <v>MC</v>
      </c>
      <c r="AP88" s="122" t="str">
        <f t="shared" si="12"/>
        <v>MC104s</v>
      </c>
      <c r="AQ88" s="163" t="s">
        <v>684</v>
      </c>
      <c r="AR88" s="229" t="s">
        <v>1030</v>
      </c>
      <c r="AS88" s="367" t="str">
        <f>IF(ISERROR(VLOOKUP($A88,'RAB Cat Lookup'!$B$4:$E$351,2,FALSE))=TRUE,"Unallocated",VLOOKUP($A88,'RAB Cat Lookup'!$B$4:$E$351,2,FALSE))</f>
        <v>Alt</v>
      </c>
      <c r="AT88" s="367" t="str">
        <f>IF(ISERROR(VLOOKUP($A88,'RAB Cat Lookup'!$B$4:$E$351,4,FALSE))=TRUE,"Unallocated",VLOOKUP($A88,'RAB Cat Lookup'!$B$4:$E$351,4,FALSE))</f>
        <v>Metering &amp; Load control</v>
      </c>
      <c r="AU88" s="121" t="str">
        <f t="shared" si="13"/>
        <v/>
      </c>
    </row>
    <row r="89" spans="1:47" x14ac:dyDescent="0.25">
      <c r="A89" s="217" t="s">
        <v>138</v>
      </c>
      <c r="B89" s="217" t="s">
        <v>308</v>
      </c>
      <c r="C89" s="123" t="s">
        <v>512</v>
      </c>
      <c r="D89" s="218">
        <f>S89/Config!A$40</f>
        <v>121831.91284597652</v>
      </c>
      <c r="E89" s="219">
        <f>T89/Config!B$40</f>
        <v>204684.42879124996</v>
      </c>
      <c r="F89" s="219">
        <f>U89/Config!C$40</f>
        <v>194050.67914374999</v>
      </c>
      <c r="G89" s="219">
        <f>V89/Config!D$40</f>
        <v>259200.07299999997</v>
      </c>
      <c r="H89" s="219">
        <f>IF('Division Lvl'!H89="","",'Division Lvl'!H89/Escalators!C$11)</f>
        <v>100000</v>
      </c>
      <c r="I89" s="220">
        <f>IF('Division Lvl'!I89="","",'Division Lvl'!I89/Escalators!D$11)</f>
        <v>399596.75885909406</v>
      </c>
      <c r="J89" s="220">
        <f>IF('Division Lvl'!J89="","",'Division Lvl'!J89/Escalators!E$11)</f>
        <v>398928.18387000228</v>
      </c>
      <c r="K89" s="220">
        <f>IF('Division Lvl'!K89="","",'Division Lvl'!K89/Escalators!F$11)</f>
        <v>397877.71981934441</v>
      </c>
      <c r="L89" s="220">
        <f>IF('Division Lvl'!L89="","",'Division Lvl'!L89/Escalators!G$11)</f>
        <v>396659.47990051046</v>
      </c>
      <c r="M89" s="220">
        <f>IF('Division Lvl'!M89="","",'Division Lvl'!M89/Escalators!H$11)</f>
        <v>395583.46456001414</v>
      </c>
      <c r="N89" s="220">
        <f>IF('Division Lvl'!N89="","",'Division Lvl'!N89/Escalators!I$11)</f>
        <v>395583.46456001414</v>
      </c>
      <c r="O89" s="220">
        <f>IF('Division Lvl'!O89="","",'Division Lvl'!O89/Escalators!J$11)</f>
        <v>395583.46456001414</v>
      </c>
      <c r="P89" s="220">
        <f>IF('Division Lvl'!P89="","",'Division Lvl'!P89/Escalators!K$11)</f>
        <v>395583.46456001414</v>
      </c>
      <c r="Q89" s="220">
        <f>IF('Division Lvl'!Q89="","",'Division Lvl'!Q89/Escalators!L$11)</f>
        <v>395583.46456001414</v>
      </c>
      <c r="R89" s="221">
        <v>400000</v>
      </c>
      <c r="S89" s="222">
        <v>110373.7</v>
      </c>
      <c r="T89" s="223">
        <v>190069.84</v>
      </c>
      <c r="U89" s="223">
        <v>184700.23</v>
      </c>
      <c r="V89" s="223">
        <v>252878.12</v>
      </c>
      <c r="W89" s="223">
        <v>100000</v>
      </c>
      <c r="X89" s="224">
        <f>I89*Config!F$40</f>
        <v>409586.67783057137</v>
      </c>
      <c r="Y89" s="224">
        <f>J89*Config!G$40</f>
        <v>419123.9231784211</v>
      </c>
      <c r="Z89" s="224">
        <f>K89*Config!H$40</f>
        <v>428470.78636982862</v>
      </c>
      <c r="AA89" s="224">
        <f>L89*Config!I$40</f>
        <v>437837.84710279142</v>
      </c>
      <c r="AB89" s="224">
        <f>M89*Config!J$40</f>
        <v>447566.38068692735</v>
      </c>
      <c r="AC89" s="224">
        <f>N89*Config!K$40</f>
        <v>458755.54020410049</v>
      </c>
      <c r="AD89" s="224">
        <f>O89*Config!L$40</f>
        <v>470224.42870920303</v>
      </c>
      <c r="AE89" s="224">
        <f>P89*Config!M$40</f>
        <v>481980.03942693304</v>
      </c>
      <c r="AF89" s="224">
        <f>Q89*Config!N$40</f>
        <v>494029.54041260632</v>
      </c>
      <c r="AG89" s="225">
        <f>R89*Config!O$40</f>
        <v>512033.81767854281</v>
      </c>
      <c r="AH89" s="226">
        <f t="shared" si="7"/>
        <v>1988645.6070089655</v>
      </c>
      <c r="AI89" s="220">
        <f t="shared" si="8"/>
        <v>3970979.465249022</v>
      </c>
      <c r="AJ89" s="224">
        <f t="shared" si="9"/>
        <v>2142585.6151685398</v>
      </c>
      <c r="AK89" s="225">
        <f t="shared" si="10"/>
        <v>4559608.9815999251</v>
      </c>
      <c r="AL89" s="227">
        <f>IF(OR(SUM(X89:AG89)&lt;&gt;0,A89="EH"),INDEX(CASH!$B:$B,MATCH(A89,CASH!$A:$A,0)),"")</f>
        <v>100</v>
      </c>
      <c r="AM89" s="122">
        <f>AL89*VLOOKUP(C89,Config!$A$3:$C$9,3,FALSE)</f>
        <v>1500</v>
      </c>
      <c r="AN89" s="228">
        <f t="shared" si="11"/>
        <v>0.92238653603944176</v>
      </c>
      <c r="AO89" s="122" t="str">
        <f>IF(ISERROR(VLOOKUP(A89,Config!$A$12:$A$32,1,FALSE)),LEFT(A89,2),"PRL")</f>
        <v>MC</v>
      </c>
      <c r="AP89" s="122" t="str">
        <f t="shared" si="12"/>
        <v>MC105s</v>
      </c>
      <c r="AQ89" s="163" t="s">
        <v>684</v>
      </c>
      <c r="AR89" s="229" t="s">
        <v>781</v>
      </c>
      <c r="AS89" s="367" t="str">
        <f>IF(ISERROR(VLOOKUP($A89,'RAB Cat Lookup'!$B$4:$E$351,2,FALSE))=TRUE,"Unallocated",VLOOKUP($A89,'RAB Cat Lookup'!$B$4:$E$351,2,FALSE))</f>
        <v>Std</v>
      </c>
      <c r="AT89" s="367" t="str">
        <f>IF(ISERROR(VLOOKUP($A89,'RAB Cat Lookup'!$B$4:$E$351,4,FALSE))=TRUE,"Unallocated",VLOOKUP($A89,'RAB Cat Lookup'!$B$4:$E$351,4,FALSE))</f>
        <v>Customer metering &amp; load control</v>
      </c>
      <c r="AU89" s="121" t="str">
        <f t="shared" si="13"/>
        <v/>
      </c>
    </row>
    <row r="90" spans="1:47" x14ac:dyDescent="0.25">
      <c r="A90" s="217" t="s">
        <v>138</v>
      </c>
      <c r="B90" s="217" t="s">
        <v>308</v>
      </c>
      <c r="C90" s="123" t="s">
        <v>778</v>
      </c>
      <c r="D90" s="218">
        <f>S90/Config!A$40</f>
        <v>121831.91284597652</v>
      </c>
      <c r="E90" s="219">
        <f>T90/Config!B$40</f>
        <v>204684.42879124996</v>
      </c>
      <c r="F90" s="219">
        <f>U90/Config!C$40</f>
        <v>194050.67914374999</v>
      </c>
      <c r="G90" s="219">
        <f>V90/Config!D$40</f>
        <v>259200.07299999997</v>
      </c>
      <c r="H90" s="219">
        <f>IF('Division Lvl'!H90="","",'Division Lvl'!H90/Escalators!C$11)</f>
        <v>100000</v>
      </c>
      <c r="I90" s="220">
        <f>IF('Division Lvl'!I90="","",'Division Lvl'!I90/Escalators!D$11)</f>
        <v>557021.8979792227</v>
      </c>
      <c r="J90" s="220">
        <f>IF('Division Lvl'!J90="","",'Division Lvl'!J90/Escalators!E$11)</f>
        <v>505825.9773402678</v>
      </c>
      <c r="K90" s="220">
        <f>IF('Division Lvl'!K90="","",'Division Lvl'!K90/Escalators!F$11)</f>
        <v>454362.43031349767</v>
      </c>
      <c r="L90" s="220">
        <f>IF('Division Lvl'!L90="","",'Division Lvl'!L90/Escalators!G$11)</f>
        <v>402992.14849712211</v>
      </c>
      <c r="M90" s="220">
        <f>IF('Division Lvl'!M90="","",'Division Lvl'!M90/Escalators!H$11)</f>
        <v>352056.42699581437</v>
      </c>
      <c r="N90" s="220">
        <f>IF('Division Lvl'!N90="","",'Division Lvl'!N90/Escalators!I$11)</f>
        <v>302213.899419914</v>
      </c>
      <c r="O90" s="220">
        <f>IF('Division Lvl'!O90="","",'Division Lvl'!O90/Escalators!J$11)</f>
        <v>252371.3718440136</v>
      </c>
      <c r="P90" s="220">
        <f>IF('Division Lvl'!P90="","",'Division Lvl'!P90/Escalators!K$11)</f>
        <v>202528.84426811323</v>
      </c>
      <c r="Q90" s="220">
        <f>IF('Division Lvl'!Q90="","",'Division Lvl'!Q90/Escalators!L$11)</f>
        <v>152686.31669221286</v>
      </c>
      <c r="R90" s="221">
        <v>103992</v>
      </c>
      <c r="S90" s="222">
        <v>110373.7</v>
      </c>
      <c r="T90" s="223">
        <v>190069.84</v>
      </c>
      <c r="U90" s="223">
        <v>184700.23</v>
      </c>
      <c r="V90" s="223">
        <v>252878.12</v>
      </c>
      <c r="W90" s="223">
        <v>100000</v>
      </c>
      <c r="X90" s="224">
        <f>I90*Config!F$40</f>
        <v>570947.44542870321</v>
      </c>
      <c r="Y90" s="224">
        <f>J90*Config!G$40</f>
        <v>531433.41744311876</v>
      </c>
      <c r="Z90" s="224">
        <f>K90*Config!H$40</f>
        <v>489298.64155682141</v>
      </c>
      <c r="AA90" s="224">
        <f>L90*Config!I$40</f>
        <v>444827.92833178752</v>
      </c>
      <c r="AB90" s="224">
        <f>M90*Config!J$40</f>
        <v>398319.53290399298</v>
      </c>
      <c r="AC90" s="224">
        <f>N90*Config!K$40</f>
        <v>350475.47004972666</v>
      </c>
      <c r="AD90" s="224">
        <f>O90*Config!L$40</f>
        <v>299990.25434468203</v>
      </c>
      <c r="AE90" s="224">
        <f>P90*Config!M$40</f>
        <v>246761.73068560404</v>
      </c>
      <c r="AF90" s="224">
        <f>Q90*Config!N$40</f>
        <v>190684.28693460676</v>
      </c>
      <c r="AG90" s="225">
        <f>R90*Config!O$40</f>
        <v>133118.55192006758</v>
      </c>
      <c r="AH90" s="226">
        <f t="shared" si="7"/>
        <v>2272258.8811259246</v>
      </c>
      <c r="AI90" s="220">
        <f t="shared" si="8"/>
        <v>3286051.3133501788</v>
      </c>
      <c r="AJ90" s="224">
        <f t="shared" si="9"/>
        <v>2434826.9656644235</v>
      </c>
      <c r="AK90" s="225">
        <f t="shared" si="10"/>
        <v>3655857.259599111</v>
      </c>
      <c r="AL90" s="227">
        <f>IF(OR(SUM(X90:AG90)&lt;&gt;0,A90="EH"),INDEX(CASH!$B:$B,MATCH(A90,CASH!$A:$A,0)),"")</f>
        <v>100</v>
      </c>
      <c r="AM90" s="122">
        <f>AL90*VLOOKUP(C90,Config!$A$3:$C$9,3,FALSE)</f>
        <v>1000</v>
      </c>
      <c r="AN90" s="228">
        <f t="shared" si="11"/>
        <v>0.97415079593413267</v>
      </c>
      <c r="AO90" s="122" t="str">
        <f>IF(ISERROR(VLOOKUP(A90,Config!$A$12:$A$32,1,FALSE)),LEFT(A90,2),"PRL")</f>
        <v>MC</v>
      </c>
      <c r="AP90" s="122" t="str">
        <f t="shared" si="12"/>
        <v>MC105m</v>
      </c>
      <c r="AQ90" s="163" t="s">
        <v>684</v>
      </c>
      <c r="AR90" s="229" t="s">
        <v>781</v>
      </c>
      <c r="AS90" s="367" t="str">
        <f>IF(ISERROR(VLOOKUP($A90,'RAB Cat Lookup'!$B$4:$E$351,2,FALSE))=TRUE,"Unallocated",VLOOKUP($A90,'RAB Cat Lookup'!$B$4:$E$351,2,FALSE))</f>
        <v>Std</v>
      </c>
      <c r="AT90" s="367" t="str">
        <f>IF(ISERROR(VLOOKUP($A90,'RAB Cat Lookup'!$B$4:$E$351,4,FALSE))=TRUE,"Unallocated",VLOOKUP($A90,'RAB Cat Lookup'!$B$4:$E$351,4,FALSE))</f>
        <v>Customer metering &amp; load control</v>
      </c>
      <c r="AU90" s="121" t="str">
        <f t="shared" si="13"/>
        <v/>
      </c>
    </row>
    <row r="91" spans="1:47" x14ac:dyDescent="0.25">
      <c r="A91" s="217" t="s">
        <v>492</v>
      </c>
      <c r="B91" s="217" t="s">
        <v>526</v>
      </c>
      <c r="C91" s="123" t="s">
        <v>512</v>
      </c>
      <c r="D91" s="218">
        <f>S91/Config!A$40</f>
        <v>890291.61205385136</v>
      </c>
      <c r="E91" s="219">
        <f>T91/Config!B$40</f>
        <v>288277.34204015625</v>
      </c>
      <c r="F91" s="219">
        <f>U91/Config!C$40</f>
        <v>64185.024143750001</v>
      </c>
      <c r="G91" s="219">
        <f>V91/Config!D$40</f>
        <v>3437.2042499999998</v>
      </c>
      <c r="H91" s="219">
        <f>IF('Division Lvl'!H91="","",'Division Lvl'!H91/Escalators!C$11)</f>
        <v>0</v>
      </c>
      <c r="I91" s="220">
        <f>IF('Division Lvl'!I91="","",'Division Lvl'!I91/Escalators!D$11)</f>
        <v>0</v>
      </c>
      <c r="J91" s="220">
        <f>IF('Division Lvl'!J91="","",'Division Lvl'!J91/Escalators!E$11)</f>
        <v>0</v>
      </c>
      <c r="K91" s="220">
        <f>IF('Division Lvl'!K91="","",'Division Lvl'!K91/Escalators!F$11)</f>
        <v>0</v>
      </c>
      <c r="L91" s="220">
        <f>IF('Division Lvl'!L91="","",'Division Lvl'!L91/Escalators!G$11)</f>
        <v>0</v>
      </c>
      <c r="M91" s="220">
        <f>IF('Division Lvl'!M91="","",'Division Lvl'!M91/Escalators!H$11)</f>
        <v>0</v>
      </c>
      <c r="N91" s="220">
        <f>IF('Division Lvl'!N91="","",'Division Lvl'!N91/Escalators!I$11)</f>
        <v>0</v>
      </c>
      <c r="O91" s="220">
        <f>IF('Division Lvl'!O91="","",'Division Lvl'!O91/Escalators!J$11)</f>
        <v>0</v>
      </c>
      <c r="P91" s="220">
        <f>IF('Division Lvl'!P91="","",'Division Lvl'!P91/Escalators!K$11)</f>
        <v>0</v>
      </c>
      <c r="Q91" s="220">
        <f>IF('Division Lvl'!Q91="","",'Division Lvl'!Q91/Escalators!L$11)</f>
        <v>0</v>
      </c>
      <c r="R91" s="221">
        <v>0</v>
      </c>
      <c r="S91" s="222">
        <v>806560.26</v>
      </c>
      <c r="T91" s="223">
        <v>267694.17000000004</v>
      </c>
      <c r="U91" s="223">
        <v>61092.23</v>
      </c>
      <c r="V91" s="223">
        <v>3353.37</v>
      </c>
      <c r="W91" s="223">
        <v>0</v>
      </c>
      <c r="X91" s="224">
        <f>I91*Config!F$40</f>
        <v>0</v>
      </c>
      <c r="Y91" s="224">
        <f>J91*Config!G$40</f>
        <v>0</v>
      </c>
      <c r="Z91" s="224">
        <f>K91*Config!H$40</f>
        <v>0</v>
      </c>
      <c r="AA91" s="224">
        <f>L91*Config!I$40</f>
        <v>0</v>
      </c>
      <c r="AB91" s="224">
        <f>M91*Config!J$40</f>
        <v>0</v>
      </c>
      <c r="AC91" s="224">
        <f>N91*Config!K$40</f>
        <v>0</v>
      </c>
      <c r="AD91" s="224">
        <f>O91*Config!L$40</f>
        <v>0</v>
      </c>
      <c r="AE91" s="224">
        <f>P91*Config!M$40</f>
        <v>0</v>
      </c>
      <c r="AF91" s="224">
        <f>Q91*Config!N$40</f>
        <v>0</v>
      </c>
      <c r="AG91" s="225">
        <f>R91*Config!O$40</f>
        <v>0</v>
      </c>
      <c r="AH91" s="226">
        <f t="shared" si="7"/>
        <v>0</v>
      </c>
      <c r="AI91" s="220">
        <f t="shared" si="8"/>
        <v>0</v>
      </c>
      <c r="AJ91" s="224">
        <f t="shared" si="9"/>
        <v>0</v>
      </c>
      <c r="AK91" s="225">
        <f t="shared" si="10"/>
        <v>0</v>
      </c>
      <c r="AL91" s="227" t="str">
        <f>IF(OR(SUM(X91:AG91)&lt;&gt;0,A91="EH"),INDEX(CASH!$B:$B,MATCH(A91,CASH!$A:$A,0)),"")</f>
        <v/>
      </c>
      <c r="AM91" s="231">
        <v>4950</v>
      </c>
      <c r="AN91" s="228">
        <f t="shared" si="11"/>
        <v>0.12482092704578877</v>
      </c>
      <c r="AO91" s="122" t="str">
        <f>IF(ISERROR(VLOOKUP(A91,Config!$A$12:$A$32,1,FALSE)),LEFT(A91,2),"PRL")</f>
        <v>MC</v>
      </c>
      <c r="AP91" s="122" t="str">
        <f t="shared" si="12"/>
        <v>MC106s</v>
      </c>
      <c r="AQ91" s="163" t="s">
        <v>684</v>
      </c>
      <c r="AR91" s="229" t="s">
        <v>1030</v>
      </c>
      <c r="AS91" s="367" t="str">
        <f>IF(ISERROR(VLOOKUP($A91,'RAB Cat Lookup'!$B$4:$E$351,2,FALSE))=TRUE,"Unallocated",VLOOKUP($A91,'RAB Cat Lookup'!$B$4:$E$351,2,FALSE))</f>
        <v>Alt</v>
      </c>
      <c r="AT91" s="367" t="str">
        <f>IF(ISERROR(VLOOKUP($A91,'RAB Cat Lookup'!$B$4:$E$351,4,FALSE))=TRUE,"Unallocated",VLOOKUP($A91,'RAB Cat Lookup'!$B$4:$E$351,4,FALSE))</f>
        <v>Metering &amp; load control</v>
      </c>
      <c r="AU91" s="121" t="str">
        <f t="shared" si="13"/>
        <v/>
      </c>
    </row>
    <row r="92" spans="1:47" x14ac:dyDescent="0.25">
      <c r="A92" s="217" t="s">
        <v>139</v>
      </c>
      <c r="B92" s="217" t="s">
        <v>1025</v>
      </c>
      <c r="C92" s="123" t="s">
        <v>512</v>
      </c>
      <c r="D92" s="218">
        <f>S92/Config!A$40</f>
        <v>0</v>
      </c>
      <c r="E92" s="219">
        <f>T92/Config!B$40</f>
        <v>0</v>
      </c>
      <c r="F92" s="219">
        <f>U92/Config!C$40</f>
        <v>0</v>
      </c>
      <c r="G92" s="219">
        <f>V92/Config!D$40</f>
        <v>0</v>
      </c>
      <c r="H92" s="219">
        <f>IF('Division Lvl'!H92="","",'Division Lvl'!H92/Escalators!C$11)</f>
        <v>80000</v>
      </c>
      <c r="I92" s="220">
        <f>IF('Division Lvl'!I92="","",'Division Lvl'!I92/Escalators!D$11)</f>
        <v>119879.02765772822</v>
      </c>
      <c r="J92" s="220">
        <f>IF('Division Lvl'!J92="","",'Division Lvl'!J92/Escalators!E$11)</f>
        <v>79785.636774000464</v>
      </c>
      <c r="K92" s="220">
        <f>IF('Division Lvl'!K92="","",'Division Lvl'!K92/Escalators!F$11)</f>
        <v>119363.31594580332</v>
      </c>
      <c r="L92" s="220">
        <f>IF('Division Lvl'!L92="","",'Division Lvl'!L92/Escalators!G$11)</f>
        <v>79331.895980102097</v>
      </c>
      <c r="M92" s="220">
        <f>IF('Division Lvl'!M92="","",'Division Lvl'!M92/Escalators!H$11)</f>
        <v>118675.03936800423</v>
      </c>
      <c r="N92" s="220">
        <f>IF('Division Lvl'!N92="","",'Division Lvl'!N92/Escalators!I$11)</f>
        <v>84061.486219002996</v>
      </c>
      <c r="O92" s="220">
        <f>IF('Division Lvl'!O92="","",'Division Lvl'!O92/Escalators!J$11)</f>
        <v>118675.03936800423</v>
      </c>
      <c r="P92" s="220">
        <f>IF('Division Lvl'!P92="","",'Division Lvl'!P92/Escalators!K$11)</f>
        <v>84061.486219002996</v>
      </c>
      <c r="Q92" s="220">
        <f>IF('Division Lvl'!Q92="","",'Division Lvl'!Q92/Escalators!L$11)</f>
        <v>118675.03936800423</v>
      </c>
      <c r="R92" s="221">
        <v>85000</v>
      </c>
      <c r="S92" s="222">
        <v>0</v>
      </c>
      <c r="T92" s="223">
        <v>0</v>
      </c>
      <c r="U92" s="223">
        <v>0</v>
      </c>
      <c r="V92" s="223">
        <v>0</v>
      </c>
      <c r="W92" s="223">
        <v>80000</v>
      </c>
      <c r="X92" s="224">
        <f>I92*Config!F$40</f>
        <v>122876.00334917141</v>
      </c>
      <c r="Y92" s="224">
        <f>J92*Config!G$40</f>
        <v>83824.784635684235</v>
      </c>
      <c r="Z92" s="224">
        <f>K92*Config!H$40</f>
        <v>128541.23591094858</v>
      </c>
      <c r="AA92" s="224">
        <f>L92*Config!I$40</f>
        <v>87567.569420558299</v>
      </c>
      <c r="AB92" s="224">
        <f>M92*Config!J$40</f>
        <v>134269.91420607819</v>
      </c>
      <c r="AC92" s="224">
        <f>N92*Config!K$40</f>
        <v>97485.552293371351</v>
      </c>
      <c r="AD92" s="224">
        <f>O92*Config!L$40</f>
        <v>141067.3286127609</v>
      </c>
      <c r="AE92" s="224">
        <f>P92*Config!M$40</f>
        <v>102420.75837822327</v>
      </c>
      <c r="AF92" s="224">
        <f>Q92*Config!N$40</f>
        <v>148208.86212378187</v>
      </c>
      <c r="AG92" s="225">
        <f>R92*Config!O$40</f>
        <v>108807.18625669036</v>
      </c>
      <c r="AH92" s="226">
        <f t="shared" si="7"/>
        <v>517034.91572563833</v>
      </c>
      <c r="AI92" s="220">
        <f t="shared" si="8"/>
        <v>1007507.9668996527</v>
      </c>
      <c r="AJ92" s="224">
        <f t="shared" si="9"/>
        <v>557079.50752244075</v>
      </c>
      <c r="AK92" s="225">
        <f t="shared" si="10"/>
        <v>1155069.1951872685</v>
      </c>
      <c r="AL92" s="227">
        <f>IF(OR(SUM(X92:AG92)&lt;&gt;0,A92="EH"),INDEX(CASH!$B:$B,MATCH(A92,CASH!$A:$A,0)),"")</f>
        <v>50</v>
      </c>
      <c r="AM92" s="122">
        <f>AL92*VLOOKUP(C92,Config!$A$3:$C$9,3,FALSE)</f>
        <v>750</v>
      </c>
      <c r="AN92" s="228">
        <f t="shared" si="11"/>
        <v>0.99193572733142954</v>
      </c>
      <c r="AO92" s="122" t="str">
        <f>IF(ISERROR(VLOOKUP(A92,Config!$A$12:$A$32,1,FALSE)),LEFT(A92,2),"PRL")</f>
        <v>MC</v>
      </c>
      <c r="AP92" s="122" t="str">
        <f t="shared" si="12"/>
        <v>MC107s</v>
      </c>
      <c r="AQ92" s="163" t="s">
        <v>684</v>
      </c>
      <c r="AR92" s="229" t="s">
        <v>1030</v>
      </c>
      <c r="AS92" s="367" t="str">
        <f>IF(ISERROR(VLOOKUP($A92,'RAB Cat Lookup'!$B$4:$E$351,2,FALSE))=TRUE,"Unallocated",VLOOKUP($A92,'RAB Cat Lookup'!$B$4:$E$351,2,FALSE))</f>
        <v>Alt</v>
      </c>
      <c r="AT92" s="367" t="str">
        <f>IF(ISERROR(VLOOKUP($A92,'RAB Cat Lookup'!$B$4:$E$351,4,FALSE))=TRUE,"Unallocated",VLOOKUP($A92,'RAB Cat Lookup'!$B$4:$E$351,4,FALSE))</f>
        <v>Metering &amp; Load control</v>
      </c>
      <c r="AU92" s="121" t="str">
        <f t="shared" si="13"/>
        <v/>
      </c>
    </row>
    <row r="93" spans="1:47" x14ac:dyDescent="0.25">
      <c r="A93" s="217" t="s">
        <v>401</v>
      </c>
      <c r="B93" s="217" t="s">
        <v>527</v>
      </c>
      <c r="C93" s="123" t="s">
        <v>512</v>
      </c>
      <c r="D93" s="218">
        <f>S93/Config!A$40</f>
        <v>17797.260913218746</v>
      </c>
      <c r="E93" s="219">
        <f>T93/Config!B$40</f>
        <v>0</v>
      </c>
      <c r="F93" s="219">
        <f>U93/Config!C$40</f>
        <v>0</v>
      </c>
      <c r="G93" s="219">
        <f>V93/Config!D$40</f>
        <v>0</v>
      </c>
      <c r="H93" s="219">
        <f>IF('Division Lvl'!H93="","",'Division Lvl'!H93/Escalators!C$11)</f>
        <v>0</v>
      </c>
      <c r="I93" s="220">
        <f>IF('Division Lvl'!I93="","",'Division Lvl'!I93/Escalators!D$11)</f>
        <v>0</v>
      </c>
      <c r="J93" s="220">
        <f>IF('Division Lvl'!J93="","",'Division Lvl'!J93/Escalators!E$11)</f>
        <v>0</v>
      </c>
      <c r="K93" s="220">
        <f>IF('Division Lvl'!K93="","",'Division Lvl'!K93/Escalators!F$11)</f>
        <v>0</v>
      </c>
      <c r="L93" s="220">
        <f>IF('Division Lvl'!L93="","",'Division Lvl'!L93/Escalators!G$11)</f>
        <v>0</v>
      </c>
      <c r="M93" s="220">
        <f>IF('Division Lvl'!M93="","",'Division Lvl'!M93/Escalators!H$11)</f>
        <v>0</v>
      </c>
      <c r="N93" s="220">
        <f>IF('Division Lvl'!N93="","",'Division Lvl'!N93/Escalators!I$11)</f>
        <v>0</v>
      </c>
      <c r="O93" s="220">
        <f>IF('Division Lvl'!O93="","",'Division Lvl'!O93/Escalators!J$11)</f>
        <v>0</v>
      </c>
      <c r="P93" s="220">
        <f>IF('Division Lvl'!P93="","",'Division Lvl'!P93/Escalators!K$11)</f>
        <v>0</v>
      </c>
      <c r="Q93" s="220">
        <f>IF('Division Lvl'!Q93="","",'Division Lvl'!Q93/Escalators!L$11)</f>
        <v>0</v>
      </c>
      <c r="R93" s="221">
        <v>0</v>
      </c>
      <c r="S93" s="222">
        <v>16123.440000000002</v>
      </c>
      <c r="T93" s="223">
        <v>0</v>
      </c>
      <c r="U93" s="223">
        <v>0</v>
      </c>
      <c r="V93" s="223">
        <v>0</v>
      </c>
      <c r="W93" s="223">
        <v>0</v>
      </c>
      <c r="X93" s="224">
        <f>I93*Config!F$40</f>
        <v>0</v>
      </c>
      <c r="Y93" s="224">
        <f>J93*Config!G$40</f>
        <v>0</v>
      </c>
      <c r="Z93" s="224">
        <f>K93*Config!H$40</f>
        <v>0</v>
      </c>
      <c r="AA93" s="224">
        <f>L93*Config!I$40</f>
        <v>0</v>
      </c>
      <c r="AB93" s="224">
        <f>M93*Config!J$40</f>
        <v>0</v>
      </c>
      <c r="AC93" s="224">
        <f>N93*Config!K$40</f>
        <v>0</v>
      </c>
      <c r="AD93" s="224">
        <f>O93*Config!L$40</f>
        <v>0</v>
      </c>
      <c r="AE93" s="224">
        <f>P93*Config!M$40</f>
        <v>0</v>
      </c>
      <c r="AF93" s="224">
        <f>Q93*Config!N$40</f>
        <v>0</v>
      </c>
      <c r="AG93" s="225">
        <f>R93*Config!O$40</f>
        <v>0</v>
      </c>
      <c r="AH93" s="226">
        <f t="shared" si="7"/>
        <v>0</v>
      </c>
      <c r="AI93" s="220">
        <f t="shared" si="8"/>
        <v>0</v>
      </c>
      <c r="AJ93" s="224">
        <f t="shared" si="9"/>
        <v>0</v>
      </c>
      <c r="AK93" s="225">
        <f t="shared" si="10"/>
        <v>0</v>
      </c>
      <c r="AL93" s="227" t="str">
        <f>IF(OR(SUM(X93:AG93)&lt;&gt;0,A93="EH"),INDEX(CASH!$B:$B,MATCH(A93,CASH!$A:$A,0)),"")</f>
        <v/>
      </c>
      <c r="AM93" s="230">
        <v>4950</v>
      </c>
      <c r="AN93" s="228">
        <f t="shared" si="11"/>
        <v>0.12482092704578877</v>
      </c>
      <c r="AO93" s="122" t="str">
        <f>IF(ISERROR(VLOOKUP(A93,Config!$A$12:$A$32,1,FALSE)),LEFT(A93,2),"PRL")</f>
        <v>MC</v>
      </c>
      <c r="AP93" s="122" t="str">
        <f t="shared" si="12"/>
        <v>MC108s</v>
      </c>
      <c r="AQ93" s="163" t="s">
        <v>684</v>
      </c>
      <c r="AR93" s="229" t="s">
        <v>1030</v>
      </c>
      <c r="AS93" s="367" t="str">
        <f>IF(ISERROR(VLOOKUP($A93,'RAB Cat Lookup'!$B$4:$E$351,2,FALSE))=TRUE,"Unallocated",VLOOKUP($A93,'RAB Cat Lookup'!$B$4:$E$351,2,FALSE))</f>
        <v>Unallocated</v>
      </c>
      <c r="AT93" s="367" t="str">
        <f>IF(ISERROR(VLOOKUP($A93,'RAB Cat Lookup'!$B$4:$E$351,4,FALSE))=TRUE,"Unallocated",VLOOKUP($A93,'RAB Cat Lookup'!$B$4:$E$351,4,FALSE))</f>
        <v>Unallocated</v>
      </c>
      <c r="AU93" s="121" t="str">
        <f t="shared" si="13"/>
        <v/>
      </c>
    </row>
    <row r="94" spans="1:47" x14ac:dyDescent="0.25">
      <c r="A94" s="217" t="s">
        <v>197</v>
      </c>
      <c r="B94" s="217" t="s">
        <v>309</v>
      </c>
      <c r="C94" s="123" t="s">
        <v>512</v>
      </c>
      <c r="D94" s="218">
        <f>S94/Config!A$40</f>
        <v>0</v>
      </c>
      <c r="E94" s="219">
        <f>T94/Config!B$40</f>
        <v>0</v>
      </c>
      <c r="F94" s="219">
        <f>U94/Config!C$40</f>
        <v>0</v>
      </c>
      <c r="G94" s="219">
        <f>V94/Config!D$40</f>
        <v>13939.999999999998</v>
      </c>
      <c r="H94" s="219">
        <f>IF('Division Lvl'!H94="","",'Division Lvl'!H94/Escalators!C$11)</f>
        <v>508000</v>
      </c>
      <c r="I94" s="220">
        <f>IF('Division Lvl'!I94="","",'Division Lvl'!I94/Escalators!D$11)</f>
        <v>1398588.6560068291</v>
      </c>
      <c r="J94" s="220">
        <f>IF('Division Lvl'!J94="","",'Division Lvl'!J94/Escalators!E$11)</f>
        <v>747990.34475625434</v>
      </c>
      <c r="K94" s="220">
        <f>IF('Division Lvl'!K94="","",'Division Lvl'!K94/Escalators!F$11)</f>
        <v>746020.72466127074</v>
      </c>
      <c r="L94" s="220">
        <f>IF('Division Lvl'!L94="","",'Division Lvl'!L94/Escalators!G$11)</f>
        <v>743736.52481345716</v>
      </c>
      <c r="M94" s="220">
        <f>IF('Division Lvl'!M94="","",'Division Lvl'!M94/Escalators!H$11)</f>
        <v>741718.9960500265</v>
      </c>
      <c r="N94" s="220">
        <f>IF('Division Lvl'!N94="","",'Division Lvl'!N94/Escalators!I$11)</f>
        <v>741718.9960500265</v>
      </c>
      <c r="O94" s="220">
        <f>IF('Division Lvl'!O94="","",'Division Lvl'!O94/Escalators!J$11)</f>
        <v>741718.9960500265</v>
      </c>
      <c r="P94" s="220">
        <f>IF('Division Lvl'!P94="","",'Division Lvl'!P94/Escalators!K$11)</f>
        <v>741718.9960500265</v>
      </c>
      <c r="Q94" s="220">
        <f>IF('Division Lvl'!Q94="","",'Division Lvl'!Q94/Escalators!L$11)</f>
        <v>741718.9960500265</v>
      </c>
      <c r="R94" s="221">
        <v>750000</v>
      </c>
      <c r="S94" s="222">
        <v>0</v>
      </c>
      <c r="T94" s="223">
        <v>0</v>
      </c>
      <c r="U94" s="223">
        <v>0</v>
      </c>
      <c r="V94" s="223">
        <v>13600</v>
      </c>
      <c r="W94" s="223">
        <v>508000</v>
      </c>
      <c r="X94" s="224">
        <f>I94*Config!F$40</f>
        <v>1433553.3724069998</v>
      </c>
      <c r="Y94" s="224">
        <f>J94*Config!G$40</f>
        <v>785857.35595953965</v>
      </c>
      <c r="Z94" s="224">
        <f>K94*Config!H$40</f>
        <v>803382.72444342868</v>
      </c>
      <c r="AA94" s="224">
        <f>L94*Config!I$40</f>
        <v>820945.96331773396</v>
      </c>
      <c r="AB94" s="224">
        <f>M94*Config!J$40</f>
        <v>839186.96378798876</v>
      </c>
      <c r="AC94" s="224">
        <f>N94*Config!K$40</f>
        <v>860166.63788268843</v>
      </c>
      <c r="AD94" s="224">
        <f>O94*Config!L$40</f>
        <v>881670.80382975563</v>
      </c>
      <c r="AE94" s="224">
        <f>P94*Config!M$40</f>
        <v>903712.57392549946</v>
      </c>
      <c r="AF94" s="224">
        <f>Q94*Config!N$40</f>
        <v>926305.38827363681</v>
      </c>
      <c r="AG94" s="225">
        <f>R94*Config!O$40</f>
        <v>960063.40814726776</v>
      </c>
      <c r="AH94" s="226">
        <f t="shared" si="7"/>
        <v>4378055.2462878376</v>
      </c>
      <c r="AI94" s="220">
        <f t="shared" si="8"/>
        <v>8094931.2304879427</v>
      </c>
      <c r="AJ94" s="224">
        <f t="shared" si="9"/>
        <v>4682926.379915691</v>
      </c>
      <c r="AK94" s="225">
        <f t="shared" si="10"/>
        <v>9214845.1919745393</v>
      </c>
      <c r="AL94" s="227">
        <f>IF(OR(SUM(X94:AG94)&lt;&gt;0,A94="EH"),INDEX(CASH!$B:$B,MATCH(A94,CASH!$A:$A,0)),"")</f>
        <v>80</v>
      </c>
      <c r="AM94" s="122">
        <f>AL94*VLOOKUP(C94,Config!$A$3:$C$9,3,FALSE)</f>
        <v>1200</v>
      </c>
      <c r="AN94" s="228">
        <f t="shared" si="11"/>
        <v>0.94518610956129101</v>
      </c>
      <c r="AO94" s="122" t="str">
        <f>IF(ISERROR(VLOOKUP(A94,Config!$A$12:$A$32,1,FALSE)),LEFT(A94,2),"PRL")</f>
        <v>MC</v>
      </c>
      <c r="AP94" s="122" t="str">
        <f t="shared" si="12"/>
        <v>MC109s</v>
      </c>
      <c r="AQ94" s="163" t="s">
        <v>684</v>
      </c>
      <c r="AR94" s="229" t="s">
        <v>781</v>
      </c>
      <c r="AS94" s="367" t="str">
        <f>IF(ISERROR(VLOOKUP($A94,'RAB Cat Lookup'!$B$4:$E$351,2,FALSE))=TRUE,"Unallocated",VLOOKUP($A94,'RAB Cat Lookup'!$B$4:$E$351,2,FALSE))</f>
        <v>Std</v>
      </c>
      <c r="AT94" s="367" t="str">
        <f>IF(ISERROR(VLOOKUP($A94,'RAB Cat Lookup'!$B$4:$E$351,4,FALSE))=TRUE,"Unallocated",VLOOKUP($A94,'RAB Cat Lookup'!$B$4:$E$351,4,FALSE))</f>
        <v>Distribution lines and cables</v>
      </c>
      <c r="AU94" s="121" t="str">
        <f t="shared" si="13"/>
        <v/>
      </c>
    </row>
    <row r="95" spans="1:47" x14ac:dyDescent="0.25">
      <c r="A95" s="217" t="s">
        <v>717</v>
      </c>
      <c r="B95" s="217" t="s">
        <v>718</v>
      </c>
      <c r="C95" s="123" t="s">
        <v>512</v>
      </c>
      <c r="D95" s="218">
        <f>S95/Config!A$40</f>
        <v>0</v>
      </c>
      <c r="E95" s="219">
        <f>T95/Config!B$40</f>
        <v>721362.13110078103</v>
      </c>
      <c r="F95" s="219">
        <f>U95/Config!C$40</f>
        <v>115837.41582500003</v>
      </c>
      <c r="G95" s="219">
        <f>V95/Config!D$40</f>
        <v>150762.67850000004</v>
      </c>
      <c r="H95" s="219">
        <f>IF('Division Lvl'!H95="","",'Division Lvl'!H95/Escalators!C$11)</f>
        <v>0</v>
      </c>
      <c r="I95" s="220">
        <f>IF('Division Lvl'!I95="","",'Division Lvl'!I95/Escalators!D$11)</f>
        <v>0</v>
      </c>
      <c r="J95" s="220">
        <f>IF('Division Lvl'!J95="","",'Division Lvl'!J95/Escalators!E$11)</f>
        <v>0</v>
      </c>
      <c r="K95" s="220">
        <f>IF('Division Lvl'!K95="","",'Division Lvl'!K95/Escalators!F$11)</f>
        <v>0</v>
      </c>
      <c r="L95" s="220">
        <f>IF('Division Lvl'!L95="","",'Division Lvl'!L95/Escalators!G$11)</f>
        <v>0</v>
      </c>
      <c r="M95" s="220">
        <f>IF('Division Lvl'!M95="","",'Division Lvl'!M95/Escalators!H$11)</f>
        <v>0</v>
      </c>
      <c r="N95" s="220">
        <f>IF('Division Lvl'!N95="","",'Division Lvl'!N95/Escalators!I$11)</f>
        <v>0</v>
      </c>
      <c r="O95" s="220">
        <f>IF('Division Lvl'!O95="","",'Division Lvl'!O95/Escalators!J$11)</f>
        <v>0</v>
      </c>
      <c r="P95" s="220">
        <f>IF('Division Lvl'!P95="","",'Division Lvl'!P95/Escalators!K$11)</f>
        <v>0</v>
      </c>
      <c r="Q95" s="220">
        <f>IF('Division Lvl'!Q95="","",'Division Lvl'!Q95/Escalators!L$11)</f>
        <v>0</v>
      </c>
      <c r="R95" s="221">
        <v>0</v>
      </c>
      <c r="S95" s="222">
        <v>0</v>
      </c>
      <c r="T95" s="223">
        <v>669856.44999999995</v>
      </c>
      <c r="U95" s="223">
        <v>110255.72000000003</v>
      </c>
      <c r="V95" s="223">
        <v>147085.54000000004</v>
      </c>
      <c r="W95" s="223">
        <v>0</v>
      </c>
      <c r="X95" s="224">
        <f>I95*Config!F$40</f>
        <v>0</v>
      </c>
      <c r="Y95" s="224">
        <f>J95*Config!G$40</f>
        <v>0</v>
      </c>
      <c r="Z95" s="224">
        <f>K95*Config!H$40</f>
        <v>0</v>
      </c>
      <c r="AA95" s="224">
        <f>L95*Config!I$40</f>
        <v>0</v>
      </c>
      <c r="AB95" s="224">
        <f>M95*Config!J$40</f>
        <v>0</v>
      </c>
      <c r="AC95" s="224">
        <f>N95*Config!K$40</f>
        <v>0</v>
      </c>
      <c r="AD95" s="224">
        <f>O95*Config!L$40</f>
        <v>0</v>
      </c>
      <c r="AE95" s="224">
        <f>P95*Config!M$40</f>
        <v>0</v>
      </c>
      <c r="AF95" s="224">
        <f>Q95*Config!N$40</f>
        <v>0</v>
      </c>
      <c r="AG95" s="225">
        <f>R95*Config!O$40</f>
        <v>0</v>
      </c>
      <c r="AH95" s="226">
        <f t="shared" si="7"/>
        <v>0</v>
      </c>
      <c r="AI95" s="220">
        <f t="shared" si="8"/>
        <v>0</v>
      </c>
      <c r="AJ95" s="224">
        <f t="shared" si="9"/>
        <v>0</v>
      </c>
      <c r="AK95" s="225">
        <f t="shared" si="10"/>
        <v>0</v>
      </c>
      <c r="AL95" s="227" t="str">
        <f>IF(OR(SUM(X95:AG95)&lt;&gt;0,A95="EH"),INDEX(CASH!$B:$B,MATCH(A95,CASH!$A:$A,0)),"")</f>
        <v/>
      </c>
      <c r="AM95" s="231">
        <v>4950</v>
      </c>
      <c r="AN95" s="228">
        <f t="shared" si="11"/>
        <v>0.12482092704578877</v>
      </c>
      <c r="AO95" s="122" t="str">
        <f>IF(ISERROR(VLOOKUP(A95,Config!$A$12:$A$32,1,FALSE)),LEFT(A95,2),"PRL")</f>
        <v>MC</v>
      </c>
      <c r="AP95" s="122" t="str">
        <f t="shared" si="12"/>
        <v>MC110s</v>
      </c>
      <c r="AQ95" s="163" t="s">
        <v>684</v>
      </c>
      <c r="AR95" s="229" t="s">
        <v>1030</v>
      </c>
      <c r="AS95" s="367" t="str">
        <f>IF(ISERROR(VLOOKUP($A95,'RAB Cat Lookup'!$B$4:$E$351,2,FALSE))=TRUE,"Unallocated",VLOOKUP($A95,'RAB Cat Lookup'!$B$4:$E$351,2,FALSE))</f>
        <v>Alt</v>
      </c>
      <c r="AT95" s="367" t="str">
        <f>IF(ISERROR(VLOOKUP($A95,'RAB Cat Lookup'!$B$4:$E$351,4,FALSE))=TRUE,"Unallocated",VLOOKUP($A95,'RAB Cat Lookup'!$B$4:$E$351,4,FALSE))</f>
        <v>Metering &amp; load control</v>
      </c>
      <c r="AU95" s="121" t="str">
        <f t="shared" si="13"/>
        <v/>
      </c>
    </row>
    <row r="96" spans="1:47" x14ac:dyDescent="0.25">
      <c r="A96" s="217" t="s">
        <v>719</v>
      </c>
      <c r="B96" s="217" t="s">
        <v>728</v>
      </c>
      <c r="C96" s="123" t="s">
        <v>512</v>
      </c>
      <c r="D96" s="218">
        <f>S96/Config!A$40</f>
        <v>0</v>
      </c>
      <c r="E96" s="219">
        <f>T96/Config!B$40</f>
        <v>12755.640226249998</v>
      </c>
      <c r="F96" s="219">
        <f>U96/Config!C$40</f>
        <v>3192.9334249999997</v>
      </c>
      <c r="G96" s="219">
        <f>V96/Config!D$40</f>
        <v>0</v>
      </c>
      <c r="H96" s="219">
        <f>IF('Division Lvl'!H96="","",'Division Lvl'!H96/Escalators!C$11)</f>
        <v>0</v>
      </c>
      <c r="I96" s="220">
        <f>IF('Division Lvl'!I96="","",'Division Lvl'!I96/Escalators!D$11)</f>
        <v>0</v>
      </c>
      <c r="J96" s="220">
        <f>IF('Division Lvl'!J96="","",'Division Lvl'!J96/Escalators!E$11)</f>
        <v>0</v>
      </c>
      <c r="K96" s="220">
        <f>IF('Division Lvl'!K96="","",'Division Lvl'!K96/Escalators!F$11)</f>
        <v>0</v>
      </c>
      <c r="L96" s="220">
        <f>IF('Division Lvl'!L96="","",'Division Lvl'!L96/Escalators!G$11)</f>
        <v>0</v>
      </c>
      <c r="M96" s="220">
        <f>IF('Division Lvl'!M96="","",'Division Lvl'!M96/Escalators!H$11)</f>
        <v>0</v>
      </c>
      <c r="N96" s="220">
        <f>IF('Division Lvl'!N96="","",'Division Lvl'!N96/Escalators!I$11)</f>
        <v>0</v>
      </c>
      <c r="O96" s="220">
        <f>IF('Division Lvl'!O96="","",'Division Lvl'!O96/Escalators!J$11)</f>
        <v>0</v>
      </c>
      <c r="P96" s="220">
        <f>IF('Division Lvl'!P96="","",'Division Lvl'!P96/Escalators!K$11)</f>
        <v>0</v>
      </c>
      <c r="Q96" s="220">
        <f>IF('Division Lvl'!Q96="","",'Division Lvl'!Q96/Escalators!L$11)</f>
        <v>0</v>
      </c>
      <c r="R96" s="221">
        <v>0</v>
      </c>
      <c r="S96" s="222">
        <v>0</v>
      </c>
      <c r="T96" s="223">
        <v>11844.88</v>
      </c>
      <c r="U96" s="223">
        <v>3039.08</v>
      </c>
      <c r="V96" s="223">
        <v>0</v>
      </c>
      <c r="W96" s="223">
        <v>0</v>
      </c>
      <c r="X96" s="224">
        <f>I96*Config!F$40</f>
        <v>0</v>
      </c>
      <c r="Y96" s="224">
        <f>J96*Config!G$40</f>
        <v>0</v>
      </c>
      <c r="Z96" s="224">
        <f>K96*Config!H$40</f>
        <v>0</v>
      </c>
      <c r="AA96" s="224">
        <f>L96*Config!I$40</f>
        <v>0</v>
      </c>
      <c r="AB96" s="224">
        <f>M96*Config!J$40</f>
        <v>0</v>
      </c>
      <c r="AC96" s="224">
        <f>N96*Config!K$40</f>
        <v>0</v>
      </c>
      <c r="AD96" s="224">
        <f>O96*Config!L$40</f>
        <v>0</v>
      </c>
      <c r="AE96" s="224">
        <f>P96*Config!M$40</f>
        <v>0</v>
      </c>
      <c r="AF96" s="224">
        <f>Q96*Config!N$40</f>
        <v>0</v>
      </c>
      <c r="AG96" s="225">
        <f>R96*Config!O$40</f>
        <v>0</v>
      </c>
      <c r="AH96" s="226">
        <f t="shared" si="7"/>
        <v>0</v>
      </c>
      <c r="AI96" s="220">
        <f t="shared" si="8"/>
        <v>0</v>
      </c>
      <c r="AJ96" s="224">
        <f t="shared" si="9"/>
        <v>0</v>
      </c>
      <c r="AK96" s="225">
        <f t="shared" si="10"/>
        <v>0</v>
      </c>
      <c r="AL96" s="227" t="str">
        <f>IF(OR(SUM(X96:AG96)&lt;&gt;0,A96="EH"),INDEX(CASH!$B:$B,MATCH(A96,CASH!$A:$A,0)),"")</f>
        <v/>
      </c>
      <c r="AM96" s="231">
        <v>4950</v>
      </c>
      <c r="AN96" s="228">
        <f t="shared" si="11"/>
        <v>0.12482092704578877</v>
      </c>
      <c r="AO96" s="122" t="str">
        <f>IF(ISERROR(VLOOKUP(A96,Config!$A$12:$A$32,1,FALSE)),LEFT(A96,2),"PRL")</f>
        <v>MC</v>
      </c>
      <c r="AP96" s="122" t="str">
        <f t="shared" si="12"/>
        <v>MC111s</v>
      </c>
      <c r="AQ96" s="163" t="s">
        <v>684</v>
      </c>
      <c r="AR96" s="229" t="s">
        <v>781</v>
      </c>
      <c r="AS96" s="367" t="str">
        <f>IF(ISERROR(VLOOKUP($A96,'RAB Cat Lookup'!$B$4:$E$351,2,FALSE))=TRUE,"Unallocated",VLOOKUP($A96,'RAB Cat Lookup'!$B$4:$E$351,2,FALSE))</f>
        <v>Unallocated</v>
      </c>
      <c r="AT96" s="367" t="str">
        <f>IF(ISERROR(VLOOKUP($A96,'RAB Cat Lookup'!$B$4:$E$351,4,FALSE))=TRUE,"Unallocated",VLOOKUP($A96,'RAB Cat Lookup'!$B$4:$E$351,4,FALSE))</f>
        <v>Unallocated</v>
      </c>
      <c r="AU96" s="121" t="str">
        <f t="shared" si="13"/>
        <v/>
      </c>
    </row>
    <row r="97" spans="1:47" x14ac:dyDescent="0.25">
      <c r="A97" s="217" t="s">
        <v>707</v>
      </c>
      <c r="B97" s="217" t="s">
        <v>712</v>
      </c>
      <c r="C97" s="123" t="s">
        <v>512</v>
      </c>
      <c r="D97" s="218">
        <f>S97/Config!A$40</f>
        <v>0</v>
      </c>
      <c r="E97" s="219">
        <f>T97/Config!B$40</f>
        <v>3834.2152257812495</v>
      </c>
      <c r="F97" s="219">
        <f>U97/Config!C$40</f>
        <v>853508.46052499861</v>
      </c>
      <c r="G97" s="219">
        <f>V97/Config!D$40</f>
        <v>90792.009249999915</v>
      </c>
      <c r="H97" s="219">
        <f>IF('Division Lvl'!H97="","",'Division Lvl'!H97/Escalators!C$11)</f>
        <v>0</v>
      </c>
      <c r="I97" s="220">
        <f>IF('Division Lvl'!I97="","",'Division Lvl'!I97/Escalators!D$11)</f>
        <v>0</v>
      </c>
      <c r="J97" s="220">
        <f>IF('Division Lvl'!J97="","",'Division Lvl'!J97/Escalators!E$11)</f>
        <v>0</v>
      </c>
      <c r="K97" s="220">
        <f>IF('Division Lvl'!K97="","",'Division Lvl'!K97/Escalators!F$11)</f>
        <v>0</v>
      </c>
      <c r="L97" s="220">
        <f>IF('Division Lvl'!L97="","",'Division Lvl'!L97/Escalators!G$11)</f>
        <v>0</v>
      </c>
      <c r="M97" s="220">
        <f>IF('Division Lvl'!M97="","",'Division Lvl'!M97/Escalators!H$11)</f>
        <v>0</v>
      </c>
      <c r="N97" s="220">
        <f>IF('Division Lvl'!N97="","",'Division Lvl'!N97/Escalators!I$11)</f>
        <v>0</v>
      </c>
      <c r="O97" s="220">
        <f>IF('Division Lvl'!O97="","",'Division Lvl'!O97/Escalators!J$11)</f>
        <v>0</v>
      </c>
      <c r="P97" s="220">
        <f>IF('Division Lvl'!P97="","",'Division Lvl'!P97/Escalators!K$11)</f>
        <v>0</v>
      </c>
      <c r="Q97" s="220">
        <f>IF('Division Lvl'!Q97="","",'Division Lvl'!Q97/Escalators!L$11)</f>
        <v>0</v>
      </c>
      <c r="R97" s="221">
        <v>0</v>
      </c>
      <c r="S97" s="222">
        <v>0</v>
      </c>
      <c r="T97" s="223">
        <v>3560.4500000000003</v>
      </c>
      <c r="U97" s="223">
        <v>812381.63999999873</v>
      </c>
      <c r="V97" s="223">
        <v>88577.56999999992</v>
      </c>
      <c r="W97" s="223">
        <v>0</v>
      </c>
      <c r="X97" s="224">
        <f>I97*Config!F$40</f>
        <v>0</v>
      </c>
      <c r="Y97" s="224">
        <f>J97*Config!G$40</f>
        <v>0</v>
      </c>
      <c r="Z97" s="224">
        <f>K97*Config!H$40</f>
        <v>0</v>
      </c>
      <c r="AA97" s="224">
        <f>L97*Config!I$40</f>
        <v>0</v>
      </c>
      <c r="AB97" s="224">
        <f>M97*Config!J$40</f>
        <v>0</v>
      </c>
      <c r="AC97" s="224">
        <f>N97*Config!K$40</f>
        <v>0</v>
      </c>
      <c r="AD97" s="224">
        <f>O97*Config!L$40</f>
        <v>0</v>
      </c>
      <c r="AE97" s="224">
        <f>P97*Config!M$40</f>
        <v>0</v>
      </c>
      <c r="AF97" s="224">
        <f>Q97*Config!N$40</f>
        <v>0</v>
      </c>
      <c r="AG97" s="225">
        <f>R97*Config!O$40</f>
        <v>0</v>
      </c>
      <c r="AH97" s="226">
        <f t="shared" si="7"/>
        <v>0</v>
      </c>
      <c r="AI97" s="220">
        <f t="shared" si="8"/>
        <v>0</v>
      </c>
      <c r="AJ97" s="224">
        <f t="shared" si="9"/>
        <v>0</v>
      </c>
      <c r="AK97" s="225">
        <f t="shared" si="10"/>
        <v>0</v>
      </c>
      <c r="AL97" s="227" t="str">
        <f>IF(OR(SUM(X97:AG97)&lt;&gt;0,A97="EH"),INDEX(CASH!$B:$B,MATCH(A97,CASH!$A:$A,0)),"")</f>
        <v/>
      </c>
      <c r="AM97" s="230">
        <v>3600</v>
      </c>
      <c r="AN97" s="228">
        <f t="shared" si="11"/>
        <v>0.42425142341397026</v>
      </c>
      <c r="AO97" s="122" t="str">
        <f>IF(ISERROR(VLOOKUP(A97,Config!$A$12:$A$32,1,FALSE)),LEFT(A97,2),"PRL")</f>
        <v>MC</v>
      </c>
      <c r="AP97" s="122" t="str">
        <f t="shared" si="12"/>
        <v>MC112s</v>
      </c>
      <c r="AQ97" s="163" t="s">
        <v>684</v>
      </c>
      <c r="AR97" s="229" t="s">
        <v>781</v>
      </c>
      <c r="AS97" s="367" t="str">
        <f>IF(ISERROR(VLOOKUP($A97,'RAB Cat Lookup'!$B$4:$E$351,2,FALSE))=TRUE,"Unallocated",VLOOKUP($A97,'RAB Cat Lookup'!$B$4:$E$351,2,FALSE))</f>
        <v>Std</v>
      </c>
      <c r="AT97" s="367" t="str">
        <f>IF(ISERROR(VLOOKUP($A97,'RAB Cat Lookup'!$B$4:$E$351,4,FALSE))=TRUE,"Unallocated",VLOOKUP($A97,'RAB Cat Lookup'!$B$4:$E$351,4,FALSE))</f>
        <v>Customer metering &amp; load control</v>
      </c>
      <c r="AU97" s="121" t="str">
        <f t="shared" si="13"/>
        <v/>
      </c>
    </row>
    <row r="98" spans="1:47" x14ac:dyDescent="0.25">
      <c r="A98" s="217" t="s">
        <v>98</v>
      </c>
      <c r="B98" s="217" t="s">
        <v>310</v>
      </c>
      <c r="C98" s="123" t="s">
        <v>512</v>
      </c>
      <c r="D98" s="218">
        <f>S98/Config!A$40</f>
        <v>920344.97109309339</v>
      </c>
      <c r="E98" s="219">
        <f>T98/Config!B$40</f>
        <v>677445.45452265616</v>
      </c>
      <c r="F98" s="219">
        <f>U98/Config!C$40</f>
        <v>675453.77814375027</v>
      </c>
      <c r="G98" s="219">
        <f>V98/Config!D$40</f>
        <v>1023878.3425000007</v>
      </c>
      <c r="H98" s="219">
        <f>IF('Division Lvl'!H98="","",'Division Lvl'!H98/Escalators!C$11)</f>
        <v>850000</v>
      </c>
      <c r="I98" s="220">
        <f>IF('Division Lvl'!I98="","",'Division Lvl'!I98/Escalators!D$11)</f>
        <v>1018312.4004385723</v>
      </c>
      <c r="J98" s="220">
        <f>IF('Division Lvl'!J98="","",'Division Lvl'!J98/Escalators!E$11)</f>
        <v>741130.77463460958</v>
      </c>
      <c r="K98" s="220">
        <f>IF('Division Lvl'!K98="","",'Division Lvl'!K98/Escalators!F$11)</f>
        <v>658294.65560690267</v>
      </c>
      <c r="L98" s="220">
        <f>IF('Division Lvl'!L98="","",'Division Lvl'!L98/Escalators!G$11)</f>
        <v>626418.53374068264</v>
      </c>
      <c r="M98" s="220">
        <f>IF('Division Lvl'!M98="","",'Division Lvl'!M98/Escalators!H$11)</f>
        <v>612577.80716842564</v>
      </c>
      <c r="N98" s="220">
        <f>IF('Division Lvl'!N98="","",'Division Lvl'!N98/Escalators!I$11)</f>
        <v>612577.80716842564</v>
      </c>
      <c r="O98" s="220">
        <f>IF('Division Lvl'!O98="","",'Division Lvl'!O98/Escalators!J$11)</f>
        <v>612577.80716842564</v>
      </c>
      <c r="P98" s="220">
        <f>IF('Division Lvl'!P98="","",'Division Lvl'!P98/Escalators!K$11)</f>
        <v>612577.80716842564</v>
      </c>
      <c r="Q98" s="220">
        <f>IF('Division Lvl'!Q98="","",'Division Lvl'!Q98/Escalators!L$11)</f>
        <v>612577.80716842564</v>
      </c>
      <c r="R98" s="221">
        <v>619417</v>
      </c>
      <c r="S98" s="222">
        <v>833787.11999999988</v>
      </c>
      <c r="T98" s="223">
        <v>629075.45000000007</v>
      </c>
      <c r="U98" s="223">
        <v>642906.63000000024</v>
      </c>
      <c r="V98" s="223">
        <v>998905.70000000077</v>
      </c>
      <c r="W98" s="223">
        <v>850000</v>
      </c>
      <c r="X98" s="224">
        <f>I98*Config!F$40</f>
        <v>1043770.2104495364</v>
      </c>
      <c r="Y98" s="224">
        <f>J98*Config!G$40</f>
        <v>778650.52010048658</v>
      </c>
      <c r="Z98" s="224">
        <f>K98*Config!H$40</f>
        <v>708911.34311067709</v>
      </c>
      <c r="AA98" s="224">
        <f>L98*Config!I$40</f>
        <v>691448.85246937687</v>
      </c>
      <c r="AB98" s="224">
        <f>M98*Config!J$40</f>
        <v>693075.56206488609</v>
      </c>
      <c r="AC98" s="224">
        <f>N98*Config!K$40</f>
        <v>710402.45111650822</v>
      </c>
      <c r="AD98" s="224">
        <f>O98*Config!L$40</f>
        <v>728162.51239442104</v>
      </c>
      <c r="AE98" s="224">
        <f>P98*Config!M$40</f>
        <v>746366.57520428149</v>
      </c>
      <c r="AF98" s="224">
        <f>Q98*Config!N$40</f>
        <v>765025.73958438833</v>
      </c>
      <c r="AG98" s="225">
        <f>R98*Config!O$40</f>
        <v>792906.12811247492</v>
      </c>
      <c r="AH98" s="226">
        <f t="shared" si="7"/>
        <v>3656734.1715891925</v>
      </c>
      <c r="AI98" s="220">
        <f t="shared" si="8"/>
        <v>6726462.400262896</v>
      </c>
      <c r="AJ98" s="224">
        <f t="shared" si="9"/>
        <v>3915856.488194963</v>
      </c>
      <c r="AK98" s="225">
        <f t="shared" si="10"/>
        <v>7658719.8946070354</v>
      </c>
      <c r="AL98" s="227">
        <f>IF(OR(SUM(X98:AG98)&lt;&gt;0,A98="EH"),INDEX(CASH!$B:$B,MATCH(A98,CASH!$A:$A,0)),"")</f>
        <v>120</v>
      </c>
      <c r="AM98" s="122">
        <f>AL98*VLOOKUP(C98,Config!$A$3:$C$9,3,FALSE)</f>
        <v>1800</v>
      </c>
      <c r="AN98" s="228">
        <f t="shared" si="11"/>
        <v>0.81871587822121761</v>
      </c>
      <c r="AO98" s="122" t="str">
        <f>IF(ISERROR(VLOOKUP(A98,Config!$A$12:$A$32,1,FALSE)),LEFT(A98,2),"PRL")</f>
        <v>NU</v>
      </c>
      <c r="AP98" s="122" t="str">
        <f t="shared" si="12"/>
        <v>NUs</v>
      </c>
      <c r="AQ98" s="163" t="s">
        <v>1094</v>
      </c>
      <c r="AR98" s="229" t="s">
        <v>781</v>
      </c>
      <c r="AS98" s="367" t="str">
        <f>IF(ISERROR(VLOOKUP($A98,'RAB Cat Lookup'!$B$4:$E$351,2,FALSE))=TRUE,"Unallocated",VLOOKUP($A98,'RAB Cat Lookup'!$B$4:$E$351,2,FALSE))</f>
        <v>Std</v>
      </c>
      <c r="AT98" s="367" t="str">
        <f>IF(ISERROR(VLOOKUP($A98,'RAB Cat Lookup'!$B$4:$E$351,4,FALSE))=TRUE,"Unallocated",VLOOKUP($A98,'RAB Cat Lookup'!$B$4:$E$351,4,FALSE))</f>
        <v>Distribution lines and cables</v>
      </c>
      <c r="AU98" s="121" t="str">
        <f t="shared" si="13"/>
        <v/>
      </c>
    </row>
    <row r="99" spans="1:47" x14ac:dyDescent="0.25">
      <c r="A99" s="217" t="s">
        <v>461</v>
      </c>
      <c r="B99" s="217" t="s">
        <v>528</v>
      </c>
      <c r="C99" s="123" t="s">
        <v>512</v>
      </c>
      <c r="D99" s="218">
        <f>S99/Config!A$40</f>
        <v>1876478.5253569253</v>
      </c>
      <c r="E99" s="219">
        <f>T99/Config!B$40</f>
        <v>35310.575921562486</v>
      </c>
      <c r="F99" s="219">
        <f>U99/Config!C$40</f>
        <v>0</v>
      </c>
      <c r="G99" s="219">
        <f>V99/Config!D$40</f>
        <v>0</v>
      </c>
      <c r="H99" s="219">
        <f>IF('Division Lvl'!H99="","",'Division Lvl'!H99/Escalators!C$11)</f>
        <v>0</v>
      </c>
      <c r="I99" s="220">
        <f>IF('Division Lvl'!I99="","",'Division Lvl'!I99/Escalators!D$11)</f>
        <v>0</v>
      </c>
      <c r="J99" s="220">
        <f>IF('Division Lvl'!J99="","",'Division Lvl'!J99/Escalators!E$11)</f>
        <v>0</v>
      </c>
      <c r="K99" s="220">
        <f>IF('Division Lvl'!K99="","",'Division Lvl'!K99/Escalators!F$11)</f>
        <v>0</v>
      </c>
      <c r="L99" s="220">
        <f>IF('Division Lvl'!L99="","",'Division Lvl'!L99/Escalators!G$11)</f>
        <v>0</v>
      </c>
      <c r="M99" s="220">
        <f>IF('Division Lvl'!M99="","",'Division Lvl'!M99/Escalators!H$11)</f>
        <v>0</v>
      </c>
      <c r="N99" s="220">
        <f>IF('Division Lvl'!N99="","",'Division Lvl'!N99/Escalators!I$11)</f>
        <v>0</v>
      </c>
      <c r="O99" s="220">
        <f>IF('Division Lvl'!O99="","",'Division Lvl'!O99/Escalators!J$11)</f>
        <v>0</v>
      </c>
      <c r="P99" s="220">
        <f>IF('Division Lvl'!P99="","",'Division Lvl'!P99/Escalators!K$11)</f>
        <v>0</v>
      </c>
      <c r="Q99" s="220">
        <f>IF('Division Lvl'!Q99="","",'Division Lvl'!Q99/Escalators!L$11)</f>
        <v>0</v>
      </c>
      <c r="R99" s="221">
        <v>0</v>
      </c>
      <c r="S99" s="222">
        <v>1699996.93</v>
      </c>
      <c r="T99" s="223">
        <v>32789.37999999999</v>
      </c>
      <c r="U99" s="223">
        <v>0</v>
      </c>
      <c r="V99" s="223">
        <v>0</v>
      </c>
      <c r="W99" s="223">
        <v>0</v>
      </c>
      <c r="X99" s="224">
        <f>I99*Config!F$40</f>
        <v>0</v>
      </c>
      <c r="Y99" s="224">
        <f>J99*Config!G$40</f>
        <v>0</v>
      </c>
      <c r="Z99" s="224">
        <f>K99*Config!H$40</f>
        <v>0</v>
      </c>
      <c r="AA99" s="224">
        <f>L99*Config!I$40</f>
        <v>0</v>
      </c>
      <c r="AB99" s="224">
        <f>M99*Config!J$40</f>
        <v>0</v>
      </c>
      <c r="AC99" s="224">
        <f>N99*Config!K$40</f>
        <v>0</v>
      </c>
      <c r="AD99" s="224">
        <f>O99*Config!L$40</f>
        <v>0</v>
      </c>
      <c r="AE99" s="224">
        <f>P99*Config!M$40</f>
        <v>0</v>
      </c>
      <c r="AF99" s="224">
        <f>Q99*Config!N$40</f>
        <v>0</v>
      </c>
      <c r="AG99" s="225">
        <f>R99*Config!O$40</f>
        <v>0</v>
      </c>
      <c r="AH99" s="226">
        <f t="shared" si="7"/>
        <v>0</v>
      </c>
      <c r="AI99" s="220">
        <f t="shared" si="8"/>
        <v>0</v>
      </c>
      <c r="AJ99" s="224">
        <f t="shared" si="9"/>
        <v>0</v>
      </c>
      <c r="AK99" s="225">
        <f t="shared" si="10"/>
        <v>0</v>
      </c>
      <c r="AL99" s="227" t="str">
        <f>IF(OR(SUM(X99:AG99)&lt;&gt;0,A99="EH"),INDEX(CASH!$B:$B,MATCH(A99,CASH!$A:$A,0)),"")</f>
        <v/>
      </c>
      <c r="AM99" s="230">
        <v>3200</v>
      </c>
      <c r="AN99" s="228">
        <f t="shared" si="11"/>
        <v>0.54006397789077143</v>
      </c>
      <c r="AO99" s="122" t="str">
        <f>IF(ISERROR(VLOOKUP(A99,Config!$A$12:$A$32,1,FALSE)),LEFT(A99,2),"PRL")</f>
        <v>OF</v>
      </c>
      <c r="AP99" s="122" t="str">
        <f t="shared" si="12"/>
        <v>OFPs</v>
      </c>
      <c r="AQ99" s="163" t="s">
        <v>881</v>
      </c>
      <c r="AR99" s="229" t="s">
        <v>781</v>
      </c>
      <c r="AS99" s="367" t="str">
        <f>IF(ISERROR(VLOOKUP($A99,'RAB Cat Lookup'!$B$4:$E$351,2,FALSE))=TRUE,"Unallocated",VLOOKUP($A99,'RAB Cat Lookup'!$B$4:$E$351,2,FALSE))</f>
        <v>Std</v>
      </c>
      <c r="AT99" s="367" t="str">
        <f>IF(ISERROR(VLOOKUP($A99,'RAB Cat Lookup'!$B$4:$E$351,4,FALSE))=TRUE,"Unallocated",VLOOKUP($A99,'RAB Cat Lookup'!$B$4:$E$351,4,FALSE))</f>
        <v>Distribution lines and cables</v>
      </c>
      <c r="AU99" s="121" t="str">
        <f t="shared" si="13"/>
        <v/>
      </c>
    </row>
    <row r="100" spans="1:47" x14ac:dyDescent="0.25">
      <c r="A100" s="217" t="s">
        <v>491</v>
      </c>
      <c r="B100" s="217" t="s">
        <v>529</v>
      </c>
      <c r="C100" s="123" t="s">
        <v>512</v>
      </c>
      <c r="D100" s="218">
        <f>S100/Config!A$40</f>
        <v>3231.2687416289054</v>
      </c>
      <c r="E100" s="219">
        <f>T100/Config!B$40</f>
        <v>68.781004218749999</v>
      </c>
      <c r="F100" s="219">
        <f>U100/Config!C$40</f>
        <v>0</v>
      </c>
      <c r="G100" s="219">
        <f>V100/Config!D$40</f>
        <v>0</v>
      </c>
      <c r="H100" s="219">
        <f>IF('Division Lvl'!H100="","",'Division Lvl'!H100/Escalators!C$11)</f>
        <v>0</v>
      </c>
      <c r="I100" s="220">
        <f>IF('Division Lvl'!I100="","",'Division Lvl'!I100/Escalators!D$11)</f>
        <v>0</v>
      </c>
      <c r="J100" s="220">
        <f>IF('Division Lvl'!J100="","",'Division Lvl'!J100/Escalators!E$11)</f>
        <v>0</v>
      </c>
      <c r="K100" s="220">
        <f>IF('Division Lvl'!K100="","",'Division Lvl'!K100/Escalators!F$11)</f>
        <v>0</v>
      </c>
      <c r="L100" s="220">
        <f>IF('Division Lvl'!L100="","",'Division Lvl'!L100/Escalators!G$11)</f>
        <v>0</v>
      </c>
      <c r="M100" s="220">
        <f>IF('Division Lvl'!M100="","",'Division Lvl'!M100/Escalators!H$11)</f>
        <v>0</v>
      </c>
      <c r="N100" s="220">
        <f>IF('Division Lvl'!N100="","",'Division Lvl'!N100/Escalators!I$11)</f>
        <v>0</v>
      </c>
      <c r="O100" s="220">
        <f>IF('Division Lvl'!O100="","",'Division Lvl'!O100/Escalators!J$11)</f>
        <v>0</v>
      </c>
      <c r="P100" s="220">
        <f>IF('Division Lvl'!P100="","",'Division Lvl'!P100/Escalators!K$11)</f>
        <v>0</v>
      </c>
      <c r="Q100" s="220">
        <f>IF('Division Lvl'!Q100="","",'Division Lvl'!Q100/Escalators!L$11)</f>
        <v>0</v>
      </c>
      <c r="R100" s="221">
        <v>0</v>
      </c>
      <c r="S100" s="222">
        <v>2927.37</v>
      </c>
      <c r="T100" s="223">
        <v>63.870000000000005</v>
      </c>
      <c r="U100" s="223">
        <v>0</v>
      </c>
      <c r="V100" s="223">
        <v>0</v>
      </c>
      <c r="W100" s="223">
        <v>0</v>
      </c>
      <c r="X100" s="224">
        <f>I100*Config!F$40</f>
        <v>0</v>
      </c>
      <c r="Y100" s="224">
        <f>J100*Config!G$40</f>
        <v>0</v>
      </c>
      <c r="Z100" s="224">
        <f>K100*Config!H$40</f>
        <v>0</v>
      </c>
      <c r="AA100" s="224">
        <f>L100*Config!I$40</f>
        <v>0</v>
      </c>
      <c r="AB100" s="224">
        <f>M100*Config!J$40</f>
        <v>0</v>
      </c>
      <c r="AC100" s="224">
        <f>N100*Config!K$40</f>
        <v>0</v>
      </c>
      <c r="AD100" s="224">
        <f>O100*Config!L$40</f>
        <v>0</v>
      </c>
      <c r="AE100" s="224">
        <f>P100*Config!M$40</f>
        <v>0</v>
      </c>
      <c r="AF100" s="224">
        <f>Q100*Config!N$40</f>
        <v>0</v>
      </c>
      <c r="AG100" s="225">
        <f>R100*Config!O$40</f>
        <v>0</v>
      </c>
      <c r="AH100" s="226">
        <f t="shared" si="7"/>
        <v>0</v>
      </c>
      <c r="AI100" s="220">
        <f t="shared" si="8"/>
        <v>0</v>
      </c>
      <c r="AJ100" s="224">
        <f t="shared" si="9"/>
        <v>0</v>
      </c>
      <c r="AK100" s="225">
        <f t="shared" si="10"/>
        <v>0</v>
      </c>
      <c r="AL100" s="227" t="str">
        <f>IF(OR(SUM(X100:AG100)&lt;&gt;0,A100="EH"),INDEX(CASH!$B:$B,MATCH(A100,CASH!$A:$A,0)),"")</f>
        <v/>
      </c>
      <c r="AM100" s="231">
        <v>4950</v>
      </c>
      <c r="AN100" s="228">
        <f t="shared" si="11"/>
        <v>0.12482092704578877</v>
      </c>
      <c r="AO100" s="122" t="str">
        <f>IF(ISERROR(VLOOKUP(A100,Config!$A$12:$A$32,1,FALSE)),LEFT(A100,2),"PRL")</f>
        <v>PF</v>
      </c>
      <c r="AP100" s="122" t="str">
        <f t="shared" si="12"/>
        <v>PFs</v>
      </c>
      <c r="AQ100" s="163" t="s">
        <v>684</v>
      </c>
      <c r="AR100" s="229" t="s">
        <v>781</v>
      </c>
      <c r="AS100" s="367" t="str">
        <f>IF(ISERROR(VLOOKUP($A100,'RAB Cat Lookup'!$B$4:$E$351,2,FALSE))=TRUE,"Unallocated",VLOOKUP($A100,'RAB Cat Lookup'!$B$4:$E$351,2,FALSE))</f>
        <v>Unallocated</v>
      </c>
      <c r="AT100" s="367" t="str">
        <f>IF(ISERROR(VLOOKUP($A100,'RAB Cat Lookup'!$B$4:$E$351,4,FALSE))=TRUE,"Unallocated",VLOOKUP($A100,'RAB Cat Lookup'!$B$4:$E$351,4,FALSE))</f>
        <v>Unallocated</v>
      </c>
      <c r="AU100" s="121" t="str">
        <f t="shared" si="13"/>
        <v/>
      </c>
    </row>
    <row r="101" spans="1:47" x14ac:dyDescent="0.25">
      <c r="A101" s="217" t="s">
        <v>129</v>
      </c>
      <c r="B101" s="217" t="s">
        <v>311</v>
      </c>
      <c r="C101" s="123" t="s">
        <v>512</v>
      </c>
      <c r="D101" s="218">
        <f>S101/Config!A$40</f>
        <v>423335.52296855062</v>
      </c>
      <c r="E101" s="219">
        <f>T101/Config!B$40</f>
        <v>238308.45399828121</v>
      </c>
      <c r="F101" s="219">
        <f>U101/Config!C$40</f>
        <v>321265.64929375</v>
      </c>
      <c r="G101" s="219">
        <f>V101/Config!D$40</f>
        <v>542551.34974999994</v>
      </c>
      <c r="H101" s="219">
        <f>IF('Division Lvl'!H101="","",'Division Lvl'!H101/Escalators!C$11)</f>
        <v>428055.67</v>
      </c>
      <c r="I101" s="220">
        <f>IF('Division Lvl'!I101="","",'Division Lvl'!I101/Escalators!D$11)</f>
        <v>99899.189714773514</v>
      </c>
      <c r="J101" s="220">
        <f>IF('Division Lvl'!J101="","",'Division Lvl'!J101/Escalators!E$11)</f>
        <v>99732.04596750057</v>
      </c>
      <c r="K101" s="220">
        <f>IF('Division Lvl'!K101="","",'Division Lvl'!K101/Escalators!F$11)</f>
        <v>99469.429954836101</v>
      </c>
      <c r="L101" s="220">
        <f>IF('Division Lvl'!L101="","",'Division Lvl'!L101/Escalators!G$11)</f>
        <v>99164.869975127614</v>
      </c>
      <c r="M101" s="220">
        <f>IF('Division Lvl'!M101="","",'Division Lvl'!M101/Escalators!H$11)</f>
        <v>98895.866140003534</v>
      </c>
      <c r="N101" s="220">
        <f>IF('Division Lvl'!N101="","",'Division Lvl'!N101/Escalators!I$11)</f>
        <v>98895.866140003534</v>
      </c>
      <c r="O101" s="220">
        <f>IF('Division Lvl'!O101="","",'Division Lvl'!O101/Escalators!J$11)</f>
        <v>98895.866140003534</v>
      </c>
      <c r="P101" s="220">
        <f>IF('Division Lvl'!P101="","",'Division Lvl'!P101/Escalators!K$11)</f>
        <v>98895.866140003534</v>
      </c>
      <c r="Q101" s="220">
        <f>IF('Division Lvl'!Q101="","",'Division Lvl'!Q101/Escalators!L$11)</f>
        <v>98895.866140003534</v>
      </c>
      <c r="R101" s="221">
        <v>100000</v>
      </c>
      <c r="S101" s="222">
        <v>383521.08999999997</v>
      </c>
      <c r="T101" s="223">
        <v>221293.09</v>
      </c>
      <c r="U101" s="223">
        <v>305785.27</v>
      </c>
      <c r="V101" s="223">
        <v>529318.39</v>
      </c>
      <c r="W101" s="223">
        <v>428055.67</v>
      </c>
      <c r="X101" s="224">
        <f>I101*Config!F$40</f>
        <v>102396.66945764284</v>
      </c>
      <c r="Y101" s="224">
        <f>J101*Config!G$40</f>
        <v>104780.98079460528</v>
      </c>
      <c r="Z101" s="224">
        <f>K101*Config!H$40</f>
        <v>107117.69659245716</v>
      </c>
      <c r="AA101" s="224">
        <f>L101*Config!I$40</f>
        <v>109459.46177569786</v>
      </c>
      <c r="AB101" s="224">
        <f>M101*Config!J$40</f>
        <v>111891.59517173184</v>
      </c>
      <c r="AC101" s="224">
        <f>N101*Config!K$40</f>
        <v>114688.88505102512</v>
      </c>
      <c r="AD101" s="224">
        <f>O101*Config!L$40</f>
        <v>117556.10717730076</v>
      </c>
      <c r="AE101" s="224">
        <f>P101*Config!M$40</f>
        <v>120495.00985673326</v>
      </c>
      <c r="AF101" s="224">
        <f>Q101*Config!N$40</f>
        <v>123507.38510315158</v>
      </c>
      <c r="AG101" s="225">
        <f>R101*Config!O$40</f>
        <v>128008.4544196357</v>
      </c>
      <c r="AH101" s="226">
        <f t="shared" si="7"/>
        <v>497161.40175224136</v>
      </c>
      <c r="AI101" s="220">
        <f t="shared" si="8"/>
        <v>992744.8663122555</v>
      </c>
      <c r="AJ101" s="224">
        <f t="shared" si="9"/>
        <v>535646.40379213495</v>
      </c>
      <c r="AK101" s="225">
        <f t="shared" si="10"/>
        <v>1139902.2453999813</v>
      </c>
      <c r="AL101" s="227">
        <f>IF(OR(SUM(X101:AG101)&lt;&gt;0,A101="EH"),INDEX(CASH!$B:$B,MATCH(A101,CASH!$A:$A,0)),"")</f>
        <v>300</v>
      </c>
      <c r="AM101" s="122">
        <f>AL101*VLOOKUP(C101,Config!$A$3:$C$9,3,FALSE)</f>
        <v>4500</v>
      </c>
      <c r="AN101" s="228">
        <f t="shared" si="11"/>
        <v>0.25395950357025276</v>
      </c>
      <c r="AO101" s="122" t="str">
        <f>IF(ISERROR(VLOOKUP(A101,Config!$A$12:$A$32,1,FALSE)),LEFT(A101,2),"PRL")</f>
        <v>PQ</v>
      </c>
      <c r="AP101" s="122" t="str">
        <f t="shared" si="12"/>
        <v>PQ001s</v>
      </c>
      <c r="AQ101" s="163" t="s">
        <v>684</v>
      </c>
      <c r="AR101" s="229" t="s">
        <v>781</v>
      </c>
      <c r="AS101" s="367" t="str">
        <f>IF(ISERROR(VLOOKUP($A101,'RAB Cat Lookup'!$B$4:$E$351,2,FALSE))=TRUE,"Unallocated",VLOOKUP($A101,'RAB Cat Lookup'!$B$4:$E$351,2,FALSE))</f>
        <v>Std</v>
      </c>
      <c r="AT101" s="367" t="str">
        <f>IF(ISERROR(VLOOKUP($A101,'RAB Cat Lookup'!$B$4:$E$351,4,FALSE))=TRUE,"Unallocated",VLOOKUP($A101,'RAB Cat Lookup'!$B$4:$E$351,4,FALSE))</f>
        <v>Substations</v>
      </c>
      <c r="AU101" s="121" t="str">
        <f t="shared" si="13"/>
        <v/>
      </c>
    </row>
    <row r="102" spans="1:47" x14ac:dyDescent="0.25">
      <c r="A102" s="217" t="s">
        <v>130</v>
      </c>
      <c r="B102" s="217" t="s">
        <v>530</v>
      </c>
      <c r="C102" s="123" t="s">
        <v>512</v>
      </c>
      <c r="D102" s="218">
        <f>S102/Config!A$40</f>
        <v>66245.882537304671</v>
      </c>
      <c r="E102" s="219">
        <f>T102/Config!B$40</f>
        <v>0</v>
      </c>
      <c r="F102" s="219">
        <f>U102/Config!C$40</f>
        <v>0</v>
      </c>
      <c r="G102" s="219">
        <f>V102/Config!D$40</f>
        <v>0</v>
      </c>
      <c r="H102" s="219">
        <f>IF('Division Lvl'!H102="","",'Division Lvl'!H102/Escalators!C$11)</f>
        <v>0</v>
      </c>
      <c r="I102" s="220">
        <f>IF('Division Lvl'!I102="","",'Division Lvl'!I102/Escalators!D$11)</f>
        <v>0</v>
      </c>
      <c r="J102" s="220">
        <f>IF('Division Lvl'!J102="","",'Division Lvl'!J102/Escalators!E$11)</f>
        <v>0</v>
      </c>
      <c r="K102" s="220">
        <f>IF('Division Lvl'!K102="","",'Division Lvl'!K102/Escalators!F$11)</f>
        <v>0</v>
      </c>
      <c r="L102" s="220">
        <f>IF('Division Lvl'!L102="","",'Division Lvl'!L102/Escalators!G$11)</f>
        <v>0</v>
      </c>
      <c r="M102" s="220">
        <f>IF('Division Lvl'!M102="","",'Division Lvl'!M102/Escalators!H$11)</f>
        <v>0</v>
      </c>
      <c r="N102" s="220">
        <f>IF('Division Lvl'!N102="","",'Division Lvl'!N102/Escalators!I$11)</f>
        <v>0</v>
      </c>
      <c r="O102" s="220">
        <f>IF('Division Lvl'!O102="","",'Division Lvl'!O102/Escalators!J$11)</f>
        <v>0</v>
      </c>
      <c r="P102" s="220">
        <f>IF('Division Lvl'!P102="","",'Division Lvl'!P102/Escalators!K$11)</f>
        <v>0</v>
      </c>
      <c r="Q102" s="220">
        <f>IF('Division Lvl'!Q102="","",'Division Lvl'!Q102/Escalators!L$11)</f>
        <v>0</v>
      </c>
      <c r="R102" s="221">
        <v>0</v>
      </c>
      <c r="S102" s="222">
        <v>60015.5</v>
      </c>
      <c r="T102" s="223">
        <v>0</v>
      </c>
      <c r="U102" s="223">
        <v>0</v>
      </c>
      <c r="V102" s="223">
        <v>0</v>
      </c>
      <c r="W102" s="223">
        <v>0</v>
      </c>
      <c r="X102" s="224">
        <f>I102*Config!F$40</f>
        <v>0</v>
      </c>
      <c r="Y102" s="224">
        <f>J102*Config!G$40</f>
        <v>0</v>
      </c>
      <c r="Z102" s="224">
        <f>K102*Config!H$40</f>
        <v>0</v>
      </c>
      <c r="AA102" s="224">
        <f>L102*Config!I$40</f>
        <v>0</v>
      </c>
      <c r="AB102" s="224">
        <f>M102*Config!J$40</f>
        <v>0</v>
      </c>
      <c r="AC102" s="224">
        <f>N102*Config!K$40</f>
        <v>0</v>
      </c>
      <c r="AD102" s="224">
        <f>O102*Config!L$40</f>
        <v>0</v>
      </c>
      <c r="AE102" s="224">
        <f>P102*Config!M$40</f>
        <v>0</v>
      </c>
      <c r="AF102" s="224">
        <f>Q102*Config!N$40</f>
        <v>0</v>
      </c>
      <c r="AG102" s="225">
        <f>R102*Config!O$40</f>
        <v>0</v>
      </c>
      <c r="AH102" s="226">
        <f t="shared" si="7"/>
        <v>0</v>
      </c>
      <c r="AI102" s="220">
        <f t="shared" si="8"/>
        <v>0</v>
      </c>
      <c r="AJ102" s="224">
        <f t="shared" si="9"/>
        <v>0</v>
      </c>
      <c r="AK102" s="225">
        <f t="shared" si="10"/>
        <v>0</v>
      </c>
      <c r="AL102" s="227" t="str">
        <f>IF(OR(SUM(X102:AG102)&lt;&gt;0,A102="EH"),INDEX(CASH!$B:$B,MATCH(A102,CASH!$A:$A,0)),"")</f>
        <v/>
      </c>
      <c r="AM102" s="230">
        <v>3600</v>
      </c>
      <c r="AN102" s="228">
        <f t="shared" si="11"/>
        <v>0.42425142341397026</v>
      </c>
      <c r="AO102" s="122" t="str">
        <f>IF(ISERROR(VLOOKUP(A102,Config!$A$12:$A$32,1,FALSE)),LEFT(A102,2),"PRL")</f>
        <v>PQ</v>
      </c>
      <c r="AP102" s="122" t="str">
        <f t="shared" si="12"/>
        <v>PQ003s</v>
      </c>
      <c r="AQ102" s="163" t="s">
        <v>684</v>
      </c>
      <c r="AR102" s="229" t="s">
        <v>781</v>
      </c>
      <c r="AS102" s="367" t="str">
        <f>IF(ISERROR(VLOOKUP($A102,'RAB Cat Lookup'!$B$4:$E$351,2,FALSE))=TRUE,"Unallocated",VLOOKUP($A102,'RAB Cat Lookup'!$B$4:$E$351,2,FALSE))</f>
        <v>Std</v>
      </c>
      <c r="AT102" s="367" t="str">
        <f>IF(ISERROR(VLOOKUP($A102,'RAB Cat Lookup'!$B$4:$E$351,4,FALSE))=TRUE,"Unallocated",VLOOKUP($A102,'RAB Cat Lookup'!$B$4:$E$351,4,FALSE))</f>
        <v>Substations</v>
      </c>
      <c r="AU102" s="121" t="str">
        <f t="shared" si="13"/>
        <v/>
      </c>
    </row>
    <row r="103" spans="1:47" x14ac:dyDescent="0.25">
      <c r="A103" s="217" t="s">
        <v>874</v>
      </c>
      <c r="B103" s="217" t="s">
        <v>876</v>
      </c>
      <c r="C103" s="123" t="s">
        <v>512</v>
      </c>
      <c r="D103" s="218">
        <f>S103/Config!A$40</f>
        <v>0</v>
      </c>
      <c r="E103" s="219">
        <f>T103/Config!B$40</f>
        <v>0</v>
      </c>
      <c r="F103" s="219">
        <f>U103/Config!C$40</f>
        <v>0</v>
      </c>
      <c r="G103" s="219">
        <f>V103/Config!D$40</f>
        <v>14024.839249999999</v>
      </c>
      <c r="H103" s="219">
        <f>IF('Division Lvl'!H103="","",'Division Lvl'!H103/Escalators!C$11)</f>
        <v>363621.62</v>
      </c>
      <c r="I103" s="220">
        <f>IF('Division Lvl'!I103="","",'Division Lvl'!I103/Escalators!D$11)</f>
        <v>342054.82558338449</v>
      </c>
      <c r="J103" s="220">
        <f>IF('Division Lvl'!J103="","",'Division Lvl'!J103/Escalators!E$11)</f>
        <v>616044.84794125101</v>
      </c>
      <c r="K103" s="220">
        <f>IF('Division Lvl'!K103="","",'Division Lvl'!K103/Escalators!F$11)</f>
        <v>868666.53179558367</v>
      </c>
      <c r="L103" s="220">
        <f>IF('Division Lvl'!L103="","",'Division Lvl'!L103/Escalators!G$11)</f>
        <v>939686.30788430932</v>
      </c>
      <c r="M103" s="220">
        <f>IF('Division Lvl'!M103="","",'Division Lvl'!M103/Escalators!H$11)</f>
        <v>1349471.6739094814</v>
      </c>
      <c r="N103" s="220">
        <f>IF('Division Lvl'!N103="","",'Division Lvl'!N103/Escalators!I$11)</f>
        <v>1285211.1180090299</v>
      </c>
      <c r="O103" s="220">
        <f>IF('Division Lvl'!O103="","",'Division Lvl'!O103/Escalators!J$11)</f>
        <v>1413732.2298099329</v>
      </c>
      <c r="P103" s="220">
        <f>IF('Division Lvl'!P103="","",'Division Lvl'!P103/Escalators!K$11)</f>
        <v>1413732.2298099329</v>
      </c>
      <c r="Q103" s="220">
        <f>IF('Division Lvl'!Q103="","",'Division Lvl'!Q103/Escalators!L$11)</f>
        <v>1156690.0062081269</v>
      </c>
      <c r="R103" s="221">
        <v>1169604</v>
      </c>
      <c r="S103" s="222">
        <v>0</v>
      </c>
      <c r="T103" s="223">
        <v>0</v>
      </c>
      <c r="U103" s="223">
        <v>0</v>
      </c>
      <c r="V103" s="223">
        <v>13682.77</v>
      </c>
      <c r="W103" s="223">
        <v>363621.62</v>
      </c>
      <c r="X103" s="224">
        <f>I103*Config!F$40</f>
        <v>350606.1962229691</v>
      </c>
      <c r="Y103" s="224">
        <f>J103*Config!G$40</f>
        <v>647232.11836827674</v>
      </c>
      <c r="Z103" s="224">
        <f>K103*Config!H$40</f>
        <v>935458.84434192837</v>
      </c>
      <c r="AA103" s="224">
        <f>L103*Config!I$40</f>
        <v>1037237.859786513</v>
      </c>
      <c r="AB103" s="224">
        <f>M103*Config!J$40</f>
        <v>1526803.3349244462</v>
      </c>
      <c r="AC103" s="224">
        <f>N103*Config!K$40</f>
        <v>1490450.874569102</v>
      </c>
      <c r="AD103" s="224">
        <f>O103*Config!L$40</f>
        <v>1680483.3610766625</v>
      </c>
      <c r="AE103" s="224">
        <f>P103*Config!M$40</f>
        <v>1722495.445103579</v>
      </c>
      <c r="AF103" s="224">
        <f>Q103*Config!N$40</f>
        <v>1444547.3164618649</v>
      </c>
      <c r="AG103" s="225">
        <f>R103*Config!O$40</f>
        <v>1497192.003230236</v>
      </c>
      <c r="AH103" s="226">
        <f t="shared" si="7"/>
        <v>4115924.1871140096</v>
      </c>
      <c r="AI103" s="220">
        <f t="shared" si="8"/>
        <v>10554893.770951033</v>
      </c>
      <c r="AJ103" s="224">
        <f t="shared" si="9"/>
        <v>4497338.3536441335</v>
      </c>
      <c r="AK103" s="225">
        <f t="shared" si="10"/>
        <v>12332507.354085578</v>
      </c>
      <c r="AL103" s="227">
        <f>IF(OR(SUM(X103:AG103)&lt;&gt;0,A103="EH"),INDEX(CASH!$B:$B,MATCH(A103,CASH!$A:$A,0)),"")</f>
        <v>200</v>
      </c>
      <c r="AM103" s="122">
        <f>AL103*VLOOKUP(C103,Config!$A$3:$C$9,3,FALSE)</f>
        <v>3000</v>
      </c>
      <c r="AN103" s="228">
        <f t="shared" si="11"/>
        <v>0.58182585871674408</v>
      </c>
      <c r="AO103" s="122" t="str">
        <f>IF(ISERROR(VLOOKUP(A103,Config!$A$12:$A$32,1,FALSE)),LEFT(A103,2),"PRL")</f>
        <v>PQ</v>
      </c>
      <c r="AP103" s="122" t="str">
        <f t="shared" si="12"/>
        <v>PQ004s</v>
      </c>
      <c r="AQ103" s="163" t="s">
        <v>684</v>
      </c>
      <c r="AR103" s="229" t="s">
        <v>781</v>
      </c>
      <c r="AS103" s="367" t="str">
        <f>IF(ISERROR(VLOOKUP($A103,'RAB Cat Lookup'!$B$4:$E$351,2,FALSE))=TRUE,"Unallocated",VLOOKUP($A103,'RAB Cat Lookup'!$B$4:$E$351,2,FALSE))</f>
        <v>Std</v>
      </c>
      <c r="AT103" s="367" t="str">
        <f>IF(ISERROR(VLOOKUP($A103,'RAB Cat Lookup'!$B$4:$E$351,4,FALSE))=TRUE,"Unallocated",VLOOKUP($A103,'RAB Cat Lookup'!$B$4:$E$351,4,FALSE))</f>
        <v>Substations</v>
      </c>
      <c r="AU103" s="121" t="str">
        <f t="shared" si="13"/>
        <v/>
      </c>
    </row>
    <row r="104" spans="1:47" x14ac:dyDescent="0.25">
      <c r="A104" s="217" t="s">
        <v>720</v>
      </c>
      <c r="B104" s="217" t="s">
        <v>729</v>
      </c>
      <c r="C104" s="123" t="s">
        <v>513</v>
      </c>
      <c r="D104" s="218">
        <f>S104/Config!A$40</f>
        <v>0</v>
      </c>
      <c r="E104" s="219">
        <f>T104/Config!B$40</f>
        <v>36624.511710937491</v>
      </c>
      <c r="F104" s="219">
        <f>U104/Config!C$40</f>
        <v>0</v>
      </c>
      <c r="G104" s="219">
        <f>V104/Config!D$40</f>
        <v>0</v>
      </c>
      <c r="H104" s="219">
        <f>IF('Division Lvl'!H104="","",'Division Lvl'!H104/Escalators!C$11)</f>
        <v>0</v>
      </c>
      <c r="I104" s="220">
        <f>IF('Division Lvl'!I104="","",'Division Lvl'!I104/Escalators!D$11)</f>
        <v>0</v>
      </c>
      <c r="J104" s="220">
        <f>IF('Division Lvl'!J104="","",'Division Lvl'!J104/Escalators!E$11)</f>
        <v>0</v>
      </c>
      <c r="K104" s="220">
        <f>IF('Division Lvl'!K104="","",'Division Lvl'!K104/Escalators!F$11)</f>
        <v>0</v>
      </c>
      <c r="L104" s="220">
        <f>IF('Division Lvl'!L104="","",'Division Lvl'!L104/Escalators!G$11)</f>
        <v>0</v>
      </c>
      <c r="M104" s="220">
        <f>IF('Division Lvl'!M104="","",'Division Lvl'!M104/Escalators!H$11)</f>
        <v>0</v>
      </c>
      <c r="N104" s="220">
        <f>IF('Division Lvl'!N104="","",'Division Lvl'!N104/Escalators!I$11)</f>
        <v>0</v>
      </c>
      <c r="O104" s="220">
        <f>IF('Division Lvl'!O104="","",'Division Lvl'!O104/Escalators!J$11)</f>
        <v>0</v>
      </c>
      <c r="P104" s="220">
        <f>IF('Division Lvl'!P104="","",'Division Lvl'!P104/Escalators!K$11)</f>
        <v>0</v>
      </c>
      <c r="Q104" s="220">
        <f>IF('Division Lvl'!Q104="","",'Division Lvl'!Q104/Escalators!L$11)</f>
        <v>0</v>
      </c>
      <c r="R104" s="221">
        <v>0</v>
      </c>
      <c r="S104" s="222">
        <v>0</v>
      </c>
      <c r="T104" s="223">
        <v>34009.5</v>
      </c>
      <c r="U104" s="223">
        <v>0</v>
      </c>
      <c r="V104" s="223">
        <v>0</v>
      </c>
      <c r="W104" s="223">
        <v>0</v>
      </c>
      <c r="X104" s="224">
        <f>I104*Config!F$40</f>
        <v>0</v>
      </c>
      <c r="Y104" s="224">
        <f>J104*Config!G$40</f>
        <v>0</v>
      </c>
      <c r="Z104" s="224">
        <f>K104*Config!H$40</f>
        <v>0</v>
      </c>
      <c r="AA104" s="224">
        <f>L104*Config!I$40</f>
        <v>0</v>
      </c>
      <c r="AB104" s="224">
        <f>M104*Config!J$40</f>
        <v>0</v>
      </c>
      <c r="AC104" s="224">
        <f>N104*Config!K$40</f>
        <v>0</v>
      </c>
      <c r="AD104" s="224">
        <f>O104*Config!L$40</f>
        <v>0</v>
      </c>
      <c r="AE104" s="224">
        <f>P104*Config!M$40</f>
        <v>0</v>
      </c>
      <c r="AF104" s="224">
        <f>Q104*Config!N$40</f>
        <v>0</v>
      </c>
      <c r="AG104" s="225">
        <f>R104*Config!O$40</f>
        <v>0</v>
      </c>
      <c r="AH104" s="226">
        <f t="shared" si="7"/>
        <v>0</v>
      </c>
      <c r="AI104" s="220">
        <f t="shared" si="8"/>
        <v>0</v>
      </c>
      <c r="AJ104" s="224">
        <f t="shared" si="9"/>
        <v>0</v>
      </c>
      <c r="AK104" s="225">
        <f t="shared" si="10"/>
        <v>0</v>
      </c>
      <c r="AL104" s="227" t="str">
        <f>IF(OR(SUM(X104:AG104)&lt;&gt;0,A104="EH"),INDEX(CASH!$B:$B,MATCH(A104,CASH!$A:$A,0)),"")</f>
        <v/>
      </c>
      <c r="AM104" s="231">
        <v>4950</v>
      </c>
      <c r="AN104" s="228">
        <f t="shared" si="11"/>
        <v>0.12482092704578877</v>
      </c>
      <c r="AO104" s="122" t="str">
        <f>IF(ISERROR(VLOOKUP(A104,Config!$A$12:$A$32,1,FALSE)),LEFT(A104,2),"PRL")</f>
        <v>PR</v>
      </c>
      <c r="AP104" s="122" t="str">
        <f t="shared" si="12"/>
        <v>PR017</v>
      </c>
      <c r="AQ104" s="163" t="s">
        <v>881</v>
      </c>
      <c r="AR104" s="229" t="s">
        <v>781</v>
      </c>
      <c r="AS104" s="367" t="str">
        <f>IF(ISERROR(VLOOKUP($A104,'RAB Cat Lookup'!$B$4:$E$351,2,FALSE))=TRUE,"Unallocated",VLOOKUP($A104,'RAB Cat Lookup'!$B$4:$E$351,2,FALSE))</f>
        <v>Unallocated</v>
      </c>
      <c r="AT104" s="367" t="str">
        <f>IF(ISERROR(VLOOKUP($A104,'RAB Cat Lookup'!$B$4:$E$351,4,FALSE))=TRUE,"Unallocated",VLOOKUP($A104,'RAB Cat Lookup'!$B$4:$E$351,4,FALSE))</f>
        <v>Unallocated</v>
      </c>
      <c r="AU104" s="121" t="str">
        <f t="shared" si="13"/>
        <v/>
      </c>
    </row>
    <row r="105" spans="1:47" x14ac:dyDescent="0.25">
      <c r="A105" s="217" t="s">
        <v>474</v>
      </c>
      <c r="B105" s="217" t="s">
        <v>531</v>
      </c>
      <c r="C105" s="123" t="s">
        <v>513</v>
      </c>
      <c r="D105" s="218">
        <f>S105/Config!A$40</f>
        <v>3253.7423720820302</v>
      </c>
      <c r="E105" s="219">
        <f>T105/Config!B$40</f>
        <v>0</v>
      </c>
      <c r="F105" s="219">
        <f>U105/Config!C$40</f>
        <v>0</v>
      </c>
      <c r="G105" s="219">
        <f>V105/Config!D$40</f>
        <v>0</v>
      </c>
      <c r="H105" s="219">
        <f>IF('Division Lvl'!H105="","",'Division Lvl'!H105/Escalators!C$11)</f>
        <v>0</v>
      </c>
      <c r="I105" s="220">
        <f>IF('Division Lvl'!I105="","",'Division Lvl'!I105/Escalators!D$11)</f>
        <v>0</v>
      </c>
      <c r="J105" s="220">
        <f>IF('Division Lvl'!J105="","",'Division Lvl'!J105/Escalators!E$11)</f>
        <v>0</v>
      </c>
      <c r="K105" s="220">
        <f>IF('Division Lvl'!K105="","",'Division Lvl'!K105/Escalators!F$11)</f>
        <v>0</v>
      </c>
      <c r="L105" s="220">
        <f>IF('Division Lvl'!L105="","",'Division Lvl'!L105/Escalators!G$11)</f>
        <v>0</v>
      </c>
      <c r="M105" s="220">
        <f>IF('Division Lvl'!M105="","",'Division Lvl'!M105/Escalators!H$11)</f>
        <v>0</v>
      </c>
      <c r="N105" s="220">
        <f>IF('Division Lvl'!N105="","",'Division Lvl'!N105/Escalators!I$11)</f>
        <v>0</v>
      </c>
      <c r="O105" s="220">
        <f>IF('Division Lvl'!O105="","",'Division Lvl'!O105/Escalators!J$11)</f>
        <v>0</v>
      </c>
      <c r="P105" s="220">
        <f>IF('Division Lvl'!P105="","",'Division Lvl'!P105/Escalators!K$11)</f>
        <v>0</v>
      </c>
      <c r="Q105" s="220">
        <f>IF('Division Lvl'!Q105="","",'Division Lvl'!Q105/Escalators!L$11)</f>
        <v>0</v>
      </c>
      <c r="R105" s="221">
        <v>0</v>
      </c>
      <c r="S105" s="222">
        <v>2947.73</v>
      </c>
      <c r="T105" s="223">
        <v>0</v>
      </c>
      <c r="U105" s="223">
        <v>0</v>
      </c>
      <c r="V105" s="223">
        <v>0</v>
      </c>
      <c r="W105" s="223">
        <v>0</v>
      </c>
      <c r="X105" s="224">
        <f>I105*Config!F$40</f>
        <v>0</v>
      </c>
      <c r="Y105" s="224">
        <f>J105*Config!G$40</f>
        <v>0</v>
      </c>
      <c r="Z105" s="224">
        <f>K105*Config!H$40</f>
        <v>0</v>
      </c>
      <c r="AA105" s="224">
        <f>L105*Config!I$40</f>
        <v>0</v>
      </c>
      <c r="AB105" s="224">
        <f>M105*Config!J$40</f>
        <v>0</v>
      </c>
      <c r="AC105" s="224">
        <f>N105*Config!K$40</f>
        <v>0</v>
      </c>
      <c r="AD105" s="224">
        <f>O105*Config!L$40</f>
        <v>0</v>
      </c>
      <c r="AE105" s="224">
        <f>P105*Config!M$40</f>
        <v>0</v>
      </c>
      <c r="AF105" s="224">
        <f>Q105*Config!N$40</f>
        <v>0</v>
      </c>
      <c r="AG105" s="225">
        <f>R105*Config!O$40</f>
        <v>0</v>
      </c>
      <c r="AH105" s="226">
        <f t="shared" si="7"/>
        <v>0</v>
      </c>
      <c r="AI105" s="220">
        <f t="shared" si="8"/>
        <v>0</v>
      </c>
      <c r="AJ105" s="224">
        <f t="shared" si="9"/>
        <v>0</v>
      </c>
      <c r="AK105" s="225">
        <f t="shared" si="10"/>
        <v>0</v>
      </c>
      <c r="AL105" s="227" t="str">
        <f>IF(OR(SUM(X105:AG105)&lt;&gt;0,A105="EH"),INDEX(CASH!$B:$B,MATCH(A105,CASH!$A:$A,0)),"")</f>
        <v/>
      </c>
      <c r="AM105" s="231">
        <v>4950</v>
      </c>
      <c r="AN105" s="228">
        <f t="shared" si="11"/>
        <v>0.12482092704578877</v>
      </c>
      <c r="AO105" s="122" t="str">
        <f>IF(ISERROR(VLOOKUP(A105,Config!$A$12:$A$32,1,FALSE)),LEFT(A105,2),"PRL")</f>
        <v>PR</v>
      </c>
      <c r="AP105" s="122" t="str">
        <f t="shared" si="12"/>
        <v>PR035</v>
      </c>
      <c r="AQ105" s="163" t="s">
        <v>881</v>
      </c>
      <c r="AR105" s="229" t="s">
        <v>781</v>
      </c>
      <c r="AS105" s="367" t="str">
        <f>IF(ISERROR(VLOOKUP($A105,'RAB Cat Lookup'!$B$4:$E$351,2,FALSE))=TRUE,"Unallocated",VLOOKUP($A105,'RAB Cat Lookup'!$B$4:$E$351,2,FALSE))</f>
        <v>Unallocated</v>
      </c>
      <c r="AT105" s="367" t="str">
        <f>IF(ISERROR(VLOOKUP($A105,'RAB Cat Lookup'!$B$4:$E$351,4,FALSE))=TRUE,"Unallocated",VLOOKUP($A105,'RAB Cat Lookup'!$B$4:$E$351,4,FALSE))</f>
        <v>Unallocated</v>
      </c>
      <c r="AU105" s="121" t="str">
        <f t="shared" si="13"/>
        <v/>
      </c>
    </row>
    <row r="106" spans="1:47" x14ac:dyDescent="0.25">
      <c r="A106" s="217" t="s">
        <v>370</v>
      </c>
      <c r="B106" s="217" t="s">
        <v>532</v>
      </c>
      <c r="C106" s="123" t="s">
        <v>513</v>
      </c>
      <c r="D106" s="218">
        <f>S106/Config!A$40</f>
        <v>29186.67827191015</v>
      </c>
      <c r="E106" s="219">
        <f>T106/Config!B$40</f>
        <v>0</v>
      </c>
      <c r="F106" s="219">
        <f>U106/Config!C$40</f>
        <v>0</v>
      </c>
      <c r="G106" s="219">
        <f>V106/Config!D$40</f>
        <v>0</v>
      </c>
      <c r="H106" s="219">
        <f>IF('Division Lvl'!H106="","",'Division Lvl'!H106/Escalators!C$11)</f>
        <v>0</v>
      </c>
      <c r="I106" s="220">
        <f>IF('Division Lvl'!I106="","",'Division Lvl'!I106/Escalators!D$11)</f>
        <v>0</v>
      </c>
      <c r="J106" s="220">
        <f>IF('Division Lvl'!J106="","",'Division Lvl'!J106/Escalators!E$11)</f>
        <v>0</v>
      </c>
      <c r="K106" s="220">
        <f>IF('Division Lvl'!K106="","",'Division Lvl'!K106/Escalators!F$11)</f>
        <v>0</v>
      </c>
      <c r="L106" s="220">
        <f>IF('Division Lvl'!L106="","",'Division Lvl'!L106/Escalators!G$11)</f>
        <v>0</v>
      </c>
      <c r="M106" s="220">
        <f>IF('Division Lvl'!M106="","",'Division Lvl'!M106/Escalators!H$11)</f>
        <v>0</v>
      </c>
      <c r="N106" s="220">
        <f>IF('Division Lvl'!N106="","",'Division Lvl'!N106/Escalators!I$11)</f>
        <v>0</v>
      </c>
      <c r="O106" s="220">
        <f>IF('Division Lvl'!O106="","",'Division Lvl'!O106/Escalators!J$11)</f>
        <v>0</v>
      </c>
      <c r="P106" s="220">
        <f>IF('Division Lvl'!P106="","",'Division Lvl'!P106/Escalators!K$11)</f>
        <v>0</v>
      </c>
      <c r="Q106" s="220">
        <f>IF('Division Lvl'!Q106="","",'Division Lvl'!Q106/Escalators!L$11)</f>
        <v>0</v>
      </c>
      <c r="R106" s="221">
        <v>0</v>
      </c>
      <c r="S106" s="222">
        <v>26441.690000000002</v>
      </c>
      <c r="T106" s="223">
        <v>0</v>
      </c>
      <c r="U106" s="223">
        <v>0</v>
      </c>
      <c r="V106" s="223">
        <v>0</v>
      </c>
      <c r="W106" s="223">
        <v>0</v>
      </c>
      <c r="X106" s="224">
        <f>I106*Config!F$40</f>
        <v>0</v>
      </c>
      <c r="Y106" s="224">
        <f>J106*Config!G$40</f>
        <v>0</v>
      </c>
      <c r="Z106" s="224">
        <f>K106*Config!H$40</f>
        <v>0</v>
      </c>
      <c r="AA106" s="224">
        <f>L106*Config!I$40</f>
        <v>0</v>
      </c>
      <c r="AB106" s="224">
        <f>M106*Config!J$40</f>
        <v>0</v>
      </c>
      <c r="AC106" s="224">
        <f>N106*Config!K$40</f>
        <v>0</v>
      </c>
      <c r="AD106" s="224">
        <f>O106*Config!L$40</f>
        <v>0</v>
      </c>
      <c r="AE106" s="224">
        <f>P106*Config!M$40</f>
        <v>0</v>
      </c>
      <c r="AF106" s="224">
        <f>Q106*Config!N$40</f>
        <v>0</v>
      </c>
      <c r="AG106" s="225">
        <f>R106*Config!O$40</f>
        <v>0</v>
      </c>
      <c r="AH106" s="226">
        <f t="shared" si="7"/>
        <v>0</v>
      </c>
      <c r="AI106" s="220">
        <f t="shared" si="8"/>
        <v>0</v>
      </c>
      <c r="AJ106" s="224">
        <f t="shared" si="9"/>
        <v>0</v>
      </c>
      <c r="AK106" s="225">
        <f t="shared" si="10"/>
        <v>0</v>
      </c>
      <c r="AL106" s="227" t="str">
        <f>IF(OR(SUM(X106:AG106)&lt;&gt;0,A106="EH"),INDEX(CASH!$B:$B,MATCH(A106,CASH!$A:$A,0)),"")</f>
        <v/>
      </c>
      <c r="AM106" s="230">
        <v>6450</v>
      </c>
      <c r="AN106" s="228">
        <f t="shared" si="11"/>
        <v>0</v>
      </c>
      <c r="AO106" s="122" t="str">
        <f>IF(ISERROR(VLOOKUP(A106,Config!$A$12:$A$32,1,FALSE)),LEFT(A106,2),"PRL")</f>
        <v>PR</v>
      </c>
      <c r="AP106" s="122" t="str">
        <f t="shared" si="12"/>
        <v>PR044</v>
      </c>
      <c r="AQ106" s="163" t="s">
        <v>881</v>
      </c>
      <c r="AR106" s="229" t="s">
        <v>781</v>
      </c>
      <c r="AS106" s="367" t="str">
        <f>IF(ISERROR(VLOOKUP($A106,'RAB Cat Lookup'!$B$4:$E$351,2,FALSE))=TRUE,"Unallocated",VLOOKUP($A106,'RAB Cat Lookup'!$B$4:$E$351,2,FALSE))</f>
        <v>Std</v>
      </c>
      <c r="AT106" s="367" t="str">
        <f>IF(ISERROR(VLOOKUP($A106,'RAB Cat Lookup'!$B$4:$E$351,4,FALSE))=TRUE,"Unallocated",VLOOKUP($A106,'RAB Cat Lookup'!$B$4:$E$351,4,FALSE))</f>
        <v>Substations</v>
      </c>
      <c r="AU106" s="121" t="str">
        <f t="shared" si="13"/>
        <v/>
      </c>
    </row>
    <row r="107" spans="1:47" x14ac:dyDescent="0.25">
      <c r="A107" s="217" t="s">
        <v>372</v>
      </c>
      <c r="B107" s="217" t="s">
        <v>533</v>
      </c>
      <c r="C107" s="123" t="s">
        <v>513</v>
      </c>
      <c r="D107" s="218">
        <f>S107/Config!A$40</f>
        <v>1410939.2794599021</v>
      </c>
      <c r="E107" s="219">
        <f>T107/Config!B$40</f>
        <v>873709.50321453123</v>
      </c>
      <c r="F107" s="219">
        <f>U107/Config!C$40</f>
        <v>117052.98895</v>
      </c>
      <c r="G107" s="219">
        <f>V107/Config!D$40</f>
        <v>0</v>
      </c>
      <c r="H107" s="219">
        <f>IF('Division Lvl'!H107="","",'Division Lvl'!H107/Escalators!C$11)</f>
        <v>0</v>
      </c>
      <c r="I107" s="220">
        <f>IF('Division Lvl'!I107="","",'Division Lvl'!I107/Escalators!D$11)</f>
        <v>0</v>
      </c>
      <c r="J107" s="220">
        <f>IF('Division Lvl'!J107="","",'Division Lvl'!J107/Escalators!E$11)</f>
        <v>0</v>
      </c>
      <c r="K107" s="220">
        <f>IF('Division Lvl'!K107="","",'Division Lvl'!K107/Escalators!F$11)</f>
        <v>0</v>
      </c>
      <c r="L107" s="220">
        <f>IF('Division Lvl'!L107="","",'Division Lvl'!L107/Escalators!G$11)</f>
        <v>0</v>
      </c>
      <c r="M107" s="220">
        <f>IF('Division Lvl'!M107="","",'Division Lvl'!M107/Escalators!H$11)</f>
        <v>0</v>
      </c>
      <c r="N107" s="220">
        <f>IF('Division Lvl'!N107="","",'Division Lvl'!N107/Escalators!I$11)</f>
        <v>0</v>
      </c>
      <c r="O107" s="220">
        <f>IF('Division Lvl'!O107="","",'Division Lvl'!O107/Escalators!J$11)</f>
        <v>0</v>
      </c>
      <c r="P107" s="220">
        <f>IF('Division Lvl'!P107="","",'Division Lvl'!P107/Escalators!K$11)</f>
        <v>0</v>
      </c>
      <c r="Q107" s="220">
        <f>IF('Division Lvl'!Q107="","",'Division Lvl'!Q107/Escalators!L$11)</f>
        <v>0</v>
      </c>
      <c r="R107" s="221">
        <v>0</v>
      </c>
      <c r="S107" s="222">
        <v>1278241.3500000001</v>
      </c>
      <c r="T107" s="223">
        <v>811326.13000000012</v>
      </c>
      <c r="U107" s="223">
        <v>111412.72</v>
      </c>
      <c r="V107" s="223">
        <v>0</v>
      </c>
      <c r="W107" s="223">
        <v>0</v>
      </c>
      <c r="X107" s="224">
        <f>I107*Config!F$40</f>
        <v>0</v>
      </c>
      <c r="Y107" s="224">
        <f>J107*Config!G$40</f>
        <v>0</v>
      </c>
      <c r="Z107" s="224">
        <f>K107*Config!H$40</f>
        <v>0</v>
      </c>
      <c r="AA107" s="224">
        <f>L107*Config!I$40</f>
        <v>0</v>
      </c>
      <c r="AB107" s="224">
        <f>M107*Config!J$40</f>
        <v>0</v>
      </c>
      <c r="AC107" s="224">
        <f>N107*Config!K$40</f>
        <v>0</v>
      </c>
      <c r="AD107" s="224">
        <f>O107*Config!L$40</f>
        <v>0</v>
      </c>
      <c r="AE107" s="224">
        <f>P107*Config!M$40</f>
        <v>0</v>
      </c>
      <c r="AF107" s="224">
        <f>Q107*Config!N$40</f>
        <v>0</v>
      </c>
      <c r="AG107" s="225">
        <f>R107*Config!O$40</f>
        <v>0</v>
      </c>
      <c r="AH107" s="226">
        <f t="shared" si="7"/>
        <v>0</v>
      </c>
      <c r="AI107" s="220">
        <f t="shared" si="8"/>
        <v>0</v>
      </c>
      <c r="AJ107" s="224">
        <f t="shared" si="9"/>
        <v>0</v>
      </c>
      <c r="AK107" s="225">
        <f t="shared" si="10"/>
        <v>0</v>
      </c>
      <c r="AL107" s="227" t="str">
        <f>IF(OR(SUM(X107:AG107)&lt;&gt;0,A107="EH"),INDEX(CASH!$B:$B,MATCH(A107,CASH!$A:$A,0)),"")</f>
        <v/>
      </c>
      <c r="AM107" s="230">
        <v>6150</v>
      </c>
      <c r="AN107" s="228">
        <f t="shared" si="11"/>
        <v>0</v>
      </c>
      <c r="AO107" s="122" t="str">
        <f>IF(ISERROR(VLOOKUP(A107,Config!$A$12:$A$32,1,FALSE)),LEFT(A107,2),"PRL")</f>
        <v>PR</v>
      </c>
      <c r="AP107" s="122" t="str">
        <f t="shared" si="12"/>
        <v>PR052</v>
      </c>
      <c r="AQ107" s="163" t="s">
        <v>881</v>
      </c>
      <c r="AR107" s="229" t="s">
        <v>781</v>
      </c>
      <c r="AS107" s="367" t="str">
        <f>IF(ISERROR(VLOOKUP($A107,'RAB Cat Lookup'!$B$4:$E$351,2,FALSE))=TRUE,"Unallocated",VLOOKUP($A107,'RAB Cat Lookup'!$B$4:$E$351,2,FALSE))</f>
        <v>Std</v>
      </c>
      <c r="AT107" s="367" t="str">
        <f>IF(ISERROR(VLOOKUP($A107,'RAB Cat Lookup'!$B$4:$E$351,4,FALSE))=TRUE,"Unallocated",VLOOKUP($A107,'RAB Cat Lookup'!$B$4:$E$351,4,FALSE))</f>
        <v>Substations</v>
      </c>
      <c r="AU107" s="121" t="str">
        <f t="shared" si="13"/>
        <v/>
      </c>
    </row>
    <row r="108" spans="1:47" x14ac:dyDescent="0.25">
      <c r="A108" s="217" t="s">
        <v>425</v>
      </c>
      <c r="B108" s="217" t="s">
        <v>426</v>
      </c>
      <c r="C108" s="123" t="s">
        <v>513</v>
      </c>
      <c r="D108" s="218">
        <f>S108/Config!A$40</f>
        <v>17844.912515707027</v>
      </c>
      <c r="E108" s="219">
        <f>T108/Config!B$40</f>
        <v>0</v>
      </c>
      <c r="F108" s="219">
        <f>U108/Config!C$40</f>
        <v>0</v>
      </c>
      <c r="G108" s="219">
        <f>V108/Config!D$40</f>
        <v>0</v>
      </c>
      <c r="H108" s="219">
        <f>IF('Division Lvl'!H108="","",'Division Lvl'!H108/Escalators!C$11)</f>
        <v>0</v>
      </c>
      <c r="I108" s="220">
        <f>IF('Division Lvl'!I108="","",'Division Lvl'!I108/Escalators!D$11)</f>
        <v>0</v>
      </c>
      <c r="J108" s="220">
        <f>IF('Division Lvl'!J108="","",'Division Lvl'!J108/Escalators!E$11)</f>
        <v>0</v>
      </c>
      <c r="K108" s="220">
        <f>IF('Division Lvl'!K108="","",'Division Lvl'!K108/Escalators!F$11)</f>
        <v>0</v>
      </c>
      <c r="L108" s="220">
        <f>IF('Division Lvl'!L108="","",'Division Lvl'!L108/Escalators!G$11)</f>
        <v>0</v>
      </c>
      <c r="M108" s="220">
        <f>IF('Division Lvl'!M108="","",'Division Lvl'!M108/Escalators!H$11)</f>
        <v>0</v>
      </c>
      <c r="N108" s="220">
        <f>IF('Division Lvl'!N108="","",'Division Lvl'!N108/Escalators!I$11)</f>
        <v>0</v>
      </c>
      <c r="O108" s="220">
        <f>IF('Division Lvl'!O108="","",'Division Lvl'!O108/Escalators!J$11)</f>
        <v>0</v>
      </c>
      <c r="P108" s="220">
        <f>IF('Division Lvl'!P108="","",'Division Lvl'!P108/Escalators!K$11)</f>
        <v>0</v>
      </c>
      <c r="Q108" s="220">
        <f>IF('Division Lvl'!Q108="","",'Division Lvl'!Q108/Escalators!L$11)</f>
        <v>0</v>
      </c>
      <c r="R108" s="221">
        <v>0</v>
      </c>
      <c r="S108" s="222">
        <v>16166.61</v>
      </c>
      <c r="T108" s="223">
        <v>0</v>
      </c>
      <c r="U108" s="223">
        <v>0</v>
      </c>
      <c r="V108" s="223">
        <v>0</v>
      </c>
      <c r="W108" s="223">
        <v>0</v>
      </c>
      <c r="X108" s="224">
        <f>I108*Config!F$40</f>
        <v>0</v>
      </c>
      <c r="Y108" s="224">
        <f>J108*Config!G$40</f>
        <v>0</v>
      </c>
      <c r="Z108" s="224">
        <f>K108*Config!H$40</f>
        <v>0</v>
      </c>
      <c r="AA108" s="224">
        <f>L108*Config!I$40</f>
        <v>0</v>
      </c>
      <c r="AB108" s="224">
        <f>M108*Config!J$40</f>
        <v>0</v>
      </c>
      <c r="AC108" s="224">
        <f>N108*Config!K$40</f>
        <v>0</v>
      </c>
      <c r="AD108" s="224">
        <f>O108*Config!L$40</f>
        <v>0</v>
      </c>
      <c r="AE108" s="224">
        <f>P108*Config!M$40</f>
        <v>0</v>
      </c>
      <c r="AF108" s="224">
        <f>Q108*Config!N$40</f>
        <v>0</v>
      </c>
      <c r="AG108" s="225">
        <f>R108*Config!O$40</f>
        <v>0</v>
      </c>
      <c r="AH108" s="226">
        <f t="shared" si="7"/>
        <v>0</v>
      </c>
      <c r="AI108" s="220">
        <f t="shared" si="8"/>
        <v>0</v>
      </c>
      <c r="AJ108" s="224">
        <f t="shared" si="9"/>
        <v>0</v>
      </c>
      <c r="AK108" s="225">
        <f t="shared" si="10"/>
        <v>0</v>
      </c>
      <c r="AL108" s="227" t="str">
        <f>IF(OR(SUM(X108:AG108)&lt;&gt;0,A108="EH"),INDEX(CASH!$B:$B,MATCH(A108,CASH!$A:$A,0)),"")</f>
        <v/>
      </c>
      <c r="AM108" s="230">
        <v>4950</v>
      </c>
      <c r="AN108" s="228">
        <f t="shared" si="11"/>
        <v>0.12482092704578877</v>
      </c>
      <c r="AO108" s="122" t="str">
        <f>IF(ISERROR(VLOOKUP(A108,Config!$A$12:$A$32,1,FALSE)),LEFT(A108,2),"PRL")</f>
        <v>PR</v>
      </c>
      <c r="AP108" s="122" t="str">
        <f t="shared" si="12"/>
        <v>PR054</v>
      </c>
      <c r="AQ108" s="163" t="s">
        <v>881</v>
      </c>
      <c r="AR108" s="229" t="s">
        <v>781</v>
      </c>
      <c r="AS108" s="367" t="str">
        <f>IF(ISERROR(VLOOKUP($A108,'RAB Cat Lookup'!$B$4:$E$351,2,FALSE))=TRUE,"Unallocated",VLOOKUP($A108,'RAB Cat Lookup'!$B$4:$E$351,2,FALSE))</f>
        <v>Std</v>
      </c>
      <c r="AT108" s="367" t="str">
        <f>IF(ISERROR(VLOOKUP($A108,'RAB Cat Lookup'!$B$4:$E$351,4,FALSE))=TRUE,"Unallocated",VLOOKUP($A108,'RAB Cat Lookup'!$B$4:$E$351,4,FALSE))</f>
        <v>Sub-transmission lines and cables</v>
      </c>
      <c r="AU108" s="121" t="str">
        <f t="shared" si="13"/>
        <v/>
      </c>
    </row>
    <row r="109" spans="1:47" x14ac:dyDescent="0.25">
      <c r="A109" s="217" t="s">
        <v>403</v>
      </c>
      <c r="B109" s="217" t="s">
        <v>534</v>
      </c>
      <c r="C109" s="123" t="s">
        <v>513</v>
      </c>
      <c r="D109" s="218">
        <f>S109/Config!A$40</f>
        <v>144285.78504835934</v>
      </c>
      <c r="E109" s="219">
        <f>T109/Config!B$40</f>
        <v>0</v>
      </c>
      <c r="F109" s="219">
        <f>U109/Config!C$40</f>
        <v>0</v>
      </c>
      <c r="G109" s="219">
        <f>V109/Config!D$40</f>
        <v>0</v>
      </c>
      <c r="H109" s="219">
        <f>IF('Division Lvl'!H109="","",'Division Lvl'!H109/Escalators!C$11)</f>
        <v>0</v>
      </c>
      <c r="I109" s="220">
        <f>IF('Division Lvl'!I109="","",'Division Lvl'!I109/Escalators!D$11)</f>
        <v>0</v>
      </c>
      <c r="J109" s="220">
        <f>IF('Division Lvl'!J109="","",'Division Lvl'!J109/Escalators!E$11)</f>
        <v>0</v>
      </c>
      <c r="K109" s="220">
        <f>IF('Division Lvl'!K109="","",'Division Lvl'!K109/Escalators!F$11)</f>
        <v>0</v>
      </c>
      <c r="L109" s="220">
        <f>IF('Division Lvl'!L109="","",'Division Lvl'!L109/Escalators!G$11)</f>
        <v>0</v>
      </c>
      <c r="M109" s="220">
        <f>IF('Division Lvl'!M109="","",'Division Lvl'!M109/Escalators!H$11)</f>
        <v>0</v>
      </c>
      <c r="N109" s="220">
        <f>IF('Division Lvl'!N109="","",'Division Lvl'!N109/Escalators!I$11)</f>
        <v>0</v>
      </c>
      <c r="O109" s="220">
        <f>IF('Division Lvl'!O109="","",'Division Lvl'!O109/Escalators!J$11)</f>
        <v>0</v>
      </c>
      <c r="P109" s="220">
        <f>IF('Division Lvl'!P109="","",'Division Lvl'!P109/Escalators!K$11)</f>
        <v>0</v>
      </c>
      <c r="Q109" s="220">
        <f>IF('Division Lvl'!Q109="","",'Division Lvl'!Q109/Escalators!L$11)</f>
        <v>0</v>
      </c>
      <c r="R109" s="221">
        <v>0</v>
      </c>
      <c r="S109" s="222">
        <v>130715.79999999999</v>
      </c>
      <c r="T109" s="223">
        <v>0</v>
      </c>
      <c r="U109" s="223">
        <v>0</v>
      </c>
      <c r="V109" s="223">
        <v>0</v>
      </c>
      <c r="W109" s="223">
        <v>0</v>
      </c>
      <c r="X109" s="224">
        <f>I109*Config!F$40</f>
        <v>0</v>
      </c>
      <c r="Y109" s="224">
        <f>J109*Config!G$40</f>
        <v>0</v>
      </c>
      <c r="Z109" s="224">
        <f>K109*Config!H$40</f>
        <v>0</v>
      </c>
      <c r="AA109" s="224">
        <f>L109*Config!I$40</f>
        <v>0</v>
      </c>
      <c r="AB109" s="224">
        <f>M109*Config!J$40</f>
        <v>0</v>
      </c>
      <c r="AC109" s="224">
        <f>N109*Config!K$40</f>
        <v>0</v>
      </c>
      <c r="AD109" s="224">
        <f>O109*Config!L$40</f>
        <v>0</v>
      </c>
      <c r="AE109" s="224">
        <f>P109*Config!M$40</f>
        <v>0</v>
      </c>
      <c r="AF109" s="224">
        <f>Q109*Config!N$40</f>
        <v>0</v>
      </c>
      <c r="AG109" s="225">
        <f>R109*Config!O$40</f>
        <v>0</v>
      </c>
      <c r="AH109" s="226">
        <f t="shared" si="7"/>
        <v>0</v>
      </c>
      <c r="AI109" s="220">
        <f t="shared" si="8"/>
        <v>0</v>
      </c>
      <c r="AJ109" s="224">
        <f t="shared" si="9"/>
        <v>0</v>
      </c>
      <c r="AK109" s="225">
        <f t="shared" si="10"/>
        <v>0</v>
      </c>
      <c r="AL109" s="227" t="str">
        <f>IF(OR(SUM(X109:AG109)&lt;&gt;0,A109="EH"),INDEX(CASH!$B:$B,MATCH(A109,CASH!$A:$A,0)),"")</f>
        <v/>
      </c>
      <c r="AM109" s="230">
        <v>4950</v>
      </c>
      <c r="AN109" s="228">
        <f t="shared" si="11"/>
        <v>0.12482092704578877</v>
      </c>
      <c r="AO109" s="122" t="str">
        <f>IF(ISERROR(VLOOKUP(A109,Config!$A$12:$A$32,1,FALSE)),LEFT(A109,2),"PRL")</f>
        <v>PR</v>
      </c>
      <c r="AP109" s="122" t="str">
        <f t="shared" si="12"/>
        <v>PR059</v>
      </c>
      <c r="AQ109" s="163" t="s">
        <v>881</v>
      </c>
      <c r="AR109" s="229" t="s">
        <v>781</v>
      </c>
      <c r="AS109" s="367" t="str">
        <f>IF(ISERROR(VLOOKUP($A109,'RAB Cat Lookup'!$B$4:$E$351,2,FALSE))=TRUE,"Unallocated",VLOOKUP($A109,'RAB Cat Lookup'!$B$4:$E$351,2,FALSE))</f>
        <v>Std</v>
      </c>
      <c r="AT109" s="367" t="str">
        <f>IF(ISERROR(VLOOKUP($A109,'RAB Cat Lookup'!$B$4:$E$351,4,FALSE))=TRUE,"Unallocated",VLOOKUP($A109,'RAB Cat Lookup'!$B$4:$E$351,4,FALSE))</f>
        <v>Substations</v>
      </c>
      <c r="AU109" s="121" t="str">
        <f t="shared" si="13"/>
        <v/>
      </c>
    </row>
    <row r="110" spans="1:47" x14ac:dyDescent="0.25">
      <c r="A110" s="217" t="s">
        <v>389</v>
      </c>
      <c r="B110" s="217" t="s">
        <v>535</v>
      </c>
      <c r="C110" s="123" t="s">
        <v>513</v>
      </c>
      <c r="D110" s="218">
        <f>S110/Config!A$40</f>
        <v>621251.88963732379</v>
      </c>
      <c r="E110" s="219">
        <f>T110/Config!B$40</f>
        <v>59161.635635312487</v>
      </c>
      <c r="F110" s="219">
        <f>U110/Config!C$40</f>
        <v>0</v>
      </c>
      <c r="G110" s="219">
        <f>V110/Config!D$40</f>
        <v>0</v>
      </c>
      <c r="H110" s="219">
        <f>IF('Division Lvl'!H110="","",'Division Lvl'!H110/Escalators!C$11)</f>
        <v>0</v>
      </c>
      <c r="I110" s="220">
        <f>IF('Division Lvl'!I110="","",'Division Lvl'!I110/Escalators!D$11)</f>
        <v>0</v>
      </c>
      <c r="J110" s="220">
        <f>IF('Division Lvl'!J110="","",'Division Lvl'!J110/Escalators!E$11)</f>
        <v>0</v>
      </c>
      <c r="K110" s="220">
        <f>IF('Division Lvl'!K110="","",'Division Lvl'!K110/Escalators!F$11)</f>
        <v>0</v>
      </c>
      <c r="L110" s="220">
        <f>IF('Division Lvl'!L110="","",'Division Lvl'!L110/Escalators!G$11)</f>
        <v>0</v>
      </c>
      <c r="M110" s="220">
        <f>IF('Division Lvl'!M110="","",'Division Lvl'!M110/Escalators!H$11)</f>
        <v>0</v>
      </c>
      <c r="N110" s="220">
        <f>IF('Division Lvl'!N110="","",'Division Lvl'!N110/Escalators!I$11)</f>
        <v>0</v>
      </c>
      <c r="O110" s="220">
        <f>IF('Division Lvl'!O110="","",'Division Lvl'!O110/Escalators!J$11)</f>
        <v>0</v>
      </c>
      <c r="P110" s="220">
        <f>IF('Division Lvl'!P110="","",'Division Lvl'!P110/Escalators!K$11)</f>
        <v>0</v>
      </c>
      <c r="Q110" s="220">
        <f>IF('Division Lvl'!Q110="","",'Division Lvl'!Q110/Escalators!L$11)</f>
        <v>0</v>
      </c>
      <c r="R110" s="221">
        <v>0</v>
      </c>
      <c r="S110" s="222">
        <v>562823.54999999981</v>
      </c>
      <c r="T110" s="223">
        <v>54937.46</v>
      </c>
      <c r="U110" s="223">
        <v>0</v>
      </c>
      <c r="V110" s="223">
        <v>0</v>
      </c>
      <c r="W110" s="223">
        <v>0</v>
      </c>
      <c r="X110" s="224">
        <f>I110*Config!F$40</f>
        <v>0</v>
      </c>
      <c r="Y110" s="224">
        <f>J110*Config!G$40</f>
        <v>0</v>
      </c>
      <c r="Z110" s="224">
        <f>K110*Config!H$40</f>
        <v>0</v>
      </c>
      <c r="AA110" s="224">
        <f>L110*Config!I$40</f>
        <v>0</v>
      </c>
      <c r="AB110" s="224">
        <f>M110*Config!J$40</f>
        <v>0</v>
      </c>
      <c r="AC110" s="224">
        <f>N110*Config!K$40</f>
        <v>0</v>
      </c>
      <c r="AD110" s="224">
        <f>O110*Config!L$40</f>
        <v>0</v>
      </c>
      <c r="AE110" s="224">
        <f>P110*Config!M$40</f>
        <v>0</v>
      </c>
      <c r="AF110" s="224">
        <f>Q110*Config!N$40</f>
        <v>0</v>
      </c>
      <c r="AG110" s="225">
        <f>R110*Config!O$40</f>
        <v>0</v>
      </c>
      <c r="AH110" s="226">
        <f t="shared" si="7"/>
        <v>0</v>
      </c>
      <c r="AI110" s="220">
        <f t="shared" si="8"/>
        <v>0</v>
      </c>
      <c r="AJ110" s="224">
        <f t="shared" si="9"/>
        <v>0</v>
      </c>
      <c r="AK110" s="225">
        <f t="shared" si="10"/>
        <v>0</v>
      </c>
      <c r="AL110" s="227" t="str">
        <f>IF(OR(SUM(X110:AG110)&lt;&gt;0,A110="EH"),INDEX(CASH!$B:$B,MATCH(A110,CASH!$A:$A,0)),"")</f>
        <v/>
      </c>
      <c r="AM110" s="230">
        <v>4950</v>
      </c>
      <c r="AN110" s="228">
        <f t="shared" si="11"/>
        <v>0.12482092704578877</v>
      </c>
      <c r="AO110" s="122" t="str">
        <f>IF(ISERROR(VLOOKUP(A110,Config!$A$12:$A$32,1,FALSE)),LEFT(A110,2),"PRL")</f>
        <v>PR</v>
      </c>
      <c r="AP110" s="122" t="str">
        <f t="shared" si="12"/>
        <v>PR060</v>
      </c>
      <c r="AQ110" s="163" t="s">
        <v>881</v>
      </c>
      <c r="AR110" s="229" t="s">
        <v>781</v>
      </c>
      <c r="AS110" s="367" t="str">
        <f>IF(ISERROR(VLOOKUP($A110,'RAB Cat Lookup'!$B$4:$E$351,2,FALSE))=TRUE,"Unallocated",VLOOKUP($A110,'RAB Cat Lookup'!$B$4:$E$351,2,FALSE))</f>
        <v>Std</v>
      </c>
      <c r="AT110" s="367" t="str">
        <f>IF(ISERROR(VLOOKUP($A110,'RAB Cat Lookup'!$B$4:$E$351,4,FALSE))=TRUE,"Unallocated",VLOOKUP($A110,'RAB Cat Lookup'!$B$4:$E$351,4,FALSE))</f>
        <v>Sub-transmission lines and cables</v>
      </c>
      <c r="AU110" s="121" t="str">
        <f t="shared" si="13"/>
        <v/>
      </c>
    </row>
    <row r="111" spans="1:47" x14ac:dyDescent="0.25">
      <c r="A111" s="217" t="s">
        <v>378</v>
      </c>
      <c r="B111" s="217" t="s">
        <v>536</v>
      </c>
      <c r="C111" s="123" t="s">
        <v>513</v>
      </c>
      <c r="D111" s="218">
        <f>S111/Config!A$40</f>
        <v>673645.81448572641</v>
      </c>
      <c r="E111" s="219">
        <f>T111/Config!B$40</f>
        <v>226552.83594421868</v>
      </c>
      <c r="F111" s="219">
        <f>U111/Config!C$40</f>
        <v>0</v>
      </c>
      <c r="G111" s="219">
        <f>V111/Config!D$40</f>
        <v>0</v>
      </c>
      <c r="H111" s="219">
        <f>IF('Division Lvl'!H111="","",'Division Lvl'!H111/Escalators!C$11)</f>
        <v>0</v>
      </c>
      <c r="I111" s="220">
        <f>IF('Division Lvl'!I111="","",'Division Lvl'!I111/Escalators!D$11)</f>
        <v>0</v>
      </c>
      <c r="J111" s="220">
        <f>IF('Division Lvl'!J111="","",'Division Lvl'!J111/Escalators!E$11)</f>
        <v>0</v>
      </c>
      <c r="K111" s="220">
        <f>IF('Division Lvl'!K111="","",'Division Lvl'!K111/Escalators!F$11)</f>
        <v>0</v>
      </c>
      <c r="L111" s="220">
        <f>IF('Division Lvl'!L111="","",'Division Lvl'!L111/Escalators!G$11)</f>
        <v>0</v>
      </c>
      <c r="M111" s="220">
        <f>IF('Division Lvl'!M111="","",'Division Lvl'!M111/Escalators!H$11)</f>
        <v>0</v>
      </c>
      <c r="N111" s="220">
        <f>IF('Division Lvl'!N111="","",'Division Lvl'!N111/Escalators!I$11)</f>
        <v>0</v>
      </c>
      <c r="O111" s="220">
        <f>IF('Division Lvl'!O111="","",'Division Lvl'!O111/Escalators!J$11)</f>
        <v>0</v>
      </c>
      <c r="P111" s="220">
        <f>IF('Division Lvl'!P111="","",'Division Lvl'!P111/Escalators!K$11)</f>
        <v>0</v>
      </c>
      <c r="Q111" s="220">
        <f>IF('Division Lvl'!Q111="","",'Division Lvl'!Q111/Escalators!L$11)</f>
        <v>0</v>
      </c>
      <c r="R111" s="221">
        <v>0</v>
      </c>
      <c r="S111" s="222">
        <v>610289.86</v>
      </c>
      <c r="T111" s="223">
        <v>210376.82999999996</v>
      </c>
      <c r="U111" s="223">
        <v>0</v>
      </c>
      <c r="V111" s="223">
        <v>0</v>
      </c>
      <c r="W111" s="223">
        <v>0</v>
      </c>
      <c r="X111" s="224">
        <f>I111*Config!F$40</f>
        <v>0</v>
      </c>
      <c r="Y111" s="224">
        <f>J111*Config!G$40</f>
        <v>0</v>
      </c>
      <c r="Z111" s="224">
        <f>K111*Config!H$40</f>
        <v>0</v>
      </c>
      <c r="AA111" s="224">
        <f>L111*Config!I$40</f>
        <v>0</v>
      </c>
      <c r="AB111" s="224">
        <f>M111*Config!J$40</f>
        <v>0</v>
      </c>
      <c r="AC111" s="224">
        <f>N111*Config!K$40</f>
        <v>0</v>
      </c>
      <c r="AD111" s="224">
        <f>O111*Config!L$40</f>
        <v>0</v>
      </c>
      <c r="AE111" s="224">
        <f>P111*Config!M$40</f>
        <v>0</v>
      </c>
      <c r="AF111" s="224">
        <f>Q111*Config!N$40</f>
        <v>0</v>
      </c>
      <c r="AG111" s="225">
        <f>R111*Config!O$40</f>
        <v>0</v>
      </c>
      <c r="AH111" s="226">
        <f t="shared" si="7"/>
        <v>0</v>
      </c>
      <c r="AI111" s="220">
        <f t="shared" si="8"/>
        <v>0</v>
      </c>
      <c r="AJ111" s="224">
        <f t="shared" si="9"/>
        <v>0</v>
      </c>
      <c r="AK111" s="225">
        <f t="shared" si="10"/>
        <v>0</v>
      </c>
      <c r="AL111" s="227" t="str">
        <f>IF(OR(SUM(X111:AG111)&lt;&gt;0,A111="EH"),INDEX(CASH!$B:$B,MATCH(A111,CASH!$A:$A,0)),"")</f>
        <v/>
      </c>
      <c r="AM111" s="230">
        <v>5325</v>
      </c>
      <c r="AN111" s="228">
        <f t="shared" si="11"/>
        <v>1.9627011049772072E-2</v>
      </c>
      <c r="AO111" s="122" t="str">
        <f>IF(ISERROR(VLOOKUP(A111,Config!$A$12:$A$32,1,FALSE)),LEFT(A111,2),"PRL")</f>
        <v>PR</v>
      </c>
      <c r="AP111" s="122" t="str">
        <f t="shared" si="12"/>
        <v>PR061</v>
      </c>
      <c r="AQ111" s="163" t="s">
        <v>881</v>
      </c>
      <c r="AR111" s="229" t="s">
        <v>781</v>
      </c>
      <c r="AS111" s="367" t="str">
        <f>IF(ISERROR(VLOOKUP($A111,'RAB Cat Lookup'!$B$4:$E$351,2,FALSE))=TRUE,"Unallocated",VLOOKUP($A111,'RAB Cat Lookup'!$B$4:$E$351,2,FALSE))</f>
        <v>Std</v>
      </c>
      <c r="AT111" s="367" t="str">
        <f>IF(ISERROR(VLOOKUP($A111,'RAB Cat Lookup'!$B$4:$E$351,4,FALSE))=TRUE,"Unallocated",VLOOKUP($A111,'RAB Cat Lookup'!$B$4:$E$351,4,FALSE))</f>
        <v>Substations</v>
      </c>
      <c r="AU111" s="121" t="str">
        <f t="shared" si="13"/>
        <v/>
      </c>
    </row>
    <row r="112" spans="1:47" x14ac:dyDescent="0.25">
      <c r="A112" s="217" t="s">
        <v>405</v>
      </c>
      <c r="B112" s="217" t="s">
        <v>537</v>
      </c>
      <c r="C112" s="123" t="s">
        <v>513</v>
      </c>
      <c r="D112" s="218">
        <f>S112/Config!A$40</f>
        <v>251312.84061321474</v>
      </c>
      <c r="E112" s="219">
        <f>T112/Config!B$40</f>
        <v>121973.70434234374</v>
      </c>
      <c r="F112" s="219">
        <f>U112/Config!C$40</f>
        <v>0</v>
      </c>
      <c r="G112" s="219">
        <f>V112/Config!D$40</f>
        <v>0</v>
      </c>
      <c r="H112" s="219">
        <f>IF('Division Lvl'!H112="","",'Division Lvl'!H112/Escalators!C$11)</f>
        <v>0</v>
      </c>
      <c r="I112" s="220">
        <f>IF('Division Lvl'!I112="","",'Division Lvl'!I112/Escalators!D$11)</f>
        <v>0</v>
      </c>
      <c r="J112" s="220">
        <f>IF('Division Lvl'!J112="","",'Division Lvl'!J112/Escalators!E$11)</f>
        <v>0</v>
      </c>
      <c r="K112" s="220">
        <f>IF('Division Lvl'!K112="","",'Division Lvl'!K112/Escalators!F$11)</f>
        <v>0</v>
      </c>
      <c r="L112" s="220">
        <f>IF('Division Lvl'!L112="","",'Division Lvl'!L112/Escalators!G$11)</f>
        <v>0</v>
      </c>
      <c r="M112" s="220">
        <f>IF('Division Lvl'!M112="","",'Division Lvl'!M112/Escalators!H$11)</f>
        <v>0</v>
      </c>
      <c r="N112" s="220">
        <f>IF('Division Lvl'!N112="","",'Division Lvl'!N112/Escalators!I$11)</f>
        <v>0</v>
      </c>
      <c r="O112" s="220">
        <f>IF('Division Lvl'!O112="","",'Division Lvl'!O112/Escalators!J$11)</f>
        <v>0</v>
      </c>
      <c r="P112" s="220">
        <f>IF('Division Lvl'!P112="","",'Division Lvl'!P112/Escalators!K$11)</f>
        <v>0</v>
      </c>
      <c r="Q112" s="220">
        <f>IF('Division Lvl'!Q112="","",'Division Lvl'!Q112/Escalators!L$11)</f>
        <v>0</v>
      </c>
      <c r="R112" s="221">
        <v>0</v>
      </c>
      <c r="S112" s="222">
        <v>227677.02999999997</v>
      </c>
      <c r="T112" s="223">
        <v>113264.71</v>
      </c>
      <c r="U112" s="223">
        <v>0</v>
      </c>
      <c r="V112" s="223">
        <v>0</v>
      </c>
      <c r="W112" s="223">
        <v>0</v>
      </c>
      <c r="X112" s="224">
        <f>I112*Config!F$40</f>
        <v>0</v>
      </c>
      <c r="Y112" s="224">
        <f>J112*Config!G$40</f>
        <v>0</v>
      </c>
      <c r="Z112" s="224">
        <f>K112*Config!H$40</f>
        <v>0</v>
      </c>
      <c r="AA112" s="224">
        <f>L112*Config!I$40</f>
        <v>0</v>
      </c>
      <c r="AB112" s="224">
        <f>M112*Config!J$40</f>
        <v>0</v>
      </c>
      <c r="AC112" s="224">
        <f>N112*Config!K$40</f>
        <v>0</v>
      </c>
      <c r="AD112" s="224">
        <f>O112*Config!L$40</f>
        <v>0</v>
      </c>
      <c r="AE112" s="224">
        <f>P112*Config!M$40</f>
        <v>0</v>
      </c>
      <c r="AF112" s="224">
        <f>Q112*Config!N$40</f>
        <v>0</v>
      </c>
      <c r="AG112" s="225">
        <f>R112*Config!O$40</f>
        <v>0</v>
      </c>
      <c r="AH112" s="226">
        <f t="shared" si="7"/>
        <v>0</v>
      </c>
      <c r="AI112" s="220">
        <f t="shared" si="8"/>
        <v>0</v>
      </c>
      <c r="AJ112" s="224">
        <f t="shared" si="9"/>
        <v>0</v>
      </c>
      <c r="AK112" s="225">
        <f t="shared" si="10"/>
        <v>0</v>
      </c>
      <c r="AL112" s="227" t="str">
        <f>IF(OR(SUM(X112:AG112)&lt;&gt;0,A112="EH"),INDEX(CASH!$B:$B,MATCH(A112,CASH!$A:$A,0)),"")</f>
        <v/>
      </c>
      <c r="AM112" s="230">
        <v>4950</v>
      </c>
      <c r="AN112" s="228">
        <f t="shared" si="11"/>
        <v>0.12482092704578877</v>
      </c>
      <c r="AO112" s="122" t="str">
        <f>IF(ISERROR(VLOOKUP(A112,Config!$A$12:$A$32,1,FALSE)),LEFT(A112,2),"PRL")</f>
        <v>PR</v>
      </c>
      <c r="AP112" s="122" t="str">
        <f t="shared" si="12"/>
        <v>PR070</v>
      </c>
      <c r="AQ112" s="163" t="s">
        <v>881</v>
      </c>
      <c r="AR112" s="229" t="s">
        <v>781</v>
      </c>
      <c r="AS112" s="367" t="str">
        <f>IF(ISERROR(VLOOKUP($A112,'RAB Cat Lookup'!$B$4:$E$351,2,FALSE))=TRUE,"Unallocated",VLOOKUP($A112,'RAB Cat Lookup'!$B$4:$E$351,2,FALSE))</f>
        <v>Std</v>
      </c>
      <c r="AT112" s="367" t="str">
        <f>IF(ISERROR(VLOOKUP($A112,'RAB Cat Lookup'!$B$4:$E$351,4,FALSE))=TRUE,"Unallocated",VLOOKUP($A112,'RAB Cat Lookup'!$B$4:$E$351,4,FALSE))</f>
        <v>Substations</v>
      </c>
      <c r="AU112" s="121" t="str">
        <f t="shared" si="13"/>
        <v/>
      </c>
    </row>
    <row r="113" spans="1:47" x14ac:dyDescent="0.25">
      <c r="A113" s="217" t="s">
        <v>475</v>
      </c>
      <c r="B113" s="217" t="s">
        <v>538</v>
      </c>
      <c r="C113" s="123" t="s">
        <v>513</v>
      </c>
      <c r="D113" s="218">
        <f>S113/Config!A$40</f>
        <v>475.21352567187483</v>
      </c>
      <c r="E113" s="219">
        <f>T113/Config!B$40</f>
        <v>0</v>
      </c>
      <c r="F113" s="219">
        <f>U113/Config!C$40</f>
        <v>0</v>
      </c>
      <c r="G113" s="219">
        <f>V113/Config!D$40</f>
        <v>0</v>
      </c>
      <c r="H113" s="219">
        <f>IF('Division Lvl'!H113="","",'Division Lvl'!H113/Escalators!C$11)</f>
        <v>0</v>
      </c>
      <c r="I113" s="220">
        <f>IF('Division Lvl'!I113="","",'Division Lvl'!I113/Escalators!D$11)</f>
        <v>0</v>
      </c>
      <c r="J113" s="220">
        <f>IF('Division Lvl'!J113="","",'Division Lvl'!J113/Escalators!E$11)</f>
        <v>0</v>
      </c>
      <c r="K113" s="220">
        <f>IF('Division Lvl'!K113="","",'Division Lvl'!K113/Escalators!F$11)</f>
        <v>0</v>
      </c>
      <c r="L113" s="220">
        <f>IF('Division Lvl'!L113="","",'Division Lvl'!L113/Escalators!G$11)</f>
        <v>0</v>
      </c>
      <c r="M113" s="220">
        <f>IF('Division Lvl'!M113="","",'Division Lvl'!M113/Escalators!H$11)</f>
        <v>0</v>
      </c>
      <c r="N113" s="220">
        <f>IF('Division Lvl'!N113="","",'Division Lvl'!N113/Escalators!I$11)</f>
        <v>0</v>
      </c>
      <c r="O113" s="220">
        <f>IF('Division Lvl'!O113="","",'Division Lvl'!O113/Escalators!J$11)</f>
        <v>0</v>
      </c>
      <c r="P113" s="220">
        <f>IF('Division Lvl'!P113="","",'Division Lvl'!P113/Escalators!K$11)</f>
        <v>0</v>
      </c>
      <c r="Q113" s="220">
        <f>IF('Division Lvl'!Q113="","",'Division Lvl'!Q113/Escalators!L$11)</f>
        <v>0</v>
      </c>
      <c r="R113" s="221">
        <v>0</v>
      </c>
      <c r="S113" s="222">
        <v>430.52</v>
      </c>
      <c r="T113" s="223">
        <v>0</v>
      </c>
      <c r="U113" s="223">
        <v>0</v>
      </c>
      <c r="V113" s="223">
        <v>0</v>
      </c>
      <c r="W113" s="223">
        <v>0</v>
      </c>
      <c r="X113" s="224">
        <f>I113*Config!F$40</f>
        <v>0</v>
      </c>
      <c r="Y113" s="224">
        <f>J113*Config!G$40</f>
        <v>0</v>
      </c>
      <c r="Z113" s="224">
        <f>K113*Config!H$40</f>
        <v>0</v>
      </c>
      <c r="AA113" s="224">
        <f>L113*Config!I$40</f>
        <v>0</v>
      </c>
      <c r="AB113" s="224">
        <f>M113*Config!J$40</f>
        <v>0</v>
      </c>
      <c r="AC113" s="224">
        <f>N113*Config!K$40</f>
        <v>0</v>
      </c>
      <c r="AD113" s="224">
        <f>O113*Config!L$40</f>
        <v>0</v>
      </c>
      <c r="AE113" s="224">
        <f>P113*Config!M$40</f>
        <v>0</v>
      </c>
      <c r="AF113" s="224">
        <f>Q113*Config!N$40</f>
        <v>0</v>
      </c>
      <c r="AG113" s="225">
        <f>R113*Config!O$40</f>
        <v>0</v>
      </c>
      <c r="AH113" s="226">
        <f t="shared" si="7"/>
        <v>0</v>
      </c>
      <c r="AI113" s="220">
        <f t="shared" si="8"/>
        <v>0</v>
      </c>
      <c r="AJ113" s="224">
        <f t="shared" si="9"/>
        <v>0</v>
      </c>
      <c r="AK113" s="225">
        <f t="shared" si="10"/>
        <v>0</v>
      </c>
      <c r="AL113" s="227" t="str">
        <f>IF(OR(SUM(X113:AG113)&lt;&gt;0,A113="EH"),INDEX(CASH!$B:$B,MATCH(A113,CASH!$A:$A,0)),"")</f>
        <v/>
      </c>
      <c r="AM113" s="231">
        <v>4950</v>
      </c>
      <c r="AN113" s="228">
        <f t="shared" si="11"/>
        <v>0.12482092704578877</v>
      </c>
      <c r="AO113" s="122" t="str">
        <f>IF(ISERROR(VLOOKUP(A113,Config!$A$12:$A$32,1,FALSE)),LEFT(A113,2),"PRL")</f>
        <v>PR</v>
      </c>
      <c r="AP113" s="122" t="str">
        <f t="shared" si="12"/>
        <v>PR073</v>
      </c>
      <c r="AQ113" s="163" t="s">
        <v>881</v>
      </c>
      <c r="AR113" s="229" t="s">
        <v>781</v>
      </c>
      <c r="AS113" s="367" t="str">
        <f>IF(ISERROR(VLOOKUP($A113,'RAB Cat Lookup'!$B$4:$E$351,2,FALSE))=TRUE,"Unallocated",VLOOKUP($A113,'RAB Cat Lookup'!$B$4:$E$351,2,FALSE))</f>
        <v>Unallocated</v>
      </c>
      <c r="AT113" s="367" t="str">
        <f>IF(ISERROR(VLOOKUP($A113,'RAB Cat Lookup'!$B$4:$E$351,4,FALSE))=TRUE,"Unallocated",VLOOKUP($A113,'RAB Cat Lookup'!$B$4:$E$351,4,FALSE))</f>
        <v>Unallocated</v>
      </c>
      <c r="AU113" s="121" t="str">
        <f t="shared" si="13"/>
        <v/>
      </c>
    </row>
    <row r="114" spans="1:47" x14ac:dyDescent="0.25">
      <c r="A114" s="217" t="s">
        <v>895</v>
      </c>
      <c r="B114" s="217" t="s">
        <v>910</v>
      </c>
      <c r="C114" s="123" t="s">
        <v>514</v>
      </c>
      <c r="D114" s="218">
        <f>S114/Config!A$40</f>
        <v>0</v>
      </c>
      <c r="E114" s="219">
        <f>T114/Config!B$40</f>
        <v>0</v>
      </c>
      <c r="F114" s="219">
        <f>U114/Config!C$40</f>
        <v>0</v>
      </c>
      <c r="G114" s="219">
        <f>V114/Config!D$40</f>
        <v>0</v>
      </c>
      <c r="H114" s="219">
        <f>IF('Division Lvl'!H114="","",'Division Lvl'!H114/Escalators!C$11)</f>
        <v>0</v>
      </c>
      <c r="I114" s="220">
        <f>IF('Division Lvl'!I114="","",'Division Lvl'!I114/Escalators!D$11)</f>
        <v>0</v>
      </c>
      <c r="J114" s="220">
        <f>IF('Division Lvl'!J114="","",'Division Lvl'!J114/Escalators!E$11)</f>
        <v>0</v>
      </c>
      <c r="K114" s="220">
        <f>IF('Division Lvl'!K114="","",'Division Lvl'!K114/Escalators!F$11)</f>
        <v>0</v>
      </c>
      <c r="L114" s="220">
        <f>IF('Division Lvl'!L114="","",'Division Lvl'!L114/Escalators!G$11)</f>
        <v>0</v>
      </c>
      <c r="M114" s="220">
        <f>IF('Division Lvl'!M114="","",'Division Lvl'!M114/Escalators!H$11)</f>
        <v>0</v>
      </c>
      <c r="N114" s="220">
        <f>IF('Division Lvl'!N114="","",'Division Lvl'!N114/Escalators!I$11)</f>
        <v>0</v>
      </c>
      <c r="O114" s="220">
        <f>IF('Division Lvl'!O114="","",'Division Lvl'!O114/Escalators!J$11)</f>
        <v>0</v>
      </c>
      <c r="P114" s="220">
        <f>IF('Division Lvl'!P114="","",'Division Lvl'!P114/Escalators!K$11)</f>
        <v>4148879.3763054283</v>
      </c>
      <c r="Q114" s="220">
        <f>IF('Division Lvl'!Q114="","",'Division Lvl'!Q114/Escalators!L$11)</f>
        <v>12446638.128916284</v>
      </c>
      <c r="R114" s="221">
        <v>11187200</v>
      </c>
      <c r="S114" s="222">
        <v>0</v>
      </c>
      <c r="T114" s="223">
        <v>0</v>
      </c>
      <c r="U114" s="223">
        <v>0</v>
      </c>
      <c r="V114" s="223">
        <v>0</v>
      </c>
      <c r="W114" s="223">
        <v>0</v>
      </c>
      <c r="X114" s="224">
        <f>I114*Config!F$40</f>
        <v>0</v>
      </c>
      <c r="Y114" s="224">
        <f>J114*Config!G$40</f>
        <v>0</v>
      </c>
      <c r="Z114" s="224">
        <f>K114*Config!H$40</f>
        <v>0</v>
      </c>
      <c r="AA114" s="224">
        <f>L114*Config!I$40</f>
        <v>0</v>
      </c>
      <c r="AB114" s="224">
        <f>M114*Config!J$40</f>
        <v>0</v>
      </c>
      <c r="AC114" s="224">
        <f>N114*Config!K$40</f>
        <v>0</v>
      </c>
      <c r="AD114" s="224">
        <f>O114*Config!L$40</f>
        <v>0</v>
      </c>
      <c r="AE114" s="224">
        <f>P114*Config!M$40</f>
        <v>5055006.6535096737</v>
      </c>
      <c r="AF114" s="224">
        <f>Q114*Config!N$40</f>
        <v>15544145.459542245</v>
      </c>
      <c r="AG114" s="225">
        <f>R114*Config!O$40</f>
        <v>14320561.812833486</v>
      </c>
      <c r="AH114" s="226">
        <f t="shared" si="7"/>
        <v>0</v>
      </c>
      <c r="AI114" s="220">
        <f t="shared" si="8"/>
        <v>27782717.505221713</v>
      </c>
      <c r="AJ114" s="224">
        <f t="shared" si="9"/>
        <v>0</v>
      </c>
      <c r="AK114" s="225">
        <f t="shared" si="10"/>
        <v>34919713.925885402</v>
      </c>
      <c r="AL114" s="227">
        <f>IF(OR(SUM(X114:AG114)&lt;&gt;0,A114="EH"),INDEX(CASH!$B:$B,MATCH(A114,CASH!$A:$A,0)),"")</f>
        <v>210</v>
      </c>
      <c r="AM114" s="122">
        <f>AL114*VLOOKUP(C114,Config!$A$3:$C$9,3,FALSE)</f>
        <v>1050</v>
      </c>
      <c r="AN114" s="228">
        <f t="shared" si="11"/>
        <v>0.95958215978511741</v>
      </c>
      <c r="AO114" s="122" t="str">
        <f>IF(ISERROR(VLOOKUP(A114,Config!$A$12:$A$32,1,FALSE)),LEFT(A114,2),"PRL")</f>
        <v>PR</v>
      </c>
      <c r="AP114" s="122" t="str">
        <f t="shared" si="12"/>
        <v>PR081</v>
      </c>
      <c r="AQ114" s="163" t="s">
        <v>881</v>
      </c>
      <c r="AR114" s="229" t="s">
        <v>781</v>
      </c>
      <c r="AS114" s="367" t="str">
        <f>IF(ISERROR(VLOOKUP($A114,'RAB Cat Lookup'!$B$4:$E$351,2,FALSE))=TRUE,"Unallocated",VLOOKUP($A114,'RAB Cat Lookup'!$B$4:$E$351,2,FALSE))</f>
        <v>Unallocated</v>
      </c>
      <c r="AT114" s="367" t="str">
        <f>IF(ISERROR(VLOOKUP($A114,'RAB Cat Lookup'!$B$4:$E$351,4,FALSE))=TRUE,"Unallocated",VLOOKUP($A114,'RAB Cat Lookup'!$B$4:$E$351,4,FALSE))</f>
        <v>Unallocated</v>
      </c>
      <c r="AU114" s="121" t="str">
        <f t="shared" si="13"/>
        <v/>
      </c>
    </row>
    <row r="115" spans="1:47" x14ac:dyDescent="0.25">
      <c r="A115" s="217" t="s">
        <v>366</v>
      </c>
      <c r="B115" s="217" t="s">
        <v>367</v>
      </c>
      <c r="C115" s="123" t="s">
        <v>513</v>
      </c>
      <c r="D115" s="218">
        <f>S115/Config!A$40</f>
        <v>1327579.2085404841</v>
      </c>
      <c r="E115" s="219">
        <f>T115/Config!B$40</f>
        <v>1114596.151827031</v>
      </c>
      <c r="F115" s="219">
        <f>U115/Config!C$40</f>
        <v>149280.52209375001</v>
      </c>
      <c r="G115" s="219">
        <f>V115/Config!D$40</f>
        <v>724.17274999999995</v>
      </c>
      <c r="H115" s="219">
        <f>IF('Division Lvl'!H115="","",'Division Lvl'!H115/Escalators!C$11)</f>
        <v>51000</v>
      </c>
      <c r="I115" s="220">
        <f>IF('Division Lvl'!I115="","",'Division Lvl'!I115/Escalators!D$11)</f>
        <v>0</v>
      </c>
      <c r="J115" s="220">
        <f>IF('Division Lvl'!J115="","",'Division Lvl'!J115/Escalators!E$11)</f>
        <v>0</v>
      </c>
      <c r="K115" s="220">
        <f>IF('Division Lvl'!K115="","",'Division Lvl'!K115/Escalators!F$11)</f>
        <v>0</v>
      </c>
      <c r="L115" s="220">
        <f>IF('Division Lvl'!L115="","",'Division Lvl'!L115/Escalators!G$11)</f>
        <v>0</v>
      </c>
      <c r="M115" s="220">
        <f>IF('Division Lvl'!M115="","",'Division Lvl'!M115/Escalators!H$11)</f>
        <v>0</v>
      </c>
      <c r="N115" s="220">
        <f>IF('Division Lvl'!N115="","",'Division Lvl'!N115/Escalators!I$11)</f>
        <v>0</v>
      </c>
      <c r="O115" s="220">
        <f>IF('Division Lvl'!O115="","",'Division Lvl'!O115/Escalators!J$11)</f>
        <v>0</v>
      </c>
      <c r="P115" s="220">
        <f>IF('Division Lvl'!P115="","",'Division Lvl'!P115/Escalators!K$11)</f>
        <v>0</v>
      </c>
      <c r="Q115" s="220">
        <f>IF('Division Lvl'!Q115="","",'Division Lvl'!Q115/Escalators!L$11)</f>
        <v>0</v>
      </c>
      <c r="R115" s="221">
        <v>0</v>
      </c>
      <c r="S115" s="222">
        <v>1202721.24</v>
      </c>
      <c r="T115" s="223">
        <v>1035013.3300000001</v>
      </c>
      <c r="U115" s="223">
        <v>142087.35</v>
      </c>
      <c r="V115" s="223">
        <v>706.51</v>
      </c>
      <c r="W115" s="223">
        <v>51000</v>
      </c>
      <c r="X115" s="224">
        <f>I115*Config!F$40</f>
        <v>0</v>
      </c>
      <c r="Y115" s="224">
        <f>J115*Config!G$40</f>
        <v>0</v>
      </c>
      <c r="Z115" s="224">
        <f>K115*Config!H$40</f>
        <v>0</v>
      </c>
      <c r="AA115" s="224">
        <f>L115*Config!I$40</f>
        <v>0</v>
      </c>
      <c r="AB115" s="224">
        <f>M115*Config!J$40</f>
        <v>0</v>
      </c>
      <c r="AC115" s="224">
        <f>N115*Config!K$40</f>
        <v>0</v>
      </c>
      <c r="AD115" s="224">
        <f>O115*Config!L$40</f>
        <v>0</v>
      </c>
      <c r="AE115" s="224">
        <f>P115*Config!M$40</f>
        <v>0</v>
      </c>
      <c r="AF115" s="224">
        <f>Q115*Config!N$40</f>
        <v>0</v>
      </c>
      <c r="AG115" s="225">
        <f>R115*Config!O$40</f>
        <v>0</v>
      </c>
      <c r="AH115" s="226">
        <f t="shared" si="7"/>
        <v>0</v>
      </c>
      <c r="AI115" s="220">
        <f t="shared" si="8"/>
        <v>0</v>
      </c>
      <c r="AJ115" s="224">
        <f t="shared" si="9"/>
        <v>0</v>
      </c>
      <c r="AK115" s="225">
        <f t="shared" si="10"/>
        <v>0</v>
      </c>
      <c r="AL115" s="227" t="str">
        <f>IF(OR(SUM(X115:AG115)&lt;&gt;0,A115="EH"),INDEX(CASH!$B:$B,MATCH(A115,CASH!$A:$A,0)),"")</f>
        <v/>
      </c>
      <c r="AM115" s="230">
        <v>6750</v>
      </c>
      <c r="AN115" s="228">
        <f t="shared" si="11"/>
        <v>0</v>
      </c>
      <c r="AO115" s="122" t="str">
        <f>IF(ISERROR(VLOOKUP(A115,Config!$A$12:$A$32,1,FALSE)),LEFT(A115,2),"PRL")</f>
        <v>PR</v>
      </c>
      <c r="AP115" s="122" t="str">
        <f t="shared" si="12"/>
        <v>PR090</v>
      </c>
      <c r="AQ115" s="163" t="s">
        <v>881</v>
      </c>
      <c r="AR115" s="229" t="s">
        <v>781</v>
      </c>
      <c r="AS115" s="367" t="str">
        <f>IF(ISERROR(VLOOKUP($A115,'RAB Cat Lookup'!$B$4:$E$351,2,FALSE))=TRUE,"Unallocated",VLOOKUP($A115,'RAB Cat Lookup'!$B$4:$E$351,2,FALSE))</f>
        <v>Std</v>
      </c>
      <c r="AT115" s="367" t="str">
        <f>IF(ISERROR(VLOOKUP($A115,'RAB Cat Lookup'!$B$4:$E$351,4,FALSE))=TRUE,"Unallocated",VLOOKUP($A115,'RAB Cat Lookup'!$B$4:$E$351,4,FALSE))</f>
        <v>Substations</v>
      </c>
      <c r="AU115" s="121" t="str">
        <f t="shared" si="13"/>
        <v/>
      </c>
    </row>
    <row r="116" spans="1:47" x14ac:dyDescent="0.25">
      <c r="A116" s="217" t="s">
        <v>373</v>
      </c>
      <c r="B116" s="217" t="s">
        <v>374</v>
      </c>
      <c r="C116" s="123" t="s">
        <v>513</v>
      </c>
      <c r="D116" s="218">
        <f>S116/Config!A$40</f>
        <v>4400455.4143025847</v>
      </c>
      <c r="E116" s="219">
        <f>T116/Config!B$40</f>
        <v>1014795.2054660936</v>
      </c>
      <c r="F116" s="219">
        <f>U116/Config!C$40</f>
        <v>88776.457193749986</v>
      </c>
      <c r="G116" s="219">
        <f>V116/Config!D$40</f>
        <v>0</v>
      </c>
      <c r="H116" s="219">
        <f>IF('Division Lvl'!H116="","",'Division Lvl'!H116/Escalators!C$11)</f>
        <v>0</v>
      </c>
      <c r="I116" s="220">
        <f>IF('Division Lvl'!I116="","",'Division Lvl'!I116/Escalators!D$11)</f>
        <v>0</v>
      </c>
      <c r="J116" s="220">
        <f>IF('Division Lvl'!J116="","",'Division Lvl'!J116/Escalators!E$11)</f>
        <v>0</v>
      </c>
      <c r="K116" s="220">
        <f>IF('Division Lvl'!K116="","",'Division Lvl'!K116/Escalators!F$11)</f>
        <v>0</v>
      </c>
      <c r="L116" s="220">
        <f>IF('Division Lvl'!L116="","",'Division Lvl'!L116/Escalators!G$11)</f>
        <v>0</v>
      </c>
      <c r="M116" s="220">
        <f>IF('Division Lvl'!M116="","",'Division Lvl'!M116/Escalators!H$11)</f>
        <v>0</v>
      </c>
      <c r="N116" s="220">
        <f>IF('Division Lvl'!N116="","",'Division Lvl'!N116/Escalators!I$11)</f>
        <v>0</v>
      </c>
      <c r="O116" s="220">
        <f>IF('Division Lvl'!O116="","",'Division Lvl'!O116/Escalators!J$11)</f>
        <v>0</v>
      </c>
      <c r="P116" s="220">
        <f>IF('Division Lvl'!P116="","",'Division Lvl'!P116/Escalators!K$11)</f>
        <v>0</v>
      </c>
      <c r="Q116" s="220">
        <f>IF('Division Lvl'!Q116="","",'Division Lvl'!Q116/Escalators!L$11)</f>
        <v>0</v>
      </c>
      <c r="R116" s="221">
        <v>0</v>
      </c>
      <c r="S116" s="222">
        <v>3986595.42</v>
      </c>
      <c r="T116" s="223">
        <v>942338.23</v>
      </c>
      <c r="U116" s="223">
        <v>84498.709999999992</v>
      </c>
      <c r="V116" s="223">
        <v>0</v>
      </c>
      <c r="W116" s="223">
        <v>0</v>
      </c>
      <c r="X116" s="224">
        <f>I116*Config!F$40</f>
        <v>0</v>
      </c>
      <c r="Y116" s="224">
        <f>J116*Config!G$40</f>
        <v>0</v>
      </c>
      <c r="Z116" s="224">
        <f>K116*Config!H$40</f>
        <v>0</v>
      </c>
      <c r="AA116" s="224">
        <f>L116*Config!I$40</f>
        <v>0</v>
      </c>
      <c r="AB116" s="224">
        <f>M116*Config!J$40</f>
        <v>0</v>
      </c>
      <c r="AC116" s="224">
        <f>N116*Config!K$40</f>
        <v>0</v>
      </c>
      <c r="AD116" s="224">
        <f>O116*Config!L$40</f>
        <v>0</v>
      </c>
      <c r="AE116" s="224">
        <f>P116*Config!M$40</f>
        <v>0</v>
      </c>
      <c r="AF116" s="224">
        <f>Q116*Config!N$40</f>
        <v>0</v>
      </c>
      <c r="AG116" s="225">
        <f>R116*Config!O$40</f>
        <v>0</v>
      </c>
      <c r="AH116" s="226">
        <f t="shared" si="7"/>
        <v>0</v>
      </c>
      <c r="AI116" s="220">
        <f t="shared" si="8"/>
        <v>0</v>
      </c>
      <c r="AJ116" s="224">
        <f t="shared" si="9"/>
        <v>0</v>
      </c>
      <c r="AK116" s="225">
        <f t="shared" si="10"/>
        <v>0</v>
      </c>
      <c r="AL116" s="227" t="str">
        <f>IF(OR(SUM(X116:AG116)&lt;&gt;0,A116="EH"),INDEX(CASH!$B:$B,MATCH(A116,CASH!$A:$A,0)),"")</f>
        <v/>
      </c>
      <c r="AM116" s="230">
        <v>5850</v>
      </c>
      <c r="AN116" s="228">
        <f t="shared" si="11"/>
        <v>1.6630389671607845E-2</v>
      </c>
      <c r="AO116" s="122" t="str">
        <f>IF(ISERROR(VLOOKUP(A116,Config!$A$12:$A$32,1,FALSE)),LEFT(A116,2),"PRL")</f>
        <v>PR</v>
      </c>
      <c r="AP116" s="122" t="str">
        <f t="shared" si="12"/>
        <v>PR091</v>
      </c>
      <c r="AQ116" s="163" t="s">
        <v>881</v>
      </c>
      <c r="AR116" s="229" t="s">
        <v>781</v>
      </c>
      <c r="AS116" s="367" t="str">
        <f>IF(ISERROR(VLOOKUP($A116,'RAB Cat Lookup'!$B$4:$E$351,2,FALSE))=TRUE,"Unallocated",VLOOKUP($A116,'RAB Cat Lookup'!$B$4:$E$351,2,FALSE))</f>
        <v>Std</v>
      </c>
      <c r="AT116" s="367" t="str">
        <f>IF(ISERROR(VLOOKUP($A116,'RAB Cat Lookup'!$B$4:$E$351,4,FALSE))=TRUE,"Unallocated",VLOOKUP($A116,'RAB Cat Lookup'!$B$4:$E$351,4,FALSE))</f>
        <v>Substations</v>
      </c>
      <c r="AU116" s="121" t="str">
        <f t="shared" si="13"/>
        <v/>
      </c>
    </row>
    <row r="117" spans="1:47" x14ac:dyDescent="0.25">
      <c r="A117" s="217" t="s">
        <v>476</v>
      </c>
      <c r="B117" s="217" t="s">
        <v>477</v>
      </c>
      <c r="C117" s="123" t="s">
        <v>513</v>
      </c>
      <c r="D117" s="218">
        <f>S117/Config!A$40</f>
        <v>4939.7944862539052</v>
      </c>
      <c r="E117" s="219">
        <f>T117/Config!B$40</f>
        <v>0</v>
      </c>
      <c r="F117" s="219">
        <f>U117/Config!C$40</f>
        <v>0</v>
      </c>
      <c r="G117" s="219">
        <f>V117/Config!D$40</f>
        <v>0</v>
      </c>
      <c r="H117" s="219">
        <f>IF('Division Lvl'!H117="","",'Division Lvl'!H117/Escalators!C$11)</f>
        <v>0</v>
      </c>
      <c r="I117" s="220">
        <f>IF('Division Lvl'!I117="","",'Division Lvl'!I117/Escalators!D$11)</f>
        <v>0</v>
      </c>
      <c r="J117" s="220">
        <f>IF('Division Lvl'!J117="","",'Division Lvl'!J117/Escalators!E$11)</f>
        <v>0</v>
      </c>
      <c r="K117" s="220">
        <f>IF('Division Lvl'!K117="","",'Division Lvl'!K117/Escalators!F$11)</f>
        <v>0</v>
      </c>
      <c r="L117" s="220">
        <f>IF('Division Lvl'!L117="","",'Division Lvl'!L117/Escalators!G$11)</f>
        <v>0</v>
      </c>
      <c r="M117" s="220">
        <f>IF('Division Lvl'!M117="","",'Division Lvl'!M117/Escalators!H$11)</f>
        <v>0</v>
      </c>
      <c r="N117" s="220">
        <f>IF('Division Lvl'!N117="","",'Division Lvl'!N117/Escalators!I$11)</f>
        <v>0</v>
      </c>
      <c r="O117" s="220">
        <f>IF('Division Lvl'!O117="","",'Division Lvl'!O117/Escalators!J$11)</f>
        <v>0</v>
      </c>
      <c r="P117" s="220">
        <f>IF('Division Lvl'!P117="","",'Division Lvl'!P117/Escalators!K$11)</f>
        <v>0</v>
      </c>
      <c r="Q117" s="220">
        <f>IF('Division Lvl'!Q117="","",'Division Lvl'!Q117/Escalators!L$11)</f>
        <v>0</v>
      </c>
      <c r="R117" s="221">
        <v>0</v>
      </c>
      <c r="S117" s="222">
        <v>4475.21</v>
      </c>
      <c r="T117" s="223">
        <v>0</v>
      </c>
      <c r="U117" s="223">
        <v>0</v>
      </c>
      <c r="V117" s="223">
        <v>0</v>
      </c>
      <c r="W117" s="223">
        <v>0</v>
      </c>
      <c r="X117" s="224">
        <f>I117*Config!F$40</f>
        <v>0</v>
      </c>
      <c r="Y117" s="224">
        <f>J117*Config!G$40</f>
        <v>0</v>
      </c>
      <c r="Z117" s="224">
        <f>K117*Config!H$40</f>
        <v>0</v>
      </c>
      <c r="AA117" s="224">
        <f>L117*Config!I$40</f>
        <v>0</v>
      </c>
      <c r="AB117" s="224">
        <f>M117*Config!J$40</f>
        <v>0</v>
      </c>
      <c r="AC117" s="224">
        <f>N117*Config!K$40</f>
        <v>0</v>
      </c>
      <c r="AD117" s="224">
        <f>O117*Config!L$40</f>
        <v>0</v>
      </c>
      <c r="AE117" s="224">
        <f>P117*Config!M$40</f>
        <v>0</v>
      </c>
      <c r="AF117" s="224">
        <f>Q117*Config!N$40</f>
        <v>0</v>
      </c>
      <c r="AG117" s="225">
        <f>R117*Config!O$40</f>
        <v>0</v>
      </c>
      <c r="AH117" s="226">
        <f t="shared" si="7"/>
        <v>0</v>
      </c>
      <c r="AI117" s="220">
        <f t="shared" si="8"/>
        <v>0</v>
      </c>
      <c r="AJ117" s="224">
        <f t="shared" si="9"/>
        <v>0</v>
      </c>
      <c r="AK117" s="225">
        <f t="shared" si="10"/>
        <v>0</v>
      </c>
      <c r="AL117" s="227" t="str">
        <f>IF(OR(SUM(X117:AG117)&lt;&gt;0,A117="EH"),INDEX(CASH!$B:$B,MATCH(A117,CASH!$A:$A,0)),"")</f>
        <v/>
      </c>
      <c r="AM117" s="231">
        <v>4950</v>
      </c>
      <c r="AN117" s="228">
        <f t="shared" si="11"/>
        <v>0.12482092704578877</v>
      </c>
      <c r="AO117" s="122" t="str">
        <f>IF(ISERROR(VLOOKUP(A117,Config!$A$12:$A$32,1,FALSE)),LEFT(A117,2),"PRL")</f>
        <v>PR</v>
      </c>
      <c r="AP117" s="122" t="str">
        <f t="shared" si="12"/>
        <v>PR096</v>
      </c>
      <c r="AQ117" s="163" t="s">
        <v>881</v>
      </c>
      <c r="AR117" s="229" t="s">
        <v>781</v>
      </c>
      <c r="AS117" s="367" t="str">
        <f>IF(ISERROR(VLOOKUP($A117,'RAB Cat Lookup'!$B$4:$E$351,2,FALSE))=TRUE,"Unallocated",VLOOKUP($A117,'RAB Cat Lookup'!$B$4:$E$351,2,FALSE))</f>
        <v>Unallocated</v>
      </c>
      <c r="AT117" s="367" t="str">
        <f>IF(ISERROR(VLOOKUP($A117,'RAB Cat Lookup'!$B$4:$E$351,4,FALSE))=TRUE,"Unallocated",VLOOKUP($A117,'RAB Cat Lookup'!$B$4:$E$351,4,FALSE))</f>
        <v>Unallocated</v>
      </c>
      <c r="AU117" s="121" t="str">
        <f t="shared" si="13"/>
        <v/>
      </c>
    </row>
    <row r="118" spans="1:47" x14ac:dyDescent="0.25">
      <c r="A118" s="217" t="s">
        <v>440</v>
      </c>
      <c r="B118" s="217" t="s">
        <v>539</v>
      </c>
      <c r="C118" s="123" t="s">
        <v>513</v>
      </c>
      <c r="D118" s="218">
        <f>S118/Config!A$40</f>
        <v>979194.9319668276</v>
      </c>
      <c r="E118" s="219">
        <f>T118/Config!B$40</f>
        <v>5375.1164832812492</v>
      </c>
      <c r="F118" s="219">
        <f>U118/Config!C$40</f>
        <v>0</v>
      </c>
      <c r="G118" s="219">
        <f>V118/Config!D$40</f>
        <v>0</v>
      </c>
      <c r="H118" s="219">
        <f>IF('Division Lvl'!H118="","",'Division Lvl'!H118/Escalators!C$11)</f>
        <v>0</v>
      </c>
      <c r="I118" s="220">
        <f>IF('Division Lvl'!I118="","",'Division Lvl'!I118/Escalators!D$11)</f>
        <v>0</v>
      </c>
      <c r="J118" s="220">
        <f>IF('Division Lvl'!J118="","",'Division Lvl'!J118/Escalators!E$11)</f>
        <v>0</v>
      </c>
      <c r="K118" s="220">
        <f>IF('Division Lvl'!K118="","",'Division Lvl'!K118/Escalators!F$11)</f>
        <v>0</v>
      </c>
      <c r="L118" s="220">
        <f>IF('Division Lvl'!L118="","",'Division Lvl'!L118/Escalators!G$11)</f>
        <v>0</v>
      </c>
      <c r="M118" s="220">
        <f>IF('Division Lvl'!M118="","",'Division Lvl'!M118/Escalators!H$11)</f>
        <v>0</v>
      </c>
      <c r="N118" s="220">
        <f>IF('Division Lvl'!N118="","",'Division Lvl'!N118/Escalators!I$11)</f>
        <v>0</v>
      </c>
      <c r="O118" s="220">
        <f>IF('Division Lvl'!O118="","",'Division Lvl'!O118/Escalators!J$11)</f>
        <v>0</v>
      </c>
      <c r="P118" s="220">
        <f>IF('Division Lvl'!P118="","",'Division Lvl'!P118/Escalators!K$11)</f>
        <v>0</v>
      </c>
      <c r="Q118" s="220">
        <f>IF('Division Lvl'!Q118="","",'Division Lvl'!Q118/Escalators!L$11)</f>
        <v>0</v>
      </c>
      <c r="R118" s="221">
        <v>0</v>
      </c>
      <c r="S118" s="222">
        <v>887102.2799999998</v>
      </c>
      <c r="T118" s="223">
        <v>4991.33</v>
      </c>
      <c r="U118" s="223">
        <v>0</v>
      </c>
      <c r="V118" s="223">
        <v>0</v>
      </c>
      <c r="W118" s="223">
        <v>0</v>
      </c>
      <c r="X118" s="224">
        <f>I118*Config!F$40</f>
        <v>0</v>
      </c>
      <c r="Y118" s="224">
        <f>J118*Config!G$40</f>
        <v>0</v>
      </c>
      <c r="Z118" s="224">
        <f>K118*Config!H$40</f>
        <v>0</v>
      </c>
      <c r="AA118" s="224">
        <f>L118*Config!I$40</f>
        <v>0</v>
      </c>
      <c r="AB118" s="224">
        <f>M118*Config!J$40</f>
        <v>0</v>
      </c>
      <c r="AC118" s="224">
        <f>N118*Config!K$40</f>
        <v>0</v>
      </c>
      <c r="AD118" s="224">
        <f>O118*Config!L$40</f>
        <v>0</v>
      </c>
      <c r="AE118" s="224">
        <f>P118*Config!M$40</f>
        <v>0</v>
      </c>
      <c r="AF118" s="224">
        <f>Q118*Config!N$40</f>
        <v>0</v>
      </c>
      <c r="AG118" s="225">
        <f>R118*Config!O$40</f>
        <v>0</v>
      </c>
      <c r="AH118" s="226">
        <f t="shared" si="7"/>
        <v>0</v>
      </c>
      <c r="AI118" s="220">
        <f t="shared" si="8"/>
        <v>0</v>
      </c>
      <c r="AJ118" s="224">
        <f t="shared" si="9"/>
        <v>0</v>
      </c>
      <c r="AK118" s="225">
        <f t="shared" si="10"/>
        <v>0</v>
      </c>
      <c r="AL118" s="227" t="str">
        <f>IF(OR(SUM(X118:AG118)&lt;&gt;0,A118="EH"),INDEX(CASH!$B:$B,MATCH(A118,CASH!$A:$A,0)),"")</f>
        <v/>
      </c>
      <c r="AM118" s="230">
        <v>4500</v>
      </c>
      <c r="AN118" s="228">
        <f t="shared" si="11"/>
        <v>0.25395950357025276</v>
      </c>
      <c r="AO118" s="122" t="str">
        <f>IF(ISERROR(VLOOKUP(A118,Config!$A$12:$A$32,1,FALSE)),LEFT(A118,2),"PRL")</f>
        <v>PR</v>
      </c>
      <c r="AP118" s="122" t="str">
        <f t="shared" si="12"/>
        <v>PR102</v>
      </c>
      <c r="AQ118" s="163" t="s">
        <v>881</v>
      </c>
      <c r="AR118" s="229" t="s">
        <v>781</v>
      </c>
      <c r="AS118" s="367" t="str">
        <f>IF(ISERROR(VLOOKUP($A118,'RAB Cat Lookup'!$B$4:$E$351,2,FALSE))=TRUE,"Unallocated",VLOOKUP($A118,'RAB Cat Lookup'!$B$4:$E$351,2,FALSE))</f>
        <v>Std</v>
      </c>
      <c r="AT118" s="367" t="str">
        <f>IF(ISERROR(VLOOKUP($A118,'RAB Cat Lookup'!$B$4:$E$351,4,FALSE))=TRUE,"Unallocated",VLOOKUP($A118,'RAB Cat Lookup'!$B$4:$E$351,4,FALSE))</f>
        <v>Sub-transmission lines and cables</v>
      </c>
      <c r="AU118" s="121" t="str">
        <f t="shared" si="13"/>
        <v/>
      </c>
    </row>
    <row r="119" spans="1:47" x14ac:dyDescent="0.25">
      <c r="A119" s="217" t="s">
        <v>100</v>
      </c>
      <c r="B119" s="217" t="s">
        <v>312</v>
      </c>
      <c r="C119" s="123" t="s">
        <v>513</v>
      </c>
      <c r="D119" s="218">
        <f>S119/Config!A$40</f>
        <v>9511670.8172382433</v>
      </c>
      <c r="E119" s="219">
        <f>T119/Config!B$40</f>
        <v>3578837.4092423432</v>
      </c>
      <c r="F119" s="219">
        <f>U119/Config!C$40</f>
        <v>145433.99485625004</v>
      </c>
      <c r="G119" s="219">
        <f>V119/Config!D$40</f>
        <v>1620019.9312499997</v>
      </c>
      <c r="H119" s="219">
        <f>IF('Division Lvl'!H119="","",'Division Lvl'!H119/Escalators!C$11)</f>
        <v>3153918</v>
      </c>
      <c r="I119" s="220">
        <f>IF('Division Lvl'!I119="","",'Division Lvl'!I119/Escalators!D$11)</f>
        <v>1764073.8375459167</v>
      </c>
      <c r="J119" s="220">
        <f>IF('Division Lvl'!J119="","",'Division Lvl'!J119/Escalators!E$11)</f>
        <v>5097.304869398954</v>
      </c>
      <c r="K119" s="220">
        <f>IF('Division Lvl'!K119="","",'Division Lvl'!K119/Escalators!F$11)</f>
        <v>0</v>
      </c>
      <c r="L119" s="220">
        <f>IF('Division Lvl'!L119="","",'Division Lvl'!L119/Escalators!G$11)</f>
        <v>0</v>
      </c>
      <c r="M119" s="220">
        <f>IF('Division Lvl'!M119="","",'Division Lvl'!M119/Escalators!H$11)</f>
        <v>0</v>
      </c>
      <c r="N119" s="220">
        <f>IF('Division Lvl'!N119="","",'Division Lvl'!N119/Escalators!I$11)</f>
        <v>0</v>
      </c>
      <c r="O119" s="220">
        <f>IF('Division Lvl'!O119="","",'Division Lvl'!O119/Escalators!J$11)</f>
        <v>0</v>
      </c>
      <c r="P119" s="220">
        <f>IF('Division Lvl'!P119="","",'Division Lvl'!P119/Escalators!K$11)</f>
        <v>0</v>
      </c>
      <c r="Q119" s="220">
        <f>IF('Division Lvl'!Q119="","",'Division Lvl'!Q119/Escalators!L$11)</f>
        <v>0</v>
      </c>
      <c r="R119" s="221">
        <v>0</v>
      </c>
      <c r="S119" s="222">
        <v>8617104.3100000005</v>
      </c>
      <c r="T119" s="223">
        <v>3323306.31</v>
      </c>
      <c r="U119" s="223">
        <v>138426.17000000004</v>
      </c>
      <c r="V119" s="223">
        <v>1580507.2499999998</v>
      </c>
      <c r="W119" s="223">
        <v>3153918</v>
      </c>
      <c r="X119" s="224">
        <f>I119*Config!F$40</f>
        <v>1808175.6834845645</v>
      </c>
      <c r="Y119" s="224">
        <f>J119*Config!G$40</f>
        <v>5355.3559284122757</v>
      </c>
      <c r="Z119" s="224">
        <f>K119*Config!H$40</f>
        <v>0</v>
      </c>
      <c r="AA119" s="224">
        <f>L119*Config!I$40</f>
        <v>0</v>
      </c>
      <c r="AB119" s="224">
        <f>M119*Config!J$40</f>
        <v>0</v>
      </c>
      <c r="AC119" s="224">
        <f>N119*Config!K$40</f>
        <v>0</v>
      </c>
      <c r="AD119" s="224">
        <f>O119*Config!L$40</f>
        <v>0</v>
      </c>
      <c r="AE119" s="224">
        <f>P119*Config!M$40</f>
        <v>0</v>
      </c>
      <c r="AF119" s="224">
        <f>Q119*Config!N$40</f>
        <v>0</v>
      </c>
      <c r="AG119" s="225">
        <f>R119*Config!O$40</f>
        <v>0</v>
      </c>
      <c r="AH119" s="226">
        <f t="shared" si="7"/>
        <v>1769171.1424153156</v>
      </c>
      <c r="AI119" s="220">
        <f t="shared" si="8"/>
        <v>1769171.1424153156</v>
      </c>
      <c r="AJ119" s="224">
        <f t="shared" si="9"/>
        <v>1813531.0394129767</v>
      </c>
      <c r="AK119" s="225">
        <f t="shared" si="10"/>
        <v>1813531.0394129767</v>
      </c>
      <c r="AL119" s="227">
        <f>IF(OR(SUM(X119:AG119)&lt;&gt;0,A119="EH"),INDEX(CASH!$B:$B,MATCH(A119,CASH!$A:$A,0)),"")</f>
        <v>170</v>
      </c>
      <c r="AM119" s="122">
        <f>AL119*VLOOKUP(C119,Config!$A$3:$C$9,3,FALSE)</f>
        <v>2550</v>
      </c>
      <c r="AN119" s="228">
        <f t="shared" si="11"/>
        <v>0.68279183402497479</v>
      </c>
      <c r="AO119" s="122" t="str">
        <f>IF(ISERROR(VLOOKUP(A119,Config!$A$12:$A$32,1,FALSE)),LEFT(A119,2),"PRL")</f>
        <v>PR</v>
      </c>
      <c r="AP119" s="122" t="str">
        <f t="shared" si="12"/>
        <v>PR110</v>
      </c>
      <c r="AQ119" s="163" t="s">
        <v>881</v>
      </c>
      <c r="AR119" s="229" t="s">
        <v>781</v>
      </c>
      <c r="AS119" s="367" t="str">
        <f>IF(ISERROR(VLOOKUP($A119,'RAB Cat Lookup'!$B$4:$E$351,2,FALSE))=TRUE,"Unallocated",VLOOKUP($A119,'RAB Cat Lookup'!$B$4:$E$351,2,FALSE))</f>
        <v>Std</v>
      </c>
      <c r="AT119" s="367" t="str">
        <f>IF(ISERROR(VLOOKUP($A119,'RAB Cat Lookup'!$B$4:$E$351,4,FALSE))=TRUE,"Unallocated",VLOOKUP($A119,'RAB Cat Lookup'!$B$4:$E$351,4,FALSE))</f>
        <v>Substations</v>
      </c>
      <c r="AU119" s="121" t="str">
        <f t="shared" si="13"/>
        <v/>
      </c>
    </row>
    <row r="120" spans="1:47" x14ac:dyDescent="0.25">
      <c r="A120" s="217" t="s">
        <v>112</v>
      </c>
      <c r="B120" s="217" t="s">
        <v>294</v>
      </c>
      <c r="C120" s="123" t="s">
        <v>513</v>
      </c>
      <c r="D120" s="218">
        <f>S120/Config!A$40</f>
        <v>3197.922554203124</v>
      </c>
      <c r="E120" s="219">
        <f>T120/Config!B$40</f>
        <v>0</v>
      </c>
      <c r="F120" s="219">
        <f>U120/Config!C$40</f>
        <v>0</v>
      </c>
      <c r="G120" s="219">
        <f>V120/Config!D$40</f>
        <v>9178.3215</v>
      </c>
      <c r="H120" s="219">
        <f>IF('Division Lvl'!H120="","",'Division Lvl'!H120/Escalators!C$11)</f>
        <v>99996</v>
      </c>
      <c r="I120" s="220">
        <f>IF('Division Lvl'!I120="","",'Division Lvl'!I120/Escalators!D$11)</f>
        <v>1311926.1089292632</v>
      </c>
      <c r="J120" s="220">
        <f>IF('Division Lvl'!J120="","",'Division Lvl'!J120/Escalators!E$11)</f>
        <v>3929193.281004604</v>
      </c>
      <c r="K120" s="220">
        <f>IF('Division Lvl'!K120="","",'Division Lvl'!K120/Escalators!F$11)</f>
        <v>3483419.4370183605</v>
      </c>
      <c r="L120" s="220">
        <f>IF('Division Lvl'!L120="","",'Division Lvl'!L120/Escalators!G$11)</f>
        <v>0</v>
      </c>
      <c r="M120" s="220">
        <f>IF('Division Lvl'!M120="","",'Division Lvl'!M120/Escalators!H$11)</f>
        <v>0</v>
      </c>
      <c r="N120" s="220">
        <f>IF('Division Lvl'!N120="","",'Division Lvl'!N120/Escalators!I$11)</f>
        <v>0</v>
      </c>
      <c r="O120" s="220">
        <f>IF('Division Lvl'!O120="","",'Division Lvl'!O120/Escalators!J$11)</f>
        <v>0</v>
      </c>
      <c r="P120" s="220">
        <f>IF('Division Lvl'!P120="","",'Division Lvl'!P120/Escalators!K$11)</f>
        <v>0</v>
      </c>
      <c r="Q120" s="220">
        <f>IF('Division Lvl'!Q120="","",'Division Lvl'!Q120/Escalators!L$11)</f>
        <v>0</v>
      </c>
      <c r="R120" s="221">
        <v>0</v>
      </c>
      <c r="S120" s="222">
        <v>2897.16</v>
      </c>
      <c r="T120" s="223">
        <v>0</v>
      </c>
      <c r="U120" s="223">
        <v>0</v>
      </c>
      <c r="V120" s="223">
        <v>8954.4600000000009</v>
      </c>
      <c r="W120" s="223">
        <v>99996</v>
      </c>
      <c r="X120" s="224">
        <f>I120*Config!F$40</f>
        <v>1344724.2616524945</v>
      </c>
      <c r="Y120" s="224">
        <f>J120*Config!G$40</f>
        <v>4128108.6908554616</v>
      </c>
      <c r="Z120" s="224">
        <f>K120*Config!H$40</f>
        <v>3751261.7346678497</v>
      </c>
      <c r="AA120" s="224">
        <f>L120*Config!I$40</f>
        <v>0</v>
      </c>
      <c r="AB120" s="224">
        <f>M120*Config!J$40</f>
        <v>0</v>
      </c>
      <c r="AC120" s="224">
        <f>N120*Config!K$40</f>
        <v>0</v>
      </c>
      <c r="AD120" s="224">
        <f>O120*Config!L$40</f>
        <v>0</v>
      </c>
      <c r="AE120" s="224">
        <f>P120*Config!M$40</f>
        <v>0</v>
      </c>
      <c r="AF120" s="224">
        <f>Q120*Config!N$40</f>
        <v>0</v>
      </c>
      <c r="AG120" s="225">
        <f>R120*Config!O$40</f>
        <v>0</v>
      </c>
      <c r="AH120" s="226">
        <f t="shared" si="7"/>
        <v>8724538.8269522283</v>
      </c>
      <c r="AI120" s="220">
        <f t="shared" si="8"/>
        <v>8724538.8269522283</v>
      </c>
      <c r="AJ120" s="224">
        <f t="shared" si="9"/>
        <v>9224094.6871758066</v>
      </c>
      <c r="AK120" s="225">
        <f t="shared" si="10"/>
        <v>9224094.6871758066</v>
      </c>
      <c r="AL120" s="227">
        <f>IF(OR(SUM(X120:AG120)&lt;&gt;0,A120="EH"),INDEX(CASH!$B:$B,MATCH(A120,CASH!$A:$A,0)),"")</f>
        <v>340</v>
      </c>
      <c r="AM120" s="122">
        <f>AL120*VLOOKUP(C120,Config!$A$3:$C$9,3,FALSE)</f>
        <v>5100</v>
      </c>
      <c r="AN120" s="228">
        <f t="shared" si="11"/>
        <v>9.2288249564898867E-2</v>
      </c>
      <c r="AO120" s="122" t="str">
        <f>IF(ISERROR(VLOOKUP(A120,Config!$A$12:$A$32,1,FALSE)),LEFT(A120,2),"PRL")</f>
        <v>PR</v>
      </c>
      <c r="AP120" s="122" t="str">
        <f t="shared" si="12"/>
        <v>PR113</v>
      </c>
      <c r="AQ120" s="163" t="s">
        <v>881</v>
      </c>
      <c r="AR120" s="229" t="s">
        <v>781</v>
      </c>
      <c r="AS120" s="367" t="str">
        <f>IF(ISERROR(VLOOKUP($A120,'RAB Cat Lookup'!$B$4:$E$351,2,FALSE))=TRUE,"Unallocated",VLOOKUP($A120,'RAB Cat Lookup'!$B$4:$E$351,2,FALSE))</f>
        <v>Std</v>
      </c>
      <c r="AT120" s="367" t="str">
        <f>IF(ISERROR(VLOOKUP($A120,'RAB Cat Lookup'!$B$4:$E$351,4,FALSE))=TRUE,"Unallocated",VLOOKUP($A120,'RAB Cat Lookup'!$B$4:$E$351,4,FALSE))</f>
        <v>Sub-transmission lines and cables</v>
      </c>
      <c r="AU120" s="121" t="str">
        <f t="shared" si="13"/>
        <v/>
      </c>
    </row>
    <row r="121" spans="1:47" x14ac:dyDescent="0.25">
      <c r="A121" s="217" t="s">
        <v>384</v>
      </c>
      <c r="B121" s="217" t="s">
        <v>540</v>
      </c>
      <c r="C121" s="123" t="s">
        <v>513</v>
      </c>
      <c r="D121" s="218">
        <f>S121/Config!A$40</f>
        <v>827423.43007624603</v>
      </c>
      <c r="E121" s="219">
        <f>T121/Config!B$40</f>
        <v>3168.8260464062496</v>
      </c>
      <c r="F121" s="219">
        <f>U121/Config!C$40</f>
        <v>0</v>
      </c>
      <c r="G121" s="219">
        <f>V121/Config!D$40</f>
        <v>0</v>
      </c>
      <c r="H121" s="219">
        <f>IF('Division Lvl'!H121="","",'Division Lvl'!H121/Escalators!C$11)</f>
        <v>0</v>
      </c>
      <c r="I121" s="220">
        <f>IF('Division Lvl'!I121="","",'Division Lvl'!I121/Escalators!D$11)</f>
        <v>0</v>
      </c>
      <c r="J121" s="220">
        <f>IF('Division Lvl'!J121="","",'Division Lvl'!J121/Escalators!E$11)</f>
        <v>0</v>
      </c>
      <c r="K121" s="220">
        <f>IF('Division Lvl'!K121="","",'Division Lvl'!K121/Escalators!F$11)</f>
        <v>0</v>
      </c>
      <c r="L121" s="220">
        <f>IF('Division Lvl'!L121="","",'Division Lvl'!L121/Escalators!G$11)</f>
        <v>0</v>
      </c>
      <c r="M121" s="220">
        <f>IF('Division Lvl'!M121="","",'Division Lvl'!M121/Escalators!H$11)</f>
        <v>0</v>
      </c>
      <c r="N121" s="220">
        <f>IF('Division Lvl'!N121="","",'Division Lvl'!N121/Escalators!I$11)</f>
        <v>0</v>
      </c>
      <c r="O121" s="220">
        <f>IF('Division Lvl'!O121="","",'Division Lvl'!O121/Escalators!J$11)</f>
        <v>0</v>
      </c>
      <c r="P121" s="220">
        <f>IF('Division Lvl'!P121="","",'Division Lvl'!P121/Escalators!K$11)</f>
        <v>0</v>
      </c>
      <c r="Q121" s="220">
        <f>IF('Division Lvl'!Q121="","",'Division Lvl'!Q121/Escalators!L$11)</f>
        <v>0</v>
      </c>
      <c r="R121" s="221">
        <v>0</v>
      </c>
      <c r="S121" s="222">
        <v>749604.79000000015</v>
      </c>
      <c r="T121" s="223">
        <v>2942.57</v>
      </c>
      <c r="U121" s="223">
        <v>0</v>
      </c>
      <c r="V121" s="223">
        <v>0</v>
      </c>
      <c r="W121" s="223">
        <v>0</v>
      </c>
      <c r="X121" s="224">
        <f>I121*Config!F$40</f>
        <v>0</v>
      </c>
      <c r="Y121" s="224">
        <f>J121*Config!G$40</f>
        <v>0</v>
      </c>
      <c r="Z121" s="224">
        <f>K121*Config!H$40</f>
        <v>0</v>
      </c>
      <c r="AA121" s="224">
        <f>L121*Config!I$40</f>
        <v>0</v>
      </c>
      <c r="AB121" s="224">
        <f>M121*Config!J$40</f>
        <v>0</v>
      </c>
      <c r="AC121" s="224">
        <f>N121*Config!K$40</f>
        <v>0</v>
      </c>
      <c r="AD121" s="224">
        <f>O121*Config!L$40</f>
        <v>0</v>
      </c>
      <c r="AE121" s="224">
        <f>P121*Config!M$40</f>
        <v>0</v>
      </c>
      <c r="AF121" s="224">
        <f>Q121*Config!N$40</f>
        <v>0</v>
      </c>
      <c r="AG121" s="225">
        <f>R121*Config!O$40</f>
        <v>0</v>
      </c>
      <c r="AH121" s="226">
        <f t="shared" si="7"/>
        <v>0</v>
      </c>
      <c r="AI121" s="220">
        <f t="shared" si="8"/>
        <v>0</v>
      </c>
      <c r="AJ121" s="224">
        <f t="shared" si="9"/>
        <v>0</v>
      </c>
      <c r="AK121" s="225">
        <f t="shared" si="10"/>
        <v>0</v>
      </c>
      <c r="AL121" s="227" t="str">
        <f>IF(OR(SUM(X121:AG121)&lt;&gt;0,A121="EH"),INDEX(CASH!$B:$B,MATCH(A121,CASH!$A:$A,0)),"")</f>
        <v/>
      </c>
      <c r="AM121" s="230">
        <v>4950</v>
      </c>
      <c r="AN121" s="228">
        <f t="shared" si="11"/>
        <v>0.12482092704578877</v>
      </c>
      <c r="AO121" s="122" t="str">
        <f>IF(ISERROR(VLOOKUP(A121,Config!$A$12:$A$32,1,FALSE)),LEFT(A121,2),"PRL")</f>
        <v>PR</v>
      </c>
      <c r="AP121" s="122" t="str">
        <f t="shared" si="12"/>
        <v>PR123</v>
      </c>
      <c r="AQ121" s="163" t="s">
        <v>881</v>
      </c>
      <c r="AR121" s="229" t="s">
        <v>781</v>
      </c>
      <c r="AS121" s="367" t="str">
        <f>IF(ISERROR(VLOOKUP($A121,'RAB Cat Lookup'!$B$4:$E$351,2,FALSE))=TRUE,"Unallocated",VLOOKUP($A121,'RAB Cat Lookup'!$B$4:$E$351,2,FALSE))</f>
        <v>Std</v>
      </c>
      <c r="AT121" s="367" t="str">
        <f>IF(ISERROR(VLOOKUP($A121,'RAB Cat Lookup'!$B$4:$E$351,4,FALSE))=TRUE,"Unallocated",VLOOKUP($A121,'RAB Cat Lookup'!$B$4:$E$351,4,FALSE))</f>
        <v>Sub-transmission lines and cables</v>
      </c>
      <c r="AU121" s="121" t="str">
        <f t="shared" si="13"/>
        <v/>
      </c>
    </row>
    <row r="122" spans="1:47" x14ac:dyDescent="0.25">
      <c r="A122" s="217" t="s">
        <v>379</v>
      </c>
      <c r="B122" s="217" t="s">
        <v>380</v>
      </c>
      <c r="C122" s="123" t="s">
        <v>513</v>
      </c>
      <c r="D122" s="218">
        <f>S122/Config!A$40</f>
        <v>1072924.839315996</v>
      </c>
      <c r="E122" s="219">
        <f>T122/Config!B$40</f>
        <v>167.15496281249997</v>
      </c>
      <c r="F122" s="219">
        <f>U122/Config!C$40</f>
        <v>0</v>
      </c>
      <c r="G122" s="219">
        <f>V122/Config!D$40</f>
        <v>0</v>
      </c>
      <c r="H122" s="219">
        <f>IF('Division Lvl'!H122="","",'Division Lvl'!H122/Escalators!C$11)</f>
        <v>0</v>
      </c>
      <c r="I122" s="220">
        <f>IF('Division Lvl'!I122="","",'Division Lvl'!I122/Escalators!D$11)</f>
        <v>0</v>
      </c>
      <c r="J122" s="220">
        <f>IF('Division Lvl'!J122="","",'Division Lvl'!J122/Escalators!E$11)</f>
        <v>0</v>
      </c>
      <c r="K122" s="220">
        <f>IF('Division Lvl'!K122="","",'Division Lvl'!K122/Escalators!F$11)</f>
        <v>0</v>
      </c>
      <c r="L122" s="220">
        <f>IF('Division Lvl'!L122="","",'Division Lvl'!L122/Escalators!G$11)</f>
        <v>0</v>
      </c>
      <c r="M122" s="220">
        <f>IF('Division Lvl'!M122="","",'Division Lvl'!M122/Escalators!H$11)</f>
        <v>0</v>
      </c>
      <c r="N122" s="220">
        <f>IF('Division Lvl'!N122="","",'Division Lvl'!N122/Escalators!I$11)</f>
        <v>0</v>
      </c>
      <c r="O122" s="220">
        <f>IF('Division Lvl'!O122="","",'Division Lvl'!O122/Escalators!J$11)</f>
        <v>0</v>
      </c>
      <c r="P122" s="220">
        <f>IF('Division Lvl'!P122="","",'Division Lvl'!P122/Escalators!K$11)</f>
        <v>0</v>
      </c>
      <c r="Q122" s="220">
        <f>IF('Division Lvl'!Q122="","",'Division Lvl'!Q122/Escalators!L$11)</f>
        <v>0</v>
      </c>
      <c r="R122" s="221">
        <v>0</v>
      </c>
      <c r="S122" s="222">
        <v>972016.95000000019</v>
      </c>
      <c r="T122" s="223">
        <v>155.22</v>
      </c>
      <c r="U122" s="223">
        <v>0</v>
      </c>
      <c r="V122" s="223">
        <v>0</v>
      </c>
      <c r="W122" s="223">
        <v>0</v>
      </c>
      <c r="X122" s="224">
        <f>I122*Config!F$40</f>
        <v>0</v>
      </c>
      <c r="Y122" s="224">
        <f>J122*Config!G$40</f>
        <v>0</v>
      </c>
      <c r="Z122" s="224">
        <f>K122*Config!H$40</f>
        <v>0</v>
      </c>
      <c r="AA122" s="224">
        <f>L122*Config!I$40</f>
        <v>0</v>
      </c>
      <c r="AB122" s="224">
        <f>M122*Config!J$40</f>
        <v>0</v>
      </c>
      <c r="AC122" s="224">
        <f>N122*Config!K$40</f>
        <v>0</v>
      </c>
      <c r="AD122" s="224">
        <f>O122*Config!L$40</f>
        <v>0</v>
      </c>
      <c r="AE122" s="224">
        <f>P122*Config!M$40</f>
        <v>0</v>
      </c>
      <c r="AF122" s="224">
        <f>Q122*Config!N$40</f>
        <v>0</v>
      </c>
      <c r="AG122" s="225">
        <f>R122*Config!O$40</f>
        <v>0</v>
      </c>
      <c r="AH122" s="226">
        <f t="shared" si="7"/>
        <v>0</v>
      </c>
      <c r="AI122" s="220">
        <f t="shared" si="8"/>
        <v>0</v>
      </c>
      <c r="AJ122" s="224">
        <f t="shared" si="9"/>
        <v>0</v>
      </c>
      <c r="AK122" s="225">
        <f t="shared" si="10"/>
        <v>0</v>
      </c>
      <c r="AL122" s="227" t="str">
        <f>IF(OR(SUM(X122:AG122)&lt;&gt;0,A122="EH"),INDEX(CASH!$B:$B,MATCH(A122,CASH!$A:$A,0)),"")</f>
        <v/>
      </c>
      <c r="AM122" s="230">
        <v>4950</v>
      </c>
      <c r="AN122" s="228">
        <f t="shared" si="11"/>
        <v>0.12482092704578877</v>
      </c>
      <c r="AO122" s="122" t="str">
        <f>IF(ISERROR(VLOOKUP(A122,Config!$A$12:$A$32,1,FALSE)),LEFT(A122,2),"PRL")</f>
        <v>PR</v>
      </c>
      <c r="AP122" s="122" t="str">
        <f t="shared" si="12"/>
        <v>PR126</v>
      </c>
      <c r="AQ122" s="163" t="s">
        <v>881</v>
      </c>
      <c r="AR122" s="229" t="s">
        <v>781</v>
      </c>
      <c r="AS122" s="367" t="str">
        <f>IF(ISERROR(VLOOKUP($A122,'RAB Cat Lookup'!$B$4:$E$351,2,FALSE))=TRUE,"Unallocated",VLOOKUP($A122,'RAB Cat Lookup'!$B$4:$E$351,2,FALSE))</f>
        <v>Std</v>
      </c>
      <c r="AT122" s="367" t="str">
        <f>IF(ISERROR(VLOOKUP($A122,'RAB Cat Lookup'!$B$4:$E$351,4,FALSE))=TRUE,"Unallocated",VLOOKUP($A122,'RAB Cat Lookup'!$B$4:$E$351,4,FALSE))</f>
        <v>Substations</v>
      </c>
      <c r="AU122" s="121" t="str">
        <f t="shared" si="13"/>
        <v/>
      </c>
    </row>
    <row r="123" spans="1:47" x14ac:dyDescent="0.25">
      <c r="A123" s="217" t="s">
        <v>397</v>
      </c>
      <c r="B123" s="217" t="s">
        <v>790</v>
      </c>
      <c r="C123" s="123" t="s">
        <v>513</v>
      </c>
      <c r="D123" s="218">
        <f>S123/Config!A$40</f>
        <v>355952.5255057108</v>
      </c>
      <c r="E123" s="219">
        <f>T123/Config!B$40</f>
        <v>259765.34893671868</v>
      </c>
      <c r="F123" s="219">
        <f>U123/Config!C$40</f>
        <v>16319.883437499999</v>
      </c>
      <c r="G123" s="219">
        <f>V123/Config!D$40</f>
        <v>7984.0324999999993</v>
      </c>
      <c r="H123" s="219">
        <f>IF('Division Lvl'!H123="","",'Division Lvl'!H123/Escalators!C$11)</f>
        <v>0</v>
      </c>
      <c r="I123" s="220">
        <f>IF('Division Lvl'!I123="","",'Division Lvl'!I123/Escalators!D$11)</f>
        <v>0</v>
      </c>
      <c r="J123" s="220">
        <f>IF('Division Lvl'!J123="","",'Division Lvl'!J123/Escalators!E$11)</f>
        <v>0</v>
      </c>
      <c r="K123" s="220">
        <f>IF('Division Lvl'!K123="","",'Division Lvl'!K123/Escalators!F$11)</f>
        <v>0</v>
      </c>
      <c r="L123" s="220">
        <f>IF('Division Lvl'!L123="","",'Division Lvl'!L123/Escalators!G$11)</f>
        <v>0</v>
      </c>
      <c r="M123" s="220">
        <f>IF('Division Lvl'!M123="","",'Division Lvl'!M123/Escalators!H$11)</f>
        <v>0</v>
      </c>
      <c r="N123" s="220">
        <f>IF('Division Lvl'!N123="","",'Division Lvl'!N123/Escalators!I$11)</f>
        <v>0</v>
      </c>
      <c r="O123" s="220">
        <f>IF('Division Lvl'!O123="","",'Division Lvl'!O123/Escalators!J$11)</f>
        <v>0</v>
      </c>
      <c r="P123" s="220">
        <f>IF('Division Lvl'!P123="","",'Division Lvl'!P123/Escalators!K$11)</f>
        <v>0</v>
      </c>
      <c r="Q123" s="220">
        <f>IF('Division Lvl'!Q123="","",'Division Lvl'!Q123/Escalators!L$11)</f>
        <v>0</v>
      </c>
      <c r="R123" s="221">
        <v>0</v>
      </c>
      <c r="S123" s="222">
        <v>322475.42</v>
      </c>
      <c r="T123" s="223">
        <v>241217.94999999998</v>
      </c>
      <c r="U123" s="223">
        <v>15533.5</v>
      </c>
      <c r="V123" s="223">
        <v>7789.3</v>
      </c>
      <c r="W123" s="223">
        <v>0</v>
      </c>
      <c r="X123" s="224">
        <f>I123*Config!F$40</f>
        <v>0</v>
      </c>
      <c r="Y123" s="224">
        <f>J123*Config!G$40</f>
        <v>0</v>
      </c>
      <c r="Z123" s="224">
        <f>K123*Config!H$40</f>
        <v>0</v>
      </c>
      <c r="AA123" s="224">
        <f>L123*Config!I$40</f>
        <v>0</v>
      </c>
      <c r="AB123" s="224">
        <f>M123*Config!J$40</f>
        <v>0</v>
      </c>
      <c r="AC123" s="224">
        <f>N123*Config!K$40</f>
        <v>0</v>
      </c>
      <c r="AD123" s="224">
        <f>O123*Config!L$40</f>
        <v>0</v>
      </c>
      <c r="AE123" s="224">
        <f>P123*Config!M$40</f>
        <v>0</v>
      </c>
      <c r="AF123" s="224">
        <f>Q123*Config!N$40</f>
        <v>0</v>
      </c>
      <c r="AG123" s="225">
        <f>R123*Config!O$40</f>
        <v>0</v>
      </c>
      <c r="AH123" s="226">
        <f t="shared" si="7"/>
        <v>0</v>
      </c>
      <c r="AI123" s="220">
        <f t="shared" si="8"/>
        <v>0</v>
      </c>
      <c r="AJ123" s="224">
        <f t="shared" si="9"/>
        <v>0</v>
      </c>
      <c r="AK123" s="225">
        <f t="shared" si="10"/>
        <v>0</v>
      </c>
      <c r="AL123" s="227" t="str">
        <f>IF(OR(SUM(X123:AG123)&lt;&gt;0,A123="EH"),INDEX(CASH!$B:$B,MATCH(A123,CASH!$A:$A,0)),"")</f>
        <v/>
      </c>
      <c r="AM123" s="230">
        <v>3750</v>
      </c>
      <c r="AN123" s="228">
        <f t="shared" si="11"/>
        <v>0.38410230795100964</v>
      </c>
      <c r="AO123" s="122" t="str">
        <f>IF(ISERROR(VLOOKUP(A123,Config!$A$12:$A$32,1,FALSE)),LEFT(A123,2),"PRL")</f>
        <v>PR</v>
      </c>
      <c r="AP123" s="122" t="str">
        <f t="shared" si="12"/>
        <v>PR128</v>
      </c>
      <c r="AQ123" s="163" t="s">
        <v>881</v>
      </c>
      <c r="AR123" s="229" t="s">
        <v>781</v>
      </c>
      <c r="AS123" s="367" t="str">
        <f>IF(ISERROR(VLOOKUP($A123,'RAB Cat Lookup'!$B$4:$E$351,2,FALSE))=TRUE,"Unallocated",VLOOKUP($A123,'RAB Cat Lookup'!$B$4:$E$351,2,FALSE))</f>
        <v>Std</v>
      </c>
      <c r="AT123" s="367" t="str">
        <f>IF(ISERROR(VLOOKUP($A123,'RAB Cat Lookup'!$B$4:$E$351,4,FALSE))=TRUE,"Unallocated",VLOOKUP($A123,'RAB Cat Lookup'!$B$4:$E$351,4,FALSE))</f>
        <v>Substations</v>
      </c>
      <c r="AU123" s="121" t="str">
        <f t="shared" si="13"/>
        <v/>
      </c>
    </row>
    <row r="124" spans="1:47" x14ac:dyDescent="0.25">
      <c r="A124" s="217" t="s">
        <v>433</v>
      </c>
      <c r="B124" s="217" t="s">
        <v>541</v>
      </c>
      <c r="C124" s="123" t="s">
        <v>513</v>
      </c>
      <c r="D124" s="218">
        <f>S124/Config!A$40</f>
        <v>31865.058174753896</v>
      </c>
      <c r="E124" s="219">
        <f>T124/Config!B$40</f>
        <v>3165.8645971874998</v>
      </c>
      <c r="F124" s="219">
        <f>U124/Config!C$40</f>
        <v>0</v>
      </c>
      <c r="G124" s="219">
        <f>V124/Config!D$40</f>
        <v>0</v>
      </c>
      <c r="H124" s="219">
        <f>IF('Division Lvl'!H124="","",'Division Lvl'!H124/Escalators!C$11)</f>
        <v>0</v>
      </c>
      <c r="I124" s="220">
        <f>IF('Division Lvl'!I124="","",'Division Lvl'!I124/Escalators!D$11)</f>
        <v>0</v>
      </c>
      <c r="J124" s="220">
        <f>IF('Division Lvl'!J124="","",'Division Lvl'!J124/Escalators!E$11)</f>
        <v>0</v>
      </c>
      <c r="K124" s="220">
        <f>IF('Division Lvl'!K124="","",'Division Lvl'!K124/Escalators!F$11)</f>
        <v>0</v>
      </c>
      <c r="L124" s="220">
        <f>IF('Division Lvl'!L124="","",'Division Lvl'!L124/Escalators!G$11)</f>
        <v>0</v>
      </c>
      <c r="M124" s="220">
        <f>IF('Division Lvl'!M124="","",'Division Lvl'!M124/Escalators!H$11)</f>
        <v>0</v>
      </c>
      <c r="N124" s="220">
        <f>IF('Division Lvl'!N124="","",'Division Lvl'!N124/Escalators!I$11)</f>
        <v>0</v>
      </c>
      <c r="O124" s="220">
        <f>IF('Division Lvl'!O124="","",'Division Lvl'!O124/Escalators!J$11)</f>
        <v>0</v>
      </c>
      <c r="P124" s="220">
        <f>IF('Division Lvl'!P124="","",'Division Lvl'!P124/Escalators!K$11)</f>
        <v>0</v>
      </c>
      <c r="Q124" s="220">
        <f>IF('Division Lvl'!Q124="","",'Division Lvl'!Q124/Escalators!L$11)</f>
        <v>0</v>
      </c>
      <c r="R124" s="221">
        <v>0</v>
      </c>
      <c r="S124" s="222">
        <v>28868.17</v>
      </c>
      <c r="T124" s="223">
        <v>2939.82</v>
      </c>
      <c r="U124" s="223">
        <v>0</v>
      </c>
      <c r="V124" s="223">
        <v>0</v>
      </c>
      <c r="W124" s="223">
        <v>0</v>
      </c>
      <c r="X124" s="224">
        <f>I124*Config!F$40</f>
        <v>0</v>
      </c>
      <c r="Y124" s="224">
        <f>J124*Config!G$40</f>
        <v>0</v>
      </c>
      <c r="Z124" s="224">
        <f>K124*Config!H$40</f>
        <v>0</v>
      </c>
      <c r="AA124" s="224">
        <f>L124*Config!I$40</f>
        <v>0</v>
      </c>
      <c r="AB124" s="224">
        <f>M124*Config!J$40</f>
        <v>0</v>
      </c>
      <c r="AC124" s="224">
        <f>N124*Config!K$40</f>
        <v>0</v>
      </c>
      <c r="AD124" s="224">
        <f>O124*Config!L$40</f>
        <v>0</v>
      </c>
      <c r="AE124" s="224">
        <f>P124*Config!M$40</f>
        <v>0</v>
      </c>
      <c r="AF124" s="224">
        <f>Q124*Config!N$40</f>
        <v>0</v>
      </c>
      <c r="AG124" s="225">
        <f>R124*Config!O$40</f>
        <v>0</v>
      </c>
      <c r="AH124" s="226">
        <f t="shared" si="7"/>
        <v>0</v>
      </c>
      <c r="AI124" s="220">
        <f t="shared" si="8"/>
        <v>0</v>
      </c>
      <c r="AJ124" s="224">
        <f t="shared" si="9"/>
        <v>0</v>
      </c>
      <c r="AK124" s="225">
        <f t="shared" si="10"/>
        <v>0</v>
      </c>
      <c r="AL124" s="227" t="str">
        <f>IF(OR(SUM(X124:AG124)&lt;&gt;0,A124="EH"),INDEX(CASH!$B:$B,MATCH(A124,CASH!$A:$A,0)),"")</f>
        <v/>
      </c>
      <c r="AM124" s="230">
        <v>4950</v>
      </c>
      <c r="AN124" s="228">
        <f t="shared" si="11"/>
        <v>0.12482092704578877</v>
      </c>
      <c r="AO124" s="122" t="str">
        <f>IF(ISERROR(VLOOKUP(A124,Config!$A$12:$A$32,1,FALSE)),LEFT(A124,2),"PRL")</f>
        <v>PR</v>
      </c>
      <c r="AP124" s="122" t="str">
        <f t="shared" si="12"/>
        <v>PR144</v>
      </c>
      <c r="AQ124" s="163" t="s">
        <v>881</v>
      </c>
      <c r="AR124" s="229" t="s">
        <v>781</v>
      </c>
      <c r="AS124" s="367" t="str">
        <f>IF(ISERROR(VLOOKUP($A124,'RAB Cat Lookup'!$B$4:$E$351,2,FALSE))=TRUE,"Unallocated",VLOOKUP($A124,'RAB Cat Lookup'!$B$4:$E$351,2,FALSE))</f>
        <v>Std</v>
      </c>
      <c r="AT124" s="367" t="str">
        <f>IF(ISERROR(VLOOKUP($A124,'RAB Cat Lookup'!$B$4:$E$351,4,FALSE))=TRUE,"Unallocated",VLOOKUP($A124,'RAB Cat Lookup'!$B$4:$E$351,4,FALSE))</f>
        <v>Substations</v>
      </c>
      <c r="AU124" s="121" t="str">
        <f t="shared" si="13"/>
        <v/>
      </c>
    </row>
    <row r="125" spans="1:47" x14ac:dyDescent="0.25">
      <c r="A125" s="217" t="s">
        <v>424</v>
      </c>
      <c r="B125" s="217" t="s">
        <v>542</v>
      </c>
      <c r="C125" s="123" t="s">
        <v>513</v>
      </c>
      <c r="D125" s="218">
        <f>S125/Config!A$40</f>
        <v>17432.108570871089</v>
      </c>
      <c r="E125" s="219">
        <f>T125/Config!B$40</f>
        <v>-158.20600171874997</v>
      </c>
      <c r="F125" s="219">
        <f>U125/Config!C$40</f>
        <v>1670.1260312500001</v>
      </c>
      <c r="G125" s="219">
        <f>V125/Config!D$40</f>
        <v>0</v>
      </c>
      <c r="H125" s="219">
        <f>IF('Division Lvl'!H125="","",'Division Lvl'!H125/Escalators!C$11)</f>
        <v>0</v>
      </c>
      <c r="I125" s="220">
        <f>IF('Division Lvl'!I125="","",'Division Lvl'!I125/Escalators!D$11)</f>
        <v>0</v>
      </c>
      <c r="J125" s="220">
        <f>IF('Division Lvl'!J125="","",'Division Lvl'!J125/Escalators!E$11)</f>
        <v>0</v>
      </c>
      <c r="K125" s="220">
        <f>IF('Division Lvl'!K125="","",'Division Lvl'!K125/Escalators!F$11)</f>
        <v>0</v>
      </c>
      <c r="L125" s="220">
        <f>IF('Division Lvl'!L125="","",'Division Lvl'!L125/Escalators!G$11)</f>
        <v>0</v>
      </c>
      <c r="M125" s="220">
        <f>IF('Division Lvl'!M125="","",'Division Lvl'!M125/Escalators!H$11)</f>
        <v>0</v>
      </c>
      <c r="N125" s="220">
        <f>IF('Division Lvl'!N125="","",'Division Lvl'!N125/Escalators!I$11)</f>
        <v>0</v>
      </c>
      <c r="O125" s="220">
        <f>IF('Division Lvl'!O125="","",'Division Lvl'!O125/Escalators!J$11)</f>
        <v>0</v>
      </c>
      <c r="P125" s="220">
        <f>IF('Division Lvl'!P125="","",'Division Lvl'!P125/Escalators!K$11)</f>
        <v>0</v>
      </c>
      <c r="Q125" s="220">
        <f>IF('Division Lvl'!Q125="","",'Division Lvl'!Q125/Escalators!L$11)</f>
        <v>0</v>
      </c>
      <c r="R125" s="221">
        <v>0</v>
      </c>
      <c r="S125" s="222">
        <v>15792.63</v>
      </c>
      <c r="T125" s="223">
        <v>-146.91</v>
      </c>
      <c r="U125" s="223">
        <v>1589.65</v>
      </c>
      <c r="V125" s="223">
        <v>0</v>
      </c>
      <c r="W125" s="223">
        <v>0</v>
      </c>
      <c r="X125" s="224">
        <f>I125*Config!F$40</f>
        <v>0</v>
      </c>
      <c r="Y125" s="224">
        <f>J125*Config!G$40</f>
        <v>0</v>
      </c>
      <c r="Z125" s="224">
        <f>K125*Config!H$40</f>
        <v>0</v>
      </c>
      <c r="AA125" s="224">
        <f>L125*Config!I$40</f>
        <v>0</v>
      </c>
      <c r="AB125" s="224">
        <f>M125*Config!J$40</f>
        <v>0</v>
      </c>
      <c r="AC125" s="224">
        <f>N125*Config!K$40</f>
        <v>0</v>
      </c>
      <c r="AD125" s="224">
        <f>O125*Config!L$40</f>
        <v>0</v>
      </c>
      <c r="AE125" s="224">
        <f>P125*Config!M$40</f>
        <v>0</v>
      </c>
      <c r="AF125" s="224">
        <f>Q125*Config!N$40</f>
        <v>0</v>
      </c>
      <c r="AG125" s="225">
        <f>R125*Config!O$40</f>
        <v>0</v>
      </c>
      <c r="AH125" s="226">
        <f t="shared" si="7"/>
        <v>0</v>
      </c>
      <c r="AI125" s="220">
        <f t="shared" si="8"/>
        <v>0</v>
      </c>
      <c r="AJ125" s="224">
        <f t="shared" si="9"/>
        <v>0</v>
      </c>
      <c r="AK125" s="225">
        <f t="shared" si="10"/>
        <v>0</v>
      </c>
      <c r="AL125" s="227" t="str">
        <f>IF(OR(SUM(X125:AG125)&lt;&gt;0,A125="EH"),INDEX(CASH!$B:$B,MATCH(A125,CASH!$A:$A,0)),"")</f>
        <v/>
      </c>
      <c r="AM125" s="230">
        <v>4950</v>
      </c>
      <c r="AN125" s="228">
        <f t="shared" si="11"/>
        <v>0.12482092704578877</v>
      </c>
      <c r="AO125" s="122" t="str">
        <f>IF(ISERROR(VLOOKUP(A125,Config!$A$12:$A$32,1,FALSE)),LEFT(A125,2),"PRL")</f>
        <v>PR</v>
      </c>
      <c r="AP125" s="122" t="str">
        <f t="shared" si="12"/>
        <v>PR148</v>
      </c>
      <c r="AQ125" s="163" t="s">
        <v>881</v>
      </c>
      <c r="AR125" s="229" t="s">
        <v>781</v>
      </c>
      <c r="AS125" s="367" t="str">
        <f>IF(ISERROR(VLOOKUP($A125,'RAB Cat Lookup'!$B$4:$E$351,2,FALSE))=TRUE,"Unallocated",VLOOKUP($A125,'RAB Cat Lookup'!$B$4:$E$351,2,FALSE))</f>
        <v>Std</v>
      </c>
      <c r="AT125" s="367" t="str">
        <f>IF(ISERROR(VLOOKUP($A125,'RAB Cat Lookup'!$B$4:$E$351,4,FALSE))=TRUE,"Unallocated",VLOOKUP($A125,'RAB Cat Lookup'!$B$4:$E$351,4,FALSE))</f>
        <v>Transformers</v>
      </c>
      <c r="AU125" s="121" t="str">
        <f t="shared" si="13"/>
        <v/>
      </c>
    </row>
    <row r="126" spans="1:47" x14ac:dyDescent="0.25">
      <c r="A126" s="217" t="s">
        <v>419</v>
      </c>
      <c r="B126" s="217" t="s">
        <v>543</v>
      </c>
      <c r="C126" s="123" t="s">
        <v>513</v>
      </c>
      <c r="D126" s="218">
        <f>S126/Config!A$40</f>
        <v>82887.495506554667</v>
      </c>
      <c r="E126" s="219">
        <f>T126/Config!B$40</f>
        <v>82461.779643124974</v>
      </c>
      <c r="F126" s="219">
        <f>U126/Config!C$40</f>
        <v>4419.1283687500008</v>
      </c>
      <c r="G126" s="219">
        <f>V126/Config!D$40</f>
        <v>0</v>
      </c>
      <c r="H126" s="219">
        <f>IF('Division Lvl'!H126="","",'Division Lvl'!H126/Escalators!C$11)</f>
        <v>0</v>
      </c>
      <c r="I126" s="220">
        <f>IF('Division Lvl'!I126="","",'Division Lvl'!I126/Escalators!D$11)</f>
        <v>0</v>
      </c>
      <c r="J126" s="220">
        <f>IF('Division Lvl'!J126="","",'Division Lvl'!J126/Escalators!E$11)</f>
        <v>0</v>
      </c>
      <c r="K126" s="220">
        <f>IF('Division Lvl'!K126="","",'Division Lvl'!K126/Escalators!F$11)</f>
        <v>0</v>
      </c>
      <c r="L126" s="220">
        <f>IF('Division Lvl'!L126="","",'Division Lvl'!L126/Escalators!G$11)</f>
        <v>0</v>
      </c>
      <c r="M126" s="220">
        <f>IF('Division Lvl'!M126="","",'Division Lvl'!M126/Escalators!H$11)</f>
        <v>0</v>
      </c>
      <c r="N126" s="220">
        <f>IF('Division Lvl'!N126="","",'Division Lvl'!N126/Escalators!I$11)</f>
        <v>0</v>
      </c>
      <c r="O126" s="220">
        <f>IF('Division Lvl'!O126="","",'Division Lvl'!O126/Escalators!J$11)</f>
        <v>0</v>
      </c>
      <c r="P126" s="220">
        <f>IF('Division Lvl'!P126="","",'Division Lvl'!P126/Escalators!K$11)</f>
        <v>0</v>
      </c>
      <c r="Q126" s="220">
        <f>IF('Division Lvl'!Q126="","",'Division Lvl'!Q126/Escalators!L$11)</f>
        <v>0</v>
      </c>
      <c r="R126" s="221">
        <v>0</v>
      </c>
      <c r="S126" s="222">
        <v>75091.98</v>
      </c>
      <c r="T126" s="223">
        <v>76573.959999999992</v>
      </c>
      <c r="U126" s="223">
        <v>4206.1900000000005</v>
      </c>
      <c r="V126" s="223">
        <v>0</v>
      </c>
      <c r="W126" s="223">
        <v>0</v>
      </c>
      <c r="X126" s="224">
        <f>I126*Config!F$40</f>
        <v>0</v>
      </c>
      <c r="Y126" s="224">
        <f>J126*Config!G$40</f>
        <v>0</v>
      </c>
      <c r="Z126" s="224">
        <f>K126*Config!H$40</f>
        <v>0</v>
      </c>
      <c r="AA126" s="224">
        <f>L126*Config!I$40</f>
        <v>0</v>
      </c>
      <c r="AB126" s="224">
        <f>M126*Config!J$40</f>
        <v>0</v>
      </c>
      <c r="AC126" s="224">
        <f>N126*Config!K$40</f>
        <v>0</v>
      </c>
      <c r="AD126" s="224">
        <f>O126*Config!L$40</f>
        <v>0</v>
      </c>
      <c r="AE126" s="224">
        <f>P126*Config!M$40</f>
        <v>0</v>
      </c>
      <c r="AF126" s="224">
        <f>Q126*Config!N$40</f>
        <v>0</v>
      </c>
      <c r="AG126" s="225">
        <f>R126*Config!O$40</f>
        <v>0</v>
      </c>
      <c r="AH126" s="226">
        <f t="shared" si="7"/>
        <v>0</v>
      </c>
      <c r="AI126" s="220">
        <f t="shared" si="8"/>
        <v>0</v>
      </c>
      <c r="AJ126" s="224">
        <f t="shared" si="9"/>
        <v>0</v>
      </c>
      <c r="AK126" s="225">
        <f t="shared" si="10"/>
        <v>0</v>
      </c>
      <c r="AL126" s="227" t="str">
        <f>IF(OR(SUM(X126:AG126)&lt;&gt;0,A126="EH"),INDEX(CASH!$B:$B,MATCH(A126,CASH!$A:$A,0)),"")</f>
        <v/>
      </c>
      <c r="AM126" s="230">
        <v>4950</v>
      </c>
      <c r="AN126" s="228">
        <f t="shared" si="11"/>
        <v>0.12482092704578877</v>
      </c>
      <c r="AO126" s="122" t="str">
        <f>IF(ISERROR(VLOOKUP(A126,Config!$A$12:$A$32,1,FALSE)),LEFT(A126,2),"PRL")</f>
        <v>PR</v>
      </c>
      <c r="AP126" s="122" t="str">
        <f t="shared" si="12"/>
        <v>PR149</v>
      </c>
      <c r="AQ126" s="163" t="s">
        <v>881</v>
      </c>
      <c r="AR126" s="229" t="s">
        <v>781</v>
      </c>
      <c r="AS126" s="367" t="str">
        <f>IF(ISERROR(VLOOKUP($A126,'RAB Cat Lookup'!$B$4:$E$351,2,FALSE))=TRUE,"Unallocated",VLOOKUP($A126,'RAB Cat Lookup'!$B$4:$E$351,2,FALSE))</f>
        <v>Std</v>
      </c>
      <c r="AT126" s="367" t="str">
        <f>IF(ISERROR(VLOOKUP($A126,'RAB Cat Lookup'!$B$4:$E$351,4,FALSE))=TRUE,"Unallocated",VLOOKUP($A126,'RAB Cat Lookup'!$B$4:$E$351,4,FALSE))</f>
        <v>Substations</v>
      </c>
      <c r="AU126" s="121" t="str">
        <f t="shared" si="13"/>
        <v/>
      </c>
    </row>
    <row r="127" spans="1:47" x14ac:dyDescent="0.25">
      <c r="A127" s="217" t="s">
        <v>368</v>
      </c>
      <c r="B127" s="217" t="s">
        <v>369</v>
      </c>
      <c r="C127" s="123" t="s">
        <v>513</v>
      </c>
      <c r="D127" s="218">
        <f>S127/Config!A$40</f>
        <v>3237660.8116972256</v>
      </c>
      <c r="E127" s="219">
        <f>T127/Config!B$40</f>
        <v>1327392.6253939061</v>
      </c>
      <c r="F127" s="219">
        <f>U127/Config!C$40</f>
        <v>328164.75696250005</v>
      </c>
      <c r="G127" s="219">
        <f>V127/Config!D$40</f>
        <v>11571.788749999998</v>
      </c>
      <c r="H127" s="219">
        <f>IF('Division Lvl'!H127="","",'Division Lvl'!H127/Escalators!C$11)</f>
        <v>0</v>
      </c>
      <c r="I127" s="220">
        <f>IF('Division Lvl'!I127="","",'Division Lvl'!I127/Escalators!D$11)</f>
        <v>0</v>
      </c>
      <c r="J127" s="220">
        <f>IF('Division Lvl'!J127="","",'Division Lvl'!J127/Escalators!E$11)</f>
        <v>0</v>
      </c>
      <c r="K127" s="220">
        <f>IF('Division Lvl'!K127="","",'Division Lvl'!K127/Escalators!F$11)</f>
        <v>0</v>
      </c>
      <c r="L127" s="220">
        <f>IF('Division Lvl'!L127="","",'Division Lvl'!L127/Escalators!G$11)</f>
        <v>0</v>
      </c>
      <c r="M127" s="220">
        <f>IF('Division Lvl'!M127="","",'Division Lvl'!M127/Escalators!H$11)</f>
        <v>0</v>
      </c>
      <c r="N127" s="220">
        <f>IF('Division Lvl'!N127="","",'Division Lvl'!N127/Escalators!I$11)</f>
        <v>0</v>
      </c>
      <c r="O127" s="220">
        <f>IF('Division Lvl'!O127="","",'Division Lvl'!O127/Escalators!J$11)</f>
        <v>0</v>
      </c>
      <c r="P127" s="220">
        <f>IF('Division Lvl'!P127="","",'Division Lvl'!P127/Escalators!K$11)</f>
        <v>0</v>
      </c>
      <c r="Q127" s="220">
        <f>IF('Division Lvl'!Q127="","",'Division Lvl'!Q127/Escalators!L$11)</f>
        <v>0</v>
      </c>
      <c r="R127" s="221">
        <v>0</v>
      </c>
      <c r="S127" s="222">
        <v>2933160.9</v>
      </c>
      <c r="T127" s="223">
        <v>1232616.01</v>
      </c>
      <c r="U127" s="223">
        <v>312351.94000000006</v>
      </c>
      <c r="V127" s="223">
        <v>11289.55</v>
      </c>
      <c r="W127" s="223">
        <v>0</v>
      </c>
      <c r="X127" s="224">
        <f>I127*Config!F$40</f>
        <v>0</v>
      </c>
      <c r="Y127" s="224">
        <f>J127*Config!G$40</f>
        <v>0</v>
      </c>
      <c r="Z127" s="224">
        <f>K127*Config!H$40</f>
        <v>0</v>
      </c>
      <c r="AA127" s="224">
        <f>L127*Config!I$40</f>
        <v>0</v>
      </c>
      <c r="AB127" s="224">
        <f>M127*Config!J$40</f>
        <v>0</v>
      </c>
      <c r="AC127" s="224">
        <f>N127*Config!K$40</f>
        <v>0</v>
      </c>
      <c r="AD127" s="224">
        <f>O127*Config!L$40</f>
        <v>0</v>
      </c>
      <c r="AE127" s="224">
        <f>P127*Config!M$40</f>
        <v>0</v>
      </c>
      <c r="AF127" s="224">
        <f>Q127*Config!N$40</f>
        <v>0</v>
      </c>
      <c r="AG127" s="225">
        <f>R127*Config!O$40</f>
        <v>0</v>
      </c>
      <c r="AH127" s="226">
        <f t="shared" si="7"/>
        <v>0</v>
      </c>
      <c r="AI127" s="220">
        <f t="shared" si="8"/>
        <v>0</v>
      </c>
      <c r="AJ127" s="224">
        <f t="shared" si="9"/>
        <v>0</v>
      </c>
      <c r="AK127" s="225">
        <f t="shared" si="10"/>
        <v>0</v>
      </c>
      <c r="AL127" s="227" t="str">
        <f>IF(OR(SUM(X127:AG127)&lt;&gt;0,A127="EH"),INDEX(CASH!$B:$B,MATCH(A127,CASH!$A:$A,0)),"")</f>
        <v/>
      </c>
      <c r="AM127" s="230">
        <v>6450</v>
      </c>
      <c r="AN127" s="228">
        <f t="shared" si="11"/>
        <v>0</v>
      </c>
      <c r="AO127" s="122" t="str">
        <f>IF(ISERROR(VLOOKUP(A127,Config!$A$12:$A$32,1,FALSE)),LEFT(A127,2),"PRL")</f>
        <v>PR</v>
      </c>
      <c r="AP127" s="122" t="str">
        <f t="shared" si="12"/>
        <v>PR157</v>
      </c>
      <c r="AQ127" s="163" t="s">
        <v>881</v>
      </c>
      <c r="AR127" s="229" t="s">
        <v>781</v>
      </c>
      <c r="AS127" s="367" t="str">
        <f>IF(ISERROR(VLOOKUP($A127,'RAB Cat Lookup'!$B$4:$E$351,2,FALSE))=TRUE,"Unallocated",VLOOKUP($A127,'RAB Cat Lookup'!$B$4:$E$351,2,FALSE))</f>
        <v>Std</v>
      </c>
      <c r="AT127" s="367" t="str">
        <f>IF(ISERROR(VLOOKUP($A127,'RAB Cat Lookup'!$B$4:$E$351,4,FALSE))=TRUE,"Unallocated",VLOOKUP($A127,'RAB Cat Lookup'!$B$4:$E$351,4,FALSE))</f>
        <v>Substations</v>
      </c>
      <c r="AU127" s="121" t="str">
        <f t="shared" si="13"/>
        <v/>
      </c>
    </row>
    <row r="128" spans="1:47" x14ac:dyDescent="0.25">
      <c r="A128" s="217" t="s">
        <v>113</v>
      </c>
      <c r="B128" s="217" t="s">
        <v>114</v>
      </c>
      <c r="C128" s="123" t="s">
        <v>514</v>
      </c>
      <c r="D128" s="218">
        <f>S128/Config!A$40</f>
        <v>0</v>
      </c>
      <c r="E128" s="219">
        <f>T128/Config!B$40</f>
        <v>0</v>
      </c>
      <c r="F128" s="219">
        <f>U128/Config!C$40</f>
        <v>0</v>
      </c>
      <c r="G128" s="219">
        <f>V128/Config!D$40</f>
        <v>0</v>
      </c>
      <c r="H128" s="219">
        <f>IF('Division Lvl'!H128="","",'Division Lvl'!H128/Escalators!C$11)</f>
        <v>0</v>
      </c>
      <c r="I128" s="220">
        <f>IF('Division Lvl'!I128="","",'Division Lvl'!I128/Escalators!D$11)</f>
        <v>0</v>
      </c>
      <c r="J128" s="220">
        <f>IF('Division Lvl'!J128="","",'Division Lvl'!J128/Escalators!E$11)</f>
        <v>0</v>
      </c>
      <c r="K128" s="220">
        <f>IF('Division Lvl'!K128="","",'Division Lvl'!K128/Escalators!F$11)</f>
        <v>0</v>
      </c>
      <c r="L128" s="220">
        <f>IF('Division Lvl'!L128="","",'Division Lvl'!L128/Escalators!G$11)</f>
        <v>0</v>
      </c>
      <c r="M128" s="220">
        <f>IF('Division Lvl'!M128="","",'Division Lvl'!M128/Escalators!H$11)</f>
        <v>0</v>
      </c>
      <c r="N128" s="220">
        <f>IF('Division Lvl'!N128="","",'Division Lvl'!N128/Escalators!I$11)</f>
        <v>0</v>
      </c>
      <c r="O128" s="220">
        <f>IF('Division Lvl'!O128="","",'Division Lvl'!O128/Escalators!J$11)</f>
        <v>0</v>
      </c>
      <c r="P128" s="220">
        <f>IF('Division Lvl'!P128="","",'Division Lvl'!P128/Escalators!K$11)</f>
        <v>4155999.8786675083</v>
      </c>
      <c r="Q128" s="220">
        <f>IF('Division Lvl'!Q128="","",'Division Lvl'!Q128/Escalators!L$11)</f>
        <v>8311999.7573350165</v>
      </c>
      <c r="R128" s="221">
        <v>8404800</v>
      </c>
      <c r="S128" s="222">
        <v>0</v>
      </c>
      <c r="T128" s="223">
        <v>0</v>
      </c>
      <c r="U128" s="223">
        <v>0</v>
      </c>
      <c r="V128" s="223">
        <v>0</v>
      </c>
      <c r="W128" s="223">
        <v>0</v>
      </c>
      <c r="X128" s="224">
        <f>I128*Config!F$40</f>
        <v>0</v>
      </c>
      <c r="Y128" s="224">
        <f>J128*Config!G$40</f>
        <v>0</v>
      </c>
      <c r="Z128" s="224">
        <f>K128*Config!H$40</f>
        <v>0</v>
      </c>
      <c r="AA128" s="224">
        <f>L128*Config!I$40</f>
        <v>0</v>
      </c>
      <c r="AB128" s="224">
        <f>M128*Config!J$40</f>
        <v>0</v>
      </c>
      <c r="AC128" s="224">
        <f>N128*Config!K$40</f>
        <v>0</v>
      </c>
      <c r="AD128" s="224">
        <f>O128*Config!L$40</f>
        <v>0</v>
      </c>
      <c r="AE128" s="224">
        <f>P128*Config!M$40</f>
        <v>5063682.2942193588</v>
      </c>
      <c r="AF128" s="224">
        <f>Q128*Config!N$40</f>
        <v>10380548.703149684</v>
      </c>
      <c r="AG128" s="225">
        <f>R128*Config!O$40</f>
        <v>10758854.577061541</v>
      </c>
      <c r="AH128" s="226">
        <f t="shared" si="7"/>
        <v>0</v>
      </c>
      <c r="AI128" s="220">
        <f t="shared" si="8"/>
        <v>20872799.636002526</v>
      </c>
      <c r="AJ128" s="224">
        <f t="shared" si="9"/>
        <v>0</v>
      </c>
      <c r="AK128" s="225">
        <f t="shared" si="10"/>
        <v>26203085.574430585</v>
      </c>
      <c r="AL128" s="227">
        <f>IF(OR(SUM(X128:AG128)&lt;&gt;0,A128="EH"),INDEX(CASH!$B:$B,MATCH(A128,CASH!$A:$A,0)),"")</f>
        <v>40</v>
      </c>
      <c r="AM128" s="122">
        <f>AL128*VLOOKUP(C128,Config!$A$3:$C$9,3,FALSE)</f>
        <v>200</v>
      </c>
      <c r="AN128" s="228">
        <f t="shared" si="11"/>
        <v>1</v>
      </c>
      <c r="AO128" s="122" t="str">
        <f>IF(ISERROR(VLOOKUP(A128,Config!$A$12:$A$32,1,FALSE)),LEFT(A128,2),"PRL")</f>
        <v>PR</v>
      </c>
      <c r="AP128" s="122" t="str">
        <f t="shared" si="12"/>
        <v>PR170</v>
      </c>
      <c r="AQ128" s="163" t="s">
        <v>881</v>
      </c>
      <c r="AR128" s="229" t="s">
        <v>781</v>
      </c>
      <c r="AS128" s="367" t="str">
        <f>IF(ISERROR(VLOOKUP($A128,'RAB Cat Lookup'!$B$4:$E$351,2,FALSE))=TRUE,"Unallocated",VLOOKUP($A128,'RAB Cat Lookup'!$B$4:$E$351,2,FALSE))</f>
        <v>Std</v>
      </c>
      <c r="AT128" s="367" t="str">
        <f>IF(ISERROR(VLOOKUP($A128,'RAB Cat Lookup'!$B$4:$E$351,4,FALSE))=TRUE,"Unallocated",VLOOKUP($A128,'RAB Cat Lookup'!$B$4:$E$351,4,FALSE))</f>
        <v>Substations</v>
      </c>
      <c r="AU128" s="121" t="str">
        <f t="shared" si="13"/>
        <v/>
      </c>
    </row>
    <row r="129" spans="1:47" x14ac:dyDescent="0.25">
      <c r="A129" s="217" t="s">
        <v>407</v>
      </c>
      <c r="B129" s="217" t="s">
        <v>544</v>
      </c>
      <c r="C129" s="123" t="s">
        <v>513</v>
      </c>
      <c r="D129" s="218">
        <f>S129/Config!A$40</f>
        <v>98673.77490498824</v>
      </c>
      <c r="E129" s="219">
        <f>T129/Config!B$40</f>
        <v>0</v>
      </c>
      <c r="F129" s="219">
        <f>U129/Config!C$40</f>
        <v>0</v>
      </c>
      <c r="G129" s="219">
        <f>V129/Config!D$40</f>
        <v>0</v>
      </c>
      <c r="H129" s="219">
        <f>IF('Division Lvl'!H129="","",'Division Lvl'!H129/Escalators!C$11)</f>
        <v>0</v>
      </c>
      <c r="I129" s="220">
        <f>IF('Division Lvl'!I129="","",'Division Lvl'!I129/Escalators!D$11)</f>
        <v>0</v>
      </c>
      <c r="J129" s="220">
        <f>IF('Division Lvl'!J129="","",'Division Lvl'!J129/Escalators!E$11)</f>
        <v>0</v>
      </c>
      <c r="K129" s="220">
        <f>IF('Division Lvl'!K129="","",'Division Lvl'!K129/Escalators!F$11)</f>
        <v>0</v>
      </c>
      <c r="L129" s="220">
        <f>IF('Division Lvl'!L129="","",'Division Lvl'!L129/Escalators!G$11)</f>
        <v>0</v>
      </c>
      <c r="M129" s="220">
        <f>IF('Division Lvl'!M129="","",'Division Lvl'!M129/Escalators!H$11)</f>
        <v>0</v>
      </c>
      <c r="N129" s="220">
        <f>IF('Division Lvl'!N129="","",'Division Lvl'!N129/Escalators!I$11)</f>
        <v>0</v>
      </c>
      <c r="O129" s="220">
        <f>IF('Division Lvl'!O129="","",'Division Lvl'!O129/Escalators!J$11)</f>
        <v>0</v>
      </c>
      <c r="P129" s="220">
        <f>IF('Division Lvl'!P129="","",'Division Lvl'!P129/Escalators!K$11)</f>
        <v>0</v>
      </c>
      <c r="Q129" s="220">
        <f>IF('Division Lvl'!Q129="","",'Division Lvl'!Q129/Escalators!L$11)</f>
        <v>0</v>
      </c>
      <c r="R129" s="221">
        <v>0</v>
      </c>
      <c r="S129" s="222">
        <v>89393.569999999992</v>
      </c>
      <c r="T129" s="223">
        <v>0</v>
      </c>
      <c r="U129" s="223">
        <v>0</v>
      </c>
      <c r="V129" s="223">
        <v>0</v>
      </c>
      <c r="W129" s="223">
        <v>0</v>
      </c>
      <c r="X129" s="224">
        <f>I129*Config!F$40</f>
        <v>0</v>
      </c>
      <c r="Y129" s="224">
        <f>J129*Config!G$40</f>
        <v>0</v>
      </c>
      <c r="Z129" s="224">
        <f>K129*Config!H$40</f>
        <v>0</v>
      </c>
      <c r="AA129" s="224">
        <f>L129*Config!I$40</f>
        <v>0</v>
      </c>
      <c r="AB129" s="224">
        <f>M129*Config!J$40</f>
        <v>0</v>
      </c>
      <c r="AC129" s="224">
        <f>N129*Config!K$40</f>
        <v>0</v>
      </c>
      <c r="AD129" s="224">
        <f>O129*Config!L$40</f>
        <v>0</v>
      </c>
      <c r="AE129" s="224">
        <f>P129*Config!M$40</f>
        <v>0</v>
      </c>
      <c r="AF129" s="224">
        <f>Q129*Config!N$40</f>
        <v>0</v>
      </c>
      <c r="AG129" s="225">
        <f>R129*Config!O$40</f>
        <v>0</v>
      </c>
      <c r="AH129" s="226">
        <f t="shared" si="7"/>
        <v>0</v>
      </c>
      <c r="AI129" s="220">
        <f t="shared" si="8"/>
        <v>0</v>
      </c>
      <c r="AJ129" s="224">
        <f t="shared" si="9"/>
        <v>0</v>
      </c>
      <c r="AK129" s="225">
        <f t="shared" si="10"/>
        <v>0</v>
      </c>
      <c r="AL129" s="227" t="str">
        <f>IF(OR(SUM(X129:AG129)&lt;&gt;0,A129="EH"),INDEX(CASH!$B:$B,MATCH(A129,CASH!$A:$A,0)),"")</f>
        <v/>
      </c>
      <c r="AM129" s="230">
        <v>4950</v>
      </c>
      <c r="AN129" s="228">
        <f t="shared" si="11"/>
        <v>0.12482092704578877</v>
      </c>
      <c r="AO129" s="122" t="str">
        <f>IF(ISERROR(VLOOKUP(A129,Config!$A$12:$A$32,1,FALSE)),LEFT(A129,2),"PRL")</f>
        <v>PR</v>
      </c>
      <c r="AP129" s="122" t="str">
        <f t="shared" si="12"/>
        <v>PR172</v>
      </c>
      <c r="AQ129" s="163" t="s">
        <v>881</v>
      </c>
      <c r="AR129" s="229" t="s">
        <v>781</v>
      </c>
      <c r="AS129" s="367" t="str">
        <f>IF(ISERROR(VLOOKUP($A129,'RAB Cat Lookup'!$B$4:$E$351,2,FALSE))=TRUE,"Unallocated",VLOOKUP($A129,'RAB Cat Lookup'!$B$4:$E$351,2,FALSE))</f>
        <v>Std</v>
      </c>
      <c r="AT129" s="367" t="str">
        <f>IF(ISERROR(VLOOKUP($A129,'RAB Cat Lookup'!$B$4:$E$351,4,FALSE))=TRUE,"Unallocated",VLOOKUP($A129,'RAB Cat Lookup'!$B$4:$E$351,4,FALSE))</f>
        <v>Transformers</v>
      </c>
      <c r="AU129" s="121" t="str">
        <f t="shared" si="13"/>
        <v/>
      </c>
    </row>
    <row r="130" spans="1:47" x14ac:dyDescent="0.25">
      <c r="A130" s="217" t="s">
        <v>478</v>
      </c>
      <c r="B130" s="217" t="s">
        <v>515</v>
      </c>
      <c r="C130" s="123" t="s">
        <v>513</v>
      </c>
      <c r="D130" s="218">
        <f>S130/Config!A$40</f>
        <v>10491.498686554685</v>
      </c>
      <c r="E130" s="219">
        <f>T130/Config!B$40</f>
        <v>5861.2249114062488</v>
      </c>
      <c r="F130" s="219">
        <f>U130/Config!C$40</f>
        <v>0</v>
      </c>
      <c r="G130" s="219">
        <f>V130/Config!D$40</f>
        <v>0</v>
      </c>
      <c r="H130" s="219">
        <f>IF('Division Lvl'!H130="","",'Division Lvl'!H130/Escalators!C$11)</f>
        <v>0</v>
      </c>
      <c r="I130" s="220">
        <f>IF('Division Lvl'!I130="","",'Division Lvl'!I130/Escalators!D$11)</f>
        <v>0</v>
      </c>
      <c r="J130" s="220">
        <f>IF('Division Lvl'!J130="","",'Division Lvl'!J130/Escalators!E$11)</f>
        <v>0</v>
      </c>
      <c r="K130" s="220">
        <f>IF('Division Lvl'!K130="","",'Division Lvl'!K130/Escalators!F$11)</f>
        <v>0</v>
      </c>
      <c r="L130" s="220">
        <f>IF('Division Lvl'!L130="","",'Division Lvl'!L130/Escalators!G$11)</f>
        <v>0</v>
      </c>
      <c r="M130" s="220">
        <f>IF('Division Lvl'!M130="","",'Division Lvl'!M130/Escalators!H$11)</f>
        <v>0</v>
      </c>
      <c r="N130" s="220">
        <f>IF('Division Lvl'!N130="","",'Division Lvl'!N130/Escalators!I$11)</f>
        <v>0</v>
      </c>
      <c r="O130" s="220">
        <f>IF('Division Lvl'!O130="","",'Division Lvl'!O130/Escalators!J$11)</f>
        <v>0</v>
      </c>
      <c r="P130" s="220">
        <f>IF('Division Lvl'!P130="","",'Division Lvl'!P130/Escalators!K$11)</f>
        <v>0</v>
      </c>
      <c r="Q130" s="220">
        <f>IF('Division Lvl'!Q130="","",'Division Lvl'!Q130/Escalators!L$11)</f>
        <v>0</v>
      </c>
      <c r="R130" s="221">
        <v>0</v>
      </c>
      <c r="S130" s="222">
        <v>9504.7800000000007</v>
      </c>
      <c r="T130" s="223">
        <v>5442.73</v>
      </c>
      <c r="U130" s="223">
        <v>0</v>
      </c>
      <c r="V130" s="223">
        <v>0</v>
      </c>
      <c r="W130" s="223">
        <v>0</v>
      </c>
      <c r="X130" s="224">
        <f>I130*Config!F$40</f>
        <v>0</v>
      </c>
      <c r="Y130" s="224">
        <f>J130*Config!G$40</f>
        <v>0</v>
      </c>
      <c r="Z130" s="224">
        <f>K130*Config!H$40</f>
        <v>0</v>
      </c>
      <c r="AA130" s="224">
        <f>L130*Config!I$40</f>
        <v>0</v>
      </c>
      <c r="AB130" s="224">
        <f>M130*Config!J$40</f>
        <v>0</v>
      </c>
      <c r="AC130" s="224">
        <f>N130*Config!K$40</f>
        <v>0</v>
      </c>
      <c r="AD130" s="224">
        <f>O130*Config!L$40</f>
        <v>0</v>
      </c>
      <c r="AE130" s="224">
        <f>P130*Config!M$40</f>
        <v>0</v>
      </c>
      <c r="AF130" s="224">
        <f>Q130*Config!N$40</f>
        <v>0</v>
      </c>
      <c r="AG130" s="225">
        <f>R130*Config!O$40</f>
        <v>0</v>
      </c>
      <c r="AH130" s="226">
        <f t="shared" ref="AH130:AH193" si="14">SUM(I130:M130)</f>
        <v>0</v>
      </c>
      <c r="AI130" s="220">
        <f t="shared" ref="AI130:AI193" si="15">SUM(I130:R130)</f>
        <v>0</v>
      </c>
      <c r="AJ130" s="224">
        <f t="shared" ref="AJ130:AJ193" si="16">SUM(X130:AB130)</f>
        <v>0</v>
      </c>
      <c r="AK130" s="225">
        <f t="shared" ref="AK130:AK193" si="17">SUM(X130:AG130)</f>
        <v>0</v>
      </c>
      <c r="AL130" s="227" t="str">
        <f>IF(OR(SUM(X130:AG130)&lt;&gt;0,A130="EH"),INDEX(CASH!$B:$B,MATCH(A130,CASH!$A:$A,0)),"")</f>
        <v/>
      </c>
      <c r="AM130" s="231">
        <v>4950</v>
      </c>
      <c r="AN130" s="228">
        <f t="shared" ref="AN130:AN193" si="18">SUMIF($AM$2:$AM$418,"&gt;="&amp;AM130,$AJ$2:$AJ$418)/SUM($AJ$2:$AJ$418)</f>
        <v>0.12482092704578877</v>
      </c>
      <c r="AO130" s="122" t="str">
        <f>IF(ISERROR(VLOOKUP(A130,Config!$A$12:$A$32,1,FALSE)),LEFT(A130,2),"PRL")</f>
        <v>PR</v>
      </c>
      <c r="AP130" s="122" t="str">
        <f t="shared" ref="AP130:AP193" si="19">A130&amp;IF(LEFT(C130)="P",LOWER(MID(C130,11,1)),"")</f>
        <v>PR176</v>
      </c>
      <c r="AQ130" s="163" t="s">
        <v>881</v>
      </c>
      <c r="AR130" s="229" t="s">
        <v>781</v>
      </c>
      <c r="AS130" s="367" t="str">
        <f>IF(ISERROR(VLOOKUP($A130,'RAB Cat Lookup'!$B$4:$E$351,2,FALSE))=TRUE,"Unallocated",VLOOKUP($A130,'RAB Cat Lookup'!$B$4:$E$351,2,FALSE))</f>
        <v>Std</v>
      </c>
      <c r="AT130" s="367" t="str">
        <f>IF(ISERROR(VLOOKUP($A130,'RAB Cat Lookup'!$B$4:$E$351,4,FALSE))=TRUE,"Unallocated",VLOOKUP($A130,'RAB Cat Lookup'!$B$4:$E$351,4,FALSE))</f>
        <v>Substations</v>
      </c>
      <c r="AU130" s="121" t="str">
        <f t="shared" si="13"/>
        <v/>
      </c>
    </row>
    <row r="131" spans="1:47" x14ac:dyDescent="0.25">
      <c r="A131" s="217" t="s">
        <v>479</v>
      </c>
      <c r="B131" s="217" t="s">
        <v>545</v>
      </c>
      <c r="C131" s="123" t="s">
        <v>513</v>
      </c>
      <c r="D131" s="218">
        <f>S131/Config!A$40</f>
        <v>10155.961644062496</v>
      </c>
      <c r="E131" s="219">
        <f>T131/Config!B$40</f>
        <v>0</v>
      </c>
      <c r="F131" s="219">
        <f>U131/Config!C$40</f>
        <v>0</v>
      </c>
      <c r="G131" s="219">
        <f>V131/Config!D$40</f>
        <v>0</v>
      </c>
      <c r="H131" s="219">
        <f>IF('Division Lvl'!H131="","",'Division Lvl'!H131/Escalators!C$11)</f>
        <v>0</v>
      </c>
      <c r="I131" s="220">
        <f>IF('Division Lvl'!I131="","",'Division Lvl'!I131/Escalators!D$11)</f>
        <v>0</v>
      </c>
      <c r="J131" s="220">
        <f>IF('Division Lvl'!J131="","",'Division Lvl'!J131/Escalators!E$11)</f>
        <v>0</v>
      </c>
      <c r="K131" s="220">
        <f>IF('Division Lvl'!K131="","",'Division Lvl'!K131/Escalators!F$11)</f>
        <v>0</v>
      </c>
      <c r="L131" s="220">
        <f>IF('Division Lvl'!L131="","",'Division Lvl'!L131/Escalators!G$11)</f>
        <v>0</v>
      </c>
      <c r="M131" s="220">
        <f>IF('Division Lvl'!M131="","",'Division Lvl'!M131/Escalators!H$11)</f>
        <v>0</v>
      </c>
      <c r="N131" s="220">
        <f>IF('Division Lvl'!N131="","",'Division Lvl'!N131/Escalators!I$11)</f>
        <v>0</v>
      </c>
      <c r="O131" s="220">
        <f>IF('Division Lvl'!O131="","",'Division Lvl'!O131/Escalators!J$11)</f>
        <v>0</v>
      </c>
      <c r="P131" s="220">
        <f>IF('Division Lvl'!P131="","",'Division Lvl'!P131/Escalators!K$11)</f>
        <v>0</v>
      </c>
      <c r="Q131" s="220">
        <f>IF('Division Lvl'!Q131="","",'Division Lvl'!Q131/Escalators!L$11)</f>
        <v>0</v>
      </c>
      <c r="R131" s="221">
        <v>0</v>
      </c>
      <c r="S131" s="222">
        <v>9200.7999999999993</v>
      </c>
      <c r="T131" s="223">
        <v>0</v>
      </c>
      <c r="U131" s="223">
        <v>0</v>
      </c>
      <c r="V131" s="223">
        <v>0</v>
      </c>
      <c r="W131" s="223">
        <v>0</v>
      </c>
      <c r="X131" s="224">
        <f>I131*Config!F$40</f>
        <v>0</v>
      </c>
      <c r="Y131" s="224">
        <f>J131*Config!G$40</f>
        <v>0</v>
      </c>
      <c r="Z131" s="224">
        <f>K131*Config!H$40</f>
        <v>0</v>
      </c>
      <c r="AA131" s="224">
        <f>L131*Config!I$40</f>
        <v>0</v>
      </c>
      <c r="AB131" s="224">
        <f>M131*Config!J$40</f>
        <v>0</v>
      </c>
      <c r="AC131" s="224">
        <f>N131*Config!K$40</f>
        <v>0</v>
      </c>
      <c r="AD131" s="224">
        <f>O131*Config!L$40</f>
        <v>0</v>
      </c>
      <c r="AE131" s="224">
        <f>P131*Config!M$40</f>
        <v>0</v>
      </c>
      <c r="AF131" s="224">
        <f>Q131*Config!N$40</f>
        <v>0</v>
      </c>
      <c r="AG131" s="225">
        <f>R131*Config!O$40</f>
        <v>0</v>
      </c>
      <c r="AH131" s="226">
        <f t="shared" si="14"/>
        <v>0</v>
      </c>
      <c r="AI131" s="220">
        <f t="shared" si="15"/>
        <v>0</v>
      </c>
      <c r="AJ131" s="224">
        <f t="shared" si="16"/>
        <v>0</v>
      </c>
      <c r="AK131" s="225">
        <f t="shared" si="17"/>
        <v>0</v>
      </c>
      <c r="AL131" s="227" t="str">
        <f>IF(OR(SUM(X131:AG131)&lt;&gt;0,A131="EH"),INDEX(CASH!$B:$B,MATCH(A131,CASH!$A:$A,0)),"")</f>
        <v/>
      </c>
      <c r="AM131" s="231">
        <v>4950</v>
      </c>
      <c r="AN131" s="228">
        <f t="shared" si="18"/>
        <v>0.12482092704578877</v>
      </c>
      <c r="AO131" s="122" t="str">
        <f>IF(ISERROR(VLOOKUP(A131,Config!$A$12:$A$32,1,FALSE)),LEFT(A131,2),"PRL")</f>
        <v>PR</v>
      </c>
      <c r="AP131" s="122" t="str">
        <f t="shared" si="19"/>
        <v>PR183</v>
      </c>
      <c r="AQ131" s="163" t="s">
        <v>881</v>
      </c>
      <c r="AR131" s="229" t="s">
        <v>781</v>
      </c>
      <c r="AS131" s="367" t="str">
        <f>IF(ISERROR(VLOOKUP($A131,'RAB Cat Lookup'!$B$4:$E$351,2,FALSE))=TRUE,"Unallocated",VLOOKUP($A131,'RAB Cat Lookup'!$B$4:$E$351,2,FALSE))</f>
        <v>Unallocated</v>
      </c>
      <c r="AT131" s="367" t="str">
        <f>IF(ISERROR(VLOOKUP($A131,'RAB Cat Lookup'!$B$4:$E$351,4,FALSE))=TRUE,"Unallocated",VLOOKUP($A131,'RAB Cat Lookup'!$B$4:$E$351,4,FALSE))</f>
        <v>Unallocated</v>
      </c>
      <c r="AU131" s="121" t="str">
        <f t="shared" si="13"/>
        <v/>
      </c>
    </row>
    <row r="132" spans="1:47" x14ac:dyDescent="0.25">
      <c r="A132" s="217" t="s">
        <v>101</v>
      </c>
      <c r="B132" s="217" t="s">
        <v>791</v>
      </c>
      <c r="C132" s="123" t="s">
        <v>513</v>
      </c>
      <c r="D132" s="218">
        <f>S132/Config!A$40</f>
        <v>0</v>
      </c>
      <c r="E132" s="219">
        <f>T132/Config!B$40</f>
        <v>141890.79645171875</v>
      </c>
      <c r="F132" s="219">
        <f>U132/Config!C$40</f>
        <v>3822125.6628937488</v>
      </c>
      <c r="G132" s="219">
        <f>V132/Config!D$40</f>
        <v>49457.541499999992</v>
      </c>
      <c r="H132" s="219">
        <f>IF('Division Lvl'!H132="","",'Division Lvl'!H132/Escalators!C$11)</f>
        <v>195.82</v>
      </c>
      <c r="I132" s="220">
        <f>IF('Division Lvl'!I132="","",'Division Lvl'!I132/Escalators!D$11)</f>
        <v>0</v>
      </c>
      <c r="J132" s="220">
        <f>IF('Division Lvl'!J132="","",'Division Lvl'!J132/Escalators!E$11)</f>
        <v>0</v>
      </c>
      <c r="K132" s="220">
        <f>IF('Division Lvl'!K132="","",'Division Lvl'!K132/Escalators!F$11)</f>
        <v>0</v>
      </c>
      <c r="L132" s="220">
        <f>IF('Division Lvl'!L132="","",'Division Lvl'!L132/Escalators!G$11)</f>
        <v>0</v>
      </c>
      <c r="M132" s="220">
        <f>IF('Division Lvl'!M132="","",'Division Lvl'!M132/Escalators!H$11)</f>
        <v>0</v>
      </c>
      <c r="N132" s="220">
        <f>IF('Division Lvl'!N132="","",'Division Lvl'!N132/Escalators!I$11)</f>
        <v>0</v>
      </c>
      <c r="O132" s="220">
        <f>IF('Division Lvl'!O132="","",'Division Lvl'!O132/Escalators!J$11)</f>
        <v>0</v>
      </c>
      <c r="P132" s="220">
        <f>IF('Division Lvl'!P132="","",'Division Lvl'!P132/Escalators!K$11)</f>
        <v>0</v>
      </c>
      <c r="Q132" s="220">
        <f>IF('Division Lvl'!Q132="","",'Division Lvl'!Q132/Escalators!L$11)</f>
        <v>0</v>
      </c>
      <c r="R132" s="221">
        <v>0</v>
      </c>
      <c r="S132" s="222">
        <v>0</v>
      </c>
      <c r="T132" s="223">
        <v>131759.71000000002</v>
      </c>
      <c r="U132" s="223">
        <v>3637954.2299999991</v>
      </c>
      <c r="V132" s="223">
        <v>48251.259999999995</v>
      </c>
      <c r="W132" s="223">
        <v>195.82</v>
      </c>
      <c r="X132" s="224">
        <f>I132*Config!F$40</f>
        <v>0</v>
      </c>
      <c r="Y132" s="224">
        <f>J132*Config!G$40</f>
        <v>0</v>
      </c>
      <c r="Z132" s="224">
        <f>K132*Config!H$40</f>
        <v>0</v>
      </c>
      <c r="AA132" s="224">
        <f>L132*Config!I$40</f>
        <v>0</v>
      </c>
      <c r="AB132" s="224">
        <f>M132*Config!J$40</f>
        <v>0</v>
      </c>
      <c r="AC132" s="224">
        <f>N132*Config!K$40</f>
        <v>0</v>
      </c>
      <c r="AD132" s="224">
        <f>O132*Config!L$40</f>
        <v>0</v>
      </c>
      <c r="AE132" s="224">
        <f>P132*Config!M$40</f>
        <v>0</v>
      </c>
      <c r="AF132" s="224">
        <f>Q132*Config!N$40</f>
        <v>0</v>
      </c>
      <c r="AG132" s="225">
        <f>R132*Config!O$40</f>
        <v>0</v>
      </c>
      <c r="AH132" s="226">
        <f t="shared" si="14"/>
        <v>0</v>
      </c>
      <c r="AI132" s="220">
        <f t="shared" si="15"/>
        <v>0</v>
      </c>
      <c r="AJ132" s="224">
        <f t="shared" si="16"/>
        <v>0</v>
      </c>
      <c r="AK132" s="225">
        <f t="shared" si="17"/>
        <v>0</v>
      </c>
      <c r="AL132" s="227" t="str">
        <f>IF(OR(SUM(X132:AG132)&lt;&gt;0,A132="EH"),INDEX(CASH!$B:$B,MATCH(A132,CASH!$A:$A,0)),"")</f>
        <v/>
      </c>
      <c r="AM132" s="230">
        <v>3750</v>
      </c>
      <c r="AN132" s="228">
        <f t="shared" si="18"/>
        <v>0.38410230795100964</v>
      </c>
      <c r="AO132" s="122" t="str">
        <f>IF(ISERROR(VLOOKUP(A132,Config!$A$12:$A$32,1,FALSE)),LEFT(A132,2),"PRL")</f>
        <v>PR</v>
      </c>
      <c r="AP132" s="122" t="str">
        <f t="shared" si="19"/>
        <v>PR184</v>
      </c>
      <c r="AQ132" s="163" t="s">
        <v>881</v>
      </c>
      <c r="AR132" s="229" t="s">
        <v>781</v>
      </c>
      <c r="AS132" s="367" t="str">
        <f>IF(ISERROR(VLOOKUP($A132,'RAB Cat Lookup'!$B$4:$E$351,2,FALSE))=TRUE,"Unallocated",VLOOKUP($A132,'RAB Cat Lookup'!$B$4:$E$351,2,FALSE))</f>
        <v>Std</v>
      </c>
      <c r="AT132" s="367" t="str">
        <f>IF(ISERROR(VLOOKUP($A132,'RAB Cat Lookup'!$B$4:$E$351,4,FALSE))=TRUE,"Unallocated",VLOOKUP($A132,'RAB Cat Lookup'!$B$4:$E$351,4,FALSE))</f>
        <v>Substations</v>
      </c>
      <c r="AU132" s="121" t="str">
        <f t="shared" si="13"/>
        <v/>
      </c>
    </row>
    <row r="133" spans="1:47" x14ac:dyDescent="0.25">
      <c r="A133" s="217" t="s">
        <v>387</v>
      </c>
      <c r="B133" s="217" t="s">
        <v>388</v>
      </c>
      <c r="C133" s="123" t="s">
        <v>513</v>
      </c>
      <c r="D133" s="218">
        <f>S133/Config!A$40</f>
        <v>789961.64317338262</v>
      </c>
      <c r="E133" s="219">
        <f>T133/Config!B$40</f>
        <v>53119.514636718741</v>
      </c>
      <c r="F133" s="219">
        <f>U133/Config!C$40</f>
        <v>0</v>
      </c>
      <c r="G133" s="219">
        <f>V133/Config!D$40</f>
        <v>0</v>
      </c>
      <c r="H133" s="219">
        <f>IF('Division Lvl'!H133="","",'Division Lvl'!H133/Escalators!C$11)</f>
        <v>0</v>
      </c>
      <c r="I133" s="220">
        <f>IF('Division Lvl'!I133="","",'Division Lvl'!I133/Escalators!D$11)</f>
        <v>0</v>
      </c>
      <c r="J133" s="220">
        <f>IF('Division Lvl'!J133="","",'Division Lvl'!J133/Escalators!E$11)</f>
        <v>0</v>
      </c>
      <c r="K133" s="220">
        <f>IF('Division Lvl'!K133="","",'Division Lvl'!K133/Escalators!F$11)</f>
        <v>0</v>
      </c>
      <c r="L133" s="220">
        <f>IF('Division Lvl'!L133="","",'Division Lvl'!L133/Escalators!G$11)</f>
        <v>0</v>
      </c>
      <c r="M133" s="220">
        <f>IF('Division Lvl'!M133="","",'Division Lvl'!M133/Escalators!H$11)</f>
        <v>0</v>
      </c>
      <c r="N133" s="220">
        <f>IF('Division Lvl'!N133="","",'Division Lvl'!N133/Escalators!I$11)</f>
        <v>0</v>
      </c>
      <c r="O133" s="220">
        <f>IF('Division Lvl'!O133="","",'Division Lvl'!O133/Escalators!J$11)</f>
        <v>0</v>
      </c>
      <c r="P133" s="220">
        <f>IF('Division Lvl'!P133="","",'Division Lvl'!P133/Escalators!K$11)</f>
        <v>0</v>
      </c>
      <c r="Q133" s="220">
        <f>IF('Division Lvl'!Q133="","",'Division Lvl'!Q133/Escalators!L$11)</f>
        <v>0</v>
      </c>
      <c r="R133" s="221">
        <v>0</v>
      </c>
      <c r="S133" s="222">
        <v>715666.26</v>
      </c>
      <c r="T133" s="223">
        <v>49326.75</v>
      </c>
      <c r="U133" s="223">
        <v>0</v>
      </c>
      <c r="V133" s="223">
        <v>0</v>
      </c>
      <c r="W133" s="223">
        <v>0</v>
      </c>
      <c r="X133" s="224">
        <f>I133*Config!F$40</f>
        <v>0</v>
      </c>
      <c r="Y133" s="224">
        <f>J133*Config!G$40</f>
        <v>0</v>
      </c>
      <c r="Z133" s="224">
        <f>K133*Config!H$40</f>
        <v>0</v>
      </c>
      <c r="AA133" s="224">
        <f>L133*Config!I$40</f>
        <v>0</v>
      </c>
      <c r="AB133" s="224">
        <f>M133*Config!J$40</f>
        <v>0</v>
      </c>
      <c r="AC133" s="224">
        <f>N133*Config!K$40</f>
        <v>0</v>
      </c>
      <c r="AD133" s="224">
        <f>O133*Config!L$40</f>
        <v>0</v>
      </c>
      <c r="AE133" s="224">
        <f>P133*Config!M$40</f>
        <v>0</v>
      </c>
      <c r="AF133" s="224">
        <f>Q133*Config!N$40</f>
        <v>0</v>
      </c>
      <c r="AG133" s="225">
        <f>R133*Config!O$40</f>
        <v>0</v>
      </c>
      <c r="AH133" s="226">
        <f t="shared" si="14"/>
        <v>0</v>
      </c>
      <c r="AI133" s="220">
        <f t="shared" si="15"/>
        <v>0</v>
      </c>
      <c r="AJ133" s="224">
        <f t="shared" si="16"/>
        <v>0</v>
      </c>
      <c r="AK133" s="225">
        <f t="shared" si="17"/>
        <v>0</v>
      </c>
      <c r="AL133" s="227" t="str">
        <f>IF(OR(SUM(X133:AG133)&lt;&gt;0,A133="EH"),INDEX(CASH!$B:$B,MATCH(A133,CASH!$A:$A,0)),"")</f>
        <v/>
      </c>
      <c r="AM133" s="230">
        <v>4950</v>
      </c>
      <c r="AN133" s="228">
        <f t="shared" si="18"/>
        <v>0.12482092704578877</v>
      </c>
      <c r="AO133" s="122" t="str">
        <f>IF(ISERROR(VLOOKUP(A133,Config!$A$12:$A$32,1,FALSE)),LEFT(A133,2),"PRL")</f>
        <v>PR</v>
      </c>
      <c r="AP133" s="122" t="str">
        <f t="shared" si="19"/>
        <v>PR186</v>
      </c>
      <c r="AQ133" s="163" t="s">
        <v>881</v>
      </c>
      <c r="AR133" s="229" t="s">
        <v>781</v>
      </c>
      <c r="AS133" s="367" t="str">
        <f>IF(ISERROR(VLOOKUP($A133,'RAB Cat Lookup'!$B$4:$E$351,2,FALSE))=TRUE,"Unallocated",VLOOKUP($A133,'RAB Cat Lookup'!$B$4:$E$351,2,FALSE))</f>
        <v>Std</v>
      </c>
      <c r="AT133" s="367" t="str">
        <f>IF(ISERROR(VLOOKUP($A133,'RAB Cat Lookup'!$B$4:$E$351,4,FALSE))=TRUE,"Unallocated",VLOOKUP($A133,'RAB Cat Lookup'!$B$4:$E$351,4,FALSE))</f>
        <v>Substations</v>
      </c>
      <c r="AU133" s="121" t="str">
        <f t="shared" ref="AU133:AU196" si="20">IF(AND(AT133=1,SUM(AI133&lt;&gt;0)),A133,"")</f>
        <v/>
      </c>
    </row>
    <row r="134" spans="1:47" x14ac:dyDescent="0.25">
      <c r="A134" s="217" t="s">
        <v>115</v>
      </c>
      <c r="B134" s="217" t="s">
        <v>313</v>
      </c>
      <c r="C134" s="123" t="s">
        <v>514</v>
      </c>
      <c r="D134" s="218">
        <f>S134/Config!A$40</f>
        <v>0</v>
      </c>
      <c r="E134" s="219">
        <f>T134/Config!B$40</f>
        <v>0</v>
      </c>
      <c r="F134" s="219">
        <f>U134/Config!C$40</f>
        <v>0</v>
      </c>
      <c r="G134" s="219">
        <f>V134/Config!D$40</f>
        <v>0</v>
      </c>
      <c r="H134" s="219">
        <f>IF('Division Lvl'!H134="","",'Division Lvl'!H134/Escalators!C$11)</f>
        <v>0</v>
      </c>
      <c r="I134" s="220">
        <f>IF('Division Lvl'!I134="","",'Division Lvl'!I134/Escalators!D$11)</f>
        <v>0</v>
      </c>
      <c r="J134" s="220">
        <f>IF('Division Lvl'!J134="","",'Division Lvl'!J134/Escalators!E$11)</f>
        <v>0</v>
      </c>
      <c r="K134" s="220">
        <f>IF('Division Lvl'!K134="","",'Division Lvl'!K134/Escalators!F$11)</f>
        <v>0</v>
      </c>
      <c r="L134" s="220">
        <f>IF('Division Lvl'!L134="","",'Division Lvl'!L134/Escalators!G$11)</f>
        <v>0</v>
      </c>
      <c r="M134" s="220">
        <f>IF('Division Lvl'!M134="","",'Division Lvl'!M134/Escalators!H$11)</f>
        <v>0</v>
      </c>
      <c r="N134" s="220">
        <f>IF('Division Lvl'!N134="","",'Division Lvl'!N134/Escalators!I$11)</f>
        <v>0</v>
      </c>
      <c r="O134" s="220">
        <f>IF('Division Lvl'!O134="","",'Division Lvl'!O134/Escalators!J$11)</f>
        <v>4380295.7030730369</v>
      </c>
      <c r="P134" s="220">
        <f>IF('Division Lvl'!P134="","",'Division Lvl'!P134/Escalators!K$11)</f>
        <v>8760591.4061460737</v>
      </c>
      <c r="Q134" s="220">
        <f>IF('Division Lvl'!Q134="","",'Division Lvl'!Q134/Escalators!L$11)</f>
        <v>8760591.4061460737</v>
      </c>
      <c r="R134" s="221">
        <v>0</v>
      </c>
      <c r="S134" s="222">
        <v>0</v>
      </c>
      <c r="T134" s="223">
        <v>0</v>
      </c>
      <c r="U134" s="223">
        <v>0</v>
      </c>
      <c r="V134" s="223">
        <v>0</v>
      </c>
      <c r="W134" s="223">
        <v>0</v>
      </c>
      <c r="X134" s="224">
        <f>I134*Config!F$40</f>
        <v>0</v>
      </c>
      <c r="Y134" s="224">
        <f>J134*Config!G$40</f>
        <v>0</v>
      </c>
      <c r="Z134" s="224">
        <f>K134*Config!H$40</f>
        <v>0</v>
      </c>
      <c r="AA134" s="224">
        <f>L134*Config!I$40</f>
        <v>0</v>
      </c>
      <c r="AB134" s="224">
        <f>M134*Config!J$40</f>
        <v>0</v>
      </c>
      <c r="AC134" s="224">
        <f>N134*Config!K$40</f>
        <v>0</v>
      </c>
      <c r="AD134" s="224">
        <f>O134*Config!L$40</f>
        <v>5206795.099097006</v>
      </c>
      <c r="AE134" s="224">
        <f>P134*Config!M$40</f>
        <v>10673929.95314886</v>
      </c>
      <c r="AF134" s="224">
        <f>Q134*Config!N$40</f>
        <v>10940778.201977581</v>
      </c>
      <c r="AG134" s="225">
        <f>R134*Config!O$40</f>
        <v>0</v>
      </c>
      <c r="AH134" s="226">
        <f t="shared" si="14"/>
        <v>0</v>
      </c>
      <c r="AI134" s="220">
        <f t="shared" si="15"/>
        <v>21901478.515365183</v>
      </c>
      <c r="AJ134" s="224">
        <f t="shared" si="16"/>
        <v>0</v>
      </c>
      <c r="AK134" s="225">
        <f t="shared" si="17"/>
        <v>26821503.254223447</v>
      </c>
      <c r="AL134" s="227">
        <f>IF(OR(SUM(X134:AG134)&lt;&gt;0,A134="EH"),INDEX(CASH!$B:$B,MATCH(A134,CASH!$A:$A,0)),"")</f>
        <v>80</v>
      </c>
      <c r="AM134" s="122">
        <f>AL134*VLOOKUP(C134,Config!$A$3:$C$9,3,FALSE)</f>
        <v>400</v>
      </c>
      <c r="AN134" s="228">
        <f t="shared" si="18"/>
        <v>0.9970899965076957</v>
      </c>
      <c r="AO134" s="122" t="str">
        <f>IF(ISERROR(VLOOKUP(A134,Config!$A$12:$A$32,1,FALSE)),LEFT(A134,2),"PRL")</f>
        <v>PR</v>
      </c>
      <c r="AP134" s="122" t="str">
        <f t="shared" si="19"/>
        <v>PR190</v>
      </c>
      <c r="AQ134" s="163" t="s">
        <v>881</v>
      </c>
      <c r="AR134" s="229" t="s">
        <v>781</v>
      </c>
      <c r="AS134" s="367" t="str">
        <f>IF(ISERROR(VLOOKUP($A134,'RAB Cat Lookup'!$B$4:$E$351,2,FALSE))=TRUE,"Unallocated",VLOOKUP($A134,'RAB Cat Lookup'!$B$4:$E$351,2,FALSE))</f>
        <v>Std</v>
      </c>
      <c r="AT134" s="367" t="str">
        <f>IF(ISERROR(VLOOKUP($A134,'RAB Cat Lookup'!$B$4:$E$351,4,FALSE))=TRUE,"Unallocated",VLOOKUP($A134,'RAB Cat Lookup'!$B$4:$E$351,4,FALSE))</f>
        <v>Distribution lines and cables</v>
      </c>
      <c r="AU134" s="121" t="str">
        <f t="shared" si="20"/>
        <v/>
      </c>
    </row>
    <row r="135" spans="1:47" x14ac:dyDescent="0.25">
      <c r="A135" s="217" t="s">
        <v>480</v>
      </c>
      <c r="B135" s="217" t="s">
        <v>546</v>
      </c>
      <c r="C135" s="123" t="s">
        <v>513</v>
      </c>
      <c r="D135" s="218">
        <f>S135/Config!A$40</f>
        <v>11640.86593517578</v>
      </c>
      <c r="E135" s="219">
        <f>T135/Config!B$40</f>
        <v>0</v>
      </c>
      <c r="F135" s="219">
        <f>U135/Config!C$40</f>
        <v>0</v>
      </c>
      <c r="G135" s="219">
        <f>V135/Config!D$40</f>
        <v>0</v>
      </c>
      <c r="H135" s="219">
        <f>IF('Division Lvl'!H135="","",'Division Lvl'!H135/Escalators!C$11)</f>
        <v>0</v>
      </c>
      <c r="I135" s="220">
        <f>IF('Division Lvl'!I135="","",'Division Lvl'!I135/Escalators!D$11)</f>
        <v>0</v>
      </c>
      <c r="J135" s="220">
        <f>IF('Division Lvl'!J135="","",'Division Lvl'!J135/Escalators!E$11)</f>
        <v>0</v>
      </c>
      <c r="K135" s="220">
        <f>IF('Division Lvl'!K135="","",'Division Lvl'!K135/Escalators!F$11)</f>
        <v>0</v>
      </c>
      <c r="L135" s="220">
        <f>IF('Division Lvl'!L135="","",'Division Lvl'!L135/Escalators!G$11)</f>
        <v>0</v>
      </c>
      <c r="M135" s="220">
        <f>IF('Division Lvl'!M135="","",'Division Lvl'!M135/Escalators!H$11)</f>
        <v>0</v>
      </c>
      <c r="N135" s="220">
        <f>IF('Division Lvl'!N135="","",'Division Lvl'!N135/Escalators!I$11)</f>
        <v>0</v>
      </c>
      <c r="O135" s="220">
        <f>IF('Division Lvl'!O135="","",'Division Lvl'!O135/Escalators!J$11)</f>
        <v>0</v>
      </c>
      <c r="P135" s="220">
        <f>IF('Division Lvl'!P135="","",'Division Lvl'!P135/Escalators!K$11)</f>
        <v>0</v>
      </c>
      <c r="Q135" s="220">
        <f>IF('Division Lvl'!Q135="","",'Division Lvl'!Q135/Escalators!L$11)</f>
        <v>0</v>
      </c>
      <c r="R135" s="221">
        <v>0</v>
      </c>
      <c r="S135" s="222">
        <v>10546.050000000001</v>
      </c>
      <c r="T135" s="223">
        <v>0</v>
      </c>
      <c r="U135" s="223">
        <v>0</v>
      </c>
      <c r="V135" s="223">
        <v>0</v>
      </c>
      <c r="W135" s="223">
        <v>0</v>
      </c>
      <c r="X135" s="224">
        <f>I135*Config!F$40</f>
        <v>0</v>
      </c>
      <c r="Y135" s="224">
        <f>J135*Config!G$40</f>
        <v>0</v>
      </c>
      <c r="Z135" s="224">
        <f>K135*Config!H$40</f>
        <v>0</v>
      </c>
      <c r="AA135" s="224">
        <f>L135*Config!I$40</f>
        <v>0</v>
      </c>
      <c r="AB135" s="224">
        <f>M135*Config!J$40</f>
        <v>0</v>
      </c>
      <c r="AC135" s="224">
        <f>N135*Config!K$40</f>
        <v>0</v>
      </c>
      <c r="AD135" s="224">
        <f>O135*Config!L$40</f>
        <v>0</v>
      </c>
      <c r="AE135" s="224">
        <f>P135*Config!M$40</f>
        <v>0</v>
      </c>
      <c r="AF135" s="224">
        <f>Q135*Config!N$40</f>
        <v>0</v>
      </c>
      <c r="AG135" s="225">
        <f>R135*Config!O$40</f>
        <v>0</v>
      </c>
      <c r="AH135" s="226">
        <f t="shared" si="14"/>
        <v>0</v>
      </c>
      <c r="AI135" s="220">
        <f t="shared" si="15"/>
        <v>0</v>
      </c>
      <c r="AJ135" s="224">
        <f t="shared" si="16"/>
        <v>0</v>
      </c>
      <c r="AK135" s="225">
        <f t="shared" si="17"/>
        <v>0</v>
      </c>
      <c r="AL135" s="227" t="str">
        <f>IF(OR(SUM(X135:AG135)&lt;&gt;0,A135="EH"),INDEX(CASH!$B:$B,MATCH(A135,CASH!$A:$A,0)),"")</f>
        <v/>
      </c>
      <c r="AM135" s="231">
        <v>4950</v>
      </c>
      <c r="AN135" s="228">
        <f t="shared" si="18"/>
        <v>0.12482092704578877</v>
      </c>
      <c r="AO135" s="122" t="str">
        <f>IF(ISERROR(VLOOKUP(A135,Config!$A$12:$A$32,1,FALSE)),LEFT(A135,2),"PRL")</f>
        <v>PR</v>
      </c>
      <c r="AP135" s="122" t="str">
        <f t="shared" si="19"/>
        <v>PR192</v>
      </c>
      <c r="AQ135" s="163" t="s">
        <v>881</v>
      </c>
      <c r="AR135" s="229" t="s">
        <v>781</v>
      </c>
      <c r="AS135" s="367" t="str">
        <f>IF(ISERROR(VLOOKUP($A135,'RAB Cat Lookup'!$B$4:$E$351,2,FALSE))=TRUE,"Unallocated",VLOOKUP($A135,'RAB Cat Lookup'!$B$4:$E$351,2,FALSE))</f>
        <v>Unallocated</v>
      </c>
      <c r="AT135" s="367" t="str">
        <f>IF(ISERROR(VLOOKUP($A135,'RAB Cat Lookup'!$B$4:$E$351,4,FALSE))=TRUE,"Unallocated",VLOOKUP($A135,'RAB Cat Lookup'!$B$4:$E$351,4,FALSE))</f>
        <v>Unallocated</v>
      </c>
      <c r="AU135" s="121" t="str">
        <f t="shared" si="20"/>
        <v/>
      </c>
    </row>
    <row r="136" spans="1:47" x14ac:dyDescent="0.25">
      <c r="A136" s="217" t="s">
        <v>418</v>
      </c>
      <c r="B136" s="217" t="s">
        <v>547</v>
      </c>
      <c r="C136" s="123" t="s">
        <v>513</v>
      </c>
      <c r="D136" s="218">
        <f>S136/Config!A$40</f>
        <v>37293.091178789051</v>
      </c>
      <c r="E136" s="219">
        <f>T136/Config!B$40</f>
        <v>0</v>
      </c>
      <c r="F136" s="219">
        <f>U136/Config!C$40</f>
        <v>0</v>
      </c>
      <c r="G136" s="219">
        <f>V136/Config!D$40</f>
        <v>0</v>
      </c>
      <c r="H136" s="219">
        <f>IF('Division Lvl'!H136="","",'Division Lvl'!H136/Escalators!C$11)</f>
        <v>0</v>
      </c>
      <c r="I136" s="220">
        <f>IF('Division Lvl'!I136="","",'Division Lvl'!I136/Escalators!D$11)</f>
        <v>0</v>
      </c>
      <c r="J136" s="220">
        <f>IF('Division Lvl'!J136="","",'Division Lvl'!J136/Escalators!E$11)</f>
        <v>0</v>
      </c>
      <c r="K136" s="220">
        <f>IF('Division Lvl'!K136="","",'Division Lvl'!K136/Escalators!F$11)</f>
        <v>0</v>
      </c>
      <c r="L136" s="220">
        <f>IF('Division Lvl'!L136="","",'Division Lvl'!L136/Escalators!G$11)</f>
        <v>0</v>
      </c>
      <c r="M136" s="220">
        <f>IF('Division Lvl'!M136="","",'Division Lvl'!M136/Escalators!H$11)</f>
        <v>0</v>
      </c>
      <c r="N136" s="220">
        <f>IF('Division Lvl'!N136="","",'Division Lvl'!N136/Escalators!I$11)</f>
        <v>0</v>
      </c>
      <c r="O136" s="220">
        <f>IF('Division Lvl'!O136="","",'Division Lvl'!O136/Escalators!J$11)</f>
        <v>0</v>
      </c>
      <c r="P136" s="220">
        <f>IF('Division Lvl'!P136="","",'Division Lvl'!P136/Escalators!K$11)</f>
        <v>0</v>
      </c>
      <c r="Q136" s="220">
        <f>IF('Division Lvl'!Q136="","",'Division Lvl'!Q136/Escalators!L$11)</f>
        <v>0</v>
      </c>
      <c r="R136" s="221">
        <v>0</v>
      </c>
      <c r="S136" s="222">
        <v>33785.699999999997</v>
      </c>
      <c r="T136" s="223">
        <v>0</v>
      </c>
      <c r="U136" s="223">
        <v>0</v>
      </c>
      <c r="V136" s="223">
        <v>0</v>
      </c>
      <c r="W136" s="223">
        <v>0</v>
      </c>
      <c r="X136" s="224">
        <f>I136*Config!F$40</f>
        <v>0</v>
      </c>
      <c r="Y136" s="224">
        <f>J136*Config!G$40</f>
        <v>0</v>
      </c>
      <c r="Z136" s="224">
        <f>K136*Config!H$40</f>
        <v>0</v>
      </c>
      <c r="AA136" s="224">
        <f>L136*Config!I$40</f>
        <v>0</v>
      </c>
      <c r="AB136" s="224">
        <f>M136*Config!J$40</f>
        <v>0</v>
      </c>
      <c r="AC136" s="224">
        <f>N136*Config!K$40</f>
        <v>0</v>
      </c>
      <c r="AD136" s="224">
        <f>O136*Config!L$40</f>
        <v>0</v>
      </c>
      <c r="AE136" s="224">
        <f>P136*Config!M$40</f>
        <v>0</v>
      </c>
      <c r="AF136" s="224">
        <f>Q136*Config!N$40</f>
        <v>0</v>
      </c>
      <c r="AG136" s="225">
        <f>R136*Config!O$40</f>
        <v>0</v>
      </c>
      <c r="AH136" s="226">
        <f t="shared" si="14"/>
        <v>0</v>
      </c>
      <c r="AI136" s="220">
        <f t="shared" si="15"/>
        <v>0</v>
      </c>
      <c r="AJ136" s="224">
        <f t="shared" si="16"/>
        <v>0</v>
      </c>
      <c r="AK136" s="225">
        <f t="shared" si="17"/>
        <v>0</v>
      </c>
      <c r="AL136" s="227" t="str">
        <f>IF(OR(SUM(X136:AG136)&lt;&gt;0,A136="EH"),INDEX(CASH!$B:$B,MATCH(A136,CASH!$A:$A,0)),"")</f>
        <v/>
      </c>
      <c r="AM136" s="230">
        <v>4950</v>
      </c>
      <c r="AN136" s="228">
        <f t="shared" si="18"/>
        <v>0.12482092704578877</v>
      </c>
      <c r="AO136" s="122" t="str">
        <f>IF(ISERROR(VLOOKUP(A136,Config!$A$12:$A$32,1,FALSE)),LEFT(A136,2),"PRL")</f>
        <v>PR</v>
      </c>
      <c r="AP136" s="122" t="str">
        <f t="shared" si="19"/>
        <v>PR200</v>
      </c>
      <c r="AQ136" s="163" t="s">
        <v>881</v>
      </c>
      <c r="AR136" s="229" t="s">
        <v>781</v>
      </c>
      <c r="AS136" s="367" t="str">
        <f>IF(ISERROR(VLOOKUP($A136,'RAB Cat Lookup'!$B$4:$E$351,2,FALSE))=TRUE,"Unallocated",VLOOKUP($A136,'RAB Cat Lookup'!$B$4:$E$351,2,FALSE))</f>
        <v>Std</v>
      </c>
      <c r="AT136" s="367" t="str">
        <f>IF(ISERROR(VLOOKUP($A136,'RAB Cat Lookup'!$B$4:$E$351,4,FALSE))=TRUE,"Unallocated",VLOOKUP($A136,'RAB Cat Lookup'!$B$4:$E$351,4,FALSE))</f>
        <v>Substations</v>
      </c>
      <c r="AU136" s="121" t="str">
        <f t="shared" si="20"/>
        <v/>
      </c>
    </row>
    <row r="137" spans="1:47" x14ac:dyDescent="0.25">
      <c r="A137" s="217" t="s">
        <v>377</v>
      </c>
      <c r="B137" s="217" t="s">
        <v>548</v>
      </c>
      <c r="C137" s="123" t="s">
        <v>513</v>
      </c>
      <c r="D137" s="218">
        <f>S137/Config!A$40</f>
        <v>1113803.6004412069</v>
      </c>
      <c r="E137" s="219">
        <f>T137/Config!B$40</f>
        <v>0</v>
      </c>
      <c r="F137" s="219">
        <f>U137/Config!C$40</f>
        <v>0</v>
      </c>
      <c r="G137" s="219">
        <f>V137/Config!D$40</f>
        <v>0</v>
      </c>
      <c r="H137" s="219">
        <f>IF('Division Lvl'!H137="","",'Division Lvl'!H137/Escalators!C$11)</f>
        <v>0</v>
      </c>
      <c r="I137" s="220">
        <f>IF('Division Lvl'!I137="","",'Division Lvl'!I137/Escalators!D$11)</f>
        <v>0</v>
      </c>
      <c r="J137" s="220">
        <f>IF('Division Lvl'!J137="","",'Division Lvl'!J137/Escalators!E$11)</f>
        <v>0</v>
      </c>
      <c r="K137" s="220">
        <f>IF('Division Lvl'!K137="","",'Division Lvl'!K137/Escalators!F$11)</f>
        <v>0</v>
      </c>
      <c r="L137" s="220">
        <f>IF('Division Lvl'!L137="","",'Division Lvl'!L137/Escalators!G$11)</f>
        <v>0</v>
      </c>
      <c r="M137" s="220">
        <f>IF('Division Lvl'!M137="","",'Division Lvl'!M137/Escalators!H$11)</f>
        <v>0</v>
      </c>
      <c r="N137" s="220">
        <f>IF('Division Lvl'!N137="","",'Division Lvl'!N137/Escalators!I$11)</f>
        <v>0</v>
      </c>
      <c r="O137" s="220">
        <f>IF('Division Lvl'!O137="","",'Division Lvl'!O137/Escalators!J$11)</f>
        <v>0</v>
      </c>
      <c r="P137" s="220">
        <f>IF('Division Lvl'!P137="","",'Division Lvl'!P137/Escalators!K$11)</f>
        <v>0</v>
      </c>
      <c r="Q137" s="220">
        <f>IF('Division Lvl'!Q137="","",'Division Lvl'!Q137/Escalators!L$11)</f>
        <v>0</v>
      </c>
      <c r="R137" s="221">
        <v>0</v>
      </c>
      <c r="S137" s="222">
        <v>1009051.0900000002</v>
      </c>
      <c r="T137" s="223">
        <v>0</v>
      </c>
      <c r="U137" s="223">
        <v>0</v>
      </c>
      <c r="V137" s="223">
        <v>0</v>
      </c>
      <c r="W137" s="223">
        <v>0</v>
      </c>
      <c r="X137" s="224">
        <f>I137*Config!F$40</f>
        <v>0</v>
      </c>
      <c r="Y137" s="224">
        <f>J137*Config!G$40</f>
        <v>0</v>
      </c>
      <c r="Z137" s="224">
        <f>K137*Config!H$40</f>
        <v>0</v>
      </c>
      <c r="AA137" s="224">
        <f>L137*Config!I$40</f>
        <v>0</v>
      </c>
      <c r="AB137" s="224">
        <f>M137*Config!J$40</f>
        <v>0</v>
      </c>
      <c r="AC137" s="224">
        <f>N137*Config!K$40</f>
        <v>0</v>
      </c>
      <c r="AD137" s="224">
        <f>O137*Config!L$40</f>
        <v>0</v>
      </c>
      <c r="AE137" s="224">
        <f>P137*Config!M$40</f>
        <v>0</v>
      </c>
      <c r="AF137" s="224">
        <f>Q137*Config!N$40</f>
        <v>0</v>
      </c>
      <c r="AG137" s="225">
        <f>R137*Config!O$40</f>
        <v>0</v>
      </c>
      <c r="AH137" s="226">
        <f t="shared" si="14"/>
        <v>0</v>
      </c>
      <c r="AI137" s="220">
        <f t="shared" si="15"/>
        <v>0</v>
      </c>
      <c r="AJ137" s="224">
        <f t="shared" si="16"/>
        <v>0</v>
      </c>
      <c r="AK137" s="225">
        <f t="shared" si="17"/>
        <v>0</v>
      </c>
      <c r="AL137" s="227" t="str">
        <f>IF(OR(SUM(X137:AG137)&lt;&gt;0,A137="EH"),INDEX(CASH!$B:$B,MATCH(A137,CASH!$A:$A,0)),"")</f>
        <v/>
      </c>
      <c r="AM137" s="230">
        <v>5400</v>
      </c>
      <c r="AN137" s="228">
        <f t="shared" si="18"/>
        <v>1.9627011049772072E-2</v>
      </c>
      <c r="AO137" s="122" t="str">
        <f>IF(ISERROR(VLOOKUP(A137,Config!$A$12:$A$32,1,FALSE)),LEFT(A137,2),"PRL")</f>
        <v>PR</v>
      </c>
      <c r="AP137" s="122" t="str">
        <f t="shared" si="19"/>
        <v>PR204</v>
      </c>
      <c r="AQ137" s="163" t="s">
        <v>881</v>
      </c>
      <c r="AR137" s="229" t="s">
        <v>781</v>
      </c>
      <c r="AS137" s="367" t="str">
        <f>IF(ISERROR(VLOOKUP($A137,'RAB Cat Lookup'!$B$4:$E$351,2,FALSE))=TRUE,"Unallocated",VLOOKUP($A137,'RAB Cat Lookup'!$B$4:$E$351,2,FALSE))</f>
        <v>Std</v>
      </c>
      <c r="AT137" s="367" t="str">
        <f>IF(ISERROR(VLOOKUP($A137,'RAB Cat Lookup'!$B$4:$E$351,4,FALSE))=TRUE,"Unallocated",VLOOKUP($A137,'RAB Cat Lookup'!$B$4:$E$351,4,FALSE))</f>
        <v>Sub-transmission lines and cables</v>
      </c>
      <c r="AU137" s="121" t="str">
        <f t="shared" si="20"/>
        <v/>
      </c>
    </row>
    <row r="138" spans="1:47" x14ac:dyDescent="0.25">
      <c r="A138" s="217" t="s">
        <v>413</v>
      </c>
      <c r="B138" s="217" t="s">
        <v>549</v>
      </c>
      <c r="C138" s="123" t="s">
        <v>513</v>
      </c>
      <c r="D138" s="218">
        <f>S138/Config!A$40</f>
        <v>49734.927899917951</v>
      </c>
      <c r="E138" s="219">
        <f>T138/Config!B$40</f>
        <v>4596.4276412499994</v>
      </c>
      <c r="F138" s="219">
        <f>U138/Config!C$40</f>
        <v>0</v>
      </c>
      <c r="G138" s="219">
        <f>V138/Config!D$40</f>
        <v>0</v>
      </c>
      <c r="H138" s="219">
        <f>IF('Division Lvl'!H138="","",'Division Lvl'!H138/Escalators!C$11)</f>
        <v>0</v>
      </c>
      <c r="I138" s="220">
        <f>IF('Division Lvl'!I138="","",'Division Lvl'!I138/Escalators!D$11)</f>
        <v>0</v>
      </c>
      <c r="J138" s="220">
        <f>IF('Division Lvl'!J138="","",'Division Lvl'!J138/Escalators!E$11)</f>
        <v>0</v>
      </c>
      <c r="K138" s="220">
        <f>IF('Division Lvl'!K138="","",'Division Lvl'!K138/Escalators!F$11)</f>
        <v>0</v>
      </c>
      <c r="L138" s="220">
        <f>IF('Division Lvl'!L138="","",'Division Lvl'!L138/Escalators!G$11)</f>
        <v>0</v>
      </c>
      <c r="M138" s="220">
        <f>IF('Division Lvl'!M138="","",'Division Lvl'!M138/Escalators!H$11)</f>
        <v>0</v>
      </c>
      <c r="N138" s="220">
        <f>IF('Division Lvl'!N138="","",'Division Lvl'!N138/Escalators!I$11)</f>
        <v>0</v>
      </c>
      <c r="O138" s="220">
        <f>IF('Division Lvl'!O138="","",'Division Lvl'!O138/Escalators!J$11)</f>
        <v>0</v>
      </c>
      <c r="P138" s="220">
        <f>IF('Division Lvl'!P138="","",'Division Lvl'!P138/Escalators!K$11)</f>
        <v>0</v>
      </c>
      <c r="Q138" s="220">
        <f>IF('Division Lvl'!Q138="","",'Division Lvl'!Q138/Escalators!L$11)</f>
        <v>0</v>
      </c>
      <c r="R138" s="221">
        <v>0</v>
      </c>
      <c r="S138" s="222">
        <v>45057.39</v>
      </c>
      <c r="T138" s="223">
        <v>4268.24</v>
      </c>
      <c r="U138" s="223">
        <v>0</v>
      </c>
      <c r="V138" s="223">
        <v>0</v>
      </c>
      <c r="W138" s="223">
        <v>0</v>
      </c>
      <c r="X138" s="224">
        <f>I138*Config!F$40</f>
        <v>0</v>
      </c>
      <c r="Y138" s="224">
        <f>J138*Config!G$40</f>
        <v>0</v>
      </c>
      <c r="Z138" s="224">
        <f>K138*Config!H$40</f>
        <v>0</v>
      </c>
      <c r="AA138" s="224">
        <f>L138*Config!I$40</f>
        <v>0</v>
      </c>
      <c r="AB138" s="224">
        <f>M138*Config!J$40</f>
        <v>0</v>
      </c>
      <c r="AC138" s="224">
        <f>N138*Config!K$40</f>
        <v>0</v>
      </c>
      <c r="AD138" s="224">
        <f>O138*Config!L$40</f>
        <v>0</v>
      </c>
      <c r="AE138" s="224">
        <f>P138*Config!M$40</f>
        <v>0</v>
      </c>
      <c r="AF138" s="224">
        <f>Q138*Config!N$40</f>
        <v>0</v>
      </c>
      <c r="AG138" s="225">
        <f>R138*Config!O$40</f>
        <v>0</v>
      </c>
      <c r="AH138" s="226">
        <f t="shared" si="14"/>
        <v>0</v>
      </c>
      <c r="AI138" s="220">
        <f t="shared" si="15"/>
        <v>0</v>
      </c>
      <c r="AJ138" s="224">
        <f t="shared" si="16"/>
        <v>0</v>
      </c>
      <c r="AK138" s="225">
        <f t="shared" si="17"/>
        <v>0</v>
      </c>
      <c r="AL138" s="227" t="str">
        <f>IF(OR(SUM(X138:AG138)&lt;&gt;0,A138="EH"),INDEX(CASH!$B:$B,MATCH(A138,CASH!$A:$A,0)),"")</f>
        <v/>
      </c>
      <c r="AM138" s="230">
        <v>4950</v>
      </c>
      <c r="AN138" s="228">
        <f t="shared" si="18"/>
        <v>0.12482092704578877</v>
      </c>
      <c r="AO138" s="122" t="str">
        <f>IF(ISERROR(VLOOKUP(A138,Config!$A$12:$A$32,1,FALSE)),LEFT(A138,2),"PRL")</f>
        <v>PR</v>
      </c>
      <c r="AP138" s="122" t="str">
        <f t="shared" si="19"/>
        <v>PR206</v>
      </c>
      <c r="AQ138" s="163" t="s">
        <v>881</v>
      </c>
      <c r="AR138" s="229" t="s">
        <v>781</v>
      </c>
      <c r="AS138" s="367" t="str">
        <f>IF(ISERROR(VLOOKUP($A138,'RAB Cat Lookup'!$B$4:$E$351,2,FALSE))=TRUE,"Unallocated",VLOOKUP($A138,'RAB Cat Lookup'!$B$4:$E$351,2,FALSE))</f>
        <v>Std</v>
      </c>
      <c r="AT138" s="367" t="str">
        <f>IF(ISERROR(VLOOKUP($A138,'RAB Cat Lookup'!$B$4:$E$351,4,FALSE))=TRUE,"Unallocated",VLOOKUP($A138,'RAB Cat Lookup'!$B$4:$E$351,4,FALSE))</f>
        <v>Substations</v>
      </c>
      <c r="AU138" s="121" t="str">
        <f t="shared" si="20"/>
        <v/>
      </c>
    </row>
    <row r="139" spans="1:47" x14ac:dyDescent="0.25">
      <c r="A139" s="217" t="s">
        <v>376</v>
      </c>
      <c r="B139" s="217" t="s">
        <v>550</v>
      </c>
      <c r="C139" s="123" t="s">
        <v>513</v>
      </c>
      <c r="D139" s="218">
        <f>S139/Config!A$40</f>
        <v>2482470.6543446435</v>
      </c>
      <c r="E139" s="219">
        <f>T139/Config!B$40</f>
        <v>605390.23974093737</v>
      </c>
      <c r="F139" s="219">
        <f>U139/Config!C$40</f>
        <v>4097.4375</v>
      </c>
      <c r="G139" s="219">
        <f>V139/Config!D$40</f>
        <v>0</v>
      </c>
      <c r="H139" s="219">
        <f>IF('Division Lvl'!H139="","",'Division Lvl'!H139/Escalators!C$11)</f>
        <v>0</v>
      </c>
      <c r="I139" s="220">
        <f>IF('Division Lvl'!I139="","",'Division Lvl'!I139/Escalators!D$11)</f>
        <v>0</v>
      </c>
      <c r="J139" s="220">
        <f>IF('Division Lvl'!J139="","",'Division Lvl'!J139/Escalators!E$11)</f>
        <v>0</v>
      </c>
      <c r="K139" s="220">
        <f>IF('Division Lvl'!K139="","",'Division Lvl'!K139/Escalators!F$11)</f>
        <v>0</v>
      </c>
      <c r="L139" s="220">
        <f>IF('Division Lvl'!L139="","",'Division Lvl'!L139/Escalators!G$11)</f>
        <v>0</v>
      </c>
      <c r="M139" s="220">
        <f>IF('Division Lvl'!M139="","",'Division Lvl'!M139/Escalators!H$11)</f>
        <v>0</v>
      </c>
      <c r="N139" s="220">
        <f>IF('Division Lvl'!N139="","",'Division Lvl'!N139/Escalators!I$11)</f>
        <v>0</v>
      </c>
      <c r="O139" s="220">
        <f>IF('Division Lvl'!O139="","",'Division Lvl'!O139/Escalators!J$11)</f>
        <v>0</v>
      </c>
      <c r="P139" s="220">
        <f>IF('Division Lvl'!P139="","",'Division Lvl'!P139/Escalators!K$11)</f>
        <v>0</v>
      </c>
      <c r="Q139" s="220">
        <f>IF('Division Lvl'!Q139="","",'Division Lvl'!Q139/Escalators!L$11)</f>
        <v>0</v>
      </c>
      <c r="R139" s="221">
        <v>0</v>
      </c>
      <c r="S139" s="222">
        <v>2248995.8899999997</v>
      </c>
      <c r="T139" s="223">
        <v>562165.02</v>
      </c>
      <c r="U139" s="223">
        <v>3900</v>
      </c>
      <c r="V139" s="223">
        <v>0</v>
      </c>
      <c r="W139" s="223">
        <v>0</v>
      </c>
      <c r="X139" s="224">
        <f>I139*Config!F$40</f>
        <v>0</v>
      </c>
      <c r="Y139" s="224">
        <f>J139*Config!G$40</f>
        <v>0</v>
      </c>
      <c r="Z139" s="224">
        <f>K139*Config!H$40</f>
        <v>0</v>
      </c>
      <c r="AA139" s="224">
        <f>L139*Config!I$40</f>
        <v>0</v>
      </c>
      <c r="AB139" s="224">
        <f>M139*Config!J$40</f>
        <v>0</v>
      </c>
      <c r="AC139" s="224">
        <f>N139*Config!K$40</f>
        <v>0</v>
      </c>
      <c r="AD139" s="224">
        <f>O139*Config!L$40</f>
        <v>0</v>
      </c>
      <c r="AE139" s="224">
        <f>P139*Config!M$40</f>
        <v>0</v>
      </c>
      <c r="AF139" s="224">
        <f>Q139*Config!N$40</f>
        <v>0</v>
      </c>
      <c r="AG139" s="225">
        <f>R139*Config!O$40</f>
        <v>0</v>
      </c>
      <c r="AH139" s="226">
        <f t="shared" si="14"/>
        <v>0</v>
      </c>
      <c r="AI139" s="220">
        <f t="shared" si="15"/>
        <v>0</v>
      </c>
      <c r="AJ139" s="224">
        <f t="shared" si="16"/>
        <v>0</v>
      </c>
      <c r="AK139" s="225">
        <f t="shared" si="17"/>
        <v>0</v>
      </c>
      <c r="AL139" s="227" t="str">
        <f>IF(OR(SUM(X139:AG139)&lt;&gt;0,A139="EH"),INDEX(CASH!$B:$B,MATCH(A139,CASH!$A:$A,0)),"")</f>
        <v/>
      </c>
      <c r="AM139" s="230">
        <v>5700</v>
      </c>
      <c r="AN139" s="228">
        <f t="shared" si="18"/>
        <v>1.6630389671607845E-2</v>
      </c>
      <c r="AO139" s="122" t="str">
        <f>IF(ISERROR(VLOOKUP(A139,Config!$A$12:$A$32,1,FALSE)),LEFT(A139,2),"PRL")</f>
        <v>PR</v>
      </c>
      <c r="AP139" s="122" t="str">
        <f t="shared" si="19"/>
        <v>PR208</v>
      </c>
      <c r="AQ139" s="163" t="s">
        <v>881</v>
      </c>
      <c r="AR139" s="229" t="s">
        <v>781</v>
      </c>
      <c r="AS139" s="367" t="str">
        <f>IF(ISERROR(VLOOKUP($A139,'RAB Cat Lookup'!$B$4:$E$351,2,FALSE))=TRUE,"Unallocated",VLOOKUP($A139,'RAB Cat Lookup'!$B$4:$E$351,2,FALSE))</f>
        <v>Std</v>
      </c>
      <c r="AT139" s="367" t="str">
        <f>IF(ISERROR(VLOOKUP($A139,'RAB Cat Lookup'!$B$4:$E$351,4,FALSE))=TRUE,"Unallocated",VLOOKUP($A139,'RAB Cat Lookup'!$B$4:$E$351,4,FALSE))</f>
        <v>Substations</v>
      </c>
      <c r="AU139" s="121" t="str">
        <f t="shared" si="20"/>
        <v/>
      </c>
    </row>
    <row r="140" spans="1:47" x14ac:dyDescent="0.25">
      <c r="A140" s="217" t="s">
        <v>481</v>
      </c>
      <c r="B140" s="217" t="s">
        <v>482</v>
      </c>
      <c r="C140" s="123" t="s">
        <v>513</v>
      </c>
      <c r="D140" s="218">
        <f>S140/Config!A$40</f>
        <v>9713.553437499997</v>
      </c>
      <c r="E140" s="219">
        <f>T140/Config!B$40</f>
        <v>0</v>
      </c>
      <c r="F140" s="219">
        <f>U140/Config!C$40</f>
        <v>0</v>
      </c>
      <c r="G140" s="219">
        <f>V140/Config!D$40</f>
        <v>0</v>
      </c>
      <c r="H140" s="219">
        <f>IF('Division Lvl'!H140="","",'Division Lvl'!H140/Escalators!C$11)</f>
        <v>0</v>
      </c>
      <c r="I140" s="220">
        <f>IF('Division Lvl'!I140="","",'Division Lvl'!I140/Escalators!D$11)</f>
        <v>0</v>
      </c>
      <c r="J140" s="220">
        <f>IF('Division Lvl'!J140="","",'Division Lvl'!J140/Escalators!E$11)</f>
        <v>0</v>
      </c>
      <c r="K140" s="220">
        <f>IF('Division Lvl'!K140="","",'Division Lvl'!K140/Escalators!F$11)</f>
        <v>0</v>
      </c>
      <c r="L140" s="220">
        <f>IF('Division Lvl'!L140="","",'Division Lvl'!L140/Escalators!G$11)</f>
        <v>0</v>
      </c>
      <c r="M140" s="220">
        <f>IF('Division Lvl'!M140="","",'Division Lvl'!M140/Escalators!H$11)</f>
        <v>0</v>
      </c>
      <c r="N140" s="220">
        <f>IF('Division Lvl'!N140="","",'Division Lvl'!N140/Escalators!I$11)</f>
        <v>0</v>
      </c>
      <c r="O140" s="220">
        <f>IF('Division Lvl'!O140="","",'Division Lvl'!O140/Escalators!J$11)</f>
        <v>0</v>
      </c>
      <c r="P140" s="220">
        <f>IF('Division Lvl'!P140="","",'Division Lvl'!P140/Escalators!K$11)</f>
        <v>0</v>
      </c>
      <c r="Q140" s="220">
        <f>IF('Division Lvl'!Q140="","",'Division Lvl'!Q140/Escalators!L$11)</f>
        <v>0</v>
      </c>
      <c r="R140" s="221">
        <v>0</v>
      </c>
      <c r="S140" s="222">
        <v>8800</v>
      </c>
      <c r="T140" s="223">
        <v>0</v>
      </c>
      <c r="U140" s="223">
        <v>0</v>
      </c>
      <c r="V140" s="223">
        <v>0</v>
      </c>
      <c r="W140" s="223">
        <v>0</v>
      </c>
      <c r="X140" s="224">
        <f>I140*Config!F$40</f>
        <v>0</v>
      </c>
      <c r="Y140" s="224">
        <f>J140*Config!G$40</f>
        <v>0</v>
      </c>
      <c r="Z140" s="224">
        <f>K140*Config!H$40</f>
        <v>0</v>
      </c>
      <c r="AA140" s="224">
        <f>L140*Config!I$40</f>
        <v>0</v>
      </c>
      <c r="AB140" s="224">
        <f>M140*Config!J$40</f>
        <v>0</v>
      </c>
      <c r="AC140" s="224">
        <f>N140*Config!K$40</f>
        <v>0</v>
      </c>
      <c r="AD140" s="224">
        <f>O140*Config!L$40</f>
        <v>0</v>
      </c>
      <c r="AE140" s="224">
        <f>P140*Config!M$40</f>
        <v>0</v>
      </c>
      <c r="AF140" s="224">
        <f>Q140*Config!N$40</f>
        <v>0</v>
      </c>
      <c r="AG140" s="225">
        <f>R140*Config!O$40</f>
        <v>0</v>
      </c>
      <c r="AH140" s="226">
        <f t="shared" si="14"/>
        <v>0</v>
      </c>
      <c r="AI140" s="220">
        <f t="shared" si="15"/>
        <v>0</v>
      </c>
      <c r="AJ140" s="224">
        <f t="shared" si="16"/>
        <v>0</v>
      </c>
      <c r="AK140" s="225">
        <f t="shared" si="17"/>
        <v>0</v>
      </c>
      <c r="AL140" s="227" t="str">
        <f>IF(OR(SUM(X140:AG140)&lt;&gt;0,A140="EH"),INDEX(CASH!$B:$B,MATCH(A140,CASH!$A:$A,0)),"")</f>
        <v/>
      </c>
      <c r="AM140" s="231">
        <v>4950</v>
      </c>
      <c r="AN140" s="228">
        <f t="shared" si="18"/>
        <v>0.12482092704578877</v>
      </c>
      <c r="AO140" s="122" t="str">
        <f>IF(ISERROR(VLOOKUP(A140,Config!$A$12:$A$32,1,FALSE)),LEFT(A140,2),"PRL")</f>
        <v>PR</v>
      </c>
      <c r="AP140" s="122" t="str">
        <f t="shared" si="19"/>
        <v>PR244</v>
      </c>
      <c r="AQ140" s="163" t="s">
        <v>881</v>
      </c>
      <c r="AR140" s="229" t="s">
        <v>781</v>
      </c>
      <c r="AS140" s="367" t="str">
        <f>IF(ISERROR(VLOOKUP($A140,'RAB Cat Lookup'!$B$4:$E$351,2,FALSE))=TRUE,"Unallocated",VLOOKUP($A140,'RAB Cat Lookup'!$B$4:$E$351,2,FALSE))</f>
        <v>Unallocated</v>
      </c>
      <c r="AT140" s="367" t="str">
        <f>IF(ISERROR(VLOOKUP($A140,'RAB Cat Lookup'!$B$4:$E$351,4,FALSE))=TRUE,"Unallocated",VLOOKUP($A140,'RAB Cat Lookup'!$B$4:$E$351,4,FALSE))</f>
        <v>Unallocated</v>
      </c>
      <c r="AU140" s="121" t="str">
        <f t="shared" si="20"/>
        <v/>
      </c>
    </row>
    <row r="141" spans="1:47" x14ac:dyDescent="0.25">
      <c r="A141" s="217" t="s">
        <v>351</v>
      </c>
      <c r="B141" s="217" t="s">
        <v>352</v>
      </c>
      <c r="C141" s="123" t="s">
        <v>514</v>
      </c>
      <c r="D141" s="218">
        <f>S141/Config!A$40</f>
        <v>0</v>
      </c>
      <c r="E141" s="219">
        <f>T141/Config!B$40</f>
        <v>39210.869156093744</v>
      </c>
      <c r="F141" s="219">
        <f>U141/Config!C$40</f>
        <v>80.288762500000004</v>
      </c>
      <c r="G141" s="219">
        <f>V141/Config!D$40</f>
        <v>0</v>
      </c>
      <c r="H141" s="219">
        <f>IF('Division Lvl'!H141="","",'Division Lvl'!H141/Escalators!C$11)</f>
        <v>0</v>
      </c>
      <c r="I141" s="220">
        <f>IF('Division Lvl'!I141="","",'Division Lvl'!I141/Escalators!D$11)</f>
        <v>0</v>
      </c>
      <c r="J141" s="220">
        <f>IF('Division Lvl'!J141="","",'Division Lvl'!J141/Escalators!E$11)</f>
        <v>0</v>
      </c>
      <c r="K141" s="220">
        <f>IF('Division Lvl'!K141="","",'Division Lvl'!K141/Escalators!F$11)</f>
        <v>0</v>
      </c>
      <c r="L141" s="220">
        <f>IF('Division Lvl'!L141="","",'Division Lvl'!L141/Escalators!G$11)</f>
        <v>0</v>
      </c>
      <c r="M141" s="220">
        <f>IF('Division Lvl'!M141="","",'Division Lvl'!M141/Escalators!H$11)</f>
        <v>0</v>
      </c>
      <c r="N141" s="220">
        <f>IF('Division Lvl'!N141="","",'Division Lvl'!N141/Escalators!I$11)</f>
        <v>296687.59842001059</v>
      </c>
      <c r="O141" s="220">
        <f>IF('Division Lvl'!O141="","",'Division Lvl'!O141/Escalators!J$11)</f>
        <v>0</v>
      </c>
      <c r="P141" s="220">
        <f>IF('Division Lvl'!P141="","",'Division Lvl'!P141/Escalators!K$11)</f>
        <v>0</v>
      </c>
      <c r="Q141" s="220">
        <f>IF('Division Lvl'!Q141="","",'Division Lvl'!Q141/Escalators!L$11)</f>
        <v>0</v>
      </c>
      <c r="R141" s="221">
        <v>0</v>
      </c>
      <c r="S141" s="222">
        <v>0</v>
      </c>
      <c r="T141" s="223">
        <v>36411.19</v>
      </c>
      <c r="U141" s="223">
        <v>76.42</v>
      </c>
      <c r="V141" s="223">
        <v>0</v>
      </c>
      <c r="W141" s="223">
        <v>0</v>
      </c>
      <c r="X141" s="224">
        <f>I141*Config!F$40</f>
        <v>0</v>
      </c>
      <c r="Y141" s="224">
        <f>J141*Config!G$40</f>
        <v>0</v>
      </c>
      <c r="Z141" s="224">
        <f>K141*Config!H$40</f>
        <v>0</v>
      </c>
      <c r="AA141" s="224">
        <f>L141*Config!I$40</f>
        <v>0</v>
      </c>
      <c r="AB141" s="224">
        <f>M141*Config!J$40</f>
        <v>0</v>
      </c>
      <c r="AC141" s="224">
        <f>N141*Config!K$40</f>
        <v>344066.65515307535</v>
      </c>
      <c r="AD141" s="224">
        <f>O141*Config!L$40</f>
        <v>0</v>
      </c>
      <c r="AE141" s="224">
        <f>P141*Config!M$40</f>
        <v>0</v>
      </c>
      <c r="AF141" s="224">
        <f>Q141*Config!N$40</f>
        <v>0</v>
      </c>
      <c r="AG141" s="225">
        <f>R141*Config!O$40</f>
        <v>0</v>
      </c>
      <c r="AH141" s="226">
        <f t="shared" si="14"/>
        <v>0</v>
      </c>
      <c r="AI141" s="220">
        <f t="shared" si="15"/>
        <v>296687.59842001059</v>
      </c>
      <c r="AJ141" s="224">
        <f t="shared" si="16"/>
        <v>0</v>
      </c>
      <c r="AK141" s="225">
        <f t="shared" si="17"/>
        <v>344066.65515307535</v>
      </c>
      <c r="AL141" s="227">
        <f>IF(OR(SUM(X141:AG141)&lt;&gt;0,A141="EH"),INDEX(CASH!$B:$B,MATCH(A141,CASH!$A:$A,0)),"")</f>
        <v>140</v>
      </c>
      <c r="AM141" s="122">
        <f>AL141*VLOOKUP(C141,Config!$A$3:$C$9,3,FALSE)</f>
        <v>700</v>
      </c>
      <c r="AN141" s="228">
        <f t="shared" si="18"/>
        <v>0.99193572733142954</v>
      </c>
      <c r="AO141" s="122" t="str">
        <f>IF(ISERROR(VLOOKUP(A141,Config!$A$12:$A$32,1,FALSE)),LEFT(A141,2),"PRL")</f>
        <v>PRL</v>
      </c>
      <c r="AP141" s="122" t="str">
        <f t="shared" si="19"/>
        <v>PR248</v>
      </c>
      <c r="AQ141" s="163" t="s">
        <v>881</v>
      </c>
      <c r="AR141" s="229" t="s">
        <v>781</v>
      </c>
      <c r="AS141" s="367" t="str">
        <f>IF(ISERROR(VLOOKUP($A141,'RAB Cat Lookup'!$B$4:$E$351,2,FALSE))=TRUE,"Unallocated",VLOOKUP($A141,'RAB Cat Lookup'!$B$4:$E$351,2,FALSE))</f>
        <v>Std</v>
      </c>
      <c r="AT141" s="367" t="str">
        <f>IF(ISERROR(VLOOKUP($A141,'RAB Cat Lookup'!$B$4:$E$351,4,FALSE))=TRUE,"Unallocated",VLOOKUP($A141,'RAB Cat Lookup'!$B$4:$E$351,4,FALSE))</f>
        <v>Land</v>
      </c>
      <c r="AU141" s="121" t="str">
        <f t="shared" si="20"/>
        <v/>
      </c>
    </row>
    <row r="142" spans="1:47" x14ac:dyDescent="0.25">
      <c r="A142" s="217" t="s">
        <v>353</v>
      </c>
      <c r="B142" s="217" t="s">
        <v>354</v>
      </c>
      <c r="C142" s="123" t="s">
        <v>514</v>
      </c>
      <c r="D142" s="218">
        <f>S142/Config!A$40</f>
        <v>0</v>
      </c>
      <c r="E142" s="219">
        <f>T142/Config!B$40</f>
        <v>0</v>
      </c>
      <c r="F142" s="219">
        <f>U142/Config!C$40</f>
        <v>0</v>
      </c>
      <c r="G142" s="219">
        <f>V142/Config!D$40</f>
        <v>0</v>
      </c>
      <c r="H142" s="219">
        <f>IF('Division Lvl'!H142="","",'Division Lvl'!H142/Escalators!C$11)</f>
        <v>0</v>
      </c>
      <c r="I142" s="220">
        <f>IF('Division Lvl'!I142="","",'Division Lvl'!I142/Escalators!D$11)</f>
        <v>0</v>
      </c>
      <c r="J142" s="220">
        <f>IF('Division Lvl'!J142="","",'Division Lvl'!J142/Escalators!E$11)</f>
        <v>0</v>
      </c>
      <c r="K142" s="220">
        <f>IF('Division Lvl'!K142="","",'Division Lvl'!K142/Escalators!F$11)</f>
        <v>0</v>
      </c>
      <c r="L142" s="220">
        <f>IF('Division Lvl'!L142="","",'Division Lvl'!L142/Escalators!G$11)</f>
        <v>0</v>
      </c>
      <c r="M142" s="220">
        <f>IF('Division Lvl'!M142="","",'Division Lvl'!M142/Escalators!H$11)</f>
        <v>0</v>
      </c>
      <c r="N142" s="220">
        <f>IF('Division Lvl'!N142="","",'Division Lvl'!N142/Escalators!I$11)</f>
        <v>1553655.0460181169</v>
      </c>
      <c r="O142" s="220">
        <f>IF('Division Lvl'!O142="","",'Division Lvl'!O142/Escalators!J$11)</f>
        <v>6214620.1840724675</v>
      </c>
      <c r="P142" s="220">
        <f>IF('Division Lvl'!P142="","",'Division Lvl'!P142/Escalators!K$11)</f>
        <v>0</v>
      </c>
      <c r="Q142" s="220">
        <f>IF('Division Lvl'!Q142="","",'Division Lvl'!Q142/Escalators!L$11)</f>
        <v>0</v>
      </c>
      <c r="R142" s="221">
        <v>0</v>
      </c>
      <c r="S142" s="222">
        <v>0</v>
      </c>
      <c r="T142" s="223">
        <v>0</v>
      </c>
      <c r="U142" s="223">
        <v>0</v>
      </c>
      <c r="V142" s="223">
        <v>0</v>
      </c>
      <c r="W142" s="223">
        <v>0</v>
      </c>
      <c r="X142" s="224">
        <f>I142*Config!F$40</f>
        <v>0</v>
      </c>
      <c r="Y142" s="224">
        <f>J142*Config!G$40</f>
        <v>0</v>
      </c>
      <c r="Z142" s="224">
        <f>K142*Config!H$40</f>
        <v>0</v>
      </c>
      <c r="AA142" s="224">
        <f>L142*Config!I$40</f>
        <v>0</v>
      </c>
      <c r="AB142" s="224">
        <f>M142*Config!J$40</f>
        <v>0</v>
      </c>
      <c r="AC142" s="224">
        <f>N142*Config!K$40</f>
        <v>1801763.5310404552</v>
      </c>
      <c r="AD142" s="224">
        <f>O142*Config!L$40</f>
        <v>7387230.4772658665</v>
      </c>
      <c r="AE142" s="224">
        <f>P142*Config!M$40</f>
        <v>0</v>
      </c>
      <c r="AF142" s="224">
        <f>Q142*Config!N$40</f>
        <v>0</v>
      </c>
      <c r="AG142" s="225">
        <f>R142*Config!O$40</f>
        <v>0</v>
      </c>
      <c r="AH142" s="226">
        <f t="shared" si="14"/>
        <v>0</v>
      </c>
      <c r="AI142" s="220">
        <f t="shared" si="15"/>
        <v>7768275.2300905846</v>
      </c>
      <c r="AJ142" s="224">
        <f t="shared" si="16"/>
        <v>0</v>
      </c>
      <c r="AK142" s="225">
        <f t="shared" si="17"/>
        <v>9188994.0083063208</v>
      </c>
      <c r="AL142" s="227">
        <f>IF(OR(SUM(X142:AG142)&lt;&gt;0,A142="EH"),INDEX(CASH!$B:$B,MATCH(A142,CASH!$A:$A,0)),"")</f>
        <v>140</v>
      </c>
      <c r="AM142" s="122">
        <f>AL142*VLOOKUP(C142,Config!$A$3:$C$9,3,FALSE)</f>
        <v>700</v>
      </c>
      <c r="AN142" s="228">
        <f t="shared" si="18"/>
        <v>0.99193572733142954</v>
      </c>
      <c r="AO142" s="122" t="str">
        <f>IF(ISERROR(VLOOKUP(A142,Config!$A$12:$A$32,1,FALSE)),LEFT(A142,2),"PRL")</f>
        <v>PR</v>
      </c>
      <c r="AP142" s="122" t="str">
        <f t="shared" si="19"/>
        <v>PR249</v>
      </c>
      <c r="AQ142" s="163" t="s">
        <v>881</v>
      </c>
      <c r="AR142" s="229" t="s">
        <v>781</v>
      </c>
      <c r="AS142" s="367" t="str">
        <f>IF(ISERROR(VLOOKUP($A142,'RAB Cat Lookup'!$B$4:$E$351,2,FALSE))=TRUE,"Unallocated",VLOOKUP($A142,'RAB Cat Lookup'!$B$4:$E$351,2,FALSE))</f>
        <v>Std</v>
      </c>
      <c r="AT142" s="367" t="str">
        <f>IF(ISERROR(VLOOKUP($A142,'RAB Cat Lookup'!$B$4:$E$351,4,FALSE))=TRUE,"Unallocated",VLOOKUP($A142,'RAB Cat Lookup'!$B$4:$E$351,4,FALSE))</f>
        <v>Substations</v>
      </c>
      <c r="AU142" s="121" t="str">
        <f t="shared" si="20"/>
        <v/>
      </c>
    </row>
    <row r="143" spans="1:47" x14ac:dyDescent="0.25">
      <c r="A143" s="217" t="s">
        <v>102</v>
      </c>
      <c r="B143" s="217" t="s">
        <v>457</v>
      </c>
      <c r="C143" s="123" t="s">
        <v>513</v>
      </c>
      <c r="D143" s="218">
        <f>S143/Config!A$40</f>
        <v>3558454.5896675889</v>
      </c>
      <c r="E143" s="219">
        <f>T143/Config!B$40</f>
        <v>2634593.7561782817</v>
      </c>
      <c r="F143" s="219">
        <f>U143/Config!C$40</f>
        <v>464174.92923749989</v>
      </c>
      <c r="G143" s="219">
        <f>V143/Config!D$40</f>
        <v>56477.499999999993</v>
      </c>
      <c r="H143" s="219">
        <f>IF('Division Lvl'!H143="","",'Division Lvl'!H143/Escalators!C$11)</f>
        <v>0</v>
      </c>
      <c r="I143" s="220">
        <f>IF('Division Lvl'!I143="","",'Division Lvl'!I143/Escalators!D$11)</f>
        <v>0</v>
      </c>
      <c r="J143" s="220">
        <f>IF('Division Lvl'!J143="","",'Division Lvl'!J143/Escalators!E$11)</f>
        <v>0</v>
      </c>
      <c r="K143" s="220">
        <f>IF('Division Lvl'!K143="","",'Division Lvl'!K143/Escalators!F$11)</f>
        <v>0</v>
      </c>
      <c r="L143" s="220">
        <f>IF('Division Lvl'!L143="","",'Division Lvl'!L143/Escalators!G$11)</f>
        <v>0</v>
      </c>
      <c r="M143" s="220">
        <f>IF('Division Lvl'!M143="","",'Division Lvl'!M143/Escalators!H$11)</f>
        <v>0</v>
      </c>
      <c r="N143" s="220">
        <f>IF('Division Lvl'!N143="","",'Division Lvl'!N143/Escalators!I$11)</f>
        <v>0</v>
      </c>
      <c r="O143" s="220">
        <f>IF('Division Lvl'!O143="","",'Division Lvl'!O143/Escalators!J$11)</f>
        <v>0</v>
      </c>
      <c r="P143" s="220">
        <f>IF('Division Lvl'!P143="","",'Division Lvl'!P143/Escalators!K$11)</f>
        <v>0</v>
      </c>
      <c r="Q143" s="220">
        <f>IF('Division Lvl'!Q143="","",'Division Lvl'!Q143/Escalators!L$11)</f>
        <v>0</v>
      </c>
      <c r="R143" s="221">
        <v>0</v>
      </c>
      <c r="S143" s="222">
        <v>3223784.23</v>
      </c>
      <c r="T143" s="223">
        <v>2446482.2100000009</v>
      </c>
      <c r="U143" s="223">
        <v>441808.37999999989</v>
      </c>
      <c r="V143" s="223">
        <v>55100</v>
      </c>
      <c r="W143" s="223">
        <v>0</v>
      </c>
      <c r="X143" s="224">
        <f>I143*Config!F$40</f>
        <v>0</v>
      </c>
      <c r="Y143" s="224">
        <f>J143*Config!G$40</f>
        <v>0</v>
      </c>
      <c r="Z143" s="224">
        <f>K143*Config!H$40</f>
        <v>0</v>
      </c>
      <c r="AA143" s="224">
        <f>L143*Config!I$40</f>
        <v>0</v>
      </c>
      <c r="AB143" s="224">
        <f>M143*Config!J$40</f>
        <v>0</v>
      </c>
      <c r="AC143" s="224">
        <f>N143*Config!K$40</f>
        <v>0</v>
      </c>
      <c r="AD143" s="224">
        <f>O143*Config!L$40</f>
        <v>0</v>
      </c>
      <c r="AE143" s="224">
        <f>P143*Config!M$40</f>
        <v>0</v>
      </c>
      <c r="AF143" s="224">
        <f>Q143*Config!N$40</f>
        <v>0</v>
      </c>
      <c r="AG143" s="225">
        <f>R143*Config!O$40</f>
        <v>0</v>
      </c>
      <c r="AH143" s="226">
        <f t="shared" si="14"/>
        <v>0</v>
      </c>
      <c r="AI143" s="220">
        <f t="shared" si="15"/>
        <v>0</v>
      </c>
      <c r="AJ143" s="224">
        <f t="shared" si="16"/>
        <v>0</v>
      </c>
      <c r="AK143" s="225">
        <f t="shared" si="17"/>
        <v>0</v>
      </c>
      <c r="AL143" s="227" t="str">
        <f>IF(OR(SUM(X143:AG143)&lt;&gt;0,A143="EH"),INDEX(CASH!$B:$B,MATCH(A143,CASH!$A:$A,0)),"")</f>
        <v/>
      </c>
      <c r="AM143" s="230">
        <v>3300</v>
      </c>
      <c r="AN143" s="228">
        <f t="shared" si="18"/>
        <v>0.54006397789077143</v>
      </c>
      <c r="AO143" s="122" t="str">
        <f>IF(ISERROR(VLOOKUP(A143,Config!$A$12:$A$32,1,FALSE)),LEFT(A143,2),"PRL")</f>
        <v>PR</v>
      </c>
      <c r="AP143" s="122" t="str">
        <f t="shared" si="19"/>
        <v>PR255</v>
      </c>
      <c r="AQ143" s="163" t="s">
        <v>881</v>
      </c>
      <c r="AR143" s="229" t="s">
        <v>781</v>
      </c>
      <c r="AS143" s="367" t="str">
        <f>IF(ISERROR(VLOOKUP($A143,'RAB Cat Lookup'!$B$4:$E$351,2,FALSE))=TRUE,"Unallocated",VLOOKUP($A143,'RAB Cat Lookup'!$B$4:$E$351,2,FALSE))</f>
        <v>Std</v>
      </c>
      <c r="AT143" s="367" t="str">
        <f>IF(ISERROR(VLOOKUP($A143,'RAB Cat Lookup'!$B$4:$E$351,4,FALSE))=TRUE,"Unallocated",VLOOKUP($A143,'RAB Cat Lookup'!$B$4:$E$351,4,FALSE))</f>
        <v>Sub-transmission lines and cables</v>
      </c>
      <c r="AU143" s="121" t="str">
        <f t="shared" si="20"/>
        <v/>
      </c>
    </row>
    <row r="144" spans="1:47" x14ac:dyDescent="0.25">
      <c r="A144" s="217" t="s">
        <v>141</v>
      </c>
      <c r="B144" s="217" t="s">
        <v>551</v>
      </c>
      <c r="C144" s="123" t="s">
        <v>513</v>
      </c>
      <c r="D144" s="218">
        <f>S144/Config!A$40</f>
        <v>12083.439713671873</v>
      </c>
      <c r="E144" s="219">
        <f>T144/Config!B$40</f>
        <v>0</v>
      </c>
      <c r="F144" s="219">
        <f>U144/Config!C$40</f>
        <v>0</v>
      </c>
      <c r="G144" s="219">
        <f>V144/Config!D$40</f>
        <v>188281.348</v>
      </c>
      <c r="H144" s="219">
        <f>IF('Division Lvl'!H144="","",'Division Lvl'!H144/Escalators!C$11)</f>
        <v>4023</v>
      </c>
      <c r="I144" s="220">
        <f>IF('Division Lvl'!I144="","",'Division Lvl'!I144/Escalators!D$11)</f>
        <v>0</v>
      </c>
      <c r="J144" s="220">
        <f>IF('Division Lvl'!J144="","",'Division Lvl'!J144/Escalators!E$11)</f>
        <v>0</v>
      </c>
      <c r="K144" s="220">
        <f>IF('Division Lvl'!K144="","",'Division Lvl'!K144/Escalators!F$11)</f>
        <v>0</v>
      </c>
      <c r="L144" s="220">
        <f>IF('Division Lvl'!L144="","",'Division Lvl'!L144/Escalators!G$11)</f>
        <v>0</v>
      </c>
      <c r="M144" s="220">
        <f>IF('Division Lvl'!M144="","",'Division Lvl'!M144/Escalators!H$11)</f>
        <v>0</v>
      </c>
      <c r="N144" s="220">
        <f>IF('Division Lvl'!N144="","",'Division Lvl'!N144/Escalators!I$11)</f>
        <v>0</v>
      </c>
      <c r="O144" s="220">
        <f>IF('Division Lvl'!O144="","",'Division Lvl'!O144/Escalators!J$11)</f>
        <v>0</v>
      </c>
      <c r="P144" s="220">
        <f>IF('Division Lvl'!P144="","",'Division Lvl'!P144/Escalators!K$11)</f>
        <v>0</v>
      </c>
      <c r="Q144" s="220">
        <f>IF('Division Lvl'!Q144="","",'Division Lvl'!Q144/Escalators!L$11)</f>
        <v>0</v>
      </c>
      <c r="R144" s="221">
        <v>0</v>
      </c>
      <c r="S144" s="222">
        <v>10947</v>
      </c>
      <c r="T144" s="223">
        <v>0</v>
      </c>
      <c r="U144" s="223">
        <v>0</v>
      </c>
      <c r="V144" s="223">
        <v>183689.12000000002</v>
      </c>
      <c r="W144" s="223">
        <v>4023</v>
      </c>
      <c r="X144" s="224">
        <f>I144*Config!F$40</f>
        <v>0</v>
      </c>
      <c r="Y144" s="224">
        <f>J144*Config!G$40</f>
        <v>0</v>
      </c>
      <c r="Z144" s="224">
        <f>K144*Config!H$40</f>
        <v>0</v>
      </c>
      <c r="AA144" s="224">
        <f>L144*Config!I$40</f>
        <v>0</v>
      </c>
      <c r="AB144" s="224">
        <f>M144*Config!J$40</f>
        <v>0</v>
      </c>
      <c r="AC144" s="224">
        <f>N144*Config!K$40</f>
        <v>0</v>
      </c>
      <c r="AD144" s="224">
        <f>O144*Config!L$40</f>
        <v>0</v>
      </c>
      <c r="AE144" s="224">
        <f>P144*Config!M$40</f>
        <v>0</v>
      </c>
      <c r="AF144" s="224">
        <f>Q144*Config!N$40</f>
        <v>0</v>
      </c>
      <c r="AG144" s="225">
        <f>R144*Config!O$40</f>
        <v>0</v>
      </c>
      <c r="AH144" s="226">
        <f t="shared" si="14"/>
        <v>0</v>
      </c>
      <c r="AI144" s="220">
        <f t="shared" si="15"/>
        <v>0</v>
      </c>
      <c r="AJ144" s="224">
        <f t="shared" si="16"/>
        <v>0</v>
      </c>
      <c r="AK144" s="225">
        <f t="shared" si="17"/>
        <v>0</v>
      </c>
      <c r="AL144" s="227" t="str">
        <f>IF(OR(SUM(X144:AG144)&lt;&gt;0,A144="EH"),INDEX(CASH!$B:$B,MATCH(A144,CASH!$A:$A,0)),"")</f>
        <v/>
      </c>
      <c r="AM144" s="230">
        <v>3150</v>
      </c>
      <c r="AN144" s="228">
        <f t="shared" si="18"/>
        <v>0.54548960248917278</v>
      </c>
      <c r="AO144" s="122" t="str">
        <f>IF(ISERROR(VLOOKUP(A144,Config!$A$12:$A$32,1,FALSE)),LEFT(A144,2),"PRL")</f>
        <v>PRL</v>
      </c>
      <c r="AP144" s="122" t="str">
        <f t="shared" si="19"/>
        <v>PR257</v>
      </c>
      <c r="AQ144" s="163" t="s">
        <v>881</v>
      </c>
      <c r="AR144" s="229" t="s">
        <v>781</v>
      </c>
      <c r="AS144" s="367" t="str">
        <f>IF(ISERROR(VLOOKUP($A144,'RAB Cat Lookup'!$B$4:$E$351,2,FALSE))=TRUE,"Unallocated",VLOOKUP($A144,'RAB Cat Lookup'!$B$4:$E$351,2,FALSE))</f>
        <v>Std</v>
      </c>
      <c r="AT144" s="367" t="str">
        <f>IF(ISERROR(VLOOKUP($A144,'RAB Cat Lookup'!$B$4:$E$351,4,FALSE))=TRUE,"Unallocated",VLOOKUP($A144,'RAB Cat Lookup'!$B$4:$E$351,4,FALSE))</f>
        <v>Land</v>
      </c>
      <c r="AU144" s="121" t="str">
        <f t="shared" si="20"/>
        <v/>
      </c>
    </row>
    <row r="145" spans="1:47" x14ac:dyDescent="0.25">
      <c r="A145" s="217" t="s">
        <v>116</v>
      </c>
      <c r="B145" s="217" t="s">
        <v>851</v>
      </c>
      <c r="C145" s="123" t="s">
        <v>513</v>
      </c>
      <c r="D145" s="218">
        <f>S145/Config!A$40</f>
        <v>0</v>
      </c>
      <c r="E145" s="219">
        <f>T145/Config!B$40</f>
        <v>0</v>
      </c>
      <c r="F145" s="219">
        <f>U145/Config!C$40</f>
        <v>0</v>
      </c>
      <c r="G145" s="219">
        <f>V145/Config!D$40</f>
        <v>94743.404749999987</v>
      </c>
      <c r="H145" s="219">
        <f>IF('Division Lvl'!H145="","",'Division Lvl'!H145/Escalators!C$11)</f>
        <v>295852.70999999996</v>
      </c>
      <c r="I145" s="220">
        <f>IF('Division Lvl'!I145="","",'Division Lvl'!I145/Escalators!D$11)</f>
        <v>4482664.4529785514</v>
      </c>
      <c r="J145" s="220">
        <f>IF('Division Lvl'!J145="","",'Division Lvl'!J145/Escalators!E$11)</f>
        <v>8543.0470575760992</v>
      </c>
      <c r="K145" s="220">
        <f>IF('Division Lvl'!K145="","",'Division Lvl'!K145/Escalators!F$11)</f>
        <v>0</v>
      </c>
      <c r="L145" s="220">
        <f>IF('Division Lvl'!L145="","",'Division Lvl'!L145/Escalators!G$11)</f>
        <v>0</v>
      </c>
      <c r="M145" s="220">
        <f>IF('Division Lvl'!M145="","",'Division Lvl'!M145/Escalators!H$11)</f>
        <v>0</v>
      </c>
      <c r="N145" s="220">
        <f>IF('Division Lvl'!N145="","",'Division Lvl'!N145/Escalators!I$11)</f>
        <v>0</v>
      </c>
      <c r="O145" s="220">
        <f>IF('Division Lvl'!O145="","",'Division Lvl'!O145/Escalators!J$11)</f>
        <v>0</v>
      </c>
      <c r="P145" s="220">
        <f>IF('Division Lvl'!P145="","",'Division Lvl'!P145/Escalators!K$11)</f>
        <v>0</v>
      </c>
      <c r="Q145" s="220">
        <f>IF('Division Lvl'!Q145="","",'Division Lvl'!Q145/Escalators!L$11)</f>
        <v>0</v>
      </c>
      <c r="R145" s="221">
        <v>0</v>
      </c>
      <c r="S145" s="222">
        <v>0</v>
      </c>
      <c r="T145" s="223">
        <v>0</v>
      </c>
      <c r="U145" s="223">
        <v>0</v>
      </c>
      <c r="V145" s="223">
        <v>92432.59</v>
      </c>
      <c r="W145" s="223">
        <v>295852.70999999996</v>
      </c>
      <c r="X145" s="224">
        <f>I145*Config!F$40</f>
        <v>4594731.0643030144</v>
      </c>
      <c r="Y145" s="224">
        <f>J145*Config!G$40</f>
        <v>8975.5388148658876</v>
      </c>
      <c r="Z145" s="224">
        <f>K145*Config!H$40</f>
        <v>0</v>
      </c>
      <c r="AA145" s="224">
        <f>L145*Config!I$40</f>
        <v>0</v>
      </c>
      <c r="AB145" s="224">
        <f>M145*Config!J$40</f>
        <v>0</v>
      </c>
      <c r="AC145" s="224">
        <f>N145*Config!K$40</f>
        <v>0</v>
      </c>
      <c r="AD145" s="224">
        <f>O145*Config!L$40</f>
        <v>0</v>
      </c>
      <c r="AE145" s="224">
        <f>P145*Config!M$40</f>
        <v>0</v>
      </c>
      <c r="AF145" s="224">
        <f>Q145*Config!N$40</f>
        <v>0</v>
      </c>
      <c r="AG145" s="225">
        <f>R145*Config!O$40</f>
        <v>0</v>
      </c>
      <c r="AH145" s="226">
        <f t="shared" si="14"/>
        <v>4491207.5000361279</v>
      </c>
      <c r="AI145" s="220">
        <f t="shared" si="15"/>
        <v>4491207.5000361279</v>
      </c>
      <c r="AJ145" s="224">
        <f t="shared" si="16"/>
        <v>4603706.6031178804</v>
      </c>
      <c r="AK145" s="225">
        <f t="shared" si="17"/>
        <v>4603706.6031178804</v>
      </c>
      <c r="AL145" s="227">
        <f>IF(OR(SUM(X145:AG145)&lt;&gt;0,A145="EH"),INDEX(CASH!$B:$B,MATCH(A145,CASH!$A:$A,0)),"")</f>
        <v>170</v>
      </c>
      <c r="AM145" s="122">
        <f>AL145*VLOOKUP(C145,Config!$A$3:$C$9,3,FALSE)</f>
        <v>2550</v>
      </c>
      <c r="AN145" s="228">
        <f t="shared" si="18"/>
        <v>0.68279183402497479</v>
      </c>
      <c r="AO145" s="122" t="str">
        <f>IF(ISERROR(VLOOKUP(A145,Config!$A$12:$A$32,1,FALSE)),LEFT(A145,2),"PRL")</f>
        <v>PR</v>
      </c>
      <c r="AP145" s="122" t="str">
        <f t="shared" si="19"/>
        <v>PR258</v>
      </c>
      <c r="AQ145" s="163" t="s">
        <v>881</v>
      </c>
      <c r="AR145" s="229" t="s">
        <v>781</v>
      </c>
      <c r="AS145" s="367" t="str">
        <f>IF(ISERROR(VLOOKUP($A145,'RAB Cat Lookup'!$B$4:$E$351,2,FALSE))=TRUE,"Unallocated",VLOOKUP($A145,'RAB Cat Lookup'!$B$4:$E$351,2,FALSE))</f>
        <v>Std</v>
      </c>
      <c r="AT145" s="367" t="str">
        <f>IF(ISERROR(VLOOKUP($A145,'RAB Cat Lookup'!$B$4:$E$351,4,FALSE))=TRUE,"Unallocated",VLOOKUP($A145,'RAB Cat Lookup'!$B$4:$E$351,4,FALSE))</f>
        <v>Substations</v>
      </c>
      <c r="AU145" s="121" t="str">
        <f t="shared" si="20"/>
        <v/>
      </c>
    </row>
    <row r="146" spans="1:47" x14ac:dyDescent="0.25">
      <c r="A146" s="217" t="s">
        <v>391</v>
      </c>
      <c r="B146" s="217" t="s">
        <v>956</v>
      </c>
      <c r="C146" s="123" t="s">
        <v>513</v>
      </c>
      <c r="D146" s="218">
        <f>S146/Config!A$40</f>
        <v>273525.33101267571</v>
      </c>
      <c r="E146" s="219">
        <f>T146/Config!B$40</f>
        <v>641.18067812499362</v>
      </c>
      <c r="F146" s="219">
        <f>U146/Config!C$40</f>
        <v>0</v>
      </c>
      <c r="G146" s="219">
        <f>V146/Config!D$40</f>
        <v>61248.710999999988</v>
      </c>
      <c r="H146" s="219">
        <f>IF('Division Lvl'!H146="","",'Division Lvl'!H146/Escalators!C$11)</f>
        <v>0</v>
      </c>
      <c r="I146" s="220">
        <f>IF('Division Lvl'!I146="","",'Division Lvl'!I146/Escalators!D$11)</f>
        <v>0</v>
      </c>
      <c r="J146" s="220">
        <f>IF('Division Lvl'!J146="","",'Division Lvl'!J146/Escalators!E$11)</f>
        <v>0</v>
      </c>
      <c r="K146" s="220">
        <f>IF('Division Lvl'!K146="","",'Division Lvl'!K146/Escalators!F$11)</f>
        <v>0</v>
      </c>
      <c r="L146" s="220">
        <f>IF('Division Lvl'!L146="","",'Division Lvl'!L146/Escalators!G$11)</f>
        <v>0</v>
      </c>
      <c r="M146" s="220">
        <f>IF('Division Lvl'!M146="","",'Division Lvl'!M146/Escalators!H$11)</f>
        <v>0</v>
      </c>
      <c r="N146" s="220">
        <f>IF('Division Lvl'!N146="","",'Division Lvl'!N146/Escalators!I$11)</f>
        <v>0</v>
      </c>
      <c r="O146" s="220">
        <f>IF('Division Lvl'!O146="","",'Division Lvl'!O146/Escalators!J$11)</f>
        <v>0</v>
      </c>
      <c r="P146" s="220">
        <f>IF('Division Lvl'!P146="","",'Division Lvl'!P146/Escalators!K$11)</f>
        <v>0</v>
      </c>
      <c r="Q146" s="220">
        <f>IF('Division Lvl'!Q146="","",'Division Lvl'!Q146/Escalators!L$11)</f>
        <v>0</v>
      </c>
      <c r="R146" s="221">
        <v>0</v>
      </c>
      <c r="S146" s="222">
        <v>247800.44999999998</v>
      </c>
      <c r="T146" s="223">
        <v>595.39999999999418</v>
      </c>
      <c r="U146" s="223">
        <v>0</v>
      </c>
      <c r="V146" s="223">
        <v>59754.84</v>
      </c>
      <c r="W146" s="223">
        <v>0</v>
      </c>
      <c r="X146" s="224">
        <f>I146*Config!F$40</f>
        <v>0</v>
      </c>
      <c r="Y146" s="224">
        <f>J146*Config!G$40</f>
        <v>0</v>
      </c>
      <c r="Z146" s="224">
        <f>K146*Config!H$40</f>
        <v>0</v>
      </c>
      <c r="AA146" s="224">
        <f>L146*Config!I$40</f>
        <v>0</v>
      </c>
      <c r="AB146" s="224">
        <f>M146*Config!J$40</f>
        <v>0</v>
      </c>
      <c r="AC146" s="224">
        <f>N146*Config!K$40</f>
        <v>0</v>
      </c>
      <c r="AD146" s="224">
        <f>O146*Config!L$40</f>
        <v>0</v>
      </c>
      <c r="AE146" s="224">
        <f>P146*Config!M$40</f>
        <v>0</v>
      </c>
      <c r="AF146" s="224">
        <f>Q146*Config!N$40</f>
        <v>0</v>
      </c>
      <c r="AG146" s="225">
        <f>R146*Config!O$40</f>
        <v>0</v>
      </c>
      <c r="AH146" s="226">
        <f t="shared" si="14"/>
        <v>0</v>
      </c>
      <c r="AI146" s="220">
        <f t="shared" si="15"/>
        <v>0</v>
      </c>
      <c r="AJ146" s="224">
        <f t="shared" si="16"/>
        <v>0</v>
      </c>
      <c r="AK146" s="225">
        <f t="shared" si="17"/>
        <v>0</v>
      </c>
      <c r="AL146" s="227" t="str">
        <f>IF(OR(SUM(X146:AG146)&lt;&gt;0,A146="EH"),INDEX(CASH!$B:$B,MATCH(A146,CASH!$A:$A,0)),"")</f>
        <v/>
      </c>
      <c r="AM146" s="230">
        <v>4950</v>
      </c>
      <c r="AN146" s="228">
        <f t="shared" si="18"/>
        <v>0.12482092704578877</v>
      </c>
      <c r="AO146" s="122" t="str">
        <f>IF(ISERROR(VLOOKUP(A146,Config!$A$12:$A$32,1,FALSE)),LEFT(A146,2),"PRL")</f>
        <v>PR</v>
      </c>
      <c r="AP146" s="122" t="str">
        <f t="shared" si="19"/>
        <v>PR261</v>
      </c>
      <c r="AQ146" s="163" t="s">
        <v>881</v>
      </c>
      <c r="AR146" s="229" t="s">
        <v>781</v>
      </c>
      <c r="AS146" s="367" t="str">
        <f>IF(ISERROR(VLOOKUP($A146,'RAB Cat Lookup'!$B$4:$E$351,2,FALSE))=TRUE,"Unallocated",VLOOKUP($A146,'RAB Cat Lookup'!$B$4:$E$351,2,FALSE))</f>
        <v>Std</v>
      </c>
      <c r="AT146" s="367" t="str">
        <f>IF(ISERROR(VLOOKUP($A146,'RAB Cat Lookup'!$B$4:$E$351,4,FALSE))=TRUE,"Unallocated",VLOOKUP($A146,'RAB Cat Lookup'!$B$4:$E$351,4,FALSE))</f>
        <v>Substations</v>
      </c>
      <c r="AU146" s="121" t="str">
        <f t="shared" si="20"/>
        <v/>
      </c>
    </row>
    <row r="147" spans="1:47" x14ac:dyDescent="0.25">
      <c r="A147" s="217" t="s">
        <v>117</v>
      </c>
      <c r="B147" s="217" t="s">
        <v>118</v>
      </c>
      <c r="C147" s="123" t="s">
        <v>514</v>
      </c>
      <c r="D147" s="218">
        <f>S147/Config!A$40</f>
        <v>0</v>
      </c>
      <c r="E147" s="219">
        <f>T147/Config!B$40</f>
        <v>0</v>
      </c>
      <c r="F147" s="219">
        <f>U147/Config!C$40</f>
        <v>0</v>
      </c>
      <c r="G147" s="219">
        <f>V147/Config!D$40</f>
        <v>0</v>
      </c>
      <c r="H147" s="219">
        <f>IF('Division Lvl'!H147="","",'Division Lvl'!H147/Escalators!C$11)</f>
        <v>0</v>
      </c>
      <c r="I147" s="220">
        <f>IF('Division Lvl'!I147="","",'Division Lvl'!I147/Escalators!D$11)</f>
        <v>0</v>
      </c>
      <c r="J147" s="220">
        <f>IF('Division Lvl'!J147="","",'Division Lvl'!J147/Escalators!E$11)</f>
        <v>0</v>
      </c>
      <c r="K147" s="220">
        <f>IF('Division Lvl'!K147="","",'Division Lvl'!K147/Escalators!F$11)</f>
        <v>0</v>
      </c>
      <c r="L147" s="220">
        <f>IF('Division Lvl'!L147="","",'Division Lvl'!L147/Escalators!G$11)</f>
        <v>0</v>
      </c>
      <c r="M147" s="220">
        <f>IF('Division Lvl'!M147="","",'Division Lvl'!M147/Escalators!H$11)</f>
        <v>0</v>
      </c>
      <c r="N147" s="220">
        <f>IF('Division Lvl'!N147="","",'Division Lvl'!N147/Escalators!I$11)</f>
        <v>0</v>
      </c>
      <c r="O147" s="220">
        <f>IF('Division Lvl'!O147="","",'Division Lvl'!O147/Escalators!J$11)</f>
        <v>0</v>
      </c>
      <c r="P147" s="220">
        <f>IF('Division Lvl'!P147="","",'Division Lvl'!P147/Escalators!K$11)</f>
        <v>1263889.1692692451</v>
      </c>
      <c r="Q147" s="220">
        <f>IF('Division Lvl'!Q147="","",'Division Lvl'!Q147/Escalators!L$11)</f>
        <v>1263889.1692692451</v>
      </c>
      <c r="R147" s="221">
        <v>0</v>
      </c>
      <c r="S147" s="222">
        <v>0</v>
      </c>
      <c r="T147" s="223">
        <v>0</v>
      </c>
      <c r="U147" s="223">
        <v>0</v>
      </c>
      <c r="V147" s="223">
        <v>0</v>
      </c>
      <c r="W147" s="223">
        <v>0</v>
      </c>
      <c r="X147" s="224">
        <f>I147*Config!F$40</f>
        <v>0</v>
      </c>
      <c r="Y147" s="224">
        <f>J147*Config!G$40</f>
        <v>0</v>
      </c>
      <c r="Z147" s="224">
        <f>K147*Config!H$40</f>
        <v>0</v>
      </c>
      <c r="AA147" s="224">
        <f>L147*Config!I$40</f>
        <v>0</v>
      </c>
      <c r="AB147" s="224">
        <f>M147*Config!J$40</f>
        <v>0</v>
      </c>
      <c r="AC147" s="224">
        <f>N147*Config!K$40</f>
        <v>0</v>
      </c>
      <c r="AD147" s="224">
        <f>O147*Config!L$40</f>
        <v>0</v>
      </c>
      <c r="AE147" s="224">
        <f>P147*Config!M$40</f>
        <v>1539926.225969051</v>
      </c>
      <c r="AF147" s="224">
        <f>Q147*Config!N$40</f>
        <v>1578424.3816182772</v>
      </c>
      <c r="AG147" s="225">
        <f>R147*Config!O$40</f>
        <v>0</v>
      </c>
      <c r="AH147" s="226">
        <f t="shared" si="14"/>
        <v>0</v>
      </c>
      <c r="AI147" s="220">
        <f t="shared" si="15"/>
        <v>2527778.3385384902</v>
      </c>
      <c r="AJ147" s="224">
        <f t="shared" si="16"/>
        <v>0</v>
      </c>
      <c r="AK147" s="225">
        <f t="shared" si="17"/>
        <v>3118350.6075873282</v>
      </c>
      <c r="AL147" s="227">
        <f>IF(OR(SUM(X147:AG147)&lt;&gt;0,A147="EH"),INDEX(CASH!$B:$B,MATCH(A147,CASH!$A:$A,0)),"")</f>
        <v>20</v>
      </c>
      <c r="AM147" s="122">
        <f>AL147*VLOOKUP(C147,Config!$A$3:$C$9,3,FALSE)</f>
        <v>100</v>
      </c>
      <c r="AN147" s="228">
        <f t="shared" si="18"/>
        <v>1</v>
      </c>
      <c r="AO147" s="122" t="str">
        <f>IF(ISERROR(VLOOKUP(A147,Config!$A$12:$A$32,1,FALSE)),LEFT(A147,2),"PRL")</f>
        <v>PR</v>
      </c>
      <c r="AP147" s="122" t="str">
        <f t="shared" si="19"/>
        <v>PR278</v>
      </c>
      <c r="AQ147" s="163" t="s">
        <v>881</v>
      </c>
      <c r="AR147" s="229" t="s">
        <v>781</v>
      </c>
      <c r="AS147" s="367" t="str">
        <f>IF(ISERROR(VLOOKUP($A147,'RAB Cat Lookup'!$B$4:$E$351,2,FALSE))=TRUE,"Unallocated",VLOOKUP($A147,'RAB Cat Lookup'!$B$4:$E$351,2,FALSE))</f>
        <v>Std</v>
      </c>
      <c r="AT147" s="367" t="str">
        <f>IF(ISERROR(VLOOKUP($A147,'RAB Cat Lookup'!$B$4:$E$351,4,FALSE))=TRUE,"Unallocated",VLOOKUP($A147,'RAB Cat Lookup'!$B$4:$E$351,4,FALSE))</f>
        <v>Sub-transmission lines and cables</v>
      </c>
      <c r="AU147" s="121" t="str">
        <f t="shared" si="20"/>
        <v/>
      </c>
    </row>
    <row r="148" spans="1:47" x14ac:dyDescent="0.25">
      <c r="A148" s="217" t="s">
        <v>416</v>
      </c>
      <c r="B148" s="217" t="s">
        <v>417</v>
      </c>
      <c r="C148" s="123" t="s">
        <v>513</v>
      </c>
      <c r="D148" s="218">
        <f>S148/Config!A$40</f>
        <v>39802.54355685156</v>
      </c>
      <c r="E148" s="219">
        <f>T148/Config!B$40</f>
        <v>0</v>
      </c>
      <c r="F148" s="219">
        <f>U148/Config!C$40</f>
        <v>0</v>
      </c>
      <c r="G148" s="219">
        <f>V148/Config!D$40</f>
        <v>0</v>
      </c>
      <c r="H148" s="219">
        <f>IF('Division Lvl'!H148="","",'Division Lvl'!H148/Escalators!C$11)</f>
        <v>0</v>
      </c>
      <c r="I148" s="220">
        <f>IF('Division Lvl'!I148="","",'Division Lvl'!I148/Escalators!D$11)</f>
        <v>0</v>
      </c>
      <c r="J148" s="220">
        <f>IF('Division Lvl'!J148="","",'Division Lvl'!J148/Escalators!E$11)</f>
        <v>0</v>
      </c>
      <c r="K148" s="220">
        <f>IF('Division Lvl'!K148="","",'Division Lvl'!K148/Escalators!F$11)</f>
        <v>0</v>
      </c>
      <c r="L148" s="220">
        <f>IF('Division Lvl'!L148="","",'Division Lvl'!L148/Escalators!G$11)</f>
        <v>0</v>
      </c>
      <c r="M148" s="220">
        <f>IF('Division Lvl'!M148="","",'Division Lvl'!M148/Escalators!H$11)</f>
        <v>0</v>
      </c>
      <c r="N148" s="220">
        <f>IF('Division Lvl'!N148="","",'Division Lvl'!N148/Escalators!I$11)</f>
        <v>0</v>
      </c>
      <c r="O148" s="220">
        <f>IF('Division Lvl'!O148="","",'Division Lvl'!O148/Escalators!J$11)</f>
        <v>0</v>
      </c>
      <c r="P148" s="220">
        <f>IF('Division Lvl'!P148="","",'Division Lvl'!P148/Escalators!K$11)</f>
        <v>0</v>
      </c>
      <c r="Q148" s="220">
        <f>IF('Division Lvl'!Q148="","",'Division Lvl'!Q148/Escalators!L$11)</f>
        <v>0</v>
      </c>
      <c r="R148" s="221">
        <v>0</v>
      </c>
      <c r="S148" s="222">
        <v>36059.140000000007</v>
      </c>
      <c r="T148" s="223">
        <v>0</v>
      </c>
      <c r="U148" s="223">
        <v>0</v>
      </c>
      <c r="V148" s="223">
        <v>0</v>
      </c>
      <c r="W148" s="223">
        <v>0</v>
      </c>
      <c r="X148" s="224">
        <f>I148*Config!F$40</f>
        <v>0</v>
      </c>
      <c r="Y148" s="224">
        <f>J148*Config!G$40</f>
        <v>0</v>
      </c>
      <c r="Z148" s="224">
        <f>K148*Config!H$40</f>
        <v>0</v>
      </c>
      <c r="AA148" s="224">
        <f>L148*Config!I$40</f>
        <v>0</v>
      </c>
      <c r="AB148" s="224">
        <f>M148*Config!J$40</f>
        <v>0</v>
      </c>
      <c r="AC148" s="224">
        <f>N148*Config!K$40</f>
        <v>0</v>
      </c>
      <c r="AD148" s="224">
        <f>O148*Config!L$40</f>
        <v>0</v>
      </c>
      <c r="AE148" s="224">
        <f>P148*Config!M$40</f>
        <v>0</v>
      </c>
      <c r="AF148" s="224">
        <f>Q148*Config!N$40</f>
        <v>0</v>
      </c>
      <c r="AG148" s="225">
        <f>R148*Config!O$40</f>
        <v>0</v>
      </c>
      <c r="AH148" s="226">
        <f t="shared" si="14"/>
        <v>0</v>
      </c>
      <c r="AI148" s="220">
        <f t="shared" si="15"/>
        <v>0</v>
      </c>
      <c r="AJ148" s="224">
        <f t="shared" si="16"/>
        <v>0</v>
      </c>
      <c r="AK148" s="225">
        <f t="shared" si="17"/>
        <v>0</v>
      </c>
      <c r="AL148" s="227" t="str">
        <f>IF(OR(SUM(X148:AG148)&lt;&gt;0,A148="EH"),INDEX(CASH!$B:$B,MATCH(A148,CASH!$A:$A,0)),"")</f>
        <v/>
      </c>
      <c r="AM148" s="230">
        <v>4950</v>
      </c>
      <c r="AN148" s="228">
        <f t="shared" si="18"/>
        <v>0.12482092704578877</v>
      </c>
      <c r="AO148" s="122" t="str">
        <f>IF(ISERROR(VLOOKUP(A148,Config!$A$12:$A$32,1,FALSE)),LEFT(A148,2),"PRL")</f>
        <v>PR</v>
      </c>
      <c r="AP148" s="122" t="str">
        <f t="shared" si="19"/>
        <v>PR280</v>
      </c>
      <c r="AQ148" s="163" t="s">
        <v>881</v>
      </c>
      <c r="AR148" s="229" t="s">
        <v>781</v>
      </c>
      <c r="AS148" s="367" t="str">
        <f>IF(ISERROR(VLOOKUP($A148,'RAB Cat Lookup'!$B$4:$E$351,2,FALSE))=TRUE,"Unallocated",VLOOKUP($A148,'RAB Cat Lookup'!$B$4:$E$351,2,FALSE))</f>
        <v>Std</v>
      </c>
      <c r="AT148" s="367" t="str">
        <f>IF(ISERROR(VLOOKUP($A148,'RAB Cat Lookup'!$B$4:$E$351,4,FALSE))=TRUE,"Unallocated",VLOOKUP($A148,'RAB Cat Lookup'!$B$4:$E$351,4,FALSE))</f>
        <v>Substations</v>
      </c>
      <c r="AU148" s="121" t="str">
        <f t="shared" si="20"/>
        <v/>
      </c>
    </row>
    <row r="149" spans="1:47" x14ac:dyDescent="0.25">
      <c r="A149" s="217" t="s">
        <v>420</v>
      </c>
      <c r="B149" s="217" t="s">
        <v>421</v>
      </c>
      <c r="C149" s="123" t="s">
        <v>513</v>
      </c>
      <c r="D149" s="218">
        <f>S149/Config!A$40</f>
        <v>33452.065158249992</v>
      </c>
      <c r="E149" s="219">
        <f>T149/Config!B$40</f>
        <v>0</v>
      </c>
      <c r="F149" s="219">
        <f>U149/Config!C$40</f>
        <v>0</v>
      </c>
      <c r="G149" s="219">
        <f>V149/Config!D$40</f>
        <v>0</v>
      </c>
      <c r="H149" s="219">
        <f>IF('Division Lvl'!H149="","",'Division Lvl'!H149/Escalators!C$11)</f>
        <v>0</v>
      </c>
      <c r="I149" s="220">
        <f>IF('Division Lvl'!I149="","",'Division Lvl'!I149/Escalators!D$11)</f>
        <v>0</v>
      </c>
      <c r="J149" s="220">
        <f>IF('Division Lvl'!J149="","",'Division Lvl'!J149/Escalators!E$11)</f>
        <v>0</v>
      </c>
      <c r="K149" s="220">
        <f>IF('Division Lvl'!K149="","",'Division Lvl'!K149/Escalators!F$11)</f>
        <v>0</v>
      </c>
      <c r="L149" s="220">
        <f>IF('Division Lvl'!L149="","",'Division Lvl'!L149/Escalators!G$11)</f>
        <v>0</v>
      </c>
      <c r="M149" s="220">
        <f>IF('Division Lvl'!M149="","",'Division Lvl'!M149/Escalators!H$11)</f>
        <v>0</v>
      </c>
      <c r="N149" s="220">
        <f>IF('Division Lvl'!N149="","",'Division Lvl'!N149/Escalators!I$11)</f>
        <v>0</v>
      </c>
      <c r="O149" s="220">
        <f>IF('Division Lvl'!O149="","",'Division Lvl'!O149/Escalators!J$11)</f>
        <v>0</v>
      </c>
      <c r="P149" s="220">
        <f>IF('Division Lvl'!P149="","",'Division Lvl'!P149/Escalators!K$11)</f>
        <v>0</v>
      </c>
      <c r="Q149" s="220">
        <f>IF('Division Lvl'!Q149="","",'Division Lvl'!Q149/Escalators!L$11)</f>
        <v>0</v>
      </c>
      <c r="R149" s="221">
        <v>0</v>
      </c>
      <c r="S149" s="222">
        <v>30305.920000000002</v>
      </c>
      <c r="T149" s="223">
        <v>0</v>
      </c>
      <c r="U149" s="223">
        <v>0</v>
      </c>
      <c r="V149" s="223">
        <v>0</v>
      </c>
      <c r="W149" s="223">
        <v>0</v>
      </c>
      <c r="X149" s="224">
        <f>I149*Config!F$40</f>
        <v>0</v>
      </c>
      <c r="Y149" s="224">
        <f>J149*Config!G$40</f>
        <v>0</v>
      </c>
      <c r="Z149" s="224">
        <f>K149*Config!H$40</f>
        <v>0</v>
      </c>
      <c r="AA149" s="224">
        <f>L149*Config!I$40</f>
        <v>0</v>
      </c>
      <c r="AB149" s="224">
        <f>M149*Config!J$40</f>
        <v>0</v>
      </c>
      <c r="AC149" s="224">
        <f>N149*Config!K$40</f>
        <v>0</v>
      </c>
      <c r="AD149" s="224">
        <f>O149*Config!L$40</f>
        <v>0</v>
      </c>
      <c r="AE149" s="224">
        <f>P149*Config!M$40</f>
        <v>0</v>
      </c>
      <c r="AF149" s="224">
        <f>Q149*Config!N$40</f>
        <v>0</v>
      </c>
      <c r="AG149" s="225">
        <f>R149*Config!O$40</f>
        <v>0</v>
      </c>
      <c r="AH149" s="226">
        <f t="shared" si="14"/>
        <v>0</v>
      </c>
      <c r="AI149" s="220">
        <f t="shared" si="15"/>
        <v>0</v>
      </c>
      <c r="AJ149" s="224">
        <f t="shared" si="16"/>
        <v>0</v>
      </c>
      <c r="AK149" s="225">
        <f t="shared" si="17"/>
        <v>0</v>
      </c>
      <c r="AL149" s="227" t="str">
        <f>IF(OR(SUM(X149:AG149)&lt;&gt;0,A149="EH"),INDEX(CASH!$B:$B,MATCH(A149,CASH!$A:$A,0)),"")</f>
        <v/>
      </c>
      <c r="AM149" s="230">
        <v>4950</v>
      </c>
      <c r="AN149" s="228">
        <f t="shared" si="18"/>
        <v>0.12482092704578877</v>
      </c>
      <c r="AO149" s="122" t="str">
        <f>IF(ISERROR(VLOOKUP(A149,Config!$A$12:$A$32,1,FALSE)),LEFT(A149,2),"PRL")</f>
        <v>PR</v>
      </c>
      <c r="AP149" s="122" t="str">
        <f t="shared" si="19"/>
        <v>PR288</v>
      </c>
      <c r="AQ149" s="163" t="s">
        <v>881</v>
      </c>
      <c r="AR149" s="229" t="s">
        <v>781</v>
      </c>
      <c r="AS149" s="367" t="str">
        <f>IF(ISERROR(VLOOKUP($A149,'RAB Cat Lookup'!$B$4:$E$351,2,FALSE))=TRUE,"Unallocated",VLOOKUP($A149,'RAB Cat Lookup'!$B$4:$E$351,2,FALSE))</f>
        <v>Std</v>
      </c>
      <c r="AT149" s="367" t="str">
        <f>IF(ISERROR(VLOOKUP($A149,'RAB Cat Lookup'!$B$4:$E$351,4,FALSE))=TRUE,"Unallocated",VLOOKUP($A149,'RAB Cat Lookup'!$B$4:$E$351,4,FALSE))</f>
        <v>Sub-transmission lines and cables</v>
      </c>
      <c r="AU149" s="121" t="str">
        <f t="shared" si="20"/>
        <v/>
      </c>
    </row>
    <row r="150" spans="1:47" x14ac:dyDescent="0.25">
      <c r="A150" s="217" t="s">
        <v>483</v>
      </c>
      <c r="B150" s="217" t="s">
        <v>552</v>
      </c>
      <c r="C150" s="123" t="s">
        <v>513</v>
      </c>
      <c r="D150" s="218">
        <f>S150/Config!A$40</f>
        <v>184736.33300078119</v>
      </c>
      <c r="E150" s="219">
        <f>T150/Config!B$40</f>
        <v>2762.3321421874994</v>
      </c>
      <c r="F150" s="219">
        <f>U150/Config!C$40</f>
        <v>0</v>
      </c>
      <c r="G150" s="219">
        <f>V150/Config!D$40</f>
        <v>0</v>
      </c>
      <c r="H150" s="219">
        <f>IF('Division Lvl'!H150="","",'Division Lvl'!H150/Escalators!C$11)</f>
        <v>0</v>
      </c>
      <c r="I150" s="220">
        <f>IF('Division Lvl'!I150="","",'Division Lvl'!I150/Escalators!D$11)</f>
        <v>0</v>
      </c>
      <c r="J150" s="220">
        <f>IF('Division Lvl'!J150="","",'Division Lvl'!J150/Escalators!E$11)</f>
        <v>0</v>
      </c>
      <c r="K150" s="220">
        <f>IF('Division Lvl'!K150="","",'Division Lvl'!K150/Escalators!F$11)</f>
        <v>0</v>
      </c>
      <c r="L150" s="220">
        <f>IF('Division Lvl'!L150="","",'Division Lvl'!L150/Escalators!G$11)</f>
        <v>0</v>
      </c>
      <c r="M150" s="220">
        <f>IF('Division Lvl'!M150="","",'Division Lvl'!M150/Escalators!H$11)</f>
        <v>0</v>
      </c>
      <c r="N150" s="220">
        <f>IF('Division Lvl'!N150="","",'Division Lvl'!N150/Escalators!I$11)</f>
        <v>0</v>
      </c>
      <c r="O150" s="220">
        <f>IF('Division Lvl'!O150="","",'Division Lvl'!O150/Escalators!J$11)</f>
        <v>0</v>
      </c>
      <c r="P150" s="220">
        <f>IF('Division Lvl'!P150="","",'Division Lvl'!P150/Escalators!K$11)</f>
        <v>0</v>
      </c>
      <c r="Q150" s="220">
        <f>IF('Division Lvl'!Q150="","",'Division Lvl'!Q150/Escalators!L$11)</f>
        <v>0</v>
      </c>
      <c r="R150" s="221">
        <v>0</v>
      </c>
      <c r="S150" s="222">
        <v>167362</v>
      </c>
      <c r="T150" s="223">
        <v>2565.1</v>
      </c>
      <c r="U150" s="223">
        <v>0</v>
      </c>
      <c r="V150" s="223">
        <v>0</v>
      </c>
      <c r="W150" s="223">
        <v>0</v>
      </c>
      <c r="X150" s="224">
        <f>I150*Config!F$40</f>
        <v>0</v>
      </c>
      <c r="Y150" s="224">
        <f>J150*Config!G$40</f>
        <v>0</v>
      </c>
      <c r="Z150" s="224">
        <f>K150*Config!H$40</f>
        <v>0</v>
      </c>
      <c r="AA150" s="224">
        <f>L150*Config!I$40</f>
        <v>0</v>
      </c>
      <c r="AB150" s="224">
        <f>M150*Config!J$40</f>
        <v>0</v>
      </c>
      <c r="AC150" s="224">
        <f>N150*Config!K$40</f>
        <v>0</v>
      </c>
      <c r="AD150" s="224">
        <f>O150*Config!L$40</f>
        <v>0</v>
      </c>
      <c r="AE150" s="224">
        <f>P150*Config!M$40</f>
        <v>0</v>
      </c>
      <c r="AF150" s="224">
        <f>Q150*Config!N$40</f>
        <v>0</v>
      </c>
      <c r="AG150" s="225">
        <f>R150*Config!O$40</f>
        <v>0</v>
      </c>
      <c r="AH150" s="226">
        <f t="shared" si="14"/>
        <v>0</v>
      </c>
      <c r="AI150" s="220">
        <f t="shared" si="15"/>
        <v>0</v>
      </c>
      <c r="AJ150" s="224">
        <f t="shared" si="16"/>
        <v>0</v>
      </c>
      <c r="AK150" s="225">
        <f t="shared" si="17"/>
        <v>0</v>
      </c>
      <c r="AL150" s="227" t="str">
        <f>IF(OR(SUM(X150:AG150)&lt;&gt;0,A150="EH"),INDEX(CASH!$B:$B,MATCH(A150,CASH!$A:$A,0)),"")</f>
        <v/>
      </c>
      <c r="AM150" s="231">
        <v>4950</v>
      </c>
      <c r="AN150" s="228">
        <f t="shared" si="18"/>
        <v>0.12482092704578877</v>
      </c>
      <c r="AO150" s="122" t="str">
        <f>IF(ISERROR(VLOOKUP(A150,Config!$A$12:$A$32,1,FALSE)),LEFT(A150,2),"PRL")</f>
        <v>PRL</v>
      </c>
      <c r="AP150" s="122" t="str">
        <f t="shared" si="19"/>
        <v>PR291</v>
      </c>
      <c r="AQ150" s="163" t="s">
        <v>881</v>
      </c>
      <c r="AR150" s="229" t="s">
        <v>781</v>
      </c>
      <c r="AS150" s="367" t="str">
        <f>IF(ISERROR(VLOOKUP($A150,'RAB Cat Lookup'!$B$4:$E$351,2,FALSE))=TRUE,"Unallocated",VLOOKUP($A150,'RAB Cat Lookup'!$B$4:$E$351,2,FALSE))</f>
        <v>Unallocated</v>
      </c>
      <c r="AT150" s="367" t="str">
        <f>IF(ISERROR(VLOOKUP($A150,'RAB Cat Lookup'!$B$4:$E$351,4,FALSE))=TRUE,"Unallocated",VLOOKUP($A150,'RAB Cat Lookup'!$B$4:$E$351,4,FALSE))</f>
        <v>Unallocated</v>
      </c>
      <c r="AU150" s="121" t="str">
        <f t="shared" si="20"/>
        <v/>
      </c>
    </row>
    <row r="151" spans="1:47" x14ac:dyDescent="0.25">
      <c r="A151" s="217" t="s">
        <v>119</v>
      </c>
      <c r="B151" s="217" t="s">
        <v>314</v>
      </c>
      <c r="C151" s="123" t="s">
        <v>513</v>
      </c>
      <c r="D151" s="218">
        <f>S151/Config!A$40</f>
        <v>0</v>
      </c>
      <c r="E151" s="219">
        <f>T151/Config!B$40</f>
        <v>1350.7223731249996</v>
      </c>
      <c r="F151" s="219">
        <f>U151/Config!C$40</f>
        <v>79607.904968750008</v>
      </c>
      <c r="G151" s="219">
        <f>V151/Config!D$40</f>
        <v>10040624.879749998</v>
      </c>
      <c r="H151" s="219">
        <f>IF('Division Lvl'!H151="","",'Division Lvl'!H151/Escalators!C$11)</f>
        <v>14082714.109999999</v>
      </c>
      <c r="I151" s="220">
        <f>IF('Division Lvl'!I151="","",'Division Lvl'!I151/Escalators!D$11)</f>
        <v>1213787.1429372639</v>
      </c>
      <c r="J151" s="220">
        <f>IF('Division Lvl'!J151="","",'Division Lvl'!J151/Escalators!E$11)</f>
        <v>0</v>
      </c>
      <c r="K151" s="220">
        <f>IF('Division Lvl'!K151="","",'Division Lvl'!K151/Escalators!F$11)</f>
        <v>0</v>
      </c>
      <c r="L151" s="220">
        <f>IF('Division Lvl'!L151="","",'Division Lvl'!L151/Escalators!G$11)</f>
        <v>0</v>
      </c>
      <c r="M151" s="220">
        <f>IF('Division Lvl'!M151="","",'Division Lvl'!M151/Escalators!H$11)</f>
        <v>0</v>
      </c>
      <c r="N151" s="220">
        <f>IF('Division Lvl'!N151="","",'Division Lvl'!N151/Escalators!I$11)</f>
        <v>0</v>
      </c>
      <c r="O151" s="220">
        <f>IF('Division Lvl'!O151="","",'Division Lvl'!O151/Escalators!J$11)</f>
        <v>0</v>
      </c>
      <c r="P151" s="220">
        <f>IF('Division Lvl'!P151="","",'Division Lvl'!P151/Escalators!K$11)</f>
        <v>0</v>
      </c>
      <c r="Q151" s="220">
        <f>IF('Division Lvl'!Q151="","",'Division Lvl'!Q151/Escalators!L$11)</f>
        <v>0</v>
      </c>
      <c r="R151" s="221">
        <v>0</v>
      </c>
      <c r="S151" s="222">
        <v>0</v>
      </c>
      <c r="T151" s="223">
        <v>1254.28</v>
      </c>
      <c r="U151" s="223">
        <v>75771.950000000012</v>
      </c>
      <c r="V151" s="223">
        <v>9795731.5899999999</v>
      </c>
      <c r="W151" s="223">
        <v>14082714.109999999</v>
      </c>
      <c r="X151" s="224">
        <f>I151*Config!F$40</f>
        <v>1244131.8215106954</v>
      </c>
      <c r="Y151" s="224">
        <f>J151*Config!G$40</f>
        <v>0</v>
      </c>
      <c r="Z151" s="224">
        <f>K151*Config!H$40</f>
        <v>0</v>
      </c>
      <c r="AA151" s="224">
        <f>L151*Config!I$40</f>
        <v>0</v>
      </c>
      <c r="AB151" s="224">
        <f>M151*Config!J$40</f>
        <v>0</v>
      </c>
      <c r="AC151" s="224">
        <f>N151*Config!K$40</f>
        <v>0</v>
      </c>
      <c r="AD151" s="224">
        <f>O151*Config!L$40</f>
        <v>0</v>
      </c>
      <c r="AE151" s="224">
        <f>P151*Config!M$40</f>
        <v>0</v>
      </c>
      <c r="AF151" s="224">
        <f>Q151*Config!N$40</f>
        <v>0</v>
      </c>
      <c r="AG151" s="225">
        <f>R151*Config!O$40</f>
        <v>0</v>
      </c>
      <c r="AH151" s="226">
        <f t="shared" si="14"/>
        <v>1213787.1429372639</v>
      </c>
      <c r="AI151" s="220">
        <f t="shared" si="15"/>
        <v>1213787.1429372639</v>
      </c>
      <c r="AJ151" s="224">
        <f t="shared" si="16"/>
        <v>1244131.8215106954</v>
      </c>
      <c r="AK151" s="225">
        <f t="shared" si="17"/>
        <v>1244131.8215106954</v>
      </c>
      <c r="AL151" s="227">
        <f>IF(OR(SUM(X151:AG151)&lt;&gt;0,A151="EH"),INDEX(CASH!$B:$B,MATCH(A151,CASH!$A:$A,0)),"")</f>
        <v>210</v>
      </c>
      <c r="AM151" s="122">
        <f>AL151*VLOOKUP(C151,Config!$A$3:$C$9,3,FALSE)</f>
        <v>3150</v>
      </c>
      <c r="AN151" s="228">
        <f t="shared" si="18"/>
        <v>0.54548960248917278</v>
      </c>
      <c r="AO151" s="122" t="str">
        <f>IF(ISERROR(VLOOKUP(A151,Config!$A$12:$A$32,1,FALSE)),LEFT(A151,2),"PRL")</f>
        <v>PR</v>
      </c>
      <c r="AP151" s="122" t="str">
        <f t="shared" si="19"/>
        <v>PR292</v>
      </c>
      <c r="AQ151" s="163" t="s">
        <v>881</v>
      </c>
      <c r="AR151" s="229" t="s">
        <v>781</v>
      </c>
      <c r="AS151" s="367" t="str">
        <f>IF(ISERROR(VLOOKUP($A151,'RAB Cat Lookup'!$B$4:$E$351,2,FALSE))=TRUE,"Unallocated",VLOOKUP($A151,'RAB Cat Lookup'!$B$4:$E$351,2,FALSE))</f>
        <v>Std</v>
      </c>
      <c r="AT151" s="367" t="str">
        <f>IF(ISERROR(VLOOKUP($A151,'RAB Cat Lookup'!$B$4:$E$351,4,FALSE))=TRUE,"Unallocated",VLOOKUP($A151,'RAB Cat Lookup'!$B$4:$E$351,4,FALSE))</f>
        <v>Substations</v>
      </c>
      <c r="AU151" s="121" t="str">
        <f t="shared" si="20"/>
        <v/>
      </c>
    </row>
    <row r="152" spans="1:47" x14ac:dyDescent="0.25">
      <c r="A152" s="217" t="s">
        <v>398</v>
      </c>
      <c r="B152" s="217" t="s">
        <v>399</v>
      </c>
      <c r="C152" s="123" t="s">
        <v>513</v>
      </c>
      <c r="D152" s="218">
        <f>S152/Config!A$40</f>
        <v>321073.62765252334</v>
      </c>
      <c r="E152" s="219">
        <f>T152/Config!B$40</f>
        <v>9985.2314043749975</v>
      </c>
      <c r="F152" s="219">
        <f>U152/Config!C$40</f>
        <v>0</v>
      </c>
      <c r="G152" s="219">
        <f>V152/Config!D$40</f>
        <v>0</v>
      </c>
      <c r="H152" s="219">
        <f>IF('Division Lvl'!H152="","",'Division Lvl'!H152/Escalators!C$11)</f>
        <v>0</v>
      </c>
      <c r="I152" s="220">
        <f>IF('Division Lvl'!I152="","",'Division Lvl'!I152/Escalators!D$11)</f>
        <v>0</v>
      </c>
      <c r="J152" s="220">
        <f>IF('Division Lvl'!J152="","",'Division Lvl'!J152/Escalators!E$11)</f>
        <v>0</v>
      </c>
      <c r="K152" s="220">
        <f>IF('Division Lvl'!K152="","",'Division Lvl'!K152/Escalators!F$11)</f>
        <v>0</v>
      </c>
      <c r="L152" s="220">
        <f>IF('Division Lvl'!L152="","",'Division Lvl'!L152/Escalators!G$11)</f>
        <v>0</v>
      </c>
      <c r="M152" s="220">
        <f>IF('Division Lvl'!M152="","",'Division Lvl'!M152/Escalators!H$11)</f>
        <v>0</v>
      </c>
      <c r="N152" s="220">
        <f>IF('Division Lvl'!N152="","",'Division Lvl'!N152/Escalators!I$11)</f>
        <v>0</v>
      </c>
      <c r="O152" s="220">
        <f>IF('Division Lvl'!O152="","",'Division Lvl'!O152/Escalators!J$11)</f>
        <v>0</v>
      </c>
      <c r="P152" s="220">
        <f>IF('Division Lvl'!P152="","",'Division Lvl'!P152/Escalators!K$11)</f>
        <v>0</v>
      </c>
      <c r="Q152" s="220">
        <f>IF('Division Lvl'!Q152="","",'Division Lvl'!Q152/Escalators!L$11)</f>
        <v>0</v>
      </c>
      <c r="R152" s="221">
        <v>0</v>
      </c>
      <c r="S152" s="222">
        <v>290876.86</v>
      </c>
      <c r="T152" s="223">
        <v>9272.2799999999988</v>
      </c>
      <c r="U152" s="223">
        <v>0</v>
      </c>
      <c r="V152" s="223">
        <v>0</v>
      </c>
      <c r="W152" s="223">
        <v>0</v>
      </c>
      <c r="X152" s="224">
        <f>I152*Config!F$40</f>
        <v>0</v>
      </c>
      <c r="Y152" s="224">
        <f>J152*Config!G$40</f>
        <v>0</v>
      </c>
      <c r="Z152" s="224">
        <f>K152*Config!H$40</f>
        <v>0</v>
      </c>
      <c r="AA152" s="224">
        <f>L152*Config!I$40</f>
        <v>0</v>
      </c>
      <c r="AB152" s="224">
        <f>M152*Config!J$40</f>
        <v>0</v>
      </c>
      <c r="AC152" s="224">
        <f>N152*Config!K$40</f>
        <v>0</v>
      </c>
      <c r="AD152" s="224">
        <f>O152*Config!L$40</f>
        <v>0</v>
      </c>
      <c r="AE152" s="224">
        <f>P152*Config!M$40</f>
        <v>0</v>
      </c>
      <c r="AF152" s="224">
        <f>Q152*Config!N$40</f>
        <v>0</v>
      </c>
      <c r="AG152" s="225">
        <f>R152*Config!O$40</f>
        <v>0</v>
      </c>
      <c r="AH152" s="226">
        <f t="shared" si="14"/>
        <v>0</v>
      </c>
      <c r="AI152" s="220">
        <f t="shared" si="15"/>
        <v>0</v>
      </c>
      <c r="AJ152" s="224">
        <f t="shared" si="16"/>
        <v>0</v>
      </c>
      <c r="AK152" s="225">
        <f t="shared" si="17"/>
        <v>0</v>
      </c>
      <c r="AL152" s="227" t="str">
        <f>IF(OR(SUM(X152:AG152)&lt;&gt;0,A152="EH"),INDEX(CASH!$B:$B,MATCH(A152,CASH!$A:$A,0)),"")</f>
        <v/>
      </c>
      <c r="AM152" s="230">
        <v>4950</v>
      </c>
      <c r="AN152" s="228">
        <f t="shared" si="18"/>
        <v>0.12482092704578877</v>
      </c>
      <c r="AO152" s="122" t="str">
        <f>IF(ISERROR(VLOOKUP(A152,Config!$A$12:$A$32,1,FALSE)),LEFT(A152,2),"PRL")</f>
        <v>PR</v>
      </c>
      <c r="AP152" s="122" t="str">
        <f t="shared" si="19"/>
        <v>PR303</v>
      </c>
      <c r="AQ152" s="163" t="s">
        <v>881</v>
      </c>
      <c r="AR152" s="229" t="s">
        <v>781</v>
      </c>
      <c r="AS152" s="367" t="str">
        <f>IF(ISERROR(VLOOKUP($A152,'RAB Cat Lookup'!$B$4:$E$351,2,FALSE))=TRUE,"Unallocated",VLOOKUP($A152,'RAB Cat Lookup'!$B$4:$E$351,2,FALSE))</f>
        <v>Std</v>
      </c>
      <c r="AT152" s="367" t="str">
        <f>IF(ISERROR(VLOOKUP($A152,'RAB Cat Lookup'!$B$4:$E$351,4,FALSE))=TRUE,"Unallocated",VLOOKUP($A152,'RAB Cat Lookup'!$B$4:$E$351,4,FALSE))</f>
        <v>Transformers</v>
      </c>
      <c r="AU152" s="121" t="str">
        <f t="shared" si="20"/>
        <v/>
      </c>
    </row>
    <row r="153" spans="1:47" x14ac:dyDescent="0.25">
      <c r="A153" s="217" t="s">
        <v>103</v>
      </c>
      <c r="B153" s="217" t="s">
        <v>553</v>
      </c>
      <c r="C153" s="123" t="s">
        <v>513</v>
      </c>
      <c r="D153" s="218">
        <f>S153/Config!A$40</f>
        <v>2477296.7632205463</v>
      </c>
      <c r="E153" s="219">
        <f>T153/Config!B$40</f>
        <v>190336.83192296879</v>
      </c>
      <c r="F153" s="219">
        <f>U153/Config!C$40</f>
        <v>0</v>
      </c>
      <c r="G153" s="219">
        <f>V153/Config!D$40</f>
        <v>0</v>
      </c>
      <c r="H153" s="219">
        <f>IF('Division Lvl'!H153="","",'Division Lvl'!H153/Escalators!C$11)</f>
        <v>0</v>
      </c>
      <c r="I153" s="220">
        <f>IF('Division Lvl'!I153="","",'Division Lvl'!I153/Escalators!D$11)</f>
        <v>0</v>
      </c>
      <c r="J153" s="220">
        <f>IF('Division Lvl'!J153="","",'Division Lvl'!J153/Escalators!E$11)</f>
        <v>0</v>
      </c>
      <c r="K153" s="220">
        <f>IF('Division Lvl'!K153="","",'Division Lvl'!K153/Escalators!F$11)</f>
        <v>0</v>
      </c>
      <c r="L153" s="220">
        <f>IF('Division Lvl'!L153="","",'Division Lvl'!L153/Escalators!G$11)</f>
        <v>0</v>
      </c>
      <c r="M153" s="220">
        <f>IF('Division Lvl'!M153="","",'Division Lvl'!M153/Escalators!H$11)</f>
        <v>0</v>
      </c>
      <c r="N153" s="220">
        <f>IF('Division Lvl'!N153="","",'Division Lvl'!N153/Escalators!I$11)</f>
        <v>0</v>
      </c>
      <c r="O153" s="220">
        <f>IF('Division Lvl'!O153="","",'Division Lvl'!O153/Escalators!J$11)</f>
        <v>0</v>
      </c>
      <c r="P153" s="220">
        <f>IF('Division Lvl'!P153="","",'Division Lvl'!P153/Escalators!K$11)</f>
        <v>0</v>
      </c>
      <c r="Q153" s="220">
        <f>IF('Division Lvl'!Q153="","",'Division Lvl'!Q153/Escalators!L$11)</f>
        <v>0</v>
      </c>
      <c r="R153" s="221">
        <v>0</v>
      </c>
      <c r="S153" s="222">
        <v>2244308.6</v>
      </c>
      <c r="T153" s="223">
        <v>176746.67000000007</v>
      </c>
      <c r="U153" s="223">
        <v>0</v>
      </c>
      <c r="V153" s="223">
        <v>0</v>
      </c>
      <c r="W153" s="223">
        <v>0</v>
      </c>
      <c r="X153" s="224">
        <f>I153*Config!F$40</f>
        <v>0</v>
      </c>
      <c r="Y153" s="224">
        <f>J153*Config!G$40</f>
        <v>0</v>
      </c>
      <c r="Z153" s="224">
        <f>K153*Config!H$40</f>
        <v>0</v>
      </c>
      <c r="AA153" s="224">
        <f>L153*Config!I$40</f>
        <v>0</v>
      </c>
      <c r="AB153" s="224">
        <f>M153*Config!J$40</f>
        <v>0</v>
      </c>
      <c r="AC153" s="224">
        <f>N153*Config!K$40</f>
        <v>0</v>
      </c>
      <c r="AD153" s="224">
        <f>O153*Config!L$40</f>
        <v>0</v>
      </c>
      <c r="AE153" s="224">
        <f>P153*Config!M$40</f>
        <v>0</v>
      </c>
      <c r="AF153" s="224">
        <f>Q153*Config!N$40</f>
        <v>0</v>
      </c>
      <c r="AG153" s="225">
        <f>R153*Config!O$40</f>
        <v>0</v>
      </c>
      <c r="AH153" s="226">
        <f t="shared" si="14"/>
        <v>0</v>
      </c>
      <c r="AI153" s="220">
        <f t="shared" si="15"/>
        <v>0</v>
      </c>
      <c r="AJ153" s="224">
        <f t="shared" si="16"/>
        <v>0</v>
      </c>
      <c r="AK153" s="225">
        <f t="shared" si="17"/>
        <v>0</v>
      </c>
      <c r="AL153" s="227" t="str">
        <f>IF(OR(SUM(X153:AG153)&lt;&gt;0,A153="EH"),INDEX(CASH!$B:$B,MATCH(A153,CASH!$A:$A,0)),"")</f>
        <v/>
      </c>
      <c r="AM153" s="230">
        <v>3900</v>
      </c>
      <c r="AN153" s="228">
        <f t="shared" si="18"/>
        <v>0.38306290859653414</v>
      </c>
      <c r="AO153" s="122" t="str">
        <f>IF(ISERROR(VLOOKUP(A153,Config!$A$12:$A$32,1,FALSE)),LEFT(A153,2),"PRL")</f>
        <v>PR</v>
      </c>
      <c r="AP153" s="122" t="str">
        <f t="shared" si="19"/>
        <v>PR308</v>
      </c>
      <c r="AQ153" s="163" t="s">
        <v>881</v>
      </c>
      <c r="AR153" s="229" t="s">
        <v>781</v>
      </c>
      <c r="AS153" s="367" t="str">
        <f>IF(ISERROR(VLOOKUP($A153,'RAB Cat Lookup'!$B$4:$E$351,2,FALSE))=TRUE,"Unallocated",VLOOKUP($A153,'RAB Cat Lookup'!$B$4:$E$351,2,FALSE))</f>
        <v>Std</v>
      </c>
      <c r="AT153" s="367" t="str">
        <f>IF(ISERROR(VLOOKUP($A153,'RAB Cat Lookup'!$B$4:$E$351,4,FALSE))=TRUE,"Unallocated",VLOOKUP($A153,'RAB Cat Lookup'!$B$4:$E$351,4,FALSE))</f>
        <v>Substations</v>
      </c>
      <c r="AU153" s="121" t="str">
        <f t="shared" si="20"/>
        <v/>
      </c>
    </row>
    <row r="154" spans="1:47" x14ac:dyDescent="0.25">
      <c r="A154" s="217" t="s">
        <v>484</v>
      </c>
      <c r="B154" s="217" t="s">
        <v>554</v>
      </c>
      <c r="C154" s="123" t="s">
        <v>513</v>
      </c>
      <c r="D154" s="218">
        <f>S154/Config!A$40</f>
        <v>6415.2722152812485</v>
      </c>
      <c r="E154" s="219">
        <f>T154/Config!B$40</f>
        <v>0</v>
      </c>
      <c r="F154" s="219">
        <f>U154/Config!C$40</f>
        <v>0</v>
      </c>
      <c r="G154" s="219">
        <f>V154/Config!D$40</f>
        <v>0</v>
      </c>
      <c r="H154" s="219">
        <f>IF('Division Lvl'!H154="","",'Division Lvl'!H154/Escalators!C$11)</f>
        <v>0</v>
      </c>
      <c r="I154" s="220">
        <f>IF('Division Lvl'!I154="","",'Division Lvl'!I154/Escalators!D$11)</f>
        <v>0</v>
      </c>
      <c r="J154" s="220">
        <f>IF('Division Lvl'!J154="","",'Division Lvl'!J154/Escalators!E$11)</f>
        <v>0</v>
      </c>
      <c r="K154" s="220">
        <f>IF('Division Lvl'!K154="","",'Division Lvl'!K154/Escalators!F$11)</f>
        <v>0</v>
      </c>
      <c r="L154" s="220">
        <f>IF('Division Lvl'!L154="","",'Division Lvl'!L154/Escalators!G$11)</f>
        <v>0</v>
      </c>
      <c r="M154" s="220">
        <f>IF('Division Lvl'!M154="","",'Division Lvl'!M154/Escalators!H$11)</f>
        <v>0</v>
      </c>
      <c r="N154" s="220">
        <f>IF('Division Lvl'!N154="","",'Division Lvl'!N154/Escalators!I$11)</f>
        <v>0</v>
      </c>
      <c r="O154" s="220">
        <f>IF('Division Lvl'!O154="","",'Division Lvl'!O154/Escalators!J$11)</f>
        <v>0</v>
      </c>
      <c r="P154" s="220">
        <f>IF('Division Lvl'!P154="","",'Division Lvl'!P154/Escalators!K$11)</f>
        <v>0</v>
      </c>
      <c r="Q154" s="220">
        <f>IF('Division Lvl'!Q154="","",'Division Lvl'!Q154/Escalators!L$11)</f>
        <v>0</v>
      </c>
      <c r="R154" s="221">
        <v>0</v>
      </c>
      <c r="S154" s="222">
        <v>5811.92</v>
      </c>
      <c r="T154" s="223">
        <v>0</v>
      </c>
      <c r="U154" s="223">
        <v>0</v>
      </c>
      <c r="V154" s="223">
        <v>0</v>
      </c>
      <c r="W154" s="223">
        <v>0</v>
      </c>
      <c r="X154" s="224">
        <f>I154*Config!F$40</f>
        <v>0</v>
      </c>
      <c r="Y154" s="224">
        <f>J154*Config!G$40</f>
        <v>0</v>
      </c>
      <c r="Z154" s="224">
        <f>K154*Config!H$40</f>
        <v>0</v>
      </c>
      <c r="AA154" s="224">
        <f>L154*Config!I$40</f>
        <v>0</v>
      </c>
      <c r="AB154" s="224">
        <f>M154*Config!J$40</f>
        <v>0</v>
      </c>
      <c r="AC154" s="224">
        <f>N154*Config!K$40</f>
        <v>0</v>
      </c>
      <c r="AD154" s="224">
        <f>O154*Config!L$40</f>
        <v>0</v>
      </c>
      <c r="AE154" s="224">
        <f>P154*Config!M$40</f>
        <v>0</v>
      </c>
      <c r="AF154" s="224">
        <f>Q154*Config!N$40</f>
        <v>0</v>
      </c>
      <c r="AG154" s="225">
        <f>R154*Config!O$40</f>
        <v>0</v>
      </c>
      <c r="AH154" s="226">
        <f t="shared" si="14"/>
        <v>0</v>
      </c>
      <c r="AI154" s="220">
        <f t="shared" si="15"/>
        <v>0</v>
      </c>
      <c r="AJ154" s="224">
        <f t="shared" si="16"/>
        <v>0</v>
      </c>
      <c r="AK154" s="225">
        <f t="shared" si="17"/>
        <v>0</v>
      </c>
      <c r="AL154" s="227" t="str">
        <f>IF(OR(SUM(X154:AG154)&lt;&gt;0,A154="EH"),INDEX(CASH!$B:$B,MATCH(A154,CASH!$A:$A,0)),"")</f>
        <v/>
      </c>
      <c r="AM154" s="231">
        <v>4950</v>
      </c>
      <c r="AN154" s="228">
        <f t="shared" si="18"/>
        <v>0.12482092704578877</v>
      </c>
      <c r="AO154" s="122" t="str">
        <f>IF(ISERROR(VLOOKUP(A154,Config!$A$12:$A$32,1,FALSE)),LEFT(A154,2),"PRL")</f>
        <v>PR</v>
      </c>
      <c r="AP154" s="122" t="str">
        <f t="shared" si="19"/>
        <v>PR311</v>
      </c>
      <c r="AQ154" s="163" t="s">
        <v>881</v>
      </c>
      <c r="AR154" s="229" t="s">
        <v>781</v>
      </c>
      <c r="AS154" s="367" t="str">
        <f>IF(ISERROR(VLOOKUP($A154,'RAB Cat Lookup'!$B$4:$E$351,2,FALSE))=TRUE,"Unallocated",VLOOKUP($A154,'RAB Cat Lookup'!$B$4:$E$351,2,FALSE))</f>
        <v>Unallocated</v>
      </c>
      <c r="AT154" s="367" t="str">
        <f>IF(ISERROR(VLOOKUP($A154,'RAB Cat Lookup'!$B$4:$E$351,4,FALSE))=TRUE,"Unallocated",VLOOKUP($A154,'RAB Cat Lookup'!$B$4:$E$351,4,FALSE))</f>
        <v>Unallocated</v>
      </c>
      <c r="AU154" s="121" t="str">
        <f t="shared" si="20"/>
        <v/>
      </c>
    </row>
    <row r="155" spans="1:47" x14ac:dyDescent="0.25">
      <c r="A155" s="217" t="s">
        <v>392</v>
      </c>
      <c r="B155" s="217" t="s">
        <v>393</v>
      </c>
      <c r="C155" s="123" t="s">
        <v>513</v>
      </c>
      <c r="D155" s="218">
        <f>S155/Config!A$40</f>
        <v>497599.18223761703</v>
      </c>
      <c r="E155" s="219">
        <f>T155/Config!B$40</f>
        <v>48528.06223015624</v>
      </c>
      <c r="F155" s="219">
        <f>U155/Config!C$40</f>
        <v>0</v>
      </c>
      <c r="G155" s="219">
        <f>V155/Config!D$40</f>
        <v>0</v>
      </c>
      <c r="H155" s="219">
        <f>IF('Division Lvl'!H155="","",'Division Lvl'!H155/Escalators!C$11)</f>
        <v>0</v>
      </c>
      <c r="I155" s="220">
        <f>IF('Division Lvl'!I155="","",'Division Lvl'!I155/Escalators!D$11)</f>
        <v>0</v>
      </c>
      <c r="J155" s="220">
        <f>IF('Division Lvl'!J155="","",'Division Lvl'!J155/Escalators!E$11)</f>
        <v>0</v>
      </c>
      <c r="K155" s="220">
        <f>IF('Division Lvl'!K155="","",'Division Lvl'!K155/Escalators!F$11)</f>
        <v>0</v>
      </c>
      <c r="L155" s="220">
        <f>IF('Division Lvl'!L155="","",'Division Lvl'!L155/Escalators!G$11)</f>
        <v>0</v>
      </c>
      <c r="M155" s="220">
        <f>IF('Division Lvl'!M155="","",'Division Lvl'!M155/Escalators!H$11)</f>
        <v>0</v>
      </c>
      <c r="N155" s="220">
        <f>IF('Division Lvl'!N155="","",'Division Lvl'!N155/Escalators!I$11)</f>
        <v>0</v>
      </c>
      <c r="O155" s="220">
        <f>IF('Division Lvl'!O155="","",'Division Lvl'!O155/Escalators!J$11)</f>
        <v>0</v>
      </c>
      <c r="P155" s="220">
        <f>IF('Division Lvl'!P155="","",'Division Lvl'!P155/Escalators!K$11)</f>
        <v>0</v>
      </c>
      <c r="Q155" s="220">
        <f>IF('Division Lvl'!Q155="","",'Division Lvl'!Q155/Escalators!L$11)</f>
        <v>0</v>
      </c>
      <c r="R155" s="221">
        <v>0</v>
      </c>
      <c r="S155" s="222">
        <v>450800.3</v>
      </c>
      <c r="T155" s="223">
        <v>45063.13</v>
      </c>
      <c r="U155" s="223">
        <v>0</v>
      </c>
      <c r="V155" s="223">
        <v>0</v>
      </c>
      <c r="W155" s="223">
        <v>0</v>
      </c>
      <c r="X155" s="224">
        <f>I155*Config!F$40</f>
        <v>0</v>
      </c>
      <c r="Y155" s="224">
        <f>J155*Config!G$40</f>
        <v>0</v>
      </c>
      <c r="Z155" s="224">
        <f>K155*Config!H$40</f>
        <v>0</v>
      </c>
      <c r="AA155" s="224">
        <f>L155*Config!I$40</f>
        <v>0</v>
      </c>
      <c r="AB155" s="224">
        <f>M155*Config!J$40</f>
        <v>0</v>
      </c>
      <c r="AC155" s="224">
        <f>N155*Config!K$40</f>
        <v>0</v>
      </c>
      <c r="AD155" s="224">
        <f>O155*Config!L$40</f>
        <v>0</v>
      </c>
      <c r="AE155" s="224">
        <f>P155*Config!M$40</f>
        <v>0</v>
      </c>
      <c r="AF155" s="224">
        <f>Q155*Config!N$40</f>
        <v>0</v>
      </c>
      <c r="AG155" s="225">
        <f>R155*Config!O$40</f>
        <v>0</v>
      </c>
      <c r="AH155" s="226">
        <f t="shared" si="14"/>
        <v>0</v>
      </c>
      <c r="AI155" s="220">
        <f t="shared" si="15"/>
        <v>0</v>
      </c>
      <c r="AJ155" s="224">
        <f t="shared" si="16"/>
        <v>0</v>
      </c>
      <c r="AK155" s="225">
        <f t="shared" si="17"/>
        <v>0</v>
      </c>
      <c r="AL155" s="227" t="str">
        <f>IF(OR(SUM(X155:AG155)&lt;&gt;0,A155="EH"),INDEX(CASH!$B:$B,MATCH(A155,CASH!$A:$A,0)),"")</f>
        <v/>
      </c>
      <c r="AM155" s="230">
        <v>4950</v>
      </c>
      <c r="AN155" s="228">
        <f t="shared" si="18"/>
        <v>0.12482092704578877</v>
      </c>
      <c r="AO155" s="122" t="str">
        <f>IF(ISERROR(VLOOKUP(A155,Config!$A$12:$A$32,1,FALSE)),LEFT(A155,2),"PRL")</f>
        <v>PR</v>
      </c>
      <c r="AP155" s="122" t="str">
        <f t="shared" si="19"/>
        <v>PR326</v>
      </c>
      <c r="AQ155" s="163" t="s">
        <v>881</v>
      </c>
      <c r="AR155" s="229" t="s">
        <v>781</v>
      </c>
      <c r="AS155" s="367" t="str">
        <f>IF(ISERROR(VLOOKUP($A155,'RAB Cat Lookup'!$B$4:$E$351,2,FALSE))=TRUE,"Unallocated",VLOOKUP($A155,'RAB Cat Lookup'!$B$4:$E$351,2,FALSE))</f>
        <v>Std</v>
      </c>
      <c r="AT155" s="367" t="str">
        <f>IF(ISERROR(VLOOKUP($A155,'RAB Cat Lookup'!$B$4:$E$351,4,FALSE))=TRUE,"Unallocated",VLOOKUP($A155,'RAB Cat Lookup'!$B$4:$E$351,4,FALSE))</f>
        <v>Substations</v>
      </c>
      <c r="AU155" s="121" t="str">
        <f t="shared" si="20"/>
        <v/>
      </c>
    </row>
    <row r="156" spans="1:47" x14ac:dyDescent="0.25">
      <c r="A156" s="217" t="s">
        <v>142</v>
      </c>
      <c r="B156" s="217" t="s">
        <v>361</v>
      </c>
      <c r="C156" s="123" t="s">
        <v>513</v>
      </c>
      <c r="D156" s="218">
        <f>S156/Config!A$40</f>
        <v>6155.8982622421863</v>
      </c>
      <c r="E156" s="219">
        <f>T156/Config!B$40</f>
        <v>60096.04286171875</v>
      </c>
      <c r="F156" s="219">
        <f>U156/Config!C$40</f>
        <v>50795.092187499999</v>
      </c>
      <c r="G156" s="219">
        <f>V156/Config!D$40</f>
        <v>0</v>
      </c>
      <c r="H156" s="219">
        <f>IF('Division Lvl'!H156="","",'Division Lvl'!H156/Escalators!C$11)</f>
        <v>350271</v>
      </c>
      <c r="I156" s="220">
        <f>IF('Division Lvl'!I156="","",'Division Lvl'!I156/Escalators!D$11)</f>
        <v>0</v>
      </c>
      <c r="J156" s="220">
        <f>IF('Division Lvl'!J156="","",'Division Lvl'!J156/Escalators!E$11)</f>
        <v>0</v>
      </c>
      <c r="K156" s="220">
        <f>IF('Division Lvl'!K156="","",'Division Lvl'!K156/Escalators!F$11)</f>
        <v>0</v>
      </c>
      <c r="L156" s="220">
        <f>IF('Division Lvl'!L156="","",'Division Lvl'!L156/Escalators!G$11)</f>
        <v>0</v>
      </c>
      <c r="M156" s="220">
        <f>IF('Division Lvl'!M156="","",'Division Lvl'!M156/Escalators!H$11)</f>
        <v>0</v>
      </c>
      <c r="N156" s="220">
        <f>IF('Division Lvl'!N156="","",'Division Lvl'!N156/Escalators!I$11)</f>
        <v>0</v>
      </c>
      <c r="O156" s="220">
        <f>IF('Division Lvl'!O156="","",'Division Lvl'!O156/Escalators!J$11)</f>
        <v>0</v>
      </c>
      <c r="P156" s="220">
        <f>IF('Division Lvl'!P156="","",'Division Lvl'!P156/Escalators!K$11)</f>
        <v>0</v>
      </c>
      <c r="Q156" s="220">
        <f>IF('Division Lvl'!Q156="","",'Division Lvl'!Q156/Escalators!L$11)</f>
        <v>0</v>
      </c>
      <c r="R156" s="221">
        <v>0</v>
      </c>
      <c r="S156" s="222">
        <v>5576.9400000000005</v>
      </c>
      <c r="T156" s="223">
        <v>55805.150000000009</v>
      </c>
      <c r="U156" s="223">
        <v>48347.5</v>
      </c>
      <c r="V156" s="223">
        <v>0</v>
      </c>
      <c r="W156" s="223">
        <v>350271</v>
      </c>
      <c r="X156" s="224">
        <f>I156*Config!F$40</f>
        <v>0</v>
      </c>
      <c r="Y156" s="224">
        <f>J156*Config!G$40</f>
        <v>0</v>
      </c>
      <c r="Z156" s="224">
        <f>K156*Config!H$40</f>
        <v>0</v>
      </c>
      <c r="AA156" s="224">
        <f>L156*Config!I$40</f>
        <v>0</v>
      </c>
      <c r="AB156" s="224">
        <f>M156*Config!J$40</f>
        <v>0</v>
      </c>
      <c r="AC156" s="224">
        <f>N156*Config!K$40</f>
        <v>0</v>
      </c>
      <c r="AD156" s="224">
        <f>O156*Config!L$40</f>
        <v>0</v>
      </c>
      <c r="AE156" s="224">
        <f>P156*Config!M$40</f>
        <v>0</v>
      </c>
      <c r="AF156" s="224">
        <f>Q156*Config!N$40</f>
        <v>0</v>
      </c>
      <c r="AG156" s="225">
        <f>R156*Config!O$40</f>
        <v>0</v>
      </c>
      <c r="AH156" s="226">
        <f t="shared" si="14"/>
        <v>0</v>
      </c>
      <c r="AI156" s="220">
        <f t="shared" si="15"/>
        <v>0</v>
      </c>
      <c r="AJ156" s="224">
        <f t="shared" si="16"/>
        <v>0</v>
      </c>
      <c r="AK156" s="225">
        <f t="shared" si="17"/>
        <v>0</v>
      </c>
      <c r="AL156" s="227" t="str">
        <f>IF(OR(SUM(X156:AG156)&lt;&gt;0,A156="EH"),INDEX(CASH!$B:$B,MATCH(A156,CASH!$A:$A,0)),"")</f>
        <v/>
      </c>
      <c r="AM156" s="230">
        <v>3750</v>
      </c>
      <c r="AN156" s="228">
        <f t="shared" si="18"/>
        <v>0.38410230795100964</v>
      </c>
      <c r="AO156" s="122" t="str">
        <f>IF(ISERROR(VLOOKUP(A156,Config!$A$12:$A$32,1,FALSE)),LEFT(A156,2),"PRL")</f>
        <v>PRL</v>
      </c>
      <c r="AP156" s="122" t="str">
        <f t="shared" si="19"/>
        <v>PR329</v>
      </c>
      <c r="AQ156" s="163" t="s">
        <v>881</v>
      </c>
      <c r="AR156" s="229" t="s">
        <v>781</v>
      </c>
      <c r="AS156" s="367" t="str">
        <f>IF(ISERROR(VLOOKUP($A156,'RAB Cat Lookup'!$B$4:$E$351,2,FALSE))=TRUE,"Unallocated",VLOOKUP($A156,'RAB Cat Lookup'!$B$4:$E$351,2,FALSE))</f>
        <v>Std</v>
      </c>
      <c r="AT156" s="367" t="str">
        <f>IF(ISERROR(VLOOKUP($A156,'RAB Cat Lookup'!$B$4:$E$351,4,FALSE))=TRUE,"Unallocated",VLOOKUP($A156,'RAB Cat Lookup'!$B$4:$E$351,4,FALSE))</f>
        <v>Land</v>
      </c>
      <c r="AU156" s="121" t="str">
        <f t="shared" si="20"/>
        <v/>
      </c>
    </row>
    <row r="157" spans="1:47" x14ac:dyDescent="0.25">
      <c r="A157" s="217" t="s">
        <v>411</v>
      </c>
      <c r="B157" s="217" t="s">
        <v>412</v>
      </c>
      <c r="C157" s="123" t="s">
        <v>513</v>
      </c>
      <c r="D157" s="218">
        <f>S157/Config!A$40</f>
        <v>117753.33525324606</v>
      </c>
      <c r="E157" s="219">
        <f>T157/Config!B$40</f>
        <v>852.28354734374977</v>
      </c>
      <c r="F157" s="219">
        <f>U157/Config!C$40</f>
        <v>0</v>
      </c>
      <c r="G157" s="219">
        <f>V157/Config!D$40</f>
        <v>0</v>
      </c>
      <c r="H157" s="219">
        <f>IF('Division Lvl'!H157="","",'Division Lvl'!H157/Escalators!C$11)</f>
        <v>0</v>
      </c>
      <c r="I157" s="220">
        <f>IF('Division Lvl'!I157="","",'Division Lvl'!I157/Escalators!D$11)</f>
        <v>0</v>
      </c>
      <c r="J157" s="220">
        <f>IF('Division Lvl'!J157="","",'Division Lvl'!J157/Escalators!E$11)</f>
        <v>0</v>
      </c>
      <c r="K157" s="220">
        <f>IF('Division Lvl'!K157="","",'Division Lvl'!K157/Escalators!F$11)</f>
        <v>0</v>
      </c>
      <c r="L157" s="220">
        <f>IF('Division Lvl'!L157="","",'Division Lvl'!L157/Escalators!G$11)</f>
        <v>0</v>
      </c>
      <c r="M157" s="220">
        <f>IF('Division Lvl'!M157="","",'Division Lvl'!M157/Escalators!H$11)</f>
        <v>0</v>
      </c>
      <c r="N157" s="220">
        <f>IF('Division Lvl'!N157="","",'Division Lvl'!N157/Escalators!I$11)</f>
        <v>0</v>
      </c>
      <c r="O157" s="220">
        <f>IF('Division Lvl'!O157="","",'Division Lvl'!O157/Escalators!J$11)</f>
        <v>0</v>
      </c>
      <c r="P157" s="220">
        <f>IF('Division Lvl'!P157="","",'Division Lvl'!P157/Escalators!K$11)</f>
        <v>0</v>
      </c>
      <c r="Q157" s="220">
        <f>IF('Division Lvl'!Q157="","",'Division Lvl'!Q157/Escalators!L$11)</f>
        <v>0</v>
      </c>
      <c r="R157" s="221">
        <v>0</v>
      </c>
      <c r="S157" s="222">
        <v>106678.70999999999</v>
      </c>
      <c r="T157" s="223">
        <v>791.43</v>
      </c>
      <c r="U157" s="223">
        <v>0</v>
      </c>
      <c r="V157" s="223">
        <v>0</v>
      </c>
      <c r="W157" s="223">
        <v>0</v>
      </c>
      <c r="X157" s="224">
        <f>I157*Config!F$40</f>
        <v>0</v>
      </c>
      <c r="Y157" s="224">
        <f>J157*Config!G$40</f>
        <v>0</v>
      </c>
      <c r="Z157" s="224">
        <f>K157*Config!H$40</f>
        <v>0</v>
      </c>
      <c r="AA157" s="224">
        <f>L157*Config!I$40</f>
        <v>0</v>
      </c>
      <c r="AB157" s="224">
        <f>M157*Config!J$40</f>
        <v>0</v>
      </c>
      <c r="AC157" s="224">
        <f>N157*Config!K$40</f>
        <v>0</v>
      </c>
      <c r="AD157" s="224">
        <f>O157*Config!L$40</f>
        <v>0</v>
      </c>
      <c r="AE157" s="224">
        <f>P157*Config!M$40</f>
        <v>0</v>
      </c>
      <c r="AF157" s="224">
        <f>Q157*Config!N$40</f>
        <v>0</v>
      </c>
      <c r="AG157" s="225">
        <f>R157*Config!O$40</f>
        <v>0</v>
      </c>
      <c r="AH157" s="226">
        <f t="shared" si="14"/>
        <v>0</v>
      </c>
      <c r="AI157" s="220">
        <f t="shared" si="15"/>
        <v>0</v>
      </c>
      <c r="AJ157" s="224">
        <f t="shared" si="16"/>
        <v>0</v>
      </c>
      <c r="AK157" s="225">
        <f t="shared" si="17"/>
        <v>0</v>
      </c>
      <c r="AL157" s="227" t="str">
        <f>IF(OR(SUM(X157:AG157)&lt;&gt;0,A157="EH"),INDEX(CASH!$B:$B,MATCH(A157,CASH!$A:$A,0)),"")</f>
        <v/>
      </c>
      <c r="AM157" s="230">
        <v>4950</v>
      </c>
      <c r="AN157" s="228">
        <f t="shared" si="18"/>
        <v>0.12482092704578877</v>
      </c>
      <c r="AO157" s="122" t="str">
        <f>IF(ISERROR(VLOOKUP(A157,Config!$A$12:$A$32,1,FALSE)),LEFT(A157,2),"PRL")</f>
        <v>PR</v>
      </c>
      <c r="AP157" s="122" t="str">
        <f t="shared" si="19"/>
        <v>PR339</v>
      </c>
      <c r="AQ157" s="163" t="s">
        <v>881</v>
      </c>
      <c r="AR157" s="229" t="s">
        <v>781</v>
      </c>
      <c r="AS157" s="367" t="str">
        <f>IF(ISERROR(VLOOKUP($A157,'RAB Cat Lookup'!$B$4:$E$351,2,FALSE))=TRUE,"Unallocated",VLOOKUP($A157,'RAB Cat Lookup'!$B$4:$E$351,2,FALSE))</f>
        <v>Std</v>
      </c>
      <c r="AT157" s="367" t="str">
        <f>IF(ISERROR(VLOOKUP($A157,'RAB Cat Lookup'!$B$4:$E$351,4,FALSE))=TRUE,"Unallocated",VLOOKUP($A157,'RAB Cat Lookup'!$B$4:$E$351,4,FALSE))</f>
        <v>Substations</v>
      </c>
      <c r="AU157" s="121" t="str">
        <f t="shared" si="20"/>
        <v/>
      </c>
    </row>
    <row r="158" spans="1:47" x14ac:dyDescent="0.25">
      <c r="A158" s="217" t="s">
        <v>104</v>
      </c>
      <c r="B158" s="217" t="s">
        <v>458</v>
      </c>
      <c r="C158" s="123" t="s">
        <v>513</v>
      </c>
      <c r="D158" s="218">
        <f>S158/Config!A$40</f>
        <v>3409131.8194079562</v>
      </c>
      <c r="E158" s="219">
        <f>T158/Config!B$40</f>
        <v>237485.20342218748</v>
      </c>
      <c r="F158" s="219">
        <f>U158/Config!C$40</f>
        <v>9983.8792499999981</v>
      </c>
      <c r="G158" s="219">
        <f>V158/Config!D$40</f>
        <v>0</v>
      </c>
      <c r="H158" s="219">
        <f>IF('Division Lvl'!H158="","",'Division Lvl'!H158/Escalators!C$11)</f>
        <v>0</v>
      </c>
      <c r="I158" s="220">
        <f>IF('Division Lvl'!I158="","",'Division Lvl'!I158/Escalators!D$11)</f>
        <v>0</v>
      </c>
      <c r="J158" s="220">
        <f>IF('Division Lvl'!J158="","",'Division Lvl'!J158/Escalators!E$11)</f>
        <v>0</v>
      </c>
      <c r="K158" s="220">
        <f>IF('Division Lvl'!K158="","",'Division Lvl'!K158/Escalators!F$11)</f>
        <v>0</v>
      </c>
      <c r="L158" s="220">
        <f>IF('Division Lvl'!L158="","",'Division Lvl'!L158/Escalators!G$11)</f>
        <v>0</v>
      </c>
      <c r="M158" s="220">
        <f>IF('Division Lvl'!M158="","",'Division Lvl'!M158/Escalators!H$11)</f>
        <v>0</v>
      </c>
      <c r="N158" s="220">
        <f>IF('Division Lvl'!N158="","",'Division Lvl'!N158/Escalators!I$11)</f>
        <v>0</v>
      </c>
      <c r="O158" s="220">
        <f>IF('Division Lvl'!O158="","",'Division Lvl'!O158/Escalators!J$11)</f>
        <v>0</v>
      </c>
      <c r="P158" s="220">
        <f>IF('Division Lvl'!P158="","",'Division Lvl'!P158/Escalators!K$11)</f>
        <v>0</v>
      </c>
      <c r="Q158" s="220">
        <f>IF('Division Lvl'!Q158="","",'Division Lvl'!Q158/Escalators!L$11)</f>
        <v>0</v>
      </c>
      <c r="R158" s="221">
        <v>0</v>
      </c>
      <c r="S158" s="222">
        <v>3088505.17</v>
      </c>
      <c r="T158" s="223">
        <v>220528.62000000002</v>
      </c>
      <c r="U158" s="223">
        <v>9502.7999999999993</v>
      </c>
      <c r="V158" s="223">
        <v>0</v>
      </c>
      <c r="W158" s="223">
        <v>0</v>
      </c>
      <c r="X158" s="224">
        <f>I158*Config!F$40</f>
        <v>0</v>
      </c>
      <c r="Y158" s="224">
        <f>J158*Config!G$40</f>
        <v>0</v>
      </c>
      <c r="Z158" s="224">
        <f>K158*Config!H$40</f>
        <v>0</v>
      </c>
      <c r="AA158" s="224">
        <f>L158*Config!I$40</f>
        <v>0</v>
      </c>
      <c r="AB158" s="224">
        <f>M158*Config!J$40</f>
        <v>0</v>
      </c>
      <c r="AC158" s="224">
        <f>N158*Config!K$40</f>
        <v>0</v>
      </c>
      <c r="AD158" s="224">
        <f>O158*Config!L$40</f>
        <v>0</v>
      </c>
      <c r="AE158" s="224">
        <f>P158*Config!M$40</f>
        <v>0</v>
      </c>
      <c r="AF158" s="224">
        <f>Q158*Config!N$40</f>
        <v>0</v>
      </c>
      <c r="AG158" s="225">
        <f>R158*Config!O$40</f>
        <v>0</v>
      </c>
      <c r="AH158" s="226">
        <f t="shared" si="14"/>
        <v>0</v>
      </c>
      <c r="AI158" s="220">
        <f t="shared" si="15"/>
        <v>0</v>
      </c>
      <c r="AJ158" s="224">
        <f t="shared" si="16"/>
        <v>0</v>
      </c>
      <c r="AK158" s="225">
        <f t="shared" si="17"/>
        <v>0</v>
      </c>
      <c r="AL158" s="227" t="str">
        <f>IF(OR(SUM(X158:AG158)&lt;&gt;0,A158="EH"),INDEX(CASH!$B:$B,MATCH(A158,CASH!$A:$A,0)),"")</f>
        <v/>
      </c>
      <c r="AM158" s="230">
        <v>3300</v>
      </c>
      <c r="AN158" s="228">
        <f t="shared" si="18"/>
        <v>0.54006397789077143</v>
      </c>
      <c r="AO158" s="122" t="str">
        <f>IF(ISERROR(VLOOKUP(A158,Config!$A$12:$A$32,1,FALSE)),LEFT(A158,2),"PRL")</f>
        <v>PR</v>
      </c>
      <c r="AP158" s="122" t="str">
        <f t="shared" si="19"/>
        <v>PR342</v>
      </c>
      <c r="AQ158" s="163" t="s">
        <v>881</v>
      </c>
      <c r="AR158" s="229" t="s">
        <v>781</v>
      </c>
      <c r="AS158" s="367" t="str">
        <f>IF(ISERROR(VLOOKUP($A158,'RAB Cat Lookup'!$B$4:$E$351,2,FALSE))=TRUE,"Unallocated",VLOOKUP($A158,'RAB Cat Lookup'!$B$4:$E$351,2,FALSE))</f>
        <v>Std</v>
      </c>
      <c r="AT158" s="367" t="str">
        <f>IF(ISERROR(VLOOKUP($A158,'RAB Cat Lookup'!$B$4:$E$351,4,FALSE))=TRUE,"Unallocated",VLOOKUP($A158,'RAB Cat Lookup'!$B$4:$E$351,4,FALSE))</f>
        <v>Substations</v>
      </c>
      <c r="AU158" s="121" t="str">
        <f t="shared" si="20"/>
        <v/>
      </c>
    </row>
    <row r="159" spans="1:47" x14ac:dyDescent="0.25">
      <c r="A159" s="217" t="s">
        <v>485</v>
      </c>
      <c r="B159" s="217" t="s">
        <v>555</v>
      </c>
      <c r="C159" s="123" t="s">
        <v>513</v>
      </c>
      <c r="D159" s="218">
        <f>S159/Config!A$40</f>
        <v>128.26305789062502</v>
      </c>
      <c r="E159" s="219">
        <f>T159/Config!B$40</f>
        <v>27245.332812499997</v>
      </c>
      <c r="F159" s="219">
        <f>U159/Config!C$40</f>
        <v>0</v>
      </c>
      <c r="G159" s="219">
        <f>V159/Config!D$40</f>
        <v>0</v>
      </c>
      <c r="H159" s="219">
        <f>IF('Division Lvl'!H159="","",'Division Lvl'!H159/Escalators!C$11)</f>
        <v>0</v>
      </c>
      <c r="I159" s="220">
        <f>IF('Division Lvl'!I159="","",'Division Lvl'!I159/Escalators!D$11)</f>
        <v>0</v>
      </c>
      <c r="J159" s="220">
        <f>IF('Division Lvl'!J159="","",'Division Lvl'!J159/Escalators!E$11)</f>
        <v>0</v>
      </c>
      <c r="K159" s="220">
        <f>IF('Division Lvl'!K159="","",'Division Lvl'!K159/Escalators!F$11)</f>
        <v>0</v>
      </c>
      <c r="L159" s="220">
        <f>IF('Division Lvl'!L159="","",'Division Lvl'!L159/Escalators!G$11)</f>
        <v>0</v>
      </c>
      <c r="M159" s="220">
        <f>IF('Division Lvl'!M159="","",'Division Lvl'!M159/Escalators!H$11)</f>
        <v>0</v>
      </c>
      <c r="N159" s="220">
        <f>IF('Division Lvl'!N159="","",'Division Lvl'!N159/Escalators!I$11)</f>
        <v>0</v>
      </c>
      <c r="O159" s="220">
        <f>IF('Division Lvl'!O159="","",'Division Lvl'!O159/Escalators!J$11)</f>
        <v>0</v>
      </c>
      <c r="P159" s="220">
        <f>IF('Division Lvl'!P159="","",'Division Lvl'!P159/Escalators!K$11)</f>
        <v>0</v>
      </c>
      <c r="Q159" s="220">
        <f>IF('Division Lvl'!Q159="","",'Division Lvl'!Q159/Escalators!L$11)</f>
        <v>0</v>
      </c>
      <c r="R159" s="221">
        <v>0</v>
      </c>
      <c r="S159" s="222">
        <v>116.20000000000005</v>
      </c>
      <c r="T159" s="223">
        <v>25300</v>
      </c>
      <c r="U159" s="223">
        <v>0</v>
      </c>
      <c r="V159" s="223">
        <v>0</v>
      </c>
      <c r="W159" s="223">
        <v>0</v>
      </c>
      <c r="X159" s="224">
        <f>I159*Config!F$40</f>
        <v>0</v>
      </c>
      <c r="Y159" s="224">
        <f>J159*Config!G$40</f>
        <v>0</v>
      </c>
      <c r="Z159" s="224">
        <f>K159*Config!H$40</f>
        <v>0</v>
      </c>
      <c r="AA159" s="224">
        <f>L159*Config!I$40</f>
        <v>0</v>
      </c>
      <c r="AB159" s="224">
        <f>M159*Config!J$40</f>
        <v>0</v>
      </c>
      <c r="AC159" s="224">
        <f>N159*Config!K$40</f>
        <v>0</v>
      </c>
      <c r="AD159" s="224">
        <f>O159*Config!L$40</f>
        <v>0</v>
      </c>
      <c r="AE159" s="224">
        <f>P159*Config!M$40</f>
        <v>0</v>
      </c>
      <c r="AF159" s="224">
        <f>Q159*Config!N$40</f>
        <v>0</v>
      </c>
      <c r="AG159" s="225">
        <f>R159*Config!O$40</f>
        <v>0</v>
      </c>
      <c r="AH159" s="226">
        <f t="shared" si="14"/>
        <v>0</v>
      </c>
      <c r="AI159" s="220">
        <f t="shared" si="15"/>
        <v>0</v>
      </c>
      <c r="AJ159" s="224">
        <f t="shared" si="16"/>
        <v>0</v>
      </c>
      <c r="AK159" s="225">
        <f t="shared" si="17"/>
        <v>0</v>
      </c>
      <c r="AL159" s="227" t="str">
        <f>IF(OR(SUM(X159:AG159)&lt;&gt;0,A159="EH"),INDEX(CASH!$B:$B,MATCH(A159,CASH!$A:$A,0)),"")</f>
        <v/>
      </c>
      <c r="AM159" s="231">
        <v>4950</v>
      </c>
      <c r="AN159" s="228">
        <f t="shared" si="18"/>
        <v>0.12482092704578877</v>
      </c>
      <c r="AO159" s="122" t="str">
        <f>IF(ISERROR(VLOOKUP(A159,Config!$A$12:$A$32,1,FALSE)),LEFT(A159,2),"PRL")</f>
        <v>PR</v>
      </c>
      <c r="AP159" s="122" t="str">
        <f t="shared" si="19"/>
        <v>PR343</v>
      </c>
      <c r="AQ159" s="163" t="s">
        <v>881</v>
      </c>
      <c r="AR159" s="229" t="s">
        <v>781</v>
      </c>
      <c r="AS159" s="367" t="str">
        <f>IF(ISERROR(VLOOKUP($A159,'RAB Cat Lookup'!$B$4:$E$351,2,FALSE))=TRUE,"Unallocated",VLOOKUP($A159,'RAB Cat Lookup'!$B$4:$E$351,2,FALSE))</f>
        <v>Unallocated</v>
      </c>
      <c r="AT159" s="367" t="str">
        <f>IF(ISERROR(VLOOKUP($A159,'RAB Cat Lookup'!$B$4:$E$351,4,FALSE))=TRUE,"Unallocated",VLOOKUP($A159,'RAB Cat Lookup'!$B$4:$E$351,4,FALSE))</f>
        <v>Unallocated</v>
      </c>
      <c r="AU159" s="121" t="str">
        <f t="shared" si="20"/>
        <v/>
      </c>
    </row>
    <row r="160" spans="1:47" x14ac:dyDescent="0.25">
      <c r="A160" s="217" t="s">
        <v>436</v>
      </c>
      <c r="B160" s="217" t="s">
        <v>556</v>
      </c>
      <c r="C160" s="123" t="s">
        <v>513</v>
      </c>
      <c r="D160" s="218">
        <f>S160/Config!A$40</f>
        <v>-198518.24272364454</v>
      </c>
      <c r="E160" s="219">
        <f>T160/Config!B$40</f>
        <v>38018.77277203124</v>
      </c>
      <c r="F160" s="219">
        <f>U160/Config!C$40</f>
        <v>0</v>
      </c>
      <c r="G160" s="219">
        <f>V160/Config!D$40</f>
        <v>0</v>
      </c>
      <c r="H160" s="219">
        <f>IF('Division Lvl'!H160="","",'Division Lvl'!H160/Escalators!C$11)</f>
        <v>0</v>
      </c>
      <c r="I160" s="220">
        <f>IF('Division Lvl'!I160="","",'Division Lvl'!I160/Escalators!D$11)</f>
        <v>0</v>
      </c>
      <c r="J160" s="220">
        <f>IF('Division Lvl'!J160="","",'Division Lvl'!J160/Escalators!E$11)</f>
        <v>0</v>
      </c>
      <c r="K160" s="220">
        <f>IF('Division Lvl'!K160="","",'Division Lvl'!K160/Escalators!F$11)</f>
        <v>0</v>
      </c>
      <c r="L160" s="220">
        <f>IF('Division Lvl'!L160="","",'Division Lvl'!L160/Escalators!G$11)</f>
        <v>0</v>
      </c>
      <c r="M160" s="220">
        <f>IF('Division Lvl'!M160="","",'Division Lvl'!M160/Escalators!H$11)</f>
        <v>0</v>
      </c>
      <c r="N160" s="220">
        <f>IF('Division Lvl'!N160="","",'Division Lvl'!N160/Escalators!I$11)</f>
        <v>0</v>
      </c>
      <c r="O160" s="220">
        <f>IF('Division Lvl'!O160="","",'Division Lvl'!O160/Escalators!J$11)</f>
        <v>0</v>
      </c>
      <c r="P160" s="220">
        <f>IF('Division Lvl'!P160="","",'Division Lvl'!P160/Escalators!K$11)</f>
        <v>0</v>
      </c>
      <c r="Q160" s="220">
        <f>IF('Division Lvl'!Q160="","",'Division Lvl'!Q160/Escalators!L$11)</f>
        <v>0</v>
      </c>
      <c r="R160" s="221">
        <v>0</v>
      </c>
      <c r="S160" s="222">
        <v>-179847.73000000004</v>
      </c>
      <c r="T160" s="223">
        <v>35304.21</v>
      </c>
      <c r="U160" s="223">
        <v>0</v>
      </c>
      <c r="V160" s="223">
        <v>0</v>
      </c>
      <c r="W160" s="223">
        <v>0</v>
      </c>
      <c r="X160" s="224">
        <f>I160*Config!F$40</f>
        <v>0</v>
      </c>
      <c r="Y160" s="224">
        <f>J160*Config!G$40</f>
        <v>0</v>
      </c>
      <c r="Z160" s="224">
        <f>K160*Config!H$40</f>
        <v>0</v>
      </c>
      <c r="AA160" s="224">
        <f>L160*Config!I$40</f>
        <v>0</v>
      </c>
      <c r="AB160" s="224">
        <f>M160*Config!J$40</f>
        <v>0</v>
      </c>
      <c r="AC160" s="224">
        <f>N160*Config!K$40</f>
        <v>0</v>
      </c>
      <c r="AD160" s="224">
        <f>O160*Config!L$40</f>
        <v>0</v>
      </c>
      <c r="AE160" s="224">
        <f>P160*Config!M$40</f>
        <v>0</v>
      </c>
      <c r="AF160" s="224">
        <f>Q160*Config!N$40</f>
        <v>0</v>
      </c>
      <c r="AG160" s="225">
        <f>R160*Config!O$40</f>
        <v>0</v>
      </c>
      <c r="AH160" s="226">
        <f t="shared" si="14"/>
        <v>0</v>
      </c>
      <c r="AI160" s="220">
        <f t="shared" si="15"/>
        <v>0</v>
      </c>
      <c r="AJ160" s="224">
        <f t="shared" si="16"/>
        <v>0</v>
      </c>
      <c r="AK160" s="225">
        <f t="shared" si="17"/>
        <v>0</v>
      </c>
      <c r="AL160" s="227" t="str">
        <f>IF(OR(SUM(X160:AG160)&lt;&gt;0,A160="EH"),INDEX(CASH!$B:$B,MATCH(A160,CASH!$A:$A,0)),"")</f>
        <v/>
      </c>
      <c r="AM160" s="230">
        <v>4950</v>
      </c>
      <c r="AN160" s="228">
        <f t="shared" si="18"/>
        <v>0.12482092704578877</v>
      </c>
      <c r="AO160" s="122" t="str">
        <f>IF(ISERROR(VLOOKUP(A160,Config!$A$12:$A$32,1,FALSE)),LEFT(A160,2),"PRL")</f>
        <v>PR</v>
      </c>
      <c r="AP160" s="122" t="str">
        <f t="shared" si="19"/>
        <v>PR353</v>
      </c>
      <c r="AQ160" s="163" t="s">
        <v>881</v>
      </c>
      <c r="AR160" s="229" t="s">
        <v>781</v>
      </c>
      <c r="AS160" s="367" t="str">
        <f>IF(ISERROR(VLOOKUP($A160,'RAB Cat Lookup'!$B$4:$E$351,2,FALSE))=TRUE,"Unallocated",VLOOKUP($A160,'RAB Cat Lookup'!$B$4:$E$351,2,FALSE))</f>
        <v>Std</v>
      </c>
      <c r="AT160" s="367" t="str">
        <f>IF(ISERROR(VLOOKUP($A160,'RAB Cat Lookup'!$B$4:$E$351,4,FALSE))=TRUE,"Unallocated",VLOOKUP($A160,'RAB Cat Lookup'!$B$4:$E$351,4,FALSE))</f>
        <v>Sub-transmission lines and cables</v>
      </c>
      <c r="AU160" s="121" t="str">
        <f t="shared" si="20"/>
        <v/>
      </c>
    </row>
    <row r="161" spans="1:47" x14ac:dyDescent="0.25">
      <c r="A161" s="217" t="s">
        <v>431</v>
      </c>
      <c r="B161" s="217" t="s">
        <v>432</v>
      </c>
      <c r="C161" s="123" t="s">
        <v>513</v>
      </c>
      <c r="D161" s="218">
        <f>S161/Config!A$40</f>
        <v>2072.1658633124994</v>
      </c>
      <c r="E161" s="219">
        <f>T161/Config!B$40</f>
        <v>1360.6189979687499</v>
      </c>
      <c r="F161" s="219">
        <f>U161/Config!C$40</f>
        <v>0</v>
      </c>
      <c r="G161" s="219">
        <f>V161/Config!D$40</f>
        <v>0</v>
      </c>
      <c r="H161" s="219">
        <f>IF('Division Lvl'!H161="","",'Division Lvl'!H161/Escalators!C$11)</f>
        <v>0</v>
      </c>
      <c r="I161" s="220">
        <f>IF('Division Lvl'!I161="","",'Division Lvl'!I161/Escalators!D$11)</f>
        <v>0</v>
      </c>
      <c r="J161" s="220">
        <f>IF('Division Lvl'!J161="","",'Division Lvl'!J161/Escalators!E$11)</f>
        <v>0</v>
      </c>
      <c r="K161" s="220">
        <f>IF('Division Lvl'!K161="","",'Division Lvl'!K161/Escalators!F$11)</f>
        <v>0</v>
      </c>
      <c r="L161" s="220">
        <f>IF('Division Lvl'!L161="","",'Division Lvl'!L161/Escalators!G$11)</f>
        <v>0</v>
      </c>
      <c r="M161" s="220">
        <f>IF('Division Lvl'!M161="","",'Division Lvl'!M161/Escalators!H$11)</f>
        <v>0</v>
      </c>
      <c r="N161" s="220">
        <f>IF('Division Lvl'!N161="","",'Division Lvl'!N161/Escalators!I$11)</f>
        <v>0</v>
      </c>
      <c r="O161" s="220">
        <f>IF('Division Lvl'!O161="","",'Division Lvl'!O161/Escalators!J$11)</f>
        <v>0</v>
      </c>
      <c r="P161" s="220">
        <f>IF('Division Lvl'!P161="","",'Division Lvl'!P161/Escalators!K$11)</f>
        <v>0</v>
      </c>
      <c r="Q161" s="220">
        <f>IF('Division Lvl'!Q161="","",'Division Lvl'!Q161/Escalators!L$11)</f>
        <v>0</v>
      </c>
      <c r="R161" s="221">
        <v>0</v>
      </c>
      <c r="S161" s="222">
        <v>1877.28</v>
      </c>
      <c r="T161" s="223">
        <v>1263.47</v>
      </c>
      <c r="U161" s="223">
        <v>0</v>
      </c>
      <c r="V161" s="223">
        <v>0</v>
      </c>
      <c r="W161" s="223">
        <v>0</v>
      </c>
      <c r="X161" s="224">
        <f>I161*Config!F$40</f>
        <v>0</v>
      </c>
      <c r="Y161" s="224">
        <f>J161*Config!G$40</f>
        <v>0</v>
      </c>
      <c r="Z161" s="224">
        <f>K161*Config!H$40</f>
        <v>0</v>
      </c>
      <c r="AA161" s="224">
        <f>L161*Config!I$40</f>
        <v>0</v>
      </c>
      <c r="AB161" s="224">
        <f>M161*Config!J$40</f>
        <v>0</v>
      </c>
      <c r="AC161" s="224">
        <f>N161*Config!K$40</f>
        <v>0</v>
      </c>
      <c r="AD161" s="224">
        <f>O161*Config!L$40</f>
        <v>0</v>
      </c>
      <c r="AE161" s="224">
        <f>P161*Config!M$40</f>
        <v>0</v>
      </c>
      <c r="AF161" s="224">
        <f>Q161*Config!N$40</f>
        <v>0</v>
      </c>
      <c r="AG161" s="225">
        <f>R161*Config!O$40</f>
        <v>0</v>
      </c>
      <c r="AH161" s="226">
        <f t="shared" si="14"/>
        <v>0</v>
      </c>
      <c r="AI161" s="220">
        <f t="shared" si="15"/>
        <v>0</v>
      </c>
      <c r="AJ161" s="224">
        <f t="shared" si="16"/>
        <v>0</v>
      </c>
      <c r="AK161" s="225">
        <f t="shared" si="17"/>
        <v>0</v>
      </c>
      <c r="AL161" s="227" t="str">
        <f>IF(OR(SUM(X161:AG161)&lt;&gt;0,A161="EH"),INDEX(CASH!$B:$B,MATCH(A161,CASH!$A:$A,0)),"")</f>
        <v/>
      </c>
      <c r="AM161" s="230">
        <v>4950</v>
      </c>
      <c r="AN161" s="228">
        <f t="shared" si="18"/>
        <v>0.12482092704578877</v>
      </c>
      <c r="AO161" s="122" t="str">
        <f>IF(ISERROR(VLOOKUP(A161,Config!$A$12:$A$32,1,FALSE)),LEFT(A161,2),"PRL")</f>
        <v>PR</v>
      </c>
      <c r="AP161" s="122" t="str">
        <f t="shared" si="19"/>
        <v>PR384</v>
      </c>
      <c r="AQ161" s="163" t="s">
        <v>881</v>
      </c>
      <c r="AR161" s="229" t="s">
        <v>781</v>
      </c>
      <c r="AS161" s="367" t="str">
        <f>IF(ISERROR(VLOOKUP($A161,'RAB Cat Lookup'!$B$4:$E$351,2,FALSE))=TRUE,"Unallocated",VLOOKUP($A161,'RAB Cat Lookup'!$B$4:$E$351,2,FALSE))</f>
        <v>Std</v>
      </c>
      <c r="AT161" s="367" t="str">
        <f>IF(ISERROR(VLOOKUP($A161,'RAB Cat Lookup'!$B$4:$E$351,4,FALSE))=TRUE,"Unallocated",VLOOKUP($A161,'RAB Cat Lookup'!$B$4:$E$351,4,FALSE))</f>
        <v>Substations</v>
      </c>
      <c r="AU161" s="121" t="str">
        <f t="shared" si="20"/>
        <v/>
      </c>
    </row>
    <row r="162" spans="1:47" x14ac:dyDescent="0.25">
      <c r="A162" s="217" t="s">
        <v>442</v>
      </c>
      <c r="B162" s="217" t="s">
        <v>557</v>
      </c>
      <c r="C162" s="123" t="s">
        <v>513</v>
      </c>
      <c r="D162" s="218">
        <f>S162/Config!A$40</f>
        <v>720806.44100025774</v>
      </c>
      <c r="E162" s="219">
        <f>T162/Config!B$40</f>
        <v>512300.49729281245</v>
      </c>
      <c r="F162" s="219">
        <f>U162/Config!C$40</f>
        <v>106051.45331250002</v>
      </c>
      <c r="G162" s="219">
        <f>V162/Config!D$40</f>
        <v>156461.56574999998</v>
      </c>
      <c r="H162" s="219">
        <f>IF('Division Lvl'!H162="","",'Division Lvl'!H162/Escalators!C$11)</f>
        <v>0</v>
      </c>
      <c r="I162" s="220">
        <f>IF('Division Lvl'!I162="","",'Division Lvl'!I162/Escalators!D$11)</f>
        <v>0</v>
      </c>
      <c r="J162" s="220">
        <f>IF('Division Lvl'!J162="","",'Division Lvl'!J162/Escalators!E$11)</f>
        <v>0</v>
      </c>
      <c r="K162" s="220">
        <f>IF('Division Lvl'!K162="","",'Division Lvl'!K162/Escalators!F$11)</f>
        <v>0</v>
      </c>
      <c r="L162" s="220">
        <f>IF('Division Lvl'!L162="","",'Division Lvl'!L162/Escalators!G$11)</f>
        <v>0</v>
      </c>
      <c r="M162" s="220">
        <f>IF('Division Lvl'!M162="","",'Division Lvl'!M162/Escalators!H$11)</f>
        <v>0</v>
      </c>
      <c r="N162" s="220">
        <f>IF('Division Lvl'!N162="","",'Division Lvl'!N162/Escalators!I$11)</f>
        <v>0</v>
      </c>
      <c r="O162" s="220">
        <f>IF('Division Lvl'!O162="","",'Division Lvl'!O162/Escalators!J$11)</f>
        <v>0</v>
      </c>
      <c r="P162" s="220">
        <f>IF('Division Lvl'!P162="","",'Division Lvl'!P162/Escalators!K$11)</f>
        <v>0</v>
      </c>
      <c r="Q162" s="220">
        <f>IF('Division Lvl'!Q162="","",'Division Lvl'!Q162/Escalators!L$11)</f>
        <v>0</v>
      </c>
      <c r="R162" s="221">
        <v>0</v>
      </c>
      <c r="S162" s="222">
        <v>653015.06000000006</v>
      </c>
      <c r="T162" s="223">
        <v>475721.94</v>
      </c>
      <c r="U162" s="223">
        <v>100941.30000000002</v>
      </c>
      <c r="V162" s="223">
        <v>152645.43</v>
      </c>
      <c r="W162" s="223">
        <v>0</v>
      </c>
      <c r="X162" s="224">
        <f>I162*Config!F$40</f>
        <v>0</v>
      </c>
      <c r="Y162" s="224">
        <f>J162*Config!G$40</f>
        <v>0</v>
      </c>
      <c r="Z162" s="224">
        <f>K162*Config!H$40</f>
        <v>0</v>
      </c>
      <c r="AA162" s="224">
        <f>L162*Config!I$40</f>
        <v>0</v>
      </c>
      <c r="AB162" s="224">
        <f>M162*Config!J$40</f>
        <v>0</v>
      </c>
      <c r="AC162" s="224">
        <f>N162*Config!K$40</f>
        <v>0</v>
      </c>
      <c r="AD162" s="224">
        <f>O162*Config!L$40</f>
        <v>0</v>
      </c>
      <c r="AE162" s="224">
        <f>P162*Config!M$40</f>
        <v>0</v>
      </c>
      <c r="AF162" s="224">
        <f>Q162*Config!N$40</f>
        <v>0</v>
      </c>
      <c r="AG162" s="225">
        <f>R162*Config!O$40</f>
        <v>0</v>
      </c>
      <c r="AH162" s="226">
        <f t="shared" si="14"/>
        <v>0</v>
      </c>
      <c r="AI162" s="220">
        <f t="shared" si="15"/>
        <v>0</v>
      </c>
      <c r="AJ162" s="224">
        <f t="shared" si="16"/>
        <v>0</v>
      </c>
      <c r="AK162" s="225">
        <f t="shared" si="17"/>
        <v>0</v>
      </c>
      <c r="AL162" s="227" t="str">
        <f>IF(OR(SUM(X162:AG162)&lt;&gt;0,A162="EH"),INDEX(CASH!$B:$B,MATCH(A162,CASH!$A:$A,0)),"")</f>
        <v/>
      </c>
      <c r="AM162" s="230">
        <v>4350</v>
      </c>
      <c r="AN162" s="228">
        <f t="shared" si="18"/>
        <v>0.29115706243992562</v>
      </c>
      <c r="AO162" s="122" t="str">
        <f>IF(ISERROR(VLOOKUP(A162,Config!$A$12:$A$32,1,FALSE)),LEFT(A162,2),"PRL")</f>
        <v>PR</v>
      </c>
      <c r="AP162" s="122" t="str">
        <f t="shared" si="19"/>
        <v>PR406</v>
      </c>
      <c r="AQ162" s="163" t="s">
        <v>881</v>
      </c>
      <c r="AR162" s="229" t="s">
        <v>781</v>
      </c>
      <c r="AS162" s="367" t="str">
        <f>IF(ISERROR(VLOOKUP($A162,'RAB Cat Lookup'!$B$4:$E$351,2,FALSE))=TRUE,"Unallocated",VLOOKUP($A162,'RAB Cat Lookup'!$B$4:$E$351,2,FALSE))</f>
        <v>Std</v>
      </c>
      <c r="AT162" s="367" t="str">
        <f>IF(ISERROR(VLOOKUP($A162,'RAB Cat Lookup'!$B$4:$E$351,4,FALSE))=TRUE,"Unallocated",VLOOKUP($A162,'RAB Cat Lookup'!$B$4:$E$351,4,FALSE))</f>
        <v>Substations</v>
      </c>
      <c r="AU162" s="121" t="str">
        <f t="shared" si="20"/>
        <v/>
      </c>
    </row>
    <row r="163" spans="1:47" x14ac:dyDescent="0.25">
      <c r="A163" s="217" t="s">
        <v>105</v>
      </c>
      <c r="B163" s="217" t="s">
        <v>315</v>
      </c>
      <c r="C163" s="123" t="s">
        <v>513</v>
      </c>
      <c r="D163" s="218">
        <f>S163/Config!A$40</f>
        <v>6335258.0661484087</v>
      </c>
      <c r="E163" s="219">
        <f>T163/Config!B$40</f>
        <v>2855407.238923125</v>
      </c>
      <c r="F163" s="219">
        <f>U163/Config!C$40</f>
        <v>1289990.0284249999</v>
      </c>
      <c r="G163" s="219">
        <f>V163/Config!D$40</f>
        <v>235711.88024999999</v>
      </c>
      <c r="H163" s="219">
        <f>IF('Division Lvl'!H163="","",'Division Lvl'!H163/Escalators!C$11)</f>
        <v>0</v>
      </c>
      <c r="I163" s="220">
        <f>IF('Division Lvl'!I163="","",'Division Lvl'!I163/Escalators!D$11)</f>
        <v>0</v>
      </c>
      <c r="J163" s="220">
        <f>IF('Division Lvl'!J163="","",'Division Lvl'!J163/Escalators!E$11)</f>
        <v>0</v>
      </c>
      <c r="K163" s="220">
        <f>IF('Division Lvl'!K163="","",'Division Lvl'!K163/Escalators!F$11)</f>
        <v>0</v>
      </c>
      <c r="L163" s="220">
        <f>IF('Division Lvl'!L163="","",'Division Lvl'!L163/Escalators!G$11)</f>
        <v>0</v>
      </c>
      <c r="M163" s="220">
        <f>IF('Division Lvl'!M163="","",'Division Lvl'!M163/Escalators!H$11)</f>
        <v>0</v>
      </c>
      <c r="N163" s="220">
        <f>IF('Division Lvl'!N163="","",'Division Lvl'!N163/Escalators!I$11)</f>
        <v>0</v>
      </c>
      <c r="O163" s="220">
        <f>IF('Division Lvl'!O163="","",'Division Lvl'!O163/Escalators!J$11)</f>
        <v>0</v>
      </c>
      <c r="P163" s="220">
        <f>IF('Division Lvl'!P163="","",'Division Lvl'!P163/Escalators!K$11)</f>
        <v>0</v>
      </c>
      <c r="Q163" s="220">
        <f>IF('Division Lvl'!Q163="","",'Division Lvl'!Q163/Escalators!L$11)</f>
        <v>0</v>
      </c>
      <c r="R163" s="221">
        <v>0</v>
      </c>
      <c r="S163" s="222">
        <v>5739431.1299999999</v>
      </c>
      <c r="T163" s="223">
        <v>2651529.4800000004</v>
      </c>
      <c r="U163" s="223">
        <v>1227831.0799999998</v>
      </c>
      <c r="V163" s="223">
        <v>229962.81</v>
      </c>
      <c r="W163" s="223">
        <v>0</v>
      </c>
      <c r="X163" s="224">
        <f>I163*Config!F$40</f>
        <v>0</v>
      </c>
      <c r="Y163" s="224">
        <f>J163*Config!G$40</f>
        <v>0</v>
      </c>
      <c r="Z163" s="224">
        <f>K163*Config!H$40</f>
        <v>0</v>
      </c>
      <c r="AA163" s="224">
        <f>L163*Config!I$40</f>
        <v>0</v>
      </c>
      <c r="AB163" s="224">
        <f>M163*Config!J$40</f>
        <v>0</v>
      </c>
      <c r="AC163" s="224">
        <f>N163*Config!K$40</f>
        <v>0</v>
      </c>
      <c r="AD163" s="224">
        <f>O163*Config!L$40</f>
        <v>0</v>
      </c>
      <c r="AE163" s="224">
        <f>P163*Config!M$40</f>
        <v>0</v>
      </c>
      <c r="AF163" s="224">
        <f>Q163*Config!N$40</f>
        <v>0</v>
      </c>
      <c r="AG163" s="225">
        <f>R163*Config!O$40</f>
        <v>0</v>
      </c>
      <c r="AH163" s="226">
        <f t="shared" si="14"/>
        <v>0</v>
      </c>
      <c r="AI163" s="220">
        <f t="shared" si="15"/>
        <v>0</v>
      </c>
      <c r="AJ163" s="224">
        <f t="shared" si="16"/>
        <v>0</v>
      </c>
      <c r="AK163" s="225">
        <f t="shared" si="17"/>
        <v>0</v>
      </c>
      <c r="AL163" s="227" t="str">
        <f>IF(OR(SUM(X163:AG163)&lt;&gt;0,A163="EH"),INDEX(CASH!$B:$B,MATCH(A163,CASH!$A:$A,0)),"")</f>
        <v/>
      </c>
      <c r="AM163" s="230">
        <v>3000</v>
      </c>
      <c r="AN163" s="228">
        <f t="shared" si="18"/>
        <v>0.58182585871674408</v>
      </c>
      <c r="AO163" s="122" t="str">
        <f>IF(ISERROR(VLOOKUP(A163,Config!$A$12:$A$32,1,FALSE)),LEFT(A163,2),"PRL")</f>
        <v>PR</v>
      </c>
      <c r="AP163" s="122" t="str">
        <f t="shared" si="19"/>
        <v>PR408</v>
      </c>
      <c r="AQ163" s="163" t="s">
        <v>881</v>
      </c>
      <c r="AR163" s="229" t="s">
        <v>781</v>
      </c>
      <c r="AS163" s="367" t="str">
        <f>IF(ISERROR(VLOOKUP($A163,'RAB Cat Lookup'!$B$4:$E$351,2,FALSE))=TRUE,"Unallocated",VLOOKUP($A163,'RAB Cat Lookup'!$B$4:$E$351,2,FALSE))</f>
        <v>Std</v>
      </c>
      <c r="AT163" s="367" t="str">
        <f>IF(ISERROR(VLOOKUP($A163,'RAB Cat Lookup'!$B$4:$E$351,4,FALSE))=TRUE,"Unallocated",VLOOKUP($A163,'RAB Cat Lookup'!$B$4:$E$351,4,FALSE))</f>
        <v>Substations</v>
      </c>
      <c r="AU163" s="121" t="str">
        <f t="shared" si="20"/>
        <v/>
      </c>
    </row>
    <row r="164" spans="1:47" x14ac:dyDescent="0.25">
      <c r="A164" s="217" t="s">
        <v>459</v>
      </c>
      <c r="B164" s="217" t="s">
        <v>558</v>
      </c>
      <c r="C164" s="123" t="s">
        <v>513</v>
      </c>
      <c r="D164" s="218">
        <f>S164/Config!A$40</f>
        <v>1195819.8564331911</v>
      </c>
      <c r="E164" s="219">
        <f>T164/Config!B$40</f>
        <v>186773.87467671873</v>
      </c>
      <c r="F164" s="219">
        <f>U164/Config!C$40</f>
        <v>0</v>
      </c>
      <c r="G164" s="219">
        <f>V164/Config!D$40</f>
        <v>0</v>
      </c>
      <c r="H164" s="219">
        <f>IF('Division Lvl'!H164="","",'Division Lvl'!H164/Escalators!C$11)</f>
        <v>0</v>
      </c>
      <c r="I164" s="220">
        <f>IF('Division Lvl'!I164="","",'Division Lvl'!I164/Escalators!D$11)</f>
        <v>0</v>
      </c>
      <c r="J164" s="220">
        <f>IF('Division Lvl'!J164="","",'Division Lvl'!J164/Escalators!E$11)</f>
        <v>0</v>
      </c>
      <c r="K164" s="220">
        <f>IF('Division Lvl'!K164="","",'Division Lvl'!K164/Escalators!F$11)</f>
        <v>0</v>
      </c>
      <c r="L164" s="220">
        <f>IF('Division Lvl'!L164="","",'Division Lvl'!L164/Escalators!G$11)</f>
        <v>0</v>
      </c>
      <c r="M164" s="220">
        <f>IF('Division Lvl'!M164="","",'Division Lvl'!M164/Escalators!H$11)</f>
        <v>0</v>
      </c>
      <c r="N164" s="220">
        <f>IF('Division Lvl'!N164="","",'Division Lvl'!N164/Escalators!I$11)</f>
        <v>0</v>
      </c>
      <c r="O164" s="220">
        <f>IF('Division Lvl'!O164="","",'Division Lvl'!O164/Escalators!J$11)</f>
        <v>0</v>
      </c>
      <c r="P164" s="220">
        <f>IF('Division Lvl'!P164="","",'Division Lvl'!P164/Escalators!K$11)</f>
        <v>0</v>
      </c>
      <c r="Q164" s="220">
        <f>IF('Division Lvl'!Q164="","",'Division Lvl'!Q164/Escalators!L$11)</f>
        <v>0</v>
      </c>
      <c r="R164" s="221">
        <v>0</v>
      </c>
      <c r="S164" s="222">
        <v>1083353.77</v>
      </c>
      <c r="T164" s="223">
        <v>173438.11000000002</v>
      </c>
      <c r="U164" s="223">
        <v>0</v>
      </c>
      <c r="V164" s="223">
        <v>0</v>
      </c>
      <c r="W164" s="223">
        <v>0</v>
      </c>
      <c r="X164" s="224">
        <f>I164*Config!F$40</f>
        <v>0</v>
      </c>
      <c r="Y164" s="224">
        <f>J164*Config!G$40</f>
        <v>0</v>
      </c>
      <c r="Z164" s="224">
        <f>K164*Config!H$40</f>
        <v>0</v>
      </c>
      <c r="AA164" s="224">
        <f>L164*Config!I$40</f>
        <v>0</v>
      </c>
      <c r="AB164" s="224">
        <f>M164*Config!J$40</f>
        <v>0</v>
      </c>
      <c r="AC164" s="224">
        <f>N164*Config!K$40</f>
        <v>0</v>
      </c>
      <c r="AD164" s="224">
        <f>O164*Config!L$40</f>
        <v>0</v>
      </c>
      <c r="AE164" s="224">
        <f>P164*Config!M$40</f>
        <v>0</v>
      </c>
      <c r="AF164" s="224">
        <f>Q164*Config!N$40</f>
        <v>0</v>
      </c>
      <c r="AG164" s="225">
        <f>R164*Config!O$40</f>
        <v>0</v>
      </c>
      <c r="AH164" s="226">
        <f t="shared" si="14"/>
        <v>0</v>
      </c>
      <c r="AI164" s="220">
        <f t="shared" si="15"/>
        <v>0</v>
      </c>
      <c r="AJ164" s="224">
        <f t="shared" si="16"/>
        <v>0</v>
      </c>
      <c r="AK164" s="225">
        <f t="shared" si="17"/>
        <v>0</v>
      </c>
      <c r="AL164" s="227" t="str">
        <f>IF(OR(SUM(X164:AG164)&lt;&gt;0,A164="EH"),INDEX(CASH!$B:$B,MATCH(A164,CASH!$A:$A,0)),"")</f>
        <v/>
      </c>
      <c r="AM164" s="230">
        <v>3300</v>
      </c>
      <c r="AN164" s="228">
        <f t="shared" si="18"/>
        <v>0.54006397789077143</v>
      </c>
      <c r="AO164" s="122" t="str">
        <f>IF(ISERROR(VLOOKUP(A164,Config!$A$12:$A$32,1,FALSE)),LEFT(A164,2),"PRL")</f>
        <v>PR</v>
      </c>
      <c r="AP164" s="122" t="str">
        <f t="shared" si="19"/>
        <v>PR413</v>
      </c>
      <c r="AQ164" s="163" t="s">
        <v>881</v>
      </c>
      <c r="AR164" s="229" t="s">
        <v>781</v>
      </c>
      <c r="AS164" s="367" t="str">
        <f>IF(ISERROR(VLOOKUP($A164,'RAB Cat Lookup'!$B$4:$E$351,2,FALSE))=TRUE,"Unallocated",VLOOKUP($A164,'RAB Cat Lookup'!$B$4:$E$351,2,FALSE))</f>
        <v>Std</v>
      </c>
      <c r="AT164" s="367" t="str">
        <f>IF(ISERROR(VLOOKUP($A164,'RAB Cat Lookup'!$B$4:$E$351,4,FALSE))=TRUE,"Unallocated",VLOOKUP($A164,'RAB Cat Lookup'!$B$4:$E$351,4,FALSE))</f>
        <v>Transformers</v>
      </c>
      <c r="AU164" s="121" t="str">
        <f t="shared" si="20"/>
        <v/>
      </c>
    </row>
    <row r="165" spans="1:47" x14ac:dyDescent="0.25">
      <c r="A165" s="217" t="s">
        <v>213</v>
      </c>
      <c r="B165" s="217" t="s">
        <v>957</v>
      </c>
      <c r="C165" s="123" t="s">
        <v>516</v>
      </c>
      <c r="D165" s="218">
        <f>S165/Config!A$40</f>
        <v>0</v>
      </c>
      <c r="E165" s="219">
        <f>T165/Config!B$40</f>
        <v>0</v>
      </c>
      <c r="F165" s="219">
        <f>U165/Config!C$40</f>
        <v>0</v>
      </c>
      <c r="G165" s="219">
        <f>V165/Config!D$40</f>
        <v>0</v>
      </c>
      <c r="H165" s="219">
        <f>IF('Division Lvl'!H165="","",'Division Lvl'!H165/Escalators!C$11)</f>
        <v>0</v>
      </c>
      <c r="I165" s="220">
        <f>IF('Division Lvl'!I165="","",'Division Lvl'!I165/Escalators!D$11)</f>
        <v>0</v>
      </c>
      <c r="J165" s="220">
        <f>IF('Division Lvl'!J165="","",'Division Lvl'!J165/Escalators!E$11)</f>
        <v>4115662.2873500395</v>
      </c>
      <c r="K165" s="220">
        <f>IF('Division Lvl'!K165="","",'Division Lvl'!K165/Escalators!F$11)</f>
        <v>8209649.7196644247</v>
      </c>
      <c r="L165" s="220">
        <f>IF('Division Lvl'!L165="","",'Division Lvl'!L165/Escalators!G$11)</f>
        <v>8184513.0444751726</v>
      </c>
      <c r="M165" s="220">
        <f>IF('Division Lvl'!M165="","",'Division Lvl'!M165/Escalators!H$11)</f>
        <v>0</v>
      </c>
      <c r="N165" s="220">
        <f>IF('Division Lvl'!N165="","",'Division Lvl'!N165/Escalators!I$11)</f>
        <v>0</v>
      </c>
      <c r="O165" s="220">
        <f>IF('Division Lvl'!O165="","",'Division Lvl'!O165/Escalators!J$11)</f>
        <v>0</v>
      </c>
      <c r="P165" s="220">
        <f>IF('Division Lvl'!P165="","",'Division Lvl'!P165/Escalators!K$11)</f>
        <v>0</v>
      </c>
      <c r="Q165" s="220">
        <f>IF('Division Lvl'!Q165="","",'Division Lvl'!Q165/Escalators!L$11)</f>
        <v>0</v>
      </c>
      <c r="R165" s="221">
        <v>0</v>
      </c>
      <c r="S165" s="222">
        <v>0</v>
      </c>
      <c r="T165" s="223">
        <v>0</v>
      </c>
      <c r="U165" s="223">
        <v>0</v>
      </c>
      <c r="V165" s="223">
        <v>0</v>
      </c>
      <c r="W165" s="223">
        <v>0</v>
      </c>
      <c r="X165" s="224">
        <f>I165*Config!F$40</f>
        <v>0</v>
      </c>
      <c r="Y165" s="224">
        <f>J165*Config!G$40</f>
        <v>4324017.6906471346</v>
      </c>
      <c r="Z165" s="224">
        <f>K165*Config!H$40</f>
        <v>8840894.8176404964</v>
      </c>
      <c r="AA165" s="224">
        <f>L165*Config!I$40</f>
        <v>9034171.0019801576</v>
      </c>
      <c r="AB165" s="224">
        <f>M165*Config!J$40</f>
        <v>0</v>
      </c>
      <c r="AC165" s="224">
        <f>N165*Config!K$40</f>
        <v>0</v>
      </c>
      <c r="AD165" s="224">
        <f>O165*Config!L$40</f>
        <v>0</v>
      </c>
      <c r="AE165" s="224">
        <f>P165*Config!M$40</f>
        <v>0</v>
      </c>
      <c r="AF165" s="224">
        <f>Q165*Config!N$40</f>
        <v>0</v>
      </c>
      <c r="AG165" s="225">
        <f>R165*Config!O$40</f>
        <v>0</v>
      </c>
      <c r="AH165" s="226">
        <f t="shared" si="14"/>
        <v>20509825.051489636</v>
      </c>
      <c r="AI165" s="220">
        <f t="shared" si="15"/>
        <v>20509825.051489636</v>
      </c>
      <c r="AJ165" s="224">
        <f t="shared" si="16"/>
        <v>22199083.510267787</v>
      </c>
      <c r="AK165" s="225">
        <f t="shared" si="17"/>
        <v>22199083.510267787</v>
      </c>
      <c r="AL165" s="227">
        <f>IF(OR(SUM(X165:AG165)&lt;&gt;0,A165="EH"),INDEX(CASH!$B:$B,MATCH(A165,CASH!$A:$A,0)),"")</f>
        <v>80</v>
      </c>
      <c r="AM165" s="122">
        <f>AL165*VLOOKUP(C165,Config!$A$3:$C$9,3,FALSE)</f>
        <v>800</v>
      </c>
      <c r="AN165" s="228">
        <f t="shared" si="18"/>
        <v>0.9913813516941774</v>
      </c>
      <c r="AO165" s="122" t="str">
        <f>IF(ISERROR(VLOOKUP(A165,Config!$A$12:$A$32,1,FALSE)),LEFT(A165,2),"PRL")</f>
        <v>PR</v>
      </c>
      <c r="AP165" s="122" t="str">
        <f t="shared" si="19"/>
        <v>PR423</v>
      </c>
      <c r="AQ165" s="163" t="s">
        <v>881</v>
      </c>
      <c r="AR165" s="229" t="s">
        <v>781</v>
      </c>
      <c r="AS165" s="367" t="str">
        <f>IF(ISERROR(VLOOKUP($A165,'RAB Cat Lookup'!$B$4:$E$351,2,FALSE))=TRUE,"Unallocated",VLOOKUP($A165,'RAB Cat Lookup'!$B$4:$E$351,2,FALSE))</f>
        <v>Std</v>
      </c>
      <c r="AT165" s="367" t="str">
        <f>IF(ISERROR(VLOOKUP($A165,'RAB Cat Lookup'!$B$4:$E$351,4,FALSE))=TRUE,"Unallocated",VLOOKUP($A165,'RAB Cat Lookup'!$B$4:$E$351,4,FALSE))</f>
        <v>Substations</v>
      </c>
      <c r="AU165" s="121" t="str">
        <f t="shared" si="20"/>
        <v/>
      </c>
    </row>
    <row r="166" spans="1:47" x14ac:dyDescent="0.25">
      <c r="A166" s="217" t="s">
        <v>460</v>
      </c>
      <c r="B166" s="217" t="s">
        <v>559</v>
      </c>
      <c r="C166" s="123" t="s">
        <v>513</v>
      </c>
      <c r="D166" s="218">
        <f>S166/Config!A$40</f>
        <v>0</v>
      </c>
      <c r="E166" s="219">
        <f>T166/Config!B$40</f>
        <v>8615.1249999999982</v>
      </c>
      <c r="F166" s="219">
        <f>U166/Config!C$40</f>
        <v>4727.8125</v>
      </c>
      <c r="G166" s="219">
        <f>V166/Config!D$40</f>
        <v>273310.51</v>
      </c>
      <c r="H166" s="219">
        <f>IF('Division Lvl'!H166="","",'Division Lvl'!H166/Escalators!C$11)</f>
        <v>1520855.6</v>
      </c>
      <c r="I166" s="220">
        <f>IF('Division Lvl'!I166="","",'Division Lvl'!I166/Escalators!D$11)</f>
        <v>0</v>
      </c>
      <c r="J166" s="220">
        <f>IF('Division Lvl'!J166="","",'Division Lvl'!J166/Escalators!E$11)</f>
        <v>0</v>
      </c>
      <c r="K166" s="220">
        <f>IF('Division Lvl'!K166="","",'Division Lvl'!K166/Escalators!F$11)</f>
        <v>0</v>
      </c>
      <c r="L166" s="220">
        <f>IF('Division Lvl'!L166="","",'Division Lvl'!L166/Escalators!G$11)</f>
        <v>0</v>
      </c>
      <c r="M166" s="220">
        <f>IF('Division Lvl'!M166="","",'Division Lvl'!M166/Escalators!H$11)</f>
        <v>0</v>
      </c>
      <c r="N166" s="220">
        <f>IF('Division Lvl'!N166="","",'Division Lvl'!N166/Escalators!I$11)</f>
        <v>0</v>
      </c>
      <c r="O166" s="220">
        <f>IF('Division Lvl'!O166="","",'Division Lvl'!O166/Escalators!J$11)</f>
        <v>0</v>
      </c>
      <c r="P166" s="220">
        <f>IF('Division Lvl'!P166="","",'Division Lvl'!P166/Escalators!K$11)</f>
        <v>0</v>
      </c>
      <c r="Q166" s="220">
        <f>IF('Division Lvl'!Q166="","",'Division Lvl'!Q166/Escalators!L$11)</f>
        <v>0</v>
      </c>
      <c r="R166" s="221">
        <v>0</v>
      </c>
      <c r="S166" s="222">
        <v>0</v>
      </c>
      <c r="T166" s="223">
        <v>8000</v>
      </c>
      <c r="U166" s="223">
        <v>4500</v>
      </c>
      <c r="V166" s="223">
        <v>266644.40000000002</v>
      </c>
      <c r="W166" s="223">
        <v>1520855.6</v>
      </c>
      <c r="X166" s="224">
        <f>I166*Config!F$40</f>
        <v>0</v>
      </c>
      <c r="Y166" s="224">
        <f>J166*Config!G$40</f>
        <v>0</v>
      </c>
      <c r="Z166" s="224">
        <f>K166*Config!H$40</f>
        <v>0</v>
      </c>
      <c r="AA166" s="224">
        <f>L166*Config!I$40</f>
        <v>0</v>
      </c>
      <c r="AB166" s="224">
        <f>M166*Config!J$40</f>
        <v>0</v>
      </c>
      <c r="AC166" s="224">
        <f>N166*Config!K$40</f>
        <v>0</v>
      </c>
      <c r="AD166" s="224">
        <f>O166*Config!L$40</f>
        <v>0</v>
      </c>
      <c r="AE166" s="224">
        <f>P166*Config!M$40</f>
        <v>0</v>
      </c>
      <c r="AF166" s="224">
        <f>Q166*Config!N$40</f>
        <v>0</v>
      </c>
      <c r="AG166" s="225">
        <f>R166*Config!O$40</f>
        <v>0</v>
      </c>
      <c r="AH166" s="226">
        <f t="shared" si="14"/>
        <v>0</v>
      </c>
      <c r="AI166" s="220">
        <f t="shared" si="15"/>
        <v>0</v>
      </c>
      <c r="AJ166" s="224">
        <f t="shared" si="16"/>
        <v>0</v>
      </c>
      <c r="AK166" s="225">
        <f t="shared" si="17"/>
        <v>0</v>
      </c>
      <c r="AL166" s="227" t="str">
        <f>IF(OR(SUM(X166:AG166)&lt;&gt;0,A166="EH"),INDEX(CASH!$B:$B,MATCH(A166,CASH!$A:$A,0)),"")</f>
        <v/>
      </c>
      <c r="AM166" s="230">
        <v>3200</v>
      </c>
      <c r="AN166" s="228">
        <f t="shared" si="18"/>
        <v>0.54006397789077143</v>
      </c>
      <c r="AO166" s="122" t="str">
        <f>IF(ISERROR(VLOOKUP(A166,Config!$A$12:$A$32,1,FALSE)),LEFT(A166,2),"PRL")</f>
        <v>PRL</v>
      </c>
      <c r="AP166" s="122" t="str">
        <f t="shared" si="19"/>
        <v>PR424</v>
      </c>
      <c r="AQ166" s="163" t="s">
        <v>881</v>
      </c>
      <c r="AR166" s="229" t="s">
        <v>781</v>
      </c>
      <c r="AS166" s="367" t="str">
        <f>IF(ISERROR(VLOOKUP($A166,'RAB Cat Lookup'!$B$4:$E$351,2,FALSE))=TRUE,"Unallocated",VLOOKUP($A166,'RAB Cat Lookup'!$B$4:$E$351,2,FALSE))</f>
        <v>Std</v>
      </c>
      <c r="AT166" s="367" t="str">
        <f>IF(ISERROR(VLOOKUP($A166,'RAB Cat Lookup'!$B$4:$E$351,4,FALSE))=TRUE,"Unallocated",VLOOKUP($A166,'RAB Cat Lookup'!$B$4:$E$351,4,FALSE))</f>
        <v>Land</v>
      </c>
      <c r="AU166" s="121" t="str">
        <f t="shared" si="20"/>
        <v/>
      </c>
    </row>
    <row r="167" spans="1:47" x14ac:dyDescent="0.25">
      <c r="A167" s="217" t="s">
        <v>120</v>
      </c>
      <c r="B167" s="217" t="s">
        <v>316</v>
      </c>
      <c r="C167" s="123" t="s">
        <v>516</v>
      </c>
      <c r="D167" s="218">
        <f>S167/Config!A$40</f>
        <v>0</v>
      </c>
      <c r="E167" s="219">
        <f>T167/Config!B$40</f>
        <v>0</v>
      </c>
      <c r="F167" s="219">
        <f>U167/Config!C$40</f>
        <v>0</v>
      </c>
      <c r="G167" s="219">
        <f>V167/Config!D$40</f>
        <v>0</v>
      </c>
      <c r="H167" s="219">
        <f>IF('Division Lvl'!H167="","",'Division Lvl'!H167/Escalators!C$11)</f>
        <v>0</v>
      </c>
      <c r="I167" s="220">
        <f>IF('Division Lvl'!I167="","",'Division Lvl'!I167/Escalators!D$11)</f>
        <v>0</v>
      </c>
      <c r="J167" s="220">
        <f>IF('Division Lvl'!J167="","",'Division Lvl'!J167/Escalators!E$11)</f>
        <v>3546471.5546043203</v>
      </c>
      <c r="K167" s="220">
        <f>IF('Division Lvl'!K167="","",'Division Lvl'!K167/Escalators!F$11)</f>
        <v>0</v>
      </c>
      <c r="L167" s="220">
        <f>IF('Division Lvl'!L167="","",'Division Lvl'!L167/Escalators!G$11)</f>
        <v>0</v>
      </c>
      <c r="M167" s="220">
        <f>IF('Division Lvl'!M167="","",'Division Lvl'!M167/Escalators!H$11)</f>
        <v>0</v>
      </c>
      <c r="N167" s="220">
        <f>IF('Division Lvl'!N167="","",'Division Lvl'!N167/Escalators!I$11)</f>
        <v>0</v>
      </c>
      <c r="O167" s="220">
        <f>IF('Division Lvl'!O167="","",'Division Lvl'!O167/Escalators!J$11)</f>
        <v>0</v>
      </c>
      <c r="P167" s="220">
        <f>IF('Division Lvl'!P167="","",'Division Lvl'!P167/Escalators!K$11)</f>
        <v>0</v>
      </c>
      <c r="Q167" s="220">
        <f>IF('Division Lvl'!Q167="","",'Division Lvl'!Q167/Escalators!L$11)</f>
        <v>0</v>
      </c>
      <c r="R167" s="221">
        <v>0</v>
      </c>
      <c r="S167" s="222">
        <v>0</v>
      </c>
      <c r="T167" s="223">
        <v>0</v>
      </c>
      <c r="U167" s="223">
        <v>0</v>
      </c>
      <c r="V167" s="223">
        <v>0</v>
      </c>
      <c r="W167" s="223">
        <v>0</v>
      </c>
      <c r="X167" s="224">
        <f>I167*Config!F$40</f>
        <v>0</v>
      </c>
      <c r="Y167" s="224">
        <f>J167*Config!G$40</f>
        <v>3726011.6770561635</v>
      </c>
      <c r="Z167" s="224">
        <f>K167*Config!H$40</f>
        <v>0</v>
      </c>
      <c r="AA167" s="224">
        <f>L167*Config!I$40</f>
        <v>0</v>
      </c>
      <c r="AB167" s="224">
        <f>M167*Config!J$40</f>
        <v>0</v>
      </c>
      <c r="AC167" s="224">
        <f>N167*Config!K$40</f>
        <v>0</v>
      </c>
      <c r="AD167" s="224">
        <f>O167*Config!L$40</f>
        <v>0</v>
      </c>
      <c r="AE167" s="224">
        <f>P167*Config!M$40</f>
        <v>0</v>
      </c>
      <c r="AF167" s="224">
        <f>Q167*Config!N$40</f>
        <v>0</v>
      </c>
      <c r="AG167" s="225">
        <f>R167*Config!O$40</f>
        <v>0</v>
      </c>
      <c r="AH167" s="226">
        <f t="shared" si="14"/>
        <v>3546471.5546043203</v>
      </c>
      <c r="AI167" s="220">
        <f t="shared" si="15"/>
        <v>3546471.5546043203</v>
      </c>
      <c r="AJ167" s="224">
        <f t="shared" si="16"/>
        <v>3726011.6770561635</v>
      </c>
      <c r="AK167" s="225">
        <f t="shared" si="17"/>
        <v>3726011.6770561635</v>
      </c>
      <c r="AL167" s="227">
        <f>IF(OR(SUM(X167:AG167)&lt;&gt;0,A167="EH"),INDEX(CASH!$B:$B,MATCH(A167,CASH!$A:$A,0)),"")</f>
        <v>160</v>
      </c>
      <c r="AM167" s="122">
        <f>AL167*VLOOKUP(C167,Config!$A$3:$C$9,3,FALSE)</f>
        <v>1600</v>
      </c>
      <c r="AN167" s="228">
        <f t="shared" si="18"/>
        <v>0.91243885809045122</v>
      </c>
      <c r="AO167" s="122" t="str">
        <f>IF(ISERROR(VLOOKUP(A167,Config!$A$12:$A$32,1,FALSE)),LEFT(A167,2),"PRL")</f>
        <v>PR</v>
      </c>
      <c r="AP167" s="122" t="str">
        <f t="shared" si="19"/>
        <v>PR425</v>
      </c>
      <c r="AQ167" s="163" t="s">
        <v>881</v>
      </c>
      <c r="AR167" s="229" t="s">
        <v>781</v>
      </c>
      <c r="AS167" s="367" t="str">
        <f>IF(ISERROR(VLOOKUP($A167,'RAB Cat Lookup'!$B$4:$E$351,2,FALSE))=TRUE,"Unallocated",VLOOKUP($A167,'RAB Cat Lookup'!$B$4:$E$351,2,FALSE))</f>
        <v>Std</v>
      </c>
      <c r="AT167" s="367" t="str">
        <f>IF(ISERROR(VLOOKUP($A167,'RAB Cat Lookup'!$B$4:$E$351,4,FALSE))=TRUE,"Unallocated",VLOOKUP($A167,'RAB Cat Lookup'!$B$4:$E$351,4,FALSE))</f>
        <v>Substations</v>
      </c>
      <c r="AU167" s="121" t="str">
        <f t="shared" si="20"/>
        <v/>
      </c>
    </row>
    <row r="168" spans="1:47" x14ac:dyDescent="0.25">
      <c r="A168" s="217" t="s">
        <v>400</v>
      </c>
      <c r="B168" s="217" t="s">
        <v>560</v>
      </c>
      <c r="C168" s="123" t="s">
        <v>513</v>
      </c>
      <c r="D168" s="218">
        <f>S168/Config!A$40</f>
        <v>323960.25289531244</v>
      </c>
      <c r="E168" s="219">
        <f>T168/Config!B$40</f>
        <v>1849047.3607982809</v>
      </c>
      <c r="F168" s="219">
        <f>U168/Config!C$40</f>
        <v>10646.96020625</v>
      </c>
      <c r="G168" s="219">
        <f>V168/Config!D$40</f>
        <v>0</v>
      </c>
      <c r="H168" s="219">
        <f>IF('Division Lvl'!H168="","",'Division Lvl'!H168/Escalators!C$11)</f>
        <v>0</v>
      </c>
      <c r="I168" s="220">
        <f>IF('Division Lvl'!I168="","",'Division Lvl'!I168/Escalators!D$11)</f>
        <v>0</v>
      </c>
      <c r="J168" s="220">
        <f>IF('Division Lvl'!J168="","",'Division Lvl'!J168/Escalators!E$11)</f>
        <v>0</v>
      </c>
      <c r="K168" s="220">
        <f>IF('Division Lvl'!K168="","",'Division Lvl'!K168/Escalators!F$11)</f>
        <v>0</v>
      </c>
      <c r="L168" s="220">
        <f>IF('Division Lvl'!L168="","",'Division Lvl'!L168/Escalators!G$11)</f>
        <v>0</v>
      </c>
      <c r="M168" s="220">
        <f>IF('Division Lvl'!M168="","",'Division Lvl'!M168/Escalators!H$11)</f>
        <v>0</v>
      </c>
      <c r="N168" s="220">
        <f>IF('Division Lvl'!N168="","",'Division Lvl'!N168/Escalators!I$11)</f>
        <v>0</v>
      </c>
      <c r="O168" s="220">
        <f>IF('Division Lvl'!O168="","",'Division Lvl'!O168/Escalators!J$11)</f>
        <v>0</v>
      </c>
      <c r="P168" s="220">
        <f>IF('Division Lvl'!P168="","",'Division Lvl'!P168/Escalators!K$11)</f>
        <v>0</v>
      </c>
      <c r="Q168" s="220">
        <f>IF('Division Lvl'!Q168="","",'Division Lvl'!Q168/Escalators!L$11)</f>
        <v>0</v>
      </c>
      <c r="R168" s="221">
        <v>0</v>
      </c>
      <c r="S168" s="222">
        <v>293492</v>
      </c>
      <c r="T168" s="223">
        <v>1717024.29</v>
      </c>
      <c r="U168" s="223">
        <v>10133.93</v>
      </c>
      <c r="V168" s="223">
        <v>0</v>
      </c>
      <c r="W168" s="223">
        <v>0</v>
      </c>
      <c r="X168" s="224">
        <f>I168*Config!F$40</f>
        <v>0</v>
      </c>
      <c r="Y168" s="224">
        <f>J168*Config!G$40</f>
        <v>0</v>
      </c>
      <c r="Z168" s="224">
        <f>K168*Config!H$40</f>
        <v>0</v>
      </c>
      <c r="AA168" s="224">
        <f>L168*Config!I$40</f>
        <v>0</v>
      </c>
      <c r="AB168" s="224">
        <f>M168*Config!J$40</f>
        <v>0</v>
      </c>
      <c r="AC168" s="224">
        <f>N168*Config!K$40</f>
        <v>0</v>
      </c>
      <c r="AD168" s="224">
        <f>O168*Config!L$40</f>
        <v>0</v>
      </c>
      <c r="AE168" s="224">
        <f>P168*Config!M$40</f>
        <v>0</v>
      </c>
      <c r="AF168" s="224">
        <f>Q168*Config!N$40</f>
        <v>0</v>
      </c>
      <c r="AG168" s="225">
        <f>R168*Config!O$40</f>
        <v>0</v>
      </c>
      <c r="AH168" s="226">
        <f t="shared" si="14"/>
        <v>0</v>
      </c>
      <c r="AI168" s="220">
        <f t="shared" si="15"/>
        <v>0</v>
      </c>
      <c r="AJ168" s="224">
        <f t="shared" si="16"/>
        <v>0</v>
      </c>
      <c r="AK168" s="225">
        <f t="shared" si="17"/>
        <v>0</v>
      </c>
      <c r="AL168" s="227" t="str">
        <f>IF(OR(SUM(X168:AG168)&lt;&gt;0,A168="EH"),INDEX(CASH!$B:$B,MATCH(A168,CASH!$A:$A,0)),"")</f>
        <v/>
      </c>
      <c r="AM168" s="230">
        <v>4950</v>
      </c>
      <c r="AN168" s="228">
        <f t="shared" si="18"/>
        <v>0.12482092704578877</v>
      </c>
      <c r="AO168" s="122" t="str">
        <f>IF(ISERROR(VLOOKUP(A168,Config!$A$12:$A$32,1,FALSE)),LEFT(A168,2),"PRL")</f>
        <v>PRL</v>
      </c>
      <c r="AP168" s="122" t="str">
        <f t="shared" si="19"/>
        <v>PR426</v>
      </c>
      <c r="AQ168" s="163" t="s">
        <v>881</v>
      </c>
      <c r="AR168" s="229" t="s">
        <v>781</v>
      </c>
      <c r="AS168" s="367" t="str">
        <f>IF(ISERROR(VLOOKUP($A168,'RAB Cat Lookup'!$B$4:$E$351,2,FALSE))=TRUE,"Unallocated",VLOOKUP($A168,'RAB Cat Lookup'!$B$4:$E$351,2,FALSE))</f>
        <v>Std</v>
      </c>
      <c r="AT168" s="367" t="str">
        <f>IF(ISERROR(VLOOKUP($A168,'RAB Cat Lookup'!$B$4:$E$351,4,FALSE))=TRUE,"Unallocated",VLOOKUP($A168,'RAB Cat Lookup'!$B$4:$E$351,4,FALSE))</f>
        <v>Land</v>
      </c>
      <c r="AU168" s="121" t="str">
        <f t="shared" si="20"/>
        <v/>
      </c>
    </row>
    <row r="169" spans="1:47" x14ac:dyDescent="0.25">
      <c r="A169" s="217" t="s">
        <v>121</v>
      </c>
      <c r="B169" s="217" t="s">
        <v>855</v>
      </c>
      <c r="C169" s="123" t="s">
        <v>513</v>
      </c>
      <c r="D169" s="218">
        <f>S169/Config!A$40</f>
        <v>722.92017645703095</v>
      </c>
      <c r="E169" s="219">
        <f>T169/Config!B$40</f>
        <v>89769.031747968707</v>
      </c>
      <c r="F169" s="219">
        <f>U169/Config!C$40</f>
        <v>585063.41386249999</v>
      </c>
      <c r="G169" s="219">
        <f>V169/Config!D$40</f>
        <v>8848381.3492500018</v>
      </c>
      <c r="H169" s="219">
        <f>IF('Division Lvl'!H169="","",'Division Lvl'!H169/Escalators!C$11)</f>
        <v>9689043</v>
      </c>
      <c r="I169" s="220">
        <f>IF('Division Lvl'!I169="","",'Division Lvl'!I169/Escalators!D$11)</f>
        <v>1754139.8621206796</v>
      </c>
      <c r="J169" s="220">
        <f>IF('Division Lvl'!J169="","",'Division Lvl'!J169/Escalators!E$11)</f>
        <v>0</v>
      </c>
      <c r="K169" s="220">
        <f>IF('Division Lvl'!K169="","",'Division Lvl'!K169/Escalators!F$11)</f>
        <v>0</v>
      </c>
      <c r="L169" s="220">
        <f>IF('Division Lvl'!L169="","",'Division Lvl'!L169/Escalators!G$11)</f>
        <v>0</v>
      </c>
      <c r="M169" s="220">
        <f>IF('Division Lvl'!M169="","",'Division Lvl'!M169/Escalators!H$11)</f>
        <v>0</v>
      </c>
      <c r="N169" s="220">
        <f>IF('Division Lvl'!N169="","",'Division Lvl'!N169/Escalators!I$11)</f>
        <v>0</v>
      </c>
      <c r="O169" s="220">
        <f>IF('Division Lvl'!O169="","",'Division Lvl'!O169/Escalators!J$11)</f>
        <v>0</v>
      </c>
      <c r="P169" s="220">
        <f>IF('Division Lvl'!P169="","",'Division Lvl'!P169/Escalators!K$11)</f>
        <v>0</v>
      </c>
      <c r="Q169" s="220">
        <f>IF('Division Lvl'!Q169="","",'Division Lvl'!Q169/Escalators!L$11)</f>
        <v>0</v>
      </c>
      <c r="R169" s="221">
        <v>0</v>
      </c>
      <c r="S169" s="222">
        <v>654.92999999999995</v>
      </c>
      <c r="T169" s="223">
        <v>83359.469999999972</v>
      </c>
      <c r="U169" s="223">
        <v>556871.78</v>
      </c>
      <c r="V169" s="223">
        <v>8632567.1700000018</v>
      </c>
      <c r="W169" s="223">
        <v>9689043</v>
      </c>
      <c r="X169" s="224">
        <f>I169*Config!F$40</f>
        <v>1797993.3586736964</v>
      </c>
      <c r="Y169" s="224">
        <f>J169*Config!G$40</f>
        <v>0</v>
      </c>
      <c r="Z169" s="224">
        <f>K169*Config!H$40</f>
        <v>0</v>
      </c>
      <c r="AA169" s="224">
        <f>L169*Config!I$40</f>
        <v>0</v>
      </c>
      <c r="AB169" s="224">
        <f>M169*Config!J$40</f>
        <v>0</v>
      </c>
      <c r="AC169" s="224">
        <f>N169*Config!K$40</f>
        <v>0</v>
      </c>
      <c r="AD169" s="224">
        <f>O169*Config!L$40</f>
        <v>0</v>
      </c>
      <c r="AE169" s="224">
        <f>P169*Config!M$40</f>
        <v>0</v>
      </c>
      <c r="AF169" s="224">
        <f>Q169*Config!N$40</f>
        <v>0</v>
      </c>
      <c r="AG169" s="225">
        <f>R169*Config!O$40</f>
        <v>0</v>
      </c>
      <c r="AH169" s="226">
        <f t="shared" si="14"/>
        <v>1754139.8621206796</v>
      </c>
      <c r="AI169" s="220">
        <f t="shared" si="15"/>
        <v>1754139.8621206796</v>
      </c>
      <c r="AJ169" s="224">
        <f t="shared" si="16"/>
        <v>1797993.3586736964</v>
      </c>
      <c r="AK169" s="225">
        <f t="shared" si="17"/>
        <v>1797993.3586736964</v>
      </c>
      <c r="AL169" s="227">
        <f>IF(OR(SUM(X169:AG169)&lt;&gt;0,A169="EH"),INDEX(CASH!$B:$B,MATCH(A169,CASH!$A:$A,0)),"")</f>
        <v>210</v>
      </c>
      <c r="AM169" s="122">
        <f>AL169*VLOOKUP(C169,Config!$A$3:$C$9,3,FALSE)</f>
        <v>3150</v>
      </c>
      <c r="AN169" s="228">
        <f t="shared" si="18"/>
        <v>0.54548960248917278</v>
      </c>
      <c r="AO169" s="122" t="str">
        <f>IF(ISERROR(VLOOKUP(A169,Config!$A$12:$A$32,1,FALSE)),LEFT(A169,2),"PRL")</f>
        <v>PR</v>
      </c>
      <c r="AP169" s="122" t="str">
        <f t="shared" si="19"/>
        <v>PR427</v>
      </c>
      <c r="AQ169" s="163" t="s">
        <v>881</v>
      </c>
      <c r="AR169" s="229" t="s">
        <v>781</v>
      </c>
      <c r="AS169" s="367" t="str">
        <f>IF(ISERROR(VLOOKUP($A169,'RAB Cat Lookup'!$B$4:$E$351,2,FALSE))=TRUE,"Unallocated",VLOOKUP($A169,'RAB Cat Lookup'!$B$4:$E$351,2,FALSE))</f>
        <v>Std</v>
      </c>
      <c r="AT169" s="367" t="str">
        <f>IF(ISERROR(VLOOKUP($A169,'RAB Cat Lookup'!$B$4:$E$351,4,FALSE))=TRUE,"Unallocated",VLOOKUP($A169,'RAB Cat Lookup'!$B$4:$E$351,4,FALSE))</f>
        <v>Substations</v>
      </c>
      <c r="AU169" s="121" t="str">
        <f t="shared" si="20"/>
        <v/>
      </c>
    </row>
    <row r="170" spans="1:47" x14ac:dyDescent="0.25">
      <c r="A170" s="217" t="s">
        <v>454</v>
      </c>
      <c r="B170" s="217" t="s">
        <v>561</v>
      </c>
      <c r="C170" s="123" t="s">
        <v>513</v>
      </c>
      <c r="D170" s="218">
        <f>S170/Config!A$40</f>
        <v>2213712.7684734799</v>
      </c>
      <c r="E170" s="219">
        <f>T170/Config!B$40</f>
        <v>118926.10387359372</v>
      </c>
      <c r="F170" s="219">
        <f>U170/Config!C$40</f>
        <v>0</v>
      </c>
      <c r="G170" s="219">
        <f>V170/Config!D$40</f>
        <v>0</v>
      </c>
      <c r="H170" s="219">
        <f>IF('Division Lvl'!H170="","",'Division Lvl'!H170/Escalators!C$11)</f>
        <v>0</v>
      </c>
      <c r="I170" s="220">
        <f>IF('Division Lvl'!I170="","",'Division Lvl'!I170/Escalators!D$11)</f>
        <v>0</v>
      </c>
      <c r="J170" s="220">
        <f>IF('Division Lvl'!J170="","",'Division Lvl'!J170/Escalators!E$11)</f>
        <v>0</v>
      </c>
      <c r="K170" s="220">
        <f>IF('Division Lvl'!K170="","",'Division Lvl'!K170/Escalators!F$11)</f>
        <v>0</v>
      </c>
      <c r="L170" s="220">
        <f>IF('Division Lvl'!L170="","",'Division Lvl'!L170/Escalators!G$11)</f>
        <v>0</v>
      </c>
      <c r="M170" s="220">
        <f>IF('Division Lvl'!M170="","",'Division Lvl'!M170/Escalators!H$11)</f>
        <v>0</v>
      </c>
      <c r="N170" s="220">
        <f>IF('Division Lvl'!N170="","",'Division Lvl'!N170/Escalators!I$11)</f>
        <v>0</v>
      </c>
      <c r="O170" s="220">
        <f>IF('Division Lvl'!O170="","",'Division Lvl'!O170/Escalators!J$11)</f>
        <v>0</v>
      </c>
      <c r="P170" s="220">
        <f>IF('Division Lvl'!P170="","",'Division Lvl'!P170/Escalators!K$11)</f>
        <v>0</v>
      </c>
      <c r="Q170" s="220">
        <f>IF('Division Lvl'!Q170="","",'Division Lvl'!Q170/Escalators!L$11)</f>
        <v>0</v>
      </c>
      <c r="R170" s="221">
        <v>0</v>
      </c>
      <c r="S170" s="222">
        <v>2005514.51</v>
      </c>
      <c r="T170" s="223">
        <v>110434.70999999999</v>
      </c>
      <c r="U170" s="223">
        <v>0</v>
      </c>
      <c r="V170" s="223">
        <v>0</v>
      </c>
      <c r="W170" s="223">
        <v>0</v>
      </c>
      <c r="X170" s="224">
        <f>I170*Config!F$40</f>
        <v>0</v>
      </c>
      <c r="Y170" s="224">
        <f>J170*Config!G$40</f>
        <v>0</v>
      </c>
      <c r="Z170" s="224">
        <f>K170*Config!H$40</f>
        <v>0</v>
      </c>
      <c r="AA170" s="224">
        <f>L170*Config!I$40</f>
        <v>0</v>
      </c>
      <c r="AB170" s="224">
        <f>M170*Config!J$40</f>
        <v>0</v>
      </c>
      <c r="AC170" s="224">
        <f>N170*Config!K$40</f>
        <v>0</v>
      </c>
      <c r="AD170" s="224">
        <f>O170*Config!L$40</f>
        <v>0</v>
      </c>
      <c r="AE170" s="224">
        <f>P170*Config!M$40</f>
        <v>0</v>
      </c>
      <c r="AF170" s="224">
        <f>Q170*Config!N$40</f>
        <v>0</v>
      </c>
      <c r="AG170" s="225">
        <f>R170*Config!O$40</f>
        <v>0</v>
      </c>
      <c r="AH170" s="226">
        <f t="shared" si="14"/>
        <v>0</v>
      </c>
      <c r="AI170" s="220">
        <f t="shared" si="15"/>
        <v>0</v>
      </c>
      <c r="AJ170" s="224">
        <f t="shared" si="16"/>
        <v>0</v>
      </c>
      <c r="AK170" s="225">
        <f t="shared" si="17"/>
        <v>0</v>
      </c>
      <c r="AL170" s="227" t="str">
        <f>IF(OR(SUM(X170:AG170)&lt;&gt;0,A170="EH"),INDEX(CASH!$B:$B,MATCH(A170,CASH!$A:$A,0)),"")</f>
        <v/>
      </c>
      <c r="AM170" s="230">
        <v>3675</v>
      </c>
      <c r="AN170" s="228">
        <f t="shared" si="18"/>
        <v>0.38410230795100964</v>
      </c>
      <c r="AO170" s="122" t="str">
        <f>IF(ISERROR(VLOOKUP(A170,Config!$A$12:$A$32,1,FALSE)),LEFT(A170,2),"PRL")</f>
        <v>PR</v>
      </c>
      <c r="AP170" s="122" t="str">
        <f t="shared" si="19"/>
        <v>PR429</v>
      </c>
      <c r="AQ170" s="163" t="s">
        <v>881</v>
      </c>
      <c r="AR170" s="229" t="s">
        <v>781</v>
      </c>
      <c r="AS170" s="367" t="str">
        <f>IF(ISERROR(VLOOKUP($A170,'RAB Cat Lookup'!$B$4:$E$351,2,FALSE))=TRUE,"Unallocated",VLOOKUP($A170,'RAB Cat Lookup'!$B$4:$E$351,2,FALSE))</f>
        <v>Std</v>
      </c>
      <c r="AT170" s="367" t="str">
        <f>IF(ISERROR(VLOOKUP($A170,'RAB Cat Lookup'!$B$4:$E$351,4,FALSE))=TRUE,"Unallocated",VLOOKUP($A170,'RAB Cat Lookup'!$B$4:$E$351,4,FALSE))</f>
        <v>Substations</v>
      </c>
      <c r="AU170" s="121" t="str">
        <f t="shared" si="20"/>
        <v/>
      </c>
    </row>
    <row r="171" spans="1:47" x14ac:dyDescent="0.25">
      <c r="A171" s="217" t="s">
        <v>143</v>
      </c>
      <c r="B171" s="217" t="s">
        <v>317</v>
      </c>
      <c r="C171" s="123" t="s">
        <v>516</v>
      </c>
      <c r="D171" s="218">
        <f>S171/Config!A$40</f>
        <v>0</v>
      </c>
      <c r="E171" s="219">
        <f>T171/Config!B$40</f>
        <v>0</v>
      </c>
      <c r="F171" s="219">
        <f>U171/Config!C$40</f>
        <v>0</v>
      </c>
      <c r="G171" s="219">
        <f>V171/Config!D$40</f>
        <v>0</v>
      </c>
      <c r="H171" s="219">
        <f>IF('Division Lvl'!H171="","",'Division Lvl'!H171/Escalators!C$11)</f>
        <v>0</v>
      </c>
      <c r="I171" s="220">
        <f>IF('Division Lvl'!I171="","",'Division Lvl'!I171/Escalators!D$11)</f>
        <v>0</v>
      </c>
      <c r="J171" s="220">
        <f>IF('Division Lvl'!J171="","",'Division Lvl'!J171/Escalators!E$11)</f>
        <v>0</v>
      </c>
      <c r="K171" s="220">
        <f>IF('Division Lvl'!K171="","",'Division Lvl'!K171/Escalators!F$11)</f>
        <v>0</v>
      </c>
      <c r="L171" s="220">
        <f>IF('Division Lvl'!L171="","",'Division Lvl'!L171/Escalators!G$11)</f>
        <v>2974946.0992538286</v>
      </c>
      <c r="M171" s="220">
        <f>IF('Division Lvl'!M171="","",'Division Lvl'!M171/Escalators!H$11)</f>
        <v>0</v>
      </c>
      <c r="N171" s="220">
        <f>IF('Division Lvl'!N171="","",'Division Lvl'!N171/Escalators!I$11)</f>
        <v>0</v>
      </c>
      <c r="O171" s="220">
        <f>IF('Division Lvl'!O171="","",'Division Lvl'!O171/Escalators!J$11)</f>
        <v>0</v>
      </c>
      <c r="P171" s="220">
        <f>IF('Division Lvl'!P171="","",'Division Lvl'!P171/Escalators!K$11)</f>
        <v>0</v>
      </c>
      <c r="Q171" s="220">
        <f>IF('Division Lvl'!Q171="","",'Division Lvl'!Q171/Escalators!L$11)</f>
        <v>0</v>
      </c>
      <c r="R171" s="221">
        <v>0</v>
      </c>
      <c r="S171" s="222">
        <v>0</v>
      </c>
      <c r="T171" s="223">
        <v>0</v>
      </c>
      <c r="U171" s="223">
        <v>0</v>
      </c>
      <c r="V171" s="223">
        <v>0</v>
      </c>
      <c r="W171" s="223">
        <v>0</v>
      </c>
      <c r="X171" s="224">
        <f>I171*Config!F$40</f>
        <v>0</v>
      </c>
      <c r="Y171" s="224">
        <f>J171*Config!G$40</f>
        <v>0</v>
      </c>
      <c r="Z171" s="224">
        <f>K171*Config!H$40</f>
        <v>0</v>
      </c>
      <c r="AA171" s="224">
        <f>L171*Config!I$40</f>
        <v>3283783.8532709358</v>
      </c>
      <c r="AB171" s="224">
        <f>M171*Config!J$40</f>
        <v>0</v>
      </c>
      <c r="AC171" s="224">
        <f>N171*Config!K$40</f>
        <v>0</v>
      </c>
      <c r="AD171" s="224">
        <f>O171*Config!L$40</f>
        <v>0</v>
      </c>
      <c r="AE171" s="224">
        <f>P171*Config!M$40</f>
        <v>0</v>
      </c>
      <c r="AF171" s="224">
        <f>Q171*Config!N$40</f>
        <v>0</v>
      </c>
      <c r="AG171" s="225">
        <f>R171*Config!O$40</f>
        <v>0</v>
      </c>
      <c r="AH171" s="226">
        <f t="shared" si="14"/>
        <v>2974946.0992538286</v>
      </c>
      <c r="AI171" s="220">
        <f t="shared" si="15"/>
        <v>2974946.0992538286</v>
      </c>
      <c r="AJ171" s="224">
        <f t="shared" si="16"/>
        <v>3283783.8532709358</v>
      </c>
      <c r="AK171" s="225">
        <f t="shared" si="17"/>
        <v>3283783.8532709358</v>
      </c>
      <c r="AL171" s="227">
        <f>IF(OR(SUM(X171:AG171)&lt;&gt;0,A171="EH"),INDEX(CASH!$B:$B,MATCH(A171,CASH!$A:$A,0)),"")</f>
        <v>40</v>
      </c>
      <c r="AM171" s="122">
        <f>AL171*VLOOKUP(C171,Config!$A$3:$C$9,3,FALSE)</f>
        <v>400</v>
      </c>
      <c r="AN171" s="228">
        <f t="shared" si="18"/>
        <v>0.9970899965076957</v>
      </c>
      <c r="AO171" s="122" t="str">
        <f>IF(ISERROR(VLOOKUP(A171,Config!$A$12:$A$32,1,FALSE)),LEFT(A171,2),"PRL")</f>
        <v>PRL</v>
      </c>
      <c r="AP171" s="122" t="str">
        <f t="shared" si="19"/>
        <v>PR430</v>
      </c>
      <c r="AQ171" s="163" t="s">
        <v>881</v>
      </c>
      <c r="AR171" s="229" t="s">
        <v>781</v>
      </c>
      <c r="AS171" s="367" t="str">
        <f>IF(ISERROR(VLOOKUP($A171,'RAB Cat Lookup'!$B$4:$E$351,2,FALSE))=TRUE,"Unallocated",VLOOKUP($A171,'RAB Cat Lookup'!$B$4:$E$351,2,FALSE))</f>
        <v>Std</v>
      </c>
      <c r="AT171" s="367" t="str">
        <f>IF(ISERROR(VLOOKUP($A171,'RAB Cat Lookup'!$B$4:$E$351,4,FALSE))=TRUE,"Unallocated",VLOOKUP($A171,'RAB Cat Lookup'!$B$4:$E$351,4,FALSE))</f>
        <v>Land</v>
      </c>
      <c r="AU171" s="121" t="str">
        <f t="shared" si="20"/>
        <v/>
      </c>
    </row>
    <row r="172" spans="1:47" x14ac:dyDescent="0.25">
      <c r="A172" s="217" t="s">
        <v>144</v>
      </c>
      <c r="B172" s="217" t="s">
        <v>318</v>
      </c>
      <c r="C172" s="123" t="s">
        <v>516</v>
      </c>
      <c r="D172" s="218">
        <f>S172/Config!A$40</f>
        <v>0</v>
      </c>
      <c r="E172" s="219">
        <f>T172/Config!B$40</f>
        <v>0</v>
      </c>
      <c r="F172" s="219">
        <f>U172/Config!C$40</f>
        <v>0</v>
      </c>
      <c r="G172" s="219">
        <f>V172/Config!D$40</f>
        <v>0</v>
      </c>
      <c r="H172" s="219">
        <f>IF('Division Lvl'!H172="","",'Division Lvl'!H172/Escalators!C$11)</f>
        <v>0</v>
      </c>
      <c r="I172" s="220">
        <f>IF('Division Lvl'!I172="","",'Division Lvl'!I172/Escalators!D$11)</f>
        <v>0</v>
      </c>
      <c r="J172" s="220">
        <f>IF('Division Lvl'!J172="","",'Division Lvl'!J172/Escalators!E$11)</f>
        <v>0</v>
      </c>
      <c r="K172" s="220">
        <f>IF('Division Lvl'!K172="","",'Division Lvl'!K172/Escalators!F$11)</f>
        <v>0</v>
      </c>
      <c r="L172" s="220">
        <f>IF('Division Lvl'!L172="","",'Division Lvl'!L172/Escalators!G$11)</f>
        <v>0</v>
      </c>
      <c r="M172" s="220">
        <f>IF('Division Lvl'!M172="","",'Division Lvl'!M172/Escalators!H$11)</f>
        <v>2966875.984200106</v>
      </c>
      <c r="N172" s="220">
        <f>IF('Division Lvl'!N172="","",'Division Lvl'!N172/Escalators!I$11)</f>
        <v>0</v>
      </c>
      <c r="O172" s="220">
        <f>IF('Division Lvl'!O172="","",'Division Lvl'!O172/Escalators!J$11)</f>
        <v>0</v>
      </c>
      <c r="P172" s="220">
        <f>IF('Division Lvl'!P172="","",'Division Lvl'!P172/Escalators!K$11)</f>
        <v>0</v>
      </c>
      <c r="Q172" s="220">
        <f>IF('Division Lvl'!Q172="","",'Division Lvl'!Q172/Escalators!L$11)</f>
        <v>0</v>
      </c>
      <c r="R172" s="221">
        <v>0</v>
      </c>
      <c r="S172" s="222">
        <v>0</v>
      </c>
      <c r="T172" s="223">
        <v>0</v>
      </c>
      <c r="U172" s="223">
        <v>0</v>
      </c>
      <c r="V172" s="223">
        <v>0</v>
      </c>
      <c r="W172" s="223">
        <v>0</v>
      </c>
      <c r="X172" s="224">
        <f>I172*Config!F$40</f>
        <v>0</v>
      </c>
      <c r="Y172" s="224">
        <f>J172*Config!G$40</f>
        <v>0</v>
      </c>
      <c r="Z172" s="224">
        <f>K172*Config!H$40</f>
        <v>0</v>
      </c>
      <c r="AA172" s="224">
        <f>L172*Config!I$40</f>
        <v>0</v>
      </c>
      <c r="AB172" s="224">
        <f>M172*Config!J$40</f>
        <v>3356747.855151955</v>
      </c>
      <c r="AC172" s="224">
        <f>N172*Config!K$40</f>
        <v>0</v>
      </c>
      <c r="AD172" s="224">
        <f>O172*Config!L$40</f>
        <v>0</v>
      </c>
      <c r="AE172" s="224">
        <f>P172*Config!M$40</f>
        <v>0</v>
      </c>
      <c r="AF172" s="224">
        <f>Q172*Config!N$40</f>
        <v>0</v>
      </c>
      <c r="AG172" s="225">
        <f>R172*Config!O$40</f>
        <v>0</v>
      </c>
      <c r="AH172" s="226">
        <f t="shared" si="14"/>
        <v>2966875.984200106</v>
      </c>
      <c r="AI172" s="220">
        <f t="shared" si="15"/>
        <v>2966875.984200106</v>
      </c>
      <c r="AJ172" s="224">
        <f t="shared" si="16"/>
        <v>3356747.855151955</v>
      </c>
      <c r="AK172" s="225">
        <f t="shared" si="17"/>
        <v>3356747.855151955</v>
      </c>
      <c r="AL172" s="227">
        <f>IF(OR(SUM(X172:AG172)&lt;&gt;0,A172="EH"),INDEX(CASH!$B:$B,MATCH(A172,CASH!$A:$A,0)),"")</f>
        <v>40</v>
      </c>
      <c r="AM172" s="122">
        <f>AL172*VLOOKUP(C172,Config!$A$3:$C$9,3,FALSE)</f>
        <v>400</v>
      </c>
      <c r="AN172" s="228">
        <f t="shared" si="18"/>
        <v>0.9970899965076957</v>
      </c>
      <c r="AO172" s="122" t="str">
        <f>IF(ISERROR(VLOOKUP(A172,Config!$A$12:$A$32,1,FALSE)),LEFT(A172,2),"PRL")</f>
        <v>PRL</v>
      </c>
      <c r="AP172" s="122" t="str">
        <f t="shared" si="19"/>
        <v>PR432</v>
      </c>
      <c r="AQ172" s="163" t="s">
        <v>881</v>
      </c>
      <c r="AR172" s="229" t="s">
        <v>781</v>
      </c>
      <c r="AS172" s="367" t="str">
        <f>IF(ISERROR(VLOOKUP($A172,'RAB Cat Lookup'!$B$4:$E$351,2,FALSE))=TRUE,"Unallocated",VLOOKUP($A172,'RAB Cat Lookup'!$B$4:$E$351,2,FALSE))</f>
        <v>Std</v>
      </c>
      <c r="AT172" s="367" t="str">
        <f>IF(ISERROR(VLOOKUP($A172,'RAB Cat Lookup'!$B$4:$E$351,4,FALSE))=TRUE,"Unallocated",VLOOKUP($A172,'RAB Cat Lookup'!$B$4:$E$351,4,FALSE))</f>
        <v>Land</v>
      </c>
      <c r="AU172" s="121" t="str">
        <f t="shared" si="20"/>
        <v/>
      </c>
    </row>
    <row r="173" spans="1:47" x14ac:dyDescent="0.25">
      <c r="A173" s="217" t="s">
        <v>896</v>
      </c>
      <c r="B173" s="217" t="s">
        <v>907</v>
      </c>
      <c r="C173" s="123" t="s">
        <v>514</v>
      </c>
      <c r="D173" s="218">
        <f>S173/Config!A$40</f>
        <v>0</v>
      </c>
      <c r="E173" s="219">
        <f>T173/Config!B$40</f>
        <v>0</v>
      </c>
      <c r="F173" s="219">
        <f>U173/Config!C$40</f>
        <v>0</v>
      </c>
      <c r="G173" s="219">
        <f>V173/Config!D$40</f>
        <v>0</v>
      </c>
      <c r="H173" s="219">
        <f>IF('Division Lvl'!H173="","",'Division Lvl'!H173/Escalators!C$11)</f>
        <v>0</v>
      </c>
      <c r="I173" s="220">
        <f>IF('Division Lvl'!I173="","",'Division Lvl'!I173/Escalators!D$11)</f>
        <v>0</v>
      </c>
      <c r="J173" s="220">
        <f>IF('Division Lvl'!J173="","",'Division Lvl'!J173/Escalators!E$11)</f>
        <v>0</v>
      </c>
      <c r="K173" s="220">
        <f>IF('Division Lvl'!K173="","",'Division Lvl'!K173/Escalators!F$11)</f>
        <v>0</v>
      </c>
      <c r="L173" s="220">
        <f>IF('Division Lvl'!L173="","",'Division Lvl'!L173/Escalators!G$11)</f>
        <v>0</v>
      </c>
      <c r="M173" s="220">
        <f>IF('Division Lvl'!M173="","",'Division Lvl'!M173/Escalators!H$11)</f>
        <v>0</v>
      </c>
      <c r="N173" s="220">
        <f>IF('Division Lvl'!N173="","",'Division Lvl'!N173/Escalators!I$11)</f>
        <v>0</v>
      </c>
      <c r="O173" s="220">
        <f>IF('Division Lvl'!O173="","",'Division Lvl'!O173/Escalators!J$11)</f>
        <v>0</v>
      </c>
      <c r="P173" s="220">
        <f>IF('Division Lvl'!P173="","",'Division Lvl'!P173/Escalators!K$11)</f>
        <v>0</v>
      </c>
      <c r="Q173" s="220">
        <f>IF('Division Lvl'!Q173="","",'Division Lvl'!Q173/Escalators!L$11)</f>
        <v>0</v>
      </c>
      <c r="R173" s="221">
        <v>10000000</v>
      </c>
      <c r="S173" s="222">
        <v>0</v>
      </c>
      <c r="T173" s="223">
        <v>0</v>
      </c>
      <c r="U173" s="223">
        <v>0</v>
      </c>
      <c r="V173" s="223">
        <v>0</v>
      </c>
      <c r="W173" s="223">
        <v>0</v>
      </c>
      <c r="X173" s="224">
        <f>I173*Config!F$40</f>
        <v>0</v>
      </c>
      <c r="Y173" s="224">
        <f>J173*Config!G$40</f>
        <v>0</v>
      </c>
      <c r="Z173" s="224">
        <f>K173*Config!H$40</f>
        <v>0</v>
      </c>
      <c r="AA173" s="224">
        <f>L173*Config!I$40</f>
        <v>0</v>
      </c>
      <c r="AB173" s="224">
        <f>M173*Config!J$40</f>
        <v>0</v>
      </c>
      <c r="AC173" s="224">
        <f>N173*Config!K$40</f>
        <v>0</v>
      </c>
      <c r="AD173" s="224">
        <f>O173*Config!L$40</f>
        <v>0</v>
      </c>
      <c r="AE173" s="224">
        <f>P173*Config!M$40</f>
        <v>0</v>
      </c>
      <c r="AF173" s="224">
        <f>Q173*Config!N$40</f>
        <v>0</v>
      </c>
      <c r="AG173" s="225">
        <f>R173*Config!O$40</f>
        <v>12800845.44196357</v>
      </c>
      <c r="AH173" s="226">
        <f t="shared" si="14"/>
        <v>0</v>
      </c>
      <c r="AI173" s="220">
        <f t="shared" si="15"/>
        <v>10000000</v>
      </c>
      <c r="AJ173" s="224">
        <f t="shared" si="16"/>
        <v>0</v>
      </c>
      <c r="AK173" s="225">
        <f t="shared" si="17"/>
        <v>12800845.44196357</v>
      </c>
      <c r="AL173" s="227">
        <f>IF(OR(SUM(X173:AG173)&lt;&gt;0,A173="EH"),INDEX(CASH!$B:$B,MATCH(A173,CASH!$A:$A,0)),"")</f>
        <v>160</v>
      </c>
      <c r="AM173" s="122">
        <f>AL173*VLOOKUP(C173,Config!$A$3:$C$9,3,FALSE)</f>
        <v>800</v>
      </c>
      <c r="AN173" s="228">
        <f t="shared" si="18"/>
        <v>0.9913813516941774</v>
      </c>
      <c r="AO173" s="122" t="str">
        <f>IF(ISERROR(VLOOKUP(A173,Config!$A$12:$A$32,1,FALSE)),LEFT(A173,2),"PRL")</f>
        <v>PR</v>
      </c>
      <c r="AP173" s="122" t="str">
        <f t="shared" si="19"/>
        <v>PR433</v>
      </c>
      <c r="AQ173" s="163" t="s">
        <v>881</v>
      </c>
      <c r="AR173" s="229" t="s">
        <v>781</v>
      </c>
      <c r="AS173" s="367" t="str">
        <f>IF(ISERROR(VLOOKUP($A173,'RAB Cat Lookup'!$B$4:$E$351,2,FALSE))=TRUE,"Unallocated",VLOOKUP($A173,'RAB Cat Lookup'!$B$4:$E$351,2,FALSE))</f>
        <v>Unallocated</v>
      </c>
      <c r="AT173" s="367" t="str">
        <f>IF(ISERROR(VLOOKUP($A173,'RAB Cat Lookup'!$B$4:$E$351,4,FALSE))=TRUE,"Unallocated",VLOOKUP($A173,'RAB Cat Lookup'!$B$4:$E$351,4,FALSE))</f>
        <v>Unallocated</v>
      </c>
      <c r="AU173" s="121" t="str">
        <f t="shared" si="20"/>
        <v/>
      </c>
    </row>
    <row r="174" spans="1:47" x14ac:dyDescent="0.25">
      <c r="A174" s="217" t="s">
        <v>381</v>
      </c>
      <c r="B174" s="217" t="s">
        <v>562</v>
      </c>
      <c r="C174" s="123" t="s">
        <v>513</v>
      </c>
      <c r="D174" s="218">
        <f>S174/Config!A$40</f>
        <v>1024524.4101627147</v>
      </c>
      <c r="E174" s="219">
        <f>T174/Config!B$40</f>
        <v>44159.020044375007</v>
      </c>
      <c r="F174" s="219">
        <f>U174/Config!C$40</f>
        <v>0</v>
      </c>
      <c r="G174" s="219">
        <f>V174/Config!D$40</f>
        <v>0</v>
      </c>
      <c r="H174" s="219">
        <f>IF('Division Lvl'!H174="","",'Division Lvl'!H174/Escalators!C$11)</f>
        <v>0</v>
      </c>
      <c r="I174" s="220">
        <f>IF('Division Lvl'!I174="","",'Division Lvl'!I174/Escalators!D$11)</f>
        <v>0</v>
      </c>
      <c r="J174" s="220">
        <f>IF('Division Lvl'!J174="","",'Division Lvl'!J174/Escalators!E$11)</f>
        <v>0</v>
      </c>
      <c r="K174" s="220">
        <f>IF('Division Lvl'!K174="","",'Division Lvl'!K174/Escalators!F$11)</f>
        <v>0</v>
      </c>
      <c r="L174" s="220">
        <f>IF('Division Lvl'!L174="","",'Division Lvl'!L174/Escalators!G$11)</f>
        <v>0</v>
      </c>
      <c r="M174" s="220">
        <f>IF('Division Lvl'!M174="","",'Division Lvl'!M174/Escalators!H$11)</f>
        <v>0</v>
      </c>
      <c r="N174" s="220">
        <f>IF('Division Lvl'!N174="","",'Division Lvl'!N174/Escalators!I$11)</f>
        <v>0</v>
      </c>
      <c r="O174" s="220">
        <f>IF('Division Lvl'!O174="","",'Division Lvl'!O174/Escalators!J$11)</f>
        <v>0</v>
      </c>
      <c r="P174" s="220">
        <f>IF('Division Lvl'!P174="","",'Division Lvl'!P174/Escalators!K$11)</f>
        <v>0</v>
      </c>
      <c r="Q174" s="220">
        <f>IF('Division Lvl'!Q174="","",'Division Lvl'!Q174/Escalators!L$11)</f>
        <v>0</v>
      </c>
      <c r="R174" s="221">
        <v>0</v>
      </c>
      <c r="S174" s="222">
        <v>928168.55</v>
      </c>
      <c r="T174" s="223">
        <v>41006.040000000015</v>
      </c>
      <c r="U174" s="223">
        <v>0</v>
      </c>
      <c r="V174" s="223">
        <v>0</v>
      </c>
      <c r="W174" s="223">
        <v>0</v>
      </c>
      <c r="X174" s="224">
        <f>I174*Config!F$40</f>
        <v>0</v>
      </c>
      <c r="Y174" s="224">
        <f>J174*Config!G$40</f>
        <v>0</v>
      </c>
      <c r="Z174" s="224">
        <f>K174*Config!H$40</f>
        <v>0</v>
      </c>
      <c r="AA174" s="224">
        <f>L174*Config!I$40</f>
        <v>0</v>
      </c>
      <c r="AB174" s="224">
        <f>M174*Config!J$40</f>
        <v>0</v>
      </c>
      <c r="AC174" s="224">
        <f>N174*Config!K$40</f>
        <v>0</v>
      </c>
      <c r="AD174" s="224">
        <f>O174*Config!L$40</f>
        <v>0</v>
      </c>
      <c r="AE174" s="224">
        <f>P174*Config!M$40</f>
        <v>0</v>
      </c>
      <c r="AF174" s="224">
        <f>Q174*Config!N$40</f>
        <v>0</v>
      </c>
      <c r="AG174" s="225">
        <f>R174*Config!O$40</f>
        <v>0</v>
      </c>
      <c r="AH174" s="226">
        <f t="shared" si="14"/>
        <v>0</v>
      </c>
      <c r="AI174" s="220">
        <f t="shared" si="15"/>
        <v>0</v>
      </c>
      <c r="AJ174" s="224">
        <f t="shared" si="16"/>
        <v>0</v>
      </c>
      <c r="AK174" s="225">
        <f t="shared" si="17"/>
        <v>0</v>
      </c>
      <c r="AL174" s="227" t="str">
        <f>IF(OR(SUM(X174:AG174)&lt;&gt;0,A174="EH"),INDEX(CASH!$B:$B,MATCH(A174,CASH!$A:$A,0)),"")</f>
        <v/>
      </c>
      <c r="AM174" s="230">
        <v>4950</v>
      </c>
      <c r="AN174" s="228">
        <f t="shared" si="18"/>
        <v>0.12482092704578877</v>
      </c>
      <c r="AO174" s="122" t="str">
        <f>IF(ISERROR(VLOOKUP(A174,Config!$A$12:$A$32,1,FALSE)),LEFT(A174,2),"PRL")</f>
        <v>PRL</v>
      </c>
      <c r="AP174" s="122" t="str">
        <f t="shared" si="19"/>
        <v>PR434</v>
      </c>
      <c r="AQ174" s="163" t="s">
        <v>881</v>
      </c>
      <c r="AR174" s="229" t="s">
        <v>781</v>
      </c>
      <c r="AS174" s="367" t="str">
        <f>IF(ISERROR(VLOOKUP($A174,'RAB Cat Lookup'!$B$4:$E$351,2,FALSE))=TRUE,"Unallocated",VLOOKUP($A174,'RAB Cat Lookup'!$B$4:$E$351,2,FALSE))</f>
        <v>Unallocated</v>
      </c>
      <c r="AT174" s="367" t="str">
        <f>IF(ISERROR(VLOOKUP($A174,'RAB Cat Lookup'!$B$4:$E$351,4,FALSE))=TRUE,"Unallocated",VLOOKUP($A174,'RAB Cat Lookup'!$B$4:$E$351,4,FALSE))</f>
        <v>Unallocated</v>
      </c>
      <c r="AU174" s="121" t="str">
        <f t="shared" si="20"/>
        <v/>
      </c>
    </row>
    <row r="175" spans="1:47" x14ac:dyDescent="0.25">
      <c r="A175" s="217" t="s">
        <v>122</v>
      </c>
      <c r="B175" s="217" t="s">
        <v>319</v>
      </c>
      <c r="C175" s="123" t="s">
        <v>514</v>
      </c>
      <c r="D175" s="218">
        <f>S175/Config!A$40</f>
        <v>0</v>
      </c>
      <c r="E175" s="219">
        <f>T175/Config!B$40</f>
        <v>0</v>
      </c>
      <c r="F175" s="219">
        <f>U175/Config!C$40</f>
        <v>0</v>
      </c>
      <c r="G175" s="219">
        <f>V175/Config!D$40</f>
        <v>0</v>
      </c>
      <c r="H175" s="219">
        <f>IF('Division Lvl'!H175="","",'Division Lvl'!H175/Escalators!C$11)</f>
        <v>0</v>
      </c>
      <c r="I175" s="220">
        <f>IF('Division Lvl'!I175="","",'Division Lvl'!I175/Escalators!D$11)</f>
        <v>0</v>
      </c>
      <c r="J175" s="220">
        <f>IF('Division Lvl'!J175="","",'Division Lvl'!J175/Escalators!E$11)</f>
        <v>0</v>
      </c>
      <c r="K175" s="220">
        <f>IF('Division Lvl'!K175="","",'Division Lvl'!K175/Escalators!F$11)</f>
        <v>0</v>
      </c>
      <c r="L175" s="220">
        <f>IF('Division Lvl'!L175="","",'Division Lvl'!L175/Escalators!G$11)</f>
        <v>0</v>
      </c>
      <c r="M175" s="220">
        <f>IF('Division Lvl'!M175="","",'Division Lvl'!M175/Escalators!H$11)</f>
        <v>0</v>
      </c>
      <c r="N175" s="220">
        <f>IF('Division Lvl'!N175="","",'Division Lvl'!N175/Escalators!I$11)</f>
        <v>0</v>
      </c>
      <c r="O175" s="220">
        <f>IF('Division Lvl'!O175="","",'Division Lvl'!O175/Escalators!J$11)</f>
        <v>0</v>
      </c>
      <c r="P175" s="220">
        <f>IF('Division Lvl'!P175="","",'Division Lvl'!P175/Escalators!K$11)</f>
        <v>4243819.4077998316</v>
      </c>
      <c r="Q175" s="220">
        <f>IF('Division Lvl'!Q175="","",'Division Lvl'!Q175/Escalators!L$11)</f>
        <v>8487638.8155996632</v>
      </c>
      <c r="R175" s="221">
        <v>8582400</v>
      </c>
      <c r="S175" s="222">
        <v>0</v>
      </c>
      <c r="T175" s="223">
        <v>0</v>
      </c>
      <c r="U175" s="223">
        <v>0</v>
      </c>
      <c r="V175" s="223">
        <v>0</v>
      </c>
      <c r="W175" s="223">
        <v>0</v>
      </c>
      <c r="X175" s="224">
        <f>I175*Config!F$40</f>
        <v>0</v>
      </c>
      <c r="Y175" s="224">
        <f>J175*Config!G$40</f>
        <v>0</v>
      </c>
      <c r="Z175" s="224">
        <f>K175*Config!H$40</f>
        <v>0</v>
      </c>
      <c r="AA175" s="224">
        <f>L175*Config!I$40</f>
        <v>0</v>
      </c>
      <c r="AB175" s="224">
        <f>M175*Config!J$40</f>
        <v>0</v>
      </c>
      <c r="AC175" s="224">
        <f>N175*Config!K$40</f>
        <v>0</v>
      </c>
      <c r="AD175" s="224">
        <f>O175*Config!L$40</f>
        <v>0</v>
      </c>
      <c r="AE175" s="224">
        <f>P175*Config!M$40</f>
        <v>5170681.8629721375</v>
      </c>
      <c r="AF175" s="224">
        <f>Q175*Config!N$40</f>
        <v>10599897.819092881</v>
      </c>
      <c r="AG175" s="225">
        <f>R175*Config!O$40</f>
        <v>10986197.592110815</v>
      </c>
      <c r="AH175" s="226">
        <f t="shared" si="14"/>
        <v>0</v>
      </c>
      <c r="AI175" s="220">
        <f t="shared" si="15"/>
        <v>21313858.223399494</v>
      </c>
      <c r="AJ175" s="224">
        <f t="shared" si="16"/>
        <v>0</v>
      </c>
      <c r="AK175" s="225">
        <f t="shared" si="17"/>
        <v>26756777.27417583</v>
      </c>
      <c r="AL175" s="227">
        <f>IF(OR(SUM(X175:AG175)&lt;&gt;0,A175="EH"),INDEX(CASH!$B:$B,MATCH(A175,CASH!$A:$A,0)),"")</f>
        <v>140</v>
      </c>
      <c r="AM175" s="122">
        <f>AL175*VLOOKUP(C175,Config!$A$3:$C$9,3,FALSE)</f>
        <v>700</v>
      </c>
      <c r="AN175" s="228">
        <f t="shared" si="18"/>
        <v>0.99193572733142954</v>
      </c>
      <c r="AO175" s="122" t="str">
        <f>IF(ISERROR(VLOOKUP(A175,Config!$A$12:$A$32,1,FALSE)),LEFT(A175,2),"PRL")</f>
        <v>PR</v>
      </c>
      <c r="AP175" s="122" t="str">
        <f t="shared" si="19"/>
        <v>PR435</v>
      </c>
      <c r="AQ175" s="163" t="s">
        <v>881</v>
      </c>
      <c r="AR175" s="229" t="s">
        <v>781</v>
      </c>
      <c r="AS175" s="367" t="str">
        <f>IF(ISERROR(VLOOKUP($A175,'RAB Cat Lookup'!$B$4:$E$351,2,FALSE))=TRUE,"Unallocated",VLOOKUP($A175,'RAB Cat Lookup'!$B$4:$E$351,2,FALSE))</f>
        <v>Std</v>
      </c>
      <c r="AT175" s="367" t="str">
        <f>IF(ISERROR(VLOOKUP($A175,'RAB Cat Lookup'!$B$4:$E$351,4,FALSE))=TRUE,"Unallocated",VLOOKUP($A175,'RAB Cat Lookup'!$B$4:$E$351,4,FALSE))</f>
        <v>Substations</v>
      </c>
      <c r="AU175" s="121" t="str">
        <f t="shared" si="20"/>
        <v/>
      </c>
    </row>
    <row r="176" spans="1:47" x14ac:dyDescent="0.25">
      <c r="A176" s="217" t="s">
        <v>145</v>
      </c>
      <c r="B176" s="217" t="s">
        <v>563</v>
      </c>
      <c r="C176" s="123" t="s">
        <v>513</v>
      </c>
      <c r="D176" s="218">
        <f>S176/Config!A$40</f>
        <v>5519.0644531249982</v>
      </c>
      <c r="E176" s="219">
        <f>T176/Config!B$40</f>
        <v>0</v>
      </c>
      <c r="F176" s="219">
        <f>U176/Config!C$40</f>
        <v>140723.5491875</v>
      </c>
      <c r="G176" s="219">
        <f>V176/Config!D$40</f>
        <v>0</v>
      </c>
      <c r="H176" s="219">
        <f>IF('Division Lvl'!H176="","",'Division Lvl'!H176/Escalators!C$11)</f>
        <v>0</v>
      </c>
      <c r="I176" s="220">
        <f>IF('Division Lvl'!I176="","",'Division Lvl'!I176/Escalators!D$11)</f>
        <v>652365.68464300258</v>
      </c>
      <c r="J176" s="220">
        <f>IF('Division Lvl'!J176="","",'Division Lvl'!J176/Escalators!E$11)</f>
        <v>0</v>
      </c>
      <c r="K176" s="220">
        <f>IF('Division Lvl'!K176="","",'Division Lvl'!K176/Escalators!F$11)</f>
        <v>0</v>
      </c>
      <c r="L176" s="220">
        <f>IF('Division Lvl'!L176="","",'Division Lvl'!L176/Escalators!G$11)</f>
        <v>0</v>
      </c>
      <c r="M176" s="220">
        <f>IF('Division Lvl'!M176="","",'Division Lvl'!M176/Escalators!H$11)</f>
        <v>0</v>
      </c>
      <c r="N176" s="220">
        <f>IF('Division Lvl'!N176="","",'Division Lvl'!N176/Escalators!I$11)</f>
        <v>0</v>
      </c>
      <c r="O176" s="220">
        <f>IF('Division Lvl'!O176="","",'Division Lvl'!O176/Escalators!J$11)</f>
        <v>0</v>
      </c>
      <c r="P176" s="220">
        <f>IF('Division Lvl'!P176="","",'Division Lvl'!P176/Escalators!K$11)</f>
        <v>0</v>
      </c>
      <c r="Q176" s="220">
        <f>IF('Division Lvl'!Q176="","",'Division Lvl'!Q176/Escalators!L$11)</f>
        <v>0</v>
      </c>
      <c r="R176" s="221">
        <v>0</v>
      </c>
      <c r="S176" s="222">
        <v>5000</v>
      </c>
      <c r="T176" s="223">
        <v>0</v>
      </c>
      <c r="U176" s="223">
        <v>133942.70000000001</v>
      </c>
      <c r="V176" s="223">
        <v>0</v>
      </c>
      <c r="W176" s="223">
        <v>0</v>
      </c>
      <c r="X176" s="224">
        <f>I176*Config!F$40</f>
        <v>668674.82675907761</v>
      </c>
      <c r="Y176" s="224">
        <f>J176*Config!G$40</f>
        <v>0</v>
      </c>
      <c r="Z176" s="224">
        <f>K176*Config!H$40</f>
        <v>0</v>
      </c>
      <c r="AA176" s="224">
        <f>L176*Config!I$40</f>
        <v>0</v>
      </c>
      <c r="AB176" s="224">
        <f>M176*Config!J$40</f>
        <v>0</v>
      </c>
      <c r="AC176" s="224">
        <f>N176*Config!K$40</f>
        <v>0</v>
      </c>
      <c r="AD176" s="224">
        <f>O176*Config!L$40</f>
        <v>0</v>
      </c>
      <c r="AE176" s="224">
        <f>P176*Config!M$40</f>
        <v>0</v>
      </c>
      <c r="AF176" s="224">
        <f>Q176*Config!N$40</f>
        <v>0</v>
      </c>
      <c r="AG176" s="225">
        <f>R176*Config!O$40</f>
        <v>0</v>
      </c>
      <c r="AH176" s="226">
        <f t="shared" si="14"/>
        <v>652365.68464300258</v>
      </c>
      <c r="AI176" s="220">
        <f t="shared" si="15"/>
        <v>652365.68464300258</v>
      </c>
      <c r="AJ176" s="224">
        <f t="shared" si="16"/>
        <v>668674.82675907761</v>
      </c>
      <c r="AK176" s="225">
        <f t="shared" si="17"/>
        <v>668674.82675907761</v>
      </c>
      <c r="AL176" s="227">
        <f>IF(OR(SUM(X176:AG176)&lt;&gt;0,A176="EH"),INDEX(CASH!$B:$B,MATCH(A176,CASH!$A:$A,0)),"")</f>
        <v>240</v>
      </c>
      <c r="AM176" s="230">
        <v>3600</v>
      </c>
      <c r="AN176" s="228">
        <f t="shared" si="18"/>
        <v>0.42425142341397026</v>
      </c>
      <c r="AO176" s="122" t="str">
        <f>IF(ISERROR(VLOOKUP(A176,Config!$A$12:$A$32,1,FALSE)),LEFT(A176,2),"PRL")</f>
        <v>PRL</v>
      </c>
      <c r="AP176" s="122" t="str">
        <f t="shared" si="19"/>
        <v>PR436</v>
      </c>
      <c r="AQ176" s="163" t="s">
        <v>881</v>
      </c>
      <c r="AR176" s="229" t="s">
        <v>781</v>
      </c>
      <c r="AS176" s="367" t="str">
        <f>IF(ISERROR(VLOOKUP($A176,'RAB Cat Lookup'!$B$4:$E$351,2,FALSE))=TRUE,"Unallocated",VLOOKUP($A176,'RAB Cat Lookup'!$B$4:$E$351,2,FALSE))</f>
        <v>Std</v>
      </c>
      <c r="AT176" s="367" t="str">
        <f>IF(ISERROR(VLOOKUP($A176,'RAB Cat Lookup'!$B$4:$E$351,4,FALSE))=TRUE,"Unallocated",VLOOKUP($A176,'RAB Cat Lookup'!$B$4:$E$351,4,FALSE))</f>
        <v>Land</v>
      </c>
      <c r="AU176" s="121" t="str">
        <f t="shared" si="20"/>
        <v/>
      </c>
    </row>
    <row r="177" spans="1:47" x14ac:dyDescent="0.25">
      <c r="A177" s="217" t="s">
        <v>123</v>
      </c>
      <c r="B177" s="217" t="s">
        <v>852</v>
      </c>
      <c r="C177" s="123" t="s">
        <v>513</v>
      </c>
      <c r="D177" s="218">
        <f>S177/Config!A$40</f>
        <v>0</v>
      </c>
      <c r="E177" s="219">
        <f>T177/Config!B$40</f>
        <v>321.69953640624999</v>
      </c>
      <c r="F177" s="219">
        <f>U177/Config!C$40</f>
        <v>60244.339893749995</v>
      </c>
      <c r="G177" s="219">
        <f>V177/Config!D$40</f>
        <v>3754127.1159999999</v>
      </c>
      <c r="H177" s="219">
        <f>IF('Division Lvl'!H177="","",'Division Lvl'!H177/Escalators!C$11)</f>
        <v>239162</v>
      </c>
      <c r="I177" s="220">
        <f>IF('Division Lvl'!I177="","",'Division Lvl'!I177/Escalators!D$11)</f>
        <v>0</v>
      </c>
      <c r="J177" s="220">
        <f>IF('Division Lvl'!J177="","",'Division Lvl'!J177/Escalators!E$11)</f>
        <v>0</v>
      </c>
      <c r="K177" s="220">
        <f>IF('Division Lvl'!K177="","",'Division Lvl'!K177/Escalators!F$11)</f>
        <v>0</v>
      </c>
      <c r="L177" s="220">
        <f>IF('Division Lvl'!L177="","",'Division Lvl'!L177/Escalators!G$11)</f>
        <v>0</v>
      </c>
      <c r="M177" s="220">
        <f>IF('Division Lvl'!M177="","",'Division Lvl'!M177/Escalators!H$11)</f>
        <v>0</v>
      </c>
      <c r="N177" s="220">
        <f>IF('Division Lvl'!N177="","",'Division Lvl'!N177/Escalators!I$11)</f>
        <v>0</v>
      </c>
      <c r="O177" s="220">
        <f>IF('Division Lvl'!O177="","",'Division Lvl'!O177/Escalators!J$11)</f>
        <v>0</v>
      </c>
      <c r="P177" s="220">
        <f>IF('Division Lvl'!P177="","",'Division Lvl'!P177/Escalators!K$11)</f>
        <v>0</v>
      </c>
      <c r="Q177" s="220">
        <f>IF('Division Lvl'!Q177="","",'Division Lvl'!Q177/Escalators!L$11)</f>
        <v>0</v>
      </c>
      <c r="R177" s="221">
        <v>0</v>
      </c>
      <c r="S177" s="222">
        <v>0</v>
      </c>
      <c r="T177" s="223">
        <v>298.73</v>
      </c>
      <c r="U177" s="223">
        <v>57341.43</v>
      </c>
      <c r="V177" s="223">
        <v>3662563.04</v>
      </c>
      <c r="W177" s="223">
        <v>239162</v>
      </c>
      <c r="X177" s="224">
        <f>I177*Config!F$40</f>
        <v>0</v>
      </c>
      <c r="Y177" s="224">
        <f>J177*Config!G$40</f>
        <v>0</v>
      </c>
      <c r="Z177" s="224">
        <f>K177*Config!H$40</f>
        <v>0</v>
      </c>
      <c r="AA177" s="224">
        <f>L177*Config!I$40</f>
        <v>0</v>
      </c>
      <c r="AB177" s="224">
        <f>M177*Config!J$40</f>
        <v>0</v>
      </c>
      <c r="AC177" s="224">
        <f>N177*Config!K$40</f>
        <v>0</v>
      </c>
      <c r="AD177" s="224">
        <f>O177*Config!L$40</f>
        <v>0</v>
      </c>
      <c r="AE177" s="224">
        <f>P177*Config!M$40</f>
        <v>0</v>
      </c>
      <c r="AF177" s="224">
        <f>Q177*Config!N$40</f>
        <v>0</v>
      </c>
      <c r="AG177" s="225">
        <f>R177*Config!O$40</f>
        <v>0</v>
      </c>
      <c r="AH177" s="226">
        <f t="shared" si="14"/>
        <v>0</v>
      </c>
      <c r="AI177" s="220">
        <f t="shared" si="15"/>
        <v>0</v>
      </c>
      <c r="AJ177" s="224">
        <f t="shared" si="16"/>
        <v>0</v>
      </c>
      <c r="AK177" s="225">
        <f t="shared" si="17"/>
        <v>0</v>
      </c>
      <c r="AL177" s="227" t="str">
        <f>IF(OR(SUM(X177:AG177)&lt;&gt;0,A177="EH"),INDEX(CASH!$B:$B,MATCH(A177,CASH!$A:$A,0)),"")</f>
        <v/>
      </c>
      <c r="AM177" s="230">
        <v>2400</v>
      </c>
      <c r="AN177" s="228">
        <f t="shared" si="18"/>
        <v>0.69340911823626294</v>
      </c>
      <c r="AO177" s="122" t="str">
        <f>IF(ISERROR(VLOOKUP(A177,Config!$A$12:$A$32,1,FALSE)),LEFT(A177,2),"PRL")</f>
        <v>PR</v>
      </c>
      <c r="AP177" s="122" t="str">
        <f t="shared" si="19"/>
        <v>PR437</v>
      </c>
      <c r="AQ177" s="163" t="s">
        <v>881</v>
      </c>
      <c r="AR177" s="229" t="s">
        <v>781</v>
      </c>
      <c r="AS177" s="367" t="str">
        <f>IF(ISERROR(VLOOKUP($A177,'RAB Cat Lookup'!$B$4:$E$351,2,FALSE))=TRUE,"Unallocated",VLOOKUP($A177,'RAB Cat Lookup'!$B$4:$E$351,2,FALSE))</f>
        <v>Std</v>
      </c>
      <c r="AT177" s="367" t="str">
        <f>IF(ISERROR(VLOOKUP($A177,'RAB Cat Lookup'!$B$4:$E$351,4,FALSE))=TRUE,"Unallocated",VLOOKUP($A177,'RAB Cat Lookup'!$B$4:$E$351,4,FALSE))</f>
        <v>Substations</v>
      </c>
      <c r="AU177" s="121" t="str">
        <f t="shared" si="20"/>
        <v/>
      </c>
    </row>
    <row r="178" spans="1:47" x14ac:dyDescent="0.25">
      <c r="A178" s="217" t="s">
        <v>146</v>
      </c>
      <c r="B178" s="217" t="s">
        <v>320</v>
      </c>
      <c r="C178" s="123" t="s">
        <v>516</v>
      </c>
      <c r="D178" s="218">
        <f>S178/Config!A$40</f>
        <v>0</v>
      </c>
      <c r="E178" s="219">
        <f>T178/Config!B$40</f>
        <v>0</v>
      </c>
      <c r="F178" s="219">
        <f>U178/Config!C$40</f>
        <v>0</v>
      </c>
      <c r="G178" s="219">
        <f>V178/Config!D$40</f>
        <v>0</v>
      </c>
      <c r="H178" s="219">
        <f>IF('Division Lvl'!H178="","",'Division Lvl'!H178/Escalators!C$11)</f>
        <v>0</v>
      </c>
      <c r="I178" s="220">
        <f>IF('Division Lvl'!I178="","",'Division Lvl'!I178/Escalators!D$11)</f>
        <v>0</v>
      </c>
      <c r="J178" s="220">
        <f>IF('Division Lvl'!J178="","",'Division Lvl'!J178/Escalators!E$11)</f>
        <v>0</v>
      </c>
      <c r="K178" s="220">
        <f>IF('Division Lvl'!K178="","",'Division Lvl'!K178/Escalators!F$11)</f>
        <v>3481430.0484192637</v>
      </c>
      <c r="L178" s="220">
        <f>IF('Division Lvl'!L178="","",'Division Lvl'!L178/Escalators!G$11)</f>
        <v>0</v>
      </c>
      <c r="M178" s="220">
        <f>IF('Division Lvl'!M178="","",'Division Lvl'!M178/Escalators!H$11)</f>
        <v>0</v>
      </c>
      <c r="N178" s="220">
        <f>IF('Division Lvl'!N178="","",'Division Lvl'!N178/Escalators!I$11)</f>
        <v>0</v>
      </c>
      <c r="O178" s="220">
        <f>IF('Division Lvl'!O178="","",'Division Lvl'!O178/Escalators!J$11)</f>
        <v>0</v>
      </c>
      <c r="P178" s="220">
        <f>IF('Division Lvl'!P178="","",'Division Lvl'!P178/Escalators!K$11)</f>
        <v>0</v>
      </c>
      <c r="Q178" s="220">
        <f>IF('Division Lvl'!Q178="","",'Division Lvl'!Q178/Escalators!L$11)</f>
        <v>0</v>
      </c>
      <c r="R178" s="221">
        <v>0</v>
      </c>
      <c r="S178" s="222">
        <v>0</v>
      </c>
      <c r="T178" s="223">
        <v>0</v>
      </c>
      <c r="U178" s="223">
        <v>0</v>
      </c>
      <c r="V178" s="223">
        <v>0</v>
      </c>
      <c r="W178" s="223">
        <v>0</v>
      </c>
      <c r="X178" s="224">
        <f>I178*Config!F$40</f>
        <v>0</v>
      </c>
      <c r="Y178" s="224">
        <f>J178*Config!G$40</f>
        <v>0</v>
      </c>
      <c r="Z178" s="224">
        <f>K178*Config!H$40</f>
        <v>3749119.3807360008</v>
      </c>
      <c r="AA178" s="224">
        <f>L178*Config!I$40</f>
        <v>0</v>
      </c>
      <c r="AB178" s="224">
        <f>M178*Config!J$40</f>
        <v>0</v>
      </c>
      <c r="AC178" s="224">
        <f>N178*Config!K$40</f>
        <v>0</v>
      </c>
      <c r="AD178" s="224">
        <f>O178*Config!L$40</f>
        <v>0</v>
      </c>
      <c r="AE178" s="224">
        <f>P178*Config!M$40</f>
        <v>0</v>
      </c>
      <c r="AF178" s="224">
        <f>Q178*Config!N$40</f>
        <v>0</v>
      </c>
      <c r="AG178" s="225">
        <f>R178*Config!O$40</f>
        <v>0</v>
      </c>
      <c r="AH178" s="226">
        <f t="shared" si="14"/>
        <v>3481430.0484192637</v>
      </c>
      <c r="AI178" s="220">
        <f t="shared" si="15"/>
        <v>3481430.0484192637</v>
      </c>
      <c r="AJ178" s="224">
        <f t="shared" si="16"/>
        <v>3749119.3807360008</v>
      </c>
      <c r="AK178" s="225">
        <f t="shared" si="17"/>
        <v>3749119.3807360008</v>
      </c>
      <c r="AL178" s="227">
        <f>IF(OR(SUM(X178:AG178)&lt;&gt;0,A178="EH"),INDEX(CASH!$B:$B,MATCH(A178,CASH!$A:$A,0)),"")</f>
        <v>20</v>
      </c>
      <c r="AM178" s="122">
        <f>AL178*VLOOKUP(C178,Config!$A$3:$C$9,3,FALSE)</f>
        <v>200</v>
      </c>
      <c r="AN178" s="228">
        <f t="shared" si="18"/>
        <v>1</v>
      </c>
      <c r="AO178" s="122" t="str">
        <f>IF(ISERROR(VLOOKUP(A178,Config!$A$12:$A$32,1,FALSE)),LEFT(A178,2),"PRL")</f>
        <v>PRL</v>
      </c>
      <c r="AP178" s="122" t="str">
        <f t="shared" si="19"/>
        <v>PR438</v>
      </c>
      <c r="AQ178" s="163" t="s">
        <v>881</v>
      </c>
      <c r="AR178" s="229" t="s">
        <v>781</v>
      </c>
      <c r="AS178" s="367" t="str">
        <f>IF(ISERROR(VLOOKUP($A178,'RAB Cat Lookup'!$B$4:$E$351,2,FALSE))=TRUE,"Unallocated",VLOOKUP($A178,'RAB Cat Lookup'!$B$4:$E$351,2,FALSE))</f>
        <v>Std</v>
      </c>
      <c r="AT178" s="367" t="str">
        <f>IF(ISERROR(VLOOKUP($A178,'RAB Cat Lookup'!$B$4:$E$351,4,FALSE))=TRUE,"Unallocated",VLOOKUP($A178,'RAB Cat Lookup'!$B$4:$E$351,4,FALSE))</f>
        <v>Land</v>
      </c>
      <c r="AU178" s="121" t="str">
        <f t="shared" si="20"/>
        <v/>
      </c>
    </row>
    <row r="179" spans="1:47" x14ac:dyDescent="0.25">
      <c r="A179" s="217" t="s">
        <v>897</v>
      </c>
      <c r="B179" s="217" t="s">
        <v>909</v>
      </c>
      <c r="C179" s="123" t="s">
        <v>514</v>
      </c>
      <c r="D179" s="218">
        <f>S179/Config!A$40</f>
        <v>0</v>
      </c>
      <c r="E179" s="219">
        <f>T179/Config!B$40</f>
        <v>0</v>
      </c>
      <c r="F179" s="219">
        <f>U179/Config!C$40</f>
        <v>0</v>
      </c>
      <c r="G179" s="219">
        <f>V179/Config!D$40</f>
        <v>0</v>
      </c>
      <c r="H179" s="219">
        <f>IF('Division Lvl'!H179="","",'Division Lvl'!H179/Escalators!C$11)</f>
        <v>0</v>
      </c>
      <c r="I179" s="220">
        <f>IF('Division Lvl'!I179="","",'Division Lvl'!I179/Escalators!D$11)</f>
        <v>0</v>
      </c>
      <c r="J179" s="220">
        <f>IF('Division Lvl'!J179="","",'Division Lvl'!J179/Escalators!E$11)</f>
        <v>0</v>
      </c>
      <c r="K179" s="220">
        <f>IF('Division Lvl'!K179="","",'Division Lvl'!K179/Escalators!F$11)</f>
        <v>0</v>
      </c>
      <c r="L179" s="220">
        <f>IF('Division Lvl'!L179="","",'Division Lvl'!L179/Escalators!G$11)</f>
        <v>0</v>
      </c>
      <c r="M179" s="220">
        <f>IF('Division Lvl'!M179="","",'Division Lvl'!M179/Escalators!H$11)</f>
        <v>0</v>
      </c>
      <c r="N179" s="220">
        <f>IF('Division Lvl'!N179="","",'Division Lvl'!N179/Escalators!I$11)</f>
        <v>0</v>
      </c>
      <c r="O179" s="220">
        <f>IF('Division Lvl'!O179="","",'Division Lvl'!O179/Escalators!J$11)</f>
        <v>4371197.2833881564</v>
      </c>
      <c r="P179" s="220">
        <f>IF('Division Lvl'!P179="","",'Division Lvl'!P179/Escalators!K$11)</f>
        <v>8742394.5667763129</v>
      </c>
      <c r="Q179" s="220">
        <f>IF('Division Lvl'!Q179="","",'Division Lvl'!Q179/Escalators!L$11)</f>
        <v>8742394.5667763129</v>
      </c>
      <c r="R179" s="221">
        <v>0</v>
      </c>
      <c r="S179" s="222">
        <v>0</v>
      </c>
      <c r="T179" s="223">
        <v>0</v>
      </c>
      <c r="U179" s="223">
        <v>0</v>
      </c>
      <c r="V179" s="223">
        <v>0</v>
      </c>
      <c r="W179" s="223">
        <v>0</v>
      </c>
      <c r="X179" s="224">
        <f>I179*Config!F$40</f>
        <v>0</v>
      </c>
      <c r="Y179" s="224">
        <f>J179*Config!G$40</f>
        <v>0</v>
      </c>
      <c r="Z179" s="224">
        <f>K179*Config!H$40</f>
        <v>0</v>
      </c>
      <c r="AA179" s="224">
        <f>L179*Config!I$40</f>
        <v>0</v>
      </c>
      <c r="AB179" s="224">
        <f>M179*Config!J$40</f>
        <v>0</v>
      </c>
      <c r="AC179" s="224">
        <f>N179*Config!K$40</f>
        <v>0</v>
      </c>
      <c r="AD179" s="224">
        <f>O179*Config!L$40</f>
        <v>5195979.9372366937</v>
      </c>
      <c r="AE179" s="224">
        <f>P179*Config!M$40</f>
        <v>10651758.871335221</v>
      </c>
      <c r="AF179" s="224">
        <f>Q179*Config!N$40</f>
        <v>10918052.843118601</v>
      </c>
      <c r="AG179" s="225">
        <f>R179*Config!O$40</f>
        <v>0</v>
      </c>
      <c r="AH179" s="226">
        <f t="shared" si="14"/>
        <v>0</v>
      </c>
      <c r="AI179" s="220">
        <f t="shared" si="15"/>
        <v>21855986.416940782</v>
      </c>
      <c r="AJ179" s="224">
        <f t="shared" si="16"/>
        <v>0</v>
      </c>
      <c r="AK179" s="225">
        <f t="shared" si="17"/>
        <v>26765791.651690517</v>
      </c>
      <c r="AL179" s="227">
        <f>IF(OR(SUM(X179:AG179)&lt;&gt;0,A179="EH"),INDEX(CASH!$B:$B,MATCH(A179,CASH!$A:$A,0)),"")</f>
        <v>40</v>
      </c>
      <c r="AM179" s="122">
        <f>AL179*VLOOKUP(C179,Config!$A$3:$C$9,3,FALSE)</f>
        <v>200</v>
      </c>
      <c r="AN179" s="228">
        <f t="shared" si="18"/>
        <v>1</v>
      </c>
      <c r="AO179" s="122" t="str">
        <f>IF(ISERROR(VLOOKUP(A179,Config!$A$12:$A$32,1,FALSE)),LEFT(A179,2),"PRL")</f>
        <v>PR</v>
      </c>
      <c r="AP179" s="122" t="str">
        <f t="shared" si="19"/>
        <v>PR439</v>
      </c>
      <c r="AQ179" s="163" t="s">
        <v>881</v>
      </c>
      <c r="AR179" s="229" t="s">
        <v>781</v>
      </c>
      <c r="AS179" s="367" t="str">
        <f>IF(ISERROR(VLOOKUP($A179,'RAB Cat Lookup'!$B$4:$E$351,2,FALSE))=TRUE,"Unallocated",VLOOKUP($A179,'RAB Cat Lookup'!$B$4:$E$351,2,FALSE))</f>
        <v>Unallocated</v>
      </c>
      <c r="AT179" s="367" t="str">
        <f>IF(ISERROR(VLOOKUP($A179,'RAB Cat Lookup'!$B$4:$E$351,4,FALSE))=TRUE,"Unallocated",VLOOKUP($A179,'RAB Cat Lookup'!$B$4:$E$351,4,FALSE))</f>
        <v>Unallocated</v>
      </c>
      <c r="AU179" s="121" t="str">
        <f t="shared" si="20"/>
        <v/>
      </c>
    </row>
    <row r="180" spans="1:47" x14ac:dyDescent="0.25">
      <c r="A180" s="217" t="s">
        <v>437</v>
      </c>
      <c r="B180" s="217" t="s">
        <v>564</v>
      </c>
      <c r="C180" s="123" t="s">
        <v>513</v>
      </c>
      <c r="D180" s="218">
        <f>S180/Config!A$40</f>
        <v>2238121.504343289</v>
      </c>
      <c r="E180" s="219">
        <f>T180/Config!B$40</f>
        <v>529613.21557687491</v>
      </c>
      <c r="F180" s="219">
        <f>U180/Config!C$40</f>
        <v>344112.75066874997</v>
      </c>
      <c r="G180" s="219">
        <f>V180/Config!D$40</f>
        <v>0</v>
      </c>
      <c r="H180" s="219">
        <f>IF('Division Lvl'!H180="","",'Division Lvl'!H180/Escalators!C$11)</f>
        <v>0</v>
      </c>
      <c r="I180" s="220">
        <f>IF('Division Lvl'!I180="","",'Division Lvl'!I180/Escalators!D$11)</f>
        <v>0</v>
      </c>
      <c r="J180" s="220">
        <f>IF('Division Lvl'!J180="","",'Division Lvl'!J180/Escalators!E$11)</f>
        <v>0</v>
      </c>
      <c r="K180" s="220">
        <f>IF('Division Lvl'!K180="","",'Division Lvl'!K180/Escalators!F$11)</f>
        <v>0</v>
      </c>
      <c r="L180" s="220">
        <f>IF('Division Lvl'!L180="","",'Division Lvl'!L180/Escalators!G$11)</f>
        <v>0</v>
      </c>
      <c r="M180" s="220">
        <f>IF('Division Lvl'!M180="","",'Division Lvl'!M180/Escalators!H$11)</f>
        <v>0</v>
      </c>
      <c r="N180" s="220">
        <f>IF('Division Lvl'!N180="","",'Division Lvl'!N180/Escalators!I$11)</f>
        <v>0</v>
      </c>
      <c r="O180" s="220">
        <f>IF('Division Lvl'!O180="","",'Division Lvl'!O180/Escalators!J$11)</f>
        <v>0</v>
      </c>
      <c r="P180" s="220">
        <f>IF('Division Lvl'!P180="","",'Division Lvl'!P180/Escalators!K$11)</f>
        <v>0</v>
      </c>
      <c r="Q180" s="220">
        <f>IF('Division Lvl'!Q180="","",'Division Lvl'!Q180/Escalators!L$11)</f>
        <v>0</v>
      </c>
      <c r="R180" s="221">
        <v>0</v>
      </c>
      <c r="S180" s="222">
        <v>2027627.6200000003</v>
      </c>
      <c r="T180" s="223">
        <v>491798.51999999996</v>
      </c>
      <c r="U180" s="223">
        <v>327531.46999999997</v>
      </c>
      <c r="V180" s="223">
        <v>0</v>
      </c>
      <c r="W180" s="223">
        <v>0</v>
      </c>
      <c r="X180" s="224">
        <f>I180*Config!F$40</f>
        <v>0</v>
      </c>
      <c r="Y180" s="224">
        <f>J180*Config!G$40</f>
        <v>0</v>
      </c>
      <c r="Z180" s="224">
        <f>K180*Config!H$40</f>
        <v>0</v>
      </c>
      <c r="AA180" s="224">
        <f>L180*Config!I$40</f>
        <v>0</v>
      </c>
      <c r="AB180" s="224">
        <f>M180*Config!J$40</f>
        <v>0</v>
      </c>
      <c r="AC180" s="224">
        <f>N180*Config!K$40</f>
        <v>0</v>
      </c>
      <c r="AD180" s="224">
        <f>O180*Config!L$40</f>
        <v>0</v>
      </c>
      <c r="AE180" s="224">
        <f>P180*Config!M$40</f>
        <v>0</v>
      </c>
      <c r="AF180" s="224">
        <f>Q180*Config!N$40</f>
        <v>0</v>
      </c>
      <c r="AG180" s="225">
        <f>R180*Config!O$40</f>
        <v>0</v>
      </c>
      <c r="AH180" s="226">
        <f t="shared" si="14"/>
        <v>0</v>
      </c>
      <c r="AI180" s="220">
        <f t="shared" si="15"/>
        <v>0</v>
      </c>
      <c r="AJ180" s="224">
        <f t="shared" si="16"/>
        <v>0</v>
      </c>
      <c r="AK180" s="225">
        <f t="shared" si="17"/>
        <v>0</v>
      </c>
      <c r="AL180" s="227" t="str">
        <f>IF(OR(SUM(X180:AG180)&lt;&gt;0,A180="EH"),INDEX(CASH!$B:$B,MATCH(A180,CASH!$A:$A,0)),"")</f>
        <v/>
      </c>
      <c r="AM180" s="230">
        <v>4800</v>
      </c>
      <c r="AN180" s="228">
        <f t="shared" si="18"/>
        <v>0.12482092704578877</v>
      </c>
      <c r="AO180" s="122" t="str">
        <f>IF(ISERROR(VLOOKUP(A180,Config!$A$12:$A$32,1,FALSE)),LEFT(A180,2),"PRL")</f>
        <v>PR</v>
      </c>
      <c r="AP180" s="122" t="str">
        <f t="shared" si="19"/>
        <v>PR440</v>
      </c>
      <c r="AQ180" s="163" t="s">
        <v>881</v>
      </c>
      <c r="AR180" s="229" t="s">
        <v>781</v>
      </c>
      <c r="AS180" s="367" t="str">
        <f>IF(ISERROR(VLOOKUP($A180,'RAB Cat Lookup'!$B$4:$E$351,2,FALSE))=TRUE,"Unallocated",VLOOKUP($A180,'RAB Cat Lookup'!$B$4:$E$351,2,FALSE))</f>
        <v>Std</v>
      </c>
      <c r="AT180" s="367" t="str">
        <f>IF(ISERROR(VLOOKUP($A180,'RAB Cat Lookup'!$B$4:$E$351,4,FALSE))=TRUE,"Unallocated",VLOOKUP($A180,'RAB Cat Lookup'!$B$4:$E$351,4,FALSE))</f>
        <v>Sub-transmission lines and cables</v>
      </c>
      <c r="AU180" s="121" t="str">
        <f t="shared" si="20"/>
        <v/>
      </c>
    </row>
    <row r="181" spans="1:47" x14ac:dyDescent="0.25">
      <c r="A181" s="217" t="s">
        <v>176</v>
      </c>
      <c r="B181" s="217" t="s">
        <v>321</v>
      </c>
      <c r="C181" s="123" t="s">
        <v>514</v>
      </c>
      <c r="D181" s="218">
        <f>S181/Config!A$40</f>
        <v>0</v>
      </c>
      <c r="E181" s="219">
        <f>T181/Config!B$40</f>
        <v>0</v>
      </c>
      <c r="F181" s="219">
        <f>U181/Config!C$40</f>
        <v>0</v>
      </c>
      <c r="G181" s="219">
        <f>V181/Config!D$40</f>
        <v>0</v>
      </c>
      <c r="H181" s="219">
        <f>IF('Division Lvl'!H181="","",'Division Lvl'!H181/Escalators!C$11)</f>
        <v>0</v>
      </c>
      <c r="I181" s="220">
        <f>IF('Division Lvl'!I181="","",'Division Lvl'!I181/Escalators!D$11)</f>
        <v>0</v>
      </c>
      <c r="J181" s="220">
        <f>IF('Division Lvl'!J181="","",'Division Lvl'!J181/Escalators!E$11)</f>
        <v>0</v>
      </c>
      <c r="K181" s="220">
        <f>IF('Division Lvl'!K181="","",'Division Lvl'!K181/Escalators!F$11)</f>
        <v>0</v>
      </c>
      <c r="L181" s="220">
        <f>IF('Division Lvl'!L181="","",'Division Lvl'!L181/Escalators!G$11)</f>
        <v>0</v>
      </c>
      <c r="M181" s="220">
        <f>IF('Division Lvl'!M181="","",'Division Lvl'!M181/Escalators!H$11)</f>
        <v>0</v>
      </c>
      <c r="N181" s="220">
        <f>IF('Division Lvl'!N181="","",'Division Lvl'!N181/Escalators!I$11)</f>
        <v>0</v>
      </c>
      <c r="O181" s="220">
        <f>IF('Division Lvl'!O181="","",'Division Lvl'!O181/Escalators!J$11)</f>
        <v>3790184.0698156352</v>
      </c>
      <c r="P181" s="220">
        <f>IF('Division Lvl'!P181="","",'Division Lvl'!P181/Escalators!K$11)</f>
        <v>1895092.0349078176</v>
      </c>
      <c r="Q181" s="220">
        <f>IF('Division Lvl'!Q181="","",'Division Lvl'!Q181/Escalators!L$11)</f>
        <v>0</v>
      </c>
      <c r="R181" s="221">
        <v>0</v>
      </c>
      <c r="S181" s="222">
        <v>0</v>
      </c>
      <c r="T181" s="223">
        <v>0</v>
      </c>
      <c r="U181" s="223">
        <v>0</v>
      </c>
      <c r="V181" s="223">
        <v>0</v>
      </c>
      <c r="W181" s="223">
        <v>0</v>
      </c>
      <c r="X181" s="224">
        <f>I181*Config!F$40</f>
        <v>0</v>
      </c>
      <c r="Y181" s="224">
        <f>J181*Config!G$40</f>
        <v>0</v>
      </c>
      <c r="Z181" s="224">
        <f>K181*Config!H$40</f>
        <v>0</v>
      </c>
      <c r="AA181" s="224">
        <f>L181*Config!I$40</f>
        <v>0</v>
      </c>
      <c r="AB181" s="224">
        <f>M181*Config!J$40</f>
        <v>0</v>
      </c>
      <c r="AC181" s="224">
        <f>N181*Config!K$40</f>
        <v>0</v>
      </c>
      <c r="AD181" s="224">
        <f>O181*Config!L$40</f>
        <v>4505337.8075700514</v>
      </c>
      <c r="AE181" s="224">
        <f>P181*Config!M$40</f>
        <v>2308985.626379651</v>
      </c>
      <c r="AF181" s="224">
        <f>Q181*Config!N$40</f>
        <v>0</v>
      </c>
      <c r="AG181" s="225">
        <f>R181*Config!O$40</f>
        <v>0</v>
      </c>
      <c r="AH181" s="226">
        <f t="shared" si="14"/>
        <v>0</v>
      </c>
      <c r="AI181" s="220">
        <f t="shared" si="15"/>
        <v>5685276.1047234526</v>
      </c>
      <c r="AJ181" s="224">
        <f t="shared" si="16"/>
        <v>0</v>
      </c>
      <c r="AK181" s="225">
        <f t="shared" si="17"/>
        <v>6814323.4339497024</v>
      </c>
      <c r="AL181" s="227">
        <f>IF(OR(SUM(X181:AG181)&lt;&gt;0,A181="EH"),INDEX(CASH!$B:$B,MATCH(A181,CASH!$A:$A,0)),"")</f>
        <v>110</v>
      </c>
      <c r="AM181" s="122">
        <f>AL181*VLOOKUP(C181,Config!$A$3:$C$9,3,FALSE)</f>
        <v>550</v>
      </c>
      <c r="AN181" s="228">
        <f t="shared" si="18"/>
        <v>0.99193572733142954</v>
      </c>
      <c r="AO181" s="122" t="str">
        <f>IF(ISERROR(VLOOKUP(A181,Config!$A$12:$A$32,1,FALSE)),LEFT(A181,2),"PRL")</f>
        <v>PR</v>
      </c>
      <c r="AP181" s="122" t="str">
        <f t="shared" si="19"/>
        <v>PR444</v>
      </c>
      <c r="AQ181" s="163" t="s">
        <v>881</v>
      </c>
      <c r="AR181" s="229" t="s">
        <v>781</v>
      </c>
      <c r="AS181" s="367" t="str">
        <f>IF(ISERROR(VLOOKUP($A181,'RAB Cat Lookup'!$B$4:$E$351,2,FALSE))=TRUE,"Unallocated",VLOOKUP($A181,'RAB Cat Lookup'!$B$4:$E$351,2,FALSE))</f>
        <v>Std</v>
      </c>
      <c r="AT181" s="367" t="str">
        <f>IF(ISERROR(VLOOKUP($A181,'RAB Cat Lookup'!$B$4:$E$351,4,FALSE))=TRUE,"Unallocated",VLOOKUP($A181,'RAB Cat Lookup'!$B$4:$E$351,4,FALSE))</f>
        <v>Substations</v>
      </c>
      <c r="AU181" s="121" t="str">
        <f t="shared" si="20"/>
        <v/>
      </c>
    </row>
    <row r="182" spans="1:47" x14ac:dyDescent="0.25">
      <c r="A182" s="217" t="s">
        <v>106</v>
      </c>
      <c r="B182" s="217" t="s">
        <v>322</v>
      </c>
      <c r="C182" s="123" t="s">
        <v>513</v>
      </c>
      <c r="D182" s="218">
        <f>S182/Config!A$40</f>
        <v>225077.27233316391</v>
      </c>
      <c r="E182" s="219">
        <f>T182/Config!B$40</f>
        <v>2952658.0329017178</v>
      </c>
      <c r="F182" s="219">
        <f>U182/Config!C$40</f>
        <v>1957660.5664437492</v>
      </c>
      <c r="G182" s="219">
        <f>V182/Config!D$40</f>
        <v>349581.45700000011</v>
      </c>
      <c r="H182" s="219">
        <f>IF('Division Lvl'!H182="","",'Division Lvl'!H182/Escalators!C$11)</f>
        <v>12266.55</v>
      </c>
      <c r="I182" s="220">
        <f>IF('Division Lvl'!I182="","",'Division Lvl'!I182/Escalators!D$11)</f>
        <v>0</v>
      </c>
      <c r="J182" s="220">
        <f>IF('Division Lvl'!J182="","",'Division Lvl'!J182/Escalators!E$11)</f>
        <v>0</v>
      </c>
      <c r="K182" s="220">
        <f>IF('Division Lvl'!K182="","",'Division Lvl'!K182/Escalators!F$11)</f>
        <v>0</v>
      </c>
      <c r="L182" s="220">
        <f>IF('Division Lvl'!L182="","",'Division Lvl'!L182/Escalators!G$11)</f>
        <v>0</v>
      </c>
      <c r="M182" s="220">
        <f>IF('Division Lvl'!M182="","",'Division Lvl'!M182/Escalators!H$11)</f>
        <v>0</v>
      </c>
      <c r="N182" s="220">
        <f>IF('Division Lvl'!N182="","",'Division Lvl'!N182/Escalators!I$11)</f>
        <v>0</v>
      </c>
      <c r="O182" s="220">
        <f>IF('Division Lvl'!O182="","",'Division Lvl'!O182/Escalators!J$11)</f>
        <v>0</v>
      </c>
      <c r="P182" s="220">
        <f>IF('Division Lvl'!P182="","",'Division Lvl'!P182/Escalators!K$11)</f>
        <v>0</v>
      </c>
      <c r="Q182" s="220">
        <f>IF('Division Lvl'!Q182="","",'Division Lvl'!Q182/Escalators!L$11)</f>
        <v>0</v>
      </c>
      <c r="R182" s="221">
        <v>0</v>
      </c>
      <c r="S182" s="222">
        <v>203908.89999999991</v>
      </c>
      <c r="T182" s="223">
        <v>2741836.51</v>
      </c>
      <c r="U182" s="223">
        <v>1863329.5099999993</v>
      </c>
      <c r="V182" s="223">
        <v>341055.08000000013</v>
      </c>
      <c r="W182" s="223">
        <v>12266.55</v>
      </c>
      <c r="X182" s="224">
        <f>I182*Config!F$40</f>
        <v>0</v>
      </c>
      <c r="Y182" s="224">
        <f>J182*Config!G$40</f>
        <v>0</v>
      </c>
      <c r="Z182" s="224">
        <f>K182*Config!H$40</f>
        <v>0</v>
      </c>
      <c r="AA182" s="224">
        <f>L182*Config!I$40</f>
        <v>0</v>
      </c>
      <c r="AB182" s="224">
        <f>M182*Config!J$40</f>
        <v>0</v>
      </c>
      <c r="AC182" s="224">
        <f>N182*Config!K$40</f>
        <v>0</v>
      </c>
      <c r="AD182" s="224">
        <f>O182*Config!L$40</f>
        <v>0</v>
      </c>
      <c r="AE182" s="224">
        <f>P182*Config!M$40</f>
        <v>0</v>
      </c>
      <c r="AF182" s="224">
        <f>Q182*Config!N$40</f>
        <v>0</v>
      </c>
      <c r="AG182" s="225">
        <f>R182*Config!O$40</f>
        <v>0</v>
      </c>
      <c r="AH182" s="226">
        <f t="shared" si="14"/>
        <v>0</v>
      </c>
      <c r="AI182" s="220">
        <f t="shared" si="15"/>
        <v>0</v>
      </c>
      <c r="AJ182" s="224">
        <f t="shared" si="16"/>
        <v>0</v>
      </c>
      <c r="AK182" s="225">
        <f t="shared" si="17"/>
        <v>0</v>
      </c>
      <c r="AL182" s="227" t="str">
        <f>IF(OR(SUM(X182:AG182)&lt;&gt;0,A182="EH"),INDEX(CASH!$B:$B,MATCH(A182,CASH!$A:$A,0)),"")</f>
        <v/>
      </c>
      <c r="AM182" s="230">
        <v>4800</v>
      </c>
      <c r="AN182" s="228">
        <f t="shared" si="18"/>
        <v>0.12482092704578877</v>
      </c>
      <c r="AO182" s="122" t="str">
        <f>IF(ISERROR(VLOOKUP(A182,Config!$A$12:$A$32,1,FALSE)),LEFT(A182,2),"PRL")</f>
        <v>PR</v>
      </c>
      <c r="AP182" s="122" t="str">
        <f t="shared" si="19"/>
        <v>PR479</v>
      </c>
      <c r="AQ182" s="163" t="s">
        <v>881</v>
      </c>
      <c r="AR182" s="229" t="s">
        <v>781</v>
      </c>
      <c r="AS182" s="367" t="str">
        <f>IF(ISERROR(VLOOKUP($A182,'RAB Cat Lookup'!$B$4:$E$351,2,FALSE))=TRUE,"Unallocated",VLOOKUP($A182,'RAB Cat Lookup'!$B$4:$E$351,2,FALSE))</f>
        <v>Std</v>
      </c>
      <c r="AT182" s="367" t="str">
        <f>IF(ISERROR(VLOOKUP($A182,'RAB Cat Lookup'!$B$4:$E$351,4,FALSE))=TRUE,"Unallocated",VLOOKUP($A182,'RAB Cat Lookup'!$B$4:$E$351,4,FALSE))</f>
        <v>Transformers</v>
      </c>
      <c r="AU182" s="121" t="str">
        <f t="shared" si="20"/>
        <v/>
      </c>
    </row>
    <row r="183" spans="1:47" x14ac:dyDescent="0.25">
      <c r="A183" s="217" t="s">
        <v>446</v>
      </c>
      <c r="B183" s="217" t="s">
        <v>565</v>
      </c>
      <c r="C183" s="123" t="s">
        <v>513</v>
      </c>
      <c r="D183" s="218">
        <f>S183/Config!A$40</f>
        <v>4361592.1603250103</v>
      </c>
      <c r="E183" s="219">
        <f>T183/Config!B$40</f>
        <v>1915730.1728610937</v>
      </c>
      <c r="F183" s="219">
        <f>U183/Config!C$40</f>
        <v>283330.36470000003</v>
      </c>
      <c r="G183" s="219">
        <f>V183/Config!D$40</f>
        <v>288152.99174999999</v>
      </c>
      <c r="H183" s="219">
        <f>IF('Division Lvl'!H183="","",'Division Lvl'!H183/Escalators!C$11)</f>
        <v>14791.17</v>
      </c>
      <c r="I183" s="220">
        <f>IF('Division Lvl'!I183="","",'Division Lvl'!I183/Escalators!D$11)</f>
        <v>0</v>
      </c>
      <c r="J183" s="220">
        <f>IF('Division Lvl'!J183="","",'Division Lvl'!J183/Escalators!E$11)</f>
        <v>0</v>
      </c>
      <c r="K183" s="220">
        <f>IF('Division Lvl'!K183="","",'Division Lvl'!K183/Escalators!F$11)</f>
        <v>0</v>
      </c>
      <c r="L183" s="220">
        <f>IF('Division Lvl'!L183="","",'Division Lvl'!L183/Escalators!G$11)</f>
        <v>0</v>
      </c>
      <c r="M183" s="220">
        <f>IF('Division Lvl'!M183="","",'Division Lvl'!M183/Escalators!H$11)</f>
        <v>0</v>
      </c>
      <c r="N183" s="220">
        <f>IF('Division Lvl'!N183="","",'Division Lvl'!N183/Escalators!I$11)</f>
        <v>0</v>
      </c>
      <c r="O183" s="220">
        <f>IF('Division Lvl'!O183="","",'Division Lvl'!O183/Escalators!J$11)</f>
        <v>0</v>
      </c>
      <c r="P183" s="220">
        <f>IF('Division Lvl'!P183="","",'Division Lvl'!P183/Escalators!K$11)</f>
        <v>0</v>
      </c>
      <c r="Q183" s="220">
        <f>IF('Division Lvl'!Q183="","",'Division Lvl'!Q183/Escalators!L$11)</f>
        <v>0</v>
      </c>
      <c r="R183" s="221">
        <v>0</v>
      </c>
      <c r="S183" s="222">
        <v>3951387.23</v>
      </c>
      <c r="T183" s="223">
        <v>1778945.9100000001</v>
      </c>
      <c r="U183" s="223">
        <v>269677.92000000004</v>
      </c>
      <c r="V183" s="223">
        <v>281124.87</v>
      </c>
      <c r="W183" s="223">
        <v>14791.17</v>
      </c>
      <c r="X183" s="224">
        <f>I183*Config!F$40</f>
        <v>0</v>
      </c>
      <c r="Y183" s="224">
        <f>J183*Config!G$40</f>
        <v>0</v>
      </c>
      <c r="Z183" s="224">
        <f>K183*Config!H$40</f>
        <v>0</v>
      </c>
      <c r="AA183" s="224">
        <f>L183*Config!I$40</f>
        <v>0</v>
      </c>
      <c r="AB183" s="224">
        <f>M183*Config!J$40</f>
        <v>0</v>
      </c>
      <c r="AC183" s="224">
        <f>N183*Config!K$40</f>
        <v>0</v>
      </c>
      <c r="AD183" s="224">
        <f>O183*Config!L$40</f>
        <v>0</v>
      </c>
      <c r="AE183" s="224">
        <f>P183*Config!M$40</f>
        <v>0</v>
      </c>
      <c r="AF183" s="224">
        <f>Q183*Config!N$40</f>
        <v>0</v>
      </c>
      <c r="AG183" s="225">
        <f>R183*Config!O$40</f>
        <v>0</v>
      </c>
      <c r="AH183" s="226">
        <f t="shared" si="14"/>
        <v>0</v>
      </c>
      <c r="AI183" s="220">
        <f t="shared" si="15"/>
        <v>0</v>
      </c>
      <c r="AJ183" s="224">
        <f t="shared" si="16"/>
        <v>0</v>
      </c>
      <c r="AK183" s="225">
        <f t="shared" si="17"/>
        <v>0</v>
      </c>
      <c r="AL183" s="227" t="str">
        <f>IF(OR(SUM(X183:AG183)&lt;&gt;0,A183="EH"),INDEX(CASH!$B:$B,MATCH(A183,CASH!$A:$A,0)),"")</f>
        <v/>
      </c>
      <c r="AM183" s="230">
        <v>4050</v>
      </c>
      <c r="AN183" s="228">
        <f t="shared" si="18"/>
        <v>0.36998259076140289</v>
      </c>
      <c r="AO183" s="122" t="str">
        <f>IF(ISERROR(VLOOKUP(A183,Config!$A$12:$A$32,1,FALSE)),LEFT(A183,2),"PRL")</f>
        <v>PR</v>
      </c>
      <c r="AP183" s="122" t="str">
        <f t="shared" si="19"/>
        <v>PR487</v>
      </c>
      <c r="AQ183" s="163" t="s">
        <v>881</v>
      </c>
      <c r="AR183" s="229" t="s">
        <v>781</v>
      </c>
      <c r="AS183" s="367" t="str">
        <f>IF(ISERROR(VLOOKUP($A183,'RAB Cat Lookup'!$B$4:$E$351,2,FALSE))=TRUE,"Unallocated",VLOOKUP($A183,'RAB Cat Lookup'!$B$4:$E$351,2,FALSE))</f>
        <v>Std</v>
      </c>
      <c r="AT183" s="367" t="str">
        <f>IF(ISERROR(VLOOKUP($A183,'RAB Cat Lookup'!$B$4:$E$351,4,FALSE))=TRUE,"Unallocated",VLOOKUP($A183,'RAB Cat Lookup'!$B$4:$E$351,4,FALSE))</f>
        <v>Sub-transmission lines and cables</v>
      </c>
      <c r="AU183" s="121" t="str">
        <f t="shared" si="20"/>
        <v/>
      </c>
    </row>
    <row r="184" spans="1:47" x14ac:dyDescent="0.25">
      <c r="A184" s="217" t="s">
        <v>124</v>
      </c>
      <c r="B184" s="217" t="s">
        <v>125</v>
      </c>
      <c r="C184" s="123" t="s">
        <v>513</v>
      </c>
      <c r="D184" s="218">
        <f>S184/Config!A$40</f>
        <v>0</v>
      </c>
      <c r="E184" s="219">
        <f>T184/Config!B$40</f>
        <v>0</v>
      </c>
      <c r="F184" s="219">
        <f>U184/Config!C$40</f>
        <v>0</v>
      </c>
      <c r="G184" s="219">
        <f>V184/Config!D$40</f>
        <v>0</v>
      </c>
      <c r="H184" s="219">
        <f>IF('Division Lvl'!H184="","",'Division Lvl'!H184/Escalators!C$11)</f>
        <v>50000</v>
      </c>
      <c r="I184" s="220">
        <f>IF('Division Lvl'!I184="","",'Division Lvl'!I184/Escalators!D$11)</f>
        <v>6340801.369576104</v>
      </c>
      <c r="J184" s="220">
        <f>IF('Division Lvl'!J184="","",'Division Lvl'!J184/Escalators!E$11)</f>
        <v>12660384.843298392</v>
      </c>
      <c r="K184" s="220">
        <f>IF('Division Lvl'!K184="","",'Division Lvl'!K184/Escalators!F$11)</f>
        <v>12627047.316186715</v>
      </c>
      <c r="L184" s="220">
        <f>IF('Division Lvl'!L184="","",'Division Lvl'!L184/Escalators!G$11)</f>
        <v>0</v>
      </c>
      <c r="M184" s="220">
        <f>IF('Division Lvl'!M184="","",'Division Lvl'!M184/Escalators!H$11)</f>
        <v>0</v>
      </c>
      <c r="N184" s="220">
        <f>IF('Division Lvl'!N184="","",'Division Lvl'!N184/Escalators!I$11)</f>
        <v>0</v>
      </c>
      <c r="O184" s="220">
        <f>IF('Division Lvl'!O184="","",'Division Lvl'!O184/Escalators!J$11)</f>
        <v>0</v>
      </c>
      <c r="P184" s="220">
        <f>IF('Division Lvl'!P184="","",'Division Lvl'!P184/Escalators!K$11)</f>
        <v>0</v>
      </c>
      <c r="Q184" s="220">
        <f>IF('Division Lvl'!Q184="","",'Division Lvl'!Q184/Escalators!L$11)</f>
        <v>0</v>
      </c>
      <c r="R184" s="221">
        <v>0</v>
      </c>
      <c r="S184" s="222">
        <v>0</v>
      </c>
      <c r="T184" s="223">
        <v>0</v>
      </c>
      <c r="U184" s="223">
        <v>0</v>
      </c>
      <c r="V184" s="223">
        <v>0</v>
      </c>
      <c r="W184" s="223">
        <v>50000</v>
      </c>
      <c r="X184" s="224">
        <f>I184*Config!F$40</f>
        <v>6499321.403815506</v>
      </c>
      <c r="Y184" s="224">
        <f>J184*Config!G$40</f>
        <v>13301316.825990373</v>
      </c>
      <c r="Z184" s="224">
        <f>K184*Config!H$40</f>
        <v>13597948.876232883</v>
      </c>
      <c r="AA184" s="224">
        <f>L184*Config!I$40</f>
        <v>0</v>
      </c>
      <c r="AB184" s="224">
        <f>M184*Config!J$40</f>
        <v>0</v>
      </c>
      <c r="AC184" s="224">
        <f>N184*Config!K$40</f>
        <v>0</v>
      </c>
      <c r="AD184" s="224">
        <f>O184*Config!L$40</f>
        <v>0</v>
      </c>
      <c r="AE184" s="224">
        <f>P184*Config!M$40</f>
        <v>0</v>
      </c>
      <c r="AF184" s="224">
        <f>Q184*Config!N$40</f>
        <v>0</v>
      </c>
      <c r="AG184" s="225">
        <f>R184*Config!O$40</f>
        <v>0</v>
      </c>
      <c r="AH184" s="226">
        <f t="shared" si="14"/>
        <v>31628233.529061209</v>
      </c>
      <c r="AI184" s="220">
        <f t="shared" si="15"/>
        <v>31628233.529061209</v>
      </c>
      <c r="AJ184" s="224">
        <f t="shared" si="16"/>
        <v>33398587.106038764</v>
      </c>
      <c r="AK184" s="225">
        <f t="shared" si="17"/>
        <v>33398587.106038764</v>
      </c>
      <c r="AL184" s="227">
        <f>IF(OR(SUM(X184:AG184)&lt;&gt;0,A184="EH"),INDEX(CASH!$B:$B,MATCH(A184,CASH!$A:$A,0)),"")</f>
        <v>140</v>
      </c>
      <c r="AM184" s="122">
        <f>AL184*VLOOKUP(C184,Config!$A$3:$C$9,3,FALSE)</f>
        <v>2100</v>
      </c>
      <c r="AN184" s="228">
        <f t="shared" si="18"/>
        <v>0.77826492135129255</v>
      </c>
      <c r="AO184" s="122" t="str">
        <f>IF(ISERROR(VLOOKUP(A184,Config!$A$12:$A$32,1,FALSE)),LEFT(A184,2),"PRL")</f>
        <v>PR</v>
      </c>
      <c r="AP184" s="122" t="str">
        <f t="shared" si="19"/>
        <v>PR499</v>
      </c>
      <c r="AQ184" s="163" t="s">
        <v>881</v>
      </c>
      <c r="AR184" s="229" t="s">
        <v>781</v>
      </c>
      <c r="AS184" s="367" t="str">
        <f>IF(ISERROR(VLOOKUP($A184,'RAB Cat Lookup'!$B$4:$E$351,2,FALSE))=TRUE,"Unallocated",VLOOKUP($A184,'RAB Cat Lookup'!$B$4:$E$351,2,FALSE))</f>
        <v>Std</v>
      </c>
      <c r="AT184" s="367" t="str">
        <f>IF(ISERROR(VLOOKUP($A184,'RAB Cat Lookup'!$B$4:$E$351,4,FALSE))=TRUE,"Unallocated",VLOOKUP($A184,'RAB Cat Lookup'!$B$4:$E$351,4,FALSE))</f>
        <v>Substations</v>
      </c>
      <c r="AU184" s="121" t="str">
        <f t="shared" si="20"/>
        <v/>
      </c>
    </row>
    <row r="185" spans="1:47" x14ac:dyDescent="0.25">
      <c r="A185" s="217" t="s">
        <v>449</v>
      </c>
      <c r="B185" s="217" t="s">
        <v>450</v>
      </c>
      <c r="C185" s="123" t="s">
        <v>513</v>
      </c>
      <c r="D185" s="218">
        <f>S185/Config!A$40</f>
        <v>650183.76374156238</v>
      </c>
      <c r="E185" s="219">
        <f>T185/Config!B$40</f>
        <v>9403.3766307812493</v>
      </c>
      <c r="F185" s="219">
        <f>U185/Config!C$40</f>
        <v>0</v>
      </c>
      <c r="G185" s="219">
        <f>V185/Config!D$40</f>
        <v>0</v>
      </c>
      <c r="H185" s="219">
        <f>IF('Division Lvl'!H185="","",'Division Lvl'!H185/Escalators!C$11)</f>
        <v>0</v>
      </c>
      <c r="I185" s="220">
        <f>IF('Division Lvl'!I185="","",'Division Lvl'!I185/Escalators!D$11)</f>
        <v>0</v>
      </c>
      <c r="J185" s="220">
        <f>IF('Division Lvl'!J185="","",'Division Lvl'!J185/Escalators!E$11)</f>
        <v>0</v>
      </c>
      <c r="K185" s="220">
        <f>IF('Division Lvl'!K185="","",'Division Lvl'!K185/Escalators!F$11)</f>
        <v>0</v>
      </c>
      <c r="L185" s="220">
        <f>IF('Division Lvl'!L185="","",'Division Lvl'!L185/Escalators!G$11)</f>
        <v>0</v>
      </c>
      <c r="M185" s="220">
        <f>IF('Division Lvl'!M185="","",'Division Lvl'!M185/Escalators!H$11)</f>
        <v>0</v>
      </c>
      <c r="N185" s="220">
        <f>IF('Division Lvl'!N185="","",'Division Lvl'!N185/Escalators!I$11)</f>
        <v>0</v>
      </c>
      <c r="O185" s="220">
        <f>IF('Division Lvl'!O185="","",'Division Lvl'!O185/Escalators!J$11)</f>
        <v>0</v>
      </c>
      <c r="P185" s="220">
        <f>IF('Division Lvl'!P185="","",'Division Lvl'!P185/Escalators!K$11)</f>
        <v>0</v>
      </c>
      <c r="Q185" s="220">
        <f>IF('Division Lvl'!Q185="","",'Division Lvl'!Q185/Escalators!L$11)</f>
        <v>0</v>
      </c>
      <c r="R185" s="221">
        <v>0</v>
      </c>
      <c r="S185" s="222">
        <v>589034.4</v>
      </c>
      <c r="T185" s="223">
        <v>8731.9700000000012</v>
      </c>
      <c r="U185" s="223">
        <v>0</v>
      </c>
      <c r="V185" s="223">
        <v>0</v>
      </c>
      <c r="W185" s="223">
        <v>0</v>
      </c>
      <c r="X185" s="224">
        <f>I185*Config!F$40</f>
        <v>0</v>
      </c>
      <c r="Y185" s="224">
        <f>J185*Config!G$40</f>
        <v>0</v>
      </c>
      <c r="Z185" s="224">
        <f>K185*Config!H$40</f>
        <v>0</v>
      </c>
      <c r="AA185" s="224">
        <f>L185*Config!I$40</f>
        <v>0</v>
      </c>
      <c r="AB185" s="224">
        <f>M185*Config!J$40</f>
        <v>0</v>
      </c>
      <c r="AC185" s="224">
        <f>N185*Config!K$40</f>
        <v>0</v>
      </c>
      <c r="AD185" s="224">
        <f>O185*Config!L$40</f>
        <v>0</v>
      </c>
      <c r="AE185" s="224">
        <f>P185*Config!M$40</f>
        <v>0</v>
      </c>
      <c r="AF185" s="224">
        <f>Q185*Config!N$40</f>
        <v>0</v>
      </c>
      <c r="AG185" s="225">
        <f>R185*Config!O$40</f>
        <v>0</v>
      </c>
      <c r="AH185" s="226">
        <f t="shared" si="14"/>
        <v>0</v>
      </c>
      <c r="AI185" s="220">
        <f t="shared" si="15"/>
        <v>0</v>
      </c>
      <c r="AJ185" s="224">
        <f t="shared" si="16"/>
        <v>0</v>
      </c>
      <c r="AK185" s="225">
        <f t="shared" si="17"/>
        <v>0</v>
      </c>
      <c r="AL185" s="227" t="str">
        <f>IF(OR(SUM(X185:AG185)&lt;&gt;0,A185="EH"),INDEX(CASH!$B:$B,MATCH(A185,CASH!$A:$A,0)),"")</f>
        <v/>
      </c>
      <c r="AM185" s="230">
        <v>3825</v>
      </c>
      <c r="AN185" s="228">
        <f t="shared" si="18"/>
        <v>0.38306290859653414</v>
      </c>
      <c r="AO185" s="122" t="str">
        <f>IF(ISERROR(VLOOKUP(A185,Config!$A$12:$A$32,1,FALSE)),LEFT(A185,2),"PRL")</f>
        <v>PR</v>
      </c>
      <c r="AP185" s="122" t="str">
        <f t="shared" si="19"/>
        <v>PR517</v>
      </c>
      <c r="AQ185" s="163" t="s">
        <v>881</v>
      </c>
      <c r="AR185" s="229" t="s">
        <v>781</v>
      </c>
      <c r="AS185" s="367" t="str">
        <f>IF(ISERROR(VLOOKUP($A185,'RAB Cat Lookup'!$B$4:$E$351,2,FALSE))=TRUE,"Unallocated",VLOOKUP($A185,'RAB Cat Lookup'!$B$4:$E$351,2,FALSE))</f>
        <v>Std</v>
      </c>
      <c r="AT185" s="367" t="str">
        <f>IF(ISERROR(VLOOKUP($A185,'RAB Cat Lookup'!$B$4:$E$351,4,FALSE))=TRUE,"Unallocated",VLOOKUP($A185,'RAB Cat Lookup'!$B$4:$E$351,4,FALSE))</f>
        <v>Sub-transmission lines and cables</v>
      </c>
      <c r="AU185" s="121" t="str">
        <f t="shared" si="20"/>
        <v/>
      </c>
    </row>
    <row r="186" spans="1:47" x14ac:dyDescent="0.25">
      <c r="A186" s="217" t="s">
        <v>464</v>
      </c>
      <c r="B186" s="217" t="s">
        <v>465</v>
      </c>
      <c r="C186" s="123" t="s">
        <v>513</v>
      </c>
      <c r="D186" s="218">
        <f>S186/Config!A$40</f>
        <v>2278980.7610947215</v>
      </c>
      <c r="E186" s="219">
        <f>T186/Config!B$40</f>
        <v>265278.75971406244</v>
      </c>
      <c r="F186" s="219">
        <f>U186/Config!C$40</f>
        <v>0</v>
      </c>
      <c r="G186" s="219">
        <f>V186/Config!D$40</f>
        <v>0</v>
      </c>
      <c r="H186" s="219">
        <f>IF('Division Lvl'!H186="","",'Division Lvl'!H186/Escalators!C$11)</f>
        <v>0</v>
      </c>
      <c r="I186" s="220">
        <f>IF('Division Lvl'!I186="","",'Division Lvl'!I186/Escalators!D$11)</f>
        <v>0</v>
      </c>
      <c r="J186" s="220">
        <f>IF('Division Lvl'!J186="","",'Division Lvl'!J186/Escalators!E$11)</f>
        <v>0</v>
      </c>
      <c r="K186" s="220">
        <f>IF('Division Lvl'!K186="","",'Division Lvl'!K186/Escalators!F$11)</f>
        <v>0</v>
      </c>
      <c r="L186" s="220">
        <f>IF('Division Lvl'!L186="","",'Division Lvl'!L186/Escalators!G$11)</f>
        <v>0</v>
      </c>
      <c r="M186" s="220">
        <f>IF('Division Lvl'!M186="","",'Division Lvl'!M186/Escalators!H$11)</f>
        <v>0</v>
      </c>
      <c r="N186" s="220">
        <f>IF('Division Lvl'!N186="","",'Division Lvl'!N186/Escalators!I$11)</f>
        <v>0</v>
      </c>
      <c r="O186" s="220">
        <f>IF('Division Lvl'!O186="","",'Division Lvl'!O186/Escalators!J$11)</f>
        <v>0</v>
      </c>
      <c r="P186" s="220">
        <f>IF('Division Lvl'!P186="","",'Division Lvl'!P186/Escalators!K$11)</f>
        <v>0</v>
      </c>
      <c r="Q186" s="220">
        <f>IF('Division Lvl'!Q186="","",'Division Lvl'!Q186/Escalators!L$11)</f>
        <v>0</v>
      </c>
      <c r="R186" s="221">
        <v>0</v>
      </c>
      <c r="S186" s="222">
        <v>2064644.0899999996</v>
      </c>
      <c r="T186" s="223">
        <v>246337.69999999998</v>
      </c>
      <c r="U186" s="223">
        <v>0</v>
      </c>
      <c r="V186" s="223">
        <v>0</v>
      </c>
      <c r="W186" s="223">
        <v>0</v>
      </c>
      <c r="X186" s="224">
        <f>I186*Config!F$40</f>
        <v>0</v>
      </c>
      <c r="Y186" s="224">
        <f>J186*Config!G$40</f>
        <v>0</v>
      </c>
      <c r="Z186" s="224">
        <f>K186*Config!H$40</f>
        <v>0</v>
      </c>
      <c r="AA186" s="224">
        <f>L186*Config!I$40</f>
        <v>0</v>
      </c>
      <c r="AB186" s="224">
        <f>M186*Config!J$40</f>
        <v>0</v>
      </c>
      <c r="AC186" s="224">
        <f>N186*Config!K$40</f>
        <v>0</v>
      </c>
      <c r="AD186" s="224">
        <f>O186*Config!L$40</f>
        <v>0</v>
      </c>
      <c r="AE186" s="224">
        <f>P186*Config!M$40</f>
        <v>0</v>
      </c>
      <c r="AF186" s="224">
        <f>Q186*Config!N$40</f>
        <v>0</v>
      </c>
      <c r="AG186" s="225">
        <f>R186*Config!O$40</f>
        <v>0</v>
      </c>
      <c r="AH186" s="226">
        <f t="shared" si="14"/>
        <v>0</v>
      </c>
      <c r="AI186" s="220">
        <f t="shared" si="15"/>
        <v>0</v>
      </c>
      <c r="AJ186" s="224">
        <f t="shared" si="16"/>
        <v>0</v>
      </c>
      <c r="AK186" s="225">
        <f t="shared" si="17"/>
        <v>0</v>
      </c>
      <c r="AL186" s="227" t="str">
        <f>IF(OR(SUM(X186:AG186)&lt;&gt;0,A186="EH"),INDEX(CASH!$B:$B,MATCH(A186,CASH!$A:$A,0)),"")</f>
        <v/>
      </c>
      <c r="AM186" s="230">
        <v>3150</v>
      </c>
      <c r="AN186" s="228">
        <f t="shared" si="18"/>
        <v>0.54548960248917278</v>
      </c>
      <c r="AO186" s="122" t="str">
        <f>IF(ISERROR(VLOOKUP(A186,Config!$A$12:$A$32,1,FALSE)),LEFT(A186,2),"PRL")</f>
        <v>PR</v>
      </c>
      <c r="AP186" s="122" t="str">
        <f t="shared" si="19"/>
        <v>PR521</v>
      </c>
      <c r="AQ186" s="163" t="s">
        <v>881</v>
      </c>
      <c r="AR186" s="229" t="s">
        <v>781</v>
      </c>
      <c r="AS186" s="367" t="str">
        <f>IF(ISERROR(VLOOKUP($A186,'RAB Cat Lookup'!$B$4:$E$351,2,FALSE))=TRUE,"Unallocated",VLOOKUP($A186,'RAB Cat Lookup'!$B$4:$E$351,2,FALSE))</f>
        <v>Std</v>
      </c>
      <c r="AT186" s="367" t="str">
        <f>IF(ISERROR(VLOOKUP($A186,'RAB Cat Lookup'!$B$4:$E$351,4,FALSE))=TRUE,"Unallocated",VLOOKUP($A186,'RAB Cat Lookup'!$B$4:$E$351,4,FALSE))</f>
        <v>Sub-transmission lines and cables</v>
      </c>
      <c r="AU186" s="121" t="str">
        <f t="shared" si="20"/>
        <v/>
      </c>
    </row>
    <row r="187" spans="1:47" x14ac:dyDescent="0.25">
      <c r="A187" s="217" t="s">
        <v>453</v>
      </c>
      <c r="B187" s="217" t="s">
        <v>566</v>
      </c>
      <c r="C187" s="123" t="s">
        <v>513</v>
      </c>
      <c r="D187" s="218">
        <f>S187/Config!A$40</f>
        <v>115435.91320376558</v>
      </c>
      <c r="E187" s="219">
        <f>T187/Config!B$40</f>
        <v>126038.72953578123</v>
      </c>
      <c r="F187" s="219">
        <f>U187/Config!C$40</f>
        <v>0</v>
      </c>
      <c r="G187" s="219">
        <f>V187/Config!D$40</f>
        <v>0</v>
      </c>
      <c r="H187" s="219">
        <f>IF('Division Lvl'!H187="","",'Division Lvl'!H187/Escalators!C$11)</f>
        <v>0</v>
      </c>
      <c r="I187" s="220">
        <f>IF('Division Lvl'!I187="","",'Division Lvl'!I187/Escalators!D$11)</f>
        <v>0</v>
      </c>
      <c r="J187" s="220">
        <f>IF('Division Lvl'!J187="","",'Division Lvl'!J187/Escalators!E$11)</f>
        <v>0</v>
      </c>
      <c r="K187" s="220">
        <f>IF('Division Lvl'!K187="","",'Division Lvl'!K187/Escalators!F$11)</f>
        <v>0</v>
      </c>
      <c r="L187" s="220">
        <f>IF('Division Lvl'!L187="","",'Division Lvl'!L187/Escalators!G$11)</f>
        <v>0</v>
      </c>
      <c r="M187" s="220">
        <f>IF('Division Lvl'!M187="","",'Division Lvl'!M187/Escalators!H$11)</f>
        <v>0</v>
      </c>
      <c r="N187" s="220">
        <f>IF('Division Lvl'!N187="","",'Division Lvl'!N187/Escalators!I$11)</f>
        <v>0</v>
      </c>
      <c r="O187" s="220">
        <f>IF('Division Lvl'!O187="","",'Division Lvl'!O187/Escalators!J$11)</f>
        <v>0</v>
      </c>
      <c r="P187" s="220">
        <f>IF('Division Lvl'!P187="","",'Division Lvl'!P187/Escalators!K$11)</f>
        <v>0</v>
      </c>
      <c r="Q187" s="220">
        <f>IF('Division Lvl'!Q187="","",'Division Lvl'!Q187/Escalators!L$11)</f>
        <v>0</v>
      </c>
      <c r="R187" s="221">
        <v>0</v>
      </c>
      <c r="S187" s="222">
        <v>104579.23999999999</v>
      </c>
      <c r="T187" s="223">
        <v>117039.48999999999</v>
      </c>
      <c r="U187" s="223">
        <v>0</v>
      </c>
      <c r="V187" s="223">
        <v>0</v>
      </c>
      <c r="W187" s="223">
        <v>0</v>
      </c>
      <c r="X187" s="224">
        <f>I187*Config!F$40</f>
        <v>0</v>
      </c>
      <c r="Y187" s="224">
        <f>J187*Config!G$40</f>
        <v>0</v>
      </c>
      <c r="Z187" s="224">
        <f>K187*Config!H$40</f>
        <v>0</v>
      </c>
      <c r="AA187" s="224">
        <f>L187*Config!I$40</f>
        <v>0</v>
      </c>
      <c r="AB187" s="224">
        <f>M187*Config!J$40</f>
        <v>0</v>
      </c>
      <c r="AC187" s="224">
        <f>N187*Config!K$40</f>
        <v>0</v>
      </c>
      <c r="AD187" s="224">
        <f>O187*Config!L$40</f>
        <v>0</v>
      </c>
      <c r="AE187" s="224">
        <f>P187*Config!M$40</f>
        <v>0</v>
      </c>
      <c r="AF187" s="224">
        <f>Q187*Config!N$40</f>
        <v>0</v>
      </c>
      <c r="AG187" s="225">
        <f>R187*Config!O$40</f>
        <v>0</v>
      </c>
      <c r="AH187" s="226">
        <f t="shared" si="14"/>
        <v>0</v>
      </c>
      <c r="AI187" s="220">
        <f t="shared" si="15"/>
        <v>0</v>
      </c>
      <c r="AJ187" s="224">
        <f t="shared" si="16"/>
        <v>0</v>
      </c>
      <c r="AK187" s="225">
        <f t="shared" si="17"/>
        <v>0</v>
      </c>
      <c r="AL187" s="227" t="str">
        <f>IF(OR(SUM(X187:AG187)&lt;&gt;0,A187="EH"),INDEX(CASH!$B:$B,MATCH(A187,CASH!$A:$A,0)),"")</f>
        <v/>
      </c>
      <c r="AM187" s="230">
        <v>3750</v>
      </c>
      <c r="AN187" s="228">
        <f t="shared" si="18"/>
        <v>0.38410230795100964</v>
      </c>
      <c r="AO187" s="122" t="str">
        <f>IF(ISERROR(VLOOKUP(A187,Config!$A$12:$A$32,1,FALSE)),LEFT(A187,2),"PRL")</f>
        <v>PR</v>
      </c>
      <c r="AP187" s="122" t="str">
        <f t="shared" si="19"/>
        <v>PR559</v>
      </c>
      <c r="AQ187" s="163" t="s">
        <v>881</v>
      </c>
      <c r="AR187" s="229" t="s">
        <v>781</v>
      </c>
      <c r="AS187" s="367" t="str">
        <f>IF(ISERROR(VLOOKUP($A187,'RAB Cat Lookup'!$B$4:$E$351,2,FALSE))=TRUE,"Unallocated",VLOOKUP($A187,'RAB Cat Lookup'!$B$4:$E$351,2,FALSE))</f>
        <v>Std</v>
      </c>
      <c r="AT187" s="367" t="str">
        <f>IF(ISERROR(VLOOKUP($A187,'RAB Cat Lookup'!$B$4:$E$351,4,FALSE))=TRUE,"Unallocated",VLOOKUP($A187,'RAB Cat Lookup'!$B$4:$E$351,4,FALSE))</f>
        <v>Substations</v>
      </c>
      <c r="AU187" s="121" t="str">
        <f t="shared" si="20"/>
        <v/>
      </c>
    </row>
    <row r="188" spans="1:47" x14ac:dyDescent="0.25">
      <c r="A188" s="217" t="s">
        <v>486</v>
      </c>
      <c r="B188" s="217" t="s">
        <v>567</v>
      </c>
      <c r="C188" s="123" t="s">
        <v>513</v>
      </c>
      <c r="D188" s="218">
        <f>S188/Config!A$40</f>
        <v>461.5262458281249</v>
      </c>
      <c r="E188" s="219">
        <f>T188/Config!B$40</f>
        <v>0</v>
      </c>
      <c r="F188" s="219">
        <f>U188/Config!C$40</f>
        <v>0</v>
      </c>
      <c r="G188" s="219">
        <f>V188/Config!D$40</f>
        <v>0</v>
      </c>
      <c r="H188" s="219">
        <f>IF('Division Lvl'!H188="","",'Division Lvl'!H188/Escalators!C$11)</f>
        <v>0</v>
      </c>
      <c r="I188" s="220">
        <f>IF('Division Lvl'!I188="","",'Division Lvl'!I188/Escalators!D$11)</f>
        <v>0</v>
      </c>
      <c r="J188" s="220">
        <f>IF('Division Lvl'!J188="","",'Division Lvl'!J188/Escalators!E$11)</f>
        <v>0</v>
      </c>
      <c r="K188" s="220">
        <f>IF('Division Lvl'!K188="","",'Division Lvl'!K188/Escalators!F$11)</f>
        <v>0</v>
      </c>
      <c r="L188" s="220">
        <f>IF('Division Lvl'!L188="","",'Division Lvl'!L188/Escalators!G$11)</f>
        <v>0</v>
      </c>
      <c r="M188" s="220">
        <f>IF('Division Lvl'!M188="","",'Division Lvl'!M188/Escalators!H$11)</f>
        <v>0</v>
      </c>
      <c r="N188" s="220">
        <f>IF('Division Lvl'!N188="","",'Division Lvl'!N188/Escalators!I$11)</f>
        <v>0</v>
      </c>
      <c r="O188" s="220">
        <f>IF('Division Lvl'!O188="","",'Division Lvl'!O188/Escalators!J$11)</f>
        <v>0</v>
      </c>
      <c r="P188" s="220">
        <f>IF('Division Lvl'!P188="","",'Division Lvl'!P188/Escalators!K$11)</f>
        <v>0</v>
      </c>
      <c r="Q188" s="220">
        <f>IF('Division Lvl'!Q188="","",'Division Lvl'!Q188/Escalators!L$11)</f>
        <v>0</v>
      </c>
      <c r="R188" s="221">
        <v>0</v>
      </c>
      <c r="S188" s="222">
        <v>418.12</v>
      </c>
      <c r="T188" s="223">
        <v>0</v>
      </c>
      <c r="U188" s="223">
        <v>0</v>
      </c>
      <c r="V188" s="223">
        <v>0</v>
      </c>
      <c r="W188" s="223">
        <v>0</v>
      </c>
      <c r="X188" s="224">
        <f>I188*Config!F$40</f>
        <v>0</v>
      </c>
      <c r="Y188" s="224">
        <f>J188*Config!G$40</f>
        <v>0</v>
      </c>
      <c r="Z188" s="224">
        <f>K188*Config!H$40</f>
        <v>0</v>
      </c>
      <c r="AA188" s="224">
        <f>L188*Config!I$40</f>
        <v>0</v>
      </c>
      <c r="AB188" s="224">
        <f>M188*Config!J$40</f>
        <v>0</v>
      </c>
      <c r="AC188" s="224">
        <f>N188*Config!K$40</f>
        <v>0</v>
      </c>
      <c r="AD188" s="224">
        <f>O188*Config!L$40</f>
        <v>0</v>
      </c>
      <c r="AE188" s="224">
        <f>P188*Config!M$40</f>
        <v>0</v>
      </c>
      <c r="AF188" s="224">
        <f>Q188*Config!N$40</f>
        <v>0</v>
      </c>
      <c r="AG188" s="225">
        <f>R188*Config!O$40</f>
        <v>0</v>
      </c>
      <c r="AH188" s="226">
        <f t="shared" si="14"/>
        <v>0</v>
      </c>
      <c r="AI188" s="220">
        <f t="shared" si="15"/>
        <v>0</v>
      </c>
      <c r="AJ188" s="224">
        <f t="shared" si="16"/>
        <v>0</v>
      </c>
      <c r="AK188" s="225">
        <f t="shared" si="17"/>
        <v>0</v>
      </c>
      <c r="AL188" s="227" t="str">
        <f>IF(OR(SUM(X188:AG188)&lt;&gt;0,A188="EH"),INDEX(CASH!$B:$B,MATCH(A188,CASH!$A:$A,0)),"")</f>
        <v/>
      </c>
      <c r="AM188" s="231">
        <v>4950</v>
      </c>
      <c r="AN188" s="228">
        <f t="shared" si="18"/>
        <v>0.12482092704578877</v>
      </c>
      <c r="AO188" s="122" t="str">
        <f>IF(ISERROR(VLOOKUP(A188,Config!$A$12:$A$32,1,FALSE)),LEFT(A188,2),"PRL")</f>
        <v>PR</v>
      </c>
      <c r="AP188" s="122" t="str">
        <f t="shared" si="19"/>
        <v>PR563</v>
      </c>
      <c r="AQ188" s="163" t="s">
        <v>881</v>
      </c>
      <c r="AR188" s="229" t="s">
        <v>781</v>
      </c>
      <c r="AS188" s="367" t="str">
        <f>IF(ISERROR(VLOOKUP($A188,'RAB Cat Lookup'!$B$4:$E$351,2,FALSE))=TRUE,"Unallocated",VLOOKUP($A188,'RAB Cat Lookup'!$B$4:$E$351,2,FALSE))</f>
        <v>Unallocated</v>
      </c>
      <c r="AT188" s="367" t="str">
        <f>IF(ISERROR(VLOOKUP($A188,'RAB Cat Lookup'!$B$4:$E$351,4,FALSE))=TRUE,"Unallocated",VLOOKUP($A188,'RAB Cat Lookup'!$B$4:$E$351,4,FALSE))</f>
        <v>Unallocated</v>
      </c>
      <c r="AU188" s="121" t="str">
        <f t="shared" si="20"/>
        <v/>
      </c>
    </row>
    <row r="189" spans="1:47" x14ac:dyDescent="0.25">
      <c r="A189" s="217" t="s">
        <v>487</v>
      </c>
      <c r="B189" s="217" t="s">
        <v>958</v>
      </c>
      <c r="C189" s="123" t="s">
        <v>513</v>
      </c>
      <c r="D189" s="218">
        <f>S189/Config!A$40</f>
        <v>674.65043874999992</v>
      </c>
      <c r="E189" s="219">
        <f>T189/Config!B$40</f>
        <v>0</v>
      </c>
      <c r="F189" s="219">
        <f>U189/Config!C$40</f>
        <v>0</v>
      </c>
      <c r="G189" s="219">
        <f>V189/Config!D$40</f>
        <v>0</v>
      </c>
      <c r="H189" s="219">
        <f>IF('Division Lvl'!H189="","",'Division Lvl'!H189/Escalators!C$11)</f>
        <v>0</v>
      </c>
      <c r="I189" s="220">
        <f>IF('Division Lvl'!I189="","",'Division Lvl'!I189/Escalators!D$11)</f>
        <v>0</v>
      </c>
      <c r="J189" s="220">
        <f>IF('Division Lvl'!J189="","",'Division Lvl'!J189/Escalators!E$11)</f>
        <v>0</v>
      </c>
      <c r="K189" s="220">
        <f>IF('Division Lvl'!K189="","",'Division Lvl'!K189/Escalators!F$11)</f>
        <v>0</v>
      </c>
      <c r="L189" s="220">
        <f>IF('Division Lvl'!L189="","",'Division Lvl'!L189/Escalators!G$11)</f>
        <v>0</v>
      </c>
      <c r="M189" s="220">
        <f>IF('Division Lvl'!M189="","",'Division Lvl'!M189/Escalators!H$11)</f>
        <v>0</v>
      </c>
      <c r="N189" s="220">
        <f>IF('Division Lvl'!N189="","",'Division Lvl'!N189/Escalators!I$11)</f>
        <v>0</v>
      </c>
      <c r="O189" s="220">
        <f>IF('Division Lvl'!O189="","",'Division Lvl'!O189/Escalators!J$11)</f>
        <v>0</v>
      </c>
      <c r="P189" s="220">
        <f>IF('Division Lvl'!P189="","",'Division Lvl'!P189/Escalators!K$11)</f>
        <v>0</v>
      </c>
      <c r="Q189" s="220">
        <f>IF('Division Lvl'!Q189="","",'Division Lvl'!Q189/Escalators!L$11)</f>
        <v>0</v>
      </c>
      <c r="R189" s="221">
        <v>0</v>
      </c>
      <c r="S189" s="222">
        <v>611.20000000000005</v>
      </c>
      <c r="T189" s="223">
        <v>0</v>
      </c>
      <c r="U189" s="223">
        <v>0</v>
      </c>
      <c r="V189" s="223">
        <v>0</v>
      </c>
      <c r="W189" s="223">
        <v>0</v>
      </c>
      <c r="X189" s="224">
        <f>I189*Config!F$40</f>
        <v>0</v>
      </c>
      <c r="Y189" s="224">
        <f>J189*Config!G$40</f>
        <v>0</v>
      </c>
      <c r="Z189" s="224">
        <f>K189*Config!H$40</f>
        <v>0</v>
      </c>
      <c r="AA189" s="224">
        <f>L189*Config!I$40</f>
        <v>0</v>
      </c>
      <c r="AB189" s="224">
        <f>M189*Config!J$40</f>
        <v>0</v>
      </c>
      <c r="AC189" s="224">
        <f>N189*Config!K$40</f>
        <v>0</v>
      </c>
      <c r="AD189" s="224">
        <f>O189*Config!L$40</f>
        <v>0</v>
      </c>
      <c r="AE189" s="224">
        <f>P189*Config!M$40</f>
        <v>0</v>
      </c>
      <c r="AF189" s="224">
        <f>Q189*Config!N$40</f>
        <v>0</v>
      </c>
      <c r="AG189" s="225">
        <f>R189*Config!O$40</f>
        <v>0</v>
      </c>
      <c r="AH189" s="226">
        <f t="shared" si="14"/>
        <v>0</v>
      </c>
      <c r="AI189" s="220">
        <f t="shared" si="15"/>
        <v>0</v>
      </c>
      <c r="AJ189" s="224">
        <f t="shared" si="16"/>
        <v>0</v>
      </c>
      <c r="AK189" s="225">
        <f t="shared" si="17"/>
        <v>0</v>
      </c>
      <c r="AL189" s="227" t="str">
        <f>IF(OR(SUM(X189:AG189)&lt;&gt;0,A189="EH"),INDEX(CASH!$B:$B,MATCH(A189,CASH!$A:$A,0)),"")</f>
        <v/>
      </c>
      <c r="AM189" s="231">
        <v>4950</v>
      </c>
      <c r="AN189" s="228">
        <f t="shared" si="18"/>
        <v>0.12482092704578877</v>
      </c>
      <c r="AO189" s="122" t="str">
        <f>IF(ISERROR(VLOOKUP(A189,Config!$A$12:$A$32,1,FALSE)),LEFT(A189,2),"PRL")</f>
        <v>PR</v>
      </c>
      <c r="AP189" s="122" t="str">
        <f t="shared" si="19"/>
        <v>PR595</v>
      </c>
      <c r="AQ189" s="163" t="s">
        <v>881</v>
      </c>
      <c r="AR189" s="229" t="s">
        <v>781</v>
      </c>
      <c r="AS189" s="367" t="str">
        <f>IF(ISERROR(VLOOKUP($A189,'RAB Cat Lookup'!$B$4:$E$351,2,FALSE))=TRUE,"Unallocated",VLOOKUP($A189,'RAB Cat Lookup'!$B$4:$E$351,2,FALSE))</f>
        <v>Unallocated</v>
      </c>
      <c r="AT189" s="367" t="str">
        <f>IF(ISERROR(VLOOKUP($A189,'RAB Cat Lookup'!$B$4:$E$351,4,FALSE))=TRUE,"Unallocated",VLOOKUP($A189,'RAB Cat Lookup'!$B$4:$E$351,4,FALSE))</f>
        <v>Unallocated</v>
      </c>
      <c r="AU189" s="121" t="str">
        <f t="shared" si="20"/>
        <v/>
      </c>
    </row>
    <row r="190" spans="1:47" x14ac:dyDescent="0.25">
      <c r="A190" s="217" t="s">
        <v>107</v>
      </c>
      <c r="B190" s="217" t="s">
        <v>323</v>
      </c>
      <c r="C190" s="123" t="s">
        <v>513</v>
      </c>
      <c r="D190" s="218">
        <f>S190/Config!A$40</f>
        <v>7139181.0327918958</v>
      </c>
      <c r="E190" s="219">
        <f>T190/Config!B$40</f>
        <v>5702680.8091068752</v>
      </c>
      <c r="F190" s="219">
        <f>U190/Config!C$40</f>
        <v>4918321.4277124973</v>
      </c>
      <c r="G190" s="219">
        <f>V190/Config!D$40</f>
        <v>281593.36074999988</v>
      </c>
      <c r="H190" s="219">
        <f>IF('Division Lvl'!H190="","",'Division Lvl'!H190/Escalators!C$11)</f>
        <v>179571.14</v>
      </c>
      <c r="I190" s="220">
        <f>IF('Division Lvl'!I190="","",'Division Lvl'!I190/Escalators!D$11)</f>
        <v>0</v>
      </c>
      <c r="J190" s="220">
        <f>IF('Division Lvl'!J190="","",'Division Lvl'!J190/Escalators!E$11)</f>
        <v>0</v>
      </c>
      <c r="K190" s="220">
        <f>IF('Division Lvl'!K190="","",'Division Lvl'!K190/Escalators!F$11)</f>
        <v>0</v>
      </c>
      <c r="L190" s="220">
        <f>IF('Division Lvl'!L190="","",'Division Lvl'!L190/Escalators!G$11)</f>
        <v>0</v>
      </c>
      <c r="M190" s="220">
        <f>IF('Division Lvl'!M190="","",'Division Lvl'!M190/Escalators!H$11)</f>
        <v>0</v>
      </c>
      <c r="N190" s="220">
        <f>IF('Division Lvl'!N190="","",'Division Lvl'!N190/Escalators!I$11)</f>
        <v>0</v>
      </c>
      <c r="O190" s="220">
        <f>IF('Division Lvl'!O190="","",'Division Lvl'!O190/Escalators!J$11)</f>
        <v>0</v>
      </c>
      <c r="P190" s="220">
        <f>IF('Division Lvl'!P190="","",'Division Lvl'!P190/Escalators!K$11)</f>
        <v>0</v>
      </c>
      <c r="Q190" s="220">
        <f>IF('Division Lvl'!Q190="","",'Division Lvl'!Q190/Escalators!L$11)</f>
        <v>0</v>
      </c>
      <c r="R190" s="221">
        <v>0</v>
      </c>
      <c r="S190" s="222">
        <v>6467745.6599999992</v>
      </c>
      <c r="T190" s="223">
        <v>5295506.040000001</v>
      </c>
      <c r="U190" s="223">
        <v>4681329.1399999978</v>
      </c>
      <c r="V190" s="223">
        <v>274725.22999999992</v>
      </c>
      <c r="W190" s="223">
        <v>179571.14</v>
      </c>
      <c r="X190" s="224">
        <f>I190*Config!F$40</f>
        <v>0</v>
      </c>
      <c r="Y190" s="224">
        <f>J190*Config!G$40</f>
        <v>0</v>
      </c>
      <c r="Z190" s="224">
        <f>K190*Config!H$40</f>
        <v>0</v>
      </c>
      <c r="AA190" s="224">
        <f>L190*Config!I$40</f>
        <v>0</v>
      </c>
      <c r="AB190" s="224">
        <f>M190*Config!J$40</f>
        <v>0</v>
      </c>
      <c r="AC190" s="224">
        <f>N190*Config!K$40</f>
        <v>0</v>
      </c>
      <c r="AD190" s="224">
        <f>O190*Config!L$40</f>
        <v>0</v>
      </c>
      <c r="AE190" s="224">
        <f>P190*Config!M$40</f>
        <v>0</v>
      </c>
      <c r="AF190" s="224">
        <f>Q190*Config!N$40</f>
        <v>0</v>
      </c>
      <c r="AG190" s="225">
        <f>R190*Config!O$40</f>
        <v>0</v>
      </c>
      <c r="AH190" s="226">
        <f t="shared" si="14"/>
        <v>0</v>
      </c>
      <c r="AI190" s="220">
        <f t="shared" si="15"/>
        <v>0</v>
      </c>
      <c r="AJ190" s="224">
        <f t="shared" si="16"/>
        <v>0</v>
      </c>
      <c r="AK190" s="225">
        <f t="shared" si="17"/>
        <v>0</v>
      </c>
      <c r="AL190" s="227" t="str">
        <f>IF(OR(SUM(X190:AG190)&lt;&gt;0,A190="EH"),INDEX(CASH!$B:$B,MATCH(A190,CASH!$A:$A,0)),"")</f>
        <v/>
      </c>
      <c r="AM190" s="230">
        <v>4050</v>
      </c>
      <c r="AN190" s="228">
        <f t="shared" si="18"/>
        <v>0.36998259076140289</v>
      </c>
      <c r="AO190" s="122" t="str">
        <f>IF(ISERROR(VLOOKUP(A190,Config!$A$12:$A$32,1,FALSE)),LEFT(A190,2),"PRL")</f>
        <v>PR</v>
      </c>
      <c r="AP190" s="122" t="str">
        <f t="shared" si="19"/>
        <v>PR596</v>
      </c>
      <c r="AQ190" s="163" t="s">
        <v>881</v>
      </c>
      <c r="AR190" s="229" t="s">
        <v>781</v>
      </c>
      <c r="AS190" s="367" t="str">
        <f>IF(ISERROR(VLOOKUP($A190,'RAB Cat Lookup'!$B$4:$E$351,2,FALSE))=TRUE,"Unallocated",VLOOKUP($A190,'RAB Cat Lookup'!$B$4:$E$351,2,FALSE))</f>
        <v>Std</v>
      </c>
      <c r="AT190" s="367" t="str">
        <f>IF(ISERROR(VLOOKUP($A190,'RAB Cat Lookup'!$B$4:$E$351,4,FALSE))=TRUE,"Unallocated",VLOOKUP($A190,'RAB Cat Lookup'!$B$4:$E$351,4,FALSE))</f>
        <v>Substations</v>
      </c>
      <c r="AU190" s="121" t="str">
        <f t="shared" si="20"/>
        <v/>
      </c>
    </row>
    <row r="191" spans="1:47" x14ac:dyDescent="0.25">
      <c r="A191" s="217" t="s">
        <v>147</v>
      </c>
      <c r="B191" s="217" t="s">
        <v>324</v>
      </c>
      <c r="C191" s="123" t="s">
        <v>513</v>
      </c>
      <c r="D191" s="218">
        <f>S191/Config!A$40</f>
        <v>0</v>
      </c>
      <c r="E191" s="219">
        <f>T191/Config!B$40</f>
        <v>0</v>
      </c>
      <c r="F191" s="219">
        <f>U191/Config!C$40</f>
        <v>0</v>
      </c>
      <c r="G191" s="219">
        <f>V191/Config!D$40</f>
        <v>29673.749999999996</v>
      </c>
      <c r="H191" s="219">
        <f>IF('Division Lvl'!H191="","",'Division Lvl'!H191/Escalators!C$11)</f>
        <v>3367600</v>
      </c>
      <c r="I191" s="220">
        <f>IF('Division Lvl'!I191="","",'Division Lvl'!I191/Escalators!D$11)</f>
        <v>0</v>
      </c>
      <c r="J191" s="220">
        <f>IF('Division Lvl'!J191="","",'Division Lvl'!J191/Escalators!E$11)</f>
        <v>0</v>
      </c>
      <c r="K191" s="220">
        <f>IF('Division Lvl'!K191="","",'Division Lvl'!K191/Escalators!F$11)</f>
        <v>0</v>
      </c>
      <c r="L191" s="220">
        <f>IF('Division Lvl'!L191="","",'Division Lvl'!L191/Escalators!G$11)</f>
        <v>0</v>
      </c>
      <c r="M191" s="220">
        <f>IF('Division Lvl'!M191="","",'Division Lvl'!M191/Escalators!H$11)</f>
        <v>0</v>
      </c>
      <c r="N191" s="220">
        <f>IF('Division Lvl'!N191="","",'Division Lvl'!N191/Escalators!I$11)</f>
        <v>0</v>
      </c>
      <c r="O191" s="220">
        <f>IF('Division Lvl'!O191="","",'Division Lvl'!O191/Escalators!J$11)</f>
        <v>0</v>
      </c>
      <c r="P191" s="220">
        <f>IF('Division Lvl'!P191="","",'Division Lvl'!P191/Escalators!K$11)</f>
        <v>0</v>
      </c>
      <c r="Q191" s="220">
        <f>IF('Division Lvl'!Q191="","",'Division Lvl'!Q191/Escalators!L$11)</f>
        <v>0</v>
      </c>
      <c r="R191" s="221">
        <v>0</v>
      </c>
      <c r="S191" s="222">
        <v>0</v>
      </c>
      <c r="T191" s="223">
        <v>0</v>
      </c>
      <c r="U191" s="223">
        <v>0</v>
      </c>
      <c r="V191" s="223">
        <v>28950</v>
      </c>
      <c r="W191" s="223">
        <v>3367600</v>
      </c>
      <c r="X191" s="224">
        <f>I191*Config!F$40</f>
        <v>0</v>
      </c>
      <c r="Y191" s="224">
        <f>J191*Config!G$40</f>
        <v>0</v>
      </c>
      <c r="Z191" s="224">
        <f>K191*Config!H$40</f>
        <v>0</v>
      </c>
      <c r="AA191" s="224">
        <f>L191*Config!I$40</f>
        <v>0</v>
      </c>
      <c r="AB191" s="224">
        <f>M191*Config!J$40</f>
        <v>0</v>
      </c>
      <c r="AC191" s="224">
        <f>N191*Config!K$40</f>
        <v>0</v>
      </c>
      <c r="AD191" s="224">
        <f>O191*Config!L$40</f>
        <v>0</v>
      </c>
      <c r="AE191" s="224">
        <f>P191*Config!M$40</f>
        <v>0</v>
      </c>
      <c r="AF191" s="224">
        <f>Q191*Config!N$40</f>
        <v>0</v>
      </c>
      <c r="AG191" s="225">
        <f>R191*Config!O$40</f>
        <v>0</v>
      </c>
      <c r="AH191" s="226">
        <f t="shared" si="14"/>
        <v>0</v>
      </c>
      <c r="AI191" s="220">
        <f t="shared" si="15"/>
        <v>0</v>
      </c>
      <c r="AJ191" s="224">
        <f t="shared" si="16"/>
        <v>0</v>
      </c>
      <c r="AK191" s="225">
        <f t="shared" si="17"/>
        <v>0</v>
      </c>
      <c r="AL191" s="227" t="str">
        <f>IF(OR(SUM(X191:AG191)&lt;&gt;0,A191="EH"),INDEX(CASH!$B:$B,MATCH(A191,CASH!$A:$A,0)),"")</f>
        <v/>
      </c>
      <c r="AM191" s="230">
        <v>2100</v>
      </c>
      <c r="AN191" s="228">
        <f t="shared" si="18"/>
        <v>0.77826492135129255</v>
      </c>
      <c r="AO191" s="122" t="str">
        <f>IF(ISERROR(VLOOKUP(A191,Config!$A$12:$A$32,1,FALSE)),LEFT(A191,2),"PRL")</f>
        <v>PRL</v>
      </c>
      <c r="AP191" s="122" t="str">
        <f t="shared" si="19"/>
        <v>PR599</v>
      </c>
      <c r="AQ191" s="163" t="s">
        <v>881</v>
      </c>
      <c r="AR191" s="229" t="s">
        <v>781</v>
      </c>
      <c r="AS191" s="367" t="str">
        <f>IF(ISERROR(VLOOKUP($A191,'RAB Cat Lookup'!$B$4:$E$351,2,FALSE))=TRUE,"Unallocated",VLOOKUP($A191,'RAB Cat Lookup'!$B$4:$E$351,2,FALSE))</f>
        <v>Std</v>
      </c>
      <c r="AT191" s="367" t="str">
        <f>IF(ISERROR(VLOOKUP($A191,'RAB Cat Lookup'!$B$4:$E$351,4,FALSE))=TRUE,"Unallocated",VLOOKUP($A191,'RAB Cat Lookup'!$B$4:$E$351,4,FALSE))</f>
        <v>Land</v>
      </c>
      <c r="AU191" s="121" t="str">
        <f t="shared" si="20"/>
        <v/>
      </c>
    </row>
    <row r="192" spans="1:47" x14ac:dyDescent="0.25">
      <c r="A192" s="217" t="s">
        <v>148</v>
      </c>
      <c r="B192" s="217" t="s">
        <v>325</v>
      </c>
      <c r="C192" s="123" t="s">
        <v>514</v>
      </c>
      <c r="D192" s="218">
        <f>S192/Config!A$40</f>
        <v>0</v>
      </c>
      <c r="E192" s="219">
        <f>T192/Config!B$40</f>
        <v>0</v>
      </c>
      <c r="F192" s="219">
        <f>U192/Config!C$40</f>
        <v>0</v>
      </c>
      <c r="G192" s="219">
        <f>V192/Config!D$40</f>
        <v>0</v>
      </c>
      <c r="H192" s="219">
        <f>IF('Division Lvl'!H192="","",'Division Lvl'!H192/Escalators!C$11)</f>
        <v>0</v>
      </c>
      <c r="I192" s="220">
        <f>IF('Division Lvl'!I192="","",'Division Lvl'!I192/Escalators!D$11)</f>
        <v>0</v>
      </c>
      <c r="J192" s="220">
        <f>IF('Division Lvl'!J192="","",'Division Lvl'!J192/Escalators!E$11)</f>
        <v>0</v>
      </c>
      <c r="K192" s="220">
        <f>IF('Division Lvl'!K192="","",'Division Lvl'!K192/Escalators!F$11)</f>
        <v>0</v>
      </c>
      <c r="L192" s="220">
        <f>IF('Division Lvl'!L192="","",'Division Lvl'!L192/Escalators!G$11)</f>
        <v>0</v>
      </c>
      <c r="M192" s="220">
        <f>IF('Division Lvl'!M192="","",'Division Lvl'!M192/Escalators!H$11)</f>
        <v>0</v>
      </c>
      <c r="N192" s="220">
        <f>IF('Division Lvl'!N192="","",'Division Lvl'!N192/Escalators!I$11)</f>
        <v>0</v>
      </c>
      <c r="O192" s="220">
        <f>IF('Division Lvl'!O192="","",'Division Lvl'!O192/Escalators!J$11)</f>
        <v>0</v>
      </c>
      <c r="P192" s="220">
        <f>IF('Division Lvl'!P192="","",'Division Lvl'!P192/Escalators!K$11)</f>
        <v>4944793.307000177</v>
      </c>
      <c r="Q192" s="220">
        <f>IF('Division Lvl'!Q192="","",'Division Lvl'!Q192/Escalators!L$11)</f>
        <v>0</v>
      </c>
      <c r="R192" s="221">
        <v>0</v>
      </c>
      <c r="S192" s="222">
        <v>0</v>
      </c>
      <c r="T192" s="223">
        <v>0</v>
      </c>
      <c r="U192" s="223">
        <v>0</v>
      </c>
      <c r="V192" s="223">
        <v>0</v>
      </c>
      <c r="W192" s="223">
        <v>0</v>
      </c>
      <c r="X192" s="224">
        <f>I192*Config!F$40</f>
        <v>0</v>
      </c>
      <c r="Y192" s="224">
        <f>J192*Config!G$40</f>
        <v>0</v>
      </c>
      <c r="Z192" s="224">
        <f>K192*Config!H$40</f>
        <v>0</v>
      </c>
      <c r="AA192" s="224">
        <f>L192*Config!I$40</f>
        <v>0</v>
      </c>
      <c r="AB192" s="224">
        <f>M192*Config!J$40</f>
        <v>0</v>
      </c>
      <c r="AC192" s="224">
        <f>N192*Config!K$40</f>
        <v>0</v>
      </c>
      <c r="AD192" s="224">
        <f>O192*Config!L$40</f>
        <v>0</v>
      </c>
      <c r="AE192" s="224">
        <f>P192*Config!M$40</f>
        <v>6024750.4928366635</v>
      </c>
      <c r="AF192" s="224">
        <f>Q192*Config!N$40</f>
        <v>0</v>
      </c>
      <c r="AG192" s="225">
        <f>R192*Config!O$40</f>
        <v>0</v>
      </c>
      <c r="AH192" s="226">
        <f t="shared" si="14"/>
        <v>0</v>
      </c>
      <c r="AI192" s="220">
        <f t="shared" si="15"/>
        <v>4944793.307000177</v>
      </c>
      <c r="AJ192" s="224">
        <f t="shared" si="16"/>
        <v>0</v>
      </c>
      <c r="AK192" s="225">
        <f t="shared" si="17"/>
        <v>6024750.4928366635</v>
      </c>
      <c r="AL192" s="227">
        <f>IF(OR(SUM(X192:AG192)&lt;&gt;0,A192="EH"),INDEX(CASH!$B:$B,MATCH(A192,CASH!$A:$A,0)),"")</f>
        <v>70</v>
      </c>
      <c r="AM192" s="122">
        <f>AL192*VLOOKUP(C192,Config!$A$3:$C$9,3,FALSE)</f>
        <v>350</v>
      </c>
      <c r="AN192" s="228">
        <f t="shared" si="18"/>
        <v>0.9970899965076957</v>
      </c>
      <c r="AO192" s="122" t="str">
        <f>IF(ISERROR(VLOOKUP(A192,Config!$A$12:$A$32,1,FALSE)),LEFT(A192,2),"PRL")</f>
        <v>PRL</v>
      </c>
      <c r="AP192" s="122" t="str">
        <f t="shared" si="19"/>
        <v>PR602</v>
      </c>
      <c r="AQ192" s="163" t="s">
        <v>881</v>
      </c>
      <c r="AR192" s="229" t="s">
        <v>781</v>
      </c>
      <c r="AS192" s="367" t="str">
        <f>IF(ISERROR(VLOOKUP($A192,'RAB Cat Lookup'!$B$4:$E$351,2,FALSE))=TRUE,"Unallocated",VLOOKUP($A192,'RAB Cat Lookup'!$B$4:$E$351,2,FALSE))</f>
        <v>Std</v>
      </c>
      <c r="AT192" s="367" t="str">
        <f>IF(ISERROR(VLOOKUP($A192,'RAB Cat Lookup'!$B$4:$E$351,4,FALSE))=TRUE,"Unallocated",VLOOKUP($A192,'RAB Cat Lookup'!$B$4:$E$351,4,FALSE))</f>
        <v>Land</v>
      </c>
      <c r="AU192" s="121" t="str">
        <f t="shared" si="20"/>
        <v/>
      </c>
    </row>
    <row r="193" spans="1:47" x14ac:dyDescent="0.25">
      <c r="A193" s="217" t="s">
        <v>149</v>
      </c>
      <c r="B193" s="217" t="s">
        <v>326</v>
      </c>
      <c r="C193" s="123" t="s">
        <v>514</v>
      </c>
      <c r="D193" s="218">
        <f>S193/Config!A$40</f>
        <v>0</v>
      </c>
      <c r="E193" s="219">
        <f>T193/Config!B$40</f>
        <v>0</v>
      </c>
      <c r="F193" s="219">
        <f>U193/Config!C$40</f>
        <v>0</v>
      </c>
      <c r="G193" s="219">
        <f>V193/Config!D$40</f>
        <v>0</v>
      </c>
      <c r="H193" s="219">
        <f>IF('Division Lvl'!H193="","",'Division Lvl'!H193/Escalators!C$11)</f>
        <v>0</v>
      </c>
      <c r="I193" s="220">
        <f>IF('Division Lvl'!I193="","",'Division Lvl'!I193/Escalators!D$11)</f>
        <v>0</v>
      </c>
      <c r="J193" s="220">
        <f>IF('Division Lvl'!J193="","",'Division Lvl'!J193/Escalators!E$11)</f>
        <v>0</v>
      </c>
      <c r="K193" s="220">
        <f>IF('Division Lvl'!K193="","",'Division Lvl'!K193/Escalators!F$11)</f>
        <v>0</v>
      </c>
      <c r="L193" s="220">
        <f>IF('Division Lvl'!L193="","",'Division Lvl'!L193/Escalators!G$11)</f>
        <v>0</v>
      </c>
      <c r="M193" s="220">
        <f>IF('Division Lvl'!M193="","",'Division Lvl'!M193/Escalators!H$11)</f>
        <v>0</v>
      </c>
      <c r="N193" s="220">
        <f>IF('Division Lvl'!N193="","",'Division Lvl'!N193/Escalators!I$11)</f>
        <v>0</v>
      </c>
      <c r="O193" s="220">
        <f>IF('Division Lvl'!O193="","",'Division Lvl'!O193/Escalators!J$11)</f>
        <v>0</v>
      </c>
      <c r="P193" s="220">
        <f>IF('Division Lvl'!P193="","",'Division Lvl'!P193/Escalators!K$11)</f>
        <v>0</v>
      </c>
      <c r="Q193" s="220">
        <f>IF('Division Lvl'!Q193="","",'Division Lvl'!Q193/Escalators!L$11)</f>
        <v>0</v>
      </c>
      <c r="R193" s="221">
        <v>5000000</v>
      </c>
      <c r="S193" s="222">
        <v>0</v>
      </c>
      <c r="T193" s="223">
        <v>0</v>
      </c>
      <c r="U193" s="223">
        <v>0</v>
      </c>
      <c r="V193" s="223">
        <v>0</v>
      </c>
      <c r="W193" s="223">
        <v>0</v>
      </c>
      <c r="X193" s="224">
        <f>I193*Config!F$40</f>
        <v>0</v>
      </c>
      <c r="Y193" s="224">
        <f>J193*Config!G$40</f>
        <v>0</v>
      </c>
      <c r="Z193" s="224">
        <f>K193*Config!H$40</f>
        <v>0</v>
      </c>
      <c r="AA193" s="224">
        <f>L193*Config!I$40</f>
        <v>0</v>
      </c>
      <c r="AB193" s="224">
        <f>M193*Config!J$40</f>
        <v>0</v>
      </c>
      <c r="AC193" s="224">
        <f>N193*Config!K$40</f>
        <v>0</v>
      </c>
      <c r="AD193" s="224">
        <f>O193*Config!L$40</f>
        <v>0</v>
      </c>
      <c r="AE193" s="224">
        <f>P193*Config!M$40</f>
        <v>0</v>
      </c>
      <c r="AF193" s="224">
        <f>Q193*Config!N$40</f>
        <v>0</v>
      </c>
      <c r="AG193" s="225">
        <f>R193*Config!O$40</f>
        <v>6400422.7209817851</v>
      </c>
      <c r="AH193" s="226">
        <f t="shared" si="14"/>
        <v>0</v>
      </c>
      <c r="AI193" s="220">
        <f t="shared" si="15"/>
        <v>5000000</v>
      </c>
      <c r="AJ193" s="224">
        <f t="shared" si="16"/>
        <v>0</v>
      </c>
      <c r="AK193" s="225">
        <f t="shared" si="17"/>
        <v>6400422.7209817851</v>
      </c>
      <c r="AL193" s="227">
        <f>IF(OR(SUM(X193:AG193)&lt;&gt;0,A193="EH"),INDEX(CASH!$B:$B,MATCH(A193,CASH!$A:$A,0)),"")</f>
        <v>100</v>
      </c>
      <c r="AM193" s="122">
        <f>AL193*VLOOKUP(C193,Config!$A$3:$C$9,3,FALSE)</f>
        <v>500</v>
      </c>
      <c r="AN193" s="228">
        <f t="shared" si="18"/>
        <v>0.99193572733142954</v>
      </c>
      <c r="AO193" s="122" t="str">
        <f>IF(ISERROR(VLOOKUP(A193,Config!$A$12:$A$32,1,FALSE)),LEFT(A193,2),"PRL")</f>
        <v>PRL</v>
      </c>
      <c r="AP193" s="122" t="str">
        <f t="shared" si="19"/>
        <v>PR603</v>
      </c>
      <c r="AQ193" s="163" t="s">
        <v>881</v>
      </c>
      <c r="AR193" s="229" t="s">
        <v>781</v>
      </c>
      <c r="AS193" s="367" t="str">
        <f>IF(ISERROR(VLOOKUP($A193,'RAB Cat Lookup'!$B$4:$E$351,2,FALSE))=TRUE,"Unallocated",VLOOKUP($A193,'RAB Cat Lookup'!$B$4:$E$351,2,FALSE))</f>
        <v>Std</v>
      </c>
      <c r="AT193" s="367" t="str">
        <f>IF(ISERROR(VLOOKUP($A193,'RAB Cat Lookup'!$B$4:$E$351,4,FALSE))=TRUE,"Unallocated",VLOOKUP($A193,'RAB Cat Lookup'!$B$4:$E$351,4,FALSE))</f>
        <v>Land</v>
      </c>
      <c r="AU193" s="121" t="str">
        <f t="shared" si="20"/>
        <v/>
      </c>
    </row>
    <row r="194" spans="1:47" x14ac:dyDescent="0.25">
      <c r="A194" s="217" t="s">
        <v>108</v>
      </c>
      <c r="B194" s="217" t="s">
        <v>856</v>
      </c>
      <c r="C194" s="123" t="s">
        <v>516</v>
      </c>
      <c r="D194" s="218">
        <f>S194/Config!A$40</f>
        <v>0</v>
      </c>
      <c r="E194" s="219">
        <f>T194/Config!B$40</f>
        <v>0</v>
      </c>
      <c r="F194" s="219">
        <f>U194/Config!C$40</f>
        <v>0</v>
      </c>
      <c r="G194" s="219">
        <f>V194/Config!D$40</f>
        <v>0</v>
      </c>
      <c r="H194" s="219">
        <f>IF('Division Lvl'!H194="","",'Division Lvl'!H194/Escalators!C$11)</f>
        <v>0</v>
      </c>
      <c r="I194" s="220">
        <f>IF('Division Lvl'!I194="","",'Division Lvl'!I194/Escalators!D$11)</f>
        <v>0</v>
      </c>
      <c r="J194" s="220">
        <f>IF('Division Lvl'!J194="","",'Division Lvl'!J194/Escalators!E$11)</f>
        <v>0</v>
      </c>
      <c r="K194" s="220">
        <f>IF('Division Lvl'!K194="","",'Division Lvl'!K194/Escalators!F$11)</f>
        <v>4063923.0302347839</v>
      </c>
      <c r="L194" s="220">
        <f>IF('Division Lvl'!L194="","",'Division Lvl'!L194/Escalators!G$11)</f>
        <v>8102959.8554076273</v>
      </c>
      <c r="M194" s="220">
        <f>IF('Division Lvl'!M194="","",'Division Lvl'!M194/Escalators!H$11)</f>
        <v>4619623.6991318446</v>
      </c>
      <c r="N194" s="220">
        <f>IF('Division Lvl'!N194="","",'Division Lvl'!N194/Escalators!I$11)</f>
        <v>3461355.3149001235</v>
      </c>
      <c r="O194" s="220">
        <f>IF('Division Lvl'!O194="","",'Division Lvl'!O194/Escalators!J$11)</f>
        <v>0</v>
      </c>
      <c r="P194" s="220">
        <f>IF('Division Lvl'!P194="","",'Division Lvl'!P194/Escalators!K$11)</f>
        <v>0</v>
      </c>
      <c r="Q194" s="220">
        <f>IF('Division Lvl'!Q194="","",'Division Lvl'!Q194/Escalators!L$11)</f>
        <v>0</v>
      </c>
      <c r="R194" s="221">
        <v>0</v>
      </c>
      <c r="S194" s="222">
        <v>0</v>
      </c>
      <c r="T194" s="223">
        <v>0</v>
      </c>
      <c r="U194" s="223">
        <v>0</v>
      </c>
      <c r="V194" s="223">
        <v>0</v>
      </c>
      <c r="W194" s="223">
        <v>0</v>
      </c>
      <c r="X194" s="224">
        <f>I194*Config!F$40</f>
        <v>0</v>
      </c>
      <c r="Y194" s="224">
        <f>J194*Config!G$40</f>
        <v>0</v>
      </c>
      <c r="Z194" s="224">
        <f>K194*Config!H$40</f>
        <v>4376400.6119814301</v>
      </c>
      <c r="AA194" s="224">
        <f>L194*Config!I$40</f>
        <v>8944151.5406158231</v>
      </c>
      <c r="AB194" s="224">
        <f>M194*Config!J$40</f>
        <v>5226680.1936619366</v>
      </c>
      <c r="AC194" s="224">
        <f>N194*Config!K$40</f>
        <v>4014110.9767858791</v>
      </c>
      <c r="AD194" s="224">
        <f>O194*Config!L$40</f>
        <v>0</v>
      </c>
      <c r="AE194" s="224">
        <f>P194*Config!M$40</f>
        <v>0</v>
      </c>
      <c r="AF194" s="224">
        <f>Q194*Config!N$40</f>
        <v>0</v>
      </c>
      <c r="AG194" s="225">
        <f>R194*Config!O$40</f>
        <v>0</v>
      </c>
      <c r="AH194" s="226">
        <f t="shared" ref="AH194:AH257" si="21">SUM(I194:M194)</f>
        <v>16786506.584774256</v>
      </c>
      <c r="AI194" s="220">
        <f t="shared" ref="AI194:AI257" si="22">SUM(I194:R194)</f>
        <v>20247861.899674378</v>
      </c>
      <c r="AJ194" s="224">
        <f t="shared" ref="AJ194:AJ257" si="23">SUM(X194:AB194)</f>
        <v>18547232.346259188</v>
      </c>
      <c r="AK194" s="225">
        <f t="shared" ref="AK194:AK257" si="24">SUM(X194:AG194)</f>
        <v>22561343.323045067</v>
      </c>
      <c r="AL194" s="227">
        <f>IF(OR(SUM(X194:AG194)&lt;&gt;0,A194="EH"),INDEX(CASH!$B:$B,MATCH(A194,CASH!$A:$A,0)),"")</f>
        <v>110</v>
      </c>
      <c r="AM194" s="122">
        <f>AL194*VLOOKUP(C194,Config!$A$3:$C$9,3,FALSE)</f>
        <v>1100</v>
      </c>
      <c r="AN194" s="228">
        <f t="shared" ref="AN194:AN257" si="25">SUMIF($AM$2:$AM$418,"&gt;="&amp;AM194,$AJ$2:$AJ$418)/SUM($AJ$2:$AJ$418)</f>
        <v>0.95958215978511741</v>
      </c>
      <c r="AO194" s="122" t="str">
        <f>IF(ISERROR(VLOOKUP(A194,Config!$A$12:$A$32,1,FALSE)),LEFT(A194,2),"PRL")</f>
        <v>PR</v>
      </c>
      <c r="AP194" s="122" t="str">
        <f t="shared" ref="AP194:AP257" si="26">A194&amp;IF(LEFT(C194)="P",LOWER(MID(C194,11,1)),"")</f>
        <v>PR620</v>
      </c>
      <c r="AQ194" s="163" t="s">
        <v>881</v>
      </c>
      <c r="AR194" s="229" t="s">
        <v>781</v>
      </c>
      <c r="AS194" s="367" t="str">
        <f>IF(ISERROR(VLOOKUP($A194,'RAB Cat Lookup'!$B$4:$E$351,2,FALSE))=TRUE,"Unallocated",VLOOKUP($A194,'RAB Cat Lookup'!$B$4:$E$351,2,FALSE))</f>
        <v>Std</v>
      </c>
      <c r="AT194" s="367" t="str">
        <f>IF(ISERROR(VLOOKUP($A194,'RAB Cat Lookup'!$B$4:$E$351,4,FALSE))=TRUE,"Unallocated",VLOOKUP($A194,'RAB Cat Lookup'!$B$4:$E$351,4,FALSE))</f>
        <v>Substations</v>
      </c>
      <c r="AU194" s="121" t="str">
        <f t="shared" si="20"/>
        <v/>
      </c>
    </row>
    <row r="195" spans="1:47" x14ac:dyDescent="0.25">
      <c r="A195" s="217" t="s">
        <v>488</v>
      </c>
      <c r="B195" s="217" t="s">
        <v>568</v>
      </c>
      <c r="C195" s="123" t="s">
        <v>513</v>
      </c>
      <c r="D195" s="218">
        <f>S195/Config!A$40</f>
        <v>2246.866329511718</v>
      </c>
      <c r="E195" s="219">
        <f>T195/Config!B$40</f>
        <v>0</v>
      </c>
      <c r="F195" s="219">
        <f>U195/Config!C$40</f>
        <v>0</v>
      </c>
      <c r="G195" s="219">
        <f>V195/Config!D$40</f>
        <v>0</v>
      </c>
      <c r="H195" s="219">
        <f>IF('Division Lvl'!H195="","",'Division Lvl'!H195/Escalators!C$11)</f>
        <v>0</v>
      </c>
      <c r="I195" s="220">
        <f>IF('Division Lvl'!I195="","",'Division Lvl'!I195/Escalators!D$11)</f>
        <v>0</v>
      </c>
      <c r="J195" s="220">
        <f>IF('Division Lvl'!J195="","",'Division Lvl'!J195/Escalators!E$11)</f>
        <v>0</v>
      </c>
      <c r="K195" s="220">
        <f>IF('Division Lvl'!K195="","",'Division Lvl'!K195/Escalators!F$11)</f>
        <v>0</v>
      </c>
      <c r="L195" s="220">
        <f>IF('Division Lvl'!L195="","",'Division Lvl'!L195/Escalators!G$11)</f>
        <v>0</v>
      </c>
      <c r="M195" s="220">
        <f>IF('Division Lvl'!M195="","",'Division Lvl'!M195/Escalators!H$11)</f>
        <v>0</v>
      </c>
      <c r="N195" s="220">
        <f>IF('Division Lvl'!N195="","",'Division Lvl'!N195/Escalators!I$11)</f>
        <v>0</v>
      </c>
      <c r="O195" s="220">
        <f>IF('Division Lvl'!O195="","",'Division Lvl'!O195/Escalators!J$11)</f>
        <v>0</v>
      </c>
      <c r="P195" s="220">
        <f>IF('Division Lvl'!P195="","",'Division Lvl'!P195/Escalators!K$11)</f>
        <v>0</v>
      </c>
      <c r="Q195" s="220">
        <f>IF('Division Lvl'!Q195="","",'Division Lvl'!Q195/Escalators!L$11)</f>
        <v>0</v>
      </c>
      <c r="R195" s="221">
        <v>0</v>
      </c>
      <c r="S195" s="222">
        <v>2035.55</v>
      </c>
      <c r="T195" s="223">
        <v>0</v>
      </c>
      <c r="U195" s="223">
        <v>0</v>
      </c>
      <c r="V195" s="223">
        <v>0</v>
      </c>
      <c r="W195" s="223">
        <v>0</v>
      </c>
      <c r="X195" s="224">
        <f>I195*Config!F$40</f>
        <v>0</v>
      </c>
      <c r="Y195" s="224">
        <f>J195*Config!G$40</f>
        <v>0</v>
      </c>
      <c r="Z195" s="224">
        <f>K195*Config!H$40</f>
        <v>0</v>
      </c>
      <c r="AA195" s="224">
        <f>L195*Config!I$40</f>
        <v>0</v>
      </c>
      <c r="AB195" s="224">
        <f>M195*Config!J$40</f>
        <v>0</v>
      </c>
      <c r="AC195" s="224">
        <f>N195*Config!K$40</f>
        <v>0</v>
      </c>
      <c r="AD195" s="224">
        <f>O195*Config!L$40</f>
        <v>0</v>
      </c>
      <c r="AE195" s="224">
        <f>P195*Config!M$40</f>
        <v>0</v>
      </c>
      <c r="AF195" s="224">
        <f>Q195*Config!N$40</f>
        <v>0</v>
      </c>
      <c r="AG195" s="225">
        <f>R195*Config!O$40</f>
        <v>0</v>
      </c>
      <c r="AH195" s="226">
        <f t="shared" si="21"/>
        <v>0</v>
      </c>
      <c r="AI195" s="220">
        <f t="shared" si="22"/>
        <v>0</v>
      </c>
      <c r="AJ195" s="224">
        <f t="shared" si="23"/>
        <v>0</v>
      </c>
      <c r="AK195" s="225">
        <f t="shared" si="24"/>
        <v>0</v>
      </c>
      <c r="AL195" s="227" t="str">
        <f>IF(OR(SUM(X195:AG195)&lt;&gt;0,A195="EH"),INDEX(CASH!$B:$B,MATCH(A195,CASH!$A:$A,0)),"")</f>
        <v/>
      </c>
      <c r="AM195" s="231">
        <v>4950</v>
      </c>
      <c r="AN195" s="228">
        <f t="shared" si="25"/>
        <v>0.12482092704578877</v>
      </c>
      <c r="AO195" s="122" t="str">
        <f>IF(ISERROR(VLOOKUP(A195,Config!$A$12:$A$32,1,FALSE)),LEFT(A195,2),"PRL")</f>
        <v>PR</v>
      </c>
      <c r="AP195" s="122" t="str">
        <f t="shared" si="26"/>
        <v>PR632</v>
      </c>
      <c r="AQ195" s="163" t="s">
        <v>881</v>
      </c>
      <c r="AR195" s="229" t="s">
        <v>781</v>
      </c>
      <c r="AS195" s="367" t="str">
        <f>IF(ISERROR(VLOOKUP($A195,'RAB Cat Lookup'!$B$4:$E$351,2,FALSE))=TRUE,"Unallocated",VLOOKUP($A195,'RAB Cat Lookup'!$B$4:$E$351,2,FALSE))</f>
        <v>Unallocated</v>
      </c>
      <c r="AT195" s="367" t="str">
        <f>IF(ISERROR(VLOOKUP($A195,'RAB Cat Lookup'!$B$4:$E$351,4,FALSE))=TRUE,"Unallocated",VLOOKUP($A195,'RAB Cat Lookup'!$B$4:$E$351,4,FALSE))</f>
        <v>Unallocated</v>
      </c>
      <c r="AU195" s="121" t="str">
        <f t="shared" si="20"/>
        <v/>
      </c>
    </row>
    <row r="196" spans="1:47" x14ac:dyDescent="0.25">
      <c r="A196" s="217" t="s">
        <v>406</v>
      </c>
      <c r="B196" s="217" t="s">
        <v>569</v>
      </c>
      <c r="C196" s="123" t="s">
        <v>513</v>
      </c>
      <c r="D196" s="218">
        <f>S196/Config!A$40</f>
        <v>91518.89286234371</v>
      </c>
      <c r="E196" s="219">
        <f>T196/Config!B$40</f>
        <v>0</v>
      </c>
      <c r="F196" s="219">
        <f>U196/Config!C$40</f>
        <v>0</v>
      </c>
      <c r="G196" s="219">
        <f>V196/Config!D$40</f>
        <v>0</v>
      </c>
      <c r="H196" s="219">
        <f>IF('Division Lvl'!H196="","",'Division Lvl'!H196/Escalators!C$11)</f>
        <v>0</v>
      </c>
      <c r="I196" s="220">
        <f>IF('Division Lvl'!I196="","",'Division Lvl'!I196/Escalators!D$11)</f>
        <v>0</v>
      </c>
      <c r="J196" s="220">
        <f>IF('Division Lvl'!J196="","",'Division Lvl'!J196/Escalators!E$11)</f>
        <v>0</v>
      </c>
      <c r="K196" s="220">
        <f>IF('Division Lvl'!K196="","",'Division Lvl'!K196/Escalators!F$11)</f>
        <v>0</v>
      </c>
      <c r="L196" s="220">
        <f>IF('Division Lvl'!L196="","",'Division Lvl'!L196/Escalators!G$11)</f>
        <v>0</v>
      </c>
      <c r="M196" s="220">
        <f>IF('Division Lvl'!M196="","",'Division Lvl'!M196/Escalators!H$11)</f>
        <v>0</v>
      </c>
      <c r="N196" s="220">
        <f>IF('Division Lvl'!N196="","",'Division Lvl'!N196/Escalators!I$11)</f>
        <v>0</v>
      </c>
      <c r="O196" s="220">
        <f>IF('Division Lvl'!O196="","",'Division Lvl'!O196/Escalators!J$11)</f>
        <v>0</v>
      </c>
      <c r="P196" s="220">
        <f>IF('Division Lvl'!P196="","",'Division Lvl'!P196/Escalators!K$11)</f>
        <v>0</v>
      </c>
      <c r="Q196" s="220">
        <f>IF('Division Lvl'!Q196="","",'Division Lvl'!Q196/Escalators!L$11)</f>
        <v>0</v>
      </c>
      <c r="R196" s="221">
        <v>0</v>
      </c>
      <c r="S196" s="222">
        <v>82911.599999999991</v>
      </c>
      <c r="T196" s="223">
        <v>0</v>
      </c>
      <c r="U196" s="223">
        <v>0</v>
      </c>
      <c r="V196" s="223">
        <v>0</v>
      </c>
      <c r="W196" s="223">
        <v>0</v>
      </c>
      <c r="X196" s="224">
        <f>I196*Config!F$40</f>
        <v>0</v>
      </c>
      <c r="Y196" s="224">
        <f>J196*Config!G$40</f>
        <v>0</v>
      </c>
      <c r="Z196" s="224">
        <f>K196*Config!H$40</f>
        <v>0</v>
      </c>
      <c r="AA196" s="224">
        <f>L196*Config!I$40</f>
        <v>0</v>
      </c>
      <c r="AB196" s="224">
        <f>M196*Config!J$40</f>
        <v>0</v>
      </c>
      <c r="AC196" s="224">
        <f>N196*Config!K$40</f>
        <v>0</v>
      </c>
      <c r="AD196" s="224">
        <f>O196*Config!L$40</f>
        <v>0</v>
      </c>
      <c r="AE196" s="224">
        <f>P196*Config!M$40</f>
        <v>0</v>
      </c>
      <c r="AF196" s="224">
        <f>Q196*Config!N$40</f>
        <v>0</v>
      </c>
      <c r="AG196" s="225">
        <f>R196*Config!O$40</f>
        <v>0</v>
      </c>
      <c r="AH196" s="226">
        <f t="shared" si="21"/>
        <v>0</v>
      </c>
      <c r="AI196" s="220">
        <f t="shared" si="22"/>
        <v>0</v>
      </c>
      <c r="AJ196" s="224">
        <f t="shared" si="23"/>
        <v>0</v>
      </c>
      <c r="AK196" s="225">
        <f t="shared" si="24"/>
        <v>0</v>
      </c>
      <c r="AL196" s="227" t="str">
        <f>IF(OR(SUM(X196:AG196)&lt;&gt;0,A196="EH"),INDEX(CASH!$B:$B,MATCH(A196,CASH!$A:$A,0)),"")</f>
        <v/>
      </c>
      <c r="AM196" s="230">
        <v>4950</v>
      </c>
      <c r="AN196" s="228">
        <f t="shared" si="25"/>
        <v>0.12482092704578877</v>
      </c>
      <c r="AO196" s="122" t="str">
        <f>IF(ISERROR(VLOOKUP(A196,Config!$A$12:$A$32,1,FALSE)),LEFT(A196,2),"PRL")</f>
        <v>PR</v>
      </c>
      <c r="AP196" s="122" t="str">
        <f t="shared" si="26"/>
        <v>PR642</v>
      </c>
      <c r="AQ196" s="163" t="s">
        <v>881</v>
      </c>
      <c r="AR196" s="229" t="s">
        <v>781</v>
      </c>
      <c r="AS196" s="367" t="str">
        <f>IF(ISERROR(VLOOKUP($A196,'RAB Cat Lookup'!$B$4:$E$351,2,FALSE))=TRUE,"Unallocated",VLOOKUP($A196,'RAB Cat Lookup'!$B$4:$E$351,2,FALSE))</f>
        <v>Unallocated</v>
      </c>
      <c r="AT196" s="367" t="str">
        <f>IF(ISERROR(VLOOKUP($A196,'RAB Cat Lookup'!$B$4:$E$351,4,FALSE))=TRUE,"Unallocated",VLOOKUP($A196,'RAB Cat Lookup'!$B$4:$E$351,4,FALSE))</f>
        <v>Unallocated</v>
      </c>
      <c r="AU196" s="121" t="str">
        <f t="shared" si="20"/>
        <v/>
      </c>
    </row>
    <row r="197" spans="1:47" x14ac:dyDescent="0.25">
      <c r="A197" s="217" t="s">
        <v>402</v>
      </c>
      <c r="B197" s="217" t="s">
        <v>570</v>
      </c>
      <c r="C197" s="123" t="s">
        <v>513</v>
      </c>
      <c r="D197" s="218">
        <f>S197/Config!A$40</f>
        <v>10078.62851294531</v>
      </c>
      <c r="E197" s="219">
        <f>T197/Config!B$40</f>
        <v>59328.35984187499</v>
      </c>
      <c r="F197" s="219">
        <f>U197/Config!C$40</f>
        <v>177027.30771250001</v>
      </c>
      <c r="G197" s="219">
        <f>V197/Config!D$40</f>
        <v>0</v>
      </c>
      <c r="H197" s="219">
        <f>IF('Division Lvl'!H197="","",'Division Lvl'!H197/Escalators!C$11)</f>
        <v>0</v>
      </c>
      <c r="I197" s="220">
        <f>IF('Division Lvl'!I197="","",'Division Lvl'!I197/Escalators!D$11)</f>
        <v>0</v>
      </c>
      <c r="J197" s="220">
        <f>IF('Division Lvl'!J197="","",'Division Lvl'!J197/Escalators!E$11)</f>
        <v>0</v>
      </c>
      <c r="K197" s="220">
        <f>IF('Division Lvl'!K197="","",'Division Lvl'!K197/Escalators!F$11)</f>
        <v>0</v>
      </c>
      <c r="L197" s="220">
        <f>IF('Division Lvl'!L197="","",'Division Lvl'!L197/Escalators!G$11)</f>
        <v>0</v>
      </c>
      <c r="M197" s="220">
        <f>IF('Division Lvl'!M197="","",'Division Lvl'!M197/Escalators!H$11)</f>
        <v>0</v>
      </c>
      <c r="N197" s="220">
        <f>IF('Division Lvl'!N197="","",'Division Lvl'!N197/Escalators!I$11)</f>
        <v>0</v>
      </c>
      <c r="O197" s="220">
        <f>IF('Division Lvl'!O197="","",'Division Lvl'!O197/Escalators!J$11)</f>
        <v>0</v>
      </c>
      <c r="P197" s="220">
        <f>IF('Division Lvl'!P197="","",'Division Lvl'!P197/Escalators!K$11)</f>
        <v>0</v>
      </c>
      <c r="Q197" s="220">
        <f>IF('Division Lvl'!Q197="","",'Division Lvl'!Q197/Escalators!L$11)</f>
        <v>0</v>
      </c>
      <c r="R197" s="221">
        <v>0</v>
      </c>
      <c r="S197" s="222">
        <v>9130.74</v>
      </c>
      <c r="T197" s="223">
        <v>55092.28</v>
      </c>
      <c r="U197" s="223">
        <v>168497.14</v>
      </c>
      <c r="V197" s="223">
        <v>0</v>
      </c>
      <c r="W197" s="223">
        <v>0</v>
      </c>
      <c r="X197" s="224">
        <f>I197*Config!F$40</f>
        <v>0</v>
      </c>
      <c r="Y197" s="224">
        <f>J197*Config!G$40</f>
        <v>0</v>
      </c>
      <c r="Z197" s="224">
        <f>K197*Config!H$40</f>
        <v>0</v>
      </c>
      <c r="AA197" s="224">
        <f>L197*Config!I$40</f>
        <v>0</v>
      </c>
      <c r="AB197" s="224">
        <f>M197*Config!J$40</f>
        <v>0</v>
      </c>
      <c r="AC197" s="224">
        <f>N197*Config!K$40</f>
        <v>0</v>
      </c>
      <c r="AD197" s="224">
        <f>O197*Config!L$40</f>
        <v>0</v>
      </c>
      <c r="AE197" s="224">
        <f>P197*Config!M$40</f>
        <v>0</v>
      </c>
      <c r="AF197" s="224">
        <f>Q197*Config!N$40</f>
        <v>0</v>
      </c>
      <c r="AG197" s="225">
        <f>R197*Config!O$40</f>
        <v>0</v>
      </c>
      <c r="AH197" s="226">
        <f t="shared" si="21"/>
        <v>0</v>
      </c>
      <c r="AI197" s="220">
        <f t="shared" si="22"/>
        <v>0</v>
      </c>
      <c r="AJ197" s="224">
        <f t="shared" si="23"/>
        <v>0</v>
      </c>
      <c r="AK197" s="225">
        <f t="shared" si="24"/>
        <v>0</v>
      </c>
      <c r="AL197" s="227" t="str">
        <f>IF(OR(SUM(X197:AG197)&lt;&gt;0,A197="EH"),INDEX(CASH!$B:$B,MATCH(A197,CASH!$A:$A,0)),"")</f>
        <v/>
      </c>
      <c r="AM197" s="230">
        <v>4950</v>
      </c>
      <c r="AN197" s="228">
        <f t="shared" si="25"/>
        <v>0.12482092704578877</v>
      </c>
      <c r="AO197" s="122" t="str">
        <f>IF(ISERROR(VLOOKUP(A197,Config!$A$12:$A$32,1,FALSE)),LEFT(A197,2),"PRL")</f>
        <v>PR</v>
      </c>
      <c r="AP197" s="122" t="str">
        <f t="shared" si="26"/>
        <v>PR643</v>
      </c>
      <c r="AQ197" s="163" t="s">
        <v>881</v>
      </c>
      <c r="AR197" s="229" t="s">
        <v>781</v>
      </c>
      <c r="AS197" s="367" t="str">
        <f>IF(ISERROR(VLOOKUP($A197,'RAB Cat Lookup'!$B$4:$E$351,2,FALSE))=TRUE,"Unallocated",VLOOKUP($A197,'RAB Cat Lookup'!$B$4:$E$351,2,FALSE))</f>
        <v>Std</v>
      </c>
      <c r="AT197" s="367" t="str">
        <f>IF(ISERROR(VLOOKUP($A197,'RAB Cat Lookup'!$B$4:$E$351,4,FALSE))=TRUE,"Unallocated",VLOOKUP($A197,'RAB Cat Lookup'!$B$4:$E$351,4,FALSE))</f>
        <v>Substations</v>
      </c>
      <c r="AU197" s="121" t="str">
        <f t="shared" ref="AU197:AU260" si="27">IF(AND(AT197=1,SUM(AI197&lt;&gt;0)),A197,"")</f>
        <v/>
      </c>
    </row>
    <row r="198" spans="1:47" x14ac:dyDescent="0.25">
      <c r="A198" s="217" t="s">
        <v>409</v>
      </c>
      <c r="B198" s="217" t="s">
        <v>410</v>
      </c>
      <c r="C198" s="123" t="s">
        <v>513</v>
      </c>
      <c r="D198" s="218">
        <f>S198/Config!A$40</f>
        <v>66296.326786406236</v>
      </c>
      <c r="E198" s="219">
        <f>T198/Config!B$40</f>
        <v>0</v>
      </c>
      <c r="F198" s="219">
        <f>U198/Config!C$40</f>
        <v>0</v>
      </c>
      <c r="G198" s="219">
        <f>V198/Config!D$40</f>
        <v>0</v>
      </c>
      <c r="H198" s="219">
        <f>IF('Division Lvl'!H198="","",'Division Lvl'!H198/Escalators!C$11)</f>
        <v>0</v>
      </c>
      <c r="I198" s="220">
        <f>IF('Division Lvl'!I198="","",'Division Lvl'!I198/Escalators!D$11)</f>
        <v>0</v>
      </c>
      <c r="J198" s="220">
        <f>IF('Division Lvl'!J198="","",'Division Lvl'!J198/Escalators!E$11)</f>
        <v>0</v>
      </c>
      <c r="K198" s="220">
        <f>IF('Division Lvl'!K198="","",'Division Lvl'!K198/Escalators!F$11)</f>
        <v>0</v>
      </c>
      <c r="L198" s="220">
        <f>IF('Division Lvl'!L198="","",'Division Lvl'!L198/Escalators!G$11)</f>
        <v>0</v>
      </c>
      <c r="M198" s="220">
        <f>IF('Division Lvl'!M198="","",'Division Lvl'!M198/Escalators!H$11)</f>
        <v>0</v>
      </c>
      <c r="N198" s="220">
        <f>IF('Division Lvl'!N198="","",'Division Lvl'!N198/Escalators!I$11)</f>
        <v>0</v>
      </c>
      <c r="O198" s="220">
        <f>IF('Division Lvl'!O198="","",'Division Lvl'!O198/Escalators!J$11)</f>
        <v>0</v>
      </c>
      <c r="P198" s="220">
        <f>IF('Division Lvl'!P198="","",'Division Lvl'!P198/Escalators!K$11)</f>
        <v>0</v>
      </c>
      <c r="Q198" s="220">
        <f>IF('Division Lvl'!Q198="","",'Division Lvl'!Q198/Escalators!L$11)</f>
        <v>0</v>
      </c>
      <c r="R198" s="221">
        <v>0</v>
      </c>
      <c r="S198" s="222">
        <v>60061.2</v>
      </c>
      <c r="T198" s="223">
        <v>0</v>
      </c>
      <c r="U198" s="223">
        <v>0</v>
      </c>
      <c r="V198" s="223">
        <v>0</v>
      </c>
      <c r="W198" s="223">
        <v>0</v>
      </c>
      <c r="X198" s="224">
        <f>I198*Config!F$40</f>
        <v>0</v>
      </c>
      <c r="Y198" s="224">
        <f>J198*Config!G$40</f>
        <v>0</v>
      </c>
      <c r="Z198" s="224">
        <f>K198*Config!H$40</f>
        <v>0</v>
      </c>
      <c r="AA198" s="224">
        <f>L198*Config!I$40</f>
        <v>0</v>
      </c>
      <c r="AB198" s="224">
        <f>M198*Config!J$40</f>
        <v>0</v>
      </c>
      <c r="AC198" s="224">
        <f>N198*Config!K$40</f>
        <v>0</v>
      </c>
      <c r="AD198" s="224">
        <f>O198*Config!L$40</f>
        <v>0</v>
      </c>
      <c r="AE198" s="224">
        <f>P198*Config!M$40</f>
        <v>0</v>
      </c>
      <c r="AF198" s="224">
        <f>Q198*Config!N$40</f>
        <v>0</v>
      </c>
      <c r="AG198" s="225">
        <f>R198*Config!O$40</f>
        <v>0</v>
      </c>
      <c r="AH198" s="226">
        <f t="shared" si="21"/>
        <v>0</v>
      </c>
      <c r="AI198" s="220">
        <f t="shared" si="22"/>
        <v>0</v>
      </c>
      <c r="AJ198" s="224">
        <f t="shared" si="23"/>
        <v>0</v>
      </c>
      <c r="AK198" s="225">
        <f t="shared" si="24"/>
        <v>0</v>
      </c>
      <c r="AL198" s="227" t="str">
        <f>IF(OR(SUM(X198:AG198)&lt;&gt;0,A198="EH"),INDEX(CASH!$B:$B,MATCH(A198,CASH!$A:$A,0)),"")</f>
        <v/>
      </c>
      <c r="AM198" s="230">
        <v>4950</v>
      </c>
      <c r="AN198" s="228">
        <f t="shared" si="25"/>
        <v>0.12482092704578877</v>
      </c>
      <c r="AO198" s="122" t="str">
        <f>IF(ISERROR(VLOOKUP(A198,Config!$A$12:$A$32,1,FALSE)),LEFT(A198,2),"PRL")</f>
        <v>PRL</v>
      </c>
      <c r="AP198" s="122" t="str">
        <f t="shared" si="26"/>
        <v>PR652</v>
      </c>
      <c r="AQ198" s="163" t="s">
        <v>881</v>
      </c>
      <c r="AR198" s="229" t="s">
        <v>781</v>
      </c>
      <c r="AS198" s="367" t="str">
        <f>IF(ISERROR(VLOOKUP($A198,'RAB Cat Lookup'!$B$4:$E$351,2,FALSE))=TRUE,"Unallocated",VLOOKUP($A198,'RAB Cat Lookup'!$B$4:$E$351,2,FALSE))</f>
        <v>Unallocated</v>
      </c>
      <c r="AT198" s="367" t="str">
        <f>IF(ISERROR(VLOOKUP($A198,'RAB Cat Lookup'!$B$4:$E$351,4,FALSE))=TRUE,"Unallocated",VLOOKUP($A198,'RAB Cat Lookup'!$B$4:$E$351,4,FALSE))</f>
        <v>Unallocated</v>
      </c>
      <c r="AU198" s="121" t="str">
        <f t="shared" si="27"/>
        <v/>
      </c>
    </row>
    <row r="199" spans="1:47" x14ac:dyDescent="0.25">
      <c r="A199" s="217" t="s">
        <v>922</v>
      </c>
      <c r="B199" s="217" t="s">
        <v>921</v>
      </c>
      <c r="C199" s="123" t="s">
        <v>514</v>
      </c>
      <c r="D199" s="218">
        <f>S199/Config!A$40</f>
        <v>0</v>
      </c>
      <c r="E199" s="219">
        <f>T199/Config!B$40</f>
        <v>0</v>
      </c>
      <c r="F199" s="219">
        <f>U199/Config!C$40</f>
        <v>0</v>
      </c>
      <c r="G199" s="219">
        <f>V199/Config!D$40</f>
        <v>0</v>
      </c>
      <c r="H199" s="219">
        <f>IF('Division Lvl'!H199="","",'Division Lvl'!H199/Escalators!C$11)</f>
        <v>0</v>
      </c>
      <c r="I199" s="220">
        <f>IF('Division Lvl'!I199="","",'Division Lvl'!I199/Escalators!D$11)</f>
        <v>0</v>
      </c>
      <c r="J199" s="220">
        <f>IF('Division Lvl'!J199="","",'Division Lvl'!J199/Escalators!E$11)</f>
        <v>0</v>
      </c>
      <c r="K199" s="220">
        <f>IF('Division Lvl'!K199="","",'Division Lvl'!K199/Escalators!F$11)</f>
        <v>0</v>
      </c>
      <c r="L199" s="220">
        <f>IF('Division Lvl'!L199="","",'Division Lvl'!L199/Escalators!G$11)</f>
        <v>0</v>
      </c>
      <c r="M199" s="220">
        <f>IF('Division Lvl'!M199="","",'Division Lvl'!M199/Escalators!H$11)</f>
        <v>0</v>
      </c>
      <c r="N199" s="220">
        <f>IF('Division Lvl'!N199="","",'Division Lvl'!N199/Escalators!I$11)</f>
        <v>0</v>
      </c>
      <c r="O199" s="220">
        <f>IF('Division Lvl'!O199="","",'Division Lvl'!O199/Escalators!J$11)</f>
        <v>4944793.307000177</v>
      </c>
      <c r="P199" s="220">
        <f>IF('Division Lvl'!P199="","",'Division Lvl'!P199/Escalators!K$11)</f>
        <v>4944793.307000177</v>
      </c>
      <c r="Q199" s="220">
        <f>IF('Division Lvl'!Q199="","",'Division Lvl'!Q199/Escalators!L$11)</f>
        <v>4944793.307000177</v>
      </c>
      <c r="R199" s="221">
        <v>0</v>
      </c>
      <c r="S199" s="222">
        <v>0</v>
      </c>
      <c r="T199" s="223">
        <v>0</v>
      </c>
      <c r="U199" s="223">
        <v>0</v>
      </c>
      <c r="V199" s="223">
        <v>0</v>
      </c>
      <c r="W199" s="223">
        <v>0</v>
      </c>
      <c r="X199" s="224">
        <f>I199*Config!F$40</f>
        <v>0</v>
      </c>
      <c r="Y199" s="224">
        <f>J199*Config!G$40</f>
        <v>0</v>
      </c>
      <c r="Z199" s="224">
        <f>K199*Config!H$40</f>
        <v>0</v>
      </c>
      <c r="AA199" s="224">
        <f>L199*Config!I$40</f>
        <v>0</v>
      </c>
      <c r="AB199" s="224">
        <f>M199*Config!J$40</f>
        <v>0</v>
      </c>
      <c r="AC199" s="224">
        <f>N199*Config!K$40</f>
        <v>0</v>
      </c>
      <c r="AD199" s="224">
        <f>O199*Config!L$40</f>
        <v>5877805.3588650385</v>
      </c>
      <c r="AE199" s="224">
        <f>P199*Config!M$40</f>
        <v>6024750.4928366635</v>
      </c>
      <c r="AF199" s="224">
        <f>Q199*Config!N$40</f>
        <v>6175369.2551575797</v>
      </c>
      <c r="AG199" s="225">
        <f>R199*Config!O$40</f>
        <v>0</v>
      </c>
      <c r="AH199" s="226">
        <f t="shared" si="21"/>
        <v>0</v>
      </c>
      <c r="AI199" s="220">
        <f t="shared" si="22"/>
        <v>14834379.921000531</v>
      </c>
      <c r="AJ199" s="224">
        <f t="shared" si="23"/>
        <v>0</v>
      </c>
      <c r="AK199" s="225">
        <f t="shared" si="24"/>
        <v>18077925.106859282</v>
      </c>
      <c r="AL199" s="227">
        <f>IF(OR(SUM(X199:AG199)&lt;&gt;0,A199="EH"),INDEX(CASH!$B:$B,MATCH(A199,CASH!$A:$A,0)),"")</f>
        <v>110</v>
      </c>
      <c r="AM199" s="122">
        <f>AL199*VLOOKUP(C199,Config!$A$3:$C$9,3,FALSE)</f>
        <v>550</v>
      </c>
      <c r="AN199" s="228">
        <f t="shared" si="25"/>
        <v>0.99193572733142954</v>
      </c>
      <c r="AO199" s="122" t="str">
        <f>IF(ISERROR(VLOOKUP(A199,Config!$A$12:$A$32,1,FALSE)),LEFT(A199,2),"PRL")</f>
        <v>PR</v>
      </c>
      <c r="AP199" s="122" t="str">
        <f t="shared" si="26"/>
        <v>PR653</v>
      </c>
      <c r="AQ199" s="163" t="s">
        <v>881</v>
      </c>
      <c r="AR199" s="229" t="s">
        <v>781</v>
      </c>
      <c r="AS199" s="367" t="str">
        <f>IF(ISERROR(VLOOKUP($A199,'RAB Cat Lookup'!$B$4:$E$351,2,FALSE))=TRUE,"Unallocated",VLOOKUP($A199,'RAB Cat Lookup'!$B$4:$E$351,2,FALSE))</f>
        <v>Unallocated</v>
      </c>
      <c r="AT199" s="367" t="str">
        <f>IF(ISERROR(VLOOKUP($A199,'RAB Cat Lookup'!$B$4:$E$351,4,FALSE))=TRUE,"Unallocated",VLOOKUP($A199,'RAB Cat Lookup'!$B$4:$E$351,4,FALSE))</f>
        <v>Unallocated</v>
      </c>
      <c r="AU199" s="121" t="str">
        <f t="shared" si="27"/>
        <v/>
      </c>
    </row>
    <row r="200" spans="1:47" x14ac:dyDescent="0.25">
      <c r="A200" s="217" t="s">
        <v>109</v>
      </c>
      <c r="B200" s="217" t="s">
        <v>327</v>
      </c>
      <c r="C200" s="123" t="s">
        <v>513</v>
      </c>
      <c r="D200" s="218">
        <f>S200/Config!A$40</f>
        <v>0</v>
      </c>
      <c r="E200" s="219">
        <f>T200/Config!B$40</f>
        <v>0</v>
      </c>
      <c r="F200" s="219">
        <f>U200/Config!C$40</f>
        <v>0</v>
      </c>
      <c r="G200" s="219">
        <f>V200/Config!D$40</f>
        <v>300160.15950000001</v>
      </c>
      <c r="H200" s="219">
        <f>IF('Division Lvl'!H200="","",'Division Lvl'!H200/Escalators!C$11)</f>
        <v>7152455</v>
      </c>
      <c r="I200" s="220">
        <f>IF('Division Lvl'!I200="","",'Division Lvl'!I200/Escalators!D$11)</f>
        <v>13552968.426479835</v>
      </c>
      <c r="J200" s="220">
        <f>IF('Division Lvl'!J200="","",'Division Lvl'!J200/Escalators!E$11)</f>
        <v>3517243.0838926248</v>
      </c>
      <c r="K200" s="220">
        <f>IF('Division Lvl'!K200="","",'Division Lvl'!K200/Escalators!F$11)</f>
        <v>0</v>
      </c>
      <c r="L200" s="220">
        <f>IF('Division Lvl'!L200="","",'Division Lvl'!L200/Escalators!G$11)</f>
        <v>0</v>
      </c>
      <c r="M200" s="220">
        <f>IF('Division Lvl'!M200="","",'Division Lvl'!M200/Escalators!H$11)</f>
        <v>0</v>
      </c>
      <c r="N200" s="220">
        <f>IF('Division Lvl'!N200="","",'Division Lvl'!N200/Escalators!I$11)</f>
        <v>0</v>
      </c>
      <c r="O200" s="220">
        <f>IF('Division Lvl'!O200="","",'Division Lvl'!O200/Escalators!J$11)</f>
        <v>0</v>
      </c>
      <c r="P200" s="220">
        <f>IF('Division Lvl'!P200="","",'Division Lvl'!P200/Escalators!K$11)</f>
        <v>0</v>
      </c>
      <c r="Q200" s="220">
        <f>IF('Division Lvl'!Q200="","",'Division Lvl'!Q200/Escalators!L$11)</f>
        <v>0</v>
      </c>
      <c r="R200" s="221">
        <v>0</v>
      </c>
      <c r="S200" s="222">
        <v>0</v>
      </c>
      <c r="T200" s="223">
        <v>0</v>
      </c>
      <c r="U200" s="223">
        <v>0</v>
      </c>
      <c r="V200" s="223">
        <v>292839.18000000005</v>
      </c>
      <c r="W200" s="223">
        <v>7152455</v>
      </c>
      <c r="X200" s="224">
        <f>I200*Config!F$40</f>
        <v>13891792.637141829</v>
      </c>
      <c r="Y200" s="224">
        <f>J200*Config!G$40</f>
        <v>3695303.5150146885</v>
      </c>
      <c r="Z200" s="224">
        <f>K200*Config!H$40</f>
        <v>0</v>
      </c>
      <c r="AA200" s="224">
        <f>L200*Config!I$40</f>
        <v>0</v>
      </c>
      <c r="AB200" s="224">
        <f>M200*Config!J$40</f>
        <v>0</v>
      </c>
      <c r="AC200" s="224">
        <f>N200*Config!K$40</f>
        <v>0</v>
      </c>
      <c r="AD200" s="224">
        <f>O200*Config!L$40</f>
        <v>0</v>
      </c>
      <c r="AE200" s="224">
        <f>P200*Config!M$40</f>
        <v>0</v>
      </c>
      <c r="AF200" s="224">
        <f>Q200*Config!N$40</f>
        <v>0</v>
      </c>
      <c r="AG200" s="225">
        <f>R200*Config!O$40</f>
        <v>0</v>
      </c>
      <c r="AH200" s="226">
        <f t="shared" si="21"/>
        <v>17070211.51037246</v>
      </c>
      <c r="AI200" s="220">
        <f t="shared" si="22"/>
        <v>17070211.51037246</v>
      </c>
      <c r="AJ200" s="224">
        <f t="shared" si="23"/>
        <v>17587096.152156517</v>
      </c>
      <c r="AK200" s="225">
        <f t="shared" si="24"/>
        <v>17587096.152156517</v>
      </c>
      <c r="AL200" s="227">
        <f>IF(OR(SUM(X200:AG200)&lt;&gt;0,A200="EH"),INDEX(CASH!$B:$B,MATCH(A200,CASH!$A:$A,0)),"")</f>
        <v>230</v>
      </c>
      <c r="AM200" s="122">
        <f>AL200*VLOOKUP(C200,Config!$A$3:$C$9,3,FALSE)</f>
        <v>3450</v>
      </c>
      <c r="AN200" s="228">
        <f t="shared" si="25"/>
        <v>0.50988791794492228</v>
      </c>
      <c r="AO200" s="122" t="str">
        <f>IF(ISERROR(VLOOKUP(A200,Config!$A$12:$A$32,1,FALSE)),LEFT(A200,2),"PRL")</f>
        <v>PR</v>
      </c>
      <c r="AP200" s="122" t="str">
        <f t="shared" si="26"/>
        <v>PR656</v>
      </c>
      <c r="AQ200" s="163" t="s">
        <v>881</v>
      </c>
      <c r="AR200" s="229" t="s">
        <v>781</v>
      </c>
      <c r="AS200" s="367" t="str">
        <f>IF(ISERROR(VLOOKUP($A200,'RAB Cat Lookup'!$B$4:$E$351,2,FALSE))=TRUE,"Unallocated",VLOOKUP($A200,'RAB Cat Lookup'!$B$4:$E$351,2,FALSE))</f>
        <v>Std</v>
      </c>
      <c r="AT200" s="367" t="str">
        <f>IF(ISERROR(VLOOKUP($A200,'RAB Cat Lookup'!$B$4:$E$351,4,FALSE))=TRUE,"Unallocated",VLOOKUP($A200,'RAB Cat Lookup'!$B$4:$E$351,4,FALSE))</f>
        <v>Substations</v>
      </c>
      <c r="AU200" s="121" t="str">
        <f t="shared" si="27"/>
        <v/>
      </c>
    </row>
    <row r="201" spans="1:47" x14ac:dyDescent="0.25">
      <c r="A201" s="217" t="s">
        <v>126</v>
      </c>
      <c r="B201" s="217" t="s">
        <v>328</v>
      </c>
      <c r="C201" s="123" t="s">
        <v>513</v>
      </c>
      <c r="D201" s="218">
        <f>S201/Config!A$40</f>
        <v>0</v>
      </c>
      <c r="E201" s="219">
        <f>T201/Config!B$40</f>
        <v>0</v>
      </c>
      <c r="F201" s="219">
        <f>U201/Config!C$40</f>
        <v>0</v>
      </c>
      <c r="G201" s="219">
        <f>V201/Config!D$40</f>
        <v>0</v>
      </c>
      <c r="H201" s="219">
        <f>IF('Division Lvl'!H201="","",'Division Lvl'!H201/Escalators!C$11)</f>
        <v>46912.520000000004</v>
      </c>
      <c r="I201" s="220">
        <f>IF('Division Lvl'!I201="","",'Division Lvl'!I201/Escalators!D$11)</f>
        <v>1475011.5361386309</v>
      </c>
      <c r="J201" s="220">
        <f>IF('Division Lvl'!J201="","",'Division Lvl'!J201/Escalators!E$11)</f>
        <v>1472543.6587101459</v>
      </c>
      <c r="K201" s="220">
        <f>IF('Division Lvl'!K201="","",'Division Lvl'!K201/Escalators!F$11)</f>
        <v>0</v>
      </c>
      <c r="L201" s="220">
        <f>IF('Division Lvl'!L201="","",'Division Lvl'!L201/Escalators!G$11)</f>
        <v>0</v>
      </c>
      <c r="M201" s="220">
        <f>IF('Division Lvl'!M201="","",'Division Lvl'!M201/Escalators!H$11)</f>
        <v>0</v>
      </c>
      <c r="N201" s="220">
        <f>IF('Division Lvl'!N201="","",'Division Lvl'!N201/Escalators!I$11)</f>
        <v>0</v>
      </c>
      <c r="O201" s="220">
        <f>IF('Division Lvl'!O201="","",'Division Lvl'!O201/Escalators!J$11)</f>
        <v>0</v>
      </c>
      <c r="P201" s="220">
        <f>IF('Division Lvl'!P201="","",'Division Lvl'!P201/Escalators!K$11)</f>
        <v>0</v>
      </c>
      <c r="Q201" s="220">
        <f>IF('Division Lvl'!Q201="","",'Division Lvl'!Q201/Escalators!L$11)</f>
        <v>0</v>
      </c>
      <c r="R201" s="221">
        <v>0</v>
      </c>
      <c r="S201" s="222">
        <v>0</v>
      </c>
      <c r="T201" s="223">
        <v>0</v>
      </c>
      <c r="U201" s="223">
        <v>0</v>
      </c>
      <c r="V201" s="223">
        <v>0</v>
      </c>
      <c r="W201" s="223">
        <v>46912.520000000004</v>
      </c>
      <c r="X201" s="224">
        <f>I201*Config!F$40</f>
        <v>1511886.8245420966</v>
      </c>
      <c r="Y201" s="224">
        <f>J201*Config!G$40</f>
        <v>1547091.1814323468</v>
      </c>
      <c r="Z201" s="224">
        <f>K201*Config!H$40</f>
        <v>0</v>
      </c>
      <c r="AA201" s="224">
        <f>L201*Config!I$40</f>
        <v>0</v>
      </c>
      <c r="AB201" s="224">
        <f>M201*Config!J$40</f>
        <v>0</v>
      </c>
      <c r="AC201" s="224">
        <f>N201*Config!K$40</f>
        <v>0</v>
      </c>
      <c r="AD201" s="224">
        <f>O201*Config!L$40</f>
        <v>0</v>
      </c>
      <c r="AE201" s="224">
        <f>P201*Config!M$40</f>
        <v>0</v>
      </c>
      <c r="AF201" s="224">
        <f>Q201*Config!N$40</f>
        <v>0</v>
      </c>
      <c r="AG201" s="225">
        <f>R201*Config!O$40</f>
        <v>0</v>
      </c>
      <c r="AH201" s="226">
        <f t="shared" si="21"/>
        <v>2947555.1948487768</v>
      </c>
      <c r="AI201" s="220">
        <f t="shared" si="22"/>
        <v>2947555.1948487768</v>
      </c>
      <c r="AJ201" s="224">
        <f t="shared" si="23"/>
        <v>3058978.0059744436</v>
      </c>
      <c r="AK201" s="225">
        <f t="shared" si="24"/>
        <v>3058978.0059744436</v>
      </c>
      <c r="AL201" s="227">
        <f>IF(OR(SUM(X201:AG201)&lt;&gt;0,A201="EH"),INDEX(CASH!$B:$B,MATCH(A201,CASH!$A:$A,0)),"")</f>
        <v>170</v>
      </c>
      <c r="AM201" s="122">
        <f>AL201*VLOOKUP(C201,Config!$A$3:$C$9,3,FALSE)</f>
        <v>2550</v>
      </c>
      <c r="AN201" s="228">
        <f t="shared" si="25"/>
        <v>0.68279183402497479</v>
      </c>
      <c r="AO201" s="122" t="str">
        <f>IF(ISERROR(VLOOKUP(A201,Config!$A$12:$A$32,1,FALSE)),LEFT(A201,2),"PRL")</f>
        <v>PR</v>
      </c>
      <c r="AP201" s="122" t="str">
        <f t="shared" si="26"/>
        <v>PR657</v>
      </c>
      <c r="AQ201" s="163" t="s">
        <v>881</v>
      </c>
      <c r="AR201" s="229" t="s">
        <v>781</v>
      </c>
      <c r="AS201" s="367" t="str">
        <f>IF(ISERROR(VLOOKUP($A201,'RAB Cat Lookup'!$B$4:$E$351,2,FALSE))=TRUE,"Unallocated",VLOOKUP($A201,'RAB Cat Lookup'!$B$4:$E$351,2,FALSE))</f>
        <v>Std</v>
      </c>
      <c r="AT201" s="367" t="str">
        <f>IF(ISERROR(VLOOKUP($A201,'RAB Cat Lookup'!$B$4:$E$351,4,FALSE))=TRUE,"Unallocated",VLOOKUP($A201,'RAB Cat Lookup'!$B$4:$E$351,4,FALSE))</f>
        <v>Substations</v>
      </c>
      <c r="AU201" s="121" t="str">
        <f t="shared" si="27"/>
        <v/>
      </c>
    </row>
    <row r="202" spans="1:47" x14ac:dyDescent="0.25">
      <c r="A202" s="217" t="s">
        <v>150</v>
      </c>
      <c r="B202" s="217" t="s">
        <v>329</v>
      </c>
      <c r="C202" s="123" t="s">
        <v>514</v>
      </c>
      <c r="D202" s="218">
        <f>S202/Config!A$40</f>
        <v>0</v>
      </c>
      <c r="E202" s="219">
        <f>T202/Config!B$40</f>
        <v>0</v>
      </c>
      <c r="F202" s="219">
        <f>U202/Config!C$40</f>
        <v>0</v>
      </c>
      <c r="G202" s="219">
        <f>V202/Config!D$40</f>
        <v>0</v>
      </c>
      <c r="H202" s="219">
        <f>IF('Division Lvl'!H202="","",'Division Lvl'!H202/Escalators!C$11)</f>
        <v>0</v>
      </c>
      <c r="I202" s="220">
        <f>IF('Division Lvl'!I202="","",'Division Lvl'!I202/Escalators!D$11)</f>
        <v>0</v>
      </c>
      <c r="J202" s="220">
        <f>IF('Division Lvl'!J202="","",'Division Lvl'!J202/Escalators!E$11)</f>
        <v>0</v>
      </c>
      <c r="K202" s="220">
        <f>IF('Division Lvl'!K202="","",'Division Lvl'!K202/Escalators!F$11)</f>
        <v>0</v>
      </c>
      <c r="L202" s="220">
        <f>IF('Division Lvl'!L202="","",'Division Lvl'!L202/Escalators!G$11)</f>
        <v>0</v>
      </c>
      <c r="M202" s="220">
        <f>IF('Division Lvl'!M202="","",'Division Lvl'!M202/Escalators!H$11)</f>
        <v>0</v>
      </c>
      <c r="N202" s="220">
        <f>IF('Division Lvl'!N202="","",'Division Lvl'!N202/Escalators!I$11)</f>
        <v>2472396.6535000885</v>
      </c>
      <c r="O202" s="220">
        <f>IF('Division Lvl'!O202="","",'Division Lvl'!O202/Escalators!J$11)</f>
        <v>0</v>
      </c>
      <c r="P202" s="220">
        <f>IF('Division Lvl'!P202="","",'Division Lvl'!P202/Escalators!K$11)</f>
        <v>0</v>
      </c>
      <c r="Q202" s="220">
        <f>IF('Division Lvl'!Q202="","",'Division Lvl'!Q202/Escalators!L$11)</f>
        <v>0</v>
      </c>
      <c r="R202" s="221">
        <v>0</v>
      </c>
      <c r="S202" s="222">
        <v>0</v>
      </c>
      <c r="T202" s="223">
        <v>0</v>
      </c>
      <c r="U202" s="223">
        <v>0</v>
      </c>
      <c r="V202" s="223">
        <v>0</v>
      </c>
      <c r="W202" s="223">
        <v>0</v>
      </c>
      <c r="X202" s="224">
        <f>I202*Config!F$40</f>
        <v>0</v>
      </c>
      <c r="Y202" s="224">
        <f>J202*Config!G$40</f>
        <v>0</v>
      </c>
      <c r="Z202" s="224">
        <f>K202*Config!H$40</f>
        <v>0</v>
      </c>
      <c r="AA202" s="224">
        <f>L202*Config!I$40</f>
        <v>0</v>
      </c>
      <c r="AB202" s="224">
        <f>M202*Config!J$40</f>
        <v>0</v>
      </c>
      <c r="AC202" s="224">
        <f>N202*Config!K$40</f>
        <v>2867222.1262756283</v>
      </c>
      <c r="AD202" s="224">
        <f>O202*Config!L$40</f>
        <v>0</v>
      </c>
      <c r="AE202" s="224">
        <f>P202*Config!M$40</f>
        <v>0</v>
      </c>
      <c r="AF202" s="224">
        <f>Q202*Config!N$40</f>
        <v>0</v>
      </c>
      <c r="AG202" s="225">
        <f>R202*Config!O$40</f>
        <v>0</v>
      </c>
      <c r="AH202" s="226">
        <f t="shared" si="21"/>
        <v>0</v>
      </c>
      <c r="AI202" s="220">
        <f t="shared" si="22"/>
        <v>2472396.6535000885</v>
      </c>
      <c r="AJ202" s="224">
        <f t="shared" si="23"/>
        <v>0</v>
      </c>
      <c r="AK202" s="225">
        <f t="shared" si="24"/>
        <v>2867222.1262756283</v>
      </c>
      <c r="AL202" s="227">
        <f>IF(OR(SUM(X202:AG202)&lt;&gt;0,A202="EH"),INDEX(CASH!$B:$B,MATCH(A202,CASH!$A:$A,0)),"")</f>
        <v>60</v>
      </c>
      <c r="AM202" s="122">
        <f>AL202*VLOOKUP(C202,Config!$A$3:$C$9,3,FALSE)</f>
        <v>300</v>
      </c>
      <c r="AN202" s="228">
        <f t="shared" si="25"/>
        <v>0.9970899965076957</v>
      </c>
      <c r="AO202" s="122" t="str">
        <f>IF(ISERROR(VLOOKUP(A202,Config!$A$12:$A$32,1,FALSE)),LEFT(A202,2),"PRL")</f>
        <v>PRL</v>
      </c>
      <c r="AP202" s="122" t="str">
        <f t="shared" si="26"/>
        <v>PR659</v>
      </c>
      <c r="AQ202" s="163" t="s">
        <v>881</v>
      </c>
      <c r="AR202" s="229" t="s">
        <v>781</v>
      </c>
      <c r="AS202" s="367" t="str">
        <f>IF(ISERROR(VLOOKUP($A202,'RAB Cat Lookup'!$B$4:$E$351,2,FALSE))=TRUE,"Unallocated",VLOOKUP($A202,'RAB Cat Lookup'!$B$4:$E$351,2,FALSE))</f>
        <v>Std</v>
      </c>
      <c r="AT202" s="367" t="str">
        <f>IF(ISERROR(VLOOKUP($A202,'RAB Cat Lookup'!$B$4:$E$351,4,FALSE))=TRUE,"Unallocated",VLOOKUP($A202,'RAB Cat Lookup'!$B$4:$E$351,4,FALSE))</f>
        <v>Land</v>
      </c>
      <c r="AU202" s="121" t="str">
        <f t="shared" si="27"/>
        <v/>
      </c>
    </row>
    <row r="203" spans="1:47" x14ac:dyDescent="0.25">
      <c r="A203" s="217" t="s">
        <v>489</v>
      </c>
      <c r="B203" s="217" t="s">
        <v>490</v>
      </c>
      <c r="C203" s="123" t="s">
        <v>513</v>
      </c>
      <c r="D203" s="218">
        <f>S203/Config!A$40</f>
        <v>666.27249891015606</v>
      </c>
      <c r="E203" s="219">
        <f>T203/Config!B$40</f>
        <v>0</v>
      </c>
      <c r="F203" s="219">
        <f>U203/Config!C$40</f>
        <v>0</v>
      </c>
      <c r="G203" s="219">
        <f>V203/Config!D$40</f>
        <v>0</v>
      </c>
      <c r="H203" s="219">
        <f>IF('Division Lvl'!H203="","",'Division Lvl'!H203/Escalators!C$11)</f>
        <v>0</v>
      </c>
      <c r="I203" s="220">
        <f>IF('Division Lvl'!I203="","",'Division Lvl'!I203/Escalators!D$11)</f>
        <v>0</v>
      </c>
      <c r="J203" s="220">
        <f>IF('Division Lvl'!J203="","",'Division Lvl'!J203/Escalators!E$11)</f>
        <v>0</v>
      </c>
      <c r="K203" s="220">
        <f>IF('Division Lvl'!K203="","",'Division Lvl'!K203/Escalators!F$11)</f>
        <v>0</v>
      </c>
      <c r="L203" s="220">
        <f>IF('Division Lvl'!L203="","",'Division Lvl'!L203/Escalators!G$11)</f>
        <v>0</v>
      </c>
      <c r="M203" s="220">
        <f>IF('Division Lvl'!M203="","",'Division Lvl'!M203/Escalators!H$11)</f>
        <v>0</v>
      </c>
      <c r="N203" s="220">
        <f>IF('Division Lvl'!N203="","",'Division Lvl'!N203/Escalators!I$11)</f>
        <v>0</v>
      </c>
      <c r="O203" s="220">
        <f>IF('Division Lvl'!O203="","",'Division Lvl'!O203/Escalators!J$11)</f>
        <v>0</v>
      </c>
      <c r="P203" s="220">
        <f>IF('Division Lvl'!P203="","",'Division Lvl'!P203/Escalators!K$11)</f>
        <v>0</v>
      </c>
      <c r="Q203" s="220">
        <f>IF('Division Lvl'!Q203="","",'Division Lvl'!Q203/Escalators!L$11)</f>
        <v>0</v>
      </c>
      <c r="R203" s="221">
        <v>0</v>
      </c>
      <c r="S203" s="222">
        <v>603.61</v>
      </c>
      <c r="T203" s="223">
        <v>0</v>
      </c>
      <c r="U203" s="223">
        <v>0</v>
      </c>
      <c r="V203" s="223">
        <v>0</v>
      </c>
      <c r="W203" s="223">
        <v>0</v>
      </c>
      <c r="X203" s="224">
        <f>I203*Config!F$40</f>
        <v>0</v>
      </c>
      <c r="Y203" s="224">
        <f>J203*Config!G$40</f>
        <v>0</v>
      </c>
      <c r="Z203" s="224">
        <f>K203*Config!H$40</f>
        <v>0</v>
      </c>
      <c r="AA203" s="224">
        <f>L203*Config!I$40</f>
        <v>0</v>
      </c>
      <c r="AB203" s="224">
        <f>M203*Config!J$40</f>
        <v>0</v>
      </c>
      <c r="AC203" s="224">
        <f>N203*Config!K$40</f>
        <v>0</v>
      </c>
      <c r="AD203" s="224">
        <f>O203*Config!L$40</f>
        <v>0</v>
      </c>
      <c r="AE203" s="224">
        <f>P203*Config!M$40</f>
        <v>0</v>
      </c>
      <c r="AF203" s="224">
        <f>Q203*Config!N$40</f>
        <v>0</v>
      </c>
      <c r="AG203" s="225">
        <f>R203*Config!O$40</f>
        <v>0</v>
      </c>
      <c r="AH203" s="226">
        <f t="shared" si="21"/>
        <v>0</v>
      </c>
      <c r="AI203" s="220">
        <f t="shared" si="22"/>
        <v>0</v>
      </c>
      <c r="AJ203" s="224">
        <f t="shared" si="23"/>
        <v>0</v>
      </c>
      <c r="AK203" s="225">
        <f t="shared" si="24"/>
        <v>0</v>
      </c>
      <c r="AL203" s="227" t="str">
        <f>IF(OR(SUM(X203:AG203)&lt;&gt;0,A203="EH"),INDEX(CASH!$B:$B,MATCH(A203,CASH!$A:$A,0)),"")</f>
        <v/>
      </c>
      <c r="AM203" s="231">
        <v>4950</v>
      </c>
      <c r="AN203" s="228">
        <f t="shared" si="25"/>
        <v>0.12482092704578877</v>
      </c>
      <c r="AO203" s="122" t="str">
        <f>IF(ISERROR(VLOOKUP(A203,Config!$A$12:$A$32,1,FALSE)),LEFT(A203,2),"PRL")</f>
        <v>PR</v>
      </c>
      <c r="AP203" s="122" t="str">
        <f t="shared" si="26"/>
        <v>PR660</v>
      </c>
      <c r="AQ203" s="163" t="s">
        <v>881</v>
      </c>
      <c r="AR203" s="229" t="s">
        <v>781</v>
      </c>
      <c r="AS203" s="367" t="str">
        <f>IF(ISERROR(VLOOKUP($A203,'RAB Cat Lookup'!$B$4:$E$351,2,FALSE))=TRUE,"Unallocated",VLOOKUP($A203,'RAB Cat Lookup'!$B$4:$E$351,2,FALSE))</f>
        <v>Unallocated</v>
      </c>
      <c r="AT203" s="367" t="str">
        <f>IF(ISERROR(VLOOKUP($A203,'RAB Cat Lookup'!$B$4:$E$351,4,FALSE))=TRUE,"Unallocated",VLOOKUP($A203,'RAB Cat Lookup'!$B$4:$E$351,4,FALSE))</f>
        <v>Unallocated</v>
      </c>
      <c r="AU203" s="121" t="str">
        <f t="shared" si="27"/>
        <v/>
      </c>
    </row>
    <row r="204" spans="1:47" x14ac:dyDescent="0.25">
      <c r="A204" s="217" t="s">
        <v>110</v>
      </c>
      <c r="B204" s="217" t="s">
        <v>330</v>
      </c>
      <c r="C204" s="123" t="s">
        <v>513</v>
      </c>
      <c r="D204" s="218">
        <f>S204/Config!A$40</f>
        <v>107758.19914734761</v>
      </c>
      <c r="E204" s="219">
        <f>T204/Config!B$40</f>
        <v>1888010.7712576559</v>
      </c>
      <c r="F204" s="219">
        <f>U204/Config!C$40</f>
        <v>3089775.9287562487</v>
      </c>
      <c r="G204" s="219">
        <f>V204/Config!D$40</f>
        <v>643581.97125000018</v>
      </c>
      <c r="H204" s="219">
        <f>IF('Division Lvl'!H204="","",'Division Lvl'!H204/Escalators!C$11)</f>
        <v>1625842</v>
      </c>
      <c r="I204" s="220">
        <f>IF('Division Lvl'!I204="","",'Division Lvl'!I204/Escalators!D$11)</f>
        <v>292387.94543289056</v>
      </c>
      <c r="J204" s="220">
        <f>IF('Division Lvl'!J204="","",'Division Lvl'!J204/Escalators!E$11)</f>
        <v>0</v>
      </c>
      <c r="K204" s="220">
        <f>IF('Division Lvl'!K204="","",'Division Lvl'!K204/Escalators!F$11)</f>
        <v>0</v>
      </c>
      <c r="L204" s="220">
        <f>IF('Division Lvl'!L204="","",'Division Lvl'!L204/Escalators!G$11)</f>
        <v>0</v>
      </c>
      <c r="M204" s="220">
        <f>IF('Division Lvl'!M204="","",'Division Lvl'!M204/Escalators!H$11)</f>
        <v>0</v>
      </c>
      <c r="N204" s="220">
        <f>IF('Division Lvl'!N204="","",'Division Lvl'!N204/Escalators!I$11)</f>
        <v>0</v>
      </c>
      <c r="O204" s="220">
        <f>IF('Division Lvl'!O204="","",'Division Lvl'!O204/Escalators!J$11)</f>
        <v>0</v>
      </c>
      <c r="P204" s="220">
        <f>IF('Division Lvl'!P204="","",'Division Lvl'!P204/Escalators!K$11)</f>
        <v>0</v>
      </c>
      <c r="Q204" s="220">
        <f>IF('Division Lvl'!Q204="","",'Division Lvl'!Q204/Escalators!L$11)</f>
        <v>0</v>
      </c>
      <c r="R204" s="221">
        <v>0</v>
      </c>
      <c r="S204" s="222">
        <v>97623.609999999986</v>
      </c>
      <c r="T204" s="223">
        <v>1753205.69</v>
      </c>
      <c r="U204" s="223">
        <v>2940893.209999999</v>
      </c>
      <c r="V204" s="223">
        <v>627884.85000000021</v>
      </c>
      <c r="W204" s="223">
        <v>1625842</v>
      </c>
      <c r="X204" s="224">
        <f>I204*Config!F$40</f>
        <v>299697.64406871278</v>
      </c>
      <c r="Y204" s="224">
        <f>J204*Config!G$40</f>
        <v>0</v>
      </c>
      <c r="Z204" s="224">
        <f>K204*Config!H$40</f>
        <v>0</v>
      </c>
      <c r="AA204" s="224">
        <f>L204*Config!I$40</f>
        <v>0</v>
      </c>
      <c r="AB204" s="224">
        <f>M204*Config!J$40</f>
        <v>0</v>
      </c>
      <c r="AC204" s="224">
        <f>N204*Config!K$40</f>
        <v>0</v>
      </c>
      <c r="AD204" s="224">
        <f>O204*Config!L$40</f>
        <v>0</v>
      </c>
      <c r="AE204" s="224">
        <f>P204*Config!M$40</f>
        <v>0</v>
      </c>
      <c r="AF204" s="224">
        <f>Q204*Config!N$40</f>
        <v>0</v>
      </c>
      <c r="AG204" s="225">
        <f>R204*Config!O$40</f>
        <v>0</v>
      </c>
      <c r="AH204" s="226">
        <f t="shared" si="21"/>
        <v>292387.94543289056</v>
      </c>
      <c r="AI204" s="220">
        <f t="shared" si="22"/>
        <v>292387.94543289056</v>
      </c>
      <c r="AJ204" s="224">
        <f t="shared" si="23"/>
        <v>299697.64406871278</v>
      </c>
      <c r="AK204" s="225">
        <f t="shared" si="24"/>
        <v>299697.64406871278</v>
      </c>
      <c r="AL204" s="227">
        <f>IF(OR(SUM(X204:AG204)&lt;&gt;0,A204="EH"),INDEX(CASH!$B:$B,MATCH(A204,CASH!$A:$A,0)),"")</f>
        <v>360</v>
      </c>
      <c r="AM204" s="122">
        <f>AL204*VLOOKUP(C204,Config!$A$3:$C$9,3,FALSE)</f>
        <v>5400</v>
      </c>
      <c r="AN204" s="228">
        <f t="shared" si="25"/>
        <v>1.9627011049772072E-2</v>
      </c>
      <c r="AO204" s="122" t="str">
        <f>IF(ISERROR(VLOOKUP(A204,Config!$A$12:$A$32,1,FALSE)),LEFT(A204,2),"PRL")</f>
        <v>PR</v>
      </c>
      <c r="AP204" s="122" t="str">
        <f t="shared" si="26"/>
        <v>PR673</v>
      </c>
      <c r="AQ204" s="163" t="s">
        <v>881</v>
      </c>
      <c r="AR204" s="229" t="s">
        <v>781</v>
      </c>
      <c r="AS204" s="367" t="str">
        <f>IF(ISERROR(VLOOKUP($A204,'RAB Cat Lookup'!$B$4:$E$351,2,FALSE))=TRUE,"Unallocated",VLOOKUP($A204,'RAB Cat Lookup'!$B$4:$E$351,2,FALSE))</f>
        <v>Std</v>
      </c>
      <c r="AT204" s="367" t="str">
        <f>IF(ISERROR(VLOOKUP($A204,'RAB Cat Lookup'!$B$4:$E$351,4,FALSE))=TRUE,"Unallocated",VLOOKUP($A204,'RAB Cat Lookup'!$B$4:$E$351,4,FALSE))</f>
        <v>Substations</v>
      </c>
      <c r="AU204" s="121" t="str">
        <f t="shared" si="27"/>
        <v/>
      </c>
    </row>
    <row r="205" spans="1:47" x14ac:dyDescent="0.25">
      <c r="A205" s="217" t="s">
        <v>111</v>
      </c>
      <c r="B205" s="217" t="s">
        <v>331</v>
      </c>
      <c r="C205" s="123" t="s">
        <v>513</v>
      </c>
      <c r="D205" s="218">
        <f>S205/Config!A$40</f>
        <v>2210208.5157658705</v>
      </c>
      <c r="E205" s="219">
        <f>T205/Config!B$40</f>
        <v>12696510.132741094</v>
      </c>
      <c r="F205" s="219">
        <f>U205/Config!C$40</f>
        <v>3107001.6925874995</v>
      </c>
      <c r="G205" s="219">
        <f>V205/Config!D$40</f>
        <v>205040.99999999997</v>
      </c>
      <c r="H205" s="219">
        <f>IF('Division Lvl'!H205="","",'Division Lvl'!H205/Escalators!C$11)</f>
        <v>0</v>
      </c>
      <c r="I205" s="220">
        <f>IF('Division Lvl'!I205="","",'Division Lvl'!I205/Escalators!D$11)</f>
        <v>0</v>
      </c>
      <c r="J205" s="220">
        <f>IF('Division Lvl'!J205="","",'Division Lvl'!J205/Escalators!E$11)</f>
        <v>0</v>
      </c>
      <c r="K205" s="220">
        <f>IF('Division Lvl'!K205="","",'Division Lvl'!K205/Escalators!F$11)</f>
        <v>0</v>
      </c>
      <c r="L205" s="220">
        <f>IF('Division Lvl'!L205="","",'Division Lvl'!L205/Escalators!G$11)</f>
        <v>0</v>
      </c>
      <c r="M205" s="220">
        <f>IF('Division Lvl'!M205="","",'Division Lvl'!M205/Escalators!H$11)</f>
        <v>0</v>
      </c>
      <c r="N205" s="220">
        <f>IF('Division Lvl'!N205="","",'Division Lvl'!N205/Escalators!I$11)</f>
        <v>0</v>
      </c>
      <c r="O205" s="220">
        <f>IF('Division Lvl'!O205="","",'Division Lvl'!O205/Escalators!J$11)</f>
        <v>0</v>
      </c>
      <c r="P205" s="220">
        <f>IF('Division Lvl'!P205="","",'Division Lvl'!P205/Escalators!K$11)</f>
        <v>0</v>
      </c>
      <c r="Q205" s="220">
        <f>IF('Division Lvl'!Q205="","",'Division Lvl'!Q205/Escalators!L$11)</f>
        <v>0</v>
      </c>
      <c r="R205" s="221">
        <v>0</v>
      </c>
      <c r="S205" s="222">
        <v>2002339.83</v>
      </c>
      <c r="T205" s="223">
        <v>11789971.830000002</v>
      </c>
      <c r="U205" s="223">
        <v>2957288.9399999995</v>
      </c>
      <c r="V205" s="223">
        <v>200040</v>
      </c>
      <c r="W205" s="223">
        <v>0</v>
      </c>
      <c r="X205" s="224">
        <f>I205*Config!F$40</f>
        <v>0</v>
      </c>
      <c r="Y205" s="224">
        <f>J205*Config!G$40</f>
        <v>0</v>
      </c>
      <c r="Z205" s="224">
        <f>K205*Config!H$40</f>
        <v>0</v>
      </c>
      <c r="AA205" s="224">
        <f>L205*Config!I$40</f>
        <v>0</v>
      </c>
      <c r="AB205" s="224">
        <f>M205*Config!J$40</f>
        <v>0</v>
      </c>
      <c r="AC205" s="224">
        <f>N205*Config!K$40</f>
        <v>0</v>
      </c>
      <c r="AD205" s="224">
        <f>O205*Config!L$40</f>
        <v>0</v>
      </c>
      <c r="AE205" s="224">
        <f>P205*Config!M$40</f>
        <v>0</v>
      </c>
      <c r="AF205" s="224">
        <f>Q205*Config!N$40</f>
        <v>0</v>
      </c>
      <c r="AG205" s="225">
        <f>R205*Config!O$40</f>
        <v>0</v>
      </c>
      <c r="AH205" s="226">
        <f t="shared" si="21"/>
        <v>0</v>
      </c>
      <c r="AI205" s="220">
        <f t="shared" si="22"/>
        <v>0</v>
      </c>
      <c r="AJ205" s="224">
        <f t="shared" si="23"/>
        <v>0</v>
      </c>
      <c r="AK205" s="225">
        <f t="shared" si="24"/>
        <v>0</v>
      </c>
      <c r="AL205" s="227" t="str">
        <f>IF(OR(SUM(X205:AG205)&lt;&gt;0,A205="EH"),INDEX(CASH!$B:$B,MATCH(A205,CASH!$A:$A,0)),"")</f>
        <v/>
      </c>
      <c r="AM205" s="230">
        <v>5100</v>
      </c>
      <c r="AN205" s="228">
        <f t="shared" si="25"/>
        <v>9.2288249564898867E-2</v>
      </c>
      <c r="AO205" s="122" t="str">
        <f>IF(ISERROR(VLOOKUP(A205,Config!$A$12:$A$32,1,FALSE)),LEFT(A205,2),"PRL")</f>
        <v>PR</v>
      </c>
      <c r="AP205" s="122" t="str">
        <f t="shared" si="26"/>
        <v>PR674</v>
      </c>
      <c r="AQ205" s="163" t="s">
        <v>881</v>
      </c>
      <c r="AR205" s="229" t="s">
        <v>781</v>
      </c>
      <c r="AS205" s="367" t="str">
        <f>IF(ISERROR(VLOOKUP($A205,'RAB Cat Lookup'!$B$4:$E$351,2,FALSE))=TRUE,"Unallocated",VLOOKUP($A205,'RAB Cat Lookup'!$B$4:$E$351,2,FALSE))</f>
        <v>Std</v>
      </c>
      <c r="AT205" s="367" t="str">
        <f>IF(ISERROR(VLOOKUP($A205,'RAB Cat Lookup'!$B$4:$E$351,4,FALSE))=TRUE,"Unallocated",VLOOKUP($A205,'RAB Cat Lookup'!$B$4:$E$351,4,FALSE))</f>
        <v>Substations</v>
      </c>
      <c r="AU205" s="121" t="str">
        <f t="shared" si="27"/>
        <v/>
      </c>
    </row>
    <row r="206" spans="1:47" x14ac:dyDescent="0.25">
      <c r="A206" s="217" t="s">
        <v>127</v>
      </c>
      <c r="B206" s="217" t="s">
        <v>853</v>
      </c>
      <c r="C206" s="123" t="s">
        <v>516</v>
      </c>
      <c r="D206" s="218">
        <f>S206/Config!A$40</f>
        <v>0</v>
      </c>
      <c r="E206" s="219">
        <f>T206/Config!B$40</f>
        <v>0</v>
      </c>
      <c r="F206" s="219">
        <f>U206/Config!C$40</f>
        <v>1477.6830500000001</v>
      </c>
      <c r="G206" s="219">
        <f>V206/Config!D$40</f>
        <v>0</v>
      </c>
      <c r="H206" s="219">
        <f>IF('Division Lvl'!H206="","",'Division Lvl'!H206/Escalators!C$11)</f>
        <v>0</v>
      </c>
      <c r="I206" s="220">
        <f>IF('Division Lvl'!I206="","",'Division Lvl'!I206/Escalators!D$11)</f>
        <v>0</v>
      </c>
      <c r="J206" s="220">
        <f>IF('Division Lvl'!J206="","",'Division Lvl'!J206/Escalators!E$11)</f>
        <v>0</v>
      </c>
      <c r="K206" s="220">
        <f>IF('Division Lvl'!K206="","",'Division Lvl'!K206/Escalators!F$11)</f>
        <v>0</v>
      </c>
      <c r="L206" s="220">
        <f>IF('Division Lvl'!L206="","",'Division Lvl'!L206/Escalators!G$11)</f>
        <v>5777345.3247509347</v>
      </c>
      <c r="M206" s="220">
        <f>IF('Division Lvl'!M206="","",'Division Lvl'!M206/Escalators!H$11)</f>
        <v>11523346.322633212</v>
      </c>
      <c r="N206" s="220">
        <f>IF('Division Lvl'!N206="","",'Division Lvl'!N206/Escalators!I$11)</f>
        <v>11523346.322633212</v>
      </c>
      <c r="O206" s="220">
        <f>IF('Division Lvl'!O206="","",'Division Lvl'!O206/Escalators!J$11)</f>
        <v>0</v>
      </c>
      <c r="P206" s="220">
        <f>IF('Division Lvl'!P206="","",'Division Lvl'!P206/Escalators!K$11)</f>
        <v>0</v>
      </c>
      <c r="Q206" s="220">
        <f>IF('Division Lvl'!Q206="","",'Division Lvl'!Q206/Escalators!L$11)</f>
        <v>0</v>
      </c>
      <c r="R206" s="221">
        <v>0</v>
      </c>
      <c r="S206" s="222">
        <v>0</v>
      </c>
      <c r="T206" s="223">
        <v>0</v>
      </c>
      <c r="U206" s="223">
        <v>1406.48</v>
      </c>
      <c r="V206" s="223">
        <v>0</v>
      </c>
      <c r="W206" s="223">
        <v>0</v>
      </c>
      <c r="X206" s="224">
        <f>I206*Config!F$40</f>
        <v>0</v>
      </c>
      <c r="Y206" s="224">
        <f>J206*Config!G$40</f>
        <v>0</v>
      </c>
      <c r="Z206" s="224">
        <f>K206*Config!H$40</f>
        <v>0</v>
      </c>
      <c r="AA206" s="224">
        <f>L206*Config!I$40</f>
        <v>6377108.2430521576</v>
      </c>
      <c r="AB206" s="224">
        <f>M206*Config!J$40</f>
        <v>13037608.669410195</v>
      </c>
      <c r="AC206" s="224">
        <f>N206*Config!K$40</f>
        <v>13363548.886145448</v>
      </c>
      <c r="AD206" s="224">
        <f>O206*Config!L$40</f>
        <v>0</v>
      </c>
      <c r="AE206" s="224">
        <f>P206*Config!M$40</f>
        <v>0</v>
      </c>
      <c r="AF206" s="224">
        <f>Q206*Config!N$40</f>
        <v>0</v>
      </c>
      <c r="AG206" s="225">
        <f>R206*Config!O$40</f>
        <v>0</v>
      </c>
      <c r="AH206" s="226">
        <f t="shared" si="21"/>
        <v>17300691.647384148</v>
      </c>
      <c r="AI206" s="220">
        <f t="shared" si="22"/>
        <v>28824037.970017359</v>
      </c>
      <c r="AJ206" s="224">
        <f t="shared" si="23"/>
        <v>19414716.912462354</v>
      </c>
      <c r="AK206" s="225">
        <f t="shared" si="24"/>
        <v>32778265.798607804</v>
      </c>
      <c r="AL206" s="227">
        <f>IF(OR(SUM(X206:AG206)&lt;&gt;0,A206="EH"),INDEX(CASH!$B:$B,MATCH(A206,CASH!$A:$A,0)),"")</f>
        <v>210</v>
      </c>
      <c r="AM206" s="122">
        <f>AL206*VLOOKUP(C206,Config!$A$3:$C$9,3,FALSE)</f>
        <v>2100</v>
      </c>
      <c r="AN206" s="228">
        <f t="shared" si="25"/>
        <v>0.77826492135129255</v>
      </c>
      <c r="AO206" s="122" t="str">
        <f>IF(ISERROR(VLOOKUP(A206,Config!$A$12:$A$32,1,FALSE)),LEFT(A206,2),"PRL")</f>
        <v>PR</v>
      </c>
      <c r="AP206" s="122" t="str">
        <f t="shared" si="26"/>
        <v>PR677</v>
      </c>
      <c r="AQ206" s="163" t="s">
        <v>881</v>
      </c>
      <c r="AR206" s="229" t="s">
        <v>781</v>
      </c>
      <c r="AS206" s="367" t="str">
        <f>IF(ISERROR(VLOOKUP($A206,'RAB Cat Lookup'!$B$4:$E$351,2,FALSE))=TRUE,"Unallocated",VLOOKUP($A206,'RAB Cat Lookup'!$B$4:$E$351,2,FALSE))</f>
        <v>Std</v>
      </c>
      <c r="AT206" s="367" t="str">
        <f>IF(ISERROR(VLOOKUP($A206,'RAB Cat Lookup'!$B$4:$E$351,4,FALSE))=TRUE,"Unallocated",VLOOKUP($A206,'RAB Cat Lookup'!$B$4:$E$351,4,FALSE))</f>
        <v>Substations</v>
      </c>
      <c r="AU206" s="121" t="str">
        <f t="shared" si="27"/>
        <v/>
      </c>
    </row>
    <row r="207" spans="1:47" x14ac:dyDescent="0.25">
      <c r="A207" s="217" t="s">
        <v>208</v>
      </c>
      <c r="B207" s="217" t="s">
        <v>332</v>
      </c>
      <c r="C207" s="123" t="s">
        <v>516</v>
      </c>
      <c r="D207" s="218">
        <f>S207/Config!A$40</f>
        <v>0</v>
      </c>
      <c r="E207" s="219">
        <f>T207/Config!B$40</f>
        <v>0</v>
      </c>
      <c r="F207" s="219">
        <f>U207/Config!C$40</f>
        <v>0</v>
      </c>
      <c r="G207" s="219">
        <f>V207/Config!D$40</f>
        <v>0</v>
      </c>
      <c r="H207" s="219">
        <f>IF('Division Lvl'!H207="","",'Division Lvl'!H207/Escalators!C$11)</f>
        <v>0</v>
      </c>
      <c r="I207" s="220">
        <f>IF('Division Lvl'!I207="","",'Division Lvl'!I207/Escalators!D$11)</f>
        <v>3060911.1728606606</v>
      </c>
      <c r="J207" s="220">
        <f>IF('Division Lvl'!J207="","",'Division Lvl'!J207/Escalators!E$11)</f>
        <v>3055789.8884442174</v>
      </c>
      <c r="K207" s="220">
        <f>IF('Division Lvl'!K207="","",'Division Lvl'!K207/Escalators!F$11)</f>
        <v>0</v>
      </c>
      <c r="L207" s="220">
        <f>IF('Division Lvl'!L207="","",'Division Lvl'!L207/Escalators!G$11)</f>
        <v>0</v>
      </c>
      <c r="M207" s="220">
        <f>IF('Division Lvl'!M207="","",'Division Lvl'!M207/Escalators!H$11)</f>
        <v>0</v>
      </c>
      <c r="N207" s="220">
        <f>IF('Division Lvl'!N207="","",'Division Lvl'!N207/Escalators!I$11)</f>
        <v>0</v>
      </c>
      <c r="O207" s="220">
        <f>IF('Division Lvl'!O207="","",'Division Lvl'!O207/Escalators!J$11)</f>
        <v>0</v>
      </c>
      <c r="P207" s="220">
        <f>IF('Division Lvl'!P207="","",'Division Lvl'!P207/Escalators!K$11)</f>
        <v>0</v>
      </c>
      <c r="Q207" s="220">
        <f>IF('Division Lvl'!Q207="","",'Division Lvl'!Q207/Escalators!L$11)</f>
        <v>0</v>
      </c>
      <c r="R207" s="221">
        <v>0</v>
      </c>
      <c r="S207" s="222">
        <v>0</v>
      </c>
      <c r="T207" s="223">
        <v>0</v>
      </c>
      <c r="U207" s="223">
        <v>0</v>
      </c>
      <c r="V207" s="223">
        <v>0</v>
      </c>
      <c r="W207" s="223">
        <v>0</v>
      </c>
      <c r="X207" s="224">
        <f>I207*Config!F$40</f>
        <v>3137433.952182177</v>
      </c>
      <c r="Y207" s="224">
        <f>J207*Config!G$40</f>
        <v>3210489.2515467056</v>
      </c>
      <c r="Z207" s="224">
        <f>K207*Config!H$40</f>
        <v>0</v>
      </c>
      <c r="AA207" s="224">
        <f>L207*Config!I$40</f>
        <v>0</v>
      </c>
      <c r="AB207" s="224">
        <f>M207*Config!J$40</f>
        <v>0</v>
      </c>
      <c r="AC207" s="224">
        <f>N207*Config!K$40</f>
        <v>0</v>
      </c>
      <c r="AD207" s="224">
        <f>O207*Config!L$40</f>
        <v>0</v>
      </c>
      <c r="AE207" s="224">
        <f>P207*Config!M$40</f>
        <v>0</v>
      </c>
      <c r="AF207" s="224">
        <f>Q207*Config!N$40</f>
        <v>0</v>
      </c>
      <c r="AG207" s="225">
        <f>R207*Config!O$40</f>
        <v>0</v>
      </c>
      <c r="AH207" s="226">
        <f t="shared" si="21"/>
        <v>6116701.0613048784</v>
      </c>
      <c r="AI207" s="220">
        <f t="shared" si="22"/>
        <v>6116701.0613048784</v>
      </c>
      <c r="AJ207" s="224">
        <f t="shared" si="23"/>
        <v>6347923.2037288826</v>
      </c>
      <c r="AK207" s="225">
        <f t="shared" si="24"/>
        <v>6347923.2037288826</v>
      </c>
      <c r="AL207" s="227">
        <f>IF(OR(SUM(X207:AG207)&lt;&gt;0,A207="EH"),INDEX(CASH!$B:$B,MATCH(A207,CASH!$A:$A,0)),"")</f>
        <v>200</v>
      </c>
      <c r="AM207" s="122">
        <f>AL207*VLOOKUP(C207,Config!$A$3:$C$9,3,FALSE)</f>
        <v>2000</v>
      </c>
      <c r="AN207" s="228">
        <f t="shared" si="25"/>
        <v>0.80137492033380764</v>
      </c>
      <c r="AO207" s="122" t="str">
        <f>IF(ISERROR(VLOOKUP(A207,Config!$A$12:$A$32,1,FALSE)),LEFT(A207,2),"PRL")</f>
        <v>PR</v>
      </c>
      <c r="AP207" s="122" t="str">
        <f t="shared" si="26"/>
        <v>PR698</v>
      </c>
      <c r="AQ207" s="163" t="s">
        <v>881</v>
      </c>
      <c r="AR207" s="229" t="s">
        <v>781</v>
      </c>
      <c r="AS207" s="367" t="str">
        <f>IF(ISERROR(VLOOKUP($A207,'RAB Cat Lookup'!$B$4:$E$351,2,FALSE))=TRUE,"Unallocated",VLOOKUP($A207,'RAB Cat Lookup'!$B$4:$E$351,2,FALSE))</f>
        <v>Std</v>
      </c>
      <c r="AT207" s="367" t="str">
        <f>IF(ISERROR(VLOOKUP($A207,'RAB Cat Lookup'!$B$4:$E$351,4,FALSE))=TRUE,"Unallocated",VLOOKUP($A207,'RAB Cat Lookup'!$B$4:$E$351,4,FALSE))</f>
        <v>Substations</v>
      </c>
      <c r="AU207" s="121" t="str">
        <f t="shared" si="27"/>
        <v/>
      </c>
    </row>
    <row r="208" spans="1:47" x14ac:dyDescent="0.25">
      <c r="A208" s="217" t="s">
        <v>209</v>
      </c>
      <c r="B208" s="217" t="s">
        <v>959</v>
      </c>
      <c r="C208" s="123" t="s">
        <v>516</v>
      </c>
      <c r="D208" s="218">
        <f>S208/Config!A$40</f>
        <v>0</v>
      </c>
      <c r="E208" s="219">
        <f>T208/Config!B$40</f>
        <v>0</v>
      </c>
      <c r="F208" s="219">
        <f>U208/Config!C$40</f>
        <v>0</v>
      </c>
      <c r="G208" s="219">
        <f>V208/Config!D$40</f>
        <v>0</v>
      </c>
      <c r="H208" s="219">
        <f>IF('Division Lvl'!H208="","",'Division Lvl'!H208/Escalators!C$11)</f>
        <v>0</v>
      </c>
      <c r="I208" s="220">
        <f>IF('Division Lvl'!I208="","",'Division Lvl'!I208/Escalators!D$11)</f>
        <v>0</v>
      </c>
      <c r="J208" s="220">
        <f>IF('Division Lvl'!J208="","",'Division Lvl'!J208/Escalators!E$11)</f>
        <v>0</v>
      </c>
      <c r="K208" s="220">
        <f>IF('Division Lvl'!K208="","",'Division Lvl'!K208/Escalators!F$11)</f>
        <v>4063923.0302347839</v>
      </c>
      <c r="L208" s="220">
        <f>IF('Division Lvl'!L208="","",'Division Lvl'!L208/Escalators!G$11)</f>
        <v>8102959.8554076273</v>
      </c>
      <c r="M208" s="220">
        <f>IF('Division Lvl'!M208="","",'Division Lvl'!M208/Escalators!H$11)</f>
        <v>4619623.6991318446</v>
      </c>
      <c r="N208" s="220">
        <f>IF('Division Lvl'!N208="","",'Division Lvl'!N208/Escalators!I$11)</f>
        <v>3461355.3149001235</v>
      </c>
      <c r="O208" s="220">
        <f>IF('Division Lvl'!O208="","",'Division Lvl'!O208/Escalators!J$11)</f>
        <v>0</v>
      </c>
      <c r="P208" s="220">
        <f>IF('Division Lvl'!P208="","",'Division Lvl'!P208/Escalators!K$11)</f>
        <v>0</v>
      </c>
      <c r="Q208" s="220">
        <f>IF('Division Lvl'!Q208="","",'Division Lvl'!Q208/Escalators!L$11)</f>
        <v>0</v>
      </c>
      <c r="R208" s="221">
        <v>0</v>
      </c>
      <c r="S208" s="222">
        <v>0</v>
      </c>
      <c r="T208" s="223">
        <v>0</v>
      </c>
      <c r="U208" s="223">
        <v>0</v>
      </c>
      <c r="V208" s="223">
        <v>0</v>
      </c>
      <c r="W208" s="223">
        <v>0</v>
      </c>
      <c r="X208" s="224">
        <f>I208*Config!F$40</f>
        <v>0</v>
      </c>
      <c r="Y208" s="224">
        <f>J208*Config!G$40</f>
        <v>0</v>
      </c>
      <c r="Z208" s="224">
        <f>K208*Config!H$40</f>
        <v>4376400.6119814301</v>
      </c>
      <c r="AA208" s="224">
        <f>L208*Config!I$40</f>
        <v>8944151.5406158231</v>
      </c>
      <c r="AB208" s="224">
        <f>M208*Config!J$40</f>
        <v>5226680.1936619366</v>
      </c>
      <c r="AC208" s="224">
        <f>N208*Config!K$40</f>
        <v>4014110.9767858791</v>
      </c>
      <c r="AD208" s="224">
        <f>O208*Config!L$40</f>
        <v>0</v>
      </c>
      <c r="AE208" s="224">
        <f>P208*Config!M$40</f>
        <v>0</v>
      </c>
      <c r="AF208" s="224">
        <f>Q208*Config!N$40</f>
        <v>0</v>
      </c>
      <c r="AG208" s="225">
        <f>R208*Config!O$40</f>
        <v>0</v>
      </c>
      <c r="AH208" s="226">
        <f t="shared" si="21"/>
        <v>16786506.584774256</v>
      </c>
      <c r="AI208" s="220">
        <f t="shared" si="22"/>
        <v>20247861.899674378</v>
      </c>
      <c r="AJ208" s="224">
        <f t="shared" si="23"/>
        <v>18547232.346259188</v>
      </c>
      <c r="AK208" s="225">
        <f t="shared" si="24"/>
        <v>22561343.323045067</v>
      </c>
      <c r="AL208" s="227">
        <f>IF(OR(SUM(X208:AG208)&lt;&gt;0,A208="EH"),INDEX(CASH!$B:$B,MATCH(A208,CASH!$A:$A,0)),"")</f>
        <v>120</v>
      </c>
      <c r="AM208" s="122">
        <f>AL208*VLOOKUP(C208,Config!$A$3:$C$9,3,FALSE)</f>
        <v>1200</v>
      </c>
      <c r="AN208" s="228">
        <f t="shared" si="25"/>
        <v>0.94518610956129101</v>
      </c>
      <c r="AO208" s="122" t="str">
        <f>IF(ISERROR(VLOOKUP(A208,Config!$A$12:$A$32,1,FALSE)),LEFT(A208,2),"PRL")</f>
        <v>PR</v>
      </c>
      <c r="AP208" s="122" t="str">
        <f t="shared" si="26"/>
        <v>PR700</v>
      </c>
      <c r="AQ208" s="163" t="s">
        <v>881</v>
      </c>
      <c r="AR208" s="229" t="s">
        <v>781</v>
      </c>
      <c r="AS208" s="367" t="str">
        <f>IF(ISERROR(VLOOKUP($A208,'RAB Cat Lookup'!$B$4:$E$351,2,FALSE))=TRUE,"Unallocated",VLOOKUP($A208,'RAB Cat Lookup'!$B$4:$E$351,2,FALSE))</f>
        <v>Std</v>
      </c>
      <c r="AT208" s="367" t="str">
        <f>IF(ISERROR(VLOOKUP($A208,'RAB Cat Lookup'!$B$4:$E$351,4,FALSE))=TRUE,"Unallocated",VLOOKUP($A208,'RAB Cat Lookup'!$B$4:$E$351,4,FALSE))</f>
        <v>Substations</v>
      </c>
      <c r="AU208" s="121" t="str">
        <f t="shared" si="27"/>
        <v/>
      </c>
    </row>
    <row r="209" spans="1:47" x14ac:dyDescent="0.25">
      <c r="A209" s="217" t="s">
        <v>210</v>
      </c>
      <c r="B209" s="217" t="s">
        <v>571</v>
      </c>
      <c r="C209" s="123" t="s">
        <v>513</v>
      </c>
      <c r="D209" s="218">
        <f>S209/Config!A$40</f>
        <v>1364.2575421679685</v>
      </c>
      <c r="E209" s="219">
        <f>T209/Config!B$40</f>
        <v>0</v>
      </c>
      <c r="F209" s="219">
        <f>U209/Config!C$40</f>
        <v>0</v>
      </c>
      <c r="G209" s="219">
        <f>V209/Config!D$40</f>
        <v>0</v>
      </c>
      <c r="H209" s="219">
        <f>IF('Division Lvl'!H209="","",'Division Lvl'!H209/Escalators!C$11)</f>
        <v>0</v>
      </c>
      <c r="I209" s="220">
        <f>IF('Division Lvl'!I209="","",'Division Lvl'!I209/Escalators!D$11)</f>
        <v>0</v>
      </c>
      <c r="J209" s="220">
        <f>IF('Division Lvl'!J209="","",'Division Lvl'!J209/Escalators!E$11)</f>
        <v>0</v>
      </c>
      <c r="K209" s="220">
        <f>IF('Division Lvl'!K209="","",'Division Lvl'!K209/Escalators!F$11)</f>
        <v>0</v>
      </c>
      <c r="L209" s="220">
        <f>IF('Division Lvl'!L209="","",'Division Lvl'!L209/Escalators!G$11)</f>
        <v>0</v>
      </c>
      <c r="M209" s="220">
        <f>IF('Division Lvl'!M209="","",'Division Lvl'!M209/Escalators!H$11)</f>
        <v>0</v>
      </c>
      <c r="N209" s="220">
        <f>IF('Division Lvl'!N209="","",'Division Lvl'!N209/Escalators!I$11)</f>
        <v>0</v>
      </c>
      <c r="O209" s="220">
        <f>IF('Division Lvl'!O209="","",'Division Lvl'!O209/Escalators!J$11)</f>
        <v>0</v>
      </c>
      <c r="P209" s="220">
        <f>IF('Division Lvl'!P209="","",'Division Lvl'!P209/Escalators!K$11)</f>
        <v>0</v>
      </c>
      <c r="Q209" s="220">
        <f>IF('Division Lvl'!Q209="","",'Division Lvl'!Q209/Escalators!L$11)</f>
        <v>0</v>
      </c>
      <c r="R209" s="221">
        <v>0</v>
      </c>
      <c r="S209" s="222">
        <v>1235.95</v>
      </c>
      <c r="T209" s="223">
        <v>0</v>
      </c>
      <c r="U209" s="223">
        <v>0</v>
      </c>
      <c r="V209" s="223">
        <v>0</v>
      </c>
      <c r="W209" s="223">
        <v>0</v>
      </c>
      <c r="X209" s="224">
        <f>I209*Config!F$40</f>
        <v>0</v>
      </c>
      <c r="Y209" s="224">
        <f>J209*Config!G$40</f>
        <v>0</v>
      </c>
      <c r="Z209" s="224">
        <f>K209*Config!H$40</f>
        <v>0</v>
      </c>
      <c r="AA209" s="224">
        <f>L209*Config!I$40</f>
        <v>0</v>
      </c>
      <c r="AB209" s="224">
        <f>M209*Config!J$40</f>
        <v>0</v>
      </c>
      <c r="AC209" s="224">
        <f>N209*Config!K$40</f>
        <v>0</v>
      </c>
      <c r="AD209" s="224">
        <f>O209*Config!L$40</f>
        <v>0</v>
      </c>
      <c r="AE209" s="224">
        <f>P209*Config!M$40</f>
        <v>0</v>
      </c>
      <c r="AF209" s="224">
        <f>Q209*Config!N$40</f>
        <v>0</v>
      </c>
      <c r="AG209" s="225">
        <f>R209*Config!O$40</f>
        <v>0</v>
      </c>
      <c r="AH209" s="226">
        <f t="shared" si="21"/>
        <v>0</v>
      </c>
      <c r="AI209" s="220">
        <f t="shared" si="22"/>
        <v>0</v>
      </c>
      <c r="AJ209" s="224">
        <f t="shared" si="23"/>
        <v>0</v>
      </c>
      <c r="AK209" s="225">
        <f t="shared" si="24"/>
        <v>0</v>
      </c>
      <c r="AL209" s="227" t="str">
        <f>IF(OR(SUM(X209:AG209)&lt;&gt;0,A209="EH"),INDEX(CASH!$B:$B,MATCH(A209,CASH!$A:$A,0)),"")</f>
        <v/>
      </c>
      <c r="AM209" s="230">
        <v>2400</v>
      </c>
      <c r="AN209" s="228">
        <f t="shared" si="25"/>
        <v>0.69340911823626294</v>
      </c>
      <c r="AO209" s="122" t="str">
        <f>IF(ISERROR(VLOOKUP(A209,Config!$A$12:$A$32,1,FALSE)),LEFT(A209,2),"PRL")</f>
        <v>PR</v>
      </c>
      <c r="AP209" s="122" t="str">
        <f t="shared" si="26"/>
        <v>PR701</v>
      </c>
      <c r="AQ209" s="163" t="s">
        <v>881</v>
      </c>
      <c r="AR209" s="229" t="s">
        <v>781</v>
      </c>
      <c r="AS209" s="367" t="str">
        <f>IF(ISERROR(VLOOKUP($A209,'RAB Cat Lookup'!$B$4:$E$351,2,FALSE))=TRUE,"Unallocated",VLOOKUP($A209,'RAB Cat Lookup'!$B$4:$E$351,2,FALSE))</f>
        <v>Std</v>
      </c>
      <c r="AT209" s="367" t="str">
        <f>IF(ISERROR(VLOOKUP($A209,'RAB Cat Lookup'!$B$4:$E$351,4,FALSE))=TRUE,"Unallocated",VLOOKUP($A209,'RAB Cat Lookup'!$B$4:$E$351,4,FALSE))</f>
        <v>Sub-transmission lines and cables</v>
      </c>
      <c r="AU209" s="121" t="str">
        <f t="shared" si="27"/>
        <v/>
      </c>
    </row>
    <row r="210" spans="1:47" x14ac:dyDescent="0.25">
      <c r="A210" s="217" t="s">
        <v>211</v>
      </c>
      <c r="B210" s="217" t="s">
        <v>212</v>
      </c>
      <c r="C210" s="123" t="s">
        <v>513</v>
      </c>
      <c r="D210" s="218">
        <f>S210/Config!A$40</f>
        <v>0</v>
      </c>
      <c r="E210" s="219">
        <f>T210/Config!B$40</f>
        <v>5901.2529359374985</v>
      </c>
      <c r="F210" s="219">
        <f>U210/Config!C$40</f>
        <v>452715.20553124999</v>
      </c>
      <c r="G210" s="219">
        <f>V210/Config!D$40</f>
        <v>1316070.7362499998</v>
      </c>
      <c r="H210" s="219">
        <f>IF('Division Lvl'!H210="","",'Division Lvl'!H210/Escalators!C$11)</f>
        <v>7722</v>
      </c>
      <c r="I210" s="220">
        <f>IF('Division Lvl'!I210="","",'Division Lvl'!I210/Escalators!D$11)</f>
        <v>0</v>
      </c>
      <c r="J210" s="220">
        <f>IF('Division Lvl'!J210="","",'Division Lvl'!J210/Escalators!E$11)</f>
        <v>0</v>
      </c>
      <c r="K210" s="220">
        <f>IF('Division Lvl'!K210="","",'Division Lvl'!K210/Escalators!F$11)</f>
        <v>0</v>
      </c>
      <c r="L210" s="220">
        <f>IF('Division Lvl'!L210="","",'Division Lvl'!L210/Escalators!G$11)</f>
        <v>0</v>
      </c>
      <c r="M210" s="220">
        <f>IF('Division Lvl'!M210="","",'Division Lvl'!M210/Escalators!H$11)</f>
        <v>0</v>
      </c>
      <c r="N210" s="220">
        <f>IF('Division Lvl'!N210="","",'Division Lvl'!N210/Escalators!I$11)</f>
        <v>0</v>
      </c>
      <c r="O210" s="220">
        <f>IF('Division Lvl'!O210="","",'Division Lvl'!O210/Escalators!J$11)</f>
        <v>0</v>
      </c>
      <c r="P210" s="220">
        <f>IF('Division Lvl'!P210="","",'Division Lvl'!P210/Escalators!K$11)</f>
        <v>0</v>
      </c>
      <c r="Q210" s="220">
        <f>IF('Division Lvl'!Q210="","",'Division Lvl'!Q210/Escalators!L$11)</f>
        <v>0</v>
      </c>
      <c r="R210" s="221">
        <v>0</v>
      </c>
      <c r="S210" s="222">
        <v>0</v>
      </c>
      <c r="T210" s="223">
        <v>5479.9</v>
      </c>
      <c r="U210" s="223">
        <v>430900.85</v>
      </c>
      <c r="V210" s="223">
        <v>1283971.45</v>
      </c>
      <c r="W210" s="223">
        <v>7722</v>
      </c>
      <c r="X210" s="224">
        <f>I210*Config!F$40</f>
        <v>0</v>
      </c>
      <c r="Y210" s="224">
        <f>J210*Config!G$40</f>
        <v>0</v>
      </c>
      <c r="Z210" s="224">
        <f>K210*Config!H$40</f>
        <v>0</v>
      </c>
      <c r="AA210" s="224">
        <f>L210*Config!I$40</f>
        <v>0</v>
      </c>
      <c r="AB210" s="224">
        <f>M210*Config!J$40</f>
        <v>0</v>
      </c>
      <c r="AC210" s="224">
        <f>N210*Config!K$40</f>
        <v>0</v>
      </c>
      <c r="AD210" s="224">
        <f>O210*Config!L$40</f>
        <v>0</v>
      </c>
      <c r="AE210" s="224">
        <f>P210*Config!M$40</f>
        <v>0</v>
      </c>
      <c r="AF210" s="224">
        <f>Q210*Config!N$40</f>
        <v>0</v>
      </c>
      <c r="AG210" s="225">
        <f>R210*Config!O$40</f>
        <v>0</v>
      </c>
      <c r="AH210" s="226">
        <f t="shared" si="21"/>
        <v>0</v>
      </c>
      <c r="AI210" s="220">
        <f t="shared" si="22"/>
        <v>0</v>
      </c>
      <c r="AJ210" s="224">
        <f t="shared" si="23"/>
        <v>0</v>
      </c>
      <c r="AK210" s="225">
        <f t="shared" si="24"/>
        <v>0</v>
      </c>
      <c r="AL210" s="227" t="str">
        <f>IF(OR(SUM(X210:AG210)&lt;&gt;0,A210="EH"),INDEX(CASH!$B:$B,MATCH(A210,CASH!$A:$A,0)),"")</f>
        <v/>
      </c>
      <c r="AM210" s="230">
        <v>3750</v>
      </c>
      <c r="AN210" s="228">
        <f t="shared" si="25"/>
        <v>0.38410230795100964</v>
      </c>
      <c r="AO210" s="122" t="str">
        <f>IF(ISERROR(VLOOKUP(A210,Config!$A$12:$A$32,1,FALSE)),LEFT(A210,2),"PRL")</f>
        <v>PR</v>
      </c>
      <c r="AP210" s="122" t="str">
        <f t="shared" si="26"/>
        <v>PR702</v>
      </c>
      <c r="AQ210" s="163" t="s">
        <v>881</v>
      </c>
      <c r="AR210" s="229" t="s">
        <v>781</v>
      </c>
      <c r="AS210" s="367" t="str">
        <f>IF(ISERROR(VLOOKUP($A210,'RAB Cat Lookup'!$B$4:$E$351,2,FALSE))=TRUE,"Unallocated",VLOOKUP($A210,'RAB Cat Lookup'!$B$4:$E$351,2,FALSE))</f>
        <v>Std</v>
      </c>
      <c r="AT210" s="367" t="str">
        <f>IF(ISERROR(VLOOKUP($A210,'RAB Cat Lookup'!$B$4:$E$351,4,FALSE))=TRUE,"Unallocated",VLOOKUP($A210,'RAB Cat Lookup'!$B$4:$E$351,4,FALSE))</f>
        <v>Transformers</v>
      </c>
      <c r="AU210" s="121" t="str">
        <f t="shared" si="27"/>
        <v/>
      </c>
    </row>
    <row r="211" spans="1:47" x14ac:dyDescent="0.25">
      <c r="A211" s="217" t="s">
        <v>214</v>
      </c>
      <c r="B211" s="217" t="s">
        <v>333</v>
      </c>
      <c r="C211" s="123" t="s">
        <v>516</v>
      </c>
      <c r="D211" s="218">
        <f>S211/Config!A$40</f>
        <v>0</v>
      </c>
      <c r="E211" s="219">
        <f>T211/Config!B$40</f>
        <v>0</v>
      </c>
      <c r="F211" s="219">
        <f>U211/Config!C$40</f>
        <v>0</v>
      </c>
      <c r="G211" s="219">
        <f>V211/Config!D$40</f>
        <v>0</v>
      </c>
      <c r="H211" s="219">
        <f>IF('Division Lvl'!H211="","",'Division Lvl'!H211/Escalators!C$11)</f>
        <v>0</v>
      </c>
      <c r="I211" s="220">
        <f>IF('Division Lvl'!I211="","",'Division Lvl'!I211/Escalators!D$11)</f>
        <v>5993951.3828864107</v>
      </c>
      <c r="J211" s="220">
        <f>IF('Division Lvl'!J211="","",'Division Lvl'!J211/Escalators!E$11)</f>
        <v>0</v>
      </c>
      <c r="K211" s="220">
        <f>IF('Division Lvl'!K211="","",'Division Lvl'!K211/Escalators!F$11)</f>
        <v>0</v>
      </c>
      <c r="L211" s="220">
        <f>IF('Division Lvl'!L211="","",'Division Lvl'!L211/Escalators!G$11)</f>
        <v>0</v>
      </c>
      <c r="M211" s="220">
        <f>IF('Division Lvl'!M211="","",'Division Lvl'!M211/Escalators!H$11)</f>
        <v>0</v>
      </c>
      <c r="N211" s="220">
        <f>IF('Division Lvl'!N211="","",'Division Lvl'!N211/Escalators!I$11)</f>
        <v>0</v>
      </c>
      <c r="O211" s="220">
        <f>IF('Division Lvl'!O211="","",'Division Lvl'!O211/Escalators!J$11)</f>
        <v>0</v>
      </c>
      <c r="P211" s="220">
        <f>IF('Division Lvl'!P211="","",'Division Lvl'!P211/Escalators!K$11)</f>
        <v>0</v>
      </c>
      <c r="Q211" s="220">
        <f>IF('Division Lvl'!Q211="","",'Division Lvl'!Q211/Escalators!L$11)</f>
        <v>0</v>
      </c>
      <c r="R211" s="221">
        <v>0</v>
      </c>
      <c r="S211" s="222">
        <v>0</v>
      </c>
      <c r="T211" s="223">
        <v>0</v>
      </c>
      <c r="U211" s="223">
        <v>0</v>
      </c>
      <c r="V211" s="223">
        <v>0</v>
      </c>
      <c r="W211" s="223">
        <v>0</v>
      </c>
      <c r="X211" s="224">
        <f>I211*Config!F$40</f>
        <v>6143800.1674585706</v>
      </c>
      <c r="Y211" s="224">
        <f>J211*Config!G$40</f>
        <v>0</v>
      </c>
      <c r="Z211" s="224">
        <f>K211*Config!H$40</f>
        <v>0</v>
      </c>
      <c r="AA211" s="224">
        <f>L211*Config!I$40</f>
        <v>0</v>
      </c>
      <c r="AB211" s="224">
        <f>M211*Config!J$40</f>
        <v>0</v>
      </c>
      <c r="AC211" s="224">
        <f>N211*Config!K$40</f>
        <v>0</v>
      </c>
      <c r="AD211" s="224">
        <f>O211*Config!L$40</f>
        <v>0</v>
      </c>
      <c r="AE211" s="224">
        <f>P211*Config!M$40</f>
        <v>0</v>
      </c>
      <c r="AF211" s="224">
        <f>Q211*Config!N$40</f>
        <v>0</v>
      </c>
      <c r="AG211" s="225">
        <f>R211*Config!O$40</f>
        <v>0</v>
      </c>
      <c r="AH211" s="226">
        <f t="shared" si="21"/>
        <v>5993951.3828864107</v>
      </c>
      <c r="AI211" s="220">
        <f t="shared" si="22"/>
        <v>5993951.3828864107</v>
      </c>
      <c r="AJ211" s="224">
        <f t="shared" si="23"/>
        <v>6143800.1674585706</v>
      </c>
      <c r="AK211" s="225">
        <f t="shared" si="24"/>
        <v>6143800.1674585706</v>
      </c>
      <c r="AL211" s="227">
        <f>IF(OR(SUM(X211:AG211)&lt;&gt;0,A211="EH"),INDEX(CASH!$B:$B,MATCH(A211,CASH!$A:$A,0)),"")</f>
        <v>120</v>
      </c>
      <c r="AM211" s="122">
        <f>AL211*VLOOKUP(C211,Config!$A$3:$C$9,3,FALSE)</f>
        <v>1200</v>
      </c>
      <c r="AN211" s="228">
        <f t="shared" si="25"/>
        <v>0.94518610956129101</v>
      </c>
      <c r="AO211" s="122" t="str">
        <f>IF(ISERROR(VLOOKUP(A211,Config!$A$12:$A$32,1,FALSE)),LEFT(A211,2),"PRL")</f>
        <v>PRL</v>
      </c>
      <c r="AP211" s="122" t="str">
        <f t="shared" si="26"/>
        <v>PR703</v>
      </c>
      <c r="AQ211" s="163" t="s">
        <v>881</v>
      </c>
      <c r="AR211" s="229" t="s">
        <v>781</v>
      </c>
      <c r="AS211" s="367" t="str">
        <f>IF(ISERROR(VLOOKUP($A211,'RAB Cat Lookup'!$B$4:$E$351,2,FALSE))=TRUE,"Unallocated",VLOOKUP($A211,'RAB Cat Lookup'!$B$4:$E$351,2,FALSE))</f>
        <v>Std</v>
      </c>
      <c r="AT211" s="367" t="str">
        <f>IF(ISERROR(VLOOKUP($A211,'RAB Cat Lookup'!$B$4:$E$351,4,FALSE))=TRUE,"Unallocated",VLOOKUP($A211,'RAB Cat Lookup'!$B$4:$E$351,4,FALSE))</f>
        <v>Land</v>
      </c>
      <c r="AU211" s="121" t="str">
        <f t="shared" si="27"/>
        <v/>
      </c>
    </row>
    <row r="212" spans="1:47" x14ac:dyDescent="0.25">
      <c r="A212" s="217" t="s">
        <v>215</v>
      </c>
      <c r="B212" s="217" t="s">
        <v>334</v>
      </c>
      <c r="C212" s="123" t="s">
        <v>513</v>
      </c>
      <c r="D212" s="218">
        <f>S212/Config!A$40</f>
        <v>0</v>
      </c>
      <c r="E212" s="219">
        <f>T212/Config!B$40</f>
        <v>0</v>
      </c>
      <c r="F212" s="219">
        <f>U212/Config!C$40</f>
        <v>0</v>
      </c>
      <c r="G212" s="219">
        <f>V212/Config!D$40</f>
        <v>3664.3544999999995</v>
      </c>
      <c r="H212" s="219">
        <f>IF('Division Lvl'!H212="","",'Division Lvl'!H212/Escalators!C$11)</f>
        <v>128559</v>
      </c>
      <c r="I212" s="220">
        <f>IF('Division Lvl'!I212="","",'Division Lvl'!I212/Escalators!D$11)</f>
        <v>194925.29695526036</v>
      </c>
      <c r="J212" s="220">
        <f>IF('Division Lvl'!J212="","",'Division Lvl'!J212/Escalators!E$11)</f>
        <v>0</v>
      </c>
      <c r="K212" s="220">
        <f>IF('Division Lvl'!K212="","",'Division Lvl'!K212/Escalators!F$11)</f>
        <v>0</v>
      </c>
      <c r="L212" s="220">
        <f>IF('Division Lvl'!L212="","",'Division Lvl'!L212/Escalators!G$11)</f>
        <v>0</v>
      </c>
      <c r="M212" s="220">
        <f>IF('Division Lvl'!M212="","",'Division Lvl'!M212/Escalators!H$11)</f>
        <v>0</v>
      </c>
      <c r="N212" s="220">
        <f>IF('Division Lvl'!N212="","",'Division Lvl'!N212/Escalators!I$11)</f>
        <v>0</v>
      </c>
      <c r="O212" s="220">
        <f>IF('Division Lvl'!O212="","",'Division Lvl'!O212/Escalators!J$11)</f>
        <v>0</v>
      </c>
      <c r="P212" s="220">
        <f>IF('Division Lvl'!P212="","",'Division Lvl'!P212/Escalators!K$11)</f>
        <v>0</v>
      </c>
      <c r="Q212" s="220">
        <f>IF('Division Lvl'!Q212="","",'Division Lvl'!Q212/Escalators!L$11)</f>
        <v>0</v>
      </c>
      <c r="R212" s="221">
        <v>0</v>
      </c>
      <c r="S212" s="222">
        <v>0</v>
      </c>
      <c r="T212" s="223">
        <v>0</v>
      </c>
      <c r="U212" s="223">
        <v>0</v>
      </c>
      <c r="V212" s="223">
        <v>3574.98</v>
      </c>
      <c r="W212" s="223">
        <v>128559</v>
      </c>
      <c r="X212" s="224">
        <f>I212*Config!F$40</f>
        <v>199798.42937914186</v>
      </c>
      <c r="Y212" s="224">
        <f>J212*Config!G$40</f>
        <v>0</v>
      </c>
      <c r="Z212" s="224">
        <f>K212*Config!H$40</f>
        <v>0</v>
      </c>
      <c r="AA212" s="224">
        <f>L212*Config!I$40</f>
        <v>0</v>
      </c>
      <c r="AB212" s="224">
        <f>M212*Config!J$40</f>
        <v>0</v>
      </c>
      <c r="AC212" s="224">
        <f>N212*Config!K$40</f>
        <v>0</v>
      </c>
      <c r="AD212" s="224">
        <f>O212*Config!L$40</f>
        <v>0</v>
      </c>
      <c r="AE212" s="224">
        <f>P212*Config!M$40</f>
        <v>0</v>
      </c>
      <c r="AF212" s="224">
        <f>Q212*Config!N$40</f>
        <v>0</v>
      </c>
      <c r="AG212" s="225">
        <f>R212*Config!O$40</f>
        <v>0</v>
      </c>
      <c r="AH212" s="226">
        <f t="shared" si="21"/>
        <v>194925.29695526036</v>
      </c>
      <c r="AI212" s="220">
        <f t="shared" si="22"/>
        <v>194925.29695526036</v>
      </c>
      <c r="AJ212" s="224">
        <f t="shared" si="23"/>
        <v>199798.42937914186</v>
      </c>
      <c r="AK212" s="225">
        <f t="shared" si="24"/>
        <v>199798.42937914186</v>
      </c>
      <c r="AL212" s="227">
        <f>IF(OR(SUM(X212:AG212)&lt;&gt;0,A212="EH"),INDEX(CASH!$B:$B,MATCH(A212,CASH!$A:$A,0)),"")</f>
        <v>160</v>
      </c>
      <c r="AM212" s="122">
        <f>AL212*VLOOKUP(C212,Config!$A$3:$C$9,3,FALSE)</f>
        <v>2400</v>
      </c>
      <c r="AN212" s="228">
        <f t="shared" si="25"/>
        <v>0.69340911823626294</v>
      </c>
      <c r="AO212" s="122" t="str">
        <f>IF(ISERROR(VLOOKUP(A212,Config!$A$12:$A$32,1,FALSE)),LEFT(A212,2),"PRL")</f>
        <v>PRL</v>
      </c>
      <c r="AP212" s="122" t="str">
        <f t="shared" si="26"/>
        <v>PR704</v>
      </c>
      <c r="AQ212" s="163" t="s">
        <v>881</v>
      </c>
      <c r="AR212" s="229" t="s">
        <v>781</v>
      </c>
      <c r="AS212" s="367" t="str">
        <f>IF(ISERROR(VLOOKUP($A212,'RAB Cat Lookup'!$B$4:$E$351,2,FALSE))=TRUE,"Unallocated",VLOOKUP($A212,'RAB Cat Lookup'!$B$4:$E$351,2,FALSE))</f>
        <v>Std</v>
      </c>
      <c r="AT212" s="367" t="str">
        <f>IF(ISERROR(VLOOKUP($A212,'RAB Cat Lookup'!$B$4:$E$351,4,FALSE))=TRUE,"Unallocated",VLOOKUP($A212,'RAB Cat Lookup'!$B$4:$E$351,4,FALSE))</f>
        <v>Land</v>
      </c>
      <c r="AU212" s="121" t="str">
        <f t="shared" si="27"/>
        <v/>
      </c>
    </row>
    <row r="213" spans="1:47" x14ac:dyDescent="0.25">
      <c r="A213" s="217" t="s">
        <v>360</v>
      </c>
      <c r="B213" s="217" t="s">
        <v>362</v>
      </c>
      <c r="C213" s="123" t="s">
        <v>513</v>
      </c>
      <c r="D213" s="218">
        <f>S213/Config!A$40</f>
        <v>4074.6480188398432</v>
      </c>
      <c r="E213" s="219">
        <f>T213/Config!B$40</f>
        <v>19851.423319062498</v>
      </c>
      <c r="F213" s="219">
        <f>U213/Config!C$40</f>
        <v>345107.03065000003</v>
      </c>
      <c r="G213" s="219">
        <f>V213/Config!D$40</f>
        <v>266459.95325000002</v>
      </c>
      <c r="H213" s="219">
        <f>IF('Division Lvl'!H213="","",'Division Lvl'!H213/Escalators!C$11)</f>
        <v>850291.17999999993</v>
      </c>
      <c r="I213" s="220">
        <f>IF('Division Lvl'!I213="","",'Division Lvl'!I213/Escalators!D$11)</f>
        <v>0</v>
      </c>
      <c r="J213" s="220">
        <f>IF('Division Lvl'!J213="","",'Division Lvl'!J213/Escalators!E$11)</f>
        <v>0</v>
      </c>
      <c r="K213" s="220">
        <f>IF('Division Lvl'!K213="","",'Division Lvl'!K213/Escalators!F$11)</f>
        <v>0</v>
      </c>
      <c r="L213" s="220">
        <f>IF('Division Lvl'!L213="","",'Division Lvl'!L213/Escalators!G$11)</f>
        <v>0</v>
      </c>
      <c r="M213" s="220">
        <f>IF('Division Lvl'!M213="","",'Division Lvl'!M213/Escalators!H$11)</f>
        <v>0</v>
      </c>
      <c r="N213" s="220">
        <f>IF('Division Lvl'!N213="","",'Division Lvl'!N213/Escalators!I$11)</f>
        <v>0</v>
      </c>
      <c r="O213" s="220">
        <f>IF('Division Lvl'!O213="","",'Division Lvl'!O213/Escalators!J$11)</f>
        <v>0</v>
      </c>
      <c r="P213" s="220">
        <f>IF('Division Lvl'!P213="","",'Division Lvl'!P213/Escalators!K$11)</f>
        <v>0</v>
      </c>
      <c r="Q213" s="220">
        <f>IF('Division Lvl'!Q213="","",'Division Lvl'!Q213/Escalators!L$11)</f>
        <v>0</v>
      </c>
      <c r="R213" s="221">
        <v>0</v>
      </c>
      <c r="S213" s="222">
        <v>3691.4300000000003</v>
      </c>
      <c r="T213" s="223">
        <v>18434.02</v>
      </c>
      <c r="U213" s="223">
        <v>328477.84000000003</v>
      </c>
      <c r="V213" s="223">
        <v>259960.93000000002</v>
      </c>
      <c r="W213" s="223">
        <v>850291.17999999993</v>
      </c>
      <c r="X213" s="224">
        <f>I213*Config!F$40</f>
        <v>0</v>
      </c>
      <c r="Y213" s="224">
        <f>J213*Config!G$40</f>
        <v>0</v>
      </c>
      <c r="Z213" s="224">
        <f>K213*Config!H$40</f>
        <v>0</v>
      </c>
      <c r="AA213" s="224">
        <f>L213*Config!I$40</f>
        <v>0</v>
      </c>
      <c r="AB213" s="224">
        <f>M213*Config!J$40</f>
        <v>0</v>
      </c>
      <c r="AC213" s="224">
        <f>N213*Config!K$40</f>
        <v>0</v>
      </c>
      <c r="AD213" s="224">
        <f>O213*Config!L$40</f>
        <v>0</v>
      </c>
      <c r="AE213" s="224">
        <f>P213*Config!M$40</f>
        <v>0</v>
      </c>
      <c r="AF213" s="224">
        <f>Q213*Config!N$40</f>
        <v>0</v>
      </c>
      <c r="AG213" s="225">
        <f>R213*Config!O$40</f>
        <v>0</v>
      </c>
      <c r="AH213" s="226">
        <f t="shared" si="21"/>
        <v>0</v>
      </c>
      <c r="AI213" s="220">
        <f t="shared" si="22"/>
        <v>0</v>
      </c>
      <c r="AJ213" s="224">
        <f t="shared" si="23"/>
        <v>0</v>
      </c>
      <c r="AK213" s="225">
        <f t="shared" si="24"/>
        <v>0</v>
      </c>
      <c r="AL213" s="227" t="str">
        <f>IF(OR(SUM(X213:AG213)&lt;&gt;0,A213="EH"),INDEX(CASH!$B:$B,MATCH(A213,CASH!$A:$A,0)),"")</f>
        <v/>
      </c>
      <c r="AM213" s="230">
        <v>2850</v>
      </c>
      <c r="AN213" s="228">
        <f t="shared" si="25"/>
        <v>0.65728805041321381</v>
      </c>
      <c r="AO213" s="122" t="str">
        <f>IF(ISERROR(VLOOKUP(A213,Config!$A$12:$A$32,1,FALSE)),LEFT(A213,2),"PRL")</f>
        <v>PR</v>
      </c>
      <c r="AP213" s="122" t="str">
        <f t="shared" si="26"/>
        <v>PR707</v>
      </c>
      <c r="AQ213" s="163" t="s">
        <v>881</v>
      </c>
      <c r="AR213" s="229" t="s">
        <v>781</v>
      </c>
      <c r="AS213" s="367" t="str">
        <f>IF(ISERROR(VLOOKUP($A213,'RAB Cat Lookup'!$B$4:$E$351,2,FALSE))=TRUE,"Unallocated",VLOOKUP($A213,'RAB Cat Lookup'!$B$4:$E$351,2,FALSE))</f>
        <v>Std</v>
      </c>
      <c r="AT213" s="367" t="str">
        <f>IF(ISERROR(VLOOKUP($A213,'RAB Cat Lookup'!$B$4:$E$351,4,FALSE))=TRUE,"Unallocated",VLOOKUP($A213,'RAB Cat Lookup'!$B$4:$E$351,4,FALSE))</f>
        <v>Sub-transmission lines and cables</v>
      </c>
      <c r="AU213" s="121" t="str">
        <f t="shared" si="27"/>
        <v/>
      </c>
    </row>
    <row r="214" spans="1:47" x14ac:dyDescent="0.25">
      <c r="A214" s="217" t="s">
        <v>448</v>
      </c>
      <c r="B214" s="217" t="s">
        <v>572</v>
      </c>
      <c r="C214" s="123" t="s">
        <v>513</v>
      </c>
      <c r="D214" s="218">
        <f>S214/Config!A$40</f>
        <v>0</v>
      </c>
      <c r="E214" s="219">
        <f>T214/Config!B$40</f>
        <v>48312.781025312492</v>
      </c>
      <c r="F214" s="219">
        <f>U214/Config!C$40</f>
        <v>2813121.8972</v>
      </c>
      <c r="G214" s="219">
        <f>V214/Config!D$40</f>
        <v>2881.2954999999888</v>
      </c>
      <c r="H214" s="219">
        <f>IF('Division Lvl'!H214="","",'Division Lvl'!H214/Escalators!C$11)</f>
        <v>0</v>
      </c>
      <c r="I214" s="220">
        <f>IF('Division Lvl'!I214="","",'Division Lvl'!I214/Escalators!D$11)</f>
        <v>0</v>
      </c>
      <c r="J214" s="220">
        <f>IF('Division Lvl'!J214="","",'Division Lvl'!J214/Escalators!E$11)</f>
        <v>0</v>
      </c>
      <c r="K214" s="220">
        <f>IF('Division Lvl'!K214="","",'Division Lvl'!K214/Escalators!F$11)</f>
        <v>0</v>
      </c>
      <c r="L214" s="220">
        <f>IF('Division Lvl'!L214="","",'Division Lvl'!L214/Escalators!G$11)</f>
        <v>0</v>
      </c>
      <c r="M214" s="220">
        <f>IF('Division Lvl'!M214="","",'Division Lvl'!M214/Escalators!H$11)</f>
        <v>0</v>
      </c>
      <c r="N214" s="220">
        <f>IF('Division Lvl'!N214="","",'Division Lvl'!N214/Escalators!I$11)</f>
        <v>0</v>
      </c>
      <c r="O214" s="220">
        <f>IF('Division Lvl'!O214="","",'Division Lvl'!O214/Escalators!J$11)</f>
        <v>0</v>
      </c>
      <c r="P214" s="220">
        <f>IF('Division Lvl'!P214="","",'Division Lvl'!P214/Escalators!K$11)</f>
        <v>0</v>
      </c>
      <c r="Q214" s="220">
        <f>IF('Division Lvl'!Q214="","",'Division Lvl'!Q214/Escalators!L$11)</f>
        <v>0</v>
      </c>
      <c r="R214" s="221">
        <v>0</v>
      </c>
      <c r="S214" s="222">
        <v>0</v>
      </c>
      <c r="T214" s="223">
        <v>44863.22</v>
      </c>
      <c r="U214" s="223">
        <v>2677569.92</v>
      </c>
      <c r="V214" s="223">
        <v>2811.0199999999895</v>
      </c>
      <c r="W214" s="223">
        <v>0</v>
      </c>
      <c r="X214" s="224">
        <f>I214*Config!F$40</f>
        <v>0</v>
      </c>
      <c r="Y214" s="224">
        <f>J214*Config!G$40</f>
        <v>0</v>
      </c>
      <c r="Z214" s="224">
        <f>K214*Config!H$40</f>
        <v>0</v>
      </c>
      <c r="AA214" s="224">
        <f>L214*Config!I$40</f>
        <v>0</v>
      </c>
      <c r="AB214" s="224">
        <f>M214*Config!J$40</f>
        <v>0</v>
      </c>
      <c r="AC214" s="224">
        <f>N214*Config!K$40</f>
        <v>0</v>
      </c>
      <c r="AD214" s="224">
        <f>O214*Config!L$40</f>
        <v>0</v>
      </c>
      <c r="AE214" s="224">
        <f>P214*Config!M$40</f>
        <v>0</v>
      </c>
      <c r="AF214" s="224">
        <f>Q214*Config!N$40</f>
        <v>0</v>
      </c>
      <c r="AG214" s="225">
        <f>R214*Config!O$40</f>
        <v>0</v>
      </c>
      <c r="AH214" s="226">
        <f t="shared" si="21"/>
        <v>0</v>
      </c>
      <c r="AI214" s="220">
        <f t="shared" si="22"/>
        <v>0</v>
      </c>
      <c r="AJ214" s="224">
        <f t="shared" si="23"/>
        <v>0</v>
      </c>
      <c r="AK214" s="225">
        <f t="shared" si="24"/>
        <v>0</v>
      </c>
      <c r="AL214" s="227" t="str">
        <f>IF(OR(SUM(X214:AG214)&lt;&gt;0,A214="EH"),INDEX(CASH!$B:$B,MATCH(A214,CASH!$A:$A,0)),"")</f>
        <v/>
      </c>
      <c r="AM214" s="230">
        <v>3300</v>
      </c>
      <c r="AN214" s="228">
        <f t="shared" si="25"/>
        <v>0.54006397789077143</v>
      </c>
      <c r="AO214" s="122" t="str">
        <f>IF(ISERROR(VLOOKUP(A214,Config!$A$12:$A$32,1,FALSE)),LEFT(A214,2),"PRL")</f>
        <v>PR</v>
      </c>
      <c r="AP214" s="122" t="str">
        <f t="shared" si="26"/>
        <v>PR709</v>
      </c>
      <c r="AQ214" s="163" t="s">
        <v>881</v>
      </c>
      <c r="AR214" s="229" t="s">
        <v>781</v>
      </c>
      <c r="AS214" s="367" t="str">
        <f>IF(ISERROR(VLOOKUP($A214,'RAB Cat Lookup'!$B$4:$E$351,2,FALSE))=TRUE,"Unallocated",VLOOKUP($A214,'RAB Cat Lookup'!$B$4:$E$351,2,FALSE))</f>
        <v>Std</v>
      </c>
      <c r="AT214" s="367" t="str">
        <f>IF(ISERROR(VLOOKUP($A214,'RAB Cat Lookup'!$B$4:$E$351,4,FALSE))=TRUE,"Unallocated",VLOOKUP($A214,'RAB Cat Lookup'!$B$4:$E$351,4,FALSE))</f>
        <v>Sub-transmission lines and cables</v>
      </c>
      <c r="AU214" s="121" t="str">
        <f t="shared" si="27"/>
        <v/>
      </c>
    </row>
    <row r="215" spans="1:47" x14ac:dyDescent="0.25">
      <c r="A215" s="217" t="s">
        <v>808</v>
      </c>
      <c r="B215" s="217" t="s">
        <v>858</v>
      </c>
      <c r="C215" s="123" t="s">
        <v>513</v>
      </c>
      <c r="D215" s="218">
        <f>S215/Config!A$40</f>
        <v>0</v>
      </c>
      <c r="E215" s="219">
        <f>T215/Config!B$40</f>
        <v>0</v>
      </c>
      <c r="F215" s="219">
        <f>U215/Config!C$40</f>
        <v>124728.63456875003</v>
      </c>
      <c r="G215" s="219">
        <f>V215/Config!D$40</f>
        <v>1481294.3812500006</v>
      </c>
      <c r="H215" s="219">
        <f>IF('Division Lvl'!H215="","",'Division Lvl'!H215/Escalators!C$11)</f>
        <v>25008</v>
      </c>
      <c r="I215" s="220">
        <f>IF('Division Lvl'!I215="","",'Division Lvl'!I215/Escalators!D$11)</f>
        <v>0</v>
      </c>
      <c r="J215" s="220">
        <f>IF('Division Lvl'!J215="","",'Division Lvl'!J215/Escalators!E$11)</f>
        <v>0</v>
      </c>
      <c r="K215" s="220">
        <f>IF('Division Lvl'!K215="","",'Division Lvl'!K215/Escalators!F$11)</f>
        <v>0</v>
      </c>
      <c r="L215" s="220">
        <f>IF('Division Lvl'!L215="","",'Division Lvl'!L215/Escalators!G$11)</f>
        <v>0</v>
      </c>
      <c r="M215" s="220">
        <f>IF('Division Lvl'!M215="","",'Division Lvl'!M215/Escalators!H$11)</f>
        <v>0</v>
      </c>
      <c r="N215" s="220">
        <f>IF('Division Lvl'!N215="","",'Division Lvl'!N215/Escalators!I$11)</f>
        <v>0</v>
      </c>
      <c r="O215" s="220">
        <f>IF('Division Lvl'!O215="","",'Division Lvl'!O215/Escalators!J$11)</f>
        <v>0</v>
      </c>
      <c r="P215" s="220">
        <f>IF('Division Lvl'!P215="","",'Division Lvl'!P215/Escalators!K$11)</f>
        <v>0</v>
      </c>
      <c r="Q215" s="220">
        <f>IF('Division Lvl'!Q215="","",'Division Lvl'!Q215/Escalators!L$11)</f>
        <v>0</v>
      </c>
      <c r="R215" s="221">
        <v>0</v>
      </c>
      <c r="S215" s="222">
        <v>0</v>
      </c>
      <c r="T215" s="223">
        <v>0</v>
      </c>
      <c r="U215" s="223">
        <v>118718.51000000002</v>
      </c>
      <c r="V215" s="223">
        <v>1445165.2500000007</v>
      </c>
      <c r="W215" s="223">
        <v>25008</v>
      </c>
      <c r="X215" s="224">
        <f>I215*Config!F$40</f>
        <v>0</v>
      </c>
      <c r="Y215" s="224">
        <f>J215*Config!G$40</f>
        <v>0</v>
      </c>
      <c r="Z215" s="224">
        <f>K215*Config!H$40</f>
        <v>0</v>
      </c>
      <c r="AA215" s="224">
        <f>L215*Config!I$40</f>
        <v>0</v>
      </c>
      <c r="AB215" s="224">
        <f>M215*Config!J$40</f>
        <v>0</v>
      </c>
      <c r="AC215" s="224">
        <f>N215*Config!K$40</f>
        <v>0</v>
      </c>
      <c r="AD215" s="224">
        <f>O215*Config!L$40</f>
        <v>0</v>
      </c>
      <c r="AE215" s="224">
        <f>P215*Config!M$40</f>
        <v>0</v>
      </c>
      <c r="AF215" s="224">
        <f>Q215*Config!N$40</f>
        <v>0</v>
      </c>
      <c r="AG215" s="225">
        <f>R215*Config!O$40</f>
        <v>0</v>
      </c>
      <c r="AH215" s="226">
        <f t="shared" si="21"/>
        <v>0</v>
      </c>
      <c r="AI215" s="220">
        <f t="shared" si="22"/>
        <v>0</v>
      </c>
      <c r="AJ215" s="224">
        <f t="shared" si="23"/>
        <v>0</v>
      </c>
      <c r="AK215" s="225">
        <f t="shared" si="24"/>
        <v>0</v>
      </c>
      <c r="AL215" s="227" t="str">
        <f>IF(OR(SUM(X215:AG215)&lt;&gt;0,A215="EH"),INDEX(CASH!$B:$B,MATCH(A215,CASH!$A:$A,0)),"")</f>
        <v/>
      </c>
      <c r="AM215" s="230">
        <v>1050</v>
      </c>
      <c r="AN215" s="228">
        <f t="shared" si="25"/>
        <v>0.95958215978511741</v>
      </c>
      <c r="AO215" s="122" t="str">
        <f>IF(ISERROR(VLOOKUP(A215,Config!$A$12:$A$32,1,FALSE)),LEFT(A215,2),"PRL")</f>
        <v>PR</v>
      </c>
      <c r="AP215" s="122" t="str">
        <f t="shared" si="26"/>
        <v>PR710</v>
      </c>
      <c r="AQ215" s="163" t="s">
        <v>881</v>
      </c>
      <c r="AR215" s="229" t="s">
        <v>781</v>
      </c>
      <c r="AS215" s="367" t="str">
        <f>IF(ISERROR(VLOOKUP($A215,'RAB Cat Lookup'!$B$4:$E$351,2,FALSE))=TRUE,"Unallocated",VLOOKUP($A215,'RAB Cat Lookup'!$B$4:$E$351,2,FALSE))</f>
        <v>Std</v>
      </c>
      <c r="AT215" s="367" t="str">
        <f>IF(ISERROR(VLOOKUP($A215,'RAB Cat Lookup'!$B$4:$E$351,4,FALSE))=TRUE,"Unallocated",VLOOKUP($A215,'RAB Cat Lookup'!$B$4:$E$351,4,FALSE))</f>
        <v>Sub-transmission lines and cables</v>
      </c>
      <c r="AU215" s="121" t="str">
        <f t="shared" si="27"/>
        <v/>
      </c>
    </row>
    <row r="216" spans="1:47" x14ac:dyDescent="0.25">
      <c r="A216" s="217" t="s">
        <v>364</v>
      </c>
      <c r="B216" s="217" t="s">
        <v>365</v>
      </c>
      <c r="C216" s="123" t="s">
        <v>516</v>
      </c>
      <c r="D216" s="218">
        <f>S216/Config!A$40</f>
        <v>0</v>
      </c>
      <c r="E216" s="219">
        <f>T216/Config!B$40</f>
        <v>0</v>
      </c>
      <c r="F216" s="219">
        <f>U216/Config!C$40</f>
        <v>0</v>
      </c>
      <c r="G216" s="219">
        <f>V216/Config!D$40</f>
        <v>0</v>
      </c>
      <c r="H216" s="219">
        <f>IF('Division Lvl'!H216="","",'Division Lvl'!H216/Escalators!C$11)</f>
        <v>0</v>
      </c>
      <c r="I216" s="220">
        <f>IF('Division Lvl'!I216="","",'Division Lvl'!I216/Escalators!D$11)</f>
        <v>7162372.305790402</v>
      </c>
      <c r="J216" s="220">
        <f>IF('Division Lvl'!J216="","",'Division Lvl'!J216/Escalators!E$11)</f>
        <v>14300777.535371842</v>
      </c>
      <c r="K216" s="220">
        <f>IF('Division Lvl'!K216="","",'Division Lvl'!K216/Escalators!F$11)</f>
        <v>14263120.500083858</v>
      </c>
      <c r="L216" s="220">
        <f>IF('Division Lvl'!L216="","",'Division Lvl'!L216/Escalators!G$11)</f>
        <v>0</v>
      </c>
      <c r="M216" s="220">
        <f>IF('Division Lvl'!M216="","",'Division Lvl'!M216/Escalators!H$11)</f>
        <v>0</v>
      </c>
      <c r="N216" s="220">
        <f>IF('Division Lvl'!N216="","",'Division Lvl'!N216/Escalators!I$11)</f>
        <v>0</v>
      </c>
      <c r="O216" s="220">
        <f>IF('Division Lvl'!O216="","",'Division Lvl'!O216/Escalators!J$11)</f>
        <v>0</v>
      </c>
      <c r="P216" s="220">
        <f>IF('Division Lvl'!P216="","",'Division Lvl'!P216/Escalators!K$11)</f>
        <v>0</v>
      </c>
      <c r="Q216" s="220">
        <f>IF('Division Lvl'!Q216="","",'Division Lvl'!Q216/Escalators!L$11)</f>
        <v>0</v>
      </c>
      <c r="R216" s="221">
        <v>0</v>
      </c>
      <c r="S216" s="222">
        <v>0</v>
      </c>
      <c r="T216" s="223">
        <v>0</v>
      </c>
      <c r="U216" s="223">
        <v>0</v>
      </c>
      <c r="V216" s="223">
        <v>0</v>
      </c>
      <c r="W216" s="223">
        <v>0</v>
      </c>
      <c r="X216" s="224">
        <f>I216*Config!F$40</f>
        <v>7341431.6134351613</v>
      </c>
      <c r="Y216" s="224">
        <f>J216*Config!G$40</f>
        <v>15024754.398100041</v>
      </c>
      <c r="Z216" s="224">
        <f>K216*Config!H$40</f>
        <v>15359820.749785617</v>
      </c>
      <c r="AA216" s="224">
        <f>L216*Config!I$40</f>
        <v>0</v>
      </c>
      <c r="AB216" s="224">
        <f>M216*Config!J$40</f>
        <v>0</v>
      </c>
      <c r="AC216" s="224">
        <f>N216*Config!K$40</f>
        <v>0</v>
      </c>
      <c r="AD216" s="224">
        <f>O216*Config!L$40</f>
        <v>0</v>
      </c>
      <c r="AE216" s="224">
        <f>P216*Config!M$40</f>
        <v>0</v>
      </c>
      <c r="AF216" s="224">
        <f>Q216*Config!N$40</f>
        <v>0</v>
      </c>
      <c r="AG216" s="225">
        <f>R216*Config!O$40</f>
        <v>0</v>
      </c>
      <c r="AH216" s="226">
        <f t="shared" si="21"/>
        <v>35726270.341246098</v>
      </c>
      <c r="AI216" s="220">
        <f t="shared" si="22"/>
        <v>35726270.341246098</v>
      </c>
      <c r="AJ216" s="224">
        <f t="shared" si="23"/>
        <v>37726006.761320814</v>
      </c>
      <c r="AK216" s="225">
        <f t="shared" si="24"/>
        <v>37726006.761320814</v>
      </c>
      <c r="AL216" s="227">
        <f>IF(OR(SUM(X216:AG216)&lt;&gt;0,A216="EH"),INDEX(CASH!$B:$B,MATCH(A216,CASH!$A:$A,0)),"")</f>
        <v>170</v>
      </c>
      <c r="AM216" s="122">
        <f>AL216*VLOOKUP(C216,Config!$A$3:$C$9,3,FALSE)</f>
        <v>1700</v>
      </c>
      <c r="AN216" s="228">
        <f t="shared" si="25"/>
        <v>0.88997896864669446</v>
      </c>
      <c r="AO216" s="122" t="str">
        <f>IF(ISERROR(VLOOKUP(A216,Config!$A$12:$A$32,1,FALSE)),LEFT(A216,2),"PRL")</f>
        <v>PR</v>
      </c>
      <c r="AP216" s="122" t="str">
        <f t="shared" si="26"/>
        <v>PR713</v>
      </c>
      <c r="AQ216" s="163" t="s">
        <v>881</v>
      </c>
      <c r="AR216" s="229" t="s">
        <v>781</v>
      </c>
      <c r="AS216" s="367" t="str">
        <f>IF(ISERROR(VLOOKUP($A216,'RAB Cat Lookup'!$B$4:$E$351,2,FALSE))=TRUE,"Unallocated",VLOOKUP($A216,'RAB Cat Lookup'!$B$4:$E$351,2,FALSE))</f>
        <v>Std</v>
      </c>
      <c r="AT216" s="367" t="str">
        <f>IF(ISERROR(VLOOKUP($A216,'RAB Cat Lookup'!$B$4:$E$351,4,FALSE))=TRUE,"Unallocated",VLOOKUP($A216,'RAB Cat Lookup'!$B$4:$E$351,4,FALSE))</f>
        <v>Substations</v>
      </c>
      <c r="AU216" s="121" t="str">
        <f t="shared" si="27"/>
        <v/>
      </c>
    </row>
    <row r="217" spans="1:47" x14ac:dyDescent="0.25">
      <c r="A217" s="217" t="s">
        <v>721</v>
      </c>
      <c r="B217" s="217" t="s">
        <v>730</v>
      </c>
      <c r="C217" s="123" t="s">
        <v>513</v>
      </c>
      <c r="D217" s="218">
        <f>S217/Config!A$40</f>
        <v>0</v>
      </c>
      <c r="E217" s="219">
        <f>T217/Config!B$40</f>
        <v>14991.943604843747</v>
      </c>
      <c r="F217" s="219">
        <f>U217/Config!C$40</f>
        <v>297168.29366250004</v>
      </c>
      <c r="G217" s="219">
        <f>V217/Config!D$40</f>
        <v>109886.0885</v>
      </c>
      <c r="H217" s="219">
        <f>IF('Division Lvl'!H217="","",'Division Lvl'!H217/Escalators!C$11)</f>
        <v>0</v>
      </c>
      <c r="I217" s="220">
        <f>IF('Division Lvl'!I217="","",'Division Lvl'!I217/Escalators!D$11)</f>
        <v>0</v>
      </c>
      <c r="J217" s="220">
        <f>IF('Division Lvl'!J217="","",'Division Lvl'!J217/Escalators!E$11)</f>
        <v>0</v>
      </c>
      <c r="K217" s="220">
        <f>IF('Division Lvl'!K217="","",'Division Lvl'!K217/Escalators!F$11)</f>
        <v>0</v>
      </c>
      <c r="L217" s="220">
        <f>IF('Division Lvl'!L217="","",'Division Lvl'!L217/Escalators!G$11)</f>
        <v>0</v>
      </c>
      <c r="M217" s="220">
        <f>IF('Division Lvl'!M217="","",'Division Lvl'!M217/Escalators!H$11)</f>
        <v>0</v>
      </c>
      <c r="N217" s="220">
        <f>IF('Division Lvl'!N217="","",'Division Lvl'!N217/Escalators!I$11)</f>
        <v>0</v>
      </c>
      <c r="O217" s="220">
        <f>IF('Division Lvl'!O217="","",'Division Lvl'!O217/Escalators!J$11)</f>
        <v>0</v>
      </c>
      <c r="P217" s="220">
        <f>IF('Division Lvl'!P217="","",'Division Lvl'!P217/Escalators!K$11)</f>
        <v>0</v>
      </c>
      <c r="Q217" s="220">
        <f>IF('Division Lvl'!Q217="","",'Division Lvl'!Q217/Escalators!L$11)</f>
        <v>0</v>
      </c>
      <c r="R217" s="221">
        <v>0</v>
      </c>
      <c r="S217" s="222">
        <v>0</v>
      </c>
      <c r="T217" s="223">
        <v>13921.51</v>
      </c>
      <c r="U217" s="223">
        <v>282849.06000000006</v>
      </c>
      <c r="V217" s="223">
        <v>107205.94</v>
      </c>
      <c r="W217" s="223">
        <v>0</v>
      </c>
      <c r="X217" s="224">
        <f>I217*Config!F$40</f>
        <v>0</v>
      </c>
      <c r="Y217" s="224">
        <f>J217*Config!G$40</f>
        <v>0</v>
      </c>
      <c r="Z217" s="224">
        <f>K217*Config!H$40</f>
        <v>0</v>
      </c>
      <c r="AA217" s="224">
        <f>L217*Config!I$40</f>
        <v>0</v>
      </c>
      <c r="AB217" s="224">
        <f>M217*Config!J$40</f>
        <v>0</v>
      </c>
      <c r="AC217" s="224">
        <f>N217*Config!K$40</f>
        <v>0</v>
      </c>
      <c r="AD217" s="224">
        <f>O217*Config!L$40</f>
        <v>0</v>
      </c>
      <c r="AE217" s="224">
        <f>P217*Config!M$40</f>
        <v>0</v>
      </c>
      <c r="AF217" s="224">
        <f>Q217*Config!N$40</f>
        <v>0</v>
      </c>
      <c r="AG217" s="225">
        <f>R217*Config!O$40</f>
        <v>0</v>
      </c>
      <c r="AH217" s="226">
        <f t="shared" si="21"/>
        <v>0</v>
      </c>
      <c r="AI217" s="220">
        <f t="shared" si="22"/>
        <v>0</v>
      </c>
      <c r="AJ217" s="224">
        <f t="shared" si="23"/>
        <v>0</v>
      </c>
      <c r="AK217" s="225">
        <f t="shared" si="24"/>
        <v>0</v>
      </c>
      <c r="AL217" s="227" t="str">
        <f>IF(OR(SUM(X217:AG217)&lt;&gt;0,A217="EH"),INDEX(CASH!$B:$B,MATCH(A217,CASH!$A:$A,0)),"")</f>
        <v/>
      </c>
      <c r="AM217" s="231">
        <v>4950</v>
      </c>
      <c r="AN217" s="228">
        <f t="shared" si="25"/>
        <v>0.12482092704578877</v>
      </c>
      <c r="AO217" s="122" t="str">
        <f>IF(ISERROR(VLOOKUP(A217,Config!$A$12:$A$32,1,FALSE)),LEFT(A217,2),"PRL")</f>
        <v>PR</v>
      </c>
      <c r="AP217" s="122" t="str">
        <f t="shared" si="26"/>
        <v>PR715</v>
      </c>
      <c r="AQ217" s="163" t="s">
        <v>881</v>
      </c>
      <c r="AR217" s="229" t="s">
        <v>781</v>
      </c>
      <c r="AS217" s="367" t="str">
        <f>IF(ISERROR(VLOOKUP($A217,'RAB Cat Lookup'!$B$4:$E$351,2,FALSE))=TRUE,"Unallocated",VLOOKUP($A217,'RAB Cat Lookup'!$B$4:$E$351,2,FALSE))</f>
        <v>Std</v>
      </c>
      <c r="AT217" s="367" t="str">
        <f>IF(ISERROR(VLOOKUP($A217,'RAB Cat Lookup'!$B$4:$E$351,4,FALSE))=TRUE,"Unallocated",VLOOKUP($A217,'RAB Cat Lookup'!$B$4:$E$351,4,FALSE))</f>
        <v>Substations</v>
      </c>
      <c r="AU217" s="121" t="str">
        <f t="shared" si="27"/>
        <v/>
      </c>
    </row>
    <row r="218" spans="1:47" x14ac:dyDescent="0.25">
      <c r="A218" s="217" t="s">
        <v>722</v>
      </c>
      <c r="B218" s="217" t="s">
        <v>731</v>
      </c>
      <c r="C218" s="123" t="s">
        <v>513</v>
      </c>
      <c r="D218" s="218">
        <f>S218/Config!A$40</f>
        <v>0</v>
      </c>
      <c r="E218" s="219">
        <f>T218/Config!B$40</f>
        <v>3806.9698929687493</v>
      </c>
      <c r="F218" s="219">
        <f>U218/Config!C$40</f>
        <v>342851.10763749992</v>
      </c>
      <c r="G218" s="219">
        <f>V218/Config!D$40</f>
        <v>0</v>
      </c>
      <c r="H218" s="219">
        <f>IF('Division Lvl'!H218="","",'Division Lvl'!H218/Escalators!C$11)</f>
        <v>0</v>
      </c>
      <c r="I218" s="220">
        <f>IF('Division Lvl'!I218="","",'Division Lvl'!I218/Escalators!D$11)</f>
        <v>0</v>
      </c>
      <c r="J218" s="220">
        <f>IF('Division Lvl'!J218="","",'Division Lvl'!J218/Escalators!E$11)</f>
        <v>0</v>
      </c>
      <c r="K218" s="220">
        <f>IF('Division Lvl'!K218="","",'Division Lvl'!K218/Escalators!F$11)</f>
        <v>0</v>
      </c>
      <c r="L218" s="220">
        <f>IF('Division Lvl'!L218="","",'Division Lvl'!L218/Escalators!G$11)</f>
        <v>0</v>
      </c>
      <c r="M218" s="220">
        <f>IF('Division Lvl'!M218="","",'Division Lvl'!M218/Escalators!H$11)</f>
        <v>0</v>
      </c>
      <c r="N218" s="220">
        <f>IF('Division Lvl'!N218="","",'Division Lvl'!N218/Escalators!I$11)</f>
        <v>0</v>
      </c>
      <c r="O218" s="220">
        <f>IF('Division Lvl'!O218="","",'Division Lvl'!O218/Escalators!J$11)</f>
        <v>0</v>
      </c>
      <c r="P218" s="220">
        <f>IF('Division Lvl'!P218="","",'Division Lvl'!P218/Escalators!K$11)</f>
        <v>0</v>
      </c>
      <c r="Q218" s="220">
        <f>IF('Division Lvl'!Q218="","",'Division Lvl'!Q218/Escalators!L$11)</f>
        <v>0</v>
      </c>
      <c r="R218" s="221">
        <v>0</v>
      </c>
      <c r="S218" s="222">
        <v>0</v>
      </c>
      <c r="T218" s="223">
        <v>3535.15</v>
      </c>
      <c r="U218" s="223">
        <v>326330.61999999994</v>
      </c>
      <c r="V218" s="223">
        <v>0</v>
      </c>
      <c r="W218" s="223">
        <v>0</v>
      </c>
      <c r="X218" s="224">
        <f>I218*Config!F$40</f>
        <v>0</v>
      </c>
      <c r="Y218" s="224">
        <f>J218*Config!G$40</f>
        <v>0</v>
      </c>
      <c r="Z218" s="224">
        <f>K218*Config!H$40</f>
        <v>0</v>
      </c>
      <c r="AA218" s="224">
        <f>L218*Config!I$40</f>
        <v>0</v>
      </c>
      <c r="AB218" s="224">
        <f>M218*Config!J$40</f>
        <v>0</v>
      </c>
      <c r="AC218" s="224">
        <f>N218*Config!K$40</f>
        <v>0</v>
      </c>
      <c r="AD218" s="224">
        <f>O218*Config!L$40</f>
        <v>0</v>
      </c>
      <c r="AE218" s="224">
        <f>P218*Config!M$40</f>
        <v>0</v>
      </c>
      <c r="AF218" s="224">
        <f>Q218*Config!N$40</f>
        <v>0</v>
      </c>
      <c r="AG218" s="225">
        <f>R218*Config!O$40</f>
        <v>0</v>
      </c>
      <c r="AH218" s="226">
        <f t="shared" si="21"/>
        <v>0</v>
      </c>
      <c r="AI218" s="220">
        <f t="shared" si="22"/>
        <v>0</v>
      </c>
      <c r="AJ218" s="224">
        <f t="shared" si="23"/>
        <v>0</v>
      </c>
      <c r="AK218" s="225">
        <f t="shared" si="24"/>
        <v>0</v>
      </c>
      <c r="AL218" s="227" t="str">
        <f>IF(OR(SUM(X218:AG218)&lt;&gt;0,A218="EH"),INDEX(CASH!$B:$B,MATCH(A218,CASH!$A:$A,0)),"")</f>
        <v/>
      </c>
      <c r="AM218" s="231">
        <v>4950</v>
      </c>
      <c r="AN218" s="228">
        <f t="shared" si="25"/>
        <v>0.12482092704578877</v>
      </c>
      <c r="AO218" s="122" t="str">
        <f>IF(ISERROR(VLOOKUP(A218,Config!$A$12:$A$32,1,FALSE)),LEFT(A218,2),"PRL")</f>
        <v>PR</v>
      </c>
      <c r="AP218" s="122" t="str">
        <f t="shared" si="26"/>
        <v>PR716</v>
      </c>
      <c r="AQ218" s="163" t="s">
        <v>881</v>
      </c>
      <c r="AR218" s="229" t="s">
        <v>781</v>
      </c>
      <c r="AS218" s="367" t="str">
        <f>IF(ISERROR(VLOOKUP($A218,'RAB Cat Lookup'!$B$4:$E$351,2,FALSE))=TRUE,"Unallocated",VLOOKUP($A218,'RAB Cat Lookup'!$B$4:$E$351,2,FALSE))</f>
        <v>Std</v>
      </c>
      <c r="AT218" s="367" t="str">
        <f>IF(ISERROR(VLOOKUP($A218,'RAB Cat Lookup'!$B$4:$E$351,4,FALSE))=TRUE,"Unallocated",VLOOKUP($A218,'RAB Cat Lookup'!$B$4:$E$351,4,FALSE))</f>
        <v>Sub-transmission lines and cables</v>
      </c>
      <c r="AU218" s="121" t="str">
        <f t="shared" si="27"/>
        <v/>
      </c>
    </row>
    <row r="219" spans="1:47" x14ac:dyDescent="0.25">
      <c r="A219" s="217" t="s">
        <v>736</v>
      </c>
      <c r="B219" s="217" t="s">
        <v>743</v>
      </c>
      <c r="C219" s="123" t="s">
        <v>513</v>
      </c>
      <c r="D219" s="218">
        <f>S219/Config!A$40</f>
        <v>0</v>
      </c>
      <c r="E219" s="219">
        <f>T219/Config!B$40</f>
        <v>0</v>
      </c>
      <c r="F219" s="219">
        <f>U219/Config!C$40</f>
        <v>0</v>
      </c>
      <c r="G219" s="219">
        <f>V219/Config!D$40</f>
        <v>0</v>
      </c>
      <c r="H219" s="219">
        <f>IF('Division Lvl'!H219="","",'Division Lvl'!H219/Escalators!C$11)</f>
        <v>1250000</v>
      </c>
      <c r="I219" s="220">
        <f>IF('Division Lvl'!I219="","",'Division Lvl'!I219/Escalators!D$11)</f>
        <v>1997983.7942954702</v>
      </c>
      <c r="J219" s="220">
        <f>IF('Division Lvl'!J219="","",'Division Lvl'!J219/Escalators!E$11)</f>
        <v>0</v>
      </c>
      <c r="K219" s="220">
        <f>IF('Division Lvl'!K219="","",'Division Lvl'!K219/Escalators!F$11)</f>
        <v>0</v>
      </c>
      <c r="L219" s="220">
        <f>IF('Division Lvl'!L219="","",'Division Lvl'!L219/Escalators!G$11)</f>
        <v>0</v>
      </c>
      <c r="M219" s="220">
        <f>IF('Division Lvl'!M219="","",'Division Lvl'!M219/Escalators!H$11)</f>
        <v>0</v>
      </c>
      <c r="N219" s="220">
        <f>IF('Division Lvl'!N219="","",'Division Lvl'!N219/Escalators!I$11)</f>
        <v>0</v>
      </c>
      <c r="O219" s="220">
        <f>IF('Division Lvl'!O219="","",'Division Lvl'!O219/Escalators!J$11)</f>
        <v>0</v>
      </c>
      <c r="P219" s="220">
        <f>IF('Division Lvl'!P219="","",'Division Lvl'!P219/Escalators!K$11)</f>
        <v>0</v>
      </c>
      <c r="Q219" s="220">
        <f>IF('Division Lvl'!Q219="","",'Division Lvl'!Q219/Escalators!L$11)</f>
        <v>0</v>
      </c>
      <c r="R219" s="221">
        <v>0</v>
      </c>
      <c r="S219" s="222">
        <v>0</v>
      </c>
      <c r="T219" s="223">
        <v>0</v>
      </c>
      <c r="U219" s="223">
        <v>0</v>
      </c>
      <c r="V219" s="223">
        <v>0</v>
      </c>
      <c r="W219" s="223">
        <v>1250000</v>
      </c>
      <c r="X219" s="224">
        <f>I219*Config!F$40</f>
        <v>2047933.3891528568</v>
      </c>
      <c r="Y219" s="224">
        <f>J219*Config!G$40</f>
        <v>0</v>
      </c>
      <c r="Z219" s="224">
        <f>K219*Config!H$40</f>
        <v>0</v>
      </c>
      <c r="AA219" s="224">
        <f>L219*Config!I$40</f>
        <v>0</v>
      </c>
      <c r="AB219" s="224">
        <f>M219*Config!J$40</f>
        <v>0</v>
      </c>
      <c r="AC219" s="224">
        <f>N219*Config!K$40</f>
        <v>0</v>
      </c>
      <c r="AD219" s="224">
        <f>O219*Config!L$40</f>
        <v>0</v>
      </c>
      <c r="AE219" s="224">
        <f>P219*Config!M$40</f>
        <v>0</v>
      </c>
      <c r="AF219" s="224">
        <f>Q219*Config!N$40</f>
        <v>0</v>
      </c>
      <c r="AG219" s="225">
        <f>R219*Config!O$40</f>
        <v>0</v>
      </c>
      <c r="AH219" s="226">
        <f t="shared" si="21"/>
        <v>1997983.7942954702</v>
      </c>
      <c r="AI219" s="220">
        <f t="shared" si="22"/>
        <v>1997983.7942954702</v>
      </c>
      <c r="AJ219" s="224">
        <f t="shared" si="23"/>
        <v>2047933.3891528568</v>
      </c>
      <c r="AK219" s="225">
        <f t="shared" si="24"/>
        <v>2047933.3891528568</v>
      </c>
      <c r="AL219" s="227">
        <f>IF(OR(SUM(X219:AG219)&lt;&gt;0,A219="EH"),INDEX(CASH!$B:$B,MATCH(A219,CASH!$A:$A,0)),"")</f>
        <v>140</v>
      </c>
      <c r="AM219" s="122">
        <f>AL219*VLOOKUP(C219,Config!$A$3:$C$9,3,FALSE)</f>
        <v>2100</v>
      </c>
      <c r="AN219" s="228">
        <f t="shared" si="25"/>
        <v>0.77826492135129255</v>
      </c>
      <c r="AO219" s="122" t="str">
        <f>IF(ISERROR(VLOOKUP(A219,Config!$A$12:$A$32,1,FALSE)),LEFT(A219,2),"PRL")</f>
        <v>PRL</v>
      </c>
      <c r="AP219" s="122" t="str">
        <f t="shared" si="26"/>
        <v>PR717</v>
      </c>
      <c r="AQ219" s="163" t="s">
        <v>881</v>
      </c>
      <c r="AR219" s="229" t="s">
        <v>781</v>
      </c>
      <c r="AS219" s="367" t="str">
        <f>IF(ISERROR(VLOOKUP($A219,'RAB Cat Lookup'!$B$4:$E$351,2,FALSE))=TRUE,"Unallocated",VLOOKUP($A219,'RAB Cat Lookup'!$B$4:$E$351,2,FALSE))</f>
        <v>Std</v>
      </c>
      <c r="AT219" s="367" t="str">
        <f>IF(ISERROR(VLOOKUP($A219,'RAB Cat Lookup'!$B$4:$E$351,4,FALSE))=TRUE,"Unallocated",VLOOKUP($A219,'RAB Cat Lookup'!$B$4:$E$351,4,FALSE))</f>
        <v>Land</v>
      </c>
      <c r="AU219" s="121" t="str">
        <f t="shared" si="27"/>
        <v/>
      </c>
    </row>
    <row r="220" spans="1:47" x14ac:dyDescent="0.25">
      <c r="A220" s="217" t="s">
        <v>737</v>
      </c>
      <c r="B220" s="217" t="s">
        <v>744</v>
      </c>
      <c r="C220" s="123" t="s">
        <v>513</v>
      </c>
      <c r="D220" s="218">
        <f>S220/Config!A$40</f>
        <v>0</v>
      </c>
      <c r="E220" s="219">
        <f>T220/Config!B$40</f>
        <v>0</v>
      </c>
      <c r="F220" s="219">
        <f>U220/Config!C$40</f>
        <v>14099.482056249999</v>
      </c>
      <c r="G220" s="219">
        <f>V220/Config!D$40</f>
        <v>88734.701000000001</v>
      </c>
      <c r="H220" s="219">
        <f>IF('Division Lvl'!H220="","",'Division Lvl'!H220/Escalators!C$11)</f>
        <v>1247859</v>
      </c>
      <c r="I220" s="220">
        <f>IF('Division Lvl'!I220="","",'Division Lvl'!I220/Escalators!D$11)</f>
        <v>274695.79893440416</v>
      </c>
      <c r="J220" s="220">
        <f>IF('Division Lvl'!J220="","",'Division Lvl'!J220/Escalators!E$11)</f>
        <v>104707.67774081917</v>
      </c>
      <c r="K220" s="220">
        <f>IF('Division Lvl'!K220="","",'Division Lvl'!K220/Escalators!F$11)</f>
        <v>0</v>
      </c>
      <c r="L220" s="220">
        <f>IF('Division Lvl'!L220="","",'Division Lvl'!L220/Escalators!G$11)</f>
        <v>0</v>
      </c>
      <c r="M220" s="220">
        <f>IF('Division Lvl'!M220="","",'Division Lvl'!M220/Escalators!H$11)</f>
        <v>0</v>
      </c>
      <c r="N220" s="220">
        <f>IF('Division Lvl'!N220="","",'Division Lvl'!N220/Escalators!I$11)</f>
        <v>0</v>
      </c>
      <c r="O220" s="220">
        <f>IF('Division Lvl'!O220="","",'Division Lvl'!O220/Escalators!J$11)</f>
        <v>0</v>
      </c>
      <c r="P220" s="220">
        <f>IF('Division Lvl'!P220="","",'Division Lvl'!P220/Escalators!K$11)</f>
        <v>0</v>
      </c>
      <c r="Q220" s="220">
        <f>IF('Division Lvl'!Q220="","",'Division Lvl'!Q220/Escalators!L$11)</f>
        <v>0</v>
      </c>
      <c r="R220" s="221">
        <v>0</v>
      </c>
      <c r="S220" s="222">
        <v>0</v>
      </c>
      <c r="T220" s="223">
        <v>0</v>
      </c>
      <c r="U220" s="223">
        <v>13420.09</v>
      </c>
      <c r="V220" s="223">
        <v>86570.44</v>
      </c>
      <c r="W220" s="223">
        <v>1247859</v>
      </c>
      <c r="X220" s="224">
        <f>I220*Config!F$40</f>
        <v>281563.19390776422</v>
      </c>
      <c r="Y220" s="224">
        <f>J220*Config!G$40</f>
        <v>110008.50392644813</v>
      </c>
      <c r="Z220" s="224">
        <f>K220*Config!H$40</f>
        <v>0</v>
      </c>
      <c r="AA220" s="224">
        <f>L220*Config!I$40</f>
        <v>0</v>
      </c>
      <c r="AB220" s="224">
        <f>M220*Config!J$40</f>
        <v>0</v>
      </c>
      <c r="AC220" s="224">
        <f>N220*Config!K$40</f>
        <v>0</v>
      </c>
      <c r="AD220" s="224">
        <f>O220*Config!L$40</f>
        <v>0</v>
      </c>
      <c r="AE220" s="224">
        <f>P220*Config!M$40</f>
        <v>0</v>
      </c>
      <c r="AF220" s="224">
        <f>Q220*Config!N$40</f>
        <v>0</v>
      </c>
      <c r="AG220" s="225">
        <f>R220*Config!O$40</f>
        <v>0</v>
      </c>
      <c r="AH220" s="226">
        <f t="shared" si="21"/>
        <v>379403.47667522333</v>
      </c>
      <c r="AI220" s="220">
        <f t="shared" si="22"/>
        <v>379403.47667522333</v>
      </c>
      <c r="AJ220" s="224">
        <f t="shared" si="23"/>
        <v>391571.69783421233</v>
      </c>
      <c r="AK220" s="225">
        <f t="shared" si="24"/>
        <v>391571.69783421233</v>
      </c>
      <c r="AL220" s="227">
        <f>IF(OR(SUM(X220:AG220)&lt;&gt;0,A220="EH"),INDEX(CASH!$B:$B,MATCH(A220,CASH!$A:$A,0)),"")</f>
        <v>170</v>
      </c>
      <c r="AM220" s="122">
        <f>AL220*VLOOKUP(C220,Config!$A$3:$C$9,3,FALSE)</f>
        <v>2550</v>
      </c>
      <c r="AN220" s="228">
        <f t="shared" si="25"/>
        <v>0.68279183402497479</v>
      </c>
      <c r="AO220" s="122" t="str">
        <f>IF(ISERROR(VLOOKUP(A220,Config!$A$12:$A$32,1,FALSE)),LEFT(A220,2),"PRL")</f>
        <v>PR</v>
      </c>
      <c r="AP220" s="122" t="str">
        <f t="shared" si="26"/>
        <v>PR722</v>
      </c>
      <c r="AQ220" s="163" t="s">
        <v>881</v>
      </c>
      <c r="AR220" s="229" t="s">
        <v>781</v>
      </c>
      <c r="AS220" s="367" t="str">
        <f>IF(ISERROR(VLOOKUP($A220,'RAB Cat Lookup'!$B$4:$E$351,2,FALSE))=TRUE,"Unallocated",VLOOKUP($A220,'RAB Cat Lookup'!$B$4:$E$351,2,FALSE))</f>
        <v>Std</v>
      </c>
      <c r="AT220" s="367" t="str">
        <f>IF(ISERROR(VLOOKUP($A220,'RAB Cat Lookup'!$B$4:$E$351,4,FALSE))=TRUE,"Unallocated",VLOOKUP($A220,'RAB Cat Lookup'!$B$4:$E$351,4,FALSE))</f>
        <v>Substations</v>
      </c>
      <c r="AU220" s="121" t="str">
        <f t="shared" si="27"/>
        <v/>
      </c>
    </row>
    <row r="221" spans="1:47" x14ac:dyDescent="0.25">
      <c r="A221" s="217" t="s">
        <v>723</v>
      </c>
      <c r="B221" s="217" t="s">
        <v>724</v>
      </c>
      <c r="C221" s="123" t="s">
        <v>516</v>
      </c>
      <c r="D221" s="218">
        <f>S221/Config!A$40</f>
        <v>0</v>
      </c>
      <c r="E221" s="219">
        <f>T221/Config!B$40</f>
        <v>4375.8696723437488</v>
      </c>
      <c r="F221" s="219">
        <f>U221/Config!C$40</f>
        <v>7870.2633937500004</v>
      </c>
      <c r="G221" s="219">
        <f>V221/Config!D$40</f>
        <v>0</v>
      </c>
      <c r="H221" s="219">
        <f>IF('Division Lvl'!H221="","",'Division Lvl'!H221/Escalators!C$11)</f>
        <v>0</v>
      </c>
      <c r="I221" s="220">
        <f>IF('Division Lvl'!I221="","",'Division Lvl'!I221/Escalators!D$11)</f>
        <v>0</v>
      </c>
      <c r="J221" s="220">
        <f>IF('Division Lvl'!J221="","",'Division Lvl'!J221/Escalators!E$11)</f>
        <v>0</v>
      </c>
      <c r="K221" s="220">
        <f>IF('Division Lvl'!K221="","",'Division Lvl'!K221/Escalators!F$11)</f>
        <v>0</v>
      </c>
      <c r="L221" s="220">
        <f>IF('Division Lvl'!L221="","",'Division Lvl'!L221/Escalators!G$11)</f>
        <v>8545036.8457567468</v>
      </c>
      <c r="M221" s="220">
        <f>IF('Division Lvl'!M221="","",'Division Lvl'!M221/Escalators!H$11)</f>
        <v>17043713.570568208</v>
      </c>
      <c r="N221" s="220">
        <f>IF('Division Lvl'!N221="","",'Division Lvl'!N221/Escalators!I$11)</f>
        <v>17043713.570568208</v>
      </c>
      <c r="O221" s="220">
        <f>IF('Division Lvl'!O221="","",'Division Lvl'!O221/Escalators!J$11)</f>
        <v>0</v>
      </c>
      <c r="P221" s="220">
        <f>IF('Division Lvl'!P221="","",'Division Lvl'!P221/Escalators!K$11)</f>
        <v>0</v>
      </c>
      <c r="Q221" s="220">
        <f>IF('Division Lvl'!Q221="","",'Division Lvl'!Q221/Escalators!L$11)</f>
        <v>0</v>
      </c>
      <c r="R221" s="221">
        <v>0</v>
      </c>
      <c r="S221" s="222">
        <v>0</v>
      </c>
      <c r="T221" s="223">
        <v>4063.43</v>
      </c>
      <c r="U221" s="223">
        <v>7491.0300000000007</v>
      </c>
      <c r="V221" s="223">
        <v>0</v>
      </c>
      <c r="W221" s="223">
        <v>0</v>
      </c>
      <c r="X221" s="224">
        <f>I221*Config!F$40</f>
        <v>0</v>
      </c>
      <c r="Y221" s="224">
        <f>J221*Config!G$40</f>
        <v>0</v>
      </c>
      <c r="Z221" s="224">
        <f>K221*Config!H$40</f>
        <v>0</v>
      </c>
      <c r="AA221" s="224">
        <f>L221*Config!I$40</f>
        <v>9432121.8212118857</v>
      </c>
      <c r="AB221" s="224">
        <f>M221*Config!J$40</f>
        <v>19283397.511896264</v>
      </c>
      <c r="AC221" s="224">
        <f>N221*Config!K$40</f>
        <v>19765482.449693669</v>
      </c>
      <c r="AD221" s="224">
        <f>O221*Config!L$40</f>
        <v>0</v>
      </c>
      <c r="AE221" s="224">
        <f>P221*Config!M$40</f>
        <v>0</v>
      </c>
      <c r="AF221" s="224">
        <f>Q221*Config!N$40</f>
        <v>0</v>
      </c>
      <c r="AG221" s="225">
        <f>R221*Config!O$40</f>
        <v>0</v>
      </c>
      <c r="AH221" s="226">
        <f t="shared" si="21"/>
        <v>25588750.416324954</v>
      </c>
      <c r="AI221" s="220">
        <f t="shared" si="22"/>
        <v>42632463.986893162</v>
      </c>
      <c r="AJ221" s="224">
        <f t="shared" si="23"/>
        <v>28715519.333108149</v>
      </c>
      <c r="AK221" s="225">
        <f t="shared" si="24"/>
        <v>48481001.782801822</v>
      </c>
      <c r="AL221" s="227">
        <f>IF(OR(SUM(X221:AG221)&lt;&gt;0,A221="EH"),INDEX(CASH!$B:$B,MATCH(A221,CASH!$A:$A,0)),"")</f>
        <v>210</v>
      </c>
      <c r="AM221" s="122">
        <f>AL221*VLOOKUP(C221,Config!$A$3:$C$9,3,FALSE)</f>
        <v>2100</v>
      </c>
      <c r="AN221" s="228">
        <f t="shared" si="25"/>
        <v>0.77826492135129255</v>
      </c>
      <c r="AO221" s="122" t="str">
        <f>IF(ISERROR(VLOOKUP(A221,Config!$A$12:$A$32,1,FALSE)),LEFT(A221,2),"PRL")</f>
        <v>PR</v>
      </c>
      <c r="AP221" s="122" t="str">
        <f t="shared" si="26"/>
        <v>PR723</v>
      </c>
      <c r="AQ221" s="163" t="s">
        <v>881</v>
      </c>
      <c r="AR221" s="229" t="s">
        <v>781</v>
      </c>
      <c r="AS221" s="367" t="str">
        <f>IF(ISERROR(VLOOKUP($A221,'RAB Cat Lookup'!$B$4:$E$351,2,FALSE))=TRUE,"Unallocated",VLOOKUP($A221,'RAB Cat Lookup'!$B$4:$E$351,2,FALSE))</f>
        <v>Std</v>
      </c>
      <c r="AT221" s="367" t="str">
        <f>IF(ISERROR(VLOOKUP($A221,'RAB Cat Lookup'!$B$4:$E$351,4,FALSE))=TRUE,"Unallocated",VLOOKUP($A221,'RAB Cat Lookup'!$B$4:$E$351,4,FALSE))</f>
        <v>Substations</v>
      </c>
      <c r="AU221" s="121" t="str">
        <f t="shared" si="27"/>
        <v/>
      </c>
    </row>
    <row r="222" spans="1:47" x14ac:dyDescent="0.25">
      <c r="A222" s="217" t="s">
        <v>738</v>
      </c>
      <c r="B222" s="217" t="s">
        <v>745</v>
      </c>
      <c r="C222" s="123" t="s">
        <v>516</v>
      </c>
      <c r="D222" s="218">
        <f>S222/Config!A$40</f>
        <v>0</v>
      </c>
      <c r="E222" s="219">
        <f>T222/Config!B$40</f>
        <v>0</v>
      </c>
      <c r="F222" s="219">
        <f>U222/Config!C$40</f>
        <v>0</v>
      </c>
      <c r="G222" s="219">
        <f>V222/Config!D$40</f>
        <v>0</v>
      </c>
      <c r="H222" s="219">
        <f>IF('Division Lvl'!H222="","",'Division Lvl'!H222/Escalators!C$11)</f>
        <v>0</v>
      </c>
      <c r="I222" s="220">
        <f>IF('Division Lvl'!I222="","",'Division Lvl'!I222/Escalators!D$11)</f>
        <v>0</v>
      </c>
      <c r="J222" s="220">
        <f>IF('Division Lvl'!J222="","",'Division Lvl'!J222/Escalators!E$11)</f>
        <v>0</v>
      </c>
      <c r="K222" s="220">
        <f>IF('Division Lvl'!K222="","",'Division Lvl'!K222/Escalators!F$11)</f>
        <v>4023140.5639533009</v>
      </c>
      <c r="L222" s="220">
        <f>IF('Division Lvl'!L222="","",'Division Lvl'!L222/Escalators!G$11)</f>
        <v>8021644.662028023</v>
      </c>
      <c r="M222" s="220">
        <f>IF('Division Lvl'!M222="","",'Division Lvl'!M222/Escalators!H$11)</f>
        <v>4538529.088897042</v>
      </c>
      <c r="N222" s="220">
        <f>IF('Division Lvl'!N222="","",'Division Lvl'!N222/Escalators!I$11)</f>
        <v>3461355.3149001235</v>
      </c>
      <c r="O222" s="220">
        <f>IF('Division Lvl'!O222="","",'Division Lvl'!O222/Escalators!J$11)</f>
        <v>0</v>
      </c>
      <c r="P222" s="220">
        <f>IF('Division Lvl'!P222="","",'Division Lvl'!P222/Escalators!K$11)</f>
        <v>0</v>
      </c>
      <c r="Q222" s="220">
        <f>IF('Division Lvl'!Q222="","",'Division Lvl'!Q222/Escalators!L$11)</f>
        <v>0</v>
      </c>
      <c r="R222" s="221">
        <v>0</v>
      </c>
      <c r="S222" s="222">
        <v>0</v>
      </c>
      <c r="T222" s="223">
        <v>0</v>
      </c>
      <c r="U222" s="223">
        <v>0</v>
      </c>
      <c r="V222" s="223">
        <v>0</v>
      </c>
      <c r="W222" s="223">
        <v>0</v>
      </c>
      <c r="X222" s="224">
        <f>I222*Config!F$40</f>
        <v>0</v>
      </c>
      <c r="Y222" s="224">
        <f>J222*Config!G$40</f>
        <v>0</v>
      </c>
      <c r="Z222" s="224">
        <f>K222*Config!H$40</f>
        <v>4332482.3563785218</v>
      </c>
      <c r="AA222" s="224">
        <f>L222*Config!I$40</f>
        <v>8854394.7819597516</v>
      </c>
      <c r="AB222" s="224">
        <f>M222*Config!J$40</f>
        <v>5134929.0856211176</v>
      </c>
      <c r="AC222" s="224">
        <f>N222*Config!K$40</f>
        <v>4014110.9767858791</v>
      </c>
      <c r="AD222" s="224">
        <f>O222*Config!L$40</f>
        <v>0</v>
      </c>
      <c r="AE222" s="224">
        <f>P222*Config!M$40</f>
        <v>0</v>
      </c>
      <c r="AF222" s="224">
        <f>Q222*Config!N$40</f>
        <v>0</v>
      </c>
      <c r="AG222" s="225">
        <f>R222*Config!O$40</f>
        <v>0</v>
      </c>
      <c r="AH222" s="226">
        <f t="shared" si="21"/>
        <v>16583314.314878367</v>
      </c>
      <c r="AI222" s="220">
        <f t="shared" si="22"/>
        <v>20044669.629778489</v>
      </c>
      <c r="AJ222" s="224">
        <f t="shared" si="23"/>
        <v>18321806.22395939</v>
      </c>
      <c r="AK222" s="225">
        <f t="shared" si="24"/>
        <v>22335917.20074527</v>
      </c>
      <c r="AL222" s="227">
        <f>IF(OR(SUM(X222:AG222)&lt;&gt;0,A222="EH"),INDEX(CASH!$B:$B,MATCH(A222,CASH!$A:$A,0)),"")</f>
        <v>200</v>
      </c>
      <c r="AM222" s="122">
        <f>AL222*VLOOKUP(C222,Config!$A$3:$C$9,3,FALSE)</f>
        <v>2000</v>
      </c>
      <c r="AN222" s="228">
        <f t="shared" si="25"/>
        <v>0.80137492033380764</v>
      </c>
      <c r="AO222" s="122" t="str">
        <f>IF(ISERROR(VLOOKUP(A222,Config!$A$12:$A$32,1,FALSE)),LEFT(A222,2),"PRL")</f>
        <v>PR</v>
      </c>
      <c r="AP222" s="122" t="str">
        <f t="shared" si="26"/>
        <v>PR724</v>
      </c>
      <c r="AQ222" s="163" t="s">
        <v>881</v>
      </c>
      <c r="AR222" s="229" t="s">
        <v>781</v>
      </c>
      <c r="AS222" s="367" t="str">
        <f>IF(ISERROR(VLOOKUP($A222,'RAB Cat Lookup'!$B$4:$E$351,2,FALSE))=TRUE,"Unallocated",VLOOKUP($A222,'RAB Cat Lookup'!$B$4:$E$351,2,FALSE))</f>
        <v>Std</v>
      </c>
      <c r="AT222" s="367" t="str">
        <f>IF(ISERROR(VLOOKUP($A222,'RAB Cat Lookup'!$B$4:$E$351,4,FALSE))=TRUE,"Unallocated",VLOOKUP($A222,'RAB Cat Lookup'!$B$4:$E$351,4,FALSE))</f>
        <v>Substations</v>
      </c>
      <c r="AU222" s="121" t="str">
        <f t="shared" si="27"/>
        <v/>
      </c>
    </row>
    <row r="223" spans="1:47" x14ac:dyDescent="0.25">
      <c r="A223" s="217" t="s">
        <v>739</v>
      </c>
      <c r="B223" s="217" t="s">
        <v>746</v>
      </c>
      <c r="C223" s="123" t="s">
        <v>513</v>
      </c>
      <c r="D223" s="218">
        <f>S223/Config!A$40</f>
        <v>0</v>
      </c>
      <c r="E223" s="219">
        <f>T223/Config!B$40</f>
        <v>0</v>
      </c>
      <c r="F223" s="219">
        <f>U223/Config!C$40</f>
        <v>10703.7675</v>
      </c>
      <c r="G223" s="219">
        <f>V223/Config!D$40</f>
        <v>0</v>
      </c>
      <c r="H223" s="219">
        <f>IF('Division Lvl'!H223="","",'Division Lvl'!H223/Escalators!C$11)</f>
        <v>0</v>
      </c>
      <c r="I223" s="220">
        <f>IF('Division Lvl'!I223="","",'Division Lvl'!I223/Escalators!D$11)</f>
        <v>0</v>
      </c>
      <c r="J223" s="220">
        <f>IF('Division Lvl'!J223="","",'Division Lvl'!J223/Escalators!E$11)</f>
        <v>0</v>
      </c>
      <c r="K223" s="220">
        <f>IF('Division Lvl'!K223="","",'Division Lvl'!K223/Escalators!F$11)</f>
        <v>0</v>
      </c>
      <c r="L223" s="220">
        <f>IF('Division Lvl'!L223="","",'Division Lvl'!L223/Escalators!G$11)</f>
        <v>0</v>
      </c>
      <c r="M223" s="220">
        <f>IF('Division Lvl'!M223="","",'Division Lvl'!M223/Escalators!H$11)</f>
        <v>0</v>
      </c>
      <c r="N223" s="220">
        <f>IF('Division Lvl'!N223="","",'Division Lvl'!N223/Escalators!I$11)</f>
        <v>0</v>
      </c>
      <c r="O223" s="220">
        <f>IF('Division Lvl'!O223="","",'Division Lvl'!O223/Escalators!J$11)</f>
        <v>0</v>
      </c>
      <c r="P223" s="220">
        <f>IF('Division Lvl'!P223="","",'Division Lvl'!P223/Escalators!K$11)</f>
        <v>0</v>
      </c>
      <c r="Q223" s="220">
        <f>IF('Division Lvl'!Q223="","",'Division Lvl'!Q223/Escalators!L$11)</f>
        <v>0</v>
      </c>
      <c r="R223" s="221">
        <v>0</v>
      </c>
      <c r="S223" s="222">
        <v>0</v>
      </c>
      <c r="T223" s="223">
        <v>0</v>
      </c>
      <c r="U223" s="223">
        <v>10188</v>
      </c>
      <c r="V223" s="223">
        <v>0</v>
      </c>
      <c r="W223" s="223">
        <v>0</v>
      </c>
      <c r="X223" s="224">
        <f>I223*Config!F$40</f>
        <v>0</v>
      </c>
      <c r="Y223" s="224">
        <f>J223*Config!G$40</f>
        <v>0</v>
      </c>
      <c r="Z223" s="224">
        <f>K223*Config!H$40</f>
        <v>0</v>
      </c>
      <c r="AA223" s="224">
        <f>L223*Config!I$40</f>
        <v>0</v>
      </c>
      <c r="AB223" s="224">
        <f>M223*Config!J$40</f>
        <v>0</v>
      </c>
      <c r="AC223" s="224">
        <f>N223*Config!K$40</f>
        <v>0</v>
      </c>
      <c r="AD223" s="224">
        <f>O223*Config!L$40</f>
        <v>0</v>
      </c>
      <c r="AE223" s="224">
        <f>P223*Config!M$40</f>
        <v>0</v>
      </c>
      <c r="AF223" s="224">
        <f>Q223*Config!N$40</f>
        <v>0</v>
      </c>
      <c r="AG223" s="225">
        <f>R223*Config!O$40</f>
        <v>0</v>
      </c>
      <c r="AH223" s="226">
        <f t="shared" si="21"/>
        <v>0</v>
      </c>
      <c r="AI223" s="220">
        <f t="shared" si="22"/>
        <v>0</v>
      </c>
      <c r="AJ223" s="224">
        <f t="shared" si="23"/>
        <v>0</v>
      </c>
      <c r="AK223" s="225">
        <f t="shared" si="24"/>
        <v>0</v>
      </c>
      <c r="AL223" s="227" t="str">
        <f>IF(OR(SUM(X223:AG223)&lt;&gt;0,A223="EH"),INDEX(CASH!$B:$B,MATCH(A223,CASH!$A:$A,0)),"")</f>
        <v/>
      </c>
      <c r="AM223" s="231">
        <v>4950</v>
      </c>
      <c r="AN223" s="228">
        <f t="shared" si="25"/>
        <v>0.12482092704578877</v>
      </c>
      <c r="AO223" s="122" t="str">
        <f>IF(ISERROR(VLOOKUP(A223,Config!$A$12:$A$32,1,FALSE)),LEFT(A223,2),"PRL")</f>
        <v>PRL</v>
      </c>
      <c r="AP223" s="122" t="str">
        <f t="shared" si="26"/>
        <v>PR727</v>
      </c>
      <c r="AQ223" s="163" t="s">
        <v>881</v>
      </c>
      <c r="AR223" s="229" t="s">
        <v>781</v>
      </c>
      <c r="AS223" s="367" t="str">
        <f>IF(ISERROR(VLOOKUP($A223,'RAB Cat Lookup'!$B$4:$E$351,2,FALSE))=TRUE,"Unallocated",VLOOKUP($A223,'RAB Cat Lookup'!$B$4:$E$351,2,FALSE))</f>
        <v>Std</v>
      </c>
      <c r="AT223" s="367" t="str">
        <f>IF(ISERROR(VLOOKUP($A223,'RAB Cat Lookup'!$B$4:$E$351,4,FALSE))=TRUE,"Unallocated",VLOOKUP($A223,'RAB Cat Lookup'!$B$4:$E$351,4,FALSE))</f>
        <v>Land</v>
      </c>
      <c r="AU223" s="121" t="str">
        <f t="shared" si="27"/>
        <v/>
      </c>
    </row>
    <row r="224" spans="1:47" x14ac:dyDescent="0.25">
      <c r="A224" s="217" t="s">
        <v>740</v>
      </c>
      <c r="B224" s="217" t="s">
        <v>854</v>
      </c>
      <c r="C224" s="123" t="s">
        <v>516</v>
      </c>
      <c r="D224" s="218">
        <f>S224/Config!A$40</f>
        <v>0</v>
      </c>
      <c r="E224" s="219">
        <f>T224/Config!B$40</f>
        <v>0</v>
      </c>
      <c r="F224" s="219">
        <f>U224/Config!C$40</f>
        <v>0</v>
      </c>
      <c r="G224" s="219">
        <f>V224/Config!D$40</f>
        <v>0</v>
      </c>
      <c r="H224" s="219">
        <f>IF('Division Lvl'!H224="","",'Division Lvl'!H224/Escalators!C$11)</f>
        <v>0</v>
      </c>
      <c r="I224" s="220">
        <f>IF('Division Lvl'!I224="","",'Division Lvl'!I224/Escalators!D$11)</f>
        <v>0</v>
      </c>
      <c r="J224" s="220">
        <f>IF('Division Lvl'!J224="","",'Division Lvl'!J224/Escalators!E$11)</f>
        <v>0</v>
      </c>
      <c r="K224" s="220">
        <f>IF('Division Lvl'!K224="","",'Division Lvl'!K224/Escalators!F$11)</f>
        <v>4493034.151059947</v>
      </c>
      <c r="L224" s="220">
        <f>IF('Division Lvl'!L224="","",'Division Lvl'!L224/Escalators!G$11)</f>
        <v>8958554.3535530288</v>
      </c>
      <c r="M224" s="220">
        <f>IF('Division Lvl'!M224="","",'Division Lvl'!M224/Escalators!H$11)</f>
        <v>8934252.547087919</v>
      </c>
      <c r="N224" s="220">
        <f>IF('Division Lvl'!N224="","",'Division Lvl'!N224/Escalators!I$11)</f>
        <v>0</v>
      </c>
      <c r="O224" s="220">
        <f>IF('Division Lvl'!O224="","",'Division Lvl'!O224/Escalators!J$11)</f>
        <v>0</v>
      </c>
      <c r="P224" s="220">
        <f>IF('Division Lvl'!P224="","",'Division Lvl'!P224/Escalators!K$11)</f>
        <v>0</v>
      </c>
      <c r="Q224" s="220">
        <f>IF('Division Lvl'!Q224="","",'Division Lvl'!Q224/Escalators!L$11)</f>
        <v>0</v>
      </c>
      <c r="R224" s="221">
        <v>0</v>
      </c>
      <c r="S224" s="222">
        <v>0</v>
      </c>
      <c r="T224" s="223">
        <v>0</v>
      </c>
      <c r="U224" s="223">
        <v>0</v>
      </c>
      <c r="V224" s="223">
        <v>0</v>
      </c>
      <c r="W224" s="223">
        <v>0</v>
      </c>
      <c r="X224" s="224">
        <f>I224*Config!F$40</f>
        <v>0</v>
      </c>
      <c r="Y224" s="224">
        <f>J224*Config!G$40</f>
        <v>0</v>
      </c>
      <c r="Z224" s="224">
        <f>K224*Config!H$40</f>
        <v>4838506.35508129</v>
      </c>
      <c r="AA224" s="224">
        <f>L224*Config!I$40</f>
        <v>9888567.7768165451</v>
      </c>
      <c r="AB224" s="224">
        <f>M224*Config!J$40</f>
        <v>10108286.707814254</v>
      </c>
      <c r="AC224" s="224">
        <f>N224*Config!K$40</f>
        <v>0</v>
      </c>
      <c r="AD224" s="224">
        <f>O224*Config!L$40</f>
        <v>0</v>
      </c>
      <c r="AE224" s="224">
        <f>P224*Config!M$40</f>
        <v>0</v>
      </c>
      <c r="AF224" s="224">
        <f>Q224*Config!N$40</f>
        <v>0</v>
      </c>
      <c r="AG224" s="225">
        <f>R224*Config!O$40</f>
        <v>0</v>
      </c>
      <c r="AH224" s="226">
        <f t="shared" si="21"/>
        <v>22385841.051700894</v>
      </c>
      <c r="AI224" s="220">
        <f t="shared" si="22"/>
        <v>22385841.051700894</v>
      </c>
      <c r="AJ224" s="224">
        <f t="shared" si="23"/>
        <v>24835360.839712091</v>
      </c>
      <c r="AK224" s="225">
        <f t="shared" si="24"/>
        <v>24835360.839712091</v>
      </c>
      <c r="AL224" s="227">
        <f>IF(OR(SUM(X224:AG224)&lt;&gt;0,A224="EH"),INDEX(CASH!$B:$B,MATCH(A224,CASH!$A:$A,0)),"")</f>
        <v>160</v>
      </c>
      <c r="AM224" s="122">
        <f>AL224*VLOOKUP(C224,Config!$A$3:$C$9,3,FALSE)</f>
        <v>1600</v>
      </c>
      <c r="AN224" s="228">
        <f t="shared" si="25"/>
        <v>0.91243885809045122</v>
      </c>
      <c r="AO224" s="122" t="str">
        <f>IF(ISERROR(VLOOKUP(A224,Config!$A$12:$A$32,1,FALSE)),LEFT(A224,2),"PRL")</f>
        <v>PR</v>
      </c>
      <c r="AP224" s="122" t="str">
        <f t="shared" si="26"/>
        <v>PR728</v>
      </c>
      <c r="AQ224" s="163" t="s">
        <v>881</v>
      </c>
      <c r="AR224" s="229" t="s">
        <v>781</v>
      </c>
      <c r="AS224" s="367" t="str">
        <f>IF(ISERROR(VLOOKUP($A224,'RAB Cat Lookup'!$B$4:$E$351,2,FALSE))=TRUE,"Unallocated",VLOOKUP($A224,'RAB Cat Lookup'!$B$4:$E$351,2,FALSE))</f>
        <v>Std</v>
      </c>
      <c r="AT224" s="367" t="str">
        <f>IF(ISERROR(VLOOKUP($A224,'RAB Cat Lookup'!$B$4:$E$351,4,FALSE))=TRUE,"Unallocated",VLOOKUP($A224,'RAB Cat Lookup'!$B$4:$E$351,4,FALSE))</f>
        <v>Substations</v>
      </c>
      <c r="AU224" s="121" t="str">
        <f t="shared" si="27"/>
        <v/>
      </c>
    </row>
    <row r="225" spans="1:47" x14ac:dyDescent="0.25">
      <c r="A225" s="217" t="s">
        <v>741</v>
      </c>
      <c r="B225" s="217" t="s">
        <v>747</v>
      </c>
      <c r="C225" s="123" t="s">
        <v>514</v>
      </c>
      <c r="D225" s="218">
        <f>S225/Config!A$40</f>
        <v>0</v>
      </c>
      <c r="E225" s="219">
        <f>T225/Config!B$40</f>
        <v>0</v>
      </c>
      <c r="F225" s="219">
        <f>U225/Config!C$40</f>
        <v>0</v>
      </c>
      <c r="G225" s="219">
        <f>V225/Config!D$40</f>
        <v>0</v>
      </c>
      <c r="H225" s="219">
        <f>IF('Division Lvl'!H225="","",'Division Lvl'!H225/Escalators!C$11)</f>
        <v>0</v>
      </c>
      <c r="I225" s="220">
        <f>IF('Division Lvl'!I225="","",'Division Lvl'!I225/Escalators!D$11)</f>
        <v>0</v>
      </c>
      <c r="J225" s="220">
        <f>IF('Division Lvl'!J225="","",'Division Lvl'!J225/Escalators!E$11)</f>
        <v>0</v>
      </c>
      <c r="K225" s="220">
        <f>IF('Division Lvl'!K225="","",'Division Lvl'!K225/Escalators!F$11)</f>
        <v>0</v>
      </c>
      <c r="L225" s="220">
        <f>IF('Division Lvl'!L225="","",'Division Lvl'!L225/Escalators!G$11)</f>
        <v>0</v>
      </c>
      <c r="M225" s="220">
        <f>IF('Division Lvl'!M225="","",'Division Lvl'!M225/Escalators!H$11)</f>
        <v>0</v>
      </c>
      <c r="N225" s="220">
        <f>IF('Division Lvl'!N225="","",'Division Lvl'!N225/Escalators!I$11)</f>
        <v>0</v>
      </c>
      <c r="O225" s="220">
        <f>IF('Division Lvl'!O225="","",'Division Lvl'!O225/Escalators!J$11)</f>
        <v>0</v>
      </c>
      <c r="P225" s="220">
        <f>IF('Division Lvl'!P225="","",'Division Lvl'!P225/Escalators!K$11)</f>
        <v>0</v>
      </c>
      <c r="Q225" s="220">
        <f>IF('Division Lvl'!Q225="","",'Division Lvl'!Q225/Escalators!L$11)</f>
        <v>0</v>
      </c>
      <c r="R225" s="221">
        <v>5520000</v>
      </c>
      <c r="S225" s="222">
        <v>0</v>
      </c>
      <c r="T225" s="223">
        <v>0</v>
      </c>
      <c r="U225" s="223">
        <v>0</v>
      </c>
      <c r="V225" s="223">
        <v>0</v>
      </c>
      <c r="W225" s="223">
        <v>0</v>
      </c>
      <c r="X225" s="224">
        <f>I225*Config!F$40</f>
        <v>0</v>
      </c>
      <c r="Y225" s="224">
        <f>J225*Config!G$40</f>
        <v>0</v>
      </c>
      <c r="Z225" s="224">
        <f>K225*Config!H$40</f>
        <v>0</v>
      </c>
      <c r="AA225" s="224">
        <f>L225*Config!I$40</f>
        <v>0</v>
      </c>
      <c r="AB225" s="224">
        <f>M225*Config!J$40</f>
        <v>0</v>
      </c>
      <c r="AC225" s="224">
        <f>N225*Config!K$40</f>
        <v>0</v>
      </c>
      <c r="AD225" s="224">
        <f>O225*Config!L$40</f>
        <v>0</v>
      </c>
      <c r="AE225" s="224">
        <f>P225*Config!M$40</f>
        <v>0</v>
      </c>
      <c r="AF225" s="224">
        <f>Q225*Config!N$40</f>
        <v>0</v>
      </c>
      <c r="AG225" s="225">
        <f>R225*Config!O$40</f>
        <v>7066066.6839638911</v>
      </c>
      <c r="AH225" s="226">
        <f t="shared" si="21"/>
        <v>0</v>
      </c>
      <c r="AI225" s="220">
        <f t="shared" si="22"/>
        <v>5520000</v>
      </c>
      <c r="AJ225" s="224">
        <f t="shared" si="23"/>
        <v>0</v>
      </c>
      <c r="AK225" s="225">
        <f t="shared" si="24"/>
        <v>7066066.6839638911</v>
      </c>
      <c r="AL225" s="227">
        <f>IF(OR(SUM(X225:AG225)&lt;&gt;0,A225="EH"),INDEX(CASH!$B:$B,MATCH(A225,CASH!$A:$A,0)),"")</f>
        <v>210</v>
      </c>
      <c r="AM225" s="122">
        <f>AL225*VLOOKUP(C225,Config!$A$3:$C$9,3,FALSE)</f>
        <v>1050</v>
      </c>
      <c r="AN225" s="228">
        <f t="shared" si="25"/>
        <v>0.95958215978511741</v>
      </c>
      <c r="AO225" s="122" t="str">
        <f>IF(ISERROR(VLOOKUP(A225,Config!$A$12:$A$32,1,FALSE)),LEFT(A225,2),"PRL")</f>
        <v>PR</v>
      </c>
      <c r="AP225" s="122" t="str">
        <f t="shared" si="26"/>
        <v>PR729</v>
      </c>
      <c r="AQ225" s="163" t="s">
        <v>881</v>
      </c>
      <c r="AR225" s="229" t="s">
        <v>781</v>
      </c>
      <c r="AS225" s="367" t="str">
        <f>IF(ISERROR(VLOOKUP($A225,'RAB Cat Lookup'!$B$4:$E$351,2,FALSE))=TRUE,"Unallocated",VLOOKUP($A225,'RAB Cat Lookup'!$B$4:$E$351,2,FALSE))</f>
        <v>Unallocated</v>
      </c>
      <c r="AT225" s="367" t="str">
        <f>IF(ISERROR(VLOOKUP($A225,'RAB Cat Lookup'!$B$4:$E$351,4,FALSE))=TRUE,"Unallocated",VLOOKUP($A225,'RAB Cat Lookup'!$B$4:$E$351,4,FALSE))</f>
        <v>Unallocated</v>
      </c>
      <c r="AU225" s="121" t="str">
        <f t="shared" si="27"/>
        <v/>
      </c>
    </row>
    <row r="226" spans="1:47" x14ac:dyDescent="0.25">
      <c r="A226" s="217" t="s">
        <v>800</v>
      </c>
      <c r="B226" s="217" t="s">
        <v>803</v>
      </c>
      <c r="C226" s="123" t="s">
        <v>513</v>
      </c>
      <c r="D226" s="218">
        <f>S226/Config!A$40</f>
        <v>0</v>
      </c>
      <c r="E226" s="219">
        <f>T226/Config!B$40</f>
        <v>0</v>
      </c>
      <c r="F226" s="219">
        <f>U226/Config!C$40</f>
        <v>0</v>
      </c>
      <c r="G226" s="219">
        <f>V226/Config!D$40</f>
        <v>2946.4547499999999</v>
      </c>
      <c r="H226" s="219">
        <f>IF('Division Lvl'!H226="","",'Division Lvl'!H226/Escalators!C$11)</f>
        <v>0</v>
      </c>
      <c r="I226" s="220">
        <f>IF('Division Lvl'!I226="","",'Division Lvl'!I226/Escalators!D$11)</f>
        <v>5134818.3513393588</v>
      </c>
      <c r="J226" s="220">
        <f>IF('Division Lvl'!J226="","",'Division Lvl'!J226/Escalators!E$11)</f>
        <v>5126227.1627295297</v>
      </c>
      <c r="K226" s="220">
        <f>IF('Division Lvl'!K226="","",'Division Lvl'!K226/Escalators!F$11)</f>
        <v>0</v>
      </c>
      <c r="L226" s="220">
        <f>IF('Division Lvl'!L226="","",'Division Lvl'!L226/Escalators!G$11)</f>
        <v>0</v>
      </c>
      <c r="M226" s="220">
        <f>IF('Division Lvl'!M226="","",'Division Lvl'!M226/Escalators!H$11)</f>
        <v>0</v>
      </c>
      <c r="N226" s="220">
        <f>IF('Division Lvl'!N226="","",'Division Lvl'!N226/Escalators!I$11)</f>
        <v>0</v>
      </c>
      <c r="O226" s="220">
        <f>IF('Division Lvl'!O226="","",'Division Lvl'!O226/Escalators!J$11)</f>
        <v>0</v>
      </c>
      <c r="P226" s="220">
        <f>IF('Division Lvl'!P226="","",'Division Lvl'!P226/Escalators!K$11)</f>
        <v>0</v>
      </c>
      <c r="Q226" s="220">
        <f>IF('Division Lvl'!Q226="","",'Division Lvl'!Q226/Escalators!L$11)</f>
        <v>0</v>
      </c>
      <c r="R226" s="221">
        <v>0</v>
      </c>
      <c r="S226" s="222">
        <v>0</v>
      </c>
      <c r="T226" s="223">
        <v>0</v>
      </c>
      <c r="U226" s="223">
        <v>0</v>
      </c>
      <c r="V226" s="223">
        <v>2874.59</v>
      </c>
      <c r="W226" s="223">
        <v>0</v>
      </c>
      <c r="X226" s="224">
        <f>I226*Config!F$40</f>
        <v>5263188.810122842</v>
      </c>
      <c r="Y226" s="224">
        <f>J226*Config!G$40</f>
        <v>5385742.4128427114</v>
      </c>
      <c r="Z226" s="224">
        <f>K226*Config!H$40</f>
        <v>0</v>
      </c>
      <c r="AA226" s="224">
        <f>L226*Config!I$40</f>
        <v>0</v>
      </c>
      <c r="AB226" s="224">
        <f>M226*Config!J$40</f>
        <v>0</v>
      </c>
      <c r="AC226" s="224">
        <f>N226*Config!K$40</f>
        <v>0</v>
      </c>
      <c r="AD226" s="224">
        <f>O226*Config!L$40</f>
        <v>0</v>
      </c>
      <c r="AE226" s="224">
        <f>P226*Config!M$40</f>
        <v>0</v>
      </c>
      <c r="AF226" s="224">
        <f>Q226*Config!N$40</f>
        <v>0</v>
      </c>
      <c r="AG226" s="225">
        <f>R226*Config!O$40</f>
        <v>0</v>
      </c>
      <c r="AH226" s="226">
        <f t="shared" si="21"/>
        <v>10261045.514068889</v>
      </c>
      <c r="AI226" s="220">
        <f t="shared" si="22"/>
        <v>10261045.514068889</v>
      </c>
      <c r="AJ226" s="224">
        <f t="shared" si="23"/>
        <v>10648931.222965553</v>
      </c>
      <c r="AK226" s="225">
        <f t="shared" si="24"/>
        <v>10648931.222965553</v>
      </c>
      <c r="AL226" s="227">
        <f>IF(OR(SUM(X226:AG226)&lt;&gt;0,A226="EH"),INDEX(CASH!$B:$B,MATCH(A226,CASH!$A:$A,0)),"")</f>
        <v>220</v>
      </c>
      <c r="AM226" s="122">
        <f>AL226*VLOOKUP(C226,Config!$A$3:$C$9,3,FALSE)</f>
        <v>3300</v>
      </c>
      <c r="AN226" s="228">
        <f t="shared" si="25"/>
        <v>0.54006397789077143</v>
      </c>
      <c r="AO226" s="122" t="str">
        <f>IF(ISERROR(VLOOKUP(A226,Config!$A$12:$A$32,1,FALSE)),LEFT(A226,2),"PRL")</f>
        <v>PR</v>
      </c>
      <c r="AP226" s="122" t="str">
        <f t="shared" si="26"/>
        <v>PR732</v>
      </c>
      <c r="AQ226" s="163" t="s">
        <v>881</v>
      </c>
      <c r="AR226" s="229" t="s">
        <v>781</v>
      </c>
      <c r="AS226" s="367" t="str">
        <f>IF(ISERROR(VLOOKUP($A226,'RAB Cat Lookup'!$B$4:$E$351,2,FALSE))=TRUE,"Unallocated",VLOOKUP($A226,'RAB Cat Lookup'!$B$4:$E$351,2,FALSE))</f>
        <v>Std</v>
      </c>
      <c r="AT226" s="367" t="str">
        <f>IF(ISERROR(VLOOKUP($A226,'RAB Cat Lookup'!$B$4:$E$351,4,FALSE))=TRUE,"Unallocated",VLOOKUP($A226,'RAB Cat Lookup'!$B$4:$E$351,4,FALSE))</f>
        <v>Sub-transmission lines and cables</v>
      </c>
      <c r="AU226" s="121" t="str">
        <f t="shared" si="27"/>
        <v/>
      </c>
    </row>
    <row r="227" spans="1:47" x14ac:dyDescent="0.25">
      <c r="A227" s="217" t="s">
        <v>801</v>
      </c>
      <c r="B227" s="217" t="s">
        <v>804</v>
      </c>
      <c r="C227" s="123" t="s">
        <v>514</v>
      </c>
      <c r="D227" s="218">
        <f>S227/Config!A$40</f>
        <v>0</v>
      </c>
      <c r="E227" s="219">
        <f>T227/Config!B$40</f>
        <v>0</v>
      </c>
      <c r="F227" s="219">
        <f>U227/Config!C$40</f>
        <v>0</v>
      </c>
      <c r="G227" s="219">
        <f>V227/Config!D$40</f>
        <v>0</v>
      </c>
      <c r="H227" s="219">
        <f>IF('Division Lvl'!H227="","",'Division Lvl'!H227/Escalators!C$11)</f>
        <v>0</v>
      </c>
      <c r="I227" s="220">
        <f>IF('Division Lvl'!I227="","",'Division Lvl'!I227/Escalators!D$11)</f>
        <v>0</v>
      </c>
      <c r="J227" s="220">
        <f>IF('Division Lvl'!J227="","",'Division Lvl'!J227/Escalators!E$11)</f>
        <v>0</v>
      </c>
      <c r="K227" s="220">
        <f>IF('Division Lvl'!K227="","",'Division Lvl'!K227/Escalators!F$11)</f>
        <v>0</v>
      </c>
      <c r="L227" s="220">
        <f>IF('Division Lvl'!L227="","",'Division Lvl'!L227/Escalators!G$11)</f>
        <v>0</v>
      </c>
      <c r="M227" s="220">
        <f>IF('Division Lvl'!M227="","",'Division Lvl'!M227/Escalators!H$11)</f>
        <v>0</v>
      </c>
      <c r="N227" s="220">
        <f>IF('Division Lvl'!N227="","",'Division Lvl'!N227/Escalators!I$11)</f>
        <v>4216919.7322097505</v>
      </c>
      <c r="O227" s="220">
        <f>IF('Division Lvl'!O227="","",'Division Lvl'!O227/Escalators!J$11)</f>
        <v>8433839.4644195009</v>
      </c>
      <c r="P227" s="220">
        <f>IF('Division Lvl'!P227="","",'Division Lvl'!P227/Escalators!K$11)</f>
        <v>8433839.4644195009</v>
      </c>
      <c r="Q227" s="220">
        <f>IF('Division Lvl'!Q227="","",'Division Lvl'!Q227/Escalators!L$11)</f>
        <v>0</v>
      </c>
      <c r="R227" s="221">
        <v>0</v>
      </c>
      <c r="S227" s="222">
        <v>0</v>
      </c>
      <c r="T227" s="223">
        <v>0</v>
      </c>
      <c r="U227" s="223">
        <v>0</v>
      </c>
      <c r="V227" s="223">
        <v>0</v>
      </c>
      <c r="W227" s="223">
        <v>0</v>
      </c>
      <c r="X227" s="224">
        <f>I227*Config!F$40</f>
        <v>0</v>
      </c>
      <c r="Y227" s="224">
        <f>J227*Config!G$40</f>
        <v>0</v>
      </c>
      <c r="Z227" s="224">
        <f>K227*Config!H$40</f>
        <v>0</v>
      </c>
      <c r="AA227" s="224">
        <f>L227*Config!I$40</f>
        <v>0</v>
      </c>
      <c r="AB227" s="224">
        <f>M227*Config!J$40</f>
        <v>0</v>
      </c>
      <c r="AC227" s="224">
        <f>N227*Config!K$40</f>
        <v>4890334.0585757112</v>
      </c>
      <c r="AD227" s="224">
        <f>O227*Config!L$40</f>
        <v>10025184.820080208</v>
      </c>
      <c r="AE227" s="224">
        <f>P227*Config!M$40</f>
        <v>10275814.440582212</v>
      </c>
      <c r="AF227" s="224">
        <f>Q227*Config!N$40</f>
        <v>0</v>
      </c>
      <c r="AG227" s="225">
        <f>R227*Config!O$40</f>
        <v>0</v>
      </c>
      <c r="AH227" s="226">
        <f t="shared" si="21"/>
        <v>0</v>
      </c>
      <c r="AI227" s="220">
        <f t="shared" si="22"/>
        <v>21084598.661048755</v>
      </c>
      <c r="AJ227" s="224">
        <f t="shared" si="23"/>
        <v>0</v>
      </c>
      <c r="AK227" s="225">
        <f t="shared" si="24"/>
        <v>25191333.31923813</v>
      </c>
      <c r="AL227" s="227">
        <f>IF(OR(SUM(X227:AG227)&lt;&gt;0,A227="EH"),INDEX(CASH!$B:$B,MATCH(A227,CASH!$A:$A,0)),"")</f>
        <v>140</v>
      </c>
      <c r="AM227" s="122">
        <f>AL227*VLOOKUP(C227,Config!$A$3:$C$9,3,FALSE)</f>
        <v>700</v>
      </c>
      <c r="AN227" s="228">
        <f t="shared" si="25"/>
        <v>0.99193572733142954</v>
      </c>
      <c r="AO227" s="122" t="str">
        <f>IF(ISERROR(VLOOKUP(A227,Config!$A$12:$A$32,1,FALSE)),LEFT(A227,2),"PRL")</f>
        <v>PR</v>
      </c>
      <c r="AP227" s="122" t="str">
        <f t="shared" si="26"/>
        <v>PR733</v>
      </c>
      <c r="AQ227" s="163" t="s">
        <v>881</v>
      </c>
      <c r="AR227" s="229" t="s">
        <v>781</v>
      </c>
      <c r="AS227" s="367" t="str">
        <f>IF(ISERROR(VLOOKUP($A227,'RAB Cat Lookup'!$B$4:$E$351,2,FALSE))=TRUE,"Unallocated",VLOOKUP($A227,'RAB Cat Lookup'!$B$4:$E$351,2,FALSE))</f>
        <v>Unallocated</v>
      </c>
      <c r="AT227" s="367" t="str">
        <f>IF(ISERROR(VLOOKUP($A227,'RAB Cat Lookup'!$B$4:$E$351,4,FALSE))=TRUE,"Unallocated",VLOOKUP($A227,'RAB Cat Lookup'!$B$4:$E$351,4,FALSE))</f>
        <v>Unallocated</v>
      </c>
      <c r="AU227" s="121" t="str">
        <f t="shared" si="27"/>
        <v/>
      </c>
    </row>
    <row r="228" spans="1:47" x14ac:dyDescent="0.25">
      <c r="A228" s="217" t="s">
        <v>807</v>
      </c>
      <c r="B228" s="217" t="s">
        <v>845</v>
      </c>
      <c r="C228" s="123" t="s">
        <v>513</v>
      </c>
      <c r="D228" s="218">
        <f>S228/Config!A$40</f>
        <v>0</v>
      </c>
      <c r="E228" s="219">
        <f>T228/Config!B$40</f>
        <v>0</v>
      </c>
      <c r="F228" s="219">
        <f>U228/Config!C$40</f>
        <v>1795.5076187499999</v>
      </c>
      <c r="G228" s="219">
        <f>V228/Config!D$40</f>
        <v>786359.3667499997</v>
      </c>
      <c r="H228" s="219">
        <f>IF('Division Lvl'!H228="","",'Division Lvl'!H228/Escalators!C$11)</f>
        <v>1131110.1400000001</v>
      </c>
      <c r="I228" s="220">
        <f>IF('Division Lvl'!I228="","",'Division Lvl'!I228/Escalators!D$11)</f>
        <v>0</v>
      </c>
      <c r="J228" s="220">
        <f>IF('Division Lvl'!J228="","",'Division Lvl'!J228/Escalators!E$11)</f>
        <v>0</v>
      </c>
      <c r="K228" s="220">
        <f>IF('Division Lvl'!K228="","",'Division Lvl'!K228/Escalators!F$11)</f>
        <v>0</v>
      </c>
      <c r="L228" s="220">
        <f>IF('Division Lvl'!L228="","",'Division Lvl'!L228/Escalators!G$11)</f>
        <v>0</v>
      </c>
      <c r="M228" s="220">
        <f>IF('Division Lvl'!M228="","",'Division Lvl'!M228/Escalators!H$11)</f>
        <v>0</v>
      </c>
      <c r="N228" s="220">
        <f>IF('Division Lvl'!N228="","",'Division Lvl'!N228/Escalators!I$11)</f>
        <v>0</v>
      </c>
      <c r="O228" s="220">
        <f>IF('Division Lvl'!O228="","",'Division Lvl'!O228/Escalators!J$11)</f>
        <v>0</v>
      </c>
      <c r="P228" s="220">
        <f>IF('Division Lvl'!P228="","",'Division Lvl'!P228/Escalators!K$11)</f>
        <v>0</v>
      </c>
      <c r="Q228" s="220">
        <f>IF('Division Lvl'!Q228="","",'Division Lvl'!Q228/Escalators!L$11)</f>
        <v>0</v>
      </c>
      <c r="R228" s="221">
        <v>0</v>
      </c>
      <c r="S228" s="222">
        <v>0</v>
      </c>
      <c r="T228" s="223">
        <v>0</v>
      </c>
      <c r="U228" s="223">
        <v>1708.99</v>
      </c>
      <c r="V228" s="223">
        <v>767179.86999999976</v>
      </c>
      <c r="W228" s="223">
        <v>1131110.1400000001</v>
      </c>
      <c r="X228" s="224">
        <f>I228*Config!F$40</f>
        <v>0</v>
      </c>
      <c r="Y228" s="224">
        <f>J228*Config!G$40</f>
        <v>0</v>
      </c>
      <c r="Z228" s="224">
        <f>K228*Config!H$40</f>
        <v>0</v>
      </c>
      <c r="AA228" s="224">
        <f>L228*Config!I$40</f>
        <v>0</v>
      </c>
      <c r="AB228" s="224">
        <f>M228*Config!J$40</f>
        <v>0</v>
      </c>
      <c r="AC228" s="224">
        <f>N228*Config!K$40</f>
        <v>0</v>
      </c>
      <c r="AD228" s="224">
        <f>O228*Config!L$40</f>
        <v>0</v>
      </c>
      <c r="AE228" s="224">
        <f>P228*Config!M$40</f>
        <v>0</v>
      </c>
      <c r="AF228" s="224">
        <f>Q228*Config!N$40</f>
        <v>0</v>
      </c>
      <c r="AG228" s="225">
        <f>R228*Config!O$40</f>
        <v>0</v>
      </c>
      <c r="AH228" s="226">
        <f t="shared" si="21"/>
        <v>0</v>
      </c>
      <c r="AI228" s="220">
        <f t="shared" si="22"/>
        <v>0</v>
      </c>
      <c r="AJ228" s="224">
        <f t="shared" si="23"/>
        <v>0</v>
      </c>
      <c r="AK228" s="225">
        <f t="shared" si="24"/>
        <v>0</v>
      </c>
      <c r="AL228" s="227" t="str">
        <f>IF(OR(SUM(X228:AG228)&lt;&gt;0,A228="EH"),INDEX(CASH!$B:$B,MATCH(A228,CASH!$A:$A,0)),"")</f>
        <v/>
      </c>
      <c r="AM228" s="231">
        <v>4950</v>
      </c>
      <c r="AN228" s="228">
        <f t="shared" si="25"/>
        <v>0.12482092704578877</v>
      </c>
      <c r="AO228" s="122" t="str">
        <f>IF(ISERROR(VLOOKUP(A228,Config!$A$12:$A$32,1,FALSE)),LEFT(A228,2),"PRL")</f>
        <v>PR</v>
      </c>
      <c r="AP228" s="122" t="str">
        <f t="shared" si="26"/>
        <v>PR735</v>
      </c>
      <c r="AQ228" s="163" t="s">
        <v>881</v>
      </c>
      <c r="AR228" s="229" t="s">
        <v>781</v>
      </c>
      <c r="AS228" s="367" t="str">
        <f>IF(ISERROR(VLOOKUP($A228,'RAB Cat Lookup'!$B$4:$E$351,2,FALSE))=TRUE,"Unallocated",VLOOKUP($A228,'RAB Cat Lookup'!$B$4:$E$351,2,FALSE))</f>
        <v>Std</v>
      </c>
      <c r="AT228" s="367" t="str">
        <f>IF(ISERROR(VLOOKUP($A228,'RAB Cat Lookup'!$B$4:$E$351,4,FALSE))=TRUE,"Unallocated",VLOOKUP($A228,'RAB Cat Lookup'!$B$4:$E$351,4,FALSE))</f>
        <v>Distribution lines and cables</v>
      </c>
      <c r="AU228" s="121" t="str">
        <f t="shared" si="27"/>
        <v/>
      </c>
    </row>
    <row r="229" spans="1:47" x14ac:dyDescent="0.25">
      <c r="A229" s="217" t="s">
        <v>823</v>
      </c>
      <c r="B229" s="217" t="s">
        <v>841</v>
      </c>
      <c r="C229" s="123" t="s">
        <v>514</v>
      </c>
      <c r="D229" s="218">
        <f>S229/Config!A$40</f>
        <v>0</v>
      </c>
      <c r="E229" s="219">
        <f>T229/Config!B$40</f>
        <v>0</v>
      </c>
      <c r="F229" s="219">
        <f>U229/Config!C$40</f>
        <v>0</v>
      </c>
      <c r="G229" s="219">
        <f>V229/Config!D$40</f>
        <v>0</v>
      </c>
      <c r="H229" s="219">
        <f>IF('Division Lvl'!H229="","",'Division Lvl'!H229/Escalators!C$11)</f>
        <v>0</v>
      </c>
      <c r="I229" s="220">
        <f>IF('Division Lvl'!I229="","",'Division Lvl'!I229/Escalators!D$11)</f>
        <v>0</v>
      </c>
      <c r="J229" s="220">
        <f>IF('Division Lvl'!J229="","",'Division Lvl'!J229/Escalators!E$11)</f>
        <v>0</v>
      </c>
      <c r="K229" s="220">
        <f>IF('Division Lvl'!K229="","",'Division Lvl'!K229/Escalators!F$11)</f>
        <v>0</v>
      </c>
      <c r="L229" s="220">
        <f>IF('Division Lvl'!L229="","",'Division Lvl'!L229/Escalators!G$11)</f>
        <v>0</v>
      </c>
      <c r="M229" s="220">
        <f>IF('Division Lvl'!M229="","",'Division Lvl'!M229/Escalators!H$11)</f>
        <v>0</v>
      </c>
      <c r="N229" s="220">
        <f>IF('Division Lvl'!N229="","",'Division Lvl'!N229/Escalators!I$11)</f>
        <v>3999942.2018985827</v>
      </c>
      <c r="O229" s="220">
        <f>IF('Division Lvl'!O229="","",'Division Lvl'!O229/Escalators!J$11)</f>
        <v>7999884.4037971655</v>
      </c>
      <c r="P229" s="220">
        <f>IF('Division Lvl'!P229="","",'Division Lvl'!P229/Escalators!K$11)</f>
        <v>7999884.4037971655</v>
      </c>
      <c r="Q229" s="220">
        <f>IF('Division Lvl'!Q229="","",'Division Lvl'!Q229/Escalators!L$11)</f>
        <v>0</v>
      </c>
      <c r="R229" s="221">
        <v>0</v>
      </c>
      <c r="S229" s="222">
        <v>0</v>
      </c>
      <c r="T229" s="223">
        <v>0</v>
      </c>
      <c r="U229" s="223">
        <v>0</v>
      </c>
      <c r="V229" s="223">
        <v>0</v>
      </c>
      <c r="W229" s="223">
        <v>0</v>
      </c>
      <c r="X229" s="224">
        <f>I229*Config!F$40</f>
        <v>0</v>
      </c>
      <c r="Y229" s="224">
        <f>J229*Config!G$40</f>
        <v>0</v>
      </c>
      <c r="Z229" s="224">
        <f>K229*Config!H$40</f>
        <v>0</v>
      </c>
      <c r="AA229" s="224">
        <f>L229*Config!I$40</f>
        <v>0</v>
      </c>
      <c r="AB229" s="224">
        <f>M229*Config!J$40</f>
        <v>0</v>
      </c>
      <c r="AC229" s="224">
        <f>N229*Config!K$40</f>
        <v>4638706.6447737617</v>
      </c>
      <c r="AD229" s="224">
        <f>O229*Config!L$40</f>
        <v>9509348.6217862125</v>
      </c>
      <c r="AE229" s="224">
        <f>P229*Config!M$40</f>
        <v>9747082.3373308666</v>
      </c>
      <c r="AF229" s="224">
        <f>Q229*Config!N$40</f>
        <v>0</v>
      </c>
      <c r="AG229" s="225">
        <f>R229*Config!O$40</f>
        <v>0</v>
      </c>
      <c r="AH229" s="226">
        <f t="shared" si="21"/>
        <v>0</v>
      </c>
      <c r="AI229" s="220">
        <f t="shared" si="22"/>
        <v>19999711.009492915</v>
      </c>
      <c r="AJ229" s="224">
        <f t="shared" si="23"/>
        <v>0</v>
      </c>
      <c r="AK229" s="225">
        <f t="shared" si="24"/>
        <v>23895137.60389084</v>
      </c>
      <c r="AL229" s="227">
        <f>IF(OR(SUM(X229:AG229)&lt;&gt;0,A229="EH"),INDEX(CASH!$B:$B,MATCH(A229,CASH!$A:$A,0)),"")</f>
        <v>110</v>
      </c>
      <c r="AM229" s="122">
        <f>AL229*VLOOKUP(C229,Config!$A$3:$C$9,3,FALSE)</f>
        <v>550</v>
      </c>
      <c r="AN229" s="228">
        <f t="shared" si="25"/>
        <v>0.99193572733142954</v>
      </c>
      <c r="AO229" s="122" t="str">
        <f>IF(ISERROR(VLOOKUP(A229,Config!$A$12:$A$32,1,FALSE)),LEFT(A229,2),"PRL")</f>
        <v>PR</v>
      </c>
      <c r="AP229" s="122" t="str">
        <f t="shared" si="26"/>
        <v>PR739</v>
      </c>
      <c r="AQ229" s="163" t="s">
        <v>881</v>
      </c>
      <c r="AR229" s="229" t="s">
        <v>781</v>
      </c>
      <c r="AS229" s="367" t="str">
        <f>IF(ISERROR(VLOOKUP($A229,'RAB Cat Lookup'!$B$4:$E$351,2,FALSE))=TRUE,"Unallocated",VLOOKUP($A229,'RAB Cat Lookup'!$B$4:$E$351,2,FALSE))</f>
        <v>Std</v>
      </c>
      <c r="AT229" s="367" t="str">
        <f>IF(ISERROR(VLOOKUP($A229,'RAB Cat Lookup'!$B$4:$E$351,4,FALSE))=TRUE,"Unallocated",VLOOKUP($A229,'RAB Cat Lookup'!$B$4:$E$351,4,FALSE))</f>
        <v>Substations</v>
      </c>
      <c r="AU229" s="121" t="str">
        <f t="shared" si="27"/>
        <v/>
      </c>
    </row>
    <row r="230" spans="1:47" x14ac:dyDescent="0.25">
      <c r="A230" s="217" t="s">
        <v>824</v>
      </c>
      <c r="B230" s="217" t="s">
        <v>842</v>
      </c>
      <c r="C230" s="123" t="s">
        <v>513</v>
      </c>
      <c r="D230" s="218">
        <f>S230/Config!A$40</f>
        <v>0</v>
      </c>
      <c r="E230" s="219">
        <f>T230/Config!B$40</f>
        <v>0</v>
      </c>
      <c r="F230" s="219">
        <f>U230/Config!C$40</f>
        <v>0</v>
      </c>
      <c r="G230" s="219">
        <f>V230/Config!D$40</f>
        <v>39173.644749999999</v>
      </c>
      <c r="H230" s="219">
        <f>IF('Division Lvl'!H230="","",'Division Lvl'!H230/Escalators!C$11)</f>
        <v>2242841</v>
      </c>
      <c r="I230" s="220">
        <f>IF('Division Lvl'!I230="","",'Division Lvl'!I230/Escalators!D$11)</f>
        <v>310849.31569218071</v>
      </c>
      <c r="J230" s="220">
        <f>IF('Division Lvl'!J230="","",'Division Lvl'!J230/Escalators!E$11)</f>
        <v>0</v>
      </c>
      <c r="K230" s="220">
        <f>IF('Division Lvl'!K230="","",'Division Lvl'!K230/Escalators!F$11)</f>
        <v>0</v>
      </c>
      <c r="L230" s="220">
        <f>IF('Division Lvl'!L230="","",'Division Lvl'!L230/Escalators!G$11)</f>
        <v>0</v>
      </c>
      <c r="M230" s="220">
        <f>IF('Division Lvl'!M230="","",'Division Lvl'!M230/Escalators!H$11)</f>
        <v>0</v>
      </c>
      <c r="N230" s="220">
        <f>IF('Division Lvl'!N230="","",'Division Lvl'!N230/Escalators!I$11)</f>
        <v>0</v>
      </c>
      <c r="O230" s="220">
        <f>IF('Division Lvl'!O230="","",'Division Lvl'!O230/Escalators!J$11)</f>
        <v>0</v>
      </c>
      <c r="P230" s="220">
        <f>IF('Division Lvl'!P230="","",'Division Lvl'!P230/Escalators!K$11)</f>
        <v>0</v>
      </c>
      <c r="Q230" s="220">
        <f>IF('Division Lvl'!Q230="","",'Division Lvl'!Q230/Escalators!L$11)</f>
        <v>0</v>
      </c>
      <c r="R230" s="221">
        <v>0</v>
      </c>
      <c r="S230" s="222">
        <v>0</v>
      </c>
      <c r="T230" s="223">
        <v>0</v>
      </c>
      <c r="U230" s="223">
        <v>0</v>
      </c>
      <c r="V230" s="223">
        <v>38218.19</v>
      </c>
      <c r="W230" s="223">
        <v>2242841</v>
      </c>
      <c r="X230" s="224">
        <f>I230*Config!F$40</f>
        <v>318620.54858448519</v>
      </c>
      <c r="Y230" s="224">
        <f>J230*Config!G$40</f>
        <v>0</v>
      </c>
      <c r="Z230" s="224">
        <f>K230*Config!H$40</f>
        <v>0</v>
      </c>
      <c r="AA230" s="224">
        <f>L230*Config!I$40</f>
        <v>0</v>
      </c>
      <c r="AB230" s="224">
        <f>M230*Config!J$40</f>
        <v>0</v>
      </c>
      <c r="AC230" s="224">
        <f>N230*Config!K$40</f>
        <v>0</v>
      </c>
      <c r="AD230" s="224">
        <f>O230*Config!L$40</f>
        <v>0</v>
      </c>
      <c r="AE230" s="224">
        <f>P230*Config!M$40</f>
        <v>0</v>
      </c>
      <c r="AF230" s="224">
        <f>Q230*Config!N$40</f>
        <v>0</v>
      </c>
      <c r="AG230" s="225">
        <f>R230*Config!O$40</f>
        <v>0</v>
      </c>
      <c r="AH230" s="226">
        <f t="shared" si="21"/>
        <v>310849.31569218071</v>
      </c>
      <c r="AI230" s="220">
        <f t="shared" si="22"/>
        <v>310849.31569218071</v>
      </c>
      <c r="AJ230" s="224">
        <f t="shared" si="23"/>
        <v>318620.54858448519</v>
      </c>
      <c r="AK230" s="225">
        <f t="shared" si="24"/>
        <v>318620.54858448519</v>
      </c>
      <c r="AL230" s="227">
        <f>IF(OR(SUM(X230:AG230)&lt;&gt;0,A230="EH"),INDEX(CASH!$B:$B,MATCH(A230,CASH!$A:$A,0)),"")</f>
        <v>150</v>
      </c>
      <c r="AM230" s="122">
        <f>AL230*VLOOKUP(C230,Config!$A$3:$C$9,3,FALSE)</f>
        <v>2250</v>
      </c>
      <c r="AN230" s="228">
        <f t="shared" si="25"/>
        <v>0.70443864267626011</v>
      </c>
      <c r="AO230" s="122" t="str">
        <f>IF(ISERROR(VLOOKUP(A230,Config!$A$12:$A$32,1,FALSE)),LEFT(A230,2),"PRL")</f>
        <v>PR</v>
      </c>
      <c r="AP230" s="122" t="str">
        <f t="shared" si="26"/>
        <v>PR740</v>
      </c>
      <c r="AQ230" s="163" t="s">
        <v>881</v>
      </c>
      <c r="AR230" s="229" t="s">
        <v>781</v>
      </c>
      <c r="AS230" s="367" t="str">
        <f>IF(ISERROR(VLOOKUP($A230,'RAB Cat Lookup'!$B$4:$E$351,2,FALSE))=TRUE,"Unallocated",VLOOKUP($A230,'RAB Cat Lookup'!$B$4:$E$351,2,FALSE))</f>
        <v>Std</v>
      </c>
      <c r="AT230" s="367" t="str">
        <f>IF(ISERROR(VLOOKUP($A230,'RAB Cat Lookup'!$B$4:$E$351,4,FALSE))=TRUE,"Unallocated",VLOOKUP($A230,'RAB Cat Lookup'!$B$4:$E$351,4,FALSE))</f>
        <v>Substations</v>
      </c>
      <c r="AU230" s="121" t="str">
        <f t="shared" si="27"/>
        <v/>
      </c>
    </row>
    <row r="231" spans="1:47" x14ac:dyDescent="0.25">
      <c r="A231" s="217" t="s">
        <v>825</v>
      </c>
      <c r="B231" s="217" t="s">
        <v>1026</v>
      </c>
      <c r="C231" s="123" t="s">
        <v>516</v>
      </c>
      <c r="D231" s="218">
        <f>S231/Config!A$40</f>
        <v>0</v>
      </c>
      <c r="E231" s="219">
        <f>T231/Config!B$40</f>
        <v>0</v>
      </c>
      <c r="F231" s="219">
        <f>U231/Config!C$40</f>
        <v>0</v>
      </c>
      <c r="G231" s="219">
        <f>V231/Config!D$40</f>
        <v>0</v>
      </c>
      <c r="H231" s="219">
        <f>IF('Division Lvl'!H231="","",'Division Lvl'!H231/Escalators!C$11)</f>
        <v>0</v>
      </c>
      <c r="I231" s="220">
        <f>IF('Division Lvl'!I231="","",'Division Lvl'!I231/Escalators!D$11)</f>
        <v>0</v>
      </c>
      <c r="J231" s="220">
        <f>IF('Division Lvl'!J231="","",'Division Lvl'!J231/Escalators!E$11)</f>
        <v>0</v>
      </c>
      <c r="K231" s="220">
        <f>IF('Division Lvl'!K231="","",'Division Lvl'!K231/Escalators!F$11)</f>
        <v>15426880.005643556</v>
      </c>
      <c r="L231" s="220">
        <f>IF('Division Lvl'!L231="","",'Division Lvl'!L231/Escalators!G$11)</f>
        <v>15379645.289775399</v>
      </c>
      <c r="M231" s="220">
        <f>IF('Division Lvl'!M231="","",'Division Lvl'!M231/Escalators!H$11)</f>
        <v>15337925.035749601</v>
      </c>
      <c r="N231" s="220">
        <f>IF('Division Lvl'!N231="","",'Division Lvl'!N231/Escalators!I$11)</f>
        <v>0</v>
      </c>
      <c r="O231" s="220">
        <f>IF('Division Lvl'!O231="","",'Division Lvl'!O231/Escalators!J$11)</f>
        <v>0</v>
      </c>
      <c r="P231" s="220">
        <f>IF('Division Lvl'!P231="","",'Division Lvl'!P231/Escalators!K$11)</f>
        <v>0</v>
      </c>
      <c r="Q231" s="220">
        <f>IF('Division Lvl'!Q231="","",'Division Lvl'!Q231/Escalators!L$11)</f>
        <v>0</v>
      </c>
      <c r="R231" s="221">
        <v>0</v>
      </c>
      <c r="S231" s="222">
        <v>0</v>
      </c>
      <c r="T231" s="223">
        <v>0</v>
      </c>
      <c r="U231" s="223">
        <v>0</v>
      </c>
      <c r="V231" s="223">
        <v>0</v>
      </c>
      <c r="W231" s="223">
        <v>0</v>
      </c>
      <c r="X231" s="224">
        <f>I231*Config!F$40</f>
        <v>0</v>
      </c>
      <c r="Y231" s="224">
        <f>J231*Config!G$40</f>
        <v>0</v>
      </c>
      <c r="Z231" s="224">
        <f>K231*Config!H$40</f>
        <v>16613062.451077491</v>
      </c>
      <c r="AA231" s="224">
        <f>L231*Config!I$40</f>
        <v>16976250.724094145</v>
      </c>
      <c r="AB231" s="224">
        <f>M231*Config!J$40</f>
        <v>17353454.354147825</v>
      </c>
      <c r="AC231" s="224">
        <f>N231*Config!K$40</f>
        <v>0</v>
      </c>
      <c r="AD231" s="224">
        <f>O231*Config!L$40</f>
        <v>0</v>
      </c>
      <c r="AE231" s="224">
        <f>P231*Config!M$40</f>
        <v>0</v>
      </c>
      <c r="AF231" s="224">
        <f>Q231*Config!N$40</f>
        <v>0</v>
      </c>
      <c r="AG231" s="225">
        <f>R231*Config!O$40</f>
        <v>0</v>
      </c>
      <c r="AH231" s="226">
        <f t="shared" si="21"/>
        <v>46144450.331168555</v>
      </c>
      <c r="AI231" s="220">
        <f t="shared" si="22"/>
        <v>46144450.331168555</v>
      </c>
      <c r="AJ231" s="224">
        <f t="shared" si="23"/>
        <v>50942767.529319465</v>
      </c>
      <c r="AK231" s="225">
        <f t="shared" si="24"/>
        <v>50942767.529319465</v>
      </c>
      <c r="AL231" s="227">
        <f>IF(OR(SUM(X231:AG231)&lt;&gt;0,A231="EH"),INDEX(CASH!$B:$B,MATCH(A231,CASH!$A:$A,0)),"")</f>
        <v>170</v>
      </c>
      <c r="AM231" s="122">
        <f>AL231*VLOOKUP(C231,Config!$A$3:$C$9,3,FALSE)</f>
        <v>1700</v>
      </c>
      <c r="AN231" s="228">
        <f t="shared" si="25"/>
        <v>0.88997896864669446</v>
      </c>
      <c r="AO231" s="122" t="str">
        <f>IF(ISERROR(VLOOKUP(A231,Config!$A$12:$A$32,1,FALSE)),LEFT(A231,2),"PRL")</f>
        <v>PR</v>
      </c>
      <c r="AP231" s="122" t="str">
        <f t="shared" si="26"/>
        <v>PR741</v>
      </c>
      <c r="AQ231" s="163" t="s">
        <v>881</v>
      </c>
      <c r="AR231" s="229" t="s">
        <v>1091</v>
      </c>
      <c r="AS231" s="367" t="str">
        <f>IF(ISERROR(VLOOKUP($A231,'RAB Cat Lookup'!$B$4:$E$351,2,FALSE))=TRUE,"Unallocated",VLOOKUP($A231,'RAB Cat Lookup'!$B$4:$E$351,2,FALSE))</f>
        <v>Std</v>
      </c>
      <c r="AT231" s="367" t="str">
        <f>IF(ISERROR(VLOOKUP($A231,'RAB Cat Lookup'!$B$4:$E$351,4,FALSE))=TRUE,"Unallocated",VLOOKUP($A231,'RAB Cat Lookup'!$B$4:$E$351,4,FALSE))</f>
        <v>Sub-transmission lines and cables</v>
      </c>
      <c r="AU231" s="121" t="str">
        <f t="shared" si="27"/>
        <v/>
      </c>
    </row>
    <row r="232" spans="1:47" x14ac:dyDescent="0.25">
      <c r="A232" s="217" t="s">
        <v>826</v>
      </c>
      <c r="B232" s="217" t="s">
        <v>960</v>
      </c>
      <c r="C232" s="123" t="s">
        <v>516</v>
      </c>
      <c r="D232" s="218">
        <f>S232/Config!A$40</f>
        <v>0</v>
      </c>
      <c r="E232" s="219">
        <f>T232/Config!B$40</f>
        <v>0</v>
      </c>
      <c r="F232" s="219">
        <f>U232/Config!C$40</f>
        <v>0</v>
      </c>
      <c r="G232" s="219">
        <f>V232/Config!D$40</f>
        <v>0</v>
      </c>
      <c r="H232" s="219">
        <f>IF('Division Lvl'!H232="","",'Division Lvl'!H232/Escalators!C$11)</f>
        <v>0</v>
      </c>
      <c r="I232" s="220">
        <f>IF('Division Lvl'!I232="","",'Division Lvl'!I232/Escalators!D$11)</f>
        <v>0</v>
      </c>
      <c r="J232" s="220">
        <f>IF('Division Lvl'!J232="","",'Division Lvl'!J232/Escalators!E$11)</f>
        <v>0</v>
      </c>
      <c r="K232" s="220">
        <f>IF('Division Lvl'!K232="","",'Division Lvl'!K232/Escalators!F$11)</f>
        <v>3663658.0440965234</v>
      </c>
      <c r="L232" s="220">
        <f>IF('Division Lvl'!L232="","",'Division Lvl'!L232/Escalators!G$11)</f>
        <v>7304880.9818478003</v>
      </c>
      <c r="M232" s="220">
        <f>IF('Division Lvl'!M232="","",'Division Lvl'!M232/Escalators!H$11)</f>
        <v>3823709.7684370964</v>
      </c>
      <c r="N232" s="220">
        <f>IF('Division Lvl'!N232="","",'Division Lvl'!N232/Escalators!I$11)</f>
        <v>3461355.3149001235</v>
      </c>
      <c r="O232" s="220">
        <f>IF('Division Lvl'!O232="","",'Division Lvl'!O232/Escalators!J$11)</f>
        <v>0</v>
      </c>
      <c r="P232" s="220">
        <f>IF('Division Lvl'!P232="","",'Division Lvl'!P232/Escalators!K$11)</f>
        <v>0</v>
      </c>
      <c r="Q232" s="220">
        <f>IF('Division Lvl'!Q232="","",'Division Lvl'!Q232/Escalators!L$11)</f>
        <v>0</v>
      </c>
      <c r="R232" s="221">
        <v>0</v>
      </c>
      <c r="S232" s="222">
        <v>0</v>
      </c>
      <c r="T232" s="223">
        <v>0</v>
      </c>
      <c r="U232" s="223">
        <v>0</v>
      </c>
      <c r="V232" s="223">
        <v>0</v>
      </c>
      <c r="W232" s="223">
        <v>0</v>
      </c>
      <c r="X232" s="224">
        <f>I232*Config!F$40</f>
        <v>0</v>
      </c>
      <c r="Y232" s="224">
        <f>J232*Config!G$40</f>
        <v>0</v>
      </c>
      <c r="Z232" s="224">
        <f>K232*Config!H$40</f>
        <v>3945359.0008933824</v>
      </c>
      <c r="AA232" s="224">
        <f>L232*Config!I$40</f>
        <v>8063221.7922450071</v>
      </c>
      <c r="AB232" s="224">
        <f>M232*Config!J$40</f>
        <v>4326176.6357198395</v>
      </c>
      <c r="AC232" s="224">
        <f>N232*Config!K$40</f>
        <v>4014110.9767858791</v>
      </c>
      <c r="AD232" s="224">
        <f>O232*Config!L$40</f>
        <v>0</v>
      </c>
      <c r="AE232" s="224">
        <f>P232*Config!M$40</f>
        <v>0</v>
      </c>
      <c r="AF232" s="224">
        <f>Q232*Config!N$40</f>
        <v>0</v>
      </c>
      <c r="AG232" s="225">
        <f>R232*Config!O$40</f>
        <v>0</v>
      </c>
      <c r="AH232" s="226">
        <f t="shared" si="21"/>
        <v>14792248.794381421</v>
      </c>
      <c r="AI232" s="220">
        <f t="shared" si="22"/>
        <v>18253604.109281544</v>
      </c>
      <c r="AJ232" s="224">
        <f t="shared" si="23"/>
        <v>16334757.428858228</v>
      </c>
      <c r="AK232" s="225">
        <f t="shared" si="24"/>
        <v>20348868.405644108</v>
      </c>
      <c r="AL232" s="227">
        <f>IF(OR(SUM(X232:AG232)&lt;&gt;0,A232="EH"),INDEX(CASH!$B:$B,MATCH(A232,CASH!$A:$A,0)),"")</f>
        <v>100</v>
      </c>
      <c r="AM232" s="122">
        <f>AL232*VLOOKUP(C232,Config!$A$3:$C$9,3,FALSE)</f>
        <v>1000</v>
      </c>
      <c r="AN232" s="228">
        <f t="shared" si="25"/>
        <v>0.97415079593413267</v>
      </c>
      <c r="AO232" s="122" t="str">
        <f>IF(ISERROR(VLOOKUP(A232,Config!$A$12:$A$32,1,FALSE)),LEFT(A232,2),"PRL")</f>
        <v>PR</v>
      </c>
      <c r="AP232" s="122" t="str">
        <f t="shared" si="26"/>
        <v>PR742</v>
      </c>
      <c r="AQ232" s="163" t="s">
        <v>881</v>
      </c>
      <c r="AR232" s="229" t="s">
        <v>781</v>
      </c>
      <c r="AS232" s="367" t="str">
        <f>IF(ISERROR(VLOOKUP($A232,'RAB Cat Lookup'!$B$4:$E$351,2,FALSE))=TRUE,"Unallocated",VLOOKUP($A232,'RAB Cat Lookup'!$B$4:$E$351,2,FALSE))</f>
        <v>Std</v>
      </c>
      <c r="AT232" s="367" t="str">
        <f>IF(ISERROR(VLOOKUP($A232,'RAB Cat Lookup'!$B$4:$E$351,4,FALSE))=TRUE,"Unallocated",VLOOKUP($A232,'RAB Cat Lookup'!$B$4:$E$351,4,FALSE))</f>
        <v>Substations</v>
      </c>
      <c r="AU232" s="121" t="str">
        <f t="shared" si="27"/>
        <v/>
      </c>
    </row>
    <row r="233" spans="1:47" x14ac:dyDescent="0.25">
      <c r="A233" s="217" t="s">
        <v>827</v>
      </c>
      <c r="B233" s="217" t="s">
        <v>961</v>
      </c>
      <c r="C233" s="123" t="s">
        <v>514</v>
      </c>
      <c r="D233" s="218">
        <f>S233/Config!A$40</f>
        <v>0</v>
      </c>
      <c r="E233" s="219">
        <f>T233/Config!B$40</f>
        <v>0</v>
      </c>
      <c r="F233" s="219">
        <f>U233/Config!C$40</f>
        <v>0</v>
      </c>
      <c r="G233" s="219">
        <f>V233/Config!D$40</f>
        <v>0</v>
      </c>
      <c r="H233" s="219">
        <f>IF('Division Lvl'!H233="","",'Division Lvl'!H233/Escalators!C$11)</f>
        <v>0</v>
      </c>
      <c r="I233" s="220">
        <f>IF('Division Lvl'!I233="","",'Division Lvl'!I233/Escalators!D$11)</f>
        <v>0</v>
      </c>
      <c r="J233" s="220">
        <f>IF('Division Lvl'!J233="","",'Division Lvl'!J233/Escalators!E$11)</f>
        <v>0</v>
      </c>
      <c r="K233" s="220">
        <f>IF('Division Lvl'!K233="","",'Division Lvl'!K233/Escalators!F$11)</f>
        <v>0</v>
      </c>
      <c r="L233" s="220">
        <f>IF('Division Lvl'!L233="","",'Division Lvl'!L233/Escalators!G$11)</f>
        <v>0</v>
      </c>
      <c r="M233" s="220">
        <f>IF('Division Lvl'!M233="","",'Division Lvl'!M233/Escalators!H$11)</f>
        <v>0</v>
      </c>
      <c r="N233" s="220">
        <f>IF('Division Lvl'!N233="","",'Division Lvl'!N233/Escalators!I$11)</f>
        <v>3936797.1913681906</v>
      </c>
      <c r="O233" s="220">
        <f>IF('Division Lvl'!O233="","",'Division Lvl'!O233/Escalators!J$11)</f>
        <v>3936797.1913681906</v>
      </c>
      <c r="P233" s="220">
        <f>IF('Division Lvl'!P233="","",'Division Lvl'!P233/Escalators!K$11)</f>
        <v>0</v>
      </c>
      <c r="Q233" s="220">
        <f>IF('Division Lvl'!Q233="","",'Division Lvl'!Q233/Escalators!L$11)</f>
        <v>0</v>
      </c>
      <c r="R233" s="221">
        <v>0</v>
      </c>
      <c r="S233" s="222">
        <v>0</v>
      </c>
      <c r="T233" s="223">
        <v>0</v>
      </c>
      <c r="U233" s="223">
        <v>0</v>
      </c>
      <c r="V233" s="223">
        <v>0</v>
      </c>
      <c r="W233" s="223">
        <v>0</v>
      </c>
      <c r="X233" s="224">
        <f>I233*Config!F$40</f>
        <v>0</v>
      </c>
      <c r="Y233" s="224">
        <f>J233*Config!G$40</f>
        <v>0</v>
      </c>
      <c r="Z233" s="224">
        <f>K233*Config!H$40</f>
        <v>0</v>
      </c>
      <c r="AA233" s="224">
        <f>L233*Config!I$40</f>
        <v>0</v>
      </c>
      <c r="AB233" s="224">
        <f>M233*Config!J$40</f>
        <v>0</v>
      </c>
      <c r="AC233" s="224">
        <f>N233*Config!K$40</f>
        <v>4565477.7916686824</v>
      </c>
      <c r="AD233" s="224">
        <f>O233*Config!L$40</f>
        <v>4679614.7364603998</v>
      </c>
      <c r="AE233" s="224">
        <f>P233*Config!M$40</f>
        <v>0</v>
      </c>
      <c r="AF233" s="224">
        <f>Q233*Config!N$40</f>
        <v>0</v>
      </c>
      <c r="AG233" s="225">
        <f>R233*Config!O$40</f>
        <v>0</v>
      </c>
      <c r="AH233" s="226">
        <f t="shared" si="21"/>
        <v>0</v>
      </c>
      <c r="AI233" s="220">
        <f t="shared" si="22"/>
        <v>7873594.3827363811</v>
      </c>
      <c r="AJ233" s="224">
        <f t="shared" si="23"/>
        <v>0</v>
      </c>
      <c r="AK233" s="225">
        <f t="shared" si="24"/>
        <v>9245092.5281290822</v>
      </c>
      <c r="AL233" s="227">
        <f>IF(OR(SUM(X233:AG233)&lt;&gt;0,A233="EH"),INDEX(CASH!$B:$B,MATCH(A233,CASH!$A:$A,0)),"")</f>
        <v>270</v>
      </c>
      <c r="AM233" s="122">
        <f>AL233*VLOOKUP(C233,Config!$A$3:$C$9,3,FALSE)</f>
        <v>1350</v>
      </c>
      <c r="AN233" s="228">
        <f t="shared" si="25"/>
        <v>0.92238653603944176</v>
      </c>
      <c r="AO233" s="122" t="str">
        <f>IF(ISERROR(VLOOKUP(A233,Config!$A$12:$A$32,1,FALSE)),LEFT(A233,2),"PRL")</f>
        <v>PR</v>
      </c>
      <c r="AP233" s="122" t="str">
        <f t="shared" si="26"/>
        <v>PR744</v>
      </c>
      <c r="AQ233" s="163" t="s">
        <v>881</v>
      </c>
      <c r="AR233" s="229" t="s">
        <v>781</v>
      </c>
      <c r="AS233" s="367" t="str">
        <f>IF(ISERROR(VLOOKUP($A233,'RAB Cat Lookup'!$B$4:$E$351,2,FALSE))=TRUE,"Unallocated",VLOOKUP($A233,'RAB Cat Lookup'!$B$4:$E$351,2,FALSE))</f>
        <v>Std</v>
      </c>
      <c r="AT233" s="367" t="str">
        <f>IF(ISERROR(VLOOKUP($A233,'RAB Cat Lookup'!$B$4:$E$351,4,FALSE))=TRUE,"Unallocated",VLOOKUP($A233,'RAB Cat Lookup'!$B$4:$E$351,4,FALSE))</f>
        <v>Substations</v>
      </c>
      <c r="AU233" s="121" t="str">
        <f t="shared" si="27"/>
        <v/>
      </c>
    </row>
    <row r="234" spans="1:47" x14ac:dyDescent="0.25">
      <c r="A234" s="217" t="s">
        <v>828</v>
      </c>
      <c r="B234" s="217" t="s">
        <v>962</v>
      </c>
      <c r="C234" s="123" t="s">
        <v>514</v>
      </c>
      <c r="D234" s="218">
        <f>S234/Config!A$40</f>
        <v>0</v>
      </c>
      <c r="E234" s="219">
        <f>T234/Config!B$40</f>
        <v>0</v>
      </c>
      <c r="F234" s="219">
        <f>U234/Config!C$40</f>
        <v>0</v>
      </c>
      <c r="G234" s="219">
        <f>V234/Config!D$40</f>
        <v>0</v>
      </c>
      <c r="H234" s="219">
        <f>IF('Division Lvl'!H234="","",'Division Lvl'!H234/Escalators!C$11)</f>
        <v>0</v>
      </c>
      <c r="I234" s="220">
        <f>IF('Division Lvl'!I234="","",'Division Lvl'!I234/Escalators!D$11)</f>
        <v>0</v>
      </c>
      <c r="J234" s="220">
        <f>IF('Division Lvl'!J234="","",'Division Lvl'!J234/Escalators!E$11)</f>
        <v>0</v>
      </c>
      <c r="K234" s="220">
        <f>IF('Division Lvl'!K234="","",'Division Lvl'!K234/Escalators!F$11)</f>
        <v>0</v>
      </c>
      <c r="L234" s="220">
        <f>IF('Division Lvl'!L234="","",'Division Lvl'!L234/Escalators!G$11)</f>
        <v>0</v>
      </c>
      <c r="M234" s="220">
        <f>IF('Division Lvl'!M234="","",'Division Lvl'!M234/Escalators!H$11)</f>
        <v>0</v>
      </c>
      <c r="N234" s="220">
        <f>IF('Division Lvl'!N234="","",'Division Lvl'!N234/Escalators!I$11)</f>
        <v>10402361.679936271</v>
      </c>
      <c r="O234" s="220">
        <f>IF('Division Lvl'!O234="","",'Division Lvl'!O234/Escalators!J$11)</f>
        <v>10402361.679936271</v>
      </c>
      <c r="P234" s="220">
        <f>IF('Division Lvl'!P234="","",'Division Lvl'!P234/Escalators!K$11)</f>
        <v>0</v>
      </c>
      <c r="Q234" s="220">
        <f>IF('Division Lvl'!Q234="","",'Division Lvl'!Q234/Escalators!L$11)</f>
        <v>0</v>
      </c>
      <c r="R234" s="221">
        <v>0</v>
      </c>
      <c r="S234" s="222">
        <v>0</v>
      </c>
      <c r="T234" s="223">
        <v>0</v>
      </c>
      <c r="U234" s="223">
        <v>0</v>
      </c>
      <c r="V234" s="223">
        <v>0</v>
      </c>
      <c r="W234" s="223">
        <v>0</v>
      </c>
      <c r="X234" s="224">
        <f>I234*Config!F$40</f>
        <v>0</v>
      </c>
      <c r="Y234" s="224">
        <f>J234*Config!G$40</f>
        <v>0</v>
      </c>
      <c r="Z234" s="224">
        <f>K234*Config!H$40</f>
        <v>0</v>
      </c>
      <c r="AA234" s="224">
        <f>L234*Config!I$40</f>
        <v>0</v>
      </c>
      <c r="AB234" s="224">
        <f>M234*Config!J$40</f>
        <v>0</v>
      </c>
      <c r="AC234" s="224">
        <f>N234*Config!K$40</f>
        <v>12063550.374092078</v>
      </c>
      <c r="AD234" s="224">
        <f>O234*Config!L$40</f>
        <v>12365139.13344438</v>
      </c>
      <c r="AE234" s="224">
        <f>P234*Config!M$40</f>
        <v>0</v>
      </c>
      <c r="AF234" s="224">
        <f>Q234*Config!N$40</f>
        <v>0</v>
      </c>
      <c r="AG234" s="225">
        <f>R234*Config!O$40</f>
        <v>0</v>
      </c>
      <c r="AH234" s="226">
        <f t="shared" si="21"/>
        <v>0</v>
      </c>
      <c r="AI234" s="220">
        <f t="shared" si="22"/>
        <v>20804723.359872542</v>
      </c>
      <c r="AJ234" s="224">
        <f t="shared" si="23"/>
        <v>0</v>
      </c>
      <c r="AK234" s="225">
        <f t="shared" si="24"/>
        <v>24428689.507536456</v>
      </c>
      <c r="AL234" s="227">
        <f>IF(OR(SUM(X234:AG234)&lt;&gt;0,A234="EH"),INDEX(CASH!$B:$B,MATCH(A234,CASH!$A:$A,0)),"")</f>
        <v>160</v>
      </c>
      <c r="AM234" s="122">
        <f>AL234*VLOOKUP(C234,Config!$A$3:$C$9,3,FALSE)</f>
        <v>800</v>
      </c>
      <c r="AN234" s="228">
        <f t="shared" si="25"/>
        <v>0.9913813516941774</v>
      </c>
      <c r="AO234" s="122" t="str">
        <f>IF(ISERROR(VLOOKUP(A234,Config!$A$12:$A$32,1,FALSE)),LEFT(A234,2),"PRL")</f>
        <v>PR</v>
      </c>
      <c r="AP234" s="122" t="str">
        <f t="shared" si="26"/>
        <v>PR745</v>
      </c>
      <c r="AQ234" s="163" t="s">
        <v>881</v>
      </c>
      <c r="AR234" s="229" t="s">
        <v>781</v>
      </c>
      <c r="AS234" s="367" t="str">
        <f>IF(ISERROR(VLOOKUP($A234,'RAB Cat Lookup'!$B$4:$E$351,2,FALSE))=TRUE,"Unallocated",VLOOKUP($A234,'RAB Cat Lookup'!$B$4:$E$351,2,FALSE))</f>
        <v>Unallocated</v>
      </c>
      <c r="AT234" s="367" t="str">
        <f>IF(ISERROR(VLOOKUP($A234,'RAB Cat Lookup'!$B$4:$E$351,4,FALSE))=TRUE,"Unallocated",VLOOKUP($A234,'RAB Cat Lookup'!$B$4:$E$351,4,FALSE))</f>
        <v>Unallocated</v>
      </c>
      <c r="AU234" s="121" t="str">
        <f t="shared" si="27"/>
        <v/>
      </c>
    </row>
    <row r="235" spans="1:47" x14ac:dyDescent="0.25">
      <c r="A235" s="217" t="s">
        <v>829</v>
      </c>
      <c r="B235" s="217" t="s">
        <v>963</v>
      </c>
      <c r="C235" s="123" t="s">
        <v>514</v>
      </c>
      <c r="D235" s="218">
        <f>S235/Config!A$40</f>
        <v>0</v>
      </c>
      <c r="E235" s="219">
        <f>T235/Config!B$40</f>
        <v>0</v>
      </c>
      <c r="F235" s="219">
        <f>U235/Config!C$40</f>
        <v>0</v>
      </c>
      <c r="G235" s="219">
        <f>V235/Config!D$40</f>
        <v>0</v>
      </c>
      <c r="H235" s="219">
        <f>IF('Division Lvl'!H235="","",'Division Lvl'!H235/Escalators!C$11)</f>
        <v>0</v>
      </c>
      <c r="I235" s="220">
        <f>IF('Division Lvl'!I235="","",'Division Lvl'!I235/Escalators!D$11)</f>
        <v>0</v>
      </c>
      <c r="J235" s="220">
        <f>IF('Division Lvl'!J235="","",'Division Lvl'!J235/Escalators!E$11)</f>
        <v>0</v>
      </c>
      <c r="K235" s="220">
        <f>IF('Division Lvl'!K235="","",'Division Lvl'!K235/Escalators!F$11)</f>
        <v>0</v>
      </c>
      <c r="L235" s="220">
        <f>IF('Division Lvl'!L235="","",'Division Lvl'!L235/Escalators!G$11)</f>
        <v>0</v>
      </c>
      <c r="M235" s="220">
        <f>IF('Division Lvl'!M235="","",'Division Lvl'!M235/Escalators!H$11)</f>
        <v>0</v>
      </c>
      <c r="N235" s="220">
        <f>IF('Division Lvl'!N235="","",'Division Lvl'!N235/Escalators!I$11)</f>
        <v>0</v>
      </c>
      <c r="O235" s="220">
        <f>IF('Division Lvl'!O235="","",'Division Lvl'!O235/Escalators!J$11)</f>
        <v>0</v>
      </c>
      <c r="P235" s="220">
        <f>IF('Division Lvl'!P235="","",'Division Lvl'!P235/Escalators!K$11)</f>
        <v>12120677.354118833</v>
      </c>
      <c r="Q235" s="220">
        <f>IF('Division Lvl'!Q235="","",'Division Lvl'!Q235/Escalators!L$11)</f>
        <v>12120677.354118833</v>
      </c>
      <c r="R235" s="221">
        <v>0</v>
      </c>
      <c r="S235" s="222">
        <v>0</v>
      </c>
      <c r="T235" s="223">
        <v>0</v>
      </c>
      <c r="U235" s="223">
        <v>0</v>
      </c>
      <c r="V235" s="223">
        <v>0</v>
      </c>
      <c r="W235" s="223">
        <v>0</v>
      </c>
      <c r="X235" s="224">
        <f>I235*Config!F$40</f>
        <v>0</v>
      </c>
      <c r="Y235" s="224">
        <f>J235*Config!G$40</f>
        <v>0</v>
      </c>
      <c r="Z235" s="224">
        <f>K235*Config!H$40</f>
        <v>0</v>
      </c>
      <c r="AA235" s="224">
        <f>L235*Config!I$40</f>
        <v>0</v>
      </c>
      <c r="AB235" s="224">
        <f>M235*Config!J$40</f>
        <v>0</v>
      </c>
      <c r="AC235" s="224">
        <f>N235*Config!K$40</f>
        <v>0</v>
      </c>
      <c r="AD235" s="224">
        <f>O235*Config!L$40</f>
        <v>0</v>
      </c>
      <c r="AE235" s="224">
        <f>P235*Config!M$40</f>
        <v>14767868.408041229</v>
      </c>
      <c r="AF235" s="224">
        <f>Q235*Config!N$40</f>
        <v>15137065.118242258</v>
      </c>
      <c r="AG235" s="225">
        <f>R235*Config!O$40</f>
        <v>0</v>
      </c>
      <c r="AH235" s="226">
        <f t="shared" si="21"/>
        <v>0</v>
      </c>
      <c r="AI235" s="220">
        <f t="shared" si="22"/>
        <v>24241354.708237667</v>
      </c>
      <c r="AJ235" s="224">
        <f t="shared" si="23"/>
        <v>0</v>
      </c>
      <c r="AK235" s="225">
        <f t="shared" si="24"/>
        <v>29904933.526283488</v>
      </c>
      <c r="AL235" s="227">
        <f>IF(OR(SUM(X235:AG235)&lt;&gt;0,A235="EH"),INDEX(CASH!$B:$B,MATCH(A235,CASH!$A:$A,0)),"")</f>
        <v>80</v>
      </c>
      <c r="AM235" s="122">
        <f>AL235*VLOOKUP(C235,Config!$A$3:$C$9,3,FALSE)</f>
        <v>400</v>
      </c>
      <c r="AN235" s="228">
        <f t="shared" si="25"/>
        <v>0.9970899965076957</v>
      </c>
      <c r="AO235" s="122" t="str">
        <f>IF(ISERROR(VLOOKUP(A235,Config!$A$12:$A$32,1,FALSE)),LEFT(A235,2),"PRL")</f>
        <v>PR</v>
      </c>
      <c r="AP235" s="122" t="str">
        <f t="shared" si="26"/>
        <v>PR746</v>
      </c>
      <c r="AQ235" s="163" t="s">
        <v>881</v>
      </c>
      <c r="AR235" s="229" t="s">
        <v>781</v>
      </c>
      <c r="AS235" s="367" t="str">
        <f>IF(ISERROR(VLOOKUP($A235,'RAB Cat Lookup'!$B$4:$E$351,2,FALSE))=TRUE,"Unallocated",VLOOKUP($A235,'RAB Cat Lookup'!$B$4:$E$351,2,FALSE))</f>
        <v>Unallocated</v>
      </c>
      <c r="AT235" s="367" t="str">
        <f>IF(ISERROR(VLOOKUP($A235,'RAB Cat Lookup'!$B$4:$E$351,4,FALSE))=TRUE,"Unallocated",VLOOKUP($A235,'RAB Cat Lookup'!$B$4:$E$351,4,FALSE))</f>
        <v>Unallocated</v>
      </c>
      <c r="AU235" s="121" t="str">
        <f t="shared" si="27"/>
        <v/>
      </c>
    </row>
    <row r="236" spans="1:47" x14ac:dyDescent="0.25">
      <c r="A236" s="217" t="s">
        <v>883</v>
      </c>
      <c r="B236" s="217" t="s">
        <v>904</v>
      </c>
      <c r="C236" s="123" t="s">
        <v>516</v>
      </c>
      <c r="D236" s="218">
        <f>S236/Config!A$40</f>
        <v>0</v>
      </c>
      <c r="E236" s="219">
        <f>T236/Config!B$40</f>
        <v>0</v>
      </c>
      <c r="F236" s="219">
        <f>U236/Config!C$40</f>
        <v>0</v>
      </c>
      <c r="G236" s="219">
        <f>V236/Config!D$40</f>
        <v>0</v>
      </c>
      <c r="H236" s="219">
        <f>IF('Division Lvl'!H236="","",'Division Lvl'!H236/Escalators!C$11)</f>
        <v>0</v>
      </c>
      <c r="I236" s="220">
        <f>IF('Division Lvl'!I236="","",'Division Lvl'!I236/Escalators!D$11)</f>
        <v>0</v>
      </c>
      <c r="J236" s="220">
        <f>IF('Division Lvl'!J236="","",'Division Lvl'!J236/Escalators!E$11)</f>
        <v>0</v>
      </c>
      <c r="K236" s="220">
        <f>IF('Division Lvl'!K236="","",'Division Lvl'!K236/Escalators!F$11)</f>
        <v>0</v>
      </c>
      <c r="L236" s="220">
        <f>IF('Division Lvl'!L236="","",'Division Lvl'!L236/Escalators!G$11)</f>
        <v>0</v>
      </c>
      <c r="M236" s="220">
        <f>IF('Division Lvl'!M236="","",'Division Lvl'!M236/Escalators!H$11)</f>
        <v>1879021.4566600672</v>
      </c>
      <c r="N236" s="220">
        <f>IF('Division Lvl'!N236="","",'Division Lvl'!N236/Escalators!I$11)</f>
        <v>3758042.9133201344</v>
      </c>
      <c r="O236" s="220">
        <f>IF('Division Lvl'!O236="","",'Division Lvl'!O236/Escalators!J$11)</f>
        <v>3758042.9133201344</v>
      </c>
      <c r="P236" s="220">
        <f>IF('Division Lvl'!P236="","",'Division Lvl'!P236/Escalators!K$11)</f>
        <v>0</v>
      </c>
      <c r="Q236" s="220">
        <f>IF('Division Lvl'!Q236="","",'Division Lvl'!Q236/Escalators!L$11)</f>
        <v>0</v>
      </c>
      <c r="R236" s="221">
        <v>0</v>
      </c>
      <c r="S236" s="222">
        <v>0</v>
      </c>
      <c r="T236" s="223">
        <v>0</v>
      </c>
      <c r="U236" s="223">
        <v>0</v>
      </c>
      <c r="V236" s="223">
        <v>0</v>
      </c>
      <c r="W236" s="223">
        <v>0</v>
      </c>
      <c r="X236" s="224">
        <f>I236*Config!F$40</f>
        <v>0</v>
      </c>
      <c r="Y236" s="224">
        <f>J236*Config!G$40</f>
        <v>0</v>
      </c>
      <c r="Z236" s="224">
        <f>K236*Config!H$40</f>
        <v>0</v>
      </c>
      <c r="AA236" s="224">
        <f>L236*Config!I$40</f>
        <v>0</v>
      </c>
      <c r="AB236" s="224">
        <f>M236*Config!J$40</f>
        <v>2125940.3082629051</v>
      </c>
      <c r="AC236" s="224">
        <f>N236*Config!K$40</f>
        <v>4358177.6319389548</v>
      </c>
      <c r="AD236" s="224">
        <f>O236*Config!L$40</f>
        <v>4467132.0727374293</v>
      </c>
      <c r="AE236" s="224">
        <f>P236*Config!M$40</f>
        <v>0</v>
      </c>
      <c r="AF236" s="224">
        <f>Q236*Config!N$40</f>
        <v>0</v>
      </c>
      <c r="AG236" s="225">
        <f>R236*Config!O$40</f>
        <v>0</v>
      </c>
      <c r="AH236" s="226">
        <f t="shared" si="21"/>
        <v>1879021.4566600672</v>
      </c>
      <c r="AI236" s="220">
        <f t="shared" si="22"/>
        <v>9395107.2833003365</v>
      </c>
      <c r="AJ236" s="224">
        <f t="shared" si="23"/>
        <v>2125940.3082629051</v>
      </c>
      <c r="AK236" s="225">
        <f t="shared" si="24"/>
        <v>10951250.012939289</v>
      </c>
      <c r="AL236" s="227">
        <f>IF(OR(SUM(X236:AG236)&lt;&gt;0,A236="EH"),INDEX(CASH!$B:$B,MATCH(A236,CASH!$A:$A,0)),"")</f>
        <v>240</v>
      </c>
      <c r="AM236" s="122">
        <f>AL236*VLOOKUP(C236,Config!$A$3:$C$9,3,FALSE)</f>
        <v>2400</v>
      </c>
      <c r="AN236" s="228">
        <f t="shared" si="25"/>
        <v>0.69340911823626294</v>
      </c>
      <c r="AO236" s="122" t="str">
        <f>IF(ISERROR(VLOOKUP(A236,Config!$A$12:$A$32,1,FALSE)),LEFT(A236,2),"PRL")</f>
        <v>PR</v>
      </c>
      <c r="AP236" s="122" t="str">
        <f t="shared" si="26"/>
        <v>PR748</v>
      </c>
      <c r="AQ236" s="163" t="s">
        <v>881</v>
      </c>
      <c r="AR236" s="229" t="s">
        <v>781</v>
      </c>
      <c r="AS236" s="367" t="str">
        <f>IF(ISERROR(VLOOKUP($A236,'RAB Cat Lookup'!$B$4:$E$351,2,FALSE))=TRUE,"Unallocated",VLOOKUP($A236,'RAB Cat Lookup'!$B$4:$E$351,2,FALSE))</f>
        <v>Std</v>
      </c>
      <c r="AT236" s="367" t="str">
        <f>IF(ISERROR(VLOOKUP($A236,'RAB Cat Lookup'!$B$4:$E$351,4,FALSE))=TRUE,"Unallocated",VLOOKUP($A236,'RAB Cat Lookup'!$B$4:$E$351,4,FALSE))</f>
        <v>Substations</v>
      </c>
      <c r="AU236" s="121" t="str">
        <f t="shared" si="27"/>
        <v/>
      </c>
    </row>
    <row r="237" spans="1:47" x14ac:dyDescent="0.25">
      <c r="A237" s="217" t="s">
        <v>898</v>
      </c>
      <c r="B237" s="217" t="s">
        <v>905</v>
      </c>
      <c r="C237" s="123" t="s">
        <v>514</v>
      </c>
      <c r="D237" s="218">
        <f>S237/Config!A$40</f>
        <v>0</v>
      </c>
      <c r="E237" s="219">
        <f>T237/Config!B$40</f>
        <v>0</v>
      </c>
      <c r="F237" s="219">
        <f>U237/Config!C$40</f>
        <v>0</v>
      </c>
      <c r="G237" s="219">
        <f>V237/Config!D$40</f>
        <v>0</v>
      </c>
      <c r="H237" s="219">
        <f>IF('Division Lvl'!H237="","",'Division Lvl'!H237/Escalators!C$11)</f>
        <v>0</v>
      </c>
      <c r="I237" s="220">
        <f>IF('Division Lvl'!I237="","",'Division Lvl'!I237/Escalators!D$11)</f>
        <v>0</v>
      </c>
      <c r="J237" s="220">
        <f>IF('Division Lvl'!J237="","",'Division Lvl'!J237/Escalators!E$11)</f>
        <v>0</v>
      </c>
      <c r="K237" s="220">
        <f>IF('Division Lvl'!K237="","",'Division Lvl'!K237/Escalators!F$11)</f>
        <v>0</v>
      </c>
      <c r="L237" s="220">
        <f>IF('Division Lvl'!L237="","",'Division Lvl'!L237/Escalators!G$11)</f>
        <v>0</v>
      </c>
      <c r="M237" s="220">
        <f>IF('Division Lvl'!M237="","",'Division Lvl'!M237/Escalators!H$11)</f>
        <v>0</v>
      </c>
      <c r="N237" s="220">
        <f>IF('Division Lvl'!N237="","",'Division Lvl'!N237/Escalators!I$11)</f>
        <v>0</v>
      </c>
      <c r="O237" s="220">
        <f>IF('Division Lvl'!O237="","",'Division Lvl'!O237/Escalators!J$11)</f>
        <v>3560251.1810401273</v>
      </c>
      <c r="P237" s="220">
        <f>IF('Division Lvl'!P237="","",'Division Lvl'!P237/Escalators!K$11)</f>
        <v>0</v>
      </c>
      <c r="Q237" s="220">
        <f>IF('Division Lvl'!Q237="","",'Division Lvl'!Q237/Escalators!L$11)</f>
        <v>0</v>
      </c>
      <c r="R237" s="221">
        <v>0</v>
      </c>
      <c r="S237" s="222">
        <v>0</v>
      </c>
      <c r="T237" s="223">
        <v>0</v>
      </c>
      <c r="U237" s="223">
        <v>0</v>
      </c>
      <c r="V237" s="223">
        <v>0</v>
      </c>
      <c r="W237" s="223">
        <v>0</v>
      </c>
      <c r="X237" s="224">
        <f>I237*Config!F$40</f>
        <v>0</v>
      </c>
      <c r="Y237" s="224">
        <f>J237*Config!G$40</f>
        <v>0</v>
      </c>
      <c r="Z237" s="224">
        <f>K237*Config!H$40</f>
        <v>0</v>
      </c>
      <c r="AA237" s="224">
        <f>L237*Config!I$40</f>
        <v>0</v>
      </c>
      <c r="AB237" s="224">
        <f>M237*Config!J$40</f>
        <v>0</v>
      </c>
      <c r="AC237" s="224">
        <f>N237*Config!K$40</f>
        <v>0</v>
      </c>
      <c r="AD237" s="224">
        <f>O237*Config!L$40</f>
        <v>4232019.8583828276</v>
      </c>
      <c r="AE237" s="224">
        <f>P237*Config!M$40</f>
        <v>0</v>
      </c>
      <c r="AF237" s="224">
        <f>Q237*Config!N$40</f>
        <v>0</v>
      </c>
      <c r="AG237" s="225">
        <f>R237*Config!O$40</f>
        <v>0</v>
      </c>
      <c r="AH237" s="226">
        <f t="shared" si="21"/>
        <v>0</v>
      </c>
      <c r="AI237" s="220">
        <f t="shared" si="22"/>
        <v>3560251.1810401273</v>
      </c>
      <c r="AJ237" s="224">
        <f t="shared" si="23"/>
        <v>0</v>
      </c>
      <c r="AK237" s="225">
        <f t="shared" si="24"/>
        <v>4232019.8583828276</v>
      </c>
      <c r="AL237" s="227">
        <f>IF(OR(SUM(X237:AG237)&lt;&gt;0,A237="EH"),INDEX(CASH!$B:$B,MATCH(A237,CASH!$A:$A,0)),"")</f>
        <v>250</v>
      </c>
      <c r="AM237" s="122">
        <f>AL237*VLOOKUP(C237,Config!$A$3:$C$9,3,FALSE)</f>
        <v>1250</v>
      </c>
      <c r="AN237" s="228">
        <f t="shared" si="25"/>
        <v>0.92238653603944176</v>
      </c>
      <c r="AO237" s="122" t="str">
        <f>IF(ISERROR(VLOOKUP(A237,Config!$A$12:$A$32,1,FALSE)),LEFT(A237,2),"PRL")</f>
        <v>PR</v>
      </c>
      <c r="AP237" s="122" t="str">
        <f t="shared" si="26"/>
        <v>PR749</v>
      </c>
      <c r="AQ237" s="163" t="s">
        <v>881</v>
      </c>
      <c r="AR237" s="229" t="s">
        <v>781</v>
      </c>
      <c r="AS237" s="367" t="str">
        <f>IF(ISERROR(VLOOKUP($A237,'RAB Cat Lookup'!$B$4:$E$351,2,FALSE))=TRUE,"Unallocated",VLOOKUP($A237,'RAB Cat Lookup'!$B$4:$E$351,2,FALSE))</f>
        <v>Unallocated</v>
      </c>
      <c r="AT237" s="367" t="str">
        <f>IF(ISERROR(VLOOKUP($A237,'RAB Cat Lookup'!$B$4:$E$351,4,FALSE))=TRUE,"Unallocated",VLOOKUP($A237,'RAB Cat Lookup'!$B$4:$E$351,4,FALSE))</f>
        <v>Unallocated</v>
      </c>
      <c r="AU237" s="121" t="str">
        <f t="shared" si="27"/>
        <v/>
      </c>
    </row>
    <row r="238" spans="1:47" x14ac:dyDescent="0.25">
      <c r="A238" s="217" t="s">
        <v>899</v>
      </c>
      <c r="B238" s="217" t="s">
        <v>913</v>
      </c>
      <c r="C238" s="123" t="s">
        <v>513</v>
      </c>
      <c r="D238" s="218">
        <f>S238/Config!A$40</f>
        <v>0</v>
      </c>
      <c r="E238" s="219">
        <f>T238/Config!B$40</f>
        <v>0</v>
      </c>
      <c r="F238" s="219">
        <f>U238/Config!C$40</f>
        <v>0</v>
      </c>
      <c r="G238" s="219">
        <f>V238/Config!D$40</f>
        <v>1213361.5132499996</v>
      </c>
      <c r="H238" s="219">
        <f>IF('Division Lvl'!H238="","",'Division Lvl'!H238/Escalators!C$11)</f>
        <v>2000</v>
      </c>
      <c r="I238" s="220">
        <f>IF('Division Lvl'!I238="","",'Division Lvl'!I238/Escalators!D$11)</f>
        <v>0</v>
      </c>
      <c r="J238" s="220">
        <f>IF('Division Lvl'!J238="","",'Division Lvl'!J238/Escalators!E$11)</f>
        <v>0</v>
      </c>
      <c r="K238" s="220">
        <f>IF('Division Lvl'!K238="","",'Division Lvl'!K238/Escalators!F$11)</f>
        <v>0</v>
      </c>
      <c r="L238" s="220">
        <f>IF('Division Lvl'!L238="","",'Division Lvl'!L238/Escalators!G$11)</f>
        <v>0</v>
      </c>
      <c r="M238" s="220">
        <f>IF('Division Lvl'!M238="","",'Division Lvl'!M238/Escalators!H$11)</f>
        <v>0</v>
      </c>
      <c r="N238" s="220">
        <f>IF('Division Lvl'!N238="","",'Division Lvl'!N238/Escalators!I$11)</f>
        <v>0</v>
      </c>
      <c r="O238" s="220">
        <f>IF('Division Lvl'!O238="","",'Division Lvl'!O238/Escalators!J$11)</f>
        <v>0</v>
      </c>
      <c r="P238" s="220">
        <f>IF('Division Lvl'!P238="","",'Division Lvl'!P238/Escalators!K$11)</f>
        <v>0</v>
      </c>
      <c r="Q238" s="220">
        <f>IF('Division Lvl'!Q238="","",'Division Lvl'!Q238/Escalators!L$11)</f>
        <v>0</v>
      </c>
      <c r="R238" s="221">
        <v>0</v>
      </c>
      <c r="S238" s="222">
        <v>0</v>
      </c>
      <c r="T238" s="223">
        <v>0</v>
      </c>
      <c r="U238" s="223">
        <v>0</v>
      </c>
      <c r="V238" s="223">
        <v>1183767.3299999998</v>
      </c>
      <c r="W238" s="223">
        <v>2000</v>
      </c>
      <c r="X238" s="224">
        <f>I238*Config!F$40</f>
        <v>0</v>
      </c>
      <c r="Y238" s="224">
        <f>J238*Config!G$40</f>
        <v>0</v>
      </c>
      <c r="Z238" s="224">
        <f>K238*Config!H$40</f>
        <v>0</v>
      </c>
      <c r="AA238" s="224">
        <f>L238*Config!I$40</f>
        <v>0</v>
      </c>
      <c r="AB238" s="224">
        <f>M238*Config!J$40</f>
        <v>0</v>
      </c>
      <c r="AC238" s="224">
        <f>N238*Config!K$40</f>
        <v>0</v>
      </c>
      <c r="AD238" s="224">
        <f>O238*Config!L$40</f>
        <v>0</v>
      </c>
      <c r="AE238" s="224">
        <f>P238*Config!M$40</f>
        <v>0</v>
      </c>
      <c r="AF238" s="224">
        <f>Q238*Config!N$40</f>
        <v>0</v>
      </c>
      <c r="AG238" s="225">
        <f>R238*Config!O$40</f>
        <v>0</v>
      </c>
      <c r="AH238" s="226">
        <f t="shared" si="21"/>
        <v>0</v>
      </c>
      <c r="AI238" s="220">
        <f t="shared" si="22"/>
        <v>0</v>
      </c>
      <c r="AJ238" s="224">
        <f t="shared" si="23"/>
        <v>0</v>
      </c>
      <c r="AK238" s="225">
        <f t="shared" si="24"/>
        <v>0</v>
      </c>
      <c r="AL238" s="227" t="str">
        <f>IF(OR(SUM(X238:AG238)&lt;&gt;0,A238="EH"),INDEX(CASH!$B:$B,MATCH(A238,CASH!$A:$A,0)),"")</f>
        <v/>
      </c>
      <c r="AM238" s="230">
        <v>2300</v>
      </c>
      <c r="AN238" s="228">
        <f t="shared" si="25"/>
        <v>0.69340911823626294</v>
      </c>
      <c r="AO238" s="122" t="str">
        <f>IF(ISERROR(VLOOKUP(A238,Config!$A$12:$A$32,1,FALSE)),LEFT(A238,2),"PRL")</f>
        <v>PR</v>
      </c>
      <c r="AP238" s="122" t="str">
        <f t="shared" si="26"/>
        <v>PR750</v>
      </c>
      <c r="AQ238" s="163" t="s">
        <v>881</v>
      </c>
      <c r="AR238" s="229" t="s">
        <v>781</v>
      </c>
      <c r="AS238" s="367" t="str">
        <f>IF(ISERROR(VLOOKUP($A238,'RAB Cat Lookup'!$B$4:$E$351,2,FALSE))=TRUE,"Unallocated",VLOOKUP($A238,'RAB Cat Lookup'!$B$4:$E$351,2,FALSE))</f>
        <v>Std</v>
      </c>
      <c r="AT238" s="367" t="str">
        <f>IF(ISERROR(VLOOKUP($A238,'RAB Cat Lookup'!$B$4:$E$351,4,FALSE))=TRUE,"Unallocated",VLOOKUP($A238,'RAB Cat Lookup'!$B$4:$E$351,4,FALSE))</f>
        <v>Sub-transmission lines and cables</v>
      </c>
      <c r="AU238" s="121" t="str">
        <f t="shared" si="27"/>
        <v/>
      </c>
    </row>
    <row r="239" spans="1:47" x14ac:dyDescent="0.25">
      <c r="A239" s="217" t="s">
        <v>920</v>
      </c>
      <c r="B239" s="217" t="s">
        <v>923</v>
      </c>
      <c r="C239" s="123" t="s">
        <v>516</v>
      </c>
      <c r="D239" s="218">
        <f>S239/Config!A$40</f>
        <v>0</v>
      </c>
      <c r="E239" s="219">
        <f>T239/Config!B$40</f>
        <v>0</v>
      </c>
      <c r="F239" s="219">
        <f>U239/Config!C$40</f>
        <v>0</v>
      </c>
      <c r="G239" s="219">
        <f>V239/Config!D$40</f>
        <v>0</v>
      </c>
      <c r="H239" s="219">
        <f>IF('Division Lvl'!H239="","",'Division Lvl'!H239/Escalators!C$11)</f>
        <v>0</v>
      </c>
      <c r="I239" s="220">
        <f>IF('Division Lvl'!I239="","",'Division Lvl'!I239/Escalators!D$11)</f>
        <v>0</v>
      </c>
      <c r="J239" s="220">
        <f>IF('Division Lvl'!J239="","",'Division Lvl'!J239/Escalators!E$11)</f>
        <v>997320.45967500575</v>
      </c>
      <c r="K239" s="220">
        <f>IF('Division Lvl'!K239="","",'Division Lvl'!K239/Escalators!F$11)</f>
        <v>0</v>
      </c>
      <c r="L239" s="220">
        <f>IF('Division Lvl'!L239="","",'Division Lvl'!L239/Escalators!G$11)</f>
        <v>0</v>
      </c>
      <c r="M239" s="220">
        <f>IF('Division Lvl'!M239="","",'Division Lvl'!M239/Escalators!H$11)</f>
        <v>0</v>
      </c>
      <c r="N239" s="220">
        <f>IF('Division Lvl'!N239="","",'Division Lvl'!N239/Escalators!I$11)</f>
        <v>0</v>
      </c>
      <c r="O239" s="220">
        <f>IF('Division Lvl'!O239="","",'Division Lvl'!O239/Escalators!J$11)</f>
        <v>0</v>
      </c>
      <c r="P239" s="220">
        <f>IF('Division Lvl'!P239="","",'Division Lvl'!P239/Escalators!K$11)</f>
        <v>0</v>
      </c>
      <c r="Q239" s="220">
        <f>IF('Division Lvl'!Q239="","",'Division Lvl'!Q239/Escalators!L$11)</f>
        <v>0</v>
      </c>
      <c r="R239" s="221">
        <v>0</v>
      </c>
      <c r="S239" s="222">
        <v>0</v>
      </c>
      <c r="T239" s="223">
        <v>0</v>
      </c>
      <c r="U239" s="223">
        <v>0</v>
      </c>
      <c r="V239" s="223">
        <v>0</v>
      </c>
      <c r="W239" s="223">
        <v>0</v>
      </c>
      <c r="X239" s="224">
        <f>I239*Config!F$40</f>
        <v>0</v>
      </c>
      <c r="Y239" s="224">
        <f>J239*Config!G$40</f>
        <v>1047809.8079460529</v>
      </c>
      <c r="Z239" s="224">
        <f>K239*Config!H$40</f>
        <v>0</v>
      </c>
      <c r="AA239" s="224">
        <f>L239*Config!I$40</f>
        <v>0</v>
      </c>
      <c r="AB239" s="224">
        <f>M239*Config!J$40</f>
        <v>0</v>
      </c>
      <c r="AC239" s="224">
        <f>N239*Config!K$40</f>
        <v>0</v>
      </c>
      <c r="AD239" s="224">
        <f>O239*Config!L$40</f>
        <v>0</v>
      </c>
      <c r="AE239" s="224">
        <f>P239*Config!M$40</f>
        <v>0</v>
      </c>
      <c r="AF239" s="224">
        <f>Q239*Config!N$40</f>
        <v>0</v>
      </c>
      <c r="AG239" s="225">
        <f>R239*Config!O$40</f>
        <v>0</v>
      </c>
      <c r="AH239" s="226">
        <f t="shared" si="21"/>
        <v>997320.45967500575</v>
      </c>
      <c r="AI239" s="220">
        <f t="shared" si="22"/>
        <v>997320.45967500575</v>
      </c>
      <c r="AJ239" s="224">
        <f t="shared" si="23"/>
        <v>1047809.8079460529</v>
      </c>
      <c r="AK239" s="225">
        <f t="shared" si="24"/>
        <v>1047809.8079460529</v>
      </c>
      <c r="AL239" s="227">
        <f>IF(OR(SUM(X239:AG239)&lt;&gt;0,A239="EH"),INDEX(CASH!$B:$B,MATCH(A239,CASH!$A:$A,0)),"")</f>
        <v>360</v>
      </c>
      <c r="AM239" s="122">
        <f>AL239*VLOOKUP(C239,Config!$A$3:$C$9,3,FALSE)</f>
        <v>3600</v>
      </c>
      <c r="AN239" s="228">
        <f t="shared" si="25"/>
        <v>0.42425142341397026</v>
      </c>
      <c r="AO239" s="122" t="str">
        <f>IF(ISERROR(VLOOKUP(A239,Config!$A$12:$A$32,1,FALSE)),LEFT(A239,2),"PRL")</f>
        <v>PR</v>
      </c>
      <c r="AP239" s="122" t="str">
        <f t="shared" si="26"/>
        <v>PR751</v>
      </c>
      <c r="AQ239" s="163" t="s">
        <v>881</v>
      </c>
      <c r="AR239" s="229" t="s">
        <v>781</v>
      </c>
      <c r="AS239" s="367" t="str">
        <f>IF(ISERROR(VLOOKUP($A239,'RAB Cat Lookup'!$B$4:$E$351,2,FALSE))=TRUE,"Unallocated",VLOOKUP($A239,'RAB Cat Lookup'!$B$4:$E$351,2,FALSE))</f>
        <v>Std</v>
      </c>
      <c r="AT239" s="367" t="str">
        <f>IF(ISERROR(VLOOKUP($A239,'RAB Cat Lookup'!$B$4:$E$351,4,FALSE))=TRUE,"Unallocated",VLOOKUP($A239,'RAB Cat Lookup'!$B$4:$E$351,4,FALSE))</f>
        <v>Substations</v>
      </c>
      <c r="AU239" s="121" t="str">
        <f t="shared" si="27"/>
        <v/>
      </c>
    </row>
    <row r="240" spans="1:47" x14ac:dyDescent="0.25">
      <c r="A240" s="217" t="s">
        <v>900</v>
      </c>
      <c r="B240" s="217" t="s">
        <v>911</v>
      </c>
      <c r="C240" s="123" t="s">
        <v>514</v>
      </c>
      <c r="D240" s="218">
        <f>S240/Config!A$40</f>
        <v>0</v>
      </c>
      <c r="E240" s="219">
        <f>T240/Config!B$40</f>
        <v>0</v>
      </c>
      <c r="F240" s="219">
        <f>U240/Config!C$40</f>
        <v>0</v>
      </c>
      <c r="G240" s="219">
        <f>V240/Config!D$40</f>
        <v>0</v>
      </c>
      <c r="H240" s="219">
        <f>IF('Division Lvl'!H240="","",'Division Lvl'!H240/Escalators!C$11)</f>
        <v>0</v>
      </c>
      <c r="I240" s="220">
        <f>IF('Division Lvl'!I240="","",'Division Lvl'!I240/Escalators!D$11)</f>
        <v>0</v>
      </c>
      <c r="J240" s="220">
        <f>IF('Division Lvl'!J240="","",'Division Lvl'!J240/Escalators!E$11)</f>
        <v>0</v>
      </c>
      <c r="K240" s="220">
        <f>IF('Division Lvl'!K240="","",'Division Lvl'!K240/Escalators!F$11)</f>
        <v>0</v>
      </c>
      <c r="L240" s="220">
        <f>IF('Division Lvl'!L240="","",'Division Lvl'!L240/Escalators!G$11)</f>
        <v>0</v>
      </c>
      <c r="M240" s="220">
        <f>IF('Division Lvl'!M240="","",'Division Lvl'!M240/Escalators!H$11)</f>
        <v>0</v>
      </c>
      <c r="N240" s="220">
        <f>IF('Division Lvl'!N240="","",'Division Lvl'!N240/Escalators!I$11)</f>
        <v>0</v>
      </c>
      <c r="O240" s="220">
        <f>IF('Division Lvl'!O240="","",'Division Lvl'!O240/Escalators!J$11)</f>
        <v>0</v>
      </c>
      <c r="P240" s="220">
        <f>IF('Division Lvl'!P240="","",'Division Lvl'!P240/Escalators!K$11)</f>
        <v>0</v>
      </c>
      <c r="Q240" s="220">
        <f>IF('Division Lvl'!Q240="","",'Division Lvl'!Q240/Escalators!L$11)</f>
        <v>0</v>
      </c>
      <c r="R240" s="221">
        <v>8898000</v>
      </c>
      <c r="S240" s="222">
        <v>0</v>
      </c>
      <c r="T240" s="223">
        <v>0</v>
      </c>
      <c r="U240" s="223">
        <v>0</v>
      </c>
      <c r="V240" s="223">
        <v>0</v>
      </c>
      <c r="W240" s="223">
        <v>0</v>
      </c>
      <c r="X240" s="224">
        <f>I240*Config!F$40</f>
        <v>0</v>
      </c>
      <c r="Y240" s="224">
        <f>J240*Config!G$40</f>
        <v>0</v>
      </c>
      <c r="Z240" s="224">
        <f>K240*Config!H$40</f>
        <v>0</v>
      </c>
      <c r="AA240" s="224">
        <f>L240*Config!I$40</f>
        <v>0</v>
      </c>
      <c r="AB240" s="224">
        <f>M240*Config!J$40</f>
        <v>0</v>
      </c>
      <c r="AC240" s="224">
        <f>N240*Config!K$40</f>
        <v>0</v>
      </c>
      <c r="AD240" s="224">
        <f>O240*Config!L$40</f>
        <v>0</v>
      </c>
      <c r="AE240" s="224">
        <f>P240*Config!M$40</f>
        <v>0</v>
      </c>
      <c r="AF240" s="224">
        <f>Q240*Config!N$40</f>
        <v>0</v>
      </c>
      <c r="AG240" s="225">
        <f>R240*Config!O$40</f>
        <v>11390192.274259185</v>
      </c>
      <c r="AH240" s="226">
        <f t="shared" si="21"/>
        <v>0</v>
      </c>
      <c r="AI240" s="220">
        <f t="shared" si="22"/>
        <v>8898000</v>
      </c>
      <c r="AJ240" s="224">
        <f t="shared" si="23"/>
        <v>0</v>
      </c>
      <c r="AK240" s="225">
        <f t="shared" si="24"/>
        <v>11390192.274259185</v>
      </c>
      <c r="AL240" s="227">
        <f>IF(OR(SUM(X240:AG240)&lt;&gt;0,A240="EH"),INDEX(CASH!$B:$B,MATCH(A240,CASH!$A:$A,0)),"")</f>
        <v>340</v>
      </c>
      <c r="AM240" s="122">
        <f>AL240*VLOOKUP(C240,Config!$A$3:$C$9,3,FALSE)</f>
        <v>1700</v>
      </c>
      <c r="AN240" s="228">
        <f t="shared" si="25"/>
        <v>0.88997896864669446</v>
      </c>
      <c r="AO240" s="122" t="str">
        <f>IF(ISERROR(VLOOKUP(A240,Config!$A$12:$A$32,1,FALSE)),LEFT(A240,2),"PRL")</f>
        <v>PR</v>
      </c>
      <c r="AP240" s="122" t="str">
        <f t="shared" si="26"/>
        <v>PR752</v>
      </c>
      <c r="AQ240" s="163" t="s">
        <v>881</v>
      </c>
      <c r="AR240" s="229" t="s">
        <v>781</v>
      </c>
      <c r="AS240" s="367" t="str">
        <f>IF(ISERROR(VLOOKUP($A240,'RAB Cat Lookup'!$B$4:$E$351,2,FALSE))=TRUE,"Unallocated",VLOOKUP($A240,'RAB Cat Lookup'!$B$4:$E$351,2,FALSE))</f>
        <v>Unallocated</v>
      </c>
      <c r="AT240" s="367" t="str">
        <f>IF(ISERROR(VLOOKUP($A240,'RAB Cat Lookup'!$B$4:$E$351,4,FALSE))=TRUE,"Unallocated",VLOOKUP($A240,'RAB Cat Lookup'!$B$4:$E$351,4,FALSE))</f>
        <v>Unallocated</v>
      </c>
      <c r="AU240" s="121" t="str">
        <f t="shared" si="27"/>
        <v/>
      </c>
    </row>
    <row r="241" spans="1:47" x14ac:dyDescent="0.25">
      <c r="A241" s="217" t="s">
        <v>901</v>
      </c>
      <c r="B241" s="217" t="s">
        <v>914</v>
      </c>
      <c r="C241" s="123" t="s">
        <v>516</v>
      </c>
      <c r="D241" s="218">
        <f>S241/Config!A$40</f>
        <v>0</v>
      </c>
      <c r="E241" s="219">
        <f>T241/Config!B$40</f>
        <v>0</v>
      </c>
      <c r="F241" s="219">
        <f>U241/Config!C$40</f>
        <v>0</v>
      </c>
      <c r="G241" s="219">
        <f>V241/Config!D$40</f>
        <v>0</v>
      </c>
      <c r="H241" s="219">
        <f>IF('Division Lvl'!H241="","",'Division Lvl'!H241/Escalators!C$11)</f>
        <v>0</v>
      </c>
      <c r="I241" s="220">
        <f>IF('Division Lvl'!I241="","",'Division Lvl'!I241/Escalators!D$11)</f>
        <v>0</v>
      </c>
      <c r="J241" s="220">
        <f>IF('Division Lvl'!J241="","",'Division Lvl'!J241/Escalators!E$11)</f>
        <v>0</v>
      </c>
      <c r="K241" s="220">
        <f>IF('Division Lvl'!K241="","",'Division Lvl'!K241/Escalators!F$11)</f>
        <v>0</v>
      </c>
      <c r="L241" s="220">
        <f>IF('Division Lvl'!L241="","",'Division Lvl'!L241/Escalators!G$11)</f>
        <v>5083687.0592749175</v>
      </c>
      <c r="M241" s="220">
        <f>IF('Division Lvl'!M241="","",'Division Lvl'!M241/Escalators!H$11)</f>
        <v>5069896.577667281</v>
      </c>
      <c r="N241" s="220">
        <f>IF('Division Lvl'!N241="","",'Division Lvl'!N241/Escalators!I$11)</f>
        <v>0</v>
      </c>
      <c r="O241" s="220">
        <f>IF('Division Lvl'!O241="","",'Division Lvl'!O241/Escalators!J$11)</f>
        <v>0</v>
      </c>
      <c r="P241" s="220">
        <f>IF('Division Lvl'!P241="","",'Division Lvl'!P241/Escalators!K$11)</f>
        <v>0</v>
      </c>
      <c r="Q241" s="220">
        <f>IF('Division Lvl'!Q241="","",'Division Lvl'!Q241/Escalators!L$11)</f>
        <v>0</v>
      </c>
      <c r="R241" s="221">
        <v>0</v>
      </c>
      <c r="S241" s="222">
        <v>0</v>
      </c>
      <c r="T241" s="223">
        <v>0</v>
      </c>
      <c r="U241" s="223">
        <v>0</v>
      </c>
      <c r="V241" s="223">
        <v>0</v>
      </c>
      <c r="W241" s="223">
        <v>0</v>
      </c>
      <c r="X241" s="224">
        <f>I241*Config!F$40</f>
        <v>0</v>
      </c>
      <c r="Y241" s="224">
        <f>J241*Config!G$40</f>
        <v>0</v>
      </c>
      <c r="Z241" s="224">
        <f>K241*Config!H$40</f>
        <v>0</v>
      </c>
      <c r="AA241" s="224">
        <f>L241*Config!I$40</f>
        <v>5611439.3079311512</v>
      </c>
      <c r="AB241" s="224">
        <f>M241*Config!J$40</f>
        <v>5736122.6264788322</v>
      </c>
      <c r="AC241" s="224">
        <f>N241*Config!K$40</f>
        <v>0</v>
      </c>
      <c r="AD241" s="224">
        <f>O241*Config!L$40</f>
        <v>0</v>
      </c>
      <c r="AE241" s="224">
        <f>P241*Config!M$40</f>
        <v>0</v>
      </c>
      <c r="AF241" s="224">
        <f>Q241*Config!N$40</f>
        <v>0</v>
      </c>
      <c r="AG241" s="225">
        <f>R241*Config!O$40</f>
        <v>0</v>
      </c>
      <c r="AH241" s="226">
        <f t="shared" si="21"/>
        <v>10153583.636942199</v>
      </c>
      <c r="AI241" s="220">
        <f t="shared" si="22"/>
        <v>10153583.636942199</v>
      </c>
      <c r="AJ241" s="224">
        <f t="shared" si="23"/>
        <v>11347561.934409983</v>
      </c>
      <c r="AK241" s="225">
        <f t="shared" si="24"/>
        <v>11347561.934409983</v>
      </c>
      <c r="AL241" s="227">
        <f>IF(OR(SUM(X241:AG241)&lt;&gt;0,A241="EH"),INDEX(CASH!$B:$B,MATCH(A241,CASH!$A:$A,0)),"")</f>
        <v>360</v>
      </c>
      <c r="AM241" s="122">
        <f>AL241*VLOOKUP(C241,Config!$A$3:$C$9,3,FALSE)</f>
        <v>3600</v>
      </c>
      <c r="AN241" s="228">
        <f t="shared" si="25"/>
        <v>0.42425142341397026</v>
      </c>
      <c r="AO241" s="122" t="str">
        <f>IF(ISERROR(VLOOKUP(A241,Config!$A$12:$A$32,1,FALSE)),LEFT(A241,2),"PRL")</f>
        <v>PR</v>
      </c>
      <c r="AP241" s="122" t="str">
        <f t="shared" si="26"/>
        <v>PR754</v>
      </c>
      <c r="AQ241" s="163" t="s">
        <v>881</v>
      </c>
      <c r="AR241" s="229" t="s">
        <v>781</v>
      </c>
      <c r="AS241" s="367" t="str">
        <f>IF(ISERROR(VLOOKUP($A241,'RAB Cat Lookup'!$B$4:$E$351,2,FALSE))=TRUE,"Unallocated",VLOOKUP($A241,'RAB Cat Lookup'!$B$4:$E$351,2,FALSE))</f>
        <v>Std</v>
      </c>
      <c r="AT241" s="367" t="str">
        <f>IF(ISERROR(VLOOKUP($A241,'RAB Cat Lookup'!$B$4:$E$351,4,FALSE))=TRUE,"Unallocated",VLOOKUP($A241,'RAB Cat Lookup'!$B$4:$E$351,4,FALSE))</f>
        <v>Substations</v>
      </c>
      <c r="AU241" s="121" t="str">
        <f t="shared" si="27"/>
        <v/>
      </c>
    </row>
    <row r="242" spans="1:47" x14ac:dyDescent="0.25">
      <c r="A242" s="217" t="s">
        <v>902</v>
      </c>
      <c r="B242" s="217" t="s">
        <v>906</v>
      </c>
      <c r="C242" s="123" t="s">
        <v>514</v>
      </c>
      <c r="D242" s="218">
        <f>S242/Config!A$40</f>
        <v>0</v>
      </c>
      <c r="E242" s="219">
        <f>T242/Config!B$40</f>
        <v>0</v>
      </c>
      <c r="F242" s="219">
        <f>U242/Config!C$40</f>
        <v>0</v>
      </c>
      <c r="G242" s="219">
        <f>V242/Config!D$40</f>
        <v>0</v>
      </c>
      <c r="H242" s="219">
        <f>IF('Division Lvl'!H242="","",'Division Lvl'!H242/Escalators!C$11)</f>
        <v>0</v>
      </c>
      <c r="I242" s="220">
        <f>IF('Division Lvl'!I242="","",'Division Lvl'!I242/Escalators!D$11)</f>
        <v>0</v>
      </c>
      <c r="J242" s="220">
        <f>IF('Division Lvl'!J242="","",'Division Lvl'!J242/Escalators!E$11)</f>
        <v>0</v>
      </c>
      <c r="K242" s="220">
        <f>IF('Division Lvl'!K242="","",'Division Lvl'!K242/Escalators!F$11)</f>
        <v>0</v>
      </c>
      <c r="L242" s="220">
        <f>IF('Division Lvl'!L242="","",'Division Lvl'!L242/Escalators!G$11)</f>
        <v>0</v>
      </c>
      <c r="M242" s="220">
        <f>IF('Division Lvl'!M242="","",'Division Lvl'!M242/Escalators!H$11)</f>
        <v>0</v>
      </c>
      <c r="N242" s="220">
        <f>IF('Division Lvl'!N242="","",'Division Lvl'!N242/Escalators!I$11)</f>
        <v>0</v>
      </c>
      <c r="O242" s="220">
        <f>IF('Division Lvl'!O242="","",'Division Lvl'!O242/Escalators!J$11)</f>
        <v>7199619.0549922576</v>
      </c>
      <c r="P242" s="220">
        <f>IF('Division Lvl'!P242="","",'Division Lvl'!P242/Escalators!K$11)</f>
        <v>0</v>
      </c>
      <c r="Q242" s="220">
        <f>IF('Division Lvl'!Q242="","",'Division Lvl'!Q242/Escalators!L$11)</f>
        <v>0</v>
      </c>
      <c r="R242" s="221">
        <v>0</v>
      </c>
      <c r="S242" s="222">
        <v>0</v>
      </c>
      <c r="T242" s="223">
        <v>0</v>
      </c>
      <c r="U242" s="223">
        <v>0</v>
      </c>
      <c r="V242" s="223">
        <v>0</v>
      </c>
      <c r="W242" s="223">
        <v>0</v>
      </c>
      <c r="X242" s="224">
        <f>I242*Config!F$40</f>
        <v>0</v>
      </c>
      <c r="Y242" s="224">
        <f>J242*Config!G$40</f>
        <v>0</v>
      </c>
      <c r="Z242" s="224">
        <f>K242*Config!H$40</f>
        <v>0</v>
      </c>
      <c r="AA242" s="224">
        <f>L242*Config!I$40</f>
        <v>0</v>
      </c>
      <c r="AB242" s="224">
        <f>M242*Config!J$40</f>
        <v>0</v>
      </c>
      <c r="AC242" s="224">
        <f>N242*Config!K$40</f>
        <v>0</v>
      </c>
      <c r="AD242" s="224">
        <f>O242*Config!L$40</f>
        <v>8558084.6025074963</v>
      </c>
      <c r="AE242" s="224">
        <f>P242*Config!M$40</f>
        <v>0</v>
      </c>
      <c r="AF242" s="224">
        <f>Q242*Config!N$40</f>
        <v>0</v>
      </c>
      <c r="AG242" s="225">
        <f>R242*Config!O$40</f>
        <v>0</v>
      </c>
      <c r="AH242" s="226">
        <f t="shared" si="21"/>
        <v>0</v>
      </c>
      <c r="AI242" s="220">
        <f t="shared" si="22"/>
        <v>7199619.0549922576</v>
      </c>
      <c r="AJ242" s="224">
        <f t="shared" si="23"/>
        <v>0</v>
      </c>
      <c r="AK242" s="225">
        <f t="shared" si="24"/>
        <v>8558084.6025074963</v>
      </c>
      <c r="AL242" s="227">
        <f>IF(OR(SUM(X242:AG242)&lt;&gt;0,A242="EH"),INDEX(CASH!$B:$B,MATCH(A242,CASH!$A:$A,0)),"")</f>
        <v>360</v>
      </c>
      <c r="AM242" s="122">
        <f>AL242*VLOOKUP(C242,Config!$A$3:$C$9,3,FALSE)</f>
        <v>1800</v>
      </c>
      <c r="AN242" s="228">
        <f t="shared" si="25"/>
        <v>0.81871587822121761</v>
      </c>
      <c r="AO242" s="122" t="str">
        <f>IF(ISERROR(VLOOKUP(A242,Config!$A$12:$A$32,1,FALSE)),LEFT(A242,2),"PRL")</f>
        <v>PR</v>
      </c>
      <c r="AP242" s="122" t="str">
        <f t="shared" si="26"/>
        <v>PR755</v>
      </c>
      <c r="AQ242" s="163" t="s">
        <v>881</v>
      </c>
      <c r="AR242" s="229" t="s">
        <v>781</v>
      </c>
      <c r="AS242" s="367" t="str">
        <f>IF(ISERROR(VLOOKUP($A242,'RAB Cat Lookup'!$B$4:$E$351,2,FALSE))=TRUE,"Unallocated",VLOOKUP($A242,'RAB Cat Lookup'!$B$4:$E$351,2,FALSE))</f>
        <v>Unallocated</v>
      </c>
      <c r="AT242" s="367" t="str">
        <f>IF(ISERROR(VLOOKUP($A242,'RAB Cat Lookup'!$B$4:$E$351,4,FALSE))=TRUE,"Unallocated",VLOOKUP($A242,'RAB Cat Lookup'!$B$4:$E$351,4,FALSE))</f>
        <v>Unallocated</v>
      </c>
      <c r="AU242" s="121" t="str">
        <f t="shared" si="27"/>
        <v/>
      </c>
    </row>
    <row r="243" spans="1:47" x14ac:dyDescent="0.25">
      <c r="A243" s="217" t="s">
        <v>1097</v>
      </c>
      <c r="B243" s="217" t="s">
        <v>1099</v>
      </c>
      <c r="C243" s="123" t="s">
        <v>516</v>
      </c>
      <c r="D243" s="218">
        <f>S243/Config!A$40</f>
        <v>0</v>
      </c>
      <c r="E243" s="219">
        <f>T243/Config!B$40</f>
        <v>0</v>
      </c>
      <c r="F243" s="219">
        <f>U243/Config!C$40</f>
        <v>0</v>
      </c>
      <c r="G243" s="219">
        <f>V243/Config!D$40</f>
        <v>0</v>
      </c>
      <c r="H243" s="219">
        <f>IF('Division Lvl'!H243="","",'Division Lvl'!H243/Escalators!C$11)</f>
        <v>0</v>
      </c>
      <c r="I243" s="220">
        <f>IF('Division Lvl'!I243="","",'Division Lvl'!I243/Escalators!D$11)</f>
        <v>0</v>
      </c>
      <c r="J243" s="220">
        <f>IF('Division Lvl'!J243="","",'Division Lvl'!J243/Escalators!E$11)</f>
        <v>2991961.3790250174</v>
      </c>
      <c r="K243" s="220">
        <f>IF('Division Lvl'!K243="","",'Division Lvl'!K243/Escalators!F$11)</f>
        <v>0</v>
      </c>
      <c r="L243" s="220">
        <f>IF('Division Lvl'!L243="","",'Division Lvl'!L243/Escalators!G$11)</f>
        <v>0</v>
      </c>
      <c r="M243" s="220">
        <f>IF('Division Lvl'!M243="","",'Division Lvl'!M243/Escalators!H$11)</f>
        <v>0</v>
      </c>
      <c r="N243" s="220">
        <f>IF('Division Lvl'!N243="","",'Division Lvl'!N243/Escalators!I$11)</f>
        <v>0</v>
      </c>
      <c r="O243" s="220">
        <f>IF('Division Lvl'!O243="","",'Division Lvl'!O243/Escalators!J$11)</f>
        <v>0</v>
      </c>
      <c r="P243" s="220">
        <f>IF('Division Lvl'!P243="","",'Division Lvl'!P243/Escalators!K$11)</f>
        <v>0</v>
      </c>
      <c r="Q243" s="220">
        <f>IF('Division Lvl'!Q243="","",'Division Lvl'!Q243/Escalators!L$11)</f>
        <v>0</v>
      </c>
      <c r="R243" s="221">
        <v>0</v>
      </c>
      <c r="S243" s="222">
        <v>0</v>
      </c>
      <c r="T243" s="223">
        <v>0</v>
      </c>
      <c r="U243" s="223">
        <v>0</v>
      </c>
      <c r="V243" s="223">
        <v>0</v>
      </c>
      <c r="W243" s="223">
        <v>0</v>
      </c>
      <c r="X243" s="224">
        <f>I243*Config!F$40</f>
        <v>0</v>
      </c>
      <c r="Y243" s="224">
        <f>J243*Config!G$40</f>
        <v>3143429.4238381586</v>
      </c>
      <c r="Z243" s="224">
        <f>K243*Config!H$40</f>
        <v>0</v>
      </c>
      <c r="AA243" s="224">
        <f>L243*Config!I$40</f>
        <v>0</v>
      </c>
      <c r="AB243" s="224">
        <f>M243*Config!J$40</f>
        <v>0</v>
      </c>
      <c r="AC243" s="224">
        <f>N243*Config!K$40</f>
        <v>0</v>
      </c>
      <c r="AD243" s="224">
        <f>O243*Config!L$40</f>
        <v>0</v>
      </c>
      <c r="AE243" s="224">
        <f>P243*Config!M$40</f>
        <v>0</v>
      </c>
      <c r="AF243" s="224">
        <f>Q243*Config!N$40</f>
        <v>0</v>
      </c>
      <c r="AG243" s="225">
        <f>R243*Config!O$40</f>
        <v>0</v>
      </c>
      <c r="AH243" s="226">
        <f t="shared" si="21"/>
        <v>2991961.3790250174</v>
      </c>
      <c r="AI243" s="220">
        <f t="shared" si="22"/>
        <v>2991961.3790250174</v>
      </c>
      <c r="AJ243" s="224">
        <f t="shared" si="23"/>
        <v>3143429.4238381586</v>
      </c>
      <c r="AK243" s="225">
        <f t="shared" si="24"/>
        <v>3143429.4238381586</v>
      </c>
      <c r="AL243" s="227">
        <f>IF(OR(SUM(X243:AG243)&lt;&gt;0,A243="EH"),INDEX(CASH!$B:$B,MATCH(A243,CASH!$A:$A,0)),"")</f>
        <v>170</v>
      </c>
      <c r="AM243" s="122">
        <f>AL243*VLOOKUP(C243,Config!$A$3:$C$9,3,FALSE)</f>
        <v>1700</v>
      </c>
      <c r="AN243" s="228">
        <f t="shared" si="25"/>
        <v>0.88997896864669446</v>
      </c>
      <c r="AO243" s="122" t="str">
        <f>IF(ISERROR(VLOOKUP(A243,Config!$A$12:$A$32,1,FALSE)),LEFT(A243,2),"PRL")</f>
        <v>PRL</v>
      </c>
      <c r="AP243" s="122" t="str">
        <f t="shared" si="26"/>
        <v>PR761</v>
      </c>
      <c r="AQ243" s="163" t="s">
        <v>881</v>
      </c>
      <c r="AR243" s="229" t="s">
        <v>781</v>
      </c>
      <c r="AS243" s="367" t="str">
        <f>IF(ISERROR(VLOOKUP($A243,'RAB Cat Lookup'!$B$4:$E$351,2,FALSE))=TRUE,"Unallocated",VLOOKUP($A243,'RAB Cat Lookup'!$B$4:$E$351,2,FALSE))</f>
        <v>Std</v>
      </c>
      <c r="AT243" s="367" t="str">
        <f>IF(ISERROR(VLOOKUP($A243,'RAB Cat Lookup'!$B$4:$E$351,4,FALSE))=TRUE,"Unallocated",VLOOKUP($A243,'RAB Cat Lookup'!$B$4:$E$351,4,FALSE))</f>
        <v>Substations</v>
      </c>
      <c r="AU243" s="121" t="str">
        <f t="shared" si="27"/>
        <v/>
      </c>
    </row>
    <row r="244" spans="1:47" x14ac:dyDescent="0.25">
      <c r="A244" s="217" t="s">
        <v>1104</v>
      </c>
      <c r="B244" s="217" t="s">
        <v>1105</v>
      </c>
      <c r="C244" s="123" t="s">
        <v>516</v>
      </c>
      <c r="D244" s="218">
        <f>S244/Config!A$40</f>
        <v>0</v>
      </c>
      <c r="E244" s="219">
        <f>T244/Config!B$40</f>
        <v>0</v>
      </c>
      <c r="F244" s="219">
        <f>U244/Config!C$40</f>
        <v>0</v>
      </c>
      <c r="G244" s="219">
        <f>V244/Config!D$40</f>
        <v>0</v>
      </c>
      <c r="H244" s="219">
        <f>IF('Division Lvl'!H244="","",'Division Lvl'!H244/Escalators!C$11)</f>
        <v>0</v>
      </c>
      <c r="I244" s="220">
        <f>IF('Division Lvl'!I244="","",'Division Lvl'!I244/Escalators!D$11)</f>
        <v>299697.56914432056</v>
      </c>
      <c r="J244" s="220">
        <f>IF('Division Lvl'!J244="","",'Division Lvl'!J244/Escalators!E$11)</f>
        <v>398928.18387000228</v>
      </c>
      <c r="K244" s="220">
        <f>IF('Division Lvl'!K244="","",'Division Lvl'!K244/Escalators!F$11)</f>
        <v>0</v>
      </c>
      <c r="L244" s="220">
        <f>IF('Division Lvl'!L244="","",'Division Lvl'!L244/Escalators!G$11)</f>
        <v>0</v>
      </c>
      <c r="M244" s="220">
        <f>IF('Division Lvl'!M244="","",'Division Lvl'!M244/Escalators!H$11)</f>
        <v>0</v>
      </c>
      <c r="N244" s="220">
        <f>IF('Division Lvl'!N244="","",'Division Lvl'!N244/Escalators!I$11)</f>
        <v>0</v>
      </c>
      <c r="O244" s="220">
        <f>IF('Division Lvl'!O244="","",'Division Lvl'!O244/Escalators!J$11)</f>
        <v>0</v>
      </c>
      <c r="P244" s="220">
        <f>IF('Division Lvl'!P244="","",'Division Lvl'!P244/Escalators!K$11)</f>
        <v>0</v>
      </c>
      <c r="Q244" s="220">
        <f>IF('Division Lvl'!Q244="","",'Division Lvl'!Q244/Escalators!L$11)</f>
        <v>0</v>
      </c>
      <c r="R244" s="221">
        <v>0</v>
      </c>
      <c r="S244" s="222">
        <v>0</v>
      </c>
      <c r="T244" s="223">
        <v>0</v>
      </c>
      <c r="U244" s="223">
        <v>0</v>
      </c>
      <c r="V244" s="223">
        <v>0</v>
      </c>
      <c r="W244" s="223">
        <v>0</v>
      </c>
      <c r="X244" s="224">
        <f>I244*Config!F$40</f>
        <v>307190.00837292854</v>
      </c>
      <c r="Y244" s="224">
        <f>J244*Config!G$40</f>
        <v>419123.9231784211</v>
      </c>
      <c r="Z244" s="224">
        <f>K244*Config!H$40</f>
        <v>0</v>
      </c>
      <c r="AA244" s="224">
        <f>L244*Config!I$40</f>
        <v>0</v>
      </c>
      <c r="AB244" s="224">
        <f>M244*Config!J$40</f>
        <v>0</v>
      </c>
      <c r="AC244" s="224">
        <f>N244*Config!K$40</f>
        <v>0</v>
      </c>
      <c r="AD244" s="224">
        <f>O244*Config!L$40</f>
        <v>0</v>
      </c>
      <c r="AE244" s="224">
        <f>P244*Config!M$40</f>
        <v>0</v>
      </c>
      <c r="AF244" s="224">
        <f>Q244*Config!N$40</f>
        <v>0</v>
      </c>
      <c r="AG244" s="225">
        <f>R244*Config!O$40</f>
        <v>0</v>
      </c>
      <c r="AH244" s="226">
        <f t="shared" si="21"/>
        <v>698625.75301432284</v>
      </c>
      <c r="AI244" s="220">
        <f t="shared" si="22"/>
        <v>698625.75301432284</v>
      </c>
      <c r="AJ244" s="224">
        <f t="shared" si="23"/>
        <v>726313.93155134958</v>
      </c>
      <c r="AK244" s="225">
        <f t="shared" si="24"/>
        <v>726313.93155134958</v>
      </c>
      <c r="AL244" s="227">
        <f>IF(OR(SUM(X244:AG244)&lt;&gt;0,A244="EH"),INDEX(CASH!$B:$B,MATCH(A244,CASH!$A:$A,0)),"")</f>
        <v>180</v>
      </c>
      <c r="AM244" s="122">
        <f>AL244*VLOOKUP(C244,Config!$A$3:$C$9,3,FALSE)</f>
        <v>1800</v>
      </c>
      <c r="AN244" s="228">
        <f t="shared" si="25"/>
        <v>0.81871587822121761</v>
      </c>
      <c r="AO244" s="122" t="str">
        <f>IF(ISERROR(VLOOKUP(A244,Config!$A$12:$A$32,1,FALSE)),LEFT(A244,2),"PRL")</f>
        <v>PR</v>
      </c>
      <c r="AP244" s="122" t="str">
        <f t="shared" si="26"/>
        <v>PR765</v>
      </c>
      <c r="AQ244" s="163" t="s">
        <v>881</v>
      </c>
      <c r="AR244" s="229" t="s">
        <v>781</v>
      </c>
      <c r="AS244" s="367" t="str">
        <f>IF(ISERROR(VLOOKUP($A244,'RAB Cat Lookup'!$B$4:$E$351,2,FALSE))=TRUE,"Unallocated",VLOOKUP($A244,'RAB Cat Lookup'!$B$4:$E$351,2,FALSE))</f>
        <v>Std</v>
      </c>
      <c r="AT244" s="367" t="str">
        <f>IF(ISERROR(VLOOKUP($A244,'RAB Cat Lookup'!$B$4:$E$351,4,FALSE))=TRUE,"Unallocated",VLOOKUP($A244,'RAB Cat Lookup'!$B$4:$E$351,4,FALSE))</f>
        <v>Substations</v>
      </c>
      <c r="AU244" s="121" t="str">
        <f t="shared" si="27"/>
        <v/>
      </c>
    </row>
    <row r="245" spans="1:47" x14ac:dyDescent="0.25">
      <c r="A245" s="217" t="s">
        <v>1103</v>
      </c>
      <c r="B245" s="217" t="s">
        <v>1108</v>
      </c>
      <c r="C245" s="123" t="s">
        <v>516</v>
      </c>
      <c r="D245" s="218">
        <f>S245/Config!A$40</f>
        <v>0</v>
      </c>
      <c r="E245" s="219">
        <f>T245/Config!B$40</f>
        <v>0</v>
      </c>
      <c r="F245" s="219">
        <f>U245/Config!C$40</f>
        <v>0</v>
      </c>
      <c r="G245" s="219">
        <f>V245/Config!D$40</f>
        <v>0</v>
      </c>
      <c r="H245" s="219">
        <f>IF('Division Lvl'!H245="","",'Division Lvl'!H245/Escalators!C$11)</f>
        <v>0</v>
      </c>
      <c r="I245" s="220">
        <f>IF('Division Lvl'!I245="","",'Division Lvl'!I245/Escalators!D$11)</f>
        <v>0</v>
      </c>
      <c r="J245" s="220">
        <f>IF('Division Lvl'!J245="","",'Division Lvl'!J245/Escalators!E$11)</f>
        <v>349062.16088625201</v>
      </c>
      <c r="K245" s="220">
        <f>IF('Division Lvl'!K245="","",'Division Lvl'!K245/Escalators!F$11)</f>
        <v>0</v>
      </c>
      <c r="L245" s="220">
        <f>IF('Division Lvl'!L245="","",'Division Lvl'!L245/Escalators!G$11)</f>
        <v>0</v>
      </c>
      <c r="M245" s="220">
        <f>IF('Division Lvl'!M245="","",'Division Lvl'!M245/Escalators!H$11)</f>
        <v>0</v>
      </c>
      <c r="N245" s="220">
        <f>IF('Division Lvl'!N245="","",'Division Lvl'!N245/Escalators!I$11)</f>
        <v>0</v>
      </c>
      <c r="O245" s="220">
        <f>IF('Division Lvl'!O245="","",'Division Lvl'!O245/Escalators!J$11)</f>
        <v>0</v>
      </c>
      <c r="P245" s="220">
        <f>IF('Division Lvl'!P245="","",'Division Lvl'!P245/Escalators!K$11)</f>
        <v>0</v>
      </c>
      <c r="Q245" s="220">
        <f>IF('Division Lvl'!Q245="","",'Division Lvl'!Q245/Escalators!L$11)</f>
        <v>0</v>
      </c>
      <c r="R245" s="221">
        <v>0</v>
      </c>
      <c r="S245" s="222">
        <v>0</v>
      </c>
      <c r="T245" s="223">
        <v>0</v>
      </c>
      <c r="U245" s="223">
        <v>0</v>
      </c>
      <c r="V245" s="223">
        <v>0</v>
      </c>
      <c r="W245" s="223">
        <v>0</v>
      </c>
      <c r="X245" s="224">
        <f>I245*Config!F$40</f>
        <v>0</v>
      </c>
      <c r="Y245" s="224">
        <f>J245*Config!G$40</f>
        <v>366733.43278111849</v>
      </c>
      <c r="Z245" s="224">
        <f>K245*Config!H$40</f>
        <v>0</v>
      </c>
      <c r="AA245" s="224">
        <f>L245*Config!I$40</f>
        <v>0</v>
      </c>
      <c r="AB245" s="224">
        <f>M245*Config!J$40</f>
        <v>0</v>
      </c>
      <c r="AC245" s="224">
        <f>N245*Config!K$40</f>
        <v>0</v>
      </c>
      <c r="AD245" s="224">
        <f>O245*Config!L$40</f>
        <v>0</v>
      </c>
      <c r="AE245" s="224">
        <f>P245*Config!M$40</f>
        <v>0</v>
      </c>
      <c r="AF245" s="224">
        <f>Q245*Config!N$40</f>
        <v>0</v>
      </c>
      <c r="AG245" s="225">
        <f>R245*Config!O$40</f>
        <v>0</v>
      </c>
      <c r="AH245" s="226">
        <f t="shared" si="21"/>
        <v>349062.16088625201</v>
      </c>
      <c r="AI245" s="220">
        <f t="shared" si="22"/>
        <v>349062.16088625201</v>
      </c>
      <c r="AJ245" s="224">
        <f t="shared" si="23"/>
        <v>366733.43278111849</v>
      </c>
      <c r="AK245" s="225">
        <f t="shared" si="24"/>
        <v>366733.43278111849</v>
      </c>
      <c r="AL245" s="227">
        <f>IF(OR(SUM(X245:AG245)&lt;&gt;0,A245="EH"),INDEX(CASH!$B:$B,MATCH(A245,CASH!$A:$A,0)),"")</f>
        <v>180</v>
      </c>
      <c r="AM245" s="122">
        <f>AL245*VLOOKUP(C245,Config!$A$3:$C$9,3,FALSE)</f>
        <v>1800</v>
      </c>
      <c r="AN245" s="228">
        <f t="shared" si="25"/>
        <v>0.81871587822121761</v>
      </c>
      <c r="AO245" s="122" t="str">
        <f>IF(ISERROR(VLOOKUP(A245,Config!$A$12:$A$32,1,FALSE)),LEFT(A245,2),"PRL")</f>
        <v>PR</v>
      </c>
      <c r="AP245" s="122" t="str">
        <f t="shared" si="26"/>
        <v>PR766</v>
      </c>
      <c r="AQ245" s="163" t="s">
        <v>881</v>
      </c>
      <c r="AR245" s="229" t="s">
        <v>781</v>
      </c>
      <c r="AS245" s="367" t="str">
        <f>IF(ISERROR(VLOOKUP($A245,'RAB Cat Lookup'!$B$4:$E$351,2,FALSE))=TRUE,"Unallocated",VLOOKUP($A245,'RAB Cat Lookup'!$B$4:$E$351,2,FALSE))</f>
        <v>Std</v>
      </c>
      <c r="AT245" s="367" t="str">
        <f>IF(ISERROR(VLOOKUP($A245,'RAB Cat Lookup'!$B$4:$E$351,4,FALSE))=TRUE,"Unallocated",VLOOKUP($A245,'RAB Cat Lookup'!$B$4:$E$351,4,FALSE))</f>
        <v>Substations</v>
      </c>
      <c r="AU245" s="121" t="str">
        <f t="shared" si="27"/>
        <v/>
      </c>
    </row>
    <row r="246" spans="1:47" x14ac:dyDescent="0.25">
      <c r="A246" s="217" t="s">
        <v>1102</v>
      </c>
      <c r="B246" s="217" t="s">
        <v>1107</v>
      </c>
      <c r="C246" s="123" t="s">
        <v>516</v>
      </c>
      <c r="D246" s="218">
        <f>S246/Config!A$40</f>
        <v>0</v>
      </c>
      <c r="E246" s="219">
        <f>T246/Config!B$40</f>
        <v>0</v>
      </c>
      <c r="F246" s="219">
        <f>U246/Config!C$40</f>
        <v>0</v>
      </c>
      <c r="G246" s="219">
        <f>V246/Config!D$40</f>
        <v>0</v>
      </c>
      <c r="H246" s="219">
        <f>IF('Division Lvl'!H246="","",'Division Lvl'!H246/Escalators!C$11)</f>
        <v>0</v>
      </c>
      <c r="I246" s="220">
        <f>IF('Division Lvl'!I246="","",'Division Lvl'!I246/Escalators!D$11)</f>
        <v>0</v>
      </c>
      <c r="J246" s="220">
        <f>IF('Division Lvl'!J246="","",'Division Lvl'!J246/Escalators!E$11)</f>
        <v>0</v>
      </c>
      <c r="K246" s="220">
        <f>IF('Division Lvl'!K246="","",'Division Lvl'!K246/Escalators!F$11)</f>
        <v>397877.71981934441</v>
      </c>
      <c r="L246" s="220">
        <f>IF('Division Lvl'!L246="","",'Division Lvl'!L246/Escalators!G$11)</f>
        <v>0</v>
      </c>
      <c r="M246" s="220">
        <f>IF('Division Lvl'!M246="","",'Division Lvl'!M246/Escalators!H$11)</f>
        <v>0</v>
      </c>
      <c r="N246" s="220">
        <f>IF('Division Lvl'!N246="","",'Division Lvl'!N246/Escalators!I$11)</f>
        <v>0</v>
      </c>
      <c r="O246" s="220">
        <f>IF('Division Lvl'!O246="","",'Division Lvl'!O246/Escalators!J$11)</f>
        <v>0</v>
      </c>
      <c r="P246" s="220">
        <f>IF('Division Lvl'!P246="","",'Division Lvl'!P246/Escalators!K$11)</f>
        <v>0</v>
      </c>
      <c r="Q246" s="220">
        <f>IF('Division Lvl'!Q246="","",'Division Lvl'!Q246/Escalators!L$11)</f>
        <v>0</v>
      </c>
      <c r="R246" s="221">
        <v>0</v>
      </c>
      <c r="S246" s="222">
        <v>0</v>
      </c>
      <c r="T246" s="223">
        <v>0</v>
      </c>
      <c r="U246" s="223">
        <v>0</v>
      </c>
      <c r="V246" s="223">
        <v>0</v>
      </c>
      <c r="W246" s="223">
        <v>0</v>
      </c>
      <c r="X246" s="224">
        <f>I246*Config!F$40</f>
        <v>0</v>
      </c>
      <c r="Y246" s="224">
        <f>J246*Config!G$40</f>
        <v>0</v>
      </c>
      <c r="Z246" s="224">
        <f>K246*Config!H$40</f>
        <v>428470.78636982862</v>
      </c>
      <c r="AA246" s="224">
        <f>L246*Config!I$40</f>
        <v>0</v>
      </c>
      <c r="AB246" s="224">
        <f>M246*Config!J$40</f>
        <v>0</v>
      </c>
      <c r="AC246" s="224">
        <f>N246*Config!K$40</f>
        <v>0</v>
      </c>
      <c r="AD246" s="224">
        <f>O246*Config!L$40</f>
        <v>0</v>
      </c>
      <c r="AE246" s="224">
        <f>P246*Config!M$40</f>
        <v>0</v>
      </c>
      <c r="AF246" s="224">
        <f>Q246*Config!N$40</f>
        <v>0</v>
      </c>
      <c r="AG246" s="225">
        <f>R246*Config!O$40</f>
        <v>0</v>
      </c>
      <c r="AH246" s="226">
        <f t="shared" si="21"/>
        <v>397877.71981934441</v>
      </c>
      <c r="AI246" s="220">
        <f t="shared" si="22"/>
        <v>397877.71981934441</v>
      </c>
      <c r="AJ246" s="224">
        <f t="shared" si="23"/>
        <v>428470.78636982862</v>
      </c>
      <c r="AK246" s="225">
        <f t="shared" si="24"/>
        <v>428470.78636982862</v>
      </c>
      <c r="AL246" s="227">
        <f>IF(OR(SUM(X246:AG246)&lt;&gt;0,A246="EH"),INDEX(CASH!$B:$B,MATCH(A246,CASH!$A:$A,0)),"")</f>
        <v>180</v>
      </c>
      <c r="AM246" s="122">
        <f>AL246*VLOOKUP(C246,Config!$A$3:$C$9,3,FALSE)</f>
        <v>1800</v>
      </c>
      <c r="AN246" s="228">
        <f t="shared" si="25"/>
        <v>0.81871587822121761</v>
      </c>
      <c r="AO246" s="122" t="str">
        <f>IF(ISERROR(VLOOKUP(A246,Config!$A$12:$A$32,1,FALSE)),LEFT(A246,2),"PRL")</f>
        <v>PR</v>
      </c>
      <c r="AP246" s="122" t="str">
        <f t="shared" si="26"/>
        <v>PR767</v>
      </c>
      <c r="AQ246" s="163" t="s">
        <v>881</v>
      </c>
      <c r="AR246" s="229" t="s">
        <v>781</v>
      </c>
      <c r="AS246" s="367" t="str">
        <f>IF(ISERROR(VLOOKUP($A246,'RAB Cat Lookup'!$B$4:$E$351,2,FALSE))=TRUE,"Unallocated",VLOOKUP($A246,'RAB Cat Lookup'!$B$4:$E$351,2,FALSE))</f>
        <v>Std</v>
      </c>
      <c r="AT246" s="367" t="str">
        <f>IF(ISERROR(VLOOKUP($A246,'RAB Cat Lookup'!$B$4:$E$351,4,FALSE))=TRUE,"Unallocated",VLOOKUP($A246,'RAB Cat Lookup'!$B$4:$E$351,4,FALSE))</f>
        <v>Substations</v>
      </c>
      <c r="AU246" s="121" t="str">
        <f t="shared" si="27"/>
        <v/>
      </c>
    </row>
    <row r="247" spans="1:47" x14ac:dyDescent="0.25">
      <c r="A247" s="217" t="s">
        <v>1098</v>
      </c>
      <c r="B247" s="217" t="s">
        <v>1100</v>
      </c>
      <c r="C247" s="123" t="s">
        <v>514</v>
      </c>
      <c r="D247" s="218">
        <f>S247/Config!A$40</f>
        <v>0</v>
      </c>
      <c r="E247" s="219">
        <f>T247/Config!B$40</f>
        <v>0</v>
      </c>
      <c r="F247" s="219">
        <f>U247/Config!C$40</f>
        <v>0</v>
      </c>
      <c r="G247" s="219">
        <f>V247/Config!D$40</f>
        <v>0</v>
      </c>
      <c r="H247" s="219">
        <f>IF('Division Lvl'!H247="","",'Division Lvl'!H247/Escalators!C$11)</f>
        <v>0</v>
      </c>
      <c r="I247" s="220">
        <f>IF('Division Lvl'!I247="","",'Division Lvl'!I247/Escalators!D$11)</f>
        <v>0</v>
      </c>
      <c r="J247" s="220">
        <f>IF('Division Lvl'!J247="","",'Division Lvl'!J247/Escalators!E$11)</f>
        <v>0</v>
      </c>
      <c r="K247" s="220">
        <f>IF('Division Lvl'!K247="","",'Division Lvl'!K247/Escalators!F$11)</f>
        <v>0</v>
      </c>
      <c r="L247" s="220">
        <f>IF('Division Lvl'!L247="","",'Division Lvl'!L247/Escalators!G$11)</f>
        <v>0</v>
      </c>
      <c r="M247" s="220">
        <f>IF('Division Lvl'!M247="","",'Division Lvl'!M247/Escalators!H$11)</f>
        <v>0</v>
      </c>
      <c r="N247" s="220">
        <f>IF('Division Lvl'!N247="","",'Division Lvl'!N247/Escalators!I$11)</f>
        <v>0</v>
      </c>
      <c r="O247" s="220">
        <f>IF('Division Lvl'!O247="","",'Division Lvl'!O247/Escalators!J$11)</f>
        <v>0</v>
      </c>
      <c r="P247" s="220">
        <f>IF('Division Lvl'!P247="","",'Division Lvl'!P247/Escalators!K$11)</f>
        <v>6151322.8739082199</v>
      </c>
      <c r="Q247" s="220">
        <f>IF('Division Lvl'!Q247="","",'Division Lvl'!Q247/Escalators!L$11)</f>
        <v>12302645.74781644</v>
      </c>
      <c r="R247" s="221">
        <v>12440000</v>
      </c>
      <c r="S247" s="222">
        <v>0</v>
      </c>
      <c r="T247" s="223">
        <v>0</v>
      </c>
      <c r="U247" s="223">
        <v>0</v>
      </c>
      <c r="V247" s="223">
        <v>0</v>
      </c>
      <c r="W247" s="223">
        <v>0</v>
      </c>
      <c r="X247" s="224">
        <f>I247*Config!F$40</f>
        <v>0</v>
      </c>
      <c r="Y247" s="224">
        <f>J247*Config!G$40</f>
        <v>0</v>
      </c>
      <c r="Z247" s="224">
        <f>K247*Config!H$40</f>
        <v>0</v>
      </c>
      <c r="AA247" s="224">
        <f>L247*Config!I$40</f>
        <v>0</v>
      </c>
      <c r="AB247" s="224">
        <f>M247*Config!J$40</f>
        <v>0</v>
      </c>
      <c r="AC247" s="224">
        <f>N247*Config!K$40</f>
        <v>0</v>
      </c>
      <c r="AD247" s="224">
        <f>O247*Config!L$40</f>
        <v>0</v>
      </c>
      <c r="AE247" s="224">
        <f>P247*Config!M$40</f>
        <v>7494789.613088809</v>
      </c>
      <c r="AF247" s="224">
        <f>Q247*Config!N$40</f>
        <v>15364318.706832057</v>
      </c>
      <c r="AG247" s="225">
        <f>R247*Config!O$40</f>
        <v>15924251.729802683</v>
      </c>
      <c r="AH247" s="226">
        <f t="shared" si="21"/>
        <v>0</v>
      </c>
      <c r="AI247" s="220">
        <f t="shared" si="22"/>
        <v>30893968.621724658</v>
      </c>
      <c r="AJ247" s="224">
        <f t="shared" si="23"/>
        <v>0</v>
      </c>
      <c r="AK247" s="225">
        <f t="shared" si="24"/>
        <v>38783360.049723551</v>
      </c>
      <c r="AL247" s="227">
        <f>IF(OR(SUM(X247:AG247)&lt;&gt;0,A247="EH"),INDEX(CASH!$B:$B,MATCH(A247,CASH!$A:$A,0)),"")</f>
        <v>170</v>
      </c>
      <c r="AM247" s="122">
        <f>AL247*VLOOKUP(C247,Config!$A$3:$C$9,3,FALSE)</f>
        <v>850</v>
      </c>
      <c r="AN247" s="228">
        <f t="shared" si="25"/>
        <v>0.97415079593413267</v>
      </c>
      <c r="AO247" s="122" t="str">
        <f>IF(ISERROR(VLOOKUP(A247,Config!$A$12:$A$32,1,FALSE)),LEFT(A247,2),"PRL")</f>
        <v>PR</v>
      </c>
      <c r="AP247" s="122" t="str">
        <f t="shared" si="26"/>
        <v>PR768</v>
      </c>
      <c r="AQ247" s="163" t="s">
        <v>881</v>
      </c>
      <c r="AR247" s="229" t="s">
        <v>781</v>
      </c>
      <c r="AS247" s="367" t="str">
        <f>IF(ISERROR(VLOOKUP($A247,'RAB Cat Lookup'!$B$4:$E$351,2,FALSE))=TRUE,"Unallocated",VLOOKUP($A247,'RAB Cat Lookup'!$B$4:$E$351,2,FALSE))</f>
        <v>Unallocated</v>
      </c>
      <c r="AT247" s="367" t="str">
        <f>IF(ISERROR(VLOOKUP($A247,'RAB Cat Lookup'!$B$4:$E$351,4,FALSE))=TRUE,"Unallocated",VLOOKUP($A247,'RAB Cat Lookup'!$B$4:$E$351,4,FALSE))</f>
        <v>Unallocated</v>
      </c>
      <c r="AU247" s="121" t="str">
        <f t="shared" si="27"/>
        <v/>
      </c>
    </row>
    <row r="248" spans="1:47" x14ac:dyDescent="0.25">
      <c r="A248" s="217" t="s">
        <v>1101</v>
      </c>
      <c r="B248" s="217" t="s">
        <v>1106</v>
      </c>
      <c r="C248" s="123" t="s">
        <v>516</v>
      </c>
      <c r="D248" s="218">
        <f>S248/Config!A$40</f>
        <v>0</v>
      </c>
      <c r="E248" s="219">
        <f>T248/Config!B$40</f>
        <v>0</v>
      </c>
      <c r="F248" s="219">
        <f>U248/Config!C$40</f>
        <v>0</v>
      </c>
      <c r="G248" s="219">
        <f>V248/Config!D$40</f>
        <v>0</v>
      </c>
      <c r="H248" s="219">
        <f>IF('Division Lvl'!H248="","",'Division Lvl'!H248/Escalators!C$11)</f>
        <v>0</v>
      </c>
      <c r="I248" s="220">
        <f>IF('Division Lvl'!I248="","",'Division Lvl'!I248/Escalators!D$11)</f>
        <v>299697.56914432056</v>
      </c>
      <c r="J248" s="220">
        <f>IF('Division Lvl'!J248="","",'Division Lvl'!J248/Escalators!E$11)</f>
        <v>299196.13790250174</v>
      </c>
      <c r="K248" s="220">
        <f>IF('Division Lvl'!K248="","",'Division Lvl'!K248/Escalators!F$11)</f>
        <v>0</v>
      </c>
      <c r="L248" s="220">
        <f>IF('Division Lvl'!L248="","",'Division Lvl'!L248/Escalators!G$11)</f>
        <v>0</v>
      </c>
      <c r="M248" s="220">
        <f>IF('Division Lvl'!M248="","",'Division Lvl'!M248/Escalators!H$11)</f>
        <v>0</v>
      </c>
      <c r="N248" s="220">
        <f>IF('Division Lvl'!N248="","",'Division Lvl'!N248/Escalators!I$11)</f>
        <v>0</v>
      </c>
      <c r="O248" s="220">
        <f>IF('Division Lvl'!O248="","",'Division Lvl'!O248/Escalators!J$11)</f>
        <v>0</v>
      </c>
      <c r="P248" s="220">
        <f>IF('Division Lvl'!P248="","",'Division Lvl'!P248/Escalators!K$11)</f>
        <v>0</v>
      </c>
      <c r="Q248" s="220">
        <f>IF('Division Lvl'!Q248="","",'Division Lvl'!Q248/Escalators!L$11)</f>
        <v>0</v>
      </c>
      <c r="R248" s="221">
        <v>0</v>
      </c>
      <c r="S248" s="222">
        <v>0</v>
      </c>
      <c r="T248" s="223">
        <v>0</v>
      </c>
      <c r="U248" s="223">
        <v>0</v>
      </c>
      <c r="V248" s="223">
        <v>0</v>
      </c>
      <c r="W248" s="223">
        <v>0</v>
      </c>
      <c r="X248" s="224">
        <f>I248*Config!F$40</f>
        <v>307190.00837292854</v>
      </c>
      <c r="Y248" s="224">
        <f>J248*Config!G$40</f>
        <v>314342.94238381588</v>
      </c>
      <c r="Z248" s="224">
        <f>K248*Config!H$40</f>
        <v>0</v>
      </c>
      <c r="AA248" s="224">
        <f>L248*Config!I$40</f>
        <v>0</v>
      </c>
      <c r="AB248" s="224">
        <f>M248*Config!J$40</f>
        <v>0</v>
      </c>
      <c r="AC248" s="224">
        <f>N248*Config!K$40</f>
        <v>0</v>
      </c>
      <c r="AD248" s="224">
        <f>O248*Config!L$40</f>
        <v>0</v>
      </c>
      <c r="AE248" s="224">
        <f>P248*Config!M$40</f>
        <v>0</v>
      </c>
      <c r="AF248" s="224">
        <f>Q248*Config!N$40</f>
        <v>0</v>
      </c>
      <c r="AG248" s="225">
        <f>R248*Config!O$40</f>
        <v>0</v>
      </c>
      <c r="AH248" s="226">
        <f t="shared" si="21"/>
        <v>598893.7070468223</v>
      </c>
      <c r="AI248" s="220">
        <f t="shared" si="22"/>
        <v>598893.7070468223</v>
      </c>
      <c r="AJ248" s="224">
        <f t="shared" si="23"/>
        <v>621532.95075674448</v>
      </c>
      <c r="AK248" s="225">
        <f t="shared" si="24"/>
        <v>621532.95075674448</v>
      </c>
      <c r="AL248" s="227">
        <f>IF(OR(SUM(X248:AG248)&lt;&gt;0,A248="EH"),INDEX(CASH!$B:$B,MATCH(A248,CASH!$A:$A,0)),"")</f>
        <v>180</v>
      </c>
      <c r="AM248" s="122">
        <f>AL248*VLOOKUP(C248,Config!$A$3:$C$9,3,FALSE)</f>
        <v>1800</v>
      </c>
      <c r="AN248" s="228">
        <f t="shared" si="25"/>
        <v>0.81871587822121761</v>
      </c>
      <c r="AO248" s="122" t="str">
        <f>IF(ISERROR(VLOOKUP(A248,Config!$A$12:$A$32,1,FALSE)),LEFT(A248,2),"PRL")</f>
        <v>PR</v>
      </c>
      <c r="AP248" s="122" t="str">
        <f t="shared" si="26"/>
        <v>PR769</v>
      </c>
      <c r="AQ248" s="163" t="s">
        <v>881</v>
      </c>
      <c r="AR248" s="229" t="s">
        <v>781</v>
      </c>
      <c r="AS248" s="367" t="str">
        <f>IF(ISERROR(VLOOKUP($A248,'RAB Cat Lookup'!$B$4:$E$351,2,FALSE))=TRUE,"Unallocated",VLOOKUP($A248,'RAB Cat Lookup'!$B$4:$E$351,2,FALSE))</f>
        <v>Std</v>
      </c>
      <c r="AT248" s="367" t="str">
        <f>IF(ISERROR(VLOOKUP($A248,'RAB Cat Lookup'!$B$4:$E$351,4,FALSE))=TRUE,"Unallocated",VLOOKUP($A248,'RAB Cat Lookup'!$B$4:$E$351,4,FALSE))</f>
        <v>Substations</v>
      </c>
      <c r="AU248" s="121" t="str">
        <f t="shared" si="27"/>
        <v/>
      </c>
    </row>
    <row r="249" spans="1:47" x14ac:dyDescent="0.25">
      <c r="A249" s="217" t="s">
        <v>809</v>
      </c>
      <c r="B249" s="217" t="s">
        <v>846</v>
      </c>
      <c r="C249" s="123" t="s">
        <v>512</v>
      </c>
      <c r="D249" s="218">
        <f>S249/Config!A$40</f>
        <v>0</v>
      </c>
      <c r="E249" s="219">
        <f>T249/Config!B$40</f>
        <v>0</v>
      </c>
      <c r="F249" s="219">
        <f>U249/Config!C$40</f>
        <v>230.88534999999999</v>
      </c>
      <c r="G249" s="219">
        <f>V249/Config!D$40</f>
        <v>219160.32374999992</v>
      </c>
      <c r="H249" s="219">
        <f>IF('Division Lvl'!H249="","",'Division Lvl'!H249/Escalators!C$11)</f>
        <v>8296.02</v>
      </c>
      <c r="I249" s="220">
        <f>IF('Division Lvl'!I249="","",'Division Lvl'!I249/Escalators!D$11)</f>
        <v>0</v>
      </c>
      <c r="J249" s="220">
        <f>IF('Division Lvl'!J249="","",'Division Lvl'!J249/Escalators!E$11)</f>
        <v>0</v>
      </c>
      <c r="K249" s="220">
        <f>IF('Division Lvl'!K249="","",'Division Lvl'!K249/Escalators!F$11)</f>
        <v>0</v>
      </c>
      <c r="L249" s="220">
        <f>IF('Division Lvl'!L249="","",'Division Lvl'!L249/Escalators!G$11)</f>
        <v>0</v>
      </c>
      <c r="M249" s="220">
        <f>IF('Division Lvl'!M249="","",'Division Lvl'!M249/Escalators!H$11)</f>
        <v>0</v>
      </c>
      <c r="N249" s="220">
        <f>IF('Division Lvl'!N249="","",'Division Lvl'!N249/Escalators!I$11)</f>
        <v>0</v>
      </c>
      <c r="O249" s="220">
        <f>IF('Division Lvl'!O249="","",'Division Lvl'!O249/Escalators!J$11)</f>
        <v>0</v>
      </c>
      <c r="P249" s="220">
        <f>IF('Division Lvl'!P249="","",'Division Lvl'!P249/Escalators!K$11)</f>
        <v>0</v>
      </c>
      <c r="Q249" s="220">
        <f>IF('Division Lvl'!Q249="","",'Division Lvl'!Q249/Escalators!L$11)</f>
        <v>0</v>
      </c>
      <c r="R249" s="221">
        <v>0</v>
      </c>
      <c r="S249" s="222">
        <v>0</v>
      </c>
      <c r="T249" s="223">
        <v>0</v>
      </c>
      <c r="U249" s="223">
        <v>219.76</v>
      </c>
      <c r="V249" s="223">
        <v>213814.94999999995</v>
      </c>
      <c r="W249" s="223">
        <v>8296.02</v>
      </c>
      <c r="X249" s="224">
        <f>I249*Config!F$40</f>
        <v>0</v>
      </c>
      <c r="Y249" s="224">
        <f>J249*Config!G$40</f>
        <v>0</v>
      </c>
      <c r="Z249" s="224">
        <f>K249*Config!H$40</f>
        <v>0</v>
      </c>
      <c r="AA249" s="224">
        <f>L249*Config!I$40</f>
        <v>0</v>
      </c>
      <c r="AB249" s="224">
        <f>M249*Config!J$40</f>
        <v>0</v>
      </c>
      <c r="AC249" s="224">
        <f>N249*Config!K$40</f>
        <v>0</v>
      </c>
      <c r="AD249" s="224">
        <f>O249*Config!L$40</f>
        <v>0</v>
      </c>
      <c r="AE249" s="224">
        <f>P249*Config!M$40</f>
        <v>0</v>
      </c>
      <c r="AF249" s="224">
        <f>Q249*Config!N$40</f>
        <v>0</v>
      </c>
      <c r="AG249" s="225">
        <f>R249*Config!O$40</f>
        <v>0</v>
      </c>
      <c r="AH249" s="226">
        <f t="shared" si="21"/>
        <v>0</v>
      </c>
      <c r="AI249" s="220">
        <f t="shared" si="22"/>
        <v>0</v>
      </c>
      <c r="AJ249" s="224">
        <f t="shared" si="23"/>
        <v>0</v>
      </c>
      <c r="AK249" s="225">
        <f t="shared" si="24"/>
        <v>0</v>
      </c>
      <c r="AL249" s="227" t="str">
        <f>IF(OR(SUM(X249:AG249)&lt;&gt;0,A249="EH"),INDEX(CASH!$B:$B,MATCH(A249,CASH!$A:$A,0)),"")</f>
        <v/>
      </c>
      <c r="AM249" s="231">
        <v>4950</v>
      </c>
      <c r="AN249" s="228">
        <f t="shared" si="25"/>
        <v>0.12482092704578877</v>
      </c>
      <c r="AO249" s="122" t="str">
        <f>IF(ISERROR(VLOOKUP(A249,Config!$A$12:$A$32,1,FALSE)),LEFT(A249,2),"PRL")</f>
        <v>PS</v>
      </c>
      <c r="AP249" s="122" t="str">
        <f t="shared" si="26"/>
        <v>PS002s</v>
      </c>
      <c r="AQ249" s="163" t="s">
        <v>882</v>
      </c>
      <c r="AR249" s="229" t="s">
        <v>781</v>
      </c>
      <c r="AS249" s="367" t="str">
        <f>IF(ISERROR(VLOOKUP($A249,'RAB Cat Lookup'!$B$4:$E$351,2,FALSE))=TRUE,"Unallocated",VLOOKUP($A249,'RAB Cat Lookup'!$B$4:$E$351,2,FALSE))</f>
        <v>Std</v>
      </c>
      <c r="AT249" s="367" t="str">
        <f>IF(ISERROR(VLOOKUP($A249,'RAB Cat Lookup'!$B$4:$E$351,4,FALSE))=TRUE,"Unallocated",VLOOKUP($A249,'RAB Cat Lookup'!$B$4:$E$351,4,FALSE))</f>
        <v>Substations</v>
      </c>
      <c r="AU249" s="121" t="str">
        <f t="shared" si="27"/>
        <v/>
      </c>
    </row>
    <row r="250" spans="1:47" x14ac:dyDescent="0.25">
      <c r="A250" s="217" t="s">
        <v>506</v>
      </c>
      <c r="B250" s="217" t="s">
        <v>573</v>
      </c>
      <c r="C250" s="123" t="s">
        <v>512</v>
      </c>
      <c r="D250" s="218">
        <f>S250/Config!A$40</f>
        <v>172.52595480468747</v>
      </c>
      <c r="E250" s="219">
        <f>T250/Config!B$40</f>
        <v>0</v>
      </c>
      <c r="F250" s="219">
        <f>U250/Config!C$40</f>
        <v>0</v>
      </c>
      <c r="G250" s="219">
        <f>V250/Config!D$40</f>
        <v>0</v>
      </c>
      <c r="H250" s="219">
        <f>IF('Division Lvl'!H250="","",'Division Lvl'!H250/Escalators!C$11)</f>
        <v>0</v>
      </c>
      <c r="I250" s="220">
        <f>IF('Division Lvl'!I250="","",'Division Lvl'!I250/Escalators!D$11)</f>
        <v>0</v>
      </c>
      <c r="J250" s="220">
        <f>IF('Division Lvl'!J250="","",'Division Lvl'!J250/Escalators!E$11)</f>
        <v>0</v>
      </c>
      <c r="K250" s="220">
        <f>IF('Division Lvl'!K250="","",'Division Lvl'!K250/Escalators!F$11)</f>
        <v>0</v>
      </c>
      <c r="L250" s="220">
        <f>IF('Division Lvl'!L250="","",'Division Lvl'!L250/Escalators!G$11)</f>
        <v>0</v>
      </c>
      <c r="M250" s="220">
        <f>IF('Division Lvl'!M250="","",'Division Lvl'!M250/Escalators!H$11)</f>
        <v>0</v>
      </c>
      <c r="N250" s="220">
        <f>IF('Division Lvl'!N250="","",'Division Lvl'!N250/Escalators!I$11)</f>
        <v>0</v>
      </c>
      <c r="O250" s="220">
        <f>IF('Division Lvl'!O250="","",'Division Lvl'!O250/Escalators!J$11)</f>
        <v>0</v>
      </c>
      <c r="P250" s="220">
        <f>IF('Division Lvl'!P250="","",'Division Lvl'!P250/Escalators!K$11)</f>
        <v>0</v>
      </c>
      <c r="Q250" s="220">
        <f>IF('Division Lvl'!Q250="","",'Division Lvl'!Q250/Escalators!L$11)</f>
        <v>0</v>
      </c>
      <c r="R250" s="221">
        <v>0</v>
      </c>
      <c r="S250" s="222">
        <v>156.30000000000001</v>
      </c>
      <c r="T250" s="223">
        <v>0</v>
      </c>
      <c r="U250" s="223">
        <v>0</v>
      </c>
      <c r="V250" s="223">
        <v>0</v>
      </c>
      <c r="W250" s="223">
        <v>0</v>
      </c>
      <c r="X250" s="224">
        <f>I250*Config!F$40</f>
        <v>0</v>
      </c>
      <c r="Y250" s="224">
        <f>J250*Config!G$40</f>
        <v>0</v>
      </c>
      <c r="Z250" s="224">
        <f>K250*Config!H$40</f>
        <v>0</v>
      </c>
      <c r="AA250" s="224">
        <f>L250*Config!I$40</f>
        <v>0</v>
      </c>
      <c r="AB250" s="224">
        <f>M250*Config!J$40</f>
        <v>0</v>
      </c>
      <c r="AC250" s="224">
        <f>N250*Config!K$40</f>
        <v>0</v>
      </c>
      <c r="AD250" s="224">
        <f>O250*Config!L$40</f>
        <v>0</v>
      </c>
      <c r="AE250" s="224">
        <f>P250*Config!M$40</f>
        <v>0</v>
      </c>
      <c r="AF250" s="224">
        <f>Q250*Config!N$40</f>
        <v>0</v>
      </c>
      <c r="AG250" s="225">
        <f>R250*Config!O$40</f>
        <v>0</v>
      </c>
      <c r="AH250" s="226">
        <f t="shared" si="21"/>
        <v>0</v>
      </c>
      <c r="AI250" s="220">
        <f t="shared" si="22"/>
        <v>0</v>
      </c>
      <c r="AJ250" s="224">
        <f t="shared" si="23"/>
        <v>0</v>
      </c>
      <c r="AK250" s="225">
        <f t="shared" si="24"/>
        <v>0</v>
      </c>
      <c r="AL250" s="227" t="str">
        <f>IF(OR(SUM(X250:AG250)&lt;&gt;0,A250="EH"),INDEX(CASH!$B:$B,MATCH(A250,CASH!$A:$A,0)),"")</f>
        <v/>
      </c>
      <c r="AM250" s="231">
        <v>4950</v>
      </c>
      <c r="AN250" s="228">
        <f t="shared" si="25"/>
        <v>0.12482092704578877</v>
      </c>
      <c r="AO250" s="122" t="str">
        <f>IF(ISERROR(VLOOKUP(A250,Config!$A$12:$A$32,1,FALSE)),LEFT(A250,2),"PRL")</f>
        <v>PS</v>
      </c>
      <c r="AP250" s="122" t="str">
        <f t="shared" si="26"/>
        <v>PS004s</v>
      </c>
      <c r="AQ250" s="163" t="s">
        <v>882</v>
      </c>
      <c r="AR250" s="229" t="s">
        <v>781</v>
      </c>
      <c r="AS250" s="367" t="str">
        <f>IF(ISERROR(VLOOKUP($A250,'RAB Cat Lookup'!$B$4:$E$351,2,FALSE))=TRUE,"Unallocated",VLOOKUP($A250,'RAB Cat Lookup'!$B$4:$E$351,2,FALSE))</f>
        <v>Unallocated</v>
      </c>
      <c r="AT250" s="367" t="str">
        <f>IF(ISERROR(VLOOKUP($A250,'RAB Cat Lookup'!$B$4:$E$351,4,FALSE))=TRUE,"Unallocated",VLOOKUP($A250,'RAB Cat Lookup'!$B$4:$E$351,4,FALSE))</f>
        <v>Unallocated</v>
      </c>
      <c r="AU250" s="121" t="str">
        <f t="shared" si="27"/>
        <v/>
      </c>
    </row>
    <row r="251" spans="1:47" x14ac:dyDescent="0.25">
      <c r="A251" s="217" t="s">
        <v>63</v>
      </c>
      <c r="B251" s="217" t="s">
        <v>276</v>
      </c>
      <c r="C251" s="123" t="s">
        <v>512</v>
      </c>
      <c r="D251" s="218">
        <f>S251/Config!A$40</f>
        <v>3355003.760355866</v>
      </c>
      <c r="E251" s="219">
        <f>T251/Config!B$40</f>
        <v>2255634.3406737498</v>
      </c>
      <c r="F251" s="219">
        <f>U251/Config!C$40</f>
        <v>1196036.0597125015</v>
      </c>
      <c r="G251" s="219">
        <f>V251/Config!D$40</f>
        <v>5533394.2555</v>
      </c>
      <c r="H251" s="219">
        <f>IF('Division Lvl'!H251="","",'Division Lvl'!H251/Escalators!C$11)</f>
        <v>4598385</v>
      </c>
      <c r="I251" s="220">
        <f>IF('Division Lvl'!I251="","",'Division Lvl'!I251/Escalators!D$11)</f>
        <v>4370589.5500213411</v>
      </c>
      <c r="J251" s="220">
        <f>IF('Division Lvl'!J251="","",'Division Lvl'!J251/Escalators!E$11)</f>
        <v>4487942.0685375258</v>
      </c>
      <c r="K251" s="220">
        <f>IF('Division Lvl'!K251="","",'Division Lvl'!K251/Escalators!F$11)</f>
        <v>4476124.3479676247</v>
      </c>
      <c r="L251" s="220">
        <f>IF('Division Lvl'!L251="","",'Division Lvl'!L251/Escalators!G$11)</f>
        <v>4462419.1488807425</v>
      </c>
      <c r="M251" s="220">
        <f>IF('Division Lvl'!M251="","",'Division Lvl'!M251/Escalators!H$11)</f>
        <v>4450313.9763001585</v>
      </c>
      <c r="N251" s="220">
        <f>IF('Division Lvl'!N251="","",'Division Lvl'!N251/Escalators!I$11)</f>
        <v>4697553.6416501682</v>
      </c>
      <c r="O251" s="220">
        <f>IF('Division Lvl'!O251="","",'Division Lvl'!O251/Escalators!J$11)</f>
        <v>4697553.6416501682</v>
      </c>
      <c r="P251" s="220">
        <f>IF('Division Lvl'!P251="","",'Division Lvl'!P251/Escalators!K$11)</f>
        <v>4697553.6416501682</v>
      </c>
      <c r="Q251" s="220">
        <f>IF('Division Lvl'!Q251="","",'Division Lvl'!Q251/Escalators!L$11)</f>
        <v>4697553.6416501682</v>
      </c>
      <c r="R251" s="221">
        <v>4750000</v>
      </c>
      <c r="S251" s="222">
        <v>3039467.82</v>
      </c>
      <c r="T251" s="223">
        <v>2094580.72</v>
      </c>
      <c r="U251" s="223">
        <v>1138404.3400000015</v>
      </c>
      <c r="V251" s="223">
        <v>5398433.4200000009</v>
      </c>
      <c r="W251" s="223">
        <v>4598385</v>
      </c>
      <c r="X251" s="224">
        <f>I251*Config!F$40</f>
        <v>4479854.2887718743</v>
      </c>
      <c r="Y251" s="224">
        <f>J251*Config!G$40</f>
        <v>4715144.1357572377</v>
      </c>
      <c r="Z251" s="224">
        <f>K251*Config!H$40</f>
        <v>4820296.3466605721</v>
      </c>
      <c r="AA251" s="224">
        <f>L251*Config!I$40</f>
        <v>4925675.7799064033</v>
      </c>
      <c r="AB251" s="224">
        <f>M251*Config!J$40</f>
        <v>5035121.7827279316</v>
      </c>
      <c r="AC251" s="224">
        <f>N251*Config!K$40</f>
        <v>5447722.039923694</v>
      </c>
      <c r="AD251" s="224">
        <f>O251*Config!L$40</f>
        <v>5583915.0909217866</v>
      </c>
      <c r="AE251" s="224">
        <f>P251*Config!M$40</f>
        <v>5723512.9681948302</v>
      </c>
      <c r="AF251" s="224">
        <f>Q251*Config!N$40</f>
        <v>5866600.7923997007</v>
      </c>
      <c r="AG251" s="225">
        <f>R251*Config!O$40</f>
        <v>6080401.5849326961</v>
      </c>
      <c r="AH251" s="226">
        <f t="shared" si="21"/>
        <v>22247389.091707394</v>
      </c>
      <c r="AI251" s="220">
        <f t="shared" si="22"/>
        <v>45787603.658308074</v>
      </c>
      <c r="AJ251" s="224">
        <f t="shared" si="23"/>
        <v>23976092.33382402</v>
      </c>
      <c r="AK251" s="225">
        <f t="shared" si="24"/>
        <v>52678244.810196728</v>
      </c>
      <c r="AL251" s="227">
        <f>IF(OR(SUM(X251:AG251)&lt;&gt;0,A251="EH"),INDEX(CASH!$B:$B,MATCH(A251,CASH!$A:$A,0)),"")</f>
        <v>240</v>
      </c>
      <c r="AM251" s="122">
        <f>AL251*VLOOKUP(C251,Config!$A$3:$C$9,3,FALSE)</f>
        <v>3600</v>
      </c>
      <c r="AN251" s="228">
        <f t="shared" si="25"/>
        <v>0.42425142341397026</v>
      </c>
      <c r="AO251" s="122" t="str">
        <f>IF(ISERROR(VLOOKUP(A251,Config!$A$12:$A$32,1,FALSE)),LEFT(A251,2),"PRL")</f>
        <v>PS</v>
      </c>
      <c r="AP251" s="122" t="str">
        <f t="shared" si="26"/>
        <v>PS008s</v>
      </c>
      <c r="AQ251" s="163" t="s">
        <v>882</v>
      </c>
      <c r="AR251" s="229" t="s">
        <v>781</v>
      </c>
      <c r="AS251" s="367" t="str">
        <f>IF(ISERROR(VLOOKUP($A251,'RAB Cat Lookup'!$B$4:$E$351,2,FALSE))=TRUE,"Unallocated",VLOOKUP($A251,'RAB Cat Lookup'!$B$4:$E$351,2,FALSE))</f>
        <v>Std</v>
      </c>
      <c r="AT251" s="367" t="str">
        <f>IF(ISERROR(VLOOKUP($A251,'RAB Cat Lookup'!$B$4:$E$351,4,FALSE))=TRUE,"Unallocated",VLOOKUP($A251,'RAB Cat Lookup'!$B$4:$E$351,4,FALSE))</f>
        <v>Substations</v>
      </c>
      <c r="AU251" s="121" t="str">
        <f t="shared" si="27"/>
        <v/>
      </c>
    </row>
    <row r="252" spans="1:47" x14ac:dyDescent="0.25">
      <c r="A252" s="217" t="s">
        <v>64</v>
      </c>
      <c r="B252" s="217" t="s">
        <v>467</v>
      </c>
      <c r="C252" s="123" t="s">
        <v>512</v>
      </c>
      <c r="D252" s="218">
        <f>S252/Config!A$40</f>
        <v>683558.57303559757</v>
      </c>
      <c r="E252" s="219">
        <f>T252/Config!B$40</f>
        <v>1220098.3079214059</v>
      </c>
      <c r="F252" s="219">
        <f>U252/Config!C$40</f>
        <v>205824.4871937501</v>
      </c>
      <c r="G252" s="219">
        <f>V252/Config!D$40</f>
        <v>0</v>
      </c>
      <c r="H252" s="219">
        <f>IF('Division Lvl'!H252="","",'Division Lvl'!H252/Escalators!C$11)</f>
        <v>0</v>
      </c>
      <c r="I252" s="220">
        <f>IF('Division Lvl'!I252="","",'Division Lvl'!I252/Escalators!D$11)</f>
        <v>0</v>
      </c>
      <c r="J252" s="220">
        <f>IF('Division Lvl'!J252="","",'Division Lvl'!J252/Escalators!E$11)</f>
        <v>0</v>
      </c>
      <c r="K252" s="220">
        <f>IF('Division Lvl'!K252="","",'Division Lvl'!K252/Escalators!F$11)</f>
        <v>0</v>
      </c>
      <c r="L252" s="220">
        <f>IF('Division Lvl'!L252="","",'Division Lvl'!L252/Escalators!G$11)</f>
        <v>0</v>
      </c>
      <c r="M252" s="220">
        <f>IF('Division Lvl'!M252="","",'Division Lvl'!M252/Escalators!H$11)</f>
        <v>0</v>
      </c>
      <c r="N252" s="220">
        <f>IF('Division Lvl'!N252="","",'Division Lvl'!N252/Escalators!I$11)</f>
        <v>0</v>
      </c>
      <c r="O252" s="220">
        <f>IF('Division Lvl'!O252="","",'Division Lvl'!O252/Escalators!J$11)</f>
        <v>0</v>
      </c>
      <c r="P252" s="220">
        <f>IF('Division Lvl'!P252="","",'Division Lvl'!P252/Escalators!K$11)</f>
        <v>0</v>
      </c>
      <c r="Q252" s="220">
        <f>IF('Division Lvl'!Q252="","",'Division Lvl'!Q252/Escalators!L$11)</f>
        <v>0</v>
      </c>
      <c r="R252" s="221">
        <v>0</v>
      </c>
      <c r="S252" s="222">
        <v>619270.33000000007</v>
      </c>
      <c r="T252" s="223">
        <v>1132982.5699999998</v>
      </c>
      <c r="U252" s="223">
        <v>195906.71000000011</v>
      </c>
      <c r="V252" s="223">
        <v>0</v>
      </c>
      <c r="W252" s="223">
        <v>0</v>
      </c>
      <c r="X252" s="224">
        <f>I252*Config!F$40</f>
        <v>0</v>
      </c>
      <c r="Y252" s="224">
        <f>J252*Config!G$40</f>
        <v>0</v>
      </c>
      <c r="Z252" s="224">
        <f>K252*Config!H$40</f>
        <v>0</v>
      </c>
      <c r="AA252" s="224">
        <f>L252*Config!I$40</f>
        <v>0</v>
      </c>
      <c r="AB252" s="224">
        <f>M252*Config!J$40</f>
        <v>0</v>
      </c>
      <c r="AC252" s="224">
        <f>N252*Config!K$40</f>
        <v>0</v>
      </c>
      <c r="AD252" s="224">
        <f>O252*Config!L$40</f>
        <v>0</v>
      </c>
      <c r="AE252" s="224">
        <f>P252*Config!M$40</f>
        <v>0</v>
      </c>
      <c r="AF252" s="224">
        <f>Q252*Config!N$40</f>
        <v>0</v>
      </c>
      <c r="AG252" s="225">
        <f>R252*Config!O$40</f>
        <v>0</v>
      </c>
      <c r="AH252" s="226">
        <f t="shared" si="21"/>
        <v>0</v>
      </c>
      <c r="AI252" s="220">
        <f t="shared" si="22"/>
        <v>0</v>
      </c>
      <c r="AJ252" s="224">
        <f t="shared" si="23"/>
        <v>0</v>
      </c>
      <c r="AK252" s="225">
        <f t="shared" si="24"/>
        <v>0</v>
      </c>
      <c r="AL252" s="227" t="str">
        <f>IF(OR(SUM(X252:AG252)&lt;&gt;0,A252="EH"),INDEX(CASH!$B:$B,MATCH(A252,CASH!$A:$A,0)),"")</f>
        <v/>
      </c>
      <c r="AM252" s="230">
        <v>2850</v>
      </c>
      <c r="AN252" s="228">
        <f t="shared" si="25"/>
        <v>0.65728805041321381</v>
      </c>
      <c r="AO252" s="122" t="str">
        <f>IF(ISERROR(VLOOKUP(A252,Config!$A$12:$A$32,1,FALSE)),LEFT(A252,2),"PRL")</f>
        <v>PS</v>
      </c>
      <c r="AP252" s="122" t="str">
        <f t="shared" si="26"/>
        <v>PS009s</v>
      </c>
      <c r="AQ252" s="163" t="s">
        <v>882</v>
      </c>
      <c r="AR252" s="229" t="s">
        <v>781</v>
      </c>
      <c r="AS252" s="367" t="str">
        <f>IF(ISERROR(VLOOKUP($A252,'RAB Cat Lookup'!$B$4:$E$351,2,FALSE))=TRUE,"Unallocated",VLOOKUP($A252,'RAB Cat Lookup'!$B$4:$E$351,2,FALSE))</f>
        <v>Std</v>
      </c>
      <c r="AT252" s="367" t="str">
        <f>IF(ISERROR(VLOOKUP($A252,'RAB Cat Lookup'!$B$4:$E$351,4,FALSE))=TRUE,"Unallocated",VLOOKUP($A252,'RAB Cat Lookup'!$B$4:$E$351,4,FALSE))</f>
        <v>Substations</v>
      </c>
      <c r="AU252" s="121" t="str">
        <f t="shared" si="27"/>
        <v/>
      </c>
    </row>
    <row r="253" spans="1:47" x14ac:dyDescent="0.25">
      <c r="A253" s="217" t="s">
        <v>65</v>
      </c>
      <c r="B253" s="217" t="s">
        <v>277</v>
      </c>
      <c r="C253" s="123" t="s">
        <v>512</v>
      </c>
      <c r="D253" s="218">
        <f>S253/Config!A$40</f>
        <v>1255085.270402699</v>
      </c>
      <c r="E253" s="219">
        <f>T253/Config!B$40</f>
        <v>599963.89557062485</v>
      </c>
      <c r="F253" s="219">
        <f>U253/Config!C$40</f>
        <v>100702.19612499999</v>
      </c>
      <c r="G253" s="219">
        <f>V253/Config!D$40</f>
        <v>185269.49825000003</v>
      </c>
      <c r="H253" s="219">
        <f>IF('Division Lvl'!H253="","",'Division Lvl'!H253/Escalators!C$11)</f>
        <v>0</v>
      </c>
      <c r="I253" s="220">
        <f>IF('Division Lvl'!I253="","",'Division Lvl'!I253/Escalators!D$11)</f>
        <v>0</v>
      </c>
      <c r="J253" s="220">
        <f>IF('Division Lvl'!J253="","",'Division Lvl'!J253/Escalators!E$11)</f>
        <v>0</v>
      </c>
      <c r="K253" s="220">
        <f>IF('Division Lvl'!K253="","",'Division Lvl'!K253/Escalators!F$11)</f>
        <v>0</v>
      </c>
      <c r="L253" s="220">
        <f>IF('Division Lvl'!L253="","",'Division Lvl'!L253/Escalators!G$11)</f>
        <v>0</v>
      </c>
      <c r="M253" s="220">
        <f>IF('Division Lvl'!M253="","",'Division Lvl'!M253/Escalators!H$11)</f>
        <v>0</v>
      </c>
      <c r="N253" s="220">
        <f>IF('Division Lvl'!N253="","",'Division Lvl'!N253/Escalators!I$11)</f>
        <v>0</v>
      </c>
      <c r="O253" s="220">
        <f>IF('Division Lvl'!O253="","",'Division Lvl'!O253/Escalators!J$11)</f>
        <v>0</v>
      </c>
      <c r="P253" s="220">
        <f>IF('Division Lvl'!P253="","",'Division Lvl'!P253/Escalators!K$11)</f>
        <v>0</v>
      </c>
      <c r="Q253" s="220">
        <f>IF('Division Lvl'!Q253="","",'Division Lvl'!Q253/Escalators!L$11)</f>
        <v>0</v>
      </c>
      <c r="R253" s="221">
        <v>0</v>
      </c>
      <c r="S253" s="222">
        <v>1137045.31</v>
      </c>
      <c r="T253" s="223">
        <v>557126.12</v>
      </c>
      <c r="U253" s="223">
        <v>95849.799999999988</v>
      </c>
      <c r="V253" s="223">
        <v>180750.73000000004</v>
      </c>
      <c r="W253" s="223">
        <v>0</v>
      </c>
      <c r="X253" s="224">
        <f>I253*Config!F$40</f>
        <v>0</v>
      </c>
      <c r="Y253" s="224">
        <f>J253*Config!G$40</f>
        <v>0</v>
      </c>
      <c r="Z253" s="224">
        <f>K253*Config!H$40</f>
        <v>0</v>
      </c>
      <c r="AA253" s="224">
        <f>L253*Config!I$40</f>
        <v>0</v>
      </c>
      <c r="AB253" s="224">
        <f>M253*Config!J$40</f>
        <v>0</v>
      </c>
      <c r="AC253" s="224">
        <f>N253*Config!K$40</f>
        <v>0</v>
      </c>
      <c r="AD253" s="224">
        <f>O253*Config!L$40</f>
        <v>0</v>
      </c>
      <c r="AE253" s="224">
        <f>P253*Config!M$40</f>
        <v>0</v>
      </c>
      <c r="AF253" s="224">
        <f>Q253*Config!N$40</f>
        <v>0</v>
      </c>
      <c r="AG253" s="225">
        <f>R253*Config!O$40</f>
        <v>0</v>
      </c>
      <c r="AH253" s="226">
        <f t="shared" si="21"/>
        <v>0</v>
      </c>
      <c r="AI253" s="220">
        <f t="shared" si="22"/>
        <v>0</v>
      </c>
      <c r="AJ253" s="224">
        <f t="shared" si="23"/>
        <v>0</v>
      </c>
      <c r="AK253" s="225">
        <f t="shared" si="24"/>
        <v>0</v>
      </c>
      <c r="AL253" s="227" t="str">
        <f>IF(OR(SUM(X253:AG253)&lt;&gt;0,A253="EH"),INDEX(CASH!$B:$B,MATCH(A253,CASH!$A:$A,0)),"")</f>
        <v/>
      </c>
      <c r="AM253" s="230">
        <v>2550</v>
      </c>
      <c r="AN253" s="228">
        <f t="shared" si="25"/>
        <v>0.68279183402497479</v>
      </c>
      <c r="AO253" s="122" t="str">
        <f>IF(ISERROR(VLOOKUP(A253,Config!$A$12:$A$32,1,FALSE)),LEFT(A253,2),"PRL")</f>
        <v>PS</v>
      </c>
      <c r="AP253" s="122" t="str">
        <f t="shared" si="26"/>
        <v>PS010s</v>
      </c>
      <c r="AQ253" s="163" t="s">
        <v>882</v>
      </c>
      <c r="AR253" s="229" t="s">
        <v>781</v>
      </c>
      <c r="AS253" s="367" t="str">
        <f>IF(ISERROR(VLOOKUP($A253,'RAB Cat Lookup'!$B$4:$E$351,2,FALSE))=TRUE,"Unallocated",VLOOKUP($A253,'RAB Cat Lookup'!$B$4:$E$351,2,FALSE))</f>
        <v>Std</v>
      </c>
      <c r="AT253" s="367" t="str">
        <f>IF(ISERROR(VLOOKUP($A253,'RAB Cat Lookup'!$B$4:$E$351,4,FALSE))=TRUE,"Unallocated",VLOOKUP($A253,'RAB Cat Lookup'!$B$4:$E$351,4,FALSE))</f>
        <v>Substations</v>
      </c>
      <c r="AU253" s="121" t="str">
        <f t="shared" si="27"/>
        <v/>
      </c>
    </row>
    <row r="254" spans="1:47" x14ac:dyDescent="0.25">
      <c r="A254" s="217" t="s">
        <v>66</v>
      </c>
      <c r="B254" s="217" t="s">
        <v>278</v>
      </c>
      <c r="C254" s="123" t="s">
        <v>512</v>
      </c>
      <c r="D254" s="218">
        <f>S254/Config!A$40</f>
        <v>347959.606640246</v>
      </c>
      <c r="E254" s="219">
        <f>T254/Config!B$40</f>
        <v>188032.87827531248</v>
      </c>
      <c r="F254" s="219">
        <f>U254/Config!C$40</f>
        <v>16674.721525000001</v>
      </c>
      <c r="G254" s="219">
        <f>V254/Config!D$40</f>
        <v>703542.01125000021</v>
      </c>
      <c r="H254" s="219">
        <f>IF('Division Lvl'!H254="","",'Division Lvl'!H254/Escalators!C$11)</f>
        <v>1259449.92</v>
      </c>
      <c r="I254" s="220">
        <f>IF('Division Lvl'!I254="","",'Division Lvl'!I254/Escalators!D$11)</f>
        <v>699294.32800341456</v>
      </c>
      <c r="J254" s="220">
        <f>IF('Division Lvl'!J254="","",'Division Lvl'!J254/Escalators!E$11)</f>
        <v>698124.32177250402</v>
      </c>
      <c r="K254" s="220">
        <f>IF('Division Lvl'!K254="","",'Division Lvl'!K254/Escalators!F$11)</f>
        <v>696286.00968385267</v>
      </c>
      <c r="L254" s="220">
        <f>IF('Division Lvl'!L254="","",'Division Lvl'!L254/Escalators!G$11)</f>
        <v>694154.08982589329</v>
      </c>
      <c r="M254" s="220">
        <f>IF('Division Lvl'!M254="","",'Division Lvl'!M254/Escalators!H$11)</f>
        <v>692271.06298002473</v>
      </c>
      <c r="N254" s="220">
        <f>IF('Division Lvl'!N254="","",'Division Lvl'!N254/Escalators!I$11)</f>
        <v>692271.06298002473</v>
      </c>
      <c r="O254" s="220">
        <f>IF('Division Lvl'!O254="","",'Division Lvl'!O254/Escalators!J$11)</f>
        <v>692271.06298002473</v>
      </c>
      <c r="P254" s="220">
        <f>IF('Division Lvl'!P254="","",'Division Lvl'!P254/Escalators!K$11)</f>
        <v>692271.06298002473</v>
      </c>
      <c r="Q254" s="220">
        <f>IF('Division Lvl'!Q254="","",'Division Lvl'!Q254/Escalators!L$11)</f>
        <v>692271.06298002473</v>
      </c>
      <c r="R254" s="221">
        <v>700000</v>
      </c>
      <c r="S254" s="222">
        <v>315234.23</v>
      </c>
      <c r="T254" s="223">
        <v>174607.22</v>
      </c>
      <c r="U254" s="223">
        <v>15871.24</v>
      </c>
      <c r="V254" s="223">
        <v>686382.4500000003</v>
      </c>
      <c r="W254" s="223">
        <v>1259449.92</v>
      </c>
      <c r="X254" s="224">
        <f>I254*Config!F$40</f>
        <v>716776.68620349991</v>
      </c>
      <c r="Y254" s="224">
        <f>J254*Config!G$40</f>
        <v>733466.86556223698</v>
      </c>
      <c r="Z254" s="224">
        <f>K254*Config!H$40</f>
        <v>749823.87614720012</v>
      </c>
      <c r="AA254" s="224">
        <f>L254*Config!I$40</f>
        <v>766216.23242988496</v>
      </c>
      <c r="AB254" s="224">
        <f>M254*Config!J$40</f>
        <v>783241.16620212281</v>
      </c>
      <c r="AC254" s="224">
        <f>N254*Config!K$40</f>
        <v>802822.19535717589</v>
      </c>
      <c r="AD254" s="224">
        <f>O254*Config!L$40</f>
        <v>822892.75024110533</v>
      </c>
      <c r="AE254" s="224">
        <f>P254*Config!M$40</f>
        <v>843465.06899713282</v>
      </c>
      <c r="AF254" s="224">
        <f>Q254*Config!N$40</f>
        <v>864551.69572206098</v>
      </c>
      <c r="AG254" s="225">
        <f>R254*Config!O$40</f>
        <v>896059.18093744991</v>
      </c>
      <c r="AH254" s="226">
        <f t="shared" si="21"/>
        <v>3480129.812265689</v>
      </c>
      <c r="AI254" s="220">
        <f t="shared" si="22"/>
        <v>6949214.0641857889</v>
      </c>
      <c r="AJ254" s="224">
        <f t="shared" si="23"/>
        <v>3749524.8265449447</v>
      </c>
      <c r="AK254" s="225">
        <f t="shared" si="24"/>
        <v>7979315.7177998703</v>
      </c>
      <c r="AL254" s="227">
        <f>IF(OR(SUM(X254:AG254)&lt;&gt;0,A254="EH"),INDEX(CASH!$B:$B,MATCH(A254,CASH!$A:$A,0)),"")</f>
        <v>150</v>
      </c>
      <c r="AM254" s="122">
        <f>AL254*VLOOKUP(C254,Config!$A$3:$C$9,3,FALSE)</f>
        <v>2250</v>
      </c>
      <c r="AN254" s="228">
        <f t="shared" si="25"/>
        <v>0.70443864267626011</v>
      </c>
      <c r="AO254" s="122" t="str">
        <f>IF(ISERROR(VLOOKUP(A254,Config!$A$12:$A$32,1,FALSE)),LEFT(A254,2),"PRL")</f>
        <v>PS</v>
      </c>
      <c r="AP254" s="122" t="str">
        <f t="shared" si="26"/>
        <v>PS011s</v>
      </c>
      <c r="AQ254" s="163" t="s">
        <v>882</v>
      </c>
      <c r="AR254" s="229" t="s">
        <v>781</v>
      </c>
      <c r="AS254" s="367" t="str">
        <f>IF(ISERROR(VLOOKUP($A254,'RAB Cat Lookup'!$B$4:$E$351,2,FALSE))=TRUE,"Unallocated",VLOOKUP($A254,'RAB Cat Lookup'!$B$4:$E$351,2,FALSE))</f>
        <v>Std</v>
      </c>
      <c r="AT254" s="367" t="str">
        <f>IF(ISERROR(VLOOKUP($A254,'RAB Cat Lookup'!$B$4:$E$351,4,FALSE))=TRUE,"Unallocated",VLOOKUP($A254,'RAB Cat Lookup'!$B$4:$E$351,4,FALSE))</f>
        <v>Substations</v>
      </c>
      <c r="AU254" s="121" t="str">
        <f t="shared" si="27"/>
        <v/>
      </c>
    </row>
    <row r="255" spans="1:47" x14ac:dyDescent="0.25">
      <c r="A255" s="217" t="s">
        <v>177</v>
      </c>
      <c r="B255" s="217" t="s">
        <v>786</v>
      </c>
      <c r="C255" s="123" t="s">
        <v>512</v>
      </c>
      <c r="D255" s="218">
        <f>S255/Config!A$40</f>
        <v>17979.103048820307</v>
      </c>
      <c r="E255" s="219">
        <f>T255/Config!B$40</f>
        <v>703156.35819031252</v>
      </c>
      <c r="F255" s="219">
        <f>U255/Config!C$40</f>
        <v>3532415.8821812491</v>
      </c>
      <c r="G255" s="219">
        <f>V255/Config!D$40</f>
        <v>7009037.740000003</v>
      </c>
      <c r="H255" s="219">
        <f>IF('Division Lvl'!H255="","",'Division Lvl'!H255/Escalators!C$11)</f>
        <v>2633018.75</v>
      </c>
      <c r="I255" s="220">
        <f>IF('Division Lvl'!I255="","",'Division Lvl'!I255/Escalators!D$11)</f>
        <v>3096874.8811579789</v>
      </c>
      <c r="J255" s="220">
        <f>IF('Division Lvl'!J255="","",'Division Lvl'!J255/Escalators!E$11)</f>
        <v>0</v>
      </c>
      <c r="K255" s="220">
        <f>IF('Division Lvl'!K255="","",'Division Lvl'!K255/Escalators!F$11)</f>
        <v>0</v>
      </c>
      <c r="L255" s="220">
        <f>IF('Division Lvl'!L255="","",'Division Lvl'!L255/Escalators!G$11)</f>
        <v>0</v>
      </c>
      <c r="M255" s="220">
        <f>IF('Division Lvl'!M255="","",'Division Lvl'!M255/Escalators!H$11)</f>
        <v>0</v>
      </c>
      <c r="N255" s="220">
        <f>IF('Division Lvl'!N255="","",'Division Lvl'!N255/Escalators!I$11)</f>
        <v>0</v>
      </c>
      <c r="O255" s="220">
        <f>IF('Division Lvl'!O255="","",'Division Lvl'!O255/Escalators!J$11)</f>
        <v>0</v>
      </c>
      <c r="P255" s="220">
        <f>IF('Division Lvl'!P255="","",'Division Lvl'!P255/Escalators!K$11)</f>
        <v>0</v>
      </c>
      <c r="Q255" s="220">
        <f>IF('Division Lvl'!Q255="","",'Division Lvl'!Q255/Escalators!L$11)</f>
        <v>0</v>
      </c>
      <c r="R255" s="221">
        <v>0</v>
      </c>
      <c r="S255" s="222">
        <v>16288.18</v>
      </c>
      <c r="T255" s="223">
        <v>652950.58000000007</v>
      </c>
      <c r="U255" s="223">
        <v>3362204.2899999991</v>
      </c>
      <c r="V255" s="223">
        <v>6838085.6000000034</v>
      </c>
      <c r="W255" s="223">
        <v>2633018.75</v>
      </c>
      <c r="X255" s="224">
        <f>I255*Config!F$40</f>
        <v>3174296.7531869281</v>
      </c>
      <c r="Y255" s="224">
        <f>J255*Config!G$40</f>
        <v>0</v>
      </c>
      <c r="Z255" s="224">
        <f>K255*Config!H$40</f>
        <v>0</v>
      </c>
      <c r="AA255" s="224">
        <f>L255*Config!I$40</f>
        <v>0</v>
      </c>
      <c r="AB255" s="224">
        <f>M255*Config!J$40</f>
        <v>0</v>
      </c>
      <c r="AC255" s="224">
        <f>N255*Config!K$40</f>
        <v>0</v>
      </c>
      <c r="AD255" s="224">
        <f>O255*Config!L$40</f>
        <v>0</v>
      </c>
      <c r="AE255" s="224">
        <f>P255*Config!M$40</f>
        <v>0</v>
      </c>
      <c r="AF255" s="224">
        <f>Q255*Config!N$40</f>
        <v>0</v>
      </c>
      <c r="AG255" s="225">
        <f>R255*Config!O$40</f>
        <v>0</v>
      </c>
      <c r="AH255" s="226">
        <f t="shared" si="21"/>
        <v>3096874.8811579789</v>
      </c>
      <c r="AI255" s="220">
        <f t="shared" si="22"/>
        <v>3096874.8811579789</v>
      </c>
      <c r="AJ255" s="224">
        <f t="shared" si="23"/>
        <v>3174296.7531869281</v>
      </c>
      <c r="AK255" s="225">
        <f t="shared" si="24"/>
        <v>3174296.7531869281</v>
      </c>
      <c r="AL255" s="227">
        <f>IF(OR(SUM(X255:AG255)&lt;&gt;0,A255="EH"),INDEX(CASH!$B:$B,MATCH(A255,CASH!$A:$A,0)),"")</f>
        <v>310</v>
      </c>
      <c r="AM255" s="122">
        <f>AL255*VLOOKUP(C255,Config!$A$3:$C$9,3,FALSE)</f>
        <v>4650</v>
      </c>
      <c r="AN255" s="228">
        <f t="shared" si="25"/>
        <v>0.20878312712509098</v>
      </c>
      <c r="AO255" s="122" t="str">
        <f>IF(ISERROR(VLOOKUP(A255,Config!$A$12:$A$32,1,FALSE)),LEFT(A255,2),"PRL")</f>
        <v>PS</v>
      </c>
      <c r="AP255" s="122" t="str">
        <f t="shared" si="26"/>
        <v>PS012s</v>
      </c>
      <c r="AQ255" s="163" t="s">
        <v>882</v>
      </c>
      <c r="AR255" s="229" t="s">
        <v>781</v>
      </c>
      <c r="AS255" s="367" t="str">
        <f>IF(ISERROR(VLOOKUP($A255,'RAB Cat Lookup'!$B$4:$E$351,2,FALSE))=TRUE,"Unallocated",VLOOKUP($A255,'RAB Cat Lookup'!$B$4:$E$351,2,FALSE))</f>
        <v>Std</v>
      </c>
      <c r="AT255" s="367" t="str">
        <f>IF(ISERROR(VLOOKUP($A255,'RAB Cat Lookup'!$B$4:$E$351,4,FALSE))=TRUE,"Unallocated",VLOOKUP($A255,'RAB Cat Lookup'!$B$4:$E$351,4,FALSE))</f>
        <v>Substations</v>
      </c>
      <c r="AU255" s="121" t="str">
        <f t="shared" si="27"/>
        <v/>
      </c>
    </row>
    <row r="256" spans="1:47" x14ac:dyDescent="0.25">
      <c r="A256" s="217" t="s">
        <v>814</v>
      </c>
      <c r="B256" s="217" t="s">
        <v>832</v>
      </c>
      <c r="C256" s="123" t="s">
        <v>512</v>
      </c>
      <c r="D256" s="218">
        <f>S256/Config!A$40</f>
        <v>0</v>
      </c>
      <c r="E256" s="219">
        <f>T256/Config!B$40</f>
        <v>0</v>
      </c>
      <c r="F256" s="219">
        <f>U256/Config!C$40</f>
        <v>0</v>
      </c>
      <c r="G256" s="219">
        <f>V256/Config!D$40</f>
        <v>0</v>
      </c>
      <c r="H256" s="219">
        <f>IF('Division Lvl'!H256="","",'Division Lvl'!H256/Escalators!C$11)</f>
        <v>0</v>
      </c>
      <c r="I256" s="220">
        <f>IF('Division Lvl'!I256="","",'Division Lvl'!I256/Escalators!D$11)</f>
        <v>0</v>
      </c>
      <c r="J256" s="220">
        <f>IF('Division Lvl'!J256="","",'Division Lvl'!J256/Escalators!E$11)</f>
        <v>329115.75169275189</v>
      </c>
      <c r="K256" s="220">
        <f>IF('Division Lvl'!K256="","",'Division Lvl'!K256/Escalators!F$11)</f>
        <v>328249.11885095912</v>
      </c>
      <c r="L256" s="220">
        <f>IF('Division Lvl'!L256="","",'Division Lvl'!L256/Escalators!G$11)</f>
        <v>327244.07091792114</v>
      </c>
      <c r="M256" s="220">
        <f>IF('Division Lvl'!M256="","",'Division Lvl'!M256/Escalators!H$11)</f>
        <v>326356.35826201166</v>
      </c>
      <c r="N256" s="220">
        <f>IF('Division Lvl'!N256="","",'Division Lvl'!N256/Escalators!I$11)</f>
        <v>326356.35826201166</v>
      </c>
      <c r="O256" s="220">
        <f>IF('Division Lvl'!O256="","",'Division Lvl'!O256/Escalators!J$11)</f>
        <v>326356.35826201166</v>
      </c>
      <c r="P256" s="220">
        <f>IF('Division Lvl'!P256="","",'Division Lvl'!P256/Escalators!K$11)</f>
        <v>326356.35826201166</v>
      </c>
      <c r="Q256" s="220">
        <f>IF('Division Lvl'!Q256="","",'Division Lvl'!Q256/Escalators!L$11)</f>
        <v>326356.35826201166</v>
      </c>
      <c r="R256" s="221">
        <v>330000</v>
      </c>
      <c r="S256" s="222">
        <v>0</v>
      </c>
      <c r="T256" s="223">
        <v>0</v>
      </c>
      <c r="U256" s="223">
        <v>0</v>
      </c>
      <c r="V256" s="223">
        <v>0</v>
      </c>
      <c r="W256" s="223">
        <v>0</v>
      </c>
      <c r="X256" s="224">
        <f>I256*Config!F$40</f>
        <v>0</v>
      </c>
      <c r="Y256" s="224">
        <f>J256*Config!G$40</f>
        <v>345777.23662219744</v>
      </c>
      <c r="Z256" s="224">
        <f>K256*Config!H$40</f>
        <v>353488.39875510859</v>
      </c>
      <c r="AA256" s="224">
        <f>L256*Config!I$40</f>
        <v>361216.22385980294</v>
      </c>
      <c r="AB256" s="224">
        <f>M256*Config!J$40</f>
        <v>369242.26406671508</v>
      </c>
      <c r="AC256" s="224">
        <f>N256*Config!K$40</f>
        <v>378473.32066838292</v>
      </c>
      <c r="AD256" s="224">
        <f>O256*Config!L$40</f>
        <v>387935.15368509252</v>
      </c>
      <c r="AE256" s="224">
        <f>P256*Config!M$40</f>
        <v>397633.5325272198</v>
      </c>
      <c r="AF256" s="224">
        <f>Q256*Config!N$40</f>
        <v>407574.37084040022</v>
      </c>
      <c r="AG256" s="225">
        <f>R256*Config!O$40</f>
        <v>422427.89958479785</v>
      </c>
      <c r="AH256" s="226">
        <f t="shared" si="21"/>
        <v>1310965.2997236438</v>
      </c>
      <c r="AI256" s="220">
        <f t="shared" si="22"/>
        <v>2946390.7327716909</v>
      </c>
      <c r="AJ256" s="224">
        <f t="shared" si="23"/>
        <v>1429724.1233038239</v>
      </c>
      <c r="AK256" s="225">
        <f t="shared" si="24"/>
        <v>3423768.4006097172</v>
      </c>
      <c r="AL256" s="227">
        <f>IF(OR(SUM(X256:AG256)&lt;&gt;0,A256="EH"),INDEX(CASH!$B:$B,MATCH(A256,CASH!$A:$A,0)),"")</f>
        <v>240</v>
      </c>
      <c r="AM256" s="122">
        <f>AL256*VLOOKUP(C256,Config!$A$3:$C$9,3,FALSE)</f>
        <v>3600</v>
      </c>
      <c r="AN256" s="228">
        <f t="shared" si="25"/>
        <v>0.42425142341397026</v>
      </c>
      <c r="AO256" s="122" t="str">
        <f>IF(ISERROR(VLOOKUP(A256,Config!$A$12:$A$32,1,FALSE)),LEFT(A256,2),"PRL")</f>
        <v>PS</v>
      </c>
      <c r="AP256" s="122" t="str">
        <f t="shared" si="26"/>
        <v>PS013s</v>
      </c>
      <c r="AQ256" s="163" t="s">
        <v>882</v>
      </c>
      <c r="AR256" s="229" t="s">
        <v>781</v>
      </c>
      <c r="AS256" s="367" t="str">
        <f>IF(ISERROR(VLOOKUP($A256,'RAB Cat Lookup'!$B$4:$E$351,2,FALSE))=TRUE,"Unallocated",VLOOKUP($A256,'RAB Cat Lookup'!$B$4:$E$351,2,FALSE))</f>
        <v>Std</v>
      </c>
      <c r="AT256" s="367" t="str">
        <f>IF(ISERROR(VLOOKUP($A256,'RAB Cat Lookup'!$B$4:$E$351,4,FALSE))=TRUE,"Unallocated",VLOOKUP($A256,'RAB Cat Lookup'!$B$4:$E$351,4,FALSE))</f>
        <v>Substations</v>
      </c>
      <c r="AU256" s="121" t="str">
        <f t="shared" si="27"/>
        <v/>
      </c>
    </row>
    <row r="257" spans="1:47" x14ac:dyDescent="0.25">
      <c r="A257" s="217" t="s">
        <v>815</v>
      </c>
      <c r="B257" s="217" t="s">
        <v>833</v>
      </c>
      <c r="C257" s="123" t="s">
        <v>512</v>
      </c>
      <c r="D257" s="218">
        <f>S257/Config!A$40</f>
        <v>0</v>
      </c>
      <c r="E257" s="219">
        <f>T257/Config!B$40</f>
        <v>0</v>
      </c>
      <c r="F257" s="219">
        <f>U257/Config!C$40</f>
        <v>0</v>
      </c>
      <c r="G257" s="219">
        <f>V257/Config!D$40</f>
        <v>82613.565000000017</v>
      </c>
      <c r="H257" s="219">
        <f>IF('Division Lvl'!H257="","",'Division Lvl'!H257/Escalators!C$11)</f>
        <v>313232.73</v>
      </c>
      <c r="I257" s="220">
        <f>IF('Division Lvl'!I257="","",'Division Lvl'!I257/Escalators!D$11)</f>
        <v>549445.54343125434</v>
      </c>
      <c r="J257" s="220">
        <f>IF('Division Lvl'!J257="","",'Division Lvl'!J257/Escalators!E$11)</f>
        <v>548526.25282125315</v>
      </c>
      <c r="K257" s="220">
        <f>IF('Division Lvl'!K257="","",'Division Lvl'!K257/Escalators!F$11)</f>
        <v>0</v>
      </c>
      <c r="L257" s="220">
        <f>IF('Division Lvl'!L257="","",'Division Lvl'!L257/Escalators!G$11)</f>
        <v>0</v>
      </c>
      <c r="M257" s="220">
        <f>IF('Division Lvl'!M257="","",'Division Lvl'!M257/Escalators!H$11)</f>
        <v>0</v>
      </c>
      <c r="N257" s="220">
        <f>IF('Division Lvl'!N257="","",'Division Lvl'!N257/Escalators!I$11)</f>
        <v>0</v>
      </c>
      <c r="O257" s="220">
        <f>IF('Division Lvl'!O257="","",'Division Lvl'!O257/Escalators!J$11)</f>
        <v>0</v>
      </c>
      <c r="P257" s="220">
        <f>IF('Division Lvl'!P257="","",'Division Lvl'!P257/Escalators!K$11)</f>
        <v>0</v>
      </c>
      <c r="Q257" s="220">
        <f>IF('Division Lvl'!Q257="","",'Division Lvl'!Q257/Escalators!L$11)</f>
        <v>0</v>
      </c>
      <c r="R257" s="221">
        <v>0</v>
      </c>
      <c r="S257" s="222">
        <v>0</v>
      </c>
      <c r="T257" s="223">
        <v>0</v>
      </c>
      <c r="U257" s="223">
        <v>0</v>
      </c>
      <c r="V257" s="223">
        <v>80598.60000000002</v>
      </c>
      <c r="W257" s="223">
        <v>313232.73</v>
      </c>
      <c r="X257" s="224">
        <f>I257*Config!F$40</f>
        <v>563181.68201703567</v>
      </c>
      <c r="Y257" s="224">
        <f>J257*Config!G$40</f>
        <v>576295.3943703291</v>
      </c>
      <c r="Z257" s="224">
        <f>K257*Config!H$40</f>
        <v>0</v>
      </c>
      <c r="AA257" s="224">
        <f>L257*Config!I$40</f>
        <v>0</v>
      </c>
      <c r="AB257" s="224">
        <f>M257*Config!J$40</f>
        <v>0</v>
      </c>
      <c r="AC257" s="224">
        <f>N257*Config!K$40</f>
        <v>0</v>
      </c>
      <c r="AD257" s="224">
        <f>O257*Config!L$40</f>
        <v>0</v>
      </c>
      <c r="AE257" s="224">
        <f>P257*Config!M$40</f>
        <v>0</v>
      </c>
      <c r="AF257" s="224">
        <f>Q257*Config!N$40</f>
        <v>0</v>
      </c>
      <c r="AG257" s="225">
        <f>R257*Config!O$40</f>
        <v>0</v>
      </c>
      <c r="AH257" s="226">
        <f t="shared" si="21"/>
        <v>1097971.7962525075</v>
      </c>
      <c r="AI257" s="220">
        <f t="shared" si="22"/>
        <v>1097971.7962525075</v>
      </c>
      <c r="AJ257" s="224">
        <f t="shared" si="23"/>
        <v>1139477.0763873649</v>
      </c>
      <c r="AK257" s="225">
        <f t="shared" si="24"/>
        <v>1139477.0763873649</v>
      </c>
      <c r="AL257" s="227">
        <f>IF(OR(SUM(X257:AG257)&lt;&gt;0,A257="EH"),INDEX(CASH!$B:$B,MATCH(A257,CASH!$A:$A,0)),"")</f>
        <v>170</v>
      </c>
      <c r="AM257" s="122">
        <f>AL257*VLOOKUP(C257,Config!$A$3:$C$9,3,FALSE)</f>
        <v>2550</v>
      </c>
      <c r="AN257" s="228">
        <f t="shared" si="25"/>
        <v>0.68279183402497479</v>
      </c>
      <c r="AO257" s="122" t="str">
        <f>IF(ISERROR(VLOOKUP(A257,Config!$A$12:$A$32,1,FALSE)),LEFT(A257,2),"PRL")</f>
        <v>PS</v>
      </c>
      <c r="AP257" s="122" t="str">
        <f t="shared" si="26"/>
        <v>PS014s</v>
      </c>
      <c r="AQ257" s="163" t="s">
        <v>882</v>
      </c>
      <c r="AR257" s="229" t="s">
        <v>781</v>
      </c>
      <c r="AS257" s="367" t="str">
        <f>IF(ISERROR(VLOOKUP($A257,'RAB Cat Lookup'!$B$4:$E$351,2,FALSE))=TRUE,"Unallocated",VLOOKUP($A257,'RAB Cat Lookup'!$B$4:$E$351,2,FALSE))</f>
        <v>Std</v>
      </c>
      <c r="AT257" s="367" t="str">
        <f>IF(ISERROR(VLOOKUP($A257,'RAB Cat Lookup'!$B$4:$E$351,4,FALSE))=TRUE,"Unallocated",VLOOKUP($A257,'RAB Cat Lookup'!$B$4:$E$351,4,FALSE))</f>
        <v>Substations</v>
      </c>
      <c r="AU257" s="121" t="str">
        <f t="shared" si="27"/>
        <v/>
      </c>
    </row>
    <row r="258" spans="1:47" x14ac:dyDescent="0.25">
      <c r="A258" s="217" t="s">
        <v>924</v>
      </c>
      <c r="B258" s="217" t="s">
        <v>925</v>
      </c>
      <c r="C258" s="123" t="s">
        <v>512</v>
      </c>
      <c r="D258" s="218">
        <f>S258/Config!A$40</f>
        <v>0</v>
      </c>
      <c r="E258" s="219">
        <f>T258/Config!B$40</f>
        <v>0</v>
      </c>
      <c r="F258" s="219">
        <f>U258/Config!C$40</f>
        <v>0</v>
      </c>
      <c r="G258" s="219">
        <f>V258/Config!D$40</f>
        <v>0</v>
      </c>
      <c r="H258" s="219">
        <f>IF('Division Lvl'!H258="","",'Division Lvl'!H258/Escalators!C$11)</f>
        <v>3685231.26</v>
      </c>
      <c r="I258" s="220">
        <f>IF('Division Lvl'!I258="","",'Division Lvl'!I258/Escalators!D$11)</f>
        <v>3995967.5885909405</v>
      </c>
      <c r="J258" s="220">
        <f>IF('Division Lvl'!J258="","",'Division Lvl'!J258/Escalators!E$11)</f>
        <v>3989281.838700023</v>
      </c>
      <c r="K258" s="220">
        <f>IF('Division Lvl'!K258="","",'Division Lvl'!K258/Escalators!F$11)</f>
        <v>3978777.1981934439</v>
      </c>
      <c r="L258" s="220">
        <f>IF('Division Lvl'!L258="","",'Division Lvl'!L258/Escalators!G$11)</f>
        <v>3966594.7990051047</v>
      </c>
      <c r="M258" s="220">
        <f>IF('Division Lvl'!M258="","",'Division Lvl'!M258/Escalators!H$11)</f>
        <v>3955834.6456001415</v>
      </c>
      <c r="N258" s="220">
        <f>IF('Division Lvl'!N258="","",'Division Lvl'!N258/Escalators!I$11)</f>
        <v>3955834.6456001415</v>
      </c>
      <c r="O258" s="220">
        <f>IF('Division Lvl'!O258="","",'Division Lvl'!O258/Escalators!J$11)</f>
        <v>3955834.6456001415</v>
      </c>
      <c r="P258" s="220">
        <f>IF('Division Lvl'!P258="","",'Division Lvl'!P258/Escalators!K$11)</f>
        <v>3955834.6456001415</v>
      </c>
      <c r="Q258" s="220">
        <f>IF('Division Lvl'!Q258="","",'Division Lvl'!Q258/Escalators!L$11)</f>
        <v>3955834.6456001415</v>
      </c>
      <c r="R258" s="221">
        <v>4000000</v>
      </c>
      <c r="S258" s="222">
        <v>0</v>
      </c>
      <c r="T258" s="223">
        <v>0</v>
      </c>
      <c r="U258" s="223">
        <v>0</v>
      </c>
      <c r="V258" s="223">
        <v>0</v>
      </c>
      <c r="W258" s="223">
        <v>3685231.26</v>
      </c>
      <c r="X258" s="224">
        <f>I258*Config!F$40</f>
        <v>4095866.7783057136</v>
      </c>
      <c r="Y258" s="224">
        <f>J258*Config!G$40</f>
        <v>4191239.2317842115</v>
      </c>
      <c r="Z258" s="224">
        <f>K258*Config!H$40</f>
        <v>4284707.863698286</v>
      </c>
      <c r="AA258" s="224">
        <f>L258*Config!I$40</f>
        <v>4378378.4710279144</v>
      </c>
      <c r="AB258" s="224">
        <f>M258*Config!J$40</f>
        <v>4475663.806869274</v>
      </c>
      <c r="AC258" s="224">
        <f>N258*Config!K$40</f>
        <v>4587555.402041005</v>
      </c>
      <c r="AD258" s="224">
        <f>O258*Config!L$40</f>
        <v>4702244.28709203</v>
      </c>
      <c r="AE258" s="224">
        <f>P258*Config!M$40</f>
        <v>4819800.3942693304</v>
      </c>
      <c r="AF258" s="224">
        <f>Q258*Config!N$40</f>
        <v>4940295.404126063</v>
      </c>
      <c r="AG258" s="225">
        <f>R258*Config!O$40</f>
        <v>5120338.1767854281</v>
      </c>
      <c r="AH258" s="226">
        <f t="shared" ref="AH258:AH321" si="28">SUM(I258:M258)</f>
        <v>19886456.070089653</v>
      </c>
      <c r="AI258" s="220">
        <f t="shared" ref="AI258:AI321" si="29">SUM(I258:R258)</f>
        <v>39709794.652490214</v>
      </c>
      <c r="AJ258" s="224">
        <f t="shared" ref="AJ258:AJ321" si="30">SUM(X258:AB258)</f>
        <v>21425856.151685402</v>
      </c>
      <c r="AK258" s="225">
        <f t="shared" ref="AK258:AK321" si="31">SUM(X258:AG258)</f>
        <v>45596089.815999255</v>
      </c>
      <c r="AL258" s="227">
        <f>IF(OR(SUM(X258:AG258)&lt;&gt;0,A258="EH"),INDEX(CASH!$B:$B,MATCH(A258,CASH!$A:$A,0)),"")</f>
        <v>400</v>
      </c>
      <c r="AM258" s="122">
        <f>AL258*VLOOKUP(C258,Config!$A$3:$C$9,3,FALSE)</f>
        <v>6000</v>
      </c>
      <c r="AN258" s="228">
        <f t="shared" ref="AN258:AN321" si="32">SUMIF($AM$2:$AM$418,"&gt;="&amp;AM258,$AJ$2:$AJ$418)/SUM($AJ$2:$AJ$418)</f>
        <v>1.6630389671607845E-2</v>
      </c>
      <c r="AO258" s="122" t="str">
        <f>IF(ISERROR(VLOOKUP(A258,Config!$A$12:$A$32,1,FALSE)),LEFT(A258,2),"PRL")</f>
        <v>RC</v>
      </c>
      <c r="AP258" s="122" t="str">
        <f t="shared" ref="AP258:AP321" si="33">A258&amp;IF(LEFT(C258)="P",LOWER(MID(C258,11,1)),"")</f>
        <v>RCs</v>
      </c>
      <c r="AQ258" s="163" t="s">
        <v>179</v>
      </c>
      <c r="AR258" s="229" t="s">
        <v>781</v>
      </c>
      <c r="AS258" s="367" t="str">
        <f>IF(ISERROR(VLOOKUP($A258,'RAB Cat Lookup'!$B$4:$E$351,2,FALSE))=TRUE,"Unallocated",VLOOKUP($A258,'RAB Cat Lookup'!$B$4:$E$351,2,FALSE))</f>
        <v>Std</v>
      </c>
      <c r="AT258" s="367" t="str">
        <f>IF(ISERROR(VLOOKUP($A258,'RAB Cat Lookup'!$B$4:$E$351,4,FALSE))=TRUE,"Unallocated",VLOOKUP($A258,'RAB Cat Lookup'!$B$4:$E$351,4,FALSE))</f>
        <v>Distribution lines and cables</v>
      </c>
      <c r="AU258" s="121" t="str">
        <f t="shared" si="27"/>
        <v/>
      </c>
    </row>
    <row r="259" spans="1:47" x14ac:dyDescent="0.25">
      <c r="A259" s="217" t="s">
        <v>153</v>
      </c>
      <c r="B259" s="217" t="s">
        <v>343</v>
      </c>
      <c r="C259" s="123" t="s">
        <v>512</v>
      </c>
      <c r="D259" s="218">
        <f>S259/Config!A$40</f>
        <v>6307384.04216603</v>
      </c>
      <c r="E259" s="219">
        <f>T259/Config!B$40</f>
        <v>4721125.3511971869</v>
      </c>
      <c r="F259" s="219">
        <f>U259/Config!C$40</f>
        <v>2665383.5560250008</v>
      </c>
      <c r="G259" s="219">
        <f>V259/Config!D$40</f>
        <v>3560136.8562499988</v>
      </c>
      <c r="H259" s="219">
        <f>IF('Division Lvl'!H259="","",'Division Lvl'!H259/Escalators!C$11)</f>
        <v>359985.37</v>
      </c>
      <c r="I259" s="220">
        <f>IF('Division Lvl'!I259="","",'Division Lvl'!I259/Escalators!D$11)</f>
        <v>0</v>
      </c>
      <c r="J259" s="220">
        <f>IF('Division Lvl'!J259="","",'Division Lvl'!J259/Escalators!E$11)</f>
        <v>0</v>
      </c>
      <c r="K259" s="220">
        <f>IF('Division Lvl'!K259="","",'Division Lvl'!K259/Escalators!F$11)</f>
        <v>0</v>
      </c>
      <c r="L259" s="220">
        <f>IF('Division Lvl'!L259="","",'Division Lvl'!L259/Escalators!G$11)</f>
        <v>0</v>
      </c>
      <c r="M259" s="220">
        <f>IF('Division Lvl'!M259="","",'Division Lvl'!M259/Escalators!H$11)</f>
        <v>0</v>
      </c>
      <c r="N259" s="220">
        <f>IF('Division Lvl'!N259="","",'Division Lvl'!N259/Escalators!I$11)</f>
        <v>0</v>
      </c>
      <c r="O259" s="220">
        <f>IF('Division Lvl'!O259="","",'Division Lvl'!O259/Escalators!J$11)</f>
        <v>0</v>
      </c>
      <c r="P259" s="220">
        <f>IF('Division Lvl'!P259="","",'Division Lvl'!P259/Escalators!K$11)</f>
        <v>0</v>
      </c>
      <c r="Q259" s="220">
        <f>IF('Division Lvl'!Q259="","",'Division Lvl'!Q259/Escalators!L$11)</f>
        <v>0</v>
      </c>
      <c r="R259" s="221">
        <v>0</v>
      </c>
      <c r="S259" s="222">
        <v>5714178.6400000006</v>
      </c>
      <c r="T259" s="223">
        <v>4384034.22</v>
      </c>
      <c r="U259" s="223">
        <v>2536950.4400000009</v>
      </c>
      <c r="V259" s="223">
        <v>3473304.2499999991</v>
      </c>
      <c r="W259" s="223">
        <v>359985.37</v>
      </c>
      <c r="X259" s="224">
        <f>I259*Config!F$40</f>
        <v>0</v>
      </c>
      <c r="Y259" s="224">
        <f>J259*Config!G$40</f>
        <v>0</v>
      </c>
      <c r="Z259" s="224">
        <f>K259*Config!H$40</f>
        <v>0</v>
      </c>
      <c r="AA259" s="224">
        <f>L259*Config!I$40</f>
        <v>0</v>
      </c>
      <c r="AB259" s="224">
        <f>M259*Config!J$40</f>
        <v>0</v>
      </c>
      <c r="AC259" s="224">
        <f>N259*Config!K$40</f>
        <v>0</v>
      </c>
      <c r="AD259" s="224">
        <f>O259*Config!L$40</f>
        <v>0</v>
      </c>
      <c r="AE259" s="224">
        <f>P259*Config!M$40</f>
        <v>0</v>
      </c>
      <c r="AF259" s="224">
        <f>Q259*Config!N$40</f>
        <v>0</v>
      </c>
      <c r="AG259" s="225">
        <f>R259*Config!O$40</f>
        <v>0</v>
      </c>
      <c r="AH259" s="226">
        <f t="shared" si="28"/>
        <v>0</v>
      </c>
      <c r="AI259" s="220">
        <f t="shared" si="29"/>
        <v>0</v>
      </c>
      <c r="AJ259" s="224">
        <f t="shared" si="30"/>
        <v>0</v>
      </c>
      <c r="AK259" s="225">
        <f t="shared" si="31"/>
        <v>0</v>
      </c>
      <c r="AL259" s="227" t="str">
        <f>IF(OR(SUM(X259:AG259)&lt;&gt;0,A259="EH"),INDEX(CASH!$B:$B,MATCH(A259,CASH!$A:$A,0)),"")</f>
        <v/>
      </c>
      <c r="AM259" s="230">
        <v>6000</v>
      </c>
      <c r="AN259" s="228">
        <f t="shared" si="32"/>
        <v>1.6630389671607845E-2</v>
      </c>
      <c r="AO259" s="122" t="str">
        <f>IF(ISERROR(VLOOKUP(A259,Config!$A$12:$A$32,1,FALSE)),LEFT(A259,2),"PRL")</f>
        <v>RI</v>
      </c>
      <c r="AP259" s="122" t="str">
        <f t="shared" si="33"/>
        <v>RIs</v>
      </c>
      <c r="AQ259" s="163" t="s">
        <v>179</v>
      </c>
      <c r="AR259" s="229" t="s">
        <v>781</v>
      </c>
      <c r="AS259" s="367" t="str">
        <f>IF(ISERROR(VLOOKUP($A259,'RAB Cat Lookup'!$B$4:$E$351,2,FALSE))=TRUE,"Unallocated",VLOOKUP($A259,'RAB Cat Lookup'!$B$4:$E$351,2,FALSE))</f>
        <v>Std</v>
      </c>
      <c r="AT259" s="367" t="str">
        <f>IF(ISERROR(VLOOKUP($A259,'RAB Cat Lookup'!$B$4:$E$351,4,FALSE))=TRUE,"Unallocated",VLOOKUP($A259,'RAB Cat Lookup'!$B$4:$E$351,4,FALSE))</f>
        <v>Distribution lines and cables</v>
      </c>
      <c r="AU259" s="121" t="str">
        <f t="shared" si="27"/>
        <v/>
      </c>
    </row>
    <row r="260" spans="1:47" x14ac:dyDescent="0.25">
      <c r="A260" s="217" t="s">
        <v>508</v>
      </c>
      <c r="B260" s="217" t="s">
        <v>574</v>
      </c>
      <c r="C260" s="123" t="s">
        <v>512</v>
      </c>
      <c r="D260" s="218">
        <f>S260/Config!A$40</f>
        <v>15629.262014742184</v>
      </c>
      <c r="E260" s="219">
        <f>T260/Config!B$40</f>
        <v>0</v>
      </c>
      <c r="F260" s="219">
        <f>U260/Config!C$40</f>
        <v>0</v>
      </c>
      <c r="G260" s="219">
        <f>V260/Config!D$40</f>
        <v>0</v>
      </c>
      <c r="H260" s="219">
        <f>IF('Division Lvl'!H260="","",'Division Lvl'!H260/Escalators!C$11)</f>
        <v>0</v>
      </c>
      <c r="I260" s="220">
        <f>IF('Division Lvl'!I260="","",'Division Lvl'!I260/Escalators!D$11)</f>
        <v>0</v>
      </c>
      <c r="J260" s="220">
        <f>IF('Division Lvl'!J260="","",'Division Lvl'!J260/Escalators!E$11)</f>
        <v>0</v>
      </c>
      <c r="K260" s="220">
        <f>IF('Division Lvl'!K260="","",'Division Lvl'!K260/Escalators!F$11)</f>
        <v>0</v>
      </c>
      <c r="L260" s="220">
        <f>IF('Division Lvl'!L260="","",'Division Lvl'!L260/Escalators!G$11)</f>
        <v>0</v>
      </c>
      <c r="M260" s="220">
        <f>IF('Division Lvl'!M260="","",'Division Lvl'!M260/Escalators!H$11)</f>
        <v>0</v>
      </c>
      <c r="N260" s="220">
        <f>IF('Division Lvl'!N260="","",'Division Lvl'!N260/Escalators!I$11)</f>
        <v>0</v>
      </c>
      <c r="O260" s="220">
        <f>IF('Division Lvl'!O260="","",'Division Lvl'!O260/Escalators!J$11)</f>
        <v>0</v>
      </c>
      <c r="P260" s="220">
        <f>IF('Division Lvl'!P260="","",'Division Lvl'!P260/Escalators!K$11)</f>
        <v>0</v>
      </c>
      <c r="Q260" s="220">
        <f>IF('Division Lvl'!Q260="","",'Division Lvl'!Q260/Escalators!L$11)</f>
        <v>0</v>
      </c>
      <c r="R260" s="221">
        <v>0</v>
      </c>
      <c r="S260" s="222">
        <v>14159.34</v>
      </c>
      <c r="T260" s="223">
        <v>0</v>
      </c>
      <c r="U260" s="223">
        <v>0</v>
      </c>
      <c r="V260" s="223">
        <v>0</v>
      </c>
      <c r="W260" s="223">
        <v>0</v>
      </c>
      <c r="X260" s="224">
        <f>I260*Config!F$40</f>
        <v>0</v>
      </c>
      <c r="Y260" s="224">
        <f>J260*Config!G$40</f>
        <v>0</v>
      </c>
      <c r="Z260" s="224">
        <f>K260*Config!H$40</f>
        <v>0</v>
      </c>
      <c r="AA260" s="224">
        <f>L260*Config!I$40</f>
        <v>0</v>
      </c>
      <c r="AB260" s="224">
        <f>M260*Config!J$40</f>
        <v>0</v>
      </c>
      <c r="AC260" s="224">
        <f>N260*Config!K$40</f>
        <v>0</v>
      </c>
      <c r="AD260" s="224">
        <f>O260*Config!L$40</f>
        <v>0</v>
      </c>
      <c r="AE260" s="224">
        <f>P260*Config!M$40</f>
        <v>0</v>
      </c>
      <c r="AF260" s="224">
        <f>Q260*Config!N$40</f>
        <v>0</v>
      </c>
      <c r="AG260" s="225">
        <f>R260*Config!O$40</f>
        <v>0</v>
      </c>
      <c r="AH260" s="226">
        <f t="shared" si="28"/>
        <v>0</v>
      </c>
      <c r="AI260" s="220">
        <f t="shared" si="29"/>
        <v>0</v>
      </c>
      <c r="AJ260" s="224">
        <f t="shared" si="30"/>
        <v>0</v>
      </c>
      <c r="AK260" s="225">
        <f t="shared" si="31"/>
        <v>0</v>
      </c>
      <c r="AL260" s="227" t="str">
        <f>IF(OR(SUM(X260:AG260)&lt;&gt;0,A260="EH"),INDEX(CASH!$B:$B,MATCH(A260,CASH!$A:$A,0)),"")</f>
        <v/>
      </c>
      <c r="AM260" s="231">
        <v>4950</v>
      </c>
      <c r="AN260" s="228">
        <f t="shared" si="32"/>
        <v>0.12482092704578877</v>
      </c>
      <c r="AO260" s="122" t="str">
        <f>IF(ISERROR(VLOOKUP(A260,Config!$A$12:$A$32,1,FALSE)),LEFT(A260,2),"PRL")</f>
        <v>SG</v>
      </c>
      <c r="AP260" s="122" t="str">
        <f t="shared" si="33"/>
        <v>SG001s</v>
      </c>
      <c r="AQ260" s="163" t="s">
        <v>684</v>
      </c>
      <c r="AR260" s="229" t="s">
        <v>781</v>
      </c>
      <c r="AS260" s="367" t="str">
        <f>IF(ISERROR(VLOOKUP($A260,'RAB Cat Lookup'!$B$4:$E$351,2,FALSE))=TRUE,"Unallocated",VLOOKUP($A260,'RAB Cat Lookup'!$B$4:$E$351,2,FALSE))</f>
        <v>Unallocated</v>
      </c>
      <c r="AT260" s="367" t="str">
        <f>IF(ISERROR(VLOOKUP($A260,'RAB Cat Lookup'!$B$4:$E$351,4,FALSE))=TRUE,"Unallocated",VLOOKUP($A260,'RAB Cat Lookup'!$B$4:$E$351,4,FALSE))</f>
        <v>Unallocated</v>
      </c>
      <c r="AU260" s="121" t="str">
        <f t="shared" si="27"/>
        <v/>
      </c>
    </row>
    <row r="261" spans="1:47" x14ac:dyDescent="0.25">
      <c r="A261" s="217" t="s">
        <v>509</v>
      </c>
      <c r="B261" s="217" t="s">
        <v>575</v>
      </c>
      <c r="C261" s="123" t="s">
        <v>512</v>
      </c>
      <c r="D261" s="218">
        <f>S261/Config!A$40</f>
        <v>5494.2286630859362</v>
      </c>
      <c r="E261" s="219">
        <f>T261/Config!B$40</f>
        <v>0</v>
      </c>
      <c r="F261" s="219">
        <f>U261/Config!C$40</f>
        <v>0</v>
      </c>
      <c r="G261" s="219">
        <f>V261/Config!D$40</f>
        <v>0</v>
      </c>
      <c r="H261" s="219">
        <f>IF('Division Lvl'!H261="","",'Division Lvl'!H261/Escalators!C$11)</f>
        <v>0</v>
      </c>
      <c r="I261" s="220">
        <f>IF('Division Lvl'!I261="","",'Division Lvl'!I261/Escalators!D$11)</f>
        <v>0</v>
      </c>
      <c r="J261" s="220">
        <f>IF('Division Lvl'!J261="","",'Division Lvl'!J261/Escalators!E$11)</f>
        <v>0</v>
      </c>
      <c r="K261" s="220">
        <f>IF('Division Lvl'!K261="","",'Division Lvl'!K261/Escalators!F$11)</f>
        <v>0</v>
      </c>
      <c r="L261" s="220">
        <f>IF('Division Lvl'!L261="","",'Division Lvl'!L261/Escalators!G$11)</f>
        <v>0</v>
      </c>
      <c r="M261" s="220">
        <f>IF('Division Lvl'!M261="","",'Division Lvl'!M261/Escalators!H$11)</f>
        <v>0</v>
      </c>
      <c r="N261" s="220">
        <f>IF('Division Lvl'!N261="","",'Division Lvl'!N261/Escalators!I$11)</f>
        <v>0</v>
      </c>
      <c r="O261" s="220">
        <f>IF('Division Lvl'!O261="","",'Division Lvl'!O261/Escalators!J$11)</f>
        <v>0</v>
      </c>
      <c r="P261" s="220">
        <f>IF('Division Lvl'!P261="","",'Division Lvl'!P261/Escalators!K$11)</f>
        <v>0</v>
      </c>
      <c r="Q261" s="220">
        <f>IF('Division Lvl'!Q261="","",'Division Lvl'!Q261/Escalators!L$11)</f>
        <v>0</v>
      </c>
      <c r="R261" s="221">
        <v>0</v>
      </c>
      <c r="S261" s="222">
        <v>4977.5</v>
      </c>
      <c r="T261" s="223">
        <v>0</v>
      </c>
      <c r="U261" s="223">
        <v>0</v>
      </c>
      <c r="V261" s="223">
        <v>0</v>
      </c>
      <c r="W261" s="223">
        <v>0</v>
      </c>
      <c r="X261" s="224">
        <f>I261*Config!F$40</f>
        <v>0</v>
      </c>
      <c r="Y261" s="224">
        <f>J261*Config!G$40</f>
        <v>0</v>
      </c>
      <c r="Z261" s="224">
        <f>K261*Config!H$40</f>
        <v>0</v>
      </c>
      <c r="AA261" s="224">
        <f>L261*Config!I$40</f>
        <v>0</v>
      </c>
      <c r="AB261" s="224">
        <f>M261*Config!J$40</f>
        <v>0</v>
      </c>
      <c r="AC261" s="224">
        <f>N261*Config!K$40</f>
        <v>0</v>
      </c>
      <c r="AD261" s="224">
        <f>O261*Config!L$40</f>
        <v>0</v>
      </c>
      <c r="AE261" s="224">
        <f>P261*Config!M$40</f>
        <v>0</v>
      </c>
      <c r="AF261" s="224">
        <f>Q261*Config!N$40</f>
        <v>0</v>
      </c>
      <c r="AG261" s="225">
        <f>R261*Config!O$40</f>
        <v>0</v>
      </c>
      <c r="AH261" s="226">
        <f t="shared" si="28"/>
        <v>0</v>
      </c>
      <c r="AI261" s="220">
        <f t="shared" si="29"/>
        <v>0</v>
      </c>
      <c r="AJ261" s="224">
        <f t="shared" si="30"/>
        <v>0</v>
      </c>
      <c r="AK261" s="225">
        <f t="shared" si="31"/>
        <v>0</v>
      </c>
      <c r="AL261" s="227" t="str">
        <f>IF(OR(SUM(X261:AG261)&lt;&gt;0,A261="EH"),INDEX(CASH!$B:$B,MATCH(A261,CASH!$A:$A,0)),"")</f>
        <v/>
      </c>
      <c r="AM261" s="231">
        <v>4950</v>
      </c>
      <c r="AN261" s="228">
        <f t="shared" si="32"/>
        <v>0.12482092704578877</v>
      </c>
      <c r="AO261" s="122" t="str">
        <f>IF(ISERROR(VLOOKUP(A261,Config!$A$12:$A$32,1,FALSE)),LEFT(A261,2),"PRL")</f>
        <v>SG</v>
      </c>
      <c r="AP261" s="122" t="str">
        <f t="shared" si="33"/>
        <v>SG002s</v>
      </c>
      <c r="AQ261" s="163" t="s">
        <v>684</v>
      </c>
      <c r="AR261" s="229" t="s">
        <v>781</v>
      </c>
      <c r="AS261" s="367" t="str">
        <f>IF(ISERROR(VLOOKUP($A261,'RAB Cat Lookup'!$B$4:$E$351,2,FALSE))=TRUE,"Unallocated",VLOOKUP($A261,'RAB Cat Lookup'!$B$4:$E$351,2,FALSE))</f>
        <v>Unallocated</v>
      </c>
      <c r="AT261" s="367" t="str">
        <f>IF(ISERROR(VLOOKUP($A261,'RAB Cat Lookup'!$B$4:$E$351,4,FALSE))=TRUE,"Unallocated",VLOOKUP($A261,'RAB Cat Lookup'!$B$4:$E$351,4,FALSE))</f>
        <v>Unallocated</v>
      </c>
      <c r="AU261" s="121" t="str">
        <f t="shared" ref="AU261:AU324" si="34">IF(AND(AT261=1,SUM(AI261&lt;&gt;0)),A261,"")</f>
        <v/>
      </c>
    </row>
    <row r="262" spans="1:47" x14ac:dyDescent="0.25">
      <c r="A262" s="217" t="s">
        <v>131</v>
      </c>
      <c r="B262" s="217" t="s">
        <v>1027</v>
      </c>
      <c r="C262" s="123" t="s">
        <v>512</v>
      </c>
      <c r="D262" s="218">
        <f>S262/Config!A$40</f>
        <v>962081.75909257389</v>
      </c>
      <c r="E262" s="219">
        <f>T262/Config!B$40</f>
        <v>1054541.6230989064</v>
      </c>
      <c r="F262" s="219">
        <f>U262/Config!C$40</f>
        <v>1377529.3956937483</v>
      </c>
      <c r="G262" s="219">
        <f>V262/Config!D$40</f>
        <v>983564.67225000157</v>
      </c>
      <c r="H262" s="219">
        <f>IF('Division Lvl'!H262="","",'Division Lvl'!H262/Escalators!C$11)</f>
        <v>1100000</v>
      </c>
      <c r="I262" s="220">
        <f>IF('Division Lvl'!I262="","",'Division Lvl'!I262/Escalators!D$11)</f>
        <v>1748235.8200085363</v>
      </c>
      <c r="J262" s="220">
        <f>IF('Division Lvl'!J262="","",'Division Lvl'!J262/Escalators!E$11)</f>
        <v>1745310.8044312601</v>
      </c>
      <c r="K262" s="220">
        <f>IF('Division Lvl'!K262="","",'Division Lvl'!K262/Escalators!F$11)</f>
        <v>1740715.0242096318</v>
      </c>
      <c r="L262" s="220">
        <f>IF('Division Lvl'!L262="","",'Division Lvl'!L262/Escalators!G$11)</f>
        <v>1735385.2245647332</v>
      </c>
      <c r="M262" s="220">
        <f>IF('Division Lvl'!M262="","",'Division Lvl'!M262/Escalators!H$11)</f>
        <v>1730677.6574500618</v>
      </c>
      <c r="N262" s="220">
        <f>IF('Division Lvl'!N262="","",'Division Lvl'!N262/Escalators!I$11)</f>
        <v>1730677.6574500618</v>
      </c>
      <c r="O262" s="220">
        <f>IF('Division Lvl'!O262="","",'Division Lvl'!O262/Escalators!J$11)</f>
        <v>1730677.6574500618</v>
      </c>
      <c r="P262" s="220">
        <f>IF('Division Lvl'!P262="","",'Division Lvl'!P262/Escalators!K$11)</f>
        <v>1730677.6574500618</v>
      </c>
      <c r="Q262" s="220">
        <f>IF('Division Lvl'!Q262="","",'Division Lvl'!Q262/Escalators!L$11)</f>
        <v>1730677.6574500618</v>
      </c>
      <c r="R262" s="221">
        <v>1750000</v>
      </c>
      <c r="S262" s="222">
        <v>871598.59</v>
      </c>
      <c r="T262" s="223">
        <v>979246.73000000021</v>
      </c>
      <c r="U262" s="223">
        <v>1311152.3099999984</v>
      </c>
      <c r="V262" s="223">
        <v>959575.29000000167</v>
      </c>
      <c r="W262" s="223">
        <v>1100000</v>
      </c>
      <c r="X262" s="224">
        <f>I262*Config!F$40</f>
        <v>1791941.7155087495</v>
      </c>
      <c r="Y262" s="224">
        <f>J262*Config!G$40</f>
        <v>1833667.1639055924</v>
      </c>
      <c r="Z262" s="224">
        <f>K262*Config!H$40</f>
        <v>1874559.6903680004</v>
      </c>
      <c r="AA262" s="224">
        <f>L262*Config!I$40</f>
        <v>1915540.5810747126</v>
      </c>
      <c r="AB262" s="224">
        <f>M262*Config!J$40</f>
        <v>1958102.915505307</v>
      </c>
      <c r="AC262" s="224">
        <f>N262*Config!K$40</f>
        <v>2007055.4883929396</v>
      </c>
      <c r="AD262" s="224">
        <f>O262*Config!L$40</f>
        <v>2057231.8756027631</v>
      </c>
      <c r="AE262" s="224">
        <f>P262*Config!M$40</f>
        <v>2108662.6724928319</v>
      </c>
      <c r="AF262" s="224">
        <f>Q262*Config!N$40</f>
        <v>2161379.2393051526</v>
      </c>
      <c r="AG262" s="225">
        <f>R262*Config!O$40</f>
        <v>2240147.952343625</v>
      </c>
      <c r="AH262" s="226">
        <f t="shared" si="28"/>
        <v>8700324.5306642223</v>
      </c>
      <c r="AI262" s="220">
        <f t="shared" si="29"/>
        <v>17373035.160464466</v>
      </c>
      <c r="AJ262" s="224">
        <f t="shared" si="30"/>
        <v>9373812.0663623624</v>
      </c>
      <c r="AK262" s="225">
        <f t="shared" si="31"/>
        <v>19948289.294499673</v>
      </c>
      <c r="AL262" s="227">
        <f>IF(OR(SUM(X262:AG262)&lt;&gt;0,A262="EH"),INDEX(CASH!$B:$B,MATCH(A262,CASH!$A:$A,0)),"")</f>
        <v>100</v>
      </c>
      <c r="AM262" s="122">
        <f>AL262*VLOOKUP(C262,Config!$A$3:$C$9,3,FALSE)</f>
        <v>1500</v>
      </c>
      <c r="AN262" s="228">
        <f t="shared" si="32"/>
        <v>0.92238653603944176</v>
      </c>
      <c r="AO262" s="122" t="str">
        <f>IF(ISERROR(VLOOKUP(A262,Config!$A$12:$A$32,1,FALSE)),LEFT(A262,2),"PRL")</f>
        <v>SL</v>
      </c>
      <c r="AP262" s="122" t="str">
        <f t="shared" si="33"/>
        <v>SL001s</v>
      </c>
      <c r="AQ262" s="163" t="s">
        <v>684</v>
      </c>
      <c r="AR262" s="229" t="s">
        <v>1030</v>
      </c>
      <c r="AS262" s="367" t="str">
        <f>IF(ISERROR(VLOOKUP($A262,'RAB Cat Lookup'!$B$4:$E$351,2,FALSE))=TRUE,"Unallocated",VLOOKUP($A262,'RAB Cat Lookup'!$B$4:$E$351,2,FALSE))</f>
        <v>Alt</v>
      </c>
      <c r="AT262" s="367" t="str">
        <f>IF(ISERROR(VLOOKUP($A262,'RAB Cat Lookup'!$B$4:$E$351,4,FALSE))=TRUE,"Unallocated",VLOOKUP($A262,'RAB Cat Lookup'!$B$4:$E$351,4,FALSE))</f>
        <v>Public lighting</v>
      </c>
      <c r="AU262" s="121" t="str">
        <f t="shared" si="34"/>
        <v/>
      </c>
    </row>
    <row r="263" spans="1:47" x14ac:dyDescent="0.25">
      <c r="A263" s="217" t="s">
        <v>132</v>
      </c>
      <c r="B263" s="217" t="s">
        <v>1028</v>
      </c>
      <c r="C263" s="123" t="s">
        <v>512</v>
      </c>
      <c r="D263" s="218">
        <f>S263/Config!A$40</f>
        <v>5434956.2619808316</v>
      </c>
      <c r="E263" s="219">
        <f>T263/Config!B$40</f>
        <v>7073916.1609996874</v>
      </c>
      <c r="F263" s="219">
        <f>U263/Config!C$40</f>
        <v>2519818.4746875041</v>
      </c>
      <c r="G263" s="219">
        <f>V263/Config!D$40</f>
        <v>3787356.713999995</v>
      </c>
      <c r="H263" s="219">
        <f>IF('Division Lvl'!H263="","",'Division Lvl'!H263/Escalators!C$11)</f>
        <v>1900000</v>
      </c>
      <c r="I263" s="220">
        <f>IF('Division Lvl'!I263="","",'Division Lvl'!I263/Escalators!D$11)</f>
        <v>2996975.6914432053</v>
      </c>
      <c r="J263" s="220">
        <f>IF('Division Lvl'!J263="","",'Division Lvl'!J263/Escalators!E$11)</f>
        <v>2991961.3790250174</v>
      </c>
      <c r="K263" s="220">
        <f>IF('Division Lvl'!K263="","",'Division Lvl'!K263/Escalators!F$11)</f>
        <v>2984082.898645083</v>
      </c>
      <c r="L263" s="220">
        <f>IF('Division Lvl'!L263="","",'Division Lvl'!L263/Escalators!G$11)</f>
        <v>2974946.0992538286</v>
      </c>
      <c r="M263" s="220">
        <f>IF('Division Lvl'!M263="","",'Division Lvl'!M263/Escalators!H$11)</f>
        <v>2966875.984200106</v>
      </c>
      <c r="N263" s="220">
        <f>IF('Division Lvl'!N263="","",'Division Lvl'!N263/Escalators!I$11)</f>
        <v>2966875.984200106</v>
      </c>
      <c r="O263" s="220">
        <f>IF('Division Lvl'!O263="","",'Division Lvl'!O263/Escalators!J$11)</f>
        <v>2966875.984200106</v>
      </c>
      <c r="P263" s="220">
        <f>IF('Division Lvl'!P263="","",'Division Lvl'!P263/Escalators!K$11)</f>
        <v>2966875.984200106</v>
      </c>
      <c r="Q263" s="220">
        <f>IF('Division Lvl'!Q263="","",'Division Lvl'!Q263/Escalators!L$11)</f>
        <v>2966875.984200106</v>
      </c>
      <c r="R263" s="221">
        <v>3000000</v>
      </c>
      <c r="S263" s="222">
        <v>4923802.1300000008</v>
      </c>
      <c r="T263" s="223">
        <v>6568834.3800000008</v>
      </c>
      <c r="U263" s="223">
        <v>2398399.5000000042</v>
      </c>
      <c r="V263" s="223">
        <v>3694982.1599999955</v>
      </c>
      <c r="W263" s="223">
        <v>1900000</v>
      </c>
      <c r="X263" s="224">
        <f>I263*Config!F$40</f>
        <v>3071900.0837292853</v>
      </c>
      <c r="Y263" s="224">
        <f>J263*Config!G$40</f>
        <v>3143429.4238381586</v>
      </c>
      <c r="Z263" s="224">
        <f>K263*Config!H$40</f>
        <v>3213530.8977737147</v>
      </c>
      <c r="AA263" s="224">
        <f>L263*Config!I$40</f>
        <v>3283783.8532709358</v>
      </c>
      <c r="AB263" s="224">
        <f>M263*Config!J$40</f>
        <v>3356747.855151955</v>
      </c>
      <c r="AC263" s="224">
        <f>N263*Config!K$40</f>
        <v>3440666.5515307537</v>
      </c>
      <c r="AD263" s="224">
        <f>O263*Config!L$40</f>
        <v>3526683.2153190225</v>
      </c>
      <c r="AE263" s="224">
        <f>P263*Config!M$40</f>
        <v>3614850.2957019978</v>
      </c>
      <c r="AF263" s="224">
        <f>Q263*Config!N$40</f>
        <v>3705221.5530945472</v>
      </c>
      <c r="AG263" s="225">
        <f>R263*Config!O$40</f>
        <v>3840253.6325890711</v>
      </c>
      <c r="AH263" s="226">
        <f t="shared" si="28"/>
        <v>14914842.05256724</v>
      </c>
      <c r="AI263" s="220">
        <f t="shared" si="29"/>
        <v>29782345.98936766</v>
      </c>
      <c r="AJ263" s="224">
        <f t="shared" si="30"/>
        <v>16069392.113764051</v>
      </c>
      <c r="AK263" s="225">
        <f t="shared" si="31"/>
        <v>34197067.361999445</v>
      </c>
      <c r="AL263" s="227">
        <f>IF(OR(SUM(X263:AG263)&lt;&gt;0,A263="EH"),INDEX(CASH!$B:$B,MATCH(A263,CASH!$A:$A,0)),"")</f>
        <v>220</v>
      </c>
      <c r="AM263" s="122">
        <f>AL263*VLOOKUP(C263,Config!$A$3:$C$9,3,FALSE)</f>
        <v>3300</v>
      </c>
      <c r="AN263" s="228">
        <f t="shared" si="32"/>
        <v>0.54006397789077143</v>
      </c>
      <c r="AO263" s="122" t="str">
        <f>IF(ISERROR(VLOOKUP(A263,Config!$A$12:$A$32,1,FALSE)),LEFT(A263,2),"PRL")</f>
        <v>SL</v>
      </c>
      <c r="AP263" s="122" t="str">
        <f t="shared" si="33"/>
        <v>SL002s</v>
      </c>
      <c r="AQ263" s="163" t="s">
        <v>684</v>
      </c>
      <c r="AR263" s="229" t="s">
        <v>1030</v>
      </c>
      <c r="AS263" s="367" t="str">
        <f>IF(ISERROR(VLOOKUP($A263,'RAB Cat Lookup'!$B$4:$E$351,2,FALSE))=TRUE,"Unallocated",VLOOKUP($A263,'RAB Cat Lookup'!$B$4:$E$351,2,FALSE))</f>
        <v>Alt</v>
      </c>
      <c r="AT263" s="367" t="str">
        <f>IF(ISERROR(VLOOKUP($A263,'RAB Cat Lookup'!$B$4:$E$351,4,FALSE))=TRUE,"Unallocated",VLOOKUP($A263,'RAB Cat Lookup'!$B$4:$E$351,4,FALSE))</f>
        <v>Public lighting</v>
      </c>
      <c r="AU263" s="121" t="str">
        <f t="shared" si="34"/>
        <v/>
      </c>
    </row>
    <row r="264" spans="1:47" x14ac:dyDescent="0.25">
      <c r="A264" s="217" t="s">
        <v>175</v>
      </c>
      <c r="B264" s="217" t="s">
        <v>795</v>
      </c>
      <c r="C264" s="123" t="s">
        <v>512</v>
      </c>
      <c r="D264" s="218">
        <f>S264/Config!A$40</f>
        <v>2793314.7291476871</v>
      </c>
      <c r="E264" s="219">
        <f>T264/Config!B$40</f>
        <v>-338398.34088281239</v>
      </c>
      <c r="F264" s="219">
        <f>U264/Config!C$40</f>
        <v>493862.32429374999</v>
      </c>
      <c r="G264" s="219">
        <f>V264/Config!D$40</f>
        <v>863285.36049999972</v>
      </c>
      <c r="H264" s="219">
        <f>IF('Division Lvl'!H264="","",'Division Lvl'!H264/Escalators!C$11)</f>
        <v>1423626.78</v>
      </c>
      <c r="I264" s="220">
        <f>IF('Division Lvl'!I264="","",'Division Lvl'!I264/Escalators!D$11)</f>
        <v>998991.89714773512</v>
      </c>
      <c r="J264" s="220">
        <f>IF('Division Lvl'!J264="","",'Division Lvl'!J264/Escalators!E$11)</f>
        <v>997320.45967500575</v>
      </c>
      <c r="K264" s="220">
        <f>IF('Division Lvl'!K264="","",'Division Lvl'!K264/Escalators!F$11)</f>
        <v>994694.29954836098</v>
      </c>
      <c r="L264" s="220">
        <f>IF('Division Lvl'!L264="","",'Division Lvl'!L264/Escalators!G$11)</f>
        <v>991648.69975127617</v>
      </c>
      <c r="M264" s="220">
        <f>IF('Division Lvl'!M264="","",'Division Lvl'!M264/Escalators!H$11)</f>
        <v>988958.66140003537</v>
      </c>
      <c r="N264" s="220">
        <f>IF('Division Lvl'!N264="","",'Division Lvl'!N264/Escalators!I$11)</f>
        <v>988958.66140003537</v>
      </c>
      <c r="O264" s="220">
        <f>IF('Division Lvl'!O264="","",'Division Lvl'!O264/Escalators!J$11)</f>
        <v>988958.66140003537</v>
      </c>
      <c r="P264" s="220">
        <f>IF('Division Lvl'!P264="","",'Division Lvl'!P264/Escalators!K$11)</f>
        <v>988958.66140003537</v>
      </c>
      <c r="Q264" s="220">
        <f>IF('Division Lvl'!Q264="","",'Division Lvl'!Q264/Escalators!L$11)</f>
        <v>988958.66140003537</v>
      </c>
      <c r="R264" s="221">
        <v>1000000</v>
      </c>
      <c r="S264" s="222">
        <v>2530605.2800000003</v>
      </c>
      <c r="T264" s="223">
        <v>-314236.49999999994</v>
      </c>
      <c r="U264" s="223">
        <v>470065.27</v>
      </c>
      <c r="V264" s="223">
        <v>842229.61999999976</v>
      </c>
      <c r="W264" s="223">
        <v>1423626.78</v>
      </c>
      <c r="X264" s="224">
        <f>I264*Config!F$40</f>
        <v>1023966.6945764284</v>
      </c>
      <c r="Y264" s="224">
        <f>J264*Config!G$40</f>
        <v>1047809.8079460529</v>
      </c>
      <c r="Z264" s="224">
        <f>K264*Config!H$40</f>
        <v>1071176.9659245715</v>
      </c>
      <c r="AA264" s="224">
        <f>L264*Config!I$40</f>
        <v>1094594.6177569786</v>
      </c>
      <c r="AB264" s="224">
        <f>M264*Config!J$40</f>
        <v>1118915.9517173185</v>
      </c>
      <c r="AC264" s="224">
        <f>N264*Config!K$40</f>
        <v>1146888.8505102512</v>
      </c>
      <c r="AD264" s="224">
        <f>O264*Config!L$40</f>
        <v>1175561.0717730075</v>
      </c>
      <c r="AE264" s="224">
        <f>P264*Config!M$40</f>
        <v>1204950.0985673326</v>
      </c>
      <c r="AF264" s="224">
        <f>Q264*Config!N$40</f>
        <v>1235073.8510315157</v>
      </c>
      <c r="AG264" s="225">
        <f>R264*Config!O$40</f>
        <v>1280084.544196357</v>
      </c>
      <c r="AH264" s="226">
        <f t="shared" si="28"/>
        <v>4971614.0175224133</v>
      </c>
      <c r="AI264" s="220">
        <f t="shared" si="29"/>
        <v>9927448.6631225534</v>
      </c>
      <c r="AJ264" s="224">
        <f t="shared" si="30"/>
        <v>5356464.0379213504</v>
      </c>
      <c r="AK264" s="225">
        <f t="shared" si="31"/>
        <v>11399022.453999814</v>
      </c>
      <c r="AL264" s="227">
        <f>IF(OR(SUM(X264:AG264)&lt;&gt;0,A264="EH"),INDEX(CASH!$B:$B,MATCH(A264,CASH!$A:$A,0)),"")</f>
        <v>160</v>
      </c>
      <c r="AM264" s="122">
        <f>AL264*VLOOKUP(C264,Config!$A$3:$C$9,3,FALSE)</f>
        <v>2400</v>
      </c>
      <c r="AN264" s="228">
        <f t="shared" si="32"/>
        <v>0.69340911823626294</v>
      </c>
      <c r="AO264" s="122" t="str">
        <f>IF(ISERROR(VLOOKUP(A264,Config!$A$12:$A$32,1,FALSE)),LEFT(A264,2),"PRL")</f>
        <v>SP</v>
      </c>
      <c r="AP264" s="122" t="str">
        <f t="shared" si="33"/>
        <v>SPs</v>
      </c>
      <c r="AQ264" s="163" t="s">
        <v>882</v>
      </c>
      <c r="AR264" s="229" t="s">
        <v>781</v>
      </c>
      <c r="AS264" s="367" t="str">
        <f>IF(ISERROR(VLOOKUP($A264,'RAB Cat Lookup'!$B$4:$E$351,2,FALSE))=TRUE,"Unallocated",VLOOKUP($A264,'RAB Cat Lookup'!$B$4:$E$351,2,FALSE))</f>
        <v>Std</v>
      </c>
      <c r="AT264" s="367" t="str">
        <f>IF(ISERROR(VLOOKUP($A264,'RAB Cat Lookup'!$B$4:$E$351,4,FALSE))=TRUE,"Unallocated",VLOOKUP($A264,'RAB Cat Lookup'!$B$4:$E$351,4,FALSE))</f>
        <v>Emergency Spares (Major Plant, Excludes Inventory)</v>
      </c>
      <c r="AU264" s="121" t="str">
        <f t="shared" si="34"/>
        <v/>
      </c>
    </row>
    <row r="265" spans="1:47" x14ac:dyDescent="0.25">
      <c r="A265" s="217" t="s">
        <v>501</v>
      </c>
      <c r="B265" s="217" t="s">
        <v>502</v>
      </c>
      <c r="C265" s="123" t="s">
        <v>512</v>
      </c>
      <c r="D265" s="218">
        <f>S265/Config!A$40</f>
        <v>1528294.7343185935</v>
      </c>
      <c r="E265" s="219">
        <f>T265/Config!B$40</f>
        <v>-39544.737556562453</v>
      </c>
      <c r="F265" s="219">
        <f>U265/Config!C$40</f>
        <v>0</v>
      </c>
      <c r="G265" s="219">
        <f>V265/Config!D$40</f>
        <v>0</v>
      </c>
      <c r="H265" s="219">
        <f>IF('Division Lvl'!H265="","",'Division Lvl'!H265/Escalators!C$11)</f>
        <v>0</v>
      </c>
      <c r="I265" s="220">
        <f>IF('Division Lvl'!I265="","",'Division Lvl'!I265/Escalators!D$11)</f>
        <v>0</v>
      </c>
      <c r="J265" s="220">
        <f>IF('Division Lvl'!J265="","",'Division Lvl'!J265/Escalators!E$11)</f>
        <v>0</v>
      </c>
      <c r="K265" s="220">
        <f>IF('Division Lvl'!K265="","",'Division Lvl'!K265/Escalators!F$11)</f>
        <v>0</v>
      </c>
      <c r="L265" s="220">
        <f>IF('Division Lvl'!L265="","",'Division Lvl'!L265/Escalators!G$11)</f>
        <v>0</v>
      </c>
      <c r="M265" s="220">
        <f>IF('Division Lvl'!M265="","",'Division Lvl'!M265/Escalators!H$11)</f>
        <v>0</v>
      </c>
      <c r="N265" s="220">
        <f>IF('Division Lvl'!N265="","",'Division Lvl'!N265/Escalators!I$11)</f>
        <v>0</v>
      </c>
      <c r="O265" s="220">
        <f>IF('Division Lvl'!O265="","",'Division Lvl'!O265/Escalators!J$11)</f>
        <v>0</v>
      </c>
      <c r="P265" s="220">
        <f>IF('Division Lvl'!P265="","",'Division Lvl'!P265/Escalators!K$11)</f>
        <v>0</v>
      </c>
      <c r="Q265" s="220">
        <f>IF('Division Lvl'!Q265="","",'Division Lvl'!Q265/Escalators!L$11)</f>
        <v>0</v>
      </c>
      <c r="R265" s="221">
        <v>0</v>
      </c>
      <c r="S265" s="222">
        <v>1384559.6</v>
      </c>
      <c r="T265" s="223">
        <v>-36721.219999999965</v>
      </c>
      <c r="U265" s="223">
        <v>0</v>
      </c>
      <c r="V265" s="223">
        <v>0</v>
      </c>
      <c r="W265" s="223">
        <v>0</v>
      </c>
      <c r="X265" s="224">
        <f>I265*Config!F$40</f>
        <v>0</v>
      </c>
      <c r="Y265" s="224">
        <f>J265*Config!G$40</f>
        <v>0</v>
      </c>
      <c r="Z265" s="224">
        <f>K265*Config!H$40</f>
        <v>0</v>
      </c>
      <c r="AA265" s="224">
        <f>L265*Config!I$40</f>
        <v>0</v>
      </c>
      <c r="AB265" s="224">
        <f>M265*Config!J$40</f>
        <v>0</v>
      </c>
      <c r="AC265" s="224">
        <f>N265*Config!K$40</f>
        <v>0</v>
      </c>
      <c r="AD265" s="224">
        <f>O265*Config!L$40</f>
        <v>0</v>
      </c>
      <c r="AE265" s="224">
        <f>P265*Config!M$40</f>
        <v>0</v>
      </c>
      <c r="AF265" s="224">
        <f>Q265*Config!N$40</f>
        <v>0</v>
      </c>
      <c r="AG265" s="225">
        <f>R265*Config!O$40</f>
        <v>0</v>
      </c>
      <c r="AH265" s="226">
        <f t="shared" si="28"/>
        <v>0</v>
      </c>
      <c r="AI265" s="220">
        <f t="shared" si="29"/>
        <v>0</v>
      </c>
      <c r="AJ265" s="224">
        <f t="shared" si="30"/>
        <v>0</v>
      </c>
      <c r="AK265" s="225">
        <f t="shared" si="31"/>
        <v>0</v>
      </c>
      <c r="AL265" s="227" t="str">
        <f>IF(OR(SUM(X265:AG265)&lt;&gt;0,A265="EH"),INDEX(CASH!$B:$B,MATCH(A265,CASH!$A:$A,0)),"")</f>
        <v/>
      </c>
      <c r="AM265" s="231">
        <v>4950</v>
      </c>
      <c r="AN265" s="228">
        <f t="shared" si="32"/>
        <v>0.12482092704578877</v>
      </c>
      <c r="AO265" s="122" t="str">
        <f>IF(ISERROR(VLOOKUP(A265,Config!$A$12:$A$32,1,FALSE)),LEFT(A265,2),"PRL")</f>
        <v>TM</v>
      </c>
      <c r="AP265" s="122" t="str">
        <f t="shared" si="33"/>
        <v>TM004s</v>
      </c>
      <c r="AQ265" s="163" t="s">
        <v>882</v>
      </c>
      <c r="AR265" s="229" t="s">
        <v>781</v>
      </c>
      <c r="AS265" s="367" t="str">
        <f>IF(ISERROR(VLOOKUP($A265,'RAB Cat Lookup'!$B$4:$E$351,2,FALSE))=TRUE,"Unallocated",VLOOKUP($A265,'RAB Cat Lookup'!$B$4:$E$351,2,FALSE))</f>
        <v>Unallocated</v>
      </c>
      <c r="AT265" s="367" t="str">
        <f>IF(ISERROR(VLOOKUP($A265,'RAB Cat Lookup'!$B$4:$E$351,4,FALSE))=TRUE,"Unallocated",VLOOKUP($A265,'RAB Cat Lookup'!$B$4:$E$351,4,FALSE))</f>
        <v>Unallocated</v>
      </c>
      <c r="AU265" s="121" t="str">
        <f t="shared" si="34"/>
        <v/>
      </c>
    </row>
    <row r="266" spans="1:47" x14ac:dyDescent="0.25">
      <c r="A266" s="217" t="s">
        <v>503</v>
      </c>
      <c r="B266" s="217" t="s">
        <v>576</v>
      </c>
      <c r="C266" s="123" t="s">
        <v>512</v>
      </c>
      <c r="D266" s="218">
        <f>S266/Config!A$40</f>
        <v>6962.2666932304664</v>
      </c>
      <c r="E266" s="219">
        <f>T266/Config!B$40</f>
        <v>134846.10105015623</v>
      </c>
      <c r="F266" s="219">
        <f>U266/Config!C$40</f>
        <v>247563.37048749998</v>
      </c>
      <c r="G266" s="219">
        <f>V266/Config!D$40</f>
        <v>120412.92049999998</v>
      </c>
      <c r="H266" s="219">
        <f>IF('Division Lvl'!H266="","",'Division Lvl'!H266/Escalators!C$11)</f>
        <v>0</v>
      </c>
      <c r="I266" s="220">
        <f>IF('Division Lvl'!I266="","",'Division Lvl'!I266/Escalators!D$11)</f>
        <v>0</v>
      </c>
      <c r="J266" s="220">
        <f>IF('Division Lvl'!J266="","",'Division Lvl'!J266/Escalators!E$11)</f>
        <v>0</v>
      </c>
      <c r="K266" s="220">
        <f>IF('Division Lvl'!K266="","",'Division Lvl'!K266/Escalators!F$11)</f>
        <v>0</v>
      </c>
      <c r="L266" s="220">
        <f>IF('Division Lvl'!L266="","",'Division Lvl'!L266/Escalators!G$11)</f>
        <v>0</v>
      </c>
      <c r="M266" s="220">
        <f>IF('Division Lvl'!M266="","",'Division Lvl'!M266/Escalators!H$11)</f>
        <v>0</v>
      </c>
      <c r="N266" s="220">
        <f>IF('Division Lvl'!N266="","",'Division Lvl'!N266/Escalators!I$11)</f>
        <v>0</v>
      </c>
      <c r="O266" s="220">
        <f>IF('Division Lvl'!O266="","",'Division Lvl'!O266/Escalators!J$11)</f>
        <v>0</v>
      </c>
      <c r="P266" s="220">
        <f>IF('Division Lvl'!P266="","",'Division Lvl'!P266/Escalators!K$11)</f>
        <v>0</v>
      </c>
      <c r="Q266" s="220">
        <f>IF('Division Lvl'!Q266="","",'Division Lvl'!Q266/Escalators!L$11)</f>
        <v>0</v>
      </c>
      <c r="R266" s="221">
        <v>0</v>
      </c>
      <c r="S266" s="222">
        <v>6307.4699999999993</v>
      </c>
      <c r="T266" s="223">
        <v>125218.01</v>
      </c>
      <c r="U266" s="223">
        <v>235634.37999999998</v>
      </c>
      <c r="V266" s="223">
        <v>117476.01999999999</v>
      </c>
      <c r="W266" s="223">
        <v>0</v>
      </c>
      <c r="X266" s="224">
        <f>I266*Config!F$40</f>
        <v>0</v>
      </c>
      <c r="Y266" s="224">
        <f>J266*Config!G$40</f>
        <v>0</v>
      </c>
      <c r="Z266" s="224">
        <f>K266*Config!H$40</f>
        <v>0</v>
      </c>
      <c r="AA266" s="224">
        <f>L266*Config!I$40</f>
        <v>0</v>
      </c>
      <c r="AB266" s="224">
        <f>M266*Config!J$40</f>
        <v>0</v>
      </c>
      <c r="AC266" s="224">
        <f>N266*Config!K$40</f>
        <v>0</v>
      </c>
      <c r="AD266" s="224">
        <f>O266*Config!L$40</f>
        <v>0</v>
      </c>
      <c r="AE266" s="224">
        <f>P266*Config!M$40</f>
        <v>0</v>
      </c>
      <c r="AF266" s="224">
        <f>Q266*Config!N$40</f>
        <v>0</v>
      </c>
      <c r="AG266" s="225">
        <f>R266*Config!O$40</f>
        <v>0</v>
      </c>
      <c r="AH266" s="226">
        <f t="shared" si="28"/>
        <v>0</v>
      </c>
      <c r="AI266" s="220">
        <f t="shared" si="29"/>
        <v>0</v>
      </c>
      <c r="AJ266" s="224">
        <f t="shared" si="30"/>
        <v>0</v>
      </c>
      <c r="AK266" s="225">
        <f t="shared" si="31"/>
        <v>0</v>
      </c>
      <c r="AL266" s="227" t="str">
        <f>IF(OR(SUM(X266:AG266)&lt;&gt;0,A266="EH"),INDEX(CASH!$B:$B,MATCH(A266,CASH!$A:$A,0)),"")</f>
        <v/>
      </c>
      <c r="AM266" s="231">
        <v>4950</v>
      </c>
      <c r="AN266" s="228">
        <f t="shared" si="32"/>
        <v>0.12482092704578877</v>
      </c>
      <c r="AO266" s="122" t="str">
        <f>IF(ISERROR(VLOOKUP(A266,Config!$A$12:$A$32,1,FALSE)),LEFT(A266,2),"PRL")</f>
        <v>TM</v>
      </c>
      <c r="AP266" s="122" t="str">
        <f t="shared" si="33"/>
        <v>TM008s</v>
      </c>
      <c r="AQ266" s="163" t="s">
        <v>882</v>
      </c>
      <c r="AR266" s="229" t="s">
        <v>781</v>
      </c>
      <c r="AS266" s="367" t="str">
        <f>IF(ISERROR(VLOOKUP($A266,'RAB Cat Lookup'!$B$4:$E$351,2,FALSE))=TRUE,"Unallocated",VLOOKUP($A266,'RAB Cat Lookup'!$B$4:$E$351,2,FALSE))</f>
        <v>Std</v>
      </c>
      <c r="AT266" s="367" t="str">
        <f>IF(ISERROR(VLOOKUP($A266,'RAB Cat Lookup'!$B$4:$E$351,4,FALSE))=TRUE,"Unallocated",VLOOKUP($A266,'RAB Cat Lookup'!$B$4:$E$351,4,FALSE))</f>
        <v>Sub-transmission lines and cables</v>
      </c>
      <c r="AU266" s="121" t="str">
        <f t="shared" si="34"/>
        <v/>
      </c>
    </row>
    <row r="267" spans="1:47" x14ac:dyDescent="0.25">
      <c r="A267" s="217" t="s">
        <v>42</v>
      </c>
      <c r="B267" s="217" t="s">
        <v>250</v>
      </c>
      <c r="C267" s="123" t="s">
        <v>512</v>
      </c>
      <c r="D267" s="218">
        <f>S267/Config!A$40</f>
        <v>2179178.8894155151</v>
      </c>
      <c r="E267" s="219">
        <f>T267/Config!B$40</f>
        <v>3724333.7216578121</v>
      </c>
      <c r="F267" s="219">
        <f>U267/Config!C$40</f>
        <v>3064270.8827125067</v>
      </c>
      <c r="G267" s="219">
        <f>V267/Config!D$40</f>
        <v>3208186.234749997</v>
      </c>
      <c r="H267" s="219">
        <f>IF('Division Lvl'!H267="","",'Division Lvl'!H267/Escalators!C$11)</f>
        <v>2499999.9900000002</v>
      </c>
      <c r="I267" s="220">
        <f>IF('Division Lvl'!I267="","",'Division Lvl'!I267/Escalators!D$11)</f>
        <v>2757217.636127749</v>
      </c>
      <c r="J267" s="220">
        <f>IF('Division Lvl'!J267="","",'Division Lvl'!J267/Escalators!E$11)</f>
        <v>2752604.4687030157</v>
      </c>
      <c r="K267" s="220">
        <f>IF('Division Lvl'!K267="","",'Division Lvl'!K267/Escalators!F$11)</f>
        <v>2745356.2667534766</v>
      </c>
      <c r="L267" s="220">
        <f>IF('Division Lvl'!L267="","",'Division Lvl'!L267/Escalators!G$11)</f>
        <v>2736950.4113135221</v>
      </c>
      <c r="M267" s="220">
        <f>IF('Division Lvl'!M267="","",'Division Lvl'!M267/Escalators!H$11)</f>
        <v>3916276.29914414</v>
      </c>
      <c r="N267" s="220">
        <f>IF('Division Lvl'!N267="","",'Division Lvl'!N267/Escalators!I$11)</f>
        <v>4222853.484178151</v>
      </c>
      <c r="O267" s="220">
        <f>IF('Division Lvl'!O267="","",'Division Lvl'!O267/Escalators!J$11)</f>
        <v>4222853.484178151</v>
      </c>
      <c r="P267" s="220">
        <f>IF('Division Lvl'!P267="","",'Division Lvl'!P267/Escalators!K$11)</f>
        <v>4222853.484178151</v>
      </c>
      <c r="Q267" s="220">
        <f>IF('Division Lvl'!Q267="","",'Division Lvl'!Q267/Escalators!L$11)</f>
        <v>4222853.484178151</v>
      </c>
      <c r="R267" s="221">
        <v>4270000</v>
      </c>
      <c r="S267" s="222">
        <v>1974228.52</v>
      </c>
      <c r="T267" s="223">
        <v>3458414.1</v>
      </c>
      <c r="U267" s="223">
        <v>2916617.1400000066</v>
      </c>
      <c r="V267" s="223">
        <v>3129937.7899999972</v>
      </c>
      <c r="W267" s="223">
        <v>2499999.9900000002</v>
      </c>
      <c r="X267" s="224">
        <f>I267*Config!F$40</f>
        <v>2826148.0770309423</v>
      </c>
      <c r="Y267" s="224">
        <f>J267*Config!G$40</f>
        <v>2891955.0699311057</v>
      </c>
      <c r="Z267" s="224">
        <f>K267*Config!H$40</f>
        <v>2956448.425951818</v>
      </c>
      <c r="AA267" s="224">
        <f>L267*Config!I$40</f>
        <v>3021081.1450092611</v>
      </c>
      <c r="AB267" s="224">
        <f>M267*Config!J$40</f>
        <v>4430907.1688005803</v>
      </c>
      <c r="AC267" s="224">
        <f>N267*Config!K$40</f>
        <v>4897215.3916787729</v>
      </c>
      <c r="AD267" s="224">
        <f>O267*Config!L$40</f>
        <v>5019645.7764707422</v>
      </c>
      <c r="AE267" s="224">
        <f>P267*Config!M$40</f>
        <v>5145136.920882511</v>
      </c>
      <c r="AF267" s="224">
        <f>Q267*Config!N$40</f>
        <v>5273765.3439045725</v>
      </c>
      <c r="AG267" s="225">
        <f>R267*Config!O$40</f>
        <v>5465961.0037184451</v>
      </c>
      <c r="AH267" s="226">
        <f t="shared" si="28"/>
        <v>14908405.082041902</v>
      </c>
      <c r="AI267" s="220">
        <f t="shared" si="29"/>
        <v>36069819.018754512</v>
      </c>
      <c r="AJ267" s="224">
        <f t="shared" si="30"/>
        <v>16126539.886723708</v>
      </c>
      <c r="AK267" s="225">
        <f t="shared" si="31"/>
        <v>41928264.323378749</v>
      </c>
      <c r="AL267" s="227">
        <f>IF(OR(SUM(X267:AG267)&lt;&gt;0,A267="EH"),INDEX(CASH!$B:$B,MATCH(A267,CASH!$A:$A,0)),"")</f>
        <v>310</v>
      </c>
      <c r="AM267" s="122">
        <f>AL267*VLOOKUP(C267,Config!$A$3:$C$9,3,FALSE)</f>
        <v>4650</v>
      </c>
      <c r="AN267" s="228">
        <f t="shared" si="32"/>
        <v>0.20878312712509098</v>
      </c>
      <c r="AO267" s="122" t="str">
        <f>IF(ISERROR(VLOOKUP(A267,Config!$A$12:$A$32,1,FALSE)),LEFT(A267,2),"PRL")</f>
        <v>TM</v>
      </c>
      <c r="AP267" s="122" t="str">
        <f t="shared" si="33"/>
        <v>TM012s</v>
      </c>
      <c r="AQ267" s="163" t="s">
        <v>882</v>
      </c>
      <c r="AR267" s="229" t="s">
        <v>781</v>
      </c>
      <c r="AS267" s="367" t="str">
        <f>IF(ISERROR(VLOOKUP($A267,'RAB Cat Lookup'!$B$4:$E$351,2,FALSE))=TRUE,"Unallocated",VLOOKUP($A267,'RAB Cat Lookup'!$B$4:$E$351,2,FALSE))</f>
        <v>Std</v>
      </c>
      <c r="AT267" s="367" t="str">
        <f>IF(ISERROR(VLOOKUP($A267,'RAB Cat Lookup'!$B$4:$E$351,4,FALSE))=TRUE,"Unallocated",VLOOKUP($A267,'RAB Cat Lookup'!$B$4:$E$351,4,FALSE))</f>
        <v>Sub-transmission lines and cables</v>
      </c>
      <c r="AU267" s="121" t="str">
        <f t="shared" si="34"/>
        <v/>
      </c>
    </row>
    <row r="268" spans="1:47" x14ac:dyDescent="0.25">
      <c r="A268" s="217" t="s">
        <v>42</v>
      </c>
      <c r="B268" s="217" t="s">
        <v>250</v>
      </c>
      <c r="C268" s="123" t="s">
        <v>778</v>
      </c>
      <c r="D268" s="218">
        <f>S268/Config!A$40</f>
        <v>0</v>
      </c>
      <c r="E268" s="219">
        <f>T268/Config!B$40</f>
        <v>0</v>
      </c>
      <c r="F268" s="219">
        <f>U268/Config!C$40</f>
        <v>0</v>
      </c>
      <c r="G268" s="219">
        <f>V268/Config!D$40</f>
        <v>0</v>
      </c>
      <c r="H268" s="219">
        <f>IF('Division Lvl'!H268="","",'Division Lvl'!H268/Escalators!C$11)</f>
        <v>0</v>
      </c>
      <c r="I268" s="220">
        <f>IF('Division Lvl'!I268="","",'Division Lvl'!I268/Escalators!D$11)</f>
        <v>959032.22126182576</v>
      </c>
      <c r="J268" s="220">
        <f>IF('Division Lvl'!J268="","",'Division Lvl'!J268/Escalators!E$11)</f>
        <v>957427.64128800551</v>
      </c>
      <c r="K268" s="220">
        <f>IF('Division Lvl'!K268="","",'Division Lvl'!K268/Escalators!F$11)</f>
        <v>954906.52756642655</v>
      </c>
      <c r="L268" s="220">
        <f>IF('Division Lvl'!L268="","",'Division Lvl'!L268/Escalators!G$11)</f>
        <v>951982.75176122505</v>
      </c>
      <c r="M268" s="220">
        <f>IF('Division Lvl'!M268="","",'Division Lvl'!M268/Escalators!H$11)</f>
        <v>949400.31494403386</v>
      </c>
      <c r="N268" s="220">
        <f>IF('Division Lvl'!N268="","",'Division Lvl'!N268/Escalators!I$11)</f>
        <v>1255977.4999780448</v>
      </c>
      <c r="O268" s="220">
        <f>IF('Division Lvl'!O268="","",'Division Lvl'!O268/Escalators!J$11)</f>
        <v>1255977.4999780448</v>
      </c>
      <c r="P268" s="220">
        <f>IF('Division Lvl'!P268="","",'Division Lvl'!P268/Escalators!K$11)</f>
        <v>1255977.4999780448</v>
      </c>
      <c r="Q268" s="220">
        <f>IF('Division Lvl'!Q268="","",'Division Lvl'!Q268/Escalators!L$11)</f>
        <v>1255977.4999780448</v>
      </c>
      <c r="R268" s="221">
        <v>1270000</v>
      </c>
      <c r="S268" s="222">
        <v>0</v>
      </c>
      <c r="T268" s="223">
        <v>0</v>
      </c>
      <c r="U268" s="223">
        <v>0</v>
      </c>
      <c r="V268" s="223">
        <v>0</v>
      </c>
      <c r="W268" s="223">
        <v>0</v>
      </c>
      <c r="X268" s="224">
        <f>I268*Config!F$40</f>
        <v>983008.0267933713</v>
      </c>
      <c r="Y268" s="224">
        <f>J268*Config!G$40</f>
        <v>1005897.4156282108</v>
      </c>
      <c r="Z268" s="224">
        <f>K268*Config!H$40</f>
        <v>1028329.8872875887</v>
      </c>
      <c r="AA268" s="224">
        <f>L268*Config!I$40</f>
        <v>1050810.8330466994</v>
      </c>
      <c r="AB268" s="224">
        <f>M268*Config!J$40</f>
        <v>1074159.3136486255</v>
      </c>
      <c r="AC268" s="224">
        <f>N268*Config!K$40</f>
        <v>1456548.8401480189</v>
      </c>
      <c r="AD268" s="224">
        <f>O268*Config!L$40</f>
        <v>1492962.5611517194</v>
      </c>
      <c r="AE268" s="224">
        <f>P268*Config!M$40</f>
        <v>1530286.6251805124</v>
      </c>
      <c r="AF268" s="224">
        <f>Q268*Config!N$40</f>
        <v>1568543.7908100248</v>
      </c>
      <c r="AG268" s="225">
        <f>R268*Config!O$40</f>
        <v>1625707.3711293736</v>
      </c>
      <c r="AH268" s="226">
        <f t="shared" si="28"/>
        <v>4772749.4568215162</v>
      </c>
      <c r="AI268" s="220">
        <f t="shared" si="29"/>
        <v>11066659.456733696</v>
      </c>
      <c r="AJ268" s="224">
        <f t="shared" si="30"/>
        <v>5142205.4764044955</v>
      </c>
      <c r="AK268" s="225">
        <f t="shared" si="31"/>
        <v>12816254.664824143</v>
      </c>
      <c r="AL268" s="227">
        <f>IF(OR(SUM(X268:AG268)&lt;&gt;0,A268="EH"),INDEX(CASH!$B:$B,MATCH(A268,CASH!$A:$A,0)),"")</f>
        <v>310</v>
      </c>
      <c r="AM268" s="122">
        <f>AL268*VLOOKUP(C268,Config!$A$3:$C$9,3,FALSE)</f>
        <v>3100</v>
      </c>
      <c r="AN268" s="228">
        <f t="shared" si="32"/>
        <v>0.54948089601035877</v>
      </c>
      <c r="AO268" s="122" t="str">
        <f>IF(ISERROR(VLOOKUP(A268,Config!$A$12:$A$32,1,FALSE)),LEFT(A268,2),"PRL")</f>
        <v>TM</v>
      </c>
      <c r="AP268" s="122" t="str">
        <f t="shared" si="33"/>
        <v>TM012m</v>
      </c>
      <c r="AQ268" s="163" t="s">
        <v>882</v>
      </c>
      <c r="AR268" s="229" t="s">
        <v>781</v>
      </c>
      <c r="AS268" s="367" t="str">
        <f>IF(ISERROR(VLOOKUP($A268,'RAB Cat Lookup'!$B$4:$E$351,2,FALSE))=TRUE,"Unallocated",VLOOKUP($A268,'RAB Cat Lookup'!$B$4:$E$351,2,FALSE))</f>
        <v>Std</v>
      </c>
      <c r="AT268" s="367" t="str">
        <f>IF(ISERROR(VLOOKUP($A268,'RAB Cat Lookup'!$B$4:$E$351,4,FALSE))=TRUE,"Unallocated",VLOOKUP($A268,'RAB Cat Lookup'!$B$4:$E$351,4,FALSE))</f>
        <v>Sub-transmission lines and cables</v>
      </c>
      <c r="AU268" s="121" t="str">
        <f t="shared" si="34"/>
        <v/>
      </c>
    </row>
    <row r="269" spans="1:47" x14ac:dyDescent="0.25">
      <c r="A269" s="217" t="s">
        <v>504</v>
      </c>
      <c r="B269" s="217" t="s">
        <v>577</v>
      </c>
      <c r="C269" s="123" t="s">
        <v>512</v>
      </c>
      <c r="D269" s="218">
        <f>S269/Config!A$40</f>
        <v>-23689.546580921782</v>
      </c>
      <c r="E269" s="219">
        <f>T269/Config!B$40</f>
        <v>0</v>
      </c>
      <c r="F269" s="219">
        <f>U269/Config!C$40</f>
        <v>0</v>
      </c>
      <c r="G269" s="219">
        <f>V269/Config!D$40</f>
        <v>0</v>
      </c>
      <c r="H269" s="219">
        <f>IF('Division Lvl'!H269="","",'Division Lvl'!H269/Escalators!C$11)</f>
        <v>0</v>
      </c>
      <c r="I269" s="220">
        <f>IF('Division Lvl'!I269="","",'Division Lvl'!I269/Escalators!D$11)</f>
        <v>0</v>
      </c>
      <c r="J269" s="220">
        <f>IF('Division Lvl'!J269="","",'Division Lvl'!J269/Escalators!E$11)</f>
        <v>0</v>
      </c>
      <c r="K269" s="220">
        <f>IF('Division Lvl'!K269="","",'Division Lvl'!K269/Escalators!F$11)</f>
        <v>0</v>
      </c>
      <c r="L269" s="220">
        <f>IF('Division Lvl'!L269="","",'Division Lvl'!L269/Escalators!G$11)</f>
        <v>0</v>
      </c>
      <c r="M269" s="220">
        <f>IF('Division Lvl'!M269="","",'Division Lvl'!M269/Escalators!H$11)</f>
        <v>0</v>
      </c>
      <c r="N269" s="220">
        <f>IF('Division Lvl'!N269="","",'Division Lvl'!N269/Escalators!I$11)</f>
        <v>0</v>
      </c>
      <c r="O269" s="220">
        <f>IF('Division Lvl'!O269="","",'Division Lvl'!O269/Escalators!J$11)</f>
        <v>0</v>
      </c>
      <c r="P269" s="220">
        <f>IF('Division Lvl'!P269="","",'Division Lvl'!P269/Escalators!K$11)</f>
        <v>0</v>
      </c>
      <c r="Q269" s="220">
        <f>IF('Division Lvl'!Q269="","",'Division Lvl'!Q269/Escalators!L$11)</f>
        <v>0</v>
      </c>
      <c r="R269" s="221">
        <v>0</v>
      </c>
      <c r="S269" s="222">
        <v>-21461.559999999921</v>
      </c>
      <c r="T269" s="223">
        <v>0</v>
      </c>
      <c r="U269" s="223">
        <v>0</v>
      </c>
      <c r="V269" s="223">
        <v>0</v>
      </c>
      <c r="W269" s="223">
        <v>0</v>
      </c>
      <c r="X269" s="224">
        <f>I269*Config!F$40</f>
        <v>0</v>
      </c>
      <c r="Y269" s="224">
        <f>J269*Config!G$40</f>
        <v>0</v>
      </c>
      <c r="Z269" s="224">
        <f>K269*Config!H$40</f>
        <v>0</v>
      </c>
      <c r="AA269" s="224">
        <f>L269*Config!I$40</f>
        <v>0</v>
      </c>
      <c r="AB269" s="224">
        <f>M269*Config!J$40</f>
        <v>0</v>
      </c>
      <c r="AC269" s="224">
        <f>N269*Config!K$40</f>
        <v>0</v>
      </c>
      <c r="AD269" s="224">
        <f>O269*Config!L$40</f>
        <v>0</v>
      </c>
      <c r="AE269" s="224">
        <f>P269*Config!M$40</f>
        <v>0</v>
      </c>
      <c r="AF269" s="224">
        <f>Q269*Config!N$40</f>
        <v>0</v>
      </c>
      <c r="AG269" s="225">
        <f>R269*Config!O$40</f>
        <v>0</v>
      </c>
      <c r="AH269" s="226">
        <f t="shared" si="28"/>
        <v>0</v>
      </c>
      <c r="AI269" s="220">
        <f t="shared" si="29"/>
        <v>0</v>
      </c>
      <c r="AJ269" s="224">
        <f t="shared" si="30"/>
        <v>0</v>
      </c>
      <c r="AK269" s="225">
        <f t="shared" si="31"/>
        <v>0</v>
      </c>
      <c r="AL269" s="227" t="str">
        <f>IF(OR(SUM(X269:AG269)&lt;&gt;0,A269="EH"),INDEX(CASH!$B:$B,MATCH(A269,CASH!$A:$A,0)),"")</f>
        <v/>
      </c>
      <c r="AM269" s="231">
        <v>4950</v>
      </c>
      <c r="AN269" s="228">
        <f t="shared" si="32"/>
        <v>0.12482092704578877</v>
      </c>
      <c r="AO269" s="122" t="str">
        <f>IF(ISERROR(VLOOKUP(A269,Config!$A$12:$A$32,1,FALSE)),LEFT(A269,2),"PRL")</f>
        <v>TM</v>
      </c>
      <c r="AP269" s="122" t="str">
        <f t="shared" si="33"/>
        <v>TM013s</v>
      </c>
      <c r="AQ269" s="163" t="s">
        <v>882</v>
      </c>
      <c r="AR269" s="229" t="s">
        <v>781</v>
      </c>
      <c r="AS269" s="367" t="str">
        <f>IF(ISERROR(VLOOKUP($A269,'RAB Cat Lookup'!$B$4:$E$351,2,FALSE))=TRUE,"Unallocated",VLOOKUP($A269,'RAB Cat Lookup'!$B$4:$E$351,2,FALSE))</f>
        <v>Unallocated</v>
      </c>
      <c r="AT269" s="367" t="str">
        <f>IF(ISERROR(VLOOKUP($A269,'RAB Cat Lookup'!$B$4:$E$351,4,FALSE))=TRUE,"Unallocated",VLOOKUP($A269,'RAB Cat Lookup'!$B$4:$E$351,4,FALSE))</f>
        <v>Unallocated</v>
      </c>
      <c r="AU269" s="121" t="str">
        <f t="shared" si="34"/>
        <v/>
      </c>
    </row>
    <row r="270" spans="1:47" x14ac:dyDescent="0.25">
      <c r="A270" s="217" t="s">
        <v>43</v>
      </c>
      <c r="B270" s="217" t="s">
        <v>783</v>
      </c>
      <c r="C270" s="123" t="s">
        <v>512</v>
      </c>
      <c r="D270" s="218">
        <f>S270/Config!A$40</f>
        <v>1167626.1351233004</v>
      </c>
      <c r="E270" s="219">
        <f>T270/Config!B$40</f>
        <v>3154901.4306376562</v>
      </c>
      <c r="F270" s="219">
        <f>U270/Config!C$40</f>
        <v>2904864.4999062489</v>
      </c>
      <c r="G270" s="219">
        <f>V270/Config!D$40</f>
        <v>15631.998249999999</v>
      </c>
      <c r="H270" s="219">
        <f>IF('Division Lvl'!H270="","",'Division Lvl'!H270/Escalators!C$11)</f>
        <v>0</v>
      </c>
      <c r="I270" s="220">
        <f>IF('Division Lvl'!I270="","",'Division Lvl'!I270/Escalators!D$11)</f>
        <v>0</v>
      </c>
      <c r="J270" s="220">
        <f>IF('Division Lvl'!J270="","",'Division Lvl'!J270/Escalators!E$11)</f>
        <v>0</v>
      </c>
      <c r="K270" s="220">
        <f>IF('Division Lvl'!K270="","",'Division Lvl'!K270/Escalators!F$11)</f>
        <v>0</v>
      </c>
      <c r="L270" s="220">
        <f>IF('Division Lvl'!L270="","",'Division Lvl'!L270/Escalators!G$11)</f>
        <v>0</v>
      </c>
      <c r="M270" s="220">
        <f>IF('Division Lvl'!M270="","",'Division Lvl'!M270/Escalators!H$11)</f>
        <v>0</v>
      </c>
      <c r="N270" s="220">
        <f>IF('Division Lvl'!N270="","",'Division Lvl'!N270/Escalators!I$11)</f>
        <v>0</v>
      </c>
      <c r="O270" s="220">
        <f>IF('Division Lvl'!O270="","",'Division Lvl'!O270/Escalators!J$11)</f>
        <v>0</v>
      </c>
      <c r="P270" s="220">
        <f>IF('Division Lvl'!P270="","",'Division Lvl'!P270/Escalators!K$11)</f>
        <v>0</v>
      </c>
      <c r="Q270" s="220">
        <f>IF('Division Lvl'!Q270="","",'Division Lvl'!Q270/Escalators!L$11)</f>
        <v>0</v>
      </c>
      <c r="R270" s="221">
        <v>0</v>
      </c>
      <c r="S270" s="222">
        <v>1057811.6499999999</v>
      </c>
      <c r="T270" s="223">
        <v>2929639.6100000003</v>
      </c>
      <c r="U270" s="223">
        <v>2764891.8499999992</v>
      </c>
      <c r="V270" s="223">
        <v>15250.73</v>
      </c>
      <c r="W270" s="223">
        <v>0</v>
      </c>
      <c r="X270" s="224">
        <f>I270*Config!F$40</f>
        <v>0</v>
      </c>
      <c r="Y270" s="224">
        <f>J270*Config!G$40</f>
        <v>0</v>
      </c>
      <c r="Z270" s="224">
        <f>K270*Config!H$40</f>
        <v>0</v>
      </c>
      <c r="AA270" s="224">
        <f>L270*Config!I$40</f>
        <v>0</v>
      </c>
      <c r="AB270" s="224">
        <f>M270*Config!J$40</f>
        <v>0</v>
      </c>
      <c r="AC270" s="224">
        <f>N270*Config!K$40</f>
        <v>0</v>
      </c>
      <c r="AD270" s="224">
        <f>O270*Config!L$40</f>
        <v>0</v>
      </c>
      <c r="AE270" s="224">
        <f>P270*Config!M$40</f>
        <v>0</v>
      </c>
      <c r="AF270" s="224">
        <f>Q270*Config!N$40</f>
        <v>0</v>
      </c>
      <c r="AG270" s="225">
        <f>R270*Config!O$40</f>
        <v>0</v>
      </c>
      <c r="AH270" s="226">
        <f t="shared" si="28"/>
        <v>0</v>
      </c>
      <c r="AI270" s="220">
        <f t="shared" si="29"/>
        <v>0</v>
      </c>
      <c r="AJ270" s="224">
        <f t="shared" si="30"/>
        <v>0</v>
      </c>
      <c r="AK270" s="225">
        <f t="shared" si="31"/>
        <v>0</v>
      </c>
      <c r="AL270" s="227" t="str">
        <f>IF(OR(SUM(X270:AG270)&lt;&gt;0,A270="EH"),INDEX(CASH!$B:$B,MATCH(A270,CASH!$A:$A,0)),"")</f>
        <v/>
      </c>
      <c r="AM270" s="231">
        <v>2700</v>
      </c>
      <c r="AN270" s="228">
        <f t="shared" si="32"/>
        <v>0.66088557263434988</v>
      </c>
      <c r="AO270" s="122" t="str">
        <f>IF(ISERROR(VLOOKUP(A270,Config!$A$12:$A$32,1,FALSE)),LEFT(A270,2),"PRL")</f>
        <v>TM</v>
      </c>
      <c r="AP270" s="122" t="str">
        <f t="shared" si="33"/>
        <v>TM014s</v>
      </c>
      <c r="AQ270" s="163" t="s">
        <v>882</v>
      </c>
      <c r="AR270" s="229" t="s">
        <v>781</v>
      </c>
      <c r="AS270" s="367" t="str">
        <f>IF(ISERROR(VLOOKUP($A270,'RAB Cat Lookup'!$B$4:$E$351,2,FALSE))=TRUE,"Unallocated",VLOOKUP($A270,'RAB Cat Lookup'!$B$4:$E$351,2,FALSE))</f>
        <v>Std</v>
      </c>
      <c r="AT270" s="367" t="str">
        <f>IF(ISERROR(VLOOKUP($A270,'RAB Cat Lookup'!$B$4:$E$351,4,FALSE))=TRUE,"Unallocated",VLOOKUP($A270,'RAB Cat Lookup'!$B$4:$E$351,4,FALSE))</f>
        <v>Sub-transmission lines and cables</v>
      </c>
      <c r="AU270" s="121" t="str">
        <f t="shared" si="34"/>
        <v/>
      </c>
    </row>
    <row r="271" spans="1:47" x14ac:dyDescent="0.25">
      <c r="A271" s="217" t="s">
        <v>43</v>
      </c>
      <c r="B271" s="217" t="s">
        <v>783</v>
      </c>
      <c r="C271" s="123" t="s">
        <v>778</v>
      </c>
      <c r="D271" s="218">
        <f>S271/Config!A$40</f>
        <v>0</v>
      </c>
      <c r="E271" s="219">
        <f>T271/Config!B$40</f>
        <v>0</v>
      </c>
      <c r="F271" s="219">
        <f>U271/Config!C$40</f>
        <v>0</v>
      </c>
      <c r="G271" s="219">
        <f>V271/Config!D$40</f>
        <v>0</v>
      </c>
      <c r="H271" s="219">
        <f>IF('Division Lvl'!H271="","",'Division Lvl'!H271/Escalators!C$11)</f>
        <v>0</v>
      </c>
      <c r="I271" s="220">
        <f>IF('Division Lvl'!I271="","",'Division Lvl'!I271/Escalators!D$11)</f>
        <v>0</v>
      </c>
      <c r="J271" s="220">
        <f>IF('Division Lvl'!J271="","",'Division Lvl'!J271/Escalators!E$11)</f>
        <v>0</v>
      </c>
      <c r="K271" s="220">
        <f>IF('Division Lvl'!K271="","",'Division Lvl'!K271/Escalators!F$11)</f>
        <v>0</v>
      </c>
      <c r="L271" s="220">
        <f>IF('Division Lvl'!L271="","",'Division Lvl'!L271/Escalators!G$11)</f>
        <v>0</v>
      </c>
      <c r="M271" s="220">
        <f>IF('Division Lvl'!M271="","",'Division Lvl'!M271/Escalators!H$11)</f>
        <v>0</v>
      </c>
      <c r="N271" s="220">
        <f>IF('Division Lvl'!N271="","",'Division Lvl'!N271/Escalators!I$11)</f>
        <v>0</v>
      </c>
      <c r="O271" s="220">
        <f>IF('Division Lvl'!O271="","",'Division Lvl'!O271/Escalators!J$11)</f>
        <v>2225156.9881500793</v>
      </c>
      <c r="P271" s="220">
        <f>IF('Division Lvl'!P271="","",'Division Lvl'!P271/Escalators!K$11)</f>
        <v>2225156.9881500793</v>
      </c>
      <c r="Q271" s="220">
        <f>IF('Division Lvl'!Q271="","",'Division Lvl'!Q271/Escalators!L$11)</f>
        <v>2225156.9881500793</v>
      </c>
      <c r="R271" s="221">
        <v>2250000</v>
      </c>
      <c r="S271" s="222">
        <v>0</v>
      </c>
      <c r="T271" s="223">
        <v>0</v>
      </c>
      <c r="U271" s="223">
        <v>0</v>
      </c>
      <c r="V271" s="223">
        <v>0</v>
      </c>
      <c r="W271" s="223">
        <v>0</v>
      </c>
      <c r="X271" s="224">
        <f>I271*Config!F$40</f>
        <v>0</v>
      </c>
      <c r="Y271" s="224">
        <f>J271*Config!G$40</f>
        <v>0</v>
      </c>
      <c r="Z271" s="224">
        <f>K271*Config!H$40</f>
        <v>0</v>
      </c>
      <c r="AA271" s="224">
        <f>L271*Config!I$40</f>
        <v>0</v>
      </c>
      <c r="AB271" s="224">
        <f>M271*Config!J$40</f>
        <v>0</v>
      </c>
      <c r="AC271" s="224">
        <f>N271*Config!K$40</f>
        <v>0</v>
      </c>
      <c r="AD271" s="224">
        <f>O271*Config!L$40</f>
        <v>2645012.4114892669</v>
      </c>
      <c r="AE271" s="224">
        <f>P271*Config!M$40</f>
        <v>2711137.721776498</v>
      </c>
      <c r="AF271" s="224">
        <f>Q271*Config!N$40</f>
        <v>2778916.16482091</v>
      </c>
      <c r="AG271" s="225">
        <f>R271*Config!O$40</f>
        <v>2880190.2244418035</v>
      </c>
      <c r="AH271" s="226">
        <f t="shared" si="28"/>
        <v>0</v>
      </c>
      <c r="AI271" s="220">
        <f t="shared" si="29"/>
        <v>8925470.9644502383</v>
      </c>
      <c r="AJ271" s="224">
        <f t="shared" si="30"/>
        <v>0</v>
      </c>
      <c r="AK271" s="225">
        <f t="shared" si="31"/>
        <v>11015256.522528479</v>
      </c>
      <c r="AL271" s="227">
        <f>IF(OR(SUM(X271:AG271)&lt;&gt;0,A271="EH"),INDEX(CASH!$B:$B,MATCH(A271,CASH!$A:$A,0)),"")</f>
        <v>180</v>
      </c>
      <c r="AM271" s="122">
        <f>AL271*VLOOKUP(C271,Config!$A$3:$C$9,3,FALSE)</f>
        <v>1800</v>
      </c>
      <c r="AN271" s="228">
        <f t="shared" si="32"/>
        <v>0.81871587822121761</v>
      </c>
      <c r="AO271" s="122" t="str">
        <f>IF(ISERROR(VLOOKUP(A271,Config!$A$12:$A$32,1,FALSE)),LEFT(A271,2),"PRL")</f>
        <v>TM</v>
      </c>
      <c r="AP271" s="122" t="str">
        <f t="shared" si="33"/>
        <v>TM014m</v>
      </c>
      <c r="AQ271" s="163" t="s">
        <v>882</v>
      </c>
      <c r="AR271" s="229" t="s">
        <v>781</v>
      </c>
      <c r="AS271" s="367" t="str">
        <f>IF(ISERROR(VLOOKUP($A271,'RAB Cat Lookup'!$B$4:$E$351,2,FALSE))=TRUE,"Unallocated",VLOOKUP($A271,'RAB Cat Lookup'!$B$4:$E$351,2,FALSE))</f>
        <v>Std</v>
      </c>
      <c r="AT271" s="367" t="str">
        <f>IF(ISERROR(VLOOKUP($A271,'RAB Cat Lookup'!$B$4:$E$351,4,FALSE))=TRUE,"Unallocated",VLOOKUP($A271,'RAB Cat Lookup'!$B$4:$E$351,4,FALSE))</f>
        <v>Sub-transmission lines and cables</v>
      </c>
      <c r="AU271" s="121" t="str">
        <f t="shared" si="34"/>
        <v/>
      </c>
    </row>
    <row r="272" spans="1:47" x14ac:dyDescent="0.25">
      <c r="A272" s="217" t="s">
        <v>877</v>
      </c>
      <c r="B272" s="217" t="s">
        <v>878</v>
      </c>
      <c r="C272" s="123" t="s">
        <v>512</v>
      </c>
      <c r="D272" s="218">
        <f>S272/Config!A$40</f>
        <v>0</v>
      </c>
      <c r="E272" s="219">
        <f>T272/Config!B$40</f>
        <v>0</v>
      </c>
      <c r="F272" s="219">
        <f>U272/Config!C$40</f>
        <v>0</v>
      </c>
      <c r="G272" s="219">
        <f>V272/Config!D$40</f>
        <v>0</v>
      </c>
      <c r="H272" s="219">
        <f>IF('Division Lvl'!H272="","",'Division Lvl'!H272/Escalators!C$11)</f>
        <v>0</v>
      </c>
      <c r="I272" s="220">
        <f>IF('Division Lvl'!I272="","",'Division Lvl'!I272/Escalators!D$11)</f>
        <v>959032.22126182576</v>
      </c>
      <c r="J272" s="220">
        <f>IF('Division Lvl'!J272="","",'Division Lvl'!J272/Escalators!E$11)</f>
        <v>957427.64128800551</v>
      </c>
      <c r="K272" s="220">
        <f>IF('Division Lvl'!K272="","",'Division Lvl'!K272/Escalators!F$11)</f>
        <v>954906.52756642655</v>
      </c>
      <c r="L272" s="220">
        <f>IF('Division Lvl'!L272="","",'Division Lvl'!L272/Escalators!G$11)</f>
        <v>951982.75176122505</v>
      </c>
      <c r="M272" s="220">
        <f>IF('Division Lvl'!M272="","",'Division Lvl'!M272/Escalators!H$11)</f>
        <v>949400.31494403386</v>
      </c>
      <c r="N272" s="220">
        <f>IF('Division Lvl'!N272="","",'Division Lvl'!N272/Escalators!I$11)</f>
        <v>1898800.6298880677</v>
      </c>
      <c r="O272" s="220">
        <f>IF('Division Lvl'!O272="","",'Division Lvl'!O272/Escalators!J$11)</f>
        <v>1898800.6298880677</v>
      </c>
      <c r="P272" s="220">
        <f>IF('Division Lvl'!P272="","",'Division Lvl'!P272/Escalators!K$11)</f>
        <v>1898800.6298880677</v>
      </c>
      <c r="Q272" s="220">
        <f>IF('Division Lvl'!Q272="","",'Division Lvl'!Q272/Escalators!L$11)</f>
        <v>1898800.6298880677</v>
      </c>
      <c r="R272" s="221">
        <v>1920000</v>
      </c>
      <c r="S272" s="222">
        <v>0</v>
      </c>
      <c r="T272" s="223">
        <v>0</v>
      </c>
      <c r="U272" s="223">
        <v>0</v>
      </c>
      <c r="V272" s="223">
        <v>0</v>
      </c>
      <c r="W272" s="223">
        <v>0</v>
      </c>
      <c r="X272" s="224">
        <f>I272*Config!F$40</f>
        <v>983008.0267933713</v>
      </c>
      <c r="Y272" s="224">
        <f>J272*Config!G$40</f>
        <v>1005897.4156282108</v>
      </c>
      <c r="Z272" s="224">
        <f>K272*Config!H$40</f>
        <v>1028329.8872875887</v>
      </c>
      <c r="AA272" s="224">
        <f>L272*Config!I$40</f>
        <v>1050810.8330466994</v>
      </c>
      <c r="AB272" s="224">
        <f>M272*Config!J$40</f>
        <v>1074159.3136486255</v>
      </c>
      <c r="AC272" s="224">
        <f>N272*Config!K$40</f>
        <v>2202026.5929796821</v>
      </c>
      <c r="AD272" s="224">
        <f>O272*Config!L$40</f>
        <v>2257077.2578041744</v>
      </c>
      <c r="AE272" s="224">
        <f>P272*Config!M$40</f>
        <v>2313504.1892492785</v>
      </c>
      <c r="AF272" s="224">
        <f>Q272*Config!N$40</f>
        <v>2371341.79398051</v>
      </c>
      <c r="AG272" s="225">
        <f>R272*Config!O$40</f>
        <v>2457762.3248570054</v>
      </c>
      <c r="AH272" s="226">
        <f t="shared" si="28"/>
        <v>4772749.4568215162</v>
      </c>
      <c r="AI272" s="220">
        <f t="shared" si="29"/>
        <v>14287951.976373786</v>
      </c>
      <c r="AJ272" s="224">
        <f t="shared" si="30"/>
        <v>5142205.4764044955</v>
      </c>
      <c r="AK272" s="225">
        <f t="shared" si="31"/>
        <v>16743917.635275146</v>
      </c>
      <c r="AL272" s="227">
        <f>IF(OR(SUM(X272:AG272)&lt;&gt;0,A272="EH"),INDEX(CASH!$B:$B,MATCH(A272,CASH!$A:$A,0)),"")</f>
        <v>310</v>
      </c>
      <c r="AM272" s="122">
        <f>AL272*VLOOKUP(C272,Config!$A$3:$C$9,3,FALSE)</f>
        <v>4650</v>
      </c>
      <c r="AN272" s="228">
        <f t="shared" si="32"/>
        <v>0.20878312712509098</v>
      </c>
      <c r="AO272" s="122" t="str">
        <f>IF(ISERROR(VLOOKUP(A272,Config!$A$12:$A$32,1,FALSE)),LEFT(A272,2),"PRL")</f>
        <v>TM</v>
      </c>
      <c r="AP272" s="122" t="str">
        <f t="shared" si="33"/>
        <v>TM015s</v>
      </c>
      <c r="AQ272" s="163" t="s">
        <v>882</v>
      </c>
      <c r="AR272" s="229" t="s">
        <v>781</v>
      </c>
      <c r="AS272" s="367" t="str">
        <f>IF(ISERROR(VLOOKUP($A272,'RAB Cat Lookup'!$B$4:$E$351,2,FALSE))=TRUE,"Unallocated",VLOOKUP($A272,'RAB Cat Lookup'!$B$4:$E$351,2,FALSE))</f>
        <v>Std</v>
      </c>
      <c r="AT272" s="367" t="str">
        <f>IF(ISERROR(VLOOKUP($A272,'RAB Cat Lookup'!$B$4:$E$351,4,FALSE))=TRUE,"Unallocated",VLOOKUP($A272,'RAB Cat Lookup'!$B$4:$E$351,4,FALSE))</f>
        <v>Sub-transmission lines and cables</v>
      </c>
      <c r="AU272" s="121" t="str">
        <f t="shared" si="34"/>
        <v/>
      </c>
    </row>
    <row r="273" spans="1:47" x14ac:dyDescent="0.25">
      <c r="A273" s="217" t="s">
        <v>44</v>
      </c>
      <c r="B273" s="217" t="s">
        <v>251</v>
      </c>
      <c r="C273" s="123" t="s">
        <v>512</v>
      </c>
      <c r="D273" s="218">
        <f>S273/Config!A$40</f>
        <v>619.63640428124984</v>
      </c>
      <c r="E273" s="219">
        <f>T273/Config!B$40</f>
        <v>8503.5268245312491</v>
      </c>
      <c r="F273" s="219">
        <f>U273/Config!C$40</f>
        <v>0</v>
      </c>
      <c r="G273" s="219">
        <f>V273/Config!D$40</f>
        <v>0</v>
      </c>
      <c r="H273" s="219">
        <f>IF('Division Lvl'!H273="","",'Division Lvl'!H273/Escalators!C$11)</f>
        <v>0</v>
      </c>
      <c r="I273" s="220">
        <f>IF('Division Lvl'!I273="","",'Division Lvl'!I273/Escalators!D$11)</f>
        <v>0</v>
      </c>
      <c r="J273" s="220">
        <f>IF('Division Lvl'!J273="","",'Division Lvl'!J273/Escalators!E$11)</f>
        <v>0</v>
      </c>
      <c r="K273" s="220">
        <f>IF('Division Lvl'!K273="","",'Division Lvl'!K273/Escalators!F$11)</f>
        <v>0</v>
      </c>
      <c r="L273" s="220">
        <f>IF('Division Lvl'!L273="","",'Division Lvl'!L273/Escalators!G$11)</f>
        <v>0</v>
      </c>
      <c r="M273" s="220">
        <f>IF('Division Lvl'!M273="","",'Division Lvl'!M273/Escalators!H$11)</f>
        <v>0</v>
      </c>
      <c r="N273" s="220">
        <f>IF('Division Lvl'!N273="","",'Division Lvl'!N273/Escalators!I$11)</f>
        <v>0</v>
      </c>
      <c r="O273" s="220">
        <f>IF('Division Lvl'!O273="","",'Division Lvl'!O273/Escalators!J$11)</f>
        <v>0</v>
      </c>
      <c r="P273" s="220">
        <f>IF('Division Lvl'!P273="","",'Division Lvl'!P273/Escalators!K$11)</f>
        <v>0</v>
      </c>
      <c r="Q273" s="220">
        <f>IF('Division Lvl'!Q273="","",'Division Lvl'!Q273/Escalators!L$11)</f>
        <v>0</v>
      </c>
      <c r="R273" s="221">
        <v>0</v>
      </c>
      <c r="S273" s="222">
        <v>561.36</v>
      </c>
      <c r="T273" s="223">
        <v>7896.3700000000008</v>
      </c>
      <c r="U273" s="223">
        <v>0</v>
      </c>
      <c r="V273" s="223">
        <v>0</v>
      </c>
      <c r="W273" s="223">
        <v>0</v>
      </c>
      <c r="X273" s="224">
        <f>I273*Config!F$40</f>
        <v>0</v>
      </c>
      <c r="Y273" s="224">
        <f>J273*Config!G$40</f>
        <v>0</v>
      </c>
      <c r="Z273" s="224">
        <f>K273*Config!H$40</f>
        <v>0</v>
      </c>
      <c r="AA273" s="224">
        <f>L273*Config!I$40</f>
        <v>0</v>
      </c>
      <c r="AB273" s="224">
        <f>M273*Config!J$40</f>
        <v>0</v>
      </c>
      <c r="AC273" s="224">
        <f>N273*Config!K$40</f>
        <v>0</v>
      </c>
      <c r="AD273" s="224">
        <f>O273*Config!L$40</f>
        <v>0</v>
      </c>
      <c r="AE273" s="224">
        <f>P273*Config!M$40</f>
        <v>0</v>
      </c>
      <c r="AF273" s="224">
        <f>Q273*Config!N$40</f>
        <v>0</v>
      </c>
      <c r="AG273" s="225">
        <f>R273*Config!O$40</f>
        <v>0</v>
      </c>
      <c r="AH273" s="226">
        <f t="shared" si="28"/>
        <v>0</v>
      </c>
      <c r="AI273" s="220">
        <f t="shared" si="29"/>
        <v>0</v>
      </c>
      <c r="AJ273" s="224">
        <f t="shared" si="30"/>
        <v>0</v>
      </c>
      <c r="AK273" s="225">
        <f t="shared" si="31"/>
        <v>0</v>
      </c>
      <c r="AL273" s="227" t="str">
        <f>IF(OR(SUM(X273:AG273)&lt;&gt;0,A273="EH"),INDEX(CASH!$B:$B,MATCH(A273,CASH!$A:$A,0)),"")</f>
        <v/>
      </c>
      <c r="AM273" s="230">
        <v>3750</v>
      </c>
      <c r="AN273" s="228">
        <f t="shared" si="32"/>
        <v>0.38410230795100964</v>
      </c>
      <c r="AO273" s="122" t="str">
        <f>IF(ISERROR(VLOOKUP(A273,Config!$A$12:$A$32,1,FALSE)),LEFT(A273,2),"PRL")</f>
        <v>TM</v>
      </c>
      <c r="AP273" s="122" t="str">
        <f t="shared" si="33"/>
        <v>TM016s</v>
      </c>
      <c r="AQ273" s="163" t="s">
        <v>882</v>
      </c>
      <c r="AR273" s="229" t="s">
        <v>781</v>
      </c>
      <c r="AS273" s="367" t="str">
        <f>IF(ISERROR(VLOOKUP($A273,'RAB Cat Lookup'!$B$4:$E$351,2,FALSE))=TRUE,"Unallocated",VLOOKUP($A273,'RAB Cat Lookup'!$B$4:$E$351,2,FALSE))</f>
        <v>Std</v>
      </c>
      <c r="AT273" s="367" t="str">
        <f>IF(ISERROR(VLOOKUP($A273,'RAB Cat Lookup'!$B$4:$E$351,4,FALSE))=TRUE,"Unallocated",VLOOKUP($A273,'RAB Cat Lookup'!$B$4:$E$351,4,FALSE))</f>
        <v>Sub-transmission lines and cables</v>
      </c>
      <c r="AU273" s="121" t="str">
        <f t="shared" si="34"/>
        <v/>
      </c>
    </row>
    <row r="274" spans="1:47" x14ac:dyDescent="0.25">
      <c r="A274" s="217" t="s">
        <v>505</v>
      </c>
      <c r="B274" s="217" t="s">
        <v>578</v>
      </c>
      <c r="C274" s="123" t="s">
        <v>512</v>
      </c>
      <c r="D274" s="218">
        <f>S274/Config!A$40</f>
        <v>206.5565062226562</v>
      </c>
      <c r="E274" s="219">
        <f>T274/Config!B$40</f>
        <v>0</v>
      </c>
      <c r="F274" s="219">
        <f>U274/Config!C$40</f>
        <v>0</v>
      </c>
      <c r="G274" s="219">
        <f>V274/Config!D$40</f>
        <v>0</v>
      </c>
      <c r="H274" s="219">
        <f>IF('Division Lvl'!H274="","",'Division Lvl'!H274/Escalators!C$11)</f>
        <v>0</v>
      </c>
      <c r="I274" s="220">
        <f>IF('Division Lvl'!I274="","",'Division Lvl'!I274/Escalators!D$11)</f>
        <v>0</v>
      </c>
      <c r="J274" s="220">
        <f>IF('Division Lvl'!J274="","",'Division Lvl'!J274/Escalators!E$11)</f>
        <v>0</v>
      </c>
      <c r="K274" s="220">
        <f>IF('Division Lvl'!K274="","",'Division Lvl'!K274/Escalators!F$11)</f>
        <v>0</v>
      </c>
      <c r="L274" s="220">
        <f>IF('Division Lvl'!L274="","",'Division Lvl'!L274/Escalators!G$11)</f>
        <v>0</v>
      </c>
      <c r="M274" s="220">
        <f>IF('Division Lvl'!M274="","",'Division Lvl'!M274/Escalators!H$11)</f>
        <v>0</v>
      </c>
      <c r="N274" s="220">
        <f>IF('Division Lvl'!N274="","",'Division Lvl'!N274/Escalators!I$11)</f>
        <v>0</v>
      </c>
      <c r="O274" s="220">
        <f>IF('Division Lvl'!O274="","",'Division Lvl'!O274/Escalators!J$11)</f>
        <v>0</v>
      </c>
      <c r="P274" s="220">
        <f>IF('Division Lvl'!P274="","",'Division Lvl'!P274/Escalators!K$11)</f>
        <v>0</v>
      </c>
      <c r="Q274" s="220">
        <f>IF('Division Lvl'!Q274="","",'Division Lvl'!Q274/Escalators!L$11)</f>
        <v>0</v>
      </c>
      <c r="R274" s="221">
        <v>0</v>
      </c>
      <c r="S274" s="222">
        <v>187.13</v>
      </c>
      <c r="T274" s="223">
        <v>0</v>
      </c>
      <c r="U274" s="223">
        <v>0</v>
      </c>
      <c r="V274" s="223">
        <v>0</v>
      </c>
      <c r="W274" s="223">
        <v>0</v>
      </c>
      <c r="X274" s="224">
        <f>I274*Config!F$40</f>
        <v>0</v>
      </c>
      <c r="Y274" s="224">
        <f>J274*Config!G$40</f>
        <v>0</v>
      </c>
      <c r="Z274" s="224">
        <f>K274*Config!H$40</f>
        <v>0</v>
      </c>
      <c r="AA274" s="224">
        <f>L274*Config!I$40</f>
        <v>0</v>
      </c>
      <c r="AB274" s="224">
        <f>M274*Config!J$40</f>
        <v>0</v>
      </c>
      <c r="AC274" s="224">
        <f>N274*Config!K$40</f>
        <v>0</v>
      </c>
      <c r="AD274" s="224">
        <f>O274*Config!L$40</f>
        <v>0</v>
      </c>
      <c r="AE274" s="224">
        <f>P274*Config!M$40</f>
        <v>0</v>
      </c>
      <c r="AF274" s="224">
        <f>Q274*Config!N$40</f>
        <v>0</v>
      </c>
      <c r="AG274" s="225">
        <f>R274*Config!O$40</f>
        <v>0</v>
      </c>
      <c r="AH274" s="226">
        <f t="shared" si="28"/>
        <v>0</v>
      </c>
      <c r="AI274" s="220">
        <f t="shared" si="29"/>
        <v>0</v>
      </c>
      <c r="AJ274" s="224">
        <f t="shared" si="30"/>
        <v>0</v>
      </c>
      <c r="AK274" s="225">
        <f t="shared" si="31"/>
        <v>0</v>
      </c>
      <c r="AL274" s="227" t="str">
        <f>IF(OR(SUM(X274:AG274)&lt;&gt;0,A274="EH"),INDEX(CASH!$B:$B,MATCH(A274,CASH!$A:$A,0)),"")</f>
        <v/>
      </c>
      <c r="AM274" s="231">
        <v>4950</v>
      </c>
      <c r="AN274" s="228">
        <f t="shared" si="32"/>
        <v>0.12482092704578877</v>
      </c>
      <c r="AO274" s="122" t="str">
        <f>IF(ISERROR(VLOOKUP(A274,Config!$A$12:$A$32,1,FALSE)),LEFT(A274,2),"PRL")</f>
        <v>TM</v>
      </c>
      <c r="AP274" s="122" t="str">
        <f t="shared" si="33"/>
        <v>TM017s</v>
      </c>
      <c r="AQ274" s="163" t="s">
        <v>882</v>
      </c>
      <c r="AR274" s="229" t="s">
        <v>781</v>
      </c>
      <c r="AS274" s="367" t="str">
        <f>IF(ISERROR(VLOOKUP($A274,'RAB Cat Lookup'!$B$4:$E$351,2,FALSE))=TRUE,"Unallocated",VLOOKUP($A274,'RAB Cat Lookup'!$B$4:$E$351,2,FALSE))</f>
        <v>Unallocated</v>
      </c>
      <c r="AT274" s="367" t="str">
        <f>IF(ISERROR(VLOOKUP($A274,'RAB Cat Lookup'!$B$4:$E$351,4,FALSE))=TRUE,"Unallocated",VLOOKUP($A274,'RAB Cat Lookup'!$B$4:$E$351,4,FALSE))</f>
        <v>Unallocated</v>
      </c>
      <c r="AU274" s="121" t="str">
        <f t="shared" si="34"/>
        <v/>
      </c>
    </row>
    <row r="275" spans="1:47" x14ac:dyDescent="0.25">
      <c r="A275" s="217" t="s">
        <v>45</v>
      </c>
      <c r="B275" s="217" t="s">
        <v>46</v>
      </c>
      <c r="C275" s="123" t="s">
        <v>512</v>
      </c>
      <c r="D275" s="218">
        <f>S275/Config!A$40</f>
        <v>1348163.221706148</v>
      </c>
      <c r="E275" s="219">
        <f>T275/Config!B$40</f>
        <v>1435837.3851210936</v>
      </c>
      <c r="F275" s="219">
        <f>U275/Config!C$40</f>
        <v>504222.72653124999</v>
      </c>
      <c r="G275" s="219">
        <f>V275/Config!D$40</f>
        <v>174435.19699999999</v>
      </c>
      <c r="H275" s="219">
        <f>IF('Division Lvl'!H275="","",'Division Lvl'!H275/Escalators!C$11)</f>
        <v>0</v>
      </c>
      <c r="I275" s="220">
        <f>IF('Division Lvl'!I275="","",'Division Lvl'!I275/Escalators!D$11)</f>
        <v>0</v>
      </c>
      <c r="J275" s="220">
        <f>IF('Division Lvl'!J275="","",'Division Lvl'!J275/Escalators!E$11)</f>
        <v>0</v>
      </c>
      <c r="K275" s="220">
        <f>IF('Division Lvl'!K275="","",'Division Lvl'!K275/Escalators!F$11)</f>
        <v>0</v>
      </c>
      <c r="L275" s="220">
        <f>IF('Division Lvl'!L275="","",'Division Lvl'!L275/Escalators!G$11)</f>
        <v>0</v>
      </c>
      <c r="M275" s="220">
        <f>IF('Division Lvl'!M275="","",'Division Lvl'!M275/Escalators!H$11)</f>
        <v>0</v>
      </c>
      <c r="N275" s="220">
        <f>IF('Division Lvl'!N275="","",'Division Lvl'!N275/Escalators!I$11)</f>
        <v>0</v>
      </c>
      <c r="O275" s="220">
        <f>IF('Division Lvl'!O275="","",'Division Lvl'!O275/Escalators!J$11)</f>
        <v>0</v>
      </c>
      <c r="P275" s="220">
        <f>IF('Division Lvl'!P275="","",'Division Lvl'!P275/Escalators!K$11)</f>
        <v>0</v>
      </c>
      <c r="Q275" s="220">
        <f>IF('Division Lvl'!Q275="","",'Division Lvl'!Q275/Escalators!L$11)</f>
        <v>0</v>
      </c>
      <c r="R275" s="221">
        <v>0</v>
      </c>
      <c r="S275" s="222">
        <v>1221369.3399999999</v>
      </c>
      <c r="T275" s="223">
        <v>1333317.75</v>
      </c>
      <c r="U275" s="223">
        <v>479926.45</v>
      </c>
      <c r="V275" s="223">
        <v>170180.68</v>
      </c>
      <c r="W275" s="223">
        <v>0</v>
      </c>
      <c r="X275" s="224">
        <f>I275*Config!F$40</f>
        <v>0</v>
      </c>
      <c r="Y275" s="224">
        <f>J275*Config!G$40</f>
        <v>0</v>
      </c>
      <c r="Z275" s="224">
        <f>K275*Config!H$40</f>
        <v>0</v>
      </c>
      <c r="AA275" s="224">
        <f>L275*Config!I$40</f>
        <v>0</v>
      </c>
      <c r="AB275" s="224">
        <f>M275*Config!J$40</f>
        <v>0</v>
      </c>
      <c r="AC275" s="224">
        <f>N275*Config!K$40</f>
        <v>0</v>
      </c>
      <c r="AD275" s="224">
        <f>O275*Config!L$40</f>
        <v>0</v>
      </c>
      <c r="AE275" s="224">
        <f>P275*Config!M$40</f>
        <v>0</v>
      </c>
      <c r="AF275" s="224">
        <f>Q275*Config!N$40</f>
        <v>0</v>
      </c>
      <c r="AG275" s="225">
        <f>R275*Config!O$40</f>
        <v>0</v>
      </c>
      <c r="AH275" s="226">
        <f t="shared" si="28"/>
        <v>0</v>
      </c>
      <c r="AI275" s="220">
        <f t="shared" si="29"/>
        <v>0</v>
      </c>
      <c r="AJ275" s="224">
        <f t="shared" si="30"/>
        <v>0</v>
      </c>
      <c r="AK275" s="225">
        <f t="shared" si="31"/>
        <v>0</v>
      </c>
      <c r="AL275" s="227" t="str">
        <f>IF(OR(SUM(X275:AG275)&lt;&gt;0,A275="EH"),INDEX(CASH!$B:$B,MATCH(A275,CASH!$A:$A,0)),"")</f>
        <v/>
      </c>
      <c r="AM275" s="230">
        <v>4500</v>
      </c>
      <c r="AN275" s="228">
        <f t="shared" si="32"/>
        <v>0.25395950357025276</v>
      </c>
      <c r="AO275" s="122" t="str">
        <f>IF(ISERROR(VLOOKUP(A275,Config!$A$12:$A$32,1,FALSE)),LEFT(A275,2),"PRL")</f>
        <v>TM</v>
      </c>
      <c r="AP275" s="122" t="str">
        <f t="shared" si="33"/>
        <v>TM019s</v>
      </c>
      <c r="AQ275" s="163" t="s">
        <v>882</v>
      </c>
      <c r="AR275" s="229" t="s">
        <v>781</v>
      </c>
      <c r="AS275" s="367" t="str">
        <f>IF(ISERROR(VLOOKUP($A275,'RAB Cat Lookup'!$B$4:$E$351,2,FALSE))=TRUE,"Unallocated",VLOOKUP($A275,'RAB Cat Lookup'!$B$4:$E$351,2,FALSE))</f>
        <v>Std</v>
      </c>
      <c r="AT275" s="367" t="str">
        <f>IF(ISERROR(VLOOKUP($A275,'RAB Cat Lookup'!$B$4:$E$351,4,FALSE))=TRUE,"Unallocated",VLOOKUP($A275,'RAB Cat Lookup'!$B$4:$E$351,4,FALSE))</f>
        <v>Sub-transmission lines and cables</v>
      </c>
      <c r="AU275" s="121" t="str">
        <f t="shared" si="34"/>
        <v/>
      </c>
    </row>
    <row r="276" spans="1:47" x14ac:dyDescent="0.25">
      <c r="A276" s="217" t="s">
        <v>435</v>
      </c>
      <c r="B276" s="217" t="s">
        <v>579</v>
      </c>
      <c r="C276" s="123" t="s">
        <v>513</v>
      </c>
      <c r="D276" s="218">
        <f>S276/Config!A$40</f>
        <v>854.19664353906228</v>
      </c>
      <c r="E276" s="219">
        <f>T276/Config!B$40</f>
        <v>0</v>
      </c>
      <c r="F276" s="219">
        <f>U276/Config!C$40</f>
        <v>0</v>
      </c>
      <c r="G276" s="219">
        <f>V276/Config!D$40</f>
        <v>0</v>
      </c>
      <c r="H276" s="219">
        <f>IF('Division Lvl'!H276="","",'Division Lvl'!H276/Escalators!C$11)</f>
        <v>0</v>
      </c>
      <c r="I276" s="220">
        <f>IF('Division Lvl'!I276="","",'Division Lvl'!I276/Escalators!D$11)</f>
        <v>0</v>
      </c>
      <c r="J276" s="220">
        <f>IF('Division Lvl'!J276="","",'Division Lvl'!J276/Escalators!E$11)</f>
        <v>0</v>
      </c>
      <c r="K276" s="220">
        <f>IF('Division Lvl'!K276="","",'Division Lvl'!K276/Escalators!F$11)</f>
        <v>0</v>
      </c>
      <c r="L276" s="220">
        <f>IF('Division Lvl'!L276="","",'Division Lvl'!L276/Escalators!G$11)</f>
        <v>0</v>
      </c>
      <c r="M276" s="220">
        <f>IF('Division Lvl'!M276="","",'Division Lvl'!M276/Escalators!H$11)</f>
        <v>0</v>
      </c>
      <c r="N276" s="220">
        <f>IF('Division Lvl'!N276="","",'Division Lvl'!N276/Escalators!I$11)</f>
        <v>0</v>
      </c>
      <c r="O276" s="220">
        <f>IF('Division Lvl'!O276="","",'Division Lvl'!O276/Escalators!J$11)</f>
        <v>0</v>
      </c>
      <c r="P276" s="220">
        <f>IF('Division Lvl'!P276="","",'Division Lvl'!P276/Escalators!K$11)</f>
        <v>0</v>
      </c>
      <c r="Q276" s="220">
        <f>IF('Division Lvl'!Q276="","",'Division Lvl'!Q276/Escalators!L$11)</f>
        <v>0</v>
      </c>
      <c r="R276" s="221">
        <v>0</v>
      </c>
      <c r="S276" s="222">
        <v>773.86</v>
      </c>
      <c r="T276" s="223">
        <v>0</v>
      </c>
      <c r="U276" s="223">
        <v>0</v>
      </c>
      <c r="V276" s="223">
        <v>0</v>
      </c>
      <c r="W276" s="223">
        <v>0</v>
      </c>
      <c r="X276" s="224">
        <f>I276*Config!F$40</f>
        <v>0</v>
      </c>
      <c r="Y276" s="224">
        <f>J276*Config!G$40</f>
        <v>0</v>
      </c>
      <c r="Z276" s="224">
        <f>K276*Config!H$40</f>
        <v>0</v>
      </c>
      <c r="AA276" s="224">
        <f>L276*Config!I$40</f>
        <v>0</v>
      </c>
      <c r="AB276" s="224">
        <f>M276*Config!J$40</f>
        <v>0</v>
      </c>
      <c r="AC276" s="224">
        <f>N276*Config!K$40</f>
        <v>0</v>
      </c>
      <c r="AD276" s="224">
        <f>O276*Config!L$40</f>
        <v>0</v>
      </c>
      <c r="AE276" s="224">
        <f>P276*Config!M$40</f>
        <v>0</v>
      </c>
      <c r="AF276" s="224">
        <f>Q276*Config!N$40</f>
        <v>0</v>
      </c>
      <c r="AG276" s="225">
        <f>R276*Config!O$40</f>
        <v>0</v>
      </c>
      <c r="AH276" s="226">
        <f t="shared" si="28"/>
        <v>0</v>
      </c>
      <c r="AI276" s="220">
        <f t="shared" si="29"/>
        <v>0</v>
      </c>
      <c r="AJ276" s="224">
        <f t="shared" si="30"/>
        <v>0</v>
      </c>
      <c r="AK276" s="225">
        <f t="shared" si="31"/>
        <v>0</v>
      </c>
      <c r="AL276" s="227" t="str">
        <f>IF(OR(SUM(X276:AG276)&lt;&gt;0,A276="EH"),INDEX(CASH!$B:$B,MATCH(A276,CASH!$A:$A,0)),"")</f>
        <v/>
      </c>
      <c r="AM276" s="230">
        <v>4950</v>
      </c>
      <c r="AN276" s="228">
        <f t="shared" si="32"/>
        <v>0.12482092704578877</v>
      </c>
      <c r="AO276" s="122" t="str">
        <f>IF(ISERROR(VLOOKUP(A276,Config!$A$12:$A$32,1,FALSE)),LEFT(A276,2),"PRL")</f>
        <v>TM</v>
      </c>
      <c r="AP276" s="122" t="str">
        <f t="shared" si="33"/>
        <v>TM020</v>
      </c>
      <c r="AQ276" s="163" t="s">
        <v>882</v>
      </c>
      <c r="AR276" s="229" t="s">
        <v>781</v>
      </c>
      <c r="AS276" s="367" t="str">
        <f>IF(ISERROR(VLOOKUP($A276,'RAB Cat Lookup'!$B$4:$E$351,2,FALSE))=TRUE,"Unallocated",VLOOKUP($A276,'RAB Cat Lookup'!$B$4:$E$351,2,FALSE))</f>
        <v>Unallocated</v>
      </c>
      <c r="AT276" s="367" t="str">
        <f>IF(ISERROR(VLOOKUP($A276,'RAB Cat Lookup'!$B$4:$E$351,4,FALSE))=TRUE,"Unallocated",VLOOKUP($A276,'RAB Cat Lookup'!$B$4:$E$351,4,FALSE))</f>
        <v>Unallocated</v>
      </c>
      <c r="AU276" s="121" t="str">
        <f t="shared" si="34"/>
        <v/>
      </c>
    </row>
    <row r="277" spans="1:47" x14ac:dyDescent="0.25">
      <c r="A277" s="217" t="s">
        <v>434</v>
      </c>
      <c r="B277" s="217" t="s">
        <v>580</v>
      </c>
      <c r="C277" s="123" t="s">
        <v>513</v>
      </c>
      <c r="D277" s="218">
        <f>S277/Config!A$40</f>
        <v>111362.74429419918</v>
      </c>
      <c r="E277" s="219">
        <f>T277/Config!B$40</f>
        <v>0</v>
      </c>
      <c r="F277" s="219">
        <f>U277/Config!C$40</f>
        <v>0</v>
      </c>
      <c r="G277" s="219">
        <f>V277/Config!D$40</f>
        <v>0</v>
      </c>
      <c r="H277" s="219">
        <f>IF('Division Lvl'!H277="","",'Division Lvl'!H277/Escalators!C$11)</f>
        <v>0</v>
      </c>
      <c r="I277" s="220">
        <f>IF('Division Lvl'!I277="","",'Division Lvl'!I277/Escalators!D$11)</f>
        <v>0</v>
      </c>
      <c r="J277" s="220">
        <f>IF('Division Lvl'!J277="","",'Division Lvl'!J277/Escalators!E$11)</f>
        <v>0</v>
      </c>
      <c r="K277" s="220">
        <f>IF('Division Lvl'!K277="","",'Division Lvl'!K277/Escalators!F$11)</f>
        <v>0</v>
      </c>
      <c r="L277" s="220">
        <f>IF('Division Lvl'!L277="","",'Division Lvl'!L277/Escalators!G$11)</f>
        <v>0</v>
      </c>
      <c r="M277" s="220">
        <f>IF('Division Lvl'!M277="","",'Division Lvl'!M277/Escalators!H$11)</f>
        <v>0</v>
      </c>
      <c r="N277" s="220">
        <f>IF('Division Lvl'!N277="","",'Division Lvl'!N277/Escalators!I$11)</f>
        <v>0</v>
      </c>
      <c r="O277" s="220">
        <f>IF('Division Lvl'!O277="","",'Division Lvl'!O277/Escalators!J$11)</f>
        <v>0</v>
      </c>
      <c r="P277" s="220">
        <f>IF('Division Lvl'!P277="","",'Division Lvl'!P277/Escalators!K$11)</f>
        <v>0</v>
      </c>
      <c r="Q277" s="220">
        <f>IF('Division Lvl'!Q277="","",'Division Lvl'!Q277/Escalators!L$11)</f>
        <v>0</v>
      </c>
      <c r="R277" s="221">
        <v>0</v>
      </c>
      <c r="S277" s="222">
        <v>100889.15</v>
      </c>
      <c r="T277" s="223">
        <v>0</v>
      </c>
      <c r="U277" s="223">
        <v>0</v>
      </c>
      <c r="V277" s="223">
        <v>0</v>
      </c>
      <c r="W277" s="223">
        <v>0</v>
      </c>
      <c r="X277" s="224">
        <f>I277*Config!F$40</f>
        <v>0</v>
      </c>
      <c r="Y277" s="224">
        <f>J277*Config!G$40</f>
        <v>0</v>
      </c>
      <c r="Z277" s="224">
        <f>K277*Config!H$40</f>
        <v>0</v>
      </c>
      <c r="AA277" s="224">
        <f>L277*Config!I$40</f>
        <v>0</v>
      </c>
      <c r="AB277" s="224">
        <f>M277*Config!J$40</f>
        <v>0</v>
      </c>
      <c r="AC277" s="224">
        <f>N277*Config!K$40</f>
        <v>0</v>
      </c>
      <c r="AD277" s="224">
        <f>O277*Config!L$40</f>
        <v>0</v>
      </c>
      <c r="AE277" s="224">
        <f>P277*Config!M$40</f>
        <v>0</v>
      </c>
      <c r="AF277" s="224">
        <f>Q277*Config!N$40</f>
        <v>0</v>
      </c>
      <c r="AG277" s="225">
        <f>R277*Config!O$40</f>
        <v>0</v>
      </c>
      <c r="AH277" s="226">
        <f t="shared" si="28"/>
        <v>0</v>
      </c>
      <c r="AI277" s="220">
        <f t="shared" si="29"/>
        <v>0</v>
      </c>
      <c r="AJ277" s="224">
        <f t="shared" si="30"/>
        <v>0</v>
      </c>
      <c r="AK277" s="225">
        <f t="shared" si="31"/>
        <v>0</v>
      </c>
      <c r="AL277" s="227" t="str">
        <f>IF(OR(SUM(X277:AG277)&lt;&gt;0,A277="EH"),INDEX(CASH!$B:$B,MATCH(A277,CASH!$A:$A,0)),"")</f>
        <v/>
      </c>
      <c r="AM277" s="230">
        <v>4950</v>
      </c>
      <c r="AN277" s="228">
        <f t="shared" si="32"/>
        <v>0.12482092704578877</v>
      </c>
      <c r="AO277" s="122" t="str">
        <f>IF(ISERROR(VLOOKUP(A277,Config!$A$12:$A$32,1,FALSE)),LEFT(A277,2),"PRL")</f>
        <v>TM</v>
      </c>
      <c r="AP277" s="122" t="str">
        <f t="shared" si="33"/>
        <v>TM021</v>
      </c>
      <c r="AQ277" s="163" t="s">
        <v>882</v>
      </c>
      <c r="AR277" s="229" t="s">
        <v>781</v>
      </c>
      <c r="AS277" s="367" t="str">
        <f>IF(ISERROR(VLOOKUP($A277,'RAB Cat Lookup'!$B$4:$E$351,2,FALSE))=TRUE,"Unallocated",VLOOKUP($A277,'RAB Cat Lookup'!$B$4:$E$351,2,FALSE))</f>
        <v>Std</v>
      </c>
      <c r="AT277" s="367" t="str">
        <f>IF(ISERROR(VLOOKUP($A277,'RAB Cat Lookup'!$B$4:$E$351,4,FALSE))=TRUE,"Unallocated",VLOOKUP($A277,'RAB Cat Lookup'!$B$4:$E$351,4,FALSE))</f>
        <v>Sub-transmission lines and cables</v>
      </c>
      <c r="AU277" s="121" t="str">
        <f t="shared" si="34"/>
        <v/>
      </c>
    </row>
    <row r="278" spans="1:47" x14ac:dyDescent="0.25">
      <c r="A278" s="217" t="s">
        <v>47</v>
      </c>
      <c r="B278" s="217" t="s">
        <v>452</v>
      </c>
      <c r="C278" s="123" t="s">
        <v>513</v>
      </c>
      <c r="D278" s="218">
        <f>S278/Config!A$40</f>
        <v>116444.8754526992</v>
      </c>
      <c r="E278" s="219">
        <f>T278/Config!B$40</f>
        <v>250.76475093749997</v>
      </c>
      <c r="F278" s="219">
        <f>U278/Config!C$40</f>
        <v>0</v>
      </c>
      <c r="G278" s="219">
        <f>V278/Config!D$40</f>
        <v>0</v>
      </c>
      <c r="H278" s="219">
        <f>IF('Division Lvl'!H278="","",'Division Lvl'!H278/Escalators!C$11)</f>
        <v>0</v>
      </c>
      <c r="I278" s="220">
        <f>IF('Division Lvl'!I278="","",'Division Lvl'!I278/Escalators!D$11)</f>
        <v>0</v>
      </c>
      <c r="J278" s="220">
        <f>IF('Division Lvl'!J278="","",'Division Lvl'!J278/Escalators!E$11)</f>
        <v>0</v>
      </c>
      <c r="K278" s="220">
        <f>IF('Division Lvl'!K278="","",'Division Lvl'!K278/Escalators!F$11)</f>
        <v>0</v>
      </c>
      <c r="L278" s="220">
        <f>IF('Division Lvl'!L278="","",'Division Lvl'!L278/Escalators!G$11)</f>
        <v>0</v>
      </c>
      <c r="M278" s="220">
        <f>IF('Division Lvl'!M278="","",'Division Lvl'!M278/Escalators!H$11)</f>
        <v>0</v>
      </c>
      <c r="N278" s="220">
        <f>IF('Division Lvl'!N278="","",'Division Lvl'!N278/Escalators!I$11)</f>
        <v>0</v>
      </c>
      <c r="O278" s="220">
        <f>IF('Division Lvl'!O278="","",'Division Lvl'!O278/Escalators!J$11)</f>
        <v>0</v>
      </c>
      <c r="P278" s="220">
        <f>IF('Division Lvl'!P278="","",'Division Lvl'!P278/Escalators!K$11)</f>
        <v>0</v>
      </c>
      <c r="Q278" s="220">
        <f>IF('Division Lvl'!Q278="","",'Division Lvl'!Q278/Escalators!L$11)</f>
        <v>0</v>
      </c>
      <c r="R278" s="221">
        <v>0</v>
      </c>
      <c r="S278" s="222">
        <v>105493.31000000001</v>
      </c>
      <c r="T278" s="223">
        <v>232.86</v>
      </c>
      <c r="U278" s="223">
        <v>0</v>
      </c>
      <c r="V278" s="223">
        <v>0</v>
      </c>
      <c r="W278" s="223">
        <v>0</v>
      </c>
      <c r="X278" s="224">
        <f>I278*Config!F$40</f>
        <v>0</v>
      </c>
      <c r="Y278" s="224">
        <f>J278*Config!G$40</f>
        <v>0</v>
      </c>
      <c r="Z278" s="224">
        <f>K278*Config!H$40</f>
        <v>0</v>
      </c>
      <c r="AA278" s="224">
        <f>L278*Config!I$40</f>
        <v>0</v>
      </c>
      <c r="AB278" s="224">
        <f>M278*Config!J$40</f>
        <v>0</v>
      </c>
      <c r="AC278" s="224">
        <f>N278*Config!K$40</f>
        <v>0</v>
      </c>
      <c r="AD278" s="224">
        <f>O278*Config!L$40</f>
        <v>0</v>
      </c>
      <c r="AE278" s="224">
        <f>P278*Config!M$40</f>
        <v>0</v>
      </c>
      <c r="AF278" s="224">
        <f>Q278*Config!N$40</f>
        <v>0</v>
      </c>
      <c r="AG278" s="225">
        <f>R278*Config!O$40</f>
        <v>0</v>
      </c>
      <c r="AH278" s="226">
        <f t="shared" si="28"/>
        <v>0</v>
      </c>
      <c r="AI278" s="220">
        <f t="shared" si="29"/>
        <v>0</v>
      </c>
      <c r="AJ278" s="224">
        <f t="shared" si="30"/>
        <v>0</v>
      </c>
      <c r="AK278" s="225">
        <f t="shared" si="31"/>
        <v>0</v>
      </c>
      <c r="AL278" s="227" t="str">
        <f>IF(OR(SUM(X278:AG278)&lt;&gt;0,A278="EH"),INDEX(CASH!$B:$B,MATCH(A278,CASH!$A:$A,0)),"")</f>
        <v/>
      </c>
      <c r="AM278" s="230">
        <v>3750</v>
      </c>
      <c r="AN278" s="228">
        <f t="shared" si="32"/>
        <v>0.38410230795100964</v>
      </c>
      <c r="AO278" s="122" t="str">
        <f>IF(ISERROR(VLOOKUP(A278,Config!$A$12:$A$32,1,FALSE)),LEFT(A278,2),"PRL")</f>
        <v>TM</v>
      </c>
      <c r="AP278" s="122" t="str">
        <f t="shared" si="33"/>
        <v>TM023</v>
      </c>
      <c r="AQ278" s="163" t="s">
        <v>882</v>
      </c>
      <c r="AR278" s="229" t="s">
        <v>781</v>
      </c>
      <c r="AS278" s="367" t="str">
        <f>IF(ISERROR(VLOOKUP($A278,'RAB Cat Lookup'!$B$4:$E$351,2,FALSE))=TRUE,"Unallocated",VLOOKUP($A278,'RAB Cat Lookup'!$B$4:$E$351,2,FALSE))</f>
        <v>Std</v>
      </c>
      <c r="AT278" s="367" t="str">
        <f>IF(ISERROR(VLOOKUP($A278,'RAB Cat Lookup'!$B$4:$E$351,4,FALSE))=TRUE,"Unallocated",VLOOKUP($A278,'RAB Cat Lookup'!$B$4:$E$351,4,FALSE))</f>
        <v>Sub-transmission lines and cables</v>
      </c>
      <c r="AU278" s="121" t="str">
        <f t="shared" si="34"/>
        <v/>
      </c>
    </row>
    <row r="279" spans="1:47" x14ac:dyDescent="0.25">
      <c r="A279" s="217" t="s">
        <v>201</v>
      </c>
      <c r="B279" s="217" t="s">
        <v>335</v>
      </c>
      <c r="C279" s="123" t="s">
        <v>513</v>
      </c>
      <c r="D279" s="218">
        <f>S279/Config!A$40</f>
        <v>0</v>
      </c>
      <c r="E279" s="219">
        <f>T279/Config!B$40</f>
        <v>30875.864945468744</v>
      </c>
      <c r="F279" s="219">
        <f>U279/Config!C$40</f>
        <v>75110.126812500006</v>
      </c>
      <c r="G279" s="219">
        <f>V279/Config!D$40</f>
        <v>809.29899999999986</v>
      </c>
      <c r="H279" s="219">
        <f>IF('Division Lvl'!H279="","",'Division Lvl'!H279/Escalators!C$11)</f>
        <v>0</v>
      </c>
      <c r="I279" s="220">
        <f>IF('Division Lvl'!I279="","",'Division Lvl'!I279/Escalators!D$11)</f>
        <v>0</v>
      </c>
      <c r="J279" s="220">
        <f>IF('Division Lvl'!J279="","",'Division Lvl'!J279/Escalators!E$11)</f>
        <v>0</v>
      </c>
      <c r="K279" s="220">
        <f>IF('Division Lvl'!K279="","",'Division Lvl'!K279/Escalators!F$11)</f>
        <v>0</v>
      </c>
      <c r="L279" s="220">
        <f>IF('Division Lvl'!L279="","",'Division Lvl'!L279/Escalators!G$11)</f>
        <v>0</v>
      </c>
      <c r="M279" s="220">
        <f>IF('Division Lvl'!M279="","",'Division Lvl'!M279/Escalators!H$11)</f>
        <v>0</v>
      </c>
      <c r="N279" s="220">
        <f>IF('Division Lvl'!N279="","",'Division Lvl'!N279/Escalators!I$11)</f>
        <v>0</v>
      </c>
      <c r="O279" s="220">
        <f>IF('Division Lvl'!O279="","",'Division Lvl'!O279/Escalators!J$11)</f>
        <v>0</v>
      </c>
      <c r="P279" s="220">
        <f>IF('Division Lvl'!P279="","",'Division Lvl'!P279/Escalators!K$11)</f>
        <v>0</v>
      </c>
      <c r="Q279" s="220">
        <f>IF('Division Lvl'!Q279="","",'Division Lvl'!Q279/Escalators!L$11)</f>
        <v>0</v>
      </c>
      <c r="R279" s="221">
        <v>0</v>
      </c>
      <c r="S279" s="222">
        <v>0</v>
      </c>
      <c r="T279" s="223">
        <v>28671.309999999998</v>
      </c>
      <c r="U279" s="223">
        <v>71490.900000000009</v>
      </c>
      <c r="V279" s="223">
        <v>789.56</v>
      </c>
      <c r="W279" s="223">
        <v>0</v>
      </c>
      <c r="X279" s="224">
        <f>I279*Config!F$40</f>
        <v>0</v>
      </c>
      <c r="Y279" s="224">
        <f>J279*Config!G$40</f>
        <v>0</v>
      </c>
      <c r="Z279" s="224">
        <f>K279*Config!H$40</f>
        <v>0</v>
      </c>
      <c r="AA279" s="224">
        <f>L279*Config!I$40</f>
        <v>0</v>
      </c>
      <c r="AB279" s="224">
        <f>M279*Config!J$40</f>
        <v>0</v>
      </c>
      <c r="AC279" s="224">
        <f>N279*Config!K$40</f>
        <v>0</v>
      </c>
      <c r="AD279" s="224">
        <f>O279*Config!L$40</f>
        <v>0</v>
      </c>
      <c r="AE279" s="224">
        <f>P279*Config!M$40</f>
        <v>0</v>
      </c>
      <c r="AF279" s="224">
        <f>Q279*Config!N$40</f>
        <v>0</v>
      </c>
      <c r="AG279" s="225">
        <f>R279*Config!O$40</f>
        <v>0</v>
      </c>
      <c r="AH279" s="226">
        <f t="shared" si="28"/>
        <v>0</v>
      </c>
      <c r="AI279" s="220">
        <f t="shared" si="29"/>
        <v>0</v>
      </c>
      <c r="AJ279" s="224">
        <f t="shared" si="30"/>
        <v>0</v>
      </c>
      <c r="AK279" s="225">
        <f t="shared" si="31"/>
        <v>0</v>
      </c>
      <c r="AL279" s="227" t="str">
        <f>IF(OR(SUM(X279:AG279)&lt;&gt;0,A279="EH"),INDEX(CASH!$B:$B,MATCH(A279,CASH!$A:$A,0)),"")</f>
        <v/>
      </c>
      <c r="AM279" s="230">
        <v>3900</v>
      </c>
      <c r="AN279" s="228">
        <f t="shared" si="32"/>
        <v>0.38306290859653414</v>
      </c>
      <c r="AO279" s="122" t="str">
        <f>IF(ISERROR(VLOOKUP(A279,Config!$A$12:$A$32,1,FALSE)),LEFT(A279,2),"PRL")</f>
        <v>TM</v>
      </c>
      <c r="AP279" s="122" t="str">
        <f t="shared" si="33"/>
        <v>TM027</v>
      </c>
      <c r="AQ279" s="163" t="s">
        <v>882</v>
      </c>
      <c r="AR279" s="229" t="s">
        <v>781</v>
      </c>
      <c r="AS279" s="367" t="str">
        <f>IF(ISERROR(VLOOKUP($A279,'RAB Cat Lookup'!$B$4:$E$351,2,FALSE))=TRUE,"Unallocated",VLOOKUP($A279,'RAB Cat Lookup'!$B$4:$E$351,2,FALSE))</f>
        <v>Std</v>
      </c>
      <c r="AT279" s="367" t="str">
        <f>IF(ISERROR(VLOOKUP($A279,'RAB Cat Lookup'!$B$4:$E$351,4,FALSE))=TRUE,"Unallocated",VLOOKUP($A279,'RAB Cat Lookup'!$B$4:$E$351,4,FALSE))</f>
        <v>Sub-transmission lines and cables</v>
      </c>
      <c r="AU279" s="121" t="str">
        <f t="shared" si="34"/>
        <v/>
      </c>
    </row>
    <row r="280" spans="1:47" x14ac:dyDescent="0.25">
      <c r="A280" s="217" t="s">
        <v>202</v>
      </c>
      <c r="B280" s="217" t="s">
        <v>1029</v>
      </c>
      <c r="C280" s="123" t="s">
        <v>777</v>
      </c>
      <c r="D280" s="218">
        <f>S280/Config!A$40</f>
        <v>0</v>
      </c>
      <c r="E280" s="219">
        <f>T280/Config!B$40</f>
        <v>0</v>
      </c>
      <c r="F280" s="219">
        <f>U280/Config!C$40</f>
        <v>0</v>
      </c>
      <c r="G280" s="219">
        <f>V280/Config!D$40</f>
        <v>0</v>
      </c>
      <c r="H280" s="219">
        <f>IF('Division Lvl'!H280="","",'Division Lvl'!H280/Escalators!C$11)</f>
        <v>0</v>
      </c>
      <c r="I280" s="220">
        <f>IF('Division Lvl'!I280="","",'Division Lvl'!I280/Escalators!D$11)</f>
        <v>0</v>
      </c>
      <c r="J280" s="220">
        <f>IF('Division Lvl'!J280="","",'Division Lvl'!J280/Escalators!E$11)</f>
        <v>0</v>
      </c>
      <c r="K280" s="220">
        <f>IF('Division Lvl'!K280="","",'Division Lvl'!K280/Escalators!F$11)</f>
        <v>0</v>
      </c>
      <c r="L280" s="220">
        <f>IF('Division Lvl'!L280="","",'Division Lvl'!L280/Escalators!G$11)</f>
        <v>0</v>
      </c>
      <c r="M280" s="220">
        <f>IF('Division Lvl'!M280="","",'Division Lvl'!M280/Escalators!H$11)</f>
        <v>0</v>
      </c>
      <c r="N280" s="220">
        <f>IF('Division Lvl'!N280="","",'Division Lvl'!N280/Escalators!I$11)</f>
        <v>10087378.346280361</v>
      </c>
      <c r="O280" s="220">
        <f>IF('Division Lvl'!O280="","",'Division Lvl'!O280/Escalators!J$11)</f>
        <v>9790690.7478603497</v>
      </c>
      <c r="P280" s="220">
        <f>IF('Division Lvl'!P280="","",'Division Lvl'!P280/Escalators!K$11)</f>
        <v>9790690.7478603497</v>
      </c>
      <c r="Q280" s="220">
        <f>IF('Division Lvl'!Q280="","",'Division Lvl'!Q280/Escalators!L$11)</f>
        <v>10087378.346280361</v>
      </c>
      <c r="R280" s="221">
        <v>10200000</v>
      </c>
      <c r="S280" s="222">
        <v>0</v>
      </c>
      <c r="T280" s="223">
        <v>0</v>
      </c>
      <c r="U280" s="223">
        <v>0</v>
      </c>
      <c r="V280" s="223">
        <v>0</v>
      </c>
      <c r="W280" s="223">
        <v>0</v>
      </c>
      <c r="X280" s="224">
        <f>I280*Config!F$40</f>
        <v>0</v>
      </c>
      <c r="Y280" s="224">
        <f>J280*Config!G$40</f>
        <v>0</v>
      </c>
      <c r="Z280" s="224">
        <f>K280*Config!H$40</f>
        <v>0</v>
      </c>
      <c r="AA280" s="224">
        <f>L280*Config!I$40</f>
        <v>0</v>
      </c>
      <c r="AB280" s="224">
        <f>M280*Config!J$40</f>
        <v>0</v>
      </c>
      <c r="AC280" s="224">
        <f>N280*Config!K$40</f>
        <v>11698266.275204564</v>
      </c>
      <c r="AD280" s="224">
        <f>O280*Config!L$40</f>
        <v>11638054.610552775</v>
      </c>
      <c r="AE280" s="224">
        <f>P280*Config!M$40</f>
        <v>11929005.975816593</v>
      </c>
      <c r="AF280" s="224">
        <f>Q280*Config!N$40</f>
        <v>12597753.280521462</v>
      </c>
      <c r="AG280" s="225">
        <f>R280*Config!O$40</f>
        <v>13056862.350802843</v>
      </c>
      <c r="AH280" s="226">
        <f t="shared" si="28"/>
        <v>0</v>
      </c>
      <c r="AI280" s="220">
        <f t="shared" si="29"/>
        <v>49956138.188281417</v>
      </c>
      <c r="AJ280" s="224">
        <f t="shared" si="30"/>
        <v>0</v>
      </c>
      <c r="AK280" s="225">
        <f t="shared" si="31"/>
        <v>60919942.492898241</v>
      </c>
      <c r="AL280" s="227">
        <f>IF(OR(SUM(X280:AG280)&lt;&gt;0,A280="EH"),INDEX(CASH!$B:$B,MATCH(A280,CASH!$A:$A,0)),"")</f>
        <v>260</v>
      </c>
      <c r="AM280" s="122">
        <f>AL280*VLOOKUP(C280,Config!$A$3:$C$9,3,FALSE)</f>
        <v>1300</v>
      </c>
      <c r="AN280" s="228">
        <f t="shared" si="32"/>
        <v>0.92238653603944176</v>
      </c>
      <c r="AO280" s="122" t="str">
        <f>IF(ISERROR(VLOOKUP(A280,Config!$A$12:$A$32,1,FALSE)),LEFT(A280,2),"PRL")</f>
        <v>TM</v>
      </c>
      <c r="AP280" s="122" t="str">
        <f t="shared" si="33"/>
        <v>TM028l</v>
      </c>
      <c r="AQ280" s="163" t="s">
        <v>882</v>
      </c>
      <c r="AR280" s="229" t="s">
        <v>781</v>
      </c>
      <c r="AS280" s="367" t="str">
        <f>IF(ISERROR(VLOOKUP($A280,'RAB Cat Lookup'!$B$4:$E$351,2,FALSE))=TRUE,"Unallocated",VLOOKUP($A280,'RAB Cat Lookup'!$B$4:$E$351,2,FALSE))</f>
        <v>Std</v>
      </c>
      <c r="AT280" s="367" t="str">
        <f>IF(ISERROR(VLOOKUP($A280,'RAB Cat Lookup'!$B$4:$E$351,4,FALSE))=TRUE,"Unallocated",VLOOKUP($A280,'RAB Cat Lookup'!$B$4:$E$351,4,FALSE))</f>
        <v>Sub-transmission lines and cables</v>
      </c>
      <c r="AU280" s="121" t="str">
        <f t="shared" si="34"/>
        <v/>
      </c>
    </row>
    <row r="281" spans="1:47" x14ac:dyDescent="0.25">
      <c r="A281" s="217" t="s">
        <v>820</v>
      </c>
      <c r="B281" s="217" t="s">
        <v>838</v>
      </c>
      <c r="C281" s="123" t="s">
        <v>512</v>
      </c>
      <c r="D281" s="218">
        <f>S281/Config!A$40</f>
        <v>0</v>
      </c>
      <c r="E281" s="219">
        <f>T281/Config!B$40</f>
        <v>0</v>
      </c>
      <c r="F281" s="219">
        <f>U281/Config!C$40</f>
        <v>0</v>
      </c>
      <c r="G281" s="219">
        <f>V281/Config!D$40</f>
        <v>6447.3525</v>
      </c>
      <c r="H281" s="219">
        <f>IF('Division Lvl'!H281="","",'Division Lvl'!H281/Escalators!C$11)</f>
        <v>122585.18</v>
      </c>
      <c r="I281" s="220">
        <f>IF('Division Lvl'!I281="","",'Division Lvl'!I281/Escalators!D$11)</f>
        <v>0</v>
      </c>
      <c r="J281" s="220">
        <f>IF('Division Lvl'!J281="","",'Division Lvl'!J281/Escalators!E$11)</f>
        <v>0</v>
      </c>
      <c r="K281" s="220">
        <f>IF('Division Lvl'!K281="","",'Division Lvl'!K281/Escalators!F$11)</f>
        <v>0</v>
      </c>
      <c r="L281" s="220">
        <f>IF('Division Lvl'!L281="","",'Division Lvl'!L281/Escalators!G$11)</f>
        <v>0</v>
      </c>
      <c r="M281" s="220">
        <f>IF('Division Lvl'!M281="","",'Division Lvl'!M281/Escalators!H$11)</f>
        <v>0</v>
      </c>
      <c r="N281" s="220">
        <f>IF('Division Lvl'!N281="","",'Division Lvl'!N281/Escalators!I$11)</f>
        <v>0</v>
      </c>
      <c r="O281" s="220">
        <f>IF('Division Lvl'!O281="","",'Division Lvl'!O281/Escalators!J$11)</f>
        <v>0</v>
      </c>
      <c r="P281" s="220">
        <f>IF('Division Lvl'!P281="","",'Division Lvl'!P281/Escalators!K$11)</f>
        <v>0</v>
      </c>
      <c r="Q281" s="220">
        <f>IF('Division Lvl'!Q281="","",'Division Lvl'!Q281/Escalators!L$11)</f>
        <v>0</v>
      </c>
      <c r="R281" s="221">
        <v>0</v>
      </c>
      <c r="S281" s="222">
        <v>0</v>
      </c>
      <c r="T281" s="223">
        <v>0</v>
      </c>
      <c r="U281" s="223">
        <v>0</v>
      </c>
      <c r="V281" s="223">
        <v>6290.1</v>
      </c>
      <c r="W281" s="223">
        <v>122585.18</v>
      </c>
      <c r="X281" s="224">
        <f>I281*Config!F$40</f>
        <v>0</v>
      </c>
      <c r="Y281" s="224">
        <f>J281*Config!G$40</f>
        <v>0</v>
      </c>
      <c r="Z281" s="224">
        <f>K281*Config!H$40</f>
        <v>0</v>
      </c>
      <c r="AA281" s="224">
        <f>L281*Config!I$40</f>
        <v>0</v>
      </c>
      <c r="AB281" s="224">
        <f>M281*Config!J$40</f>
        <v>0</v>
      </c>
      <c r="AC281" s="224">
        <f>N281*Config!K$40</f>
        <v>0</v>
      </c>
      <c r="AD281" s="224">
        <f>O281*Config!L$40</f>
        <v>0</v>
      </c>
      <c r="AE281" s="224">
        <f>P281*Config!M$40</f>
        <v>0</v>
      </c>
      <c r="AF281" s="224">
        <f>Q281*Config!N$40</f>
        <v>0</v>
      </c>
      <c r="AG281" s="225">
        <f>R281*Config!O$40</f>
        <v>0</v>
      </c>
      <c r="AH281" s="226">
        <f t="shared" si="28"/>
        <v>0</v>
      </c>
      <c r="AI281" s="220">
        <f t="shared" si="29"/>
        <v>0</v>
      </c>
      <c r="AJ281" s="224">
        <f t="shared" si="30"/>
        <v>0</v>
      </c>
      <c r="AK281" s="225">
        <f t="shared" si="31"/>
        <v>0</v>
      </c>
      <c r="AL281" s="227" t="str">
        <f>IF(OR(SUM(X281:AG281)&lt;&gt;0,A281="EH"),INDEX(CASH!$B:$B,MATCH(A281,CASH!$A:$A,0)),"")</f>
        <v/>
      </c>
      <c r="AM281" s="230">
        <v>2100</v>
      </c>
      <c r="AN281" s="228">
        <f t="shared" si="32"/>
        <v>0.77826492135129255</v>
      </c>
      <c r="AO281" s="122" t="str">
        <f>IF(ISERROR(VLOOKUP(A281,Config!$A$12:$A$32,1,FALSE)),LEFT(A281,2),"PRL")</f>
        <v>TM</v>
      </c>
      <c r="AP281" s="122" t="str">
        <f t="shared" si="33"/>
        <v>TM029s</v>
      </c>
      <c r="AQ281" s="163" t="s">
        <v>882</v>
      </c>
      <c r="AR281" s="229" t="s">
        <v>781</v>
      </c>
      <c r="AS281" s="367" t="str">
        <f>IF(ISERROR(VLOOKUP($A281,'RAB Cat Lookup'!$B$4:$E$351,2,FALSE))=TRUE,"Unallocated",VLOOKUP($A281,'RAB Cat Lookup'!$B$4:$E$351,2,FALSE))</f>
        <v>Std</v>
      </c>
      <c r="AT281" s="367" t="str">
        <f>IF(ISERROR(VLOOKUP($A281,'RAB Cat Lookup'!$B$4:$E$351,4,FALSE))=TRUE,"Unallocated",VLOOKUP($A281,'RAB Cat Lookup'!$B$4:$E$351,4,FALSE))</f>
        <v>Sub-transmission lines and cables</v>
      </c>
      <c r="AU281" s="121" t="str">
        <f t="shared" si="34"/>
        <v/>
      </c>
    </row>
    <row r="282" spans="1:47" x14ac:dyDescent="0.25">
      <c r="A282" s="217" t="s">
        <v>879</v>
      </c>
      <c r="B282" s="217" t="s">
        <v>880</v>
      </c>
      <c r="C282" s="123" t="s">
        <v>516</v>
      </c>
      <c r="D282" s="218">
        <f>S282/Config!A$40</f>
        <v>0</v>
      </c>
      <c r="E282" s="219">
        <f>T282/Config!B$40</f>
        <v>0</v>
      </c>
      <c r="F282" s="219">
        <f>U282/Config!C$40</f>
        <v>0</v>
      </c>
      <c r="G282" s="219">
        <f>V282/Config!D$40</f>
        <v>0</v>
      </c>
      <c r="H282" s="219">
        <f>IF('Division Lvl'!H282="","",'Division Lvl'!H282/Escalators!C$11)</f>
        <v>0</v>
      </c>
      <c r="I282" s="220">
        <f>IF('Division Lvl'!I282="","",'Division Lvl'!I282/Escalators!D$11)</f>
        <v>1598387.0354363762</v>
      </c>
      <c r="J282" s="220">
        <f>IF('Division Lvl'!J282="","",'Division Lvl'!J282/Escalators!E$11)</f>
        <v>1595712.7354800091</v>
      </c>
      <c r="K282" s="220">
        <f>IF('Division Lvl'!K282="","",'Division Lvl'!K282/Escalators!F$11)</f>
        <v>1591510.8792773776</v>
      </c>
      <c r="L282" s="220">
        <f>IF('Division Lvl'!L282="","",'Division Lvl'!L282/Escalators!G$11)</f>
        <v>0</v>
      </c>
      <c r="M282" s="220">
        <f>IF('Division Lvl'!M282="","",'Division Lvl'!M282/Escalators!H$11)</f>
        <v>0</v>
      </c>
      <c r="N282" s="220">
        <f>IF('Division Lvl'!N282="","",'Division Lvl'!N282/Escalators!I$11)</f>
        <v>0</v>
      </c>
      <c r="O282" s="220">
        <f>IF('Division Lvl'!O282="","",'Division Lvl'!O282/Escalators!J$11)</f>
        <v>0</v>
      </c>
      <c r="P282" s="220">
        <f>IF('Division Lvl'!P282="","",'Division Lvl'!P282/Escalators!K$11)</f>
        <v>0</v>
      </c>
      <c r="Q282" s="220">
        <f>IF('Division Lvl'!Q282="","",'Division Lvl'!Q282/Escalators!L$11)</f>
        <v>0</v>
      </c>
      <c r="R282" s="221">
        <v>0</v>
      </c>
      <c r="S282" s="222">
        <v>0</v>
      </c>
      <c r="T282" s="223">
        <v>0</v>
      </c>
      <c r="U282" s="223">
        <v>0</v>
      </c>
      <c r="V282" s="223">
        <v>0</v>
      </c>
      <c r="W282" s="223">
        <v>0</v>
      </c>
      <c r="X282" s="224">
        <f>I282*Config!F$40</f>
        <v>1638346.7113222855</v>
      </c>
      <c r="Y282" s="224">
        <f>J282*Config!G$40</f>
        <v>1676495.6927136844</v>
      </c>
      <c r="Z282" s="224">
        <f>K282*Config!H$40</f>
        <v>1713883.1454793145</v>
      </c>
      <c r="AA282" s="224">
        <f>L282*Config!I$40</f>
        <v>0</v>
      </c>
      <c r="AB282" s="224">
        <f>M282*Config!J$40</f>
        <v>0</v>
      </c>
      <c r="AC282" s="224">
        <f>N282*Config!K$40</f>
        <v>0</v>
      </c>
      <c r="AD282" s="224">
        <f>O282*Config!L$40</f>
        <v>0</v>
      </c>
      <c r="AE282" s="224">
        <f>P282*Config!M$40</f>
        <v>0</v>
      </c>
      <c r="AF282" s="224">
        <f>Q282*Config!N$40</f>
        <v>0</v>
      </c>
      <c r="AG282" s="225">
        <f>R282*Config!O$40</f>
        <v>0</v>
      </c>
      <c r="AH282" s="226">
        <f t="shared" si="28"/>
        <v>4785610.650193763</v>
      </c>
      <c r="AI282" s="220">
        <f t="shared" si="29"/>
        <v>4785610.650193763</v>
      </c>
      <c r="AJ282" s="224">
        <f t="shared" si="30"/>
        <v>5028725.5495152846</v>
      </c>
      <c r="AK282" s="225">
        <f t="shared" si="31"/>
        <v>5028725.5495152846</v>
      </c>
      <c r="AL282" s="227">
        <f>IF(OR(SUM(X282:AG282)&lt;&gt;0,A282="EH"),INDEX(CASH!$B:$B,MATCH(A282,CASH!$A:$A,0)),"")</f>
        <v>200</v>
      </c>
      <c r="AM282" s="122">
        <f>AL282*VLOOKUP(C282,Config!$A$3:$C$9,3,FALSE)</f>
        <v>2000</v>
      </c>
      <c r="AN282" s="228">
        <f t="shared" si="32"/>
        <v>0.80137492033380764</v>
      </c>
      <c r="AO282" s="122" t="str">
        <f>IF(ISERROR(VLOOKUP(A282,Config!$A$12:$A$32,1,FALSE)),LEFT(A282,2),"PRL")</f>
        <v>TM</v>
      </c>
      <c r="AP282" s="122" t="str">
        <f t="shared" si="33"/>
        <v>TM030</v>
      </c>
      <c r="AQ282" s="163" t="s">
        <v>882</v>
      </c>
      <c r="AR282" s="229" t="s">
        <v>781</v>
      </c>
      <c r="AS282" s="367" t="str">
        <f>IF(ISERROR(VLOOKUP($A282,'RAB Cat Lookup'!$B$4:$E$351,2,FALSE))=TRUE,"Unallocated",VLOOKUP($A282,'RAB Cat Lookup'!$B$4:$E$351,2,FALSE))</f>
        <v>Std</v>
      </c>
      <c r="AT282" s="367" t="str">
        <f>IF(ISERROR(VLOOKUP($A282,'RAB Cat Lookup'!$B$4:$E$351,4,FALSE))=TRUE,"Unallocated",VLOOKUP($A282,'RAB Cat Lookup'!$B$4:$E$351,4,FALSE))</f>
        <v>Sub-transmission lines and cables</v>
      </c>
      <c r="AU282" s="121" t="str">
        <f t="shared" si="34"/>
        <v/>
      </c>
    </row>
    <row r="283" spans="1:47" x14ac:dyDescent="0.25">
      <c r="A283" s="217" t="s">
        <v>1109</v>
      </c>
      <c r="B283" s="217" t="s">
        <v>335</v>
      </c>
      <c r="C283" s="123" t="s">
        <v>512</v>
      </c>
      <c r="D283" s="218">
        <f>S283/Config!A$40</f>
        <v>0</v>
      </c>
      <c r="E283" s="219">
        <f>T283/Config!B$40</f>
        <v>0</v>
      </c>
      <c r="F283" s="219">
        <f>U283/Config!C$40</f>
        <v>0</v>
      </c>
      <c r="G283" s="219">
        <f>V283/Config!D$40</f>
        <v>0</v>
      </c>
      <c r="H283" s="219">
        <f>IF('Division Lvl'!H283="","",'Division Lvl'!H283/Escalators!C$11)</f>
        <v>112125</v>
      </c>
      <c r="I283" s="220">
        <f>IF('Division Lvl'!I283="","",'Division Lvl'!I283/Escalators!D$11)</f>
        <v>12182.70618571663</v>
      </c>
      <c r="J283" s="220">
        <f>IF('Division Lvl'!J283="","",'Division Lvl'!J283/Escalators!E$11)</f>
        <v>0</v>
      </c>
      <c r="K283" s="220">
        <f>IF('Division Lvl'!K283="","",'Division Lvl'!K283/Escalators!F$11)</f>
        <v>0</v>
      </c>
      <c r="L283" s="220">
        <f>IF('Division Lvl'!L283="","",'Division Lvl'!L283/Escalators!G$11)</f>
        <v>0</v>
      </c>
      <c r="M283" s="220">
        <f>IF('Division Lvl'!M283="","",'Division Lvl'!M283/Escalators!H$11)</f>
        <v>0</v>
      </c>
      <c r="N283" s="220">
        <f>IF('Division Lvl'!N283="","",'Division Lvl'!N283/Escalators!I$11)</f>
        <v>0</v>
      </c>
      <c r="O283" s="220">
        <f>IF('Division Lvl'!O283="","",'Division Lvl'!O283/Escalators!J$11)</f>
        <v>0</v>
      </c>
      <c r="P283" s="220">
        <f>IF('Division Lvl'!P283="","",'Division Lvl'!P283/Escalators!K$11)</f>
        <v>0</v>
      </c>
      <c r="Q283" s="220">
        <f>IF('Division Lvl'!Q283="","",'Division Lvl'!Q283/Escalators!L$11)</f>
        <v>0</v>
      </c>
      <c r="R283" s="221">
        <v>0</v>
      </c>
      <c r="S283" s="222">
        <v>0</v>
      </c>
      <c r="T283" s="223">
        <v>0</v>
      </c>
      <c r="U283" s="223">
        <v>0</v>
      </c>
      <c r="V283" s="223">
        <v>0</v>
      </c>
      <c r="W283" s="223">
        <v>112125</v>
      </c>
      <c r="X283" s="224">
        <f>I283*Config!F$40</f>
        <v>12487.273840359545</v>
      </c>
      <c r="Y283" s="224">
        <f>J283*Config!G$40</f>
        <v>0</v>
      </c>
      <c r="Z283" s="224">
        <f>K283*Config!H$40</f>
        <v>0</v>
      </c>
      <c r="AA283" s="224">
        <f>L283*Config!I$40</f>
        <v>0</v>
      </c>
      <c r="AB283" s="224">
        <f>M283*Config!J$40</f>
        <v>0</v>
      </c>
      <c r="AC283" s="224">
        <f>N283*Config!K$40</f>
        <v>0</v>
      </c>
      <c r="AD283" s="224">
        <f>O283*Config!L$40</f>
        <v>0</v>
      </c>
      <c r="AE283" s="224">
        <f>P283*Config!M$40</f>
        <v>0</v>
      </c>
      <c r="AF283" s="224">
        <f>Q283*Config!N$40</f>
        <v>0</v>
      </c>
      <c r="AG283" s="225">
        <f>R283*Config!O$40</f>
        <v>0</v>
      </c>
      <c r="AH283" s="226">
        <f t="shared" si="28"/>
        <v>12182.70618571663</v>
      </c>
      <c r="AI283" s="220">
        <f t="shared" si="29"/>
        <v>12182.70618571663</v>
      </c>
      <c r="AJ283" s="224">
        <f t="shared" si="30"/>
        <v>12487.273840359545</v>
      </c>
      <c r="AK283" s="225">
        <f t="shared" si="31"/>
        <v>12487.273840359545</v>
      </c>
      <c r="AL283" s="227">
        <f>IF(OR(SUM(X283:AG283)&lt;&gt;0,A283="EH"),INDEX(CASH!$B:$B,MATCH(A283,CASH!$A:$A,0)),"")</f>
        <v>260</v>
      </c>
      <c r="AM283" s="122">
        <f>AL283*VLOOKUP(C283,Config!$A$3:$C$9,3,FALSE)</f>
        <v>3900</v>
      </c>
      <c r="AN283" s="228">
        <f t="shared" si="32"/>
        <v>0.38306290859653414</v>
      </c>
      <c r="AO283" s="122" t="str">
        <f>IF(ISERROR(VLOOKUP(A283,Config!$A$12:$A$32,1,FALSE)),LEFT(A283,2),"PRL")</f>
        <v>TM</v>
      </c>
      <c r="AP283" s="122" t="str">
        <f t="shared" si="33"/>
        <v>TM031s</v>
      </c>
      <c r="AQ283" s="163" t="s">
        <v>882</v>
      </c>
      <c r="AR283" s="229" t="s">
        <v>781</v>
      </c>
      <c r="AS283" s="367" t="str">
        <f>IF(ISERROR(VLOOKUP($A283,'RAB Cat Lookup'!$B$4:$E$351,2,FALSE))=TRUE,"Unallocated",VLOOKUP($A283,'RAB Cat Lookup'!$B$4:$E$351,2,FALSE))</f>
        <v>Std</v>
      </c>
      <c r="AT283" s="367" t="str">
        <f>IF(ISERROR(VLOOKUP($A283,'RAB Cat Lookup'!$B$4:$E$351,4,FALSE))=TRUE,"Unallocated",VLOOKUP($A283,'RAB Cat Lookup'!$B$4:$E$351,4,FALSE))</f>
        <v>Sub-transmission lines and cables</v>
      </c>
      <c r="AU283" s="121" t="str">
        <f t="shared" si="34"/>
        <v/>
      </c>
    </row>
    <row r="284" spans="1:47" x14ac:dyDescent="0.25">
      <c r="A284" s="217" t="s">
        <v>1109</v>
      </c>
      <c r="B284" s="217" t="s">
        <v>335</v>
      </c>
      <c r="C284" s="123" t="s">
        <v>778</v>
      </c>
      <c r="D284" s="218">
        <f>S284/Config!A$40</f>
        <v>0</v>
      </c>
      <c r="E284" s="219">
        <f>T284/Config!B$40</f>
        <v>0</v>
      </c>
      <c r="F284" s="219">
        <f>U284/Config!C$40</f>
        <v>0</v>
      </c>
      <c r="G284" s="219">
        <f>V284/Config!D$40</f>
        <v>0</v>
      </c>
      <c r="H284" s="219">
        <f>IF('Division Lvl'!H284="","",'Division Lvl'!H284/Escalators!C$11)</f>
        <v>0</v>
      </c>
      <c r="I284" s="220">
        <f>IF('Division Lvl'!I284="","",'Division Lvl'!I284/Escalators!D$11)</f>
        <v>2797177.3120136582</v>
      </c>
      <c r="J284" s="220">
        <f>IF('Division Lvl'!J284="","",'Division Lvl'!J284/Escalators!E$11)</f>
        <v>0</v>
      </c>
      <c r="K284" s="220">
        <f>IF('Division Lvl'!K284="","",'Division Lvl'!K284/Escalators!F$11)</f>
        <v>0</v>
      </c>
      <c r="L284" s="220">
        <f>IF('Division Lvl'!L284="","",'Division Lvl'!L284/Escalators!G$11)</f>
        <v>0</v>
      </c>
      <c r="M284" s="220">
        <f>IF('Division Lvl'!M284="","",'Division Lvl'!M284/Escalators!H$11)</f>
        <v>0</v>
      </c>
      <c r="N284" s="220">
        <f>IF('Division Lvl'!N284="","",'Division Lvl'!N284/Escalators!I$11)</f>
        <v>0</v>
      </c>
      <c r="O284" s="220">
        <f>IF('Division Lvl'!O284="","",'Division Lvl'!O284/Escalators!J$11)</f>
        <v>0</v>
      </c>
      <c r="P284" s="220">
        <f>IF('Division Lvl'!P284="","",'Division Lvl'!P284/Escalators!K$11)</f>
        <v>0</v>
      </c>
      <c r="Q284" s="220">
        <f>IF('Division Lvl'!Q284="","",'Division Lvl'!Q284/Escalators!L$11)</f>
        <v>0</v>
      </c>
      <c r="R284" s="221">
        <v>0</v>
      </c>
      <c r="S284" s="222">
        <v>0</v>
      </c>
      <c r="T284" s="223">
        <v>0</v>
      </c>
      <c r="U284" s="223">
        <v>0</v>
      </c>
      <c r="V284" s="223">
        <v>0</v>
      </c>
      <c r="W284" s="223">
        <v>0</v>
      </c>
      <c r="X284" s="224">
        <f>I284*Config!F$40</f>
        <v>2867106.7448139996</v>
      </c>
      <c r="Y284" s="224">
        <f>J284*Config!G$40</f>
        <v>0</v>
      </c>
      <c r="Z284" s="224">
        <f>K284*Config!H$40</f>
        <v>0</v>
      </c>
      <c r="AA284" s="224">
        <f>L284*Config!I$40</f>
        <v>0</v>
      </c>
      <c r="AB284" s="224">
        <f>M284*Config!J$40</f>
        <v>0</v>
      </c>
      <c r="AC284" s="224">
        <f>N284*Config!K$40</f>
        <v>0</v>
      </c>
      <c r="AD284" s="224">
        <f>O284*Config!L$40</f>
        <v>0</v>
      </c>
      <c r="AE284" s="224">
        <f>P284*Config!M$40</f>
        <v>0</v>
      </c>
      <c r="AF284" s="224">
        <f>Q284*Config!N$40</f>
        <v>0</v>
      </c>
      <c r="AG284" s="225">
        <f>R284*Config!O$40</f>
        <v>0</v>
      </c>
      <c r="AH284" s="226">
        <f t="shared" si="28"/>
        <v>2797177.3120136582</v>
      </c>
      <c r="AI284" s="220">
        <f t="shared" si="29"/>
        <v>2797177.3120136582</v>
      </c>
      <c r="AJ284" s="224">
        <f t="shared" si="30"/>
        <v>2867106.7448139996</v>
      </c>
      <c r="AK284" s="225">
        <f t="shared" si="31"/>
        <v>2867106.7448139996</v>
      </c>
      <c r="AL284" s="227">
        <f>IF(OR(SUM(X284:AG284)&lt;&gt;0,A284="EH"),INDEX(CASH!$B:$B,MATCH(A284,CASH!$A:$A,0)),"")</f>
        <v>260</v>
      </c>
      <c r="AM284" s="122">
        <f>AL284*VLOOKUP(C284,Config!$A$3:$C$9,3,FALSE)</f>
        <v>2600</v>
      </c>
      <c r="AN284" s="228">
        <f t="shared" si="32"/>
        <v>0.66318416904675914</v>
      </c>
      <c r="AO284" s="122" t="str">
        <f>IF(ISERROR(VLOOKUP(A284,Config!$A$12:$A$32,1,FALSE)),LEFT(A284,2),"PRL")</f>
        <v>TM</v>
      </c>
      <c r="AP284" s="122" t="str">
        <f t="shared" si="33"/>
        <v>TM031m</v>
      </c>
      <c r="AQ284" s="163" t="s">
        <v>882</v>
      </c>
      <c r="AR284" s="229" t="s">
        <v>781</v>
      </c>
      <c r="AS284" s="367" t="str">
        <f>IF(ISERROR(VLOOKUP($A284,'RAB Cat Lookup'!$B$4:$E$351,2,FALSE))=TRUE,"Unallocated",VLOOKUP($A284,'RAB Cat Lookup'!$B$4:$E$351,2,FALSE))</f>
        <v>Std</v>
      </c>
      <c r="AT284" s="367" t="str">
        <f>IF(ISERROR(VLOOKUP($A284,'RAB Cat Lookup'!$B$4:$E$351,4,FALSE))=TRUE,"Unallocated",VLOOKUP($A284,'RAB Cat Lookup'!$B$4:$E$351,4,FALSE))</f>
        <v>Sub-transmission lines and cables</v>
      </c>
      <c r="AU284" s="121" t="str">
        <f t="shared" si="34"/>
        <v/>
      </c>
    </row>
    <row r="285" spans="1:47" x14ac:dyDescent="0.25">
      <c r="A285" s="217" t="s">
        <v>1080</v>
      </c>
      <c r="B285" s="217" t="s">
        <v>1081</v>
      </c>
      <c r="C285" s="123" t="s">
        <v>512</v>
      </c>
      <c r="D285" s="218">
        <f>S285/Config!A$40</f>
        <v>0</v>
      </c>
      <c r="E285" s="219">
        <f>T285/Config!B$40</f>
        <v>0</v>
      </c>
      <c r="F285" s="219">
        <f>U285/Config!C$40</f>
        <v>0</v>
      </c>
      <c r="G285" s="219">
        <f>V285/Config!D$40</f>
        <v>97158.561000000016</v>
      </c>
      <c r="H285" s="219">
        <f>IF('Division Lvl'!H285="","",'Division Lvl'!H285/Escalators!C$11)</f>
        <v>734759.36</v>
      </c>
      <c r="I285" s="220">
        <f>IF('Division Lvl'!I285="","",'Division Lvl'!I285/Escalators!D$11)</f>
        <v>1346311.4100290881</v>
      </c>
      <c r="J285" s="220">
        <f>IF('Division Lvl'!J285="","",'Division Lvl'!J285/Escalators!E$11)</f>
        <v>1344058.8638902151</v>
      </c>
      <c r="K285" s="220">
        <f>IF('Division Lvl'!K285="","",'Division Lvl'!K285/Escalators!F$11)</f>
        <v>1340519.6666723397</v>
      </c>
      <c r="L285" s="220">
        <f>IF('Division Lvl'!L285="","",'Division Lvl'!L285/Escalators!G$11)</f>
        <v>1336415.2031938024</v>
      </c>
      <c r="M285" s="220">
        <f>IF('Division Lvl'!M285="","",'Division Lvl'!M285/Escalators!H$11)</f>
        <v>1332789.9192089855</v>
      </c>
      <c r="N285" s="220">
        <f>IF('Division Lvl'!N285="","",'Division Lvl'!N285/Escalators!I$11)</f>
        <v>1332789.9192089855</v>
      </c>
      <c r="O285" s="220">
        <f>IF('Division Lvl'!O285="","",'Division Lvl'!O285/Escalators!J$11)</f>
        <v>1332789.9192089855</v>
      </c>
      <c r="P285" s="220">
        <f>IF('Division Lvl'!P285="","",'Division Lvl'!P285/Escalators!K$11)</f>
        <v>1332789.9192089855</v>
      </c>
      <c r="Q285" s="220">
        <f>IF('Division Lvl'!Q285="","",'Division Lvl'!Q285/Escalators!L$11)</f>
        <v>1332789.9192089855</v>
      </c>
      <c r="R285" s="221">
        <v>1347670</v>
      </c>
      <c r="S285" s="222">
        <v>0</v>
      </c>
      <c r="T285" s="223">
        <v>0</v>
      </c>
      <c r="U285" s="223">
        <v>0</v>
      </c>
      <c r="V285" s="223">
        <v>94788.840000000026</v>
      </c>
      <c r="W285" s="223">
        <v>734759.36</v>
      </c>
      <c r="X285" s="224">
        <f>I285*Config!F$40</f>
        <v>1379969.1952798152</v>
      </c>
      <c r="Y285" s="224">
        <f>J285*Config!G$40</f>
        <v>1412101.8438746571</v>
      </c>
      <c r="Z285" s="224">
        <f>K285*Config!H$40</f>
        <v>1443593.0616675674</v>
      </c>
      <c r="AA285" s="224">
        <f>L285*Config!I$40</f>
        <v>1475152.3285125475</v>
      </c>
      <c r="AB285" s="224">
        <f>M285*Config!J$40</f>
        <v>1507929.4606508783</v>
      </c>
      <c r="AC285" s="224">
        <f>N285*Config!K$40</f>
        <v>1545627.6971671502</v>
      </c>
      <c r="AD285" s="224">
        <f>O285*Config!L$40</f>
        <v>1584268.3895963291</v>
      </c>
      <c r="AE285" s="224">
        <f>P285*Config!M$40</f>
        <v>1623875.0993362372</v>
      </c>
      <c r="AF285" s="224">
        <f>Q285*Config!N$40</f>
        <v>1664471.9768196428</v>
      </c>
      <c r="AG285" s="225">
        <f>R285*Config!O$40</f>
        <v>1725131.5376771046</v>
      </c>
      <c r="AH285" s="226">
        <f t="shared" si="28"/>
        <v>6700095.0629944308</v>
      </c>
      <c r="AI285" s="220">
        <f t="shared" si="29"/>
        <v>13378924.739830371</v>
      </c>
      <c r="AJ285" s="224">
        <f t="shared" si="30"/>
        <v>7218745.8899854654</v>
      </c>
      <c r="AK285" s="225">
        <f t="shared" si="31"/>
        <v>15362120.590581927</v>
      </c>
      <c r="AL285" s="227">
        <f>IF(OR(SUM(X285:AG285)&lt;&gt;0,A285="EH"),INDEX(CASH!$B:$B,MATCH(A285,CASH!$A:$A,0)),"")</f>
        <v>330</v>
      </c>
      <c r="AM285" s="122">
        <f>AL285*VLOOKUP(C285,Config!$A$3:$C$9,3,FALSE)</f>
        <v>4950</v>
      </c>
      <c r="AN285" s="228">
        <f t="shared" si="32"/>
        <v>0.12482092704578877</v>
      </c>
      <c r="AO285" s="122" t="str">
        <f>IF(ISERROR(VLOOKUP(A285,Config!$A$12:$A$32,1,FALSE)),LEFT(A285,2),"PRL")</f>
        <v>TM</v>
      </c>
      <c r="AP285" s="122" t="str">
        <f t="shared" si="33"/>
        <v>TM033s</v>
      </c>
      <c r="AQ285" s="163" t="s">
        <v>882</v>
      </c>
      <c r="AR285" s="229" t="s">
        <v>781</v>
      </c>
      <c r="AS285" s="367" t="str">
        <f>IF(ISERROR(VLOOKUP($A285,'RAB Cat Lookup'!$B$4:$E$351,2,FALSE))=TRUE,"Unallocated",VLOOKUP($A285,'RAB Cat Lookup'!$B$4:$E$351,2,FALSE))</f>
        <v>Std</v>
      </c>
      <c r="AT285" s="367" t="str">
        <f>IF(ISERROR(VLOOKUP($A285,'RAB Cat Lookup'!$B$4:$E$351,4,FALSE))=TRUE,"Unallocated",VLOOKUP($A285,'RAB Cat Lookup'!$B$4:$E$351,4,FALSE))</f>
        <v>Sub-transmission lines and cables</v>
      </c>
      <c r="AU285" s="121" t="str">
        <f t="shared" si="34"/>
        <v/>
      </c>
    </row>
    <row r="286" spans="1:47" x14ac:dyDescent="0.25">
      <c r="A286" s="217" t="s">
        <v>355</v>
      </c>
      <c r="B286" s="217" t="s">
        <v>356</v>
      </c>
      <c r="C286" s="123" t="s">
        <v>512</v>
      </c>
      <c r="D286" s="218">
        <f>S286/Config!A$40</f>
        <v>723130.48592708178</v>
      </c>
      <c r="E286" s="219">
        <f>T286/Config!B$40</f>
        <v>9838.6450524999982</v>
      </c>
      <c r="F286" s="219">
        <f>U286/Config!C$40</f>
        <v>0</v>
      </c>
      <c r="G286" s="219">
        <f>V286/Config!D$40</f>
        <v>0</v>
      </c>
      <c r="H286" s="219">
        <f>IF('Division Lvl'!H286="","",'Division Lvl'!H286/Escalators!C$11)</f>
        <v>0</v>
      </c>
      <c r="I286" s="220">
        <f>IF('Division Lvl'!I286="","",'Division Lvl'!I286/Escalators!D$11)</f>
        <v>0</v>
      </c>
      <c r="J286" s="220">
        <f>IF('Division Lvl'!J286="","",'Division Lvl'!J286/Escalators!E$11)</f>
        <v>0</v>
      </c>
      <c r="K286" s="220">
        <f>IF('Division Lvl'!K286="","",'Division Lvl'!K286/Escalators!F$11)</f>
        <v>0</v>
      </c>
      <c r="L286" s="220">
        <f>IF('Division Lvl'!L286="","",'Division Lvl'!L286/Escalators!G$11)</f>
        <v>0</v>
      </c>
      <c r="M286" s="220">
        <f>IF('Division Lvl'!M286="","",'Division Lvl'!M286/Escalators!H$11)</f>
        <v>0</v>
      </c>
      <c r="N286" s="220">
        <f>IF('Division Lvl'!N286="","",'Division Lvl'!N286/Escalators!I$11)</f>
        <v>0</v>
      </c>
      <c r="O286" s="220">
        <f>IF('Division Lvl'!O286="","",'Division Lvl'!O286/Escalators!J$11)</f>
        <v>0</v>
      </c>
      <c r="P286" s="220">
        <f>IF('Division Lvl'!P286="","",'Division Lvl'!P286/Escalators!K$11)</f>
        <v>0</v>
      </c>
      <c r="Q286" s="220">
        <f>IF('Division Lvl'!Q286="","",'Division Lvl'!Q286/Escalators!L$11)</f>
        <v>0</v>
      </c>
      <c r="R286" s="221">
        <v>0</v>
      </c>
      <c r="S286" s="222">
        <v>655120.52999999991</v>
      </c>
      <c r="T286" s="223">
        <v>9136.16</v>
      </c>
      <c r="U286" s="223">
        <v>0</v>
      </c>
      <c r="V286" s="223">
        <v>0</v>
      </c>
      <c r="W286" s="223">
        <v>0</v>
      </c>
      <c r="X286" s="224">
        <f>I286*Config!F$40</f>
        <v>0</v>
      </c>
      <c r="Y286" s="224">
        <f>J286*Config!G$40</f>
        <v>0</v>
      </c>
      <c r="Z286" s="224">
        <f>K286*Config!H$40</f>
        <v>0</v>
      </c>
      <c r="AA286" s="224">
        <f>L286*Config!I$40</f>
        <v>0</v>
      </c>
      <c r="AB286" s="224">
        <f>M286*Config!J$40</f>
        <v>0</v>
      </c>
      <c r="AC286" s="224">
        <f>N286*Config!K$40</f>
        <v>0</v>
      </c>
      <c r="AD286" s="224">
        <f>O286*Config!L$40</f>
        <v>0</v>
      </c>
      <c r="AE286" s="224">
        <f>P286*Config!M$40</f>
        <v>0</v>
      </c>
      <c r="AF286" s="224">
        <f>Q286*Config!N$40</f>
        <v>0</v>
      </c>
      <c r="AG286" s="225">
        <f>R286*Config!O$40</f>
        <v>0</v>
      </c>
      <c r="AH286" s="226">
        <f t="shared" si="28"/>
        <v>0</v>
      </c>
      <c r="AI286" s="220">
        <f t="shared" si="29"/>
        <v>0</v>
      </c>
      <c r="AJ286" s="224">
        <f t="shared" si="30"/>
        <v>0</v>
      </c>
      <c r="AK286" s="225">
        <f t="shared" si="31"/>
        <v>0</v>
      </c>
      <c r="AL286" s="227" t="str">
        <f>IF(OR(SUM(X286:AG286)&lt;&gt;0,A286="EH"),INDEX(CASH!$B:$B,MATCH(A286,CASH!$A:$A,0)),"")</f>
        <v/>
      </c>
      <c r="AM286" s="230">
        <v>1950</v>
      </c>
      <c r="AN286" s="228">
        <f t="shared" si="32"/>
        <v>0.80137492033380764</v>
      </c>
      <c r="AO286" s="122" t="str">
        <f>IF(ISERROR(VLOOKUP(A286,Config!$A$12:$A$32,1,FALSE)),LEFT(A286,2),"PRL")</f>
        <v>TM</v>
      </c>
      <c r="AP286" s="122" t="str">
        <f t="shared" si="33"/>
        <v>TM131s</v>
      </c>
      <c r="AQ286" s="163" t="s">
        <v>882</v>
      </c>
      <c r="AR286" s="229" t="s">
        <v>781</v>
      </c>
      <c r="AS286" s="367" t="str">
        <f>IF(ISERROR(VLOOKUP($A286,'RAB Cat Lookup'!$B$4:$E$351,2,FALSE))=TRUE,"Unallocated",VLOOKUP($A286,'RAB Cat Lookup'!$B$4:$E$351,2,FALSE))</f>
        <v>Std</v>
      </c>
      <c r="AT286" s="367" t="str">
        <f>IF(ISERROR(VLOOKUP($A286,'RAB Cat Lookup'!$B$4:$E$351,4,FALSE))=TRUE,"Unallocated",VLOOKUP($A286,'RAB Cat Lookup'!$B$4:$E$351,4,FALSE))</f>
        <v>Sub-transmission lines and cables</v>
      </c>
      <c r="AU286" s="121" t="str">
        <f t="shared" si="34"/>
        <v/>
      </c>
    </row>
    <row r="287" spans="1:47" x14ac:dyDescent="0.25">
      <c r="A287" s="217" t="s">
        <v>357</v>
      </c>
      <c r="B287" s="217" t="s">
        <v>358</v>
      </c>
      <c r="C287" s="123" t="s">
        <v>512</v>
      </c>
      <c r="D287" s="218">
        <f>S287/Config!A$40</f>
        <v>5002226.1323095262</v>
      </c>
      <c r="E287" s="219">
        <f>T287/Config!B$40</f>
        <v>533412.55031531246</v>
      </c>
      <c r="F287" s="219">
        <f>U287/Config!C$40</f>
        <v>45031.25837499999</v>
      </c>
      <c r="G287" s="219">
        <f>V287/Config!D$40</f>
        <v>3803.9594999999999</v>
      </c>
      <c r="H287" s="219">
        <f>IF('Division Lvl'!H287="","",'Division Lvl'!H287/Escalators!C$11)</f>
        <v>0</v>
      </c>
      <c r="I287" s="220">
        <f>IF('Division Lvl'!I287="","",'Division Lvl'!I287/Escalators!D$11)</f>
        <v>0</v>
      </c>
      <c r="J287" s="220">
        <f>IF('Division Lvl'!J287="","",'Division Lvl'!J287/Escalators!E$11)</f>
        <v>0</v>
      </c>
      <c r="K287" s="220">
        <f>IF('Division Lvl'!K287="","",'Division Lvl'!K287/Escalators!F$11)</f>
        <v>0</v>
      </c>
      <c r="L287" s="220">
        <f>IF('Division Lvl'!L287="","",'Division Lvl'!L287/Escalators!G$11)</f>
        <v>0</v>
      </c>
      <c r="M287" s="220">
        <f>IF('Division Lvl'!M287="","",'Division Lvl'!M287/Escalators!H$11)</f>
        <v>0</v>
      </c>
      <c r="N287" s="220">
        <f>IF('Division Lvl'!N287="","",'Division Lvl'!N287/Escalators!I$11)</f>
        <v>0</v>
      </c>
      <c r="O287" s="220">
        <f>IF('Division Lvl'!O287="","",'Division Lvl'!O287/Escalators!J$11)</f>
        <v>1102688.9074610395</v>
      </c>
      <c r="P287" s="220">
        <f>IF('Division Lvl'!P287="","",'Division Lvl'!P287/Escalators!K$11)</f>
        <v>1102688.9074610395</v>
      </c>
      <c r="Q287" s="220">
        <f>IF('Division Lvl'!Q287="","",'Division Lvl'!Q287/Escalators!L$11)</f>
        <v>1102688.9074610395</v>
      </c>
      <c r="R287" s="221">
        <v>1115000</v>
      </c>
      <c r="S287" s="222">
        <v>4531769.99</v>
      </c>
      <c r="T287" s="223">
        <v>495326.58000000007</v>
      </c>
      <c r="U287" s="223">
        <v>42861.399999999994</v>
      </c>
      <c r="V287" s="223">
        <v>3711.1800000000003</v>
      </c>
      <c r="W287" s="223">
        <v>0</v>
      </c>
      <c r="X287" s="224">
        <f>I287*Config!F$40</f>
        <v>0</v>
      </c>
      <c r="Y287" s="224">
        <f>J287*Config!G$40</f>
        <v>0</v>
      </c>
      <c r="Z287" s="224">
        <f>K287*Config!H$40</f>
        <v>0</v>
      </c>
      <c r="AA287" s="224">
        <f>L287*Config!I$40</f>
        <v>0</v>
      </c>
      <c r="AB287" s="224">
        <f>M287*Config!J$40</f>
        <v>0</v>
      </c>
      <c r="AC287" s="224">
        <f>N287*Config!K$40</f>
        <v>0</v>
      </c>
      <c r="AD287" s="224">
        <f>O287*Config!L$40</f>
        <v>1310750.5950269036</v>
      </c>
      <c r="AE287" s="224">
        <f>P287*Config!M$40</f>
        <v>1343519.3599025761</v>
      </c>
      <c r="AF287" s="224">
        <f>Q287*Config!N$40</f>
        <v>1377107.3439001401</v>
      </c>
      <c r="AG287" s="225">
        <f>R287*Config!O$40</f>
        <v>1427294.2667789382</v>
      </c>
      <c r="AH287" s="226">
        <f t="shared" si="28"/>
        <v>0</v>
      </c>
      <c r="AI287" s="220">
        <f t="shared" si="29"/>
        <v>4423066.7223831182</v>
      </c>
      <c r="AJ287" s="224">
        <f t="shared" si="30"/>
        <v>0</v>
      </c>
      <c r="AK287" s="225">
        <f t="shared" si="31"/>
        <v>5458671.5656085582</v>
      </c>
      <c r="AL287" s="227">
        <f>IF(OR(SUM(X287:AG287)&lt;&gt;0,A287="EH"),INDEX(CASH!$B:$B,MATCH(A287,CASH!$A:$A,0)),"")</f>
        <v>160</v>
      </c>
      <c r="AM287" s="122">
        <f>AL287*VLOOKUP(C287,Config!$A$3:$C$9,3,FALSE)</f>
        <v>2400</v>
      </c>
      <c r="AN287" s="228">
        <f t="shared" si="32"/>
        <v>0.69340911823626294</v>
      </c>
      <c r="AO287" s="122" t="str">
        <f>IF(ISERROR(VLOOKUP(A287,Config!$A$12:$A$32,1,FALSE)),LEFT(A287,2),"PRL")</f>
        <v>TM</v>
      </c>
      <c r="AP287" s="122" t="str">
        <f t="shared" si="33"/>
        <v>TM132s</v>
      </c>
      <c r="AQ287" s="163" t="s">
        <v>882</v>
      </c>
      <c r="AR287" s="229" t="s">
        <v>781</v>
      </c>
      <c r="AS287" s="367" t="str">
        <f>IF(ISERROR(VLOOKUP($A287,'RAB Cat Lookup'!$B$4:$E$351,2,FALSE))=TRUE,"Unallocated",VLOOKUP($A287,'RAB Cat Lookup'!$B$4:$E$351,2,FALSE))</f>
        <v>Std</v>
      </c>
      <c r="AT287" s="367" t="str">
        <f>IF(ISERROR(VLOOKUP($A287,'RAB Cat Lookup'!$B$4:$E$351,4,FALSE))=TRUE,"Unallocated",VLOOKUP($A287,'RAB Cat Lookup'!$B$4:$E$351,4,FALSE))</f>
        <v>Sub-transmission lines and cables</v>
      </c>
      <c r="AU287" s="121" t="str">
        <f t="shared" si="34"/>
        <v/>
      </c>
    </row>
    <row r="288" spans="1:47" x14ac:dyDescent="0.25">
      <c r="A288" s="217" t="s">
        <v>84</v>
      </c>
      <c r="B288" s="217" t="s">
        <v>456</v>
      </c>
      <c r="C288" s="123" t="s">
        <v>512</v>
      </c>
      <c r="D288" s="218">
        <f>S288/Config!A$40</f>
        <v>9595140.4747014437</v>
      </c>
      <c r="E288" s="219">
        <f>T288/Config!B$40</f>
        <v>1005249.6685039059</v>
      </c>
      <c r="F288" s="219">
        <f>U288/Config!C$40</f>
        <v>0</v>
      </c>
      <c r="G288" s="219">
        <f>V288/Config!D$40</f>
        <v>0</v>
      </c>
      <c r="H288" s="219">
        <f>IF('Division Lvl'!H288="","",'Division Lvl'!H288/Escalators!C$11)</f>
        <v>0</v>
      </c>
      <c r="I288" s="220">
        <f>IF('Division Lvl'!I288="","",'Division Lvl'!I288/Escalators!D$11)</f>
        <v>0</v>
      </c>
      <c r="J288" s="220">
        <f>IF('Division Lvl'!J288="","",'Division Lvl'!J288/Escalators!E$11)</f>
        <v>0</v>
      </c>
      <c r="K288" s="220">
        <f>IF('Division Lvl'!K288="","",'Division Lvl'!K288/Escalators!F$11)</f>
        <v>0</v>
      </c>
      <c r="L288" s="220">
        <f>IF('Division Lvl'!L288="","",'Division Lvl'!L288/Escalators!G$11)</f>
        <v>0</v>
      </c>
      <c r="M288" s="220">
        <f>IF('Division Lvl'!M288="","",'Division Lvl'!M288/Escalators!H$11)</f>
        <v>0</v>
      </c>
      <c r="N288" s="220">
        <f>IF('Division Lvl'!N288="","",'Division Lvl'!N288/Escalators!I$11)</f>
        <v>0</v>
      </c>
      <c r="O288" s="220">
        <f>IF('Division Lvl'!O288="","",'Division Lvl'!O288/Escalators!J$11)</f>
        <v>0</v>
      </c>
      <c r="P288" s="220">
        <f>IF('Division Lvl'!P288="","",'Division Lvl'!P288/Escalators!K$11)</f>
        <v>0</v>
      </c>
      <c r="Q288" s="220">
        <f>IF('Division Lvl'!Q288="","",'Division Lvl'!Q288/Escalators!L$11)</f>
        <v>0</v>
      </c>
      <c r="R288" s="221">
        <v>0</v>
      </c>
      <c r="S288" s="222">
        <v>8692723.7000000011</v>
      </c>
      <c r="T288" s="223">
        <v>933474.24999999977</v>
      </c>
      <c r="U288" s="223">
        <v>0</v>
      </c>
      <c r="V288" s="223">
        <v>0</v>
      </c>
      <c r="W288" s="223">
        <v>0</v>
      </c>
      <c r="X288" s="224">
        <f>I288*Config!F$40</f>
        <v>0</v>
      </c>
      <c r="Y288" s="224">
        <f>J288*Config!G$40</f>
        <v>0</v>
      </c>
      <c r="Z288" s="224">
        <f>K288*Config!H$40</f>
        <v>0</v>
      </c>
      <c r="AA288" s="224">
        <f>L288*Config!I$40</f>
        <v>0</v>
      </c>
      <c r="AB288" s="224">
        <f>M288*Config!J$40</f>
        <v>0</v>
      </c>
      <c r="AC288" s="224">
        <f>N288*Config!K$40</f>
        <v>0</v>
      </c>
      <c r="AD288" s="224">
        <f>O288*Config!L$40</f>
        <v>0</v>
      </c>
      <c r="AE288" s="224">
        <f>P288*Config!M$40</f>
        <v>0</v>
      </c>
      <c r="AF288" s="224">
        <f>Q288*Config!N$40</f>
        <v>0</v>
      </c>
      <c r="AG288" s="225">
        <f>R288*Config!O$40</f>
        <v>0</v>
      </c>
      <c r="AH288" s="226">
        <f t="shared" si="28"/>
        <v>0</v>
      </c>
      <c r="AI288" s="220">
        <f t="shared" si="29"/>
        <v>0</v>
      </c>
      <c r="AJ288" s="224">
        <f t="shared" si="30"/>
        <v>0</v>
      </c>
      <c r="AK288" s="225">
        <f t="shared" si="31"/>
        <v>0</v>
      </c>
      <c r="AL288" s="227" t="str">
        <f>IF(OR(SUM(X288:AG288)&lt;&gt;0,A288="EH"),INDEX(CASH!$B:$B,MATCH(A288,CASH!$A:$A,0)),"")</f>
        <v/>
      </c>
      <c r="AM288" s="230">
        <v>3300</v>
      </c>
      <c r="AN288" s="228">
        <f t="shared" si="32"/>
        <v>0.54006397789077143</v>
      </c>
      <c r="AO288" s="122" t="str">
        <f>IF(ISERROR(VLOOKUP(A288,Config!$A$12:$A$32,1,FALSE)),LEFT(A288,2),"PRL")</f>
        <v>TM</v>
      </c>
      <c r="AP288" s="122" t="str">
        <f t="shared" si="33"/>
        <v>TM133s</v>
      </c>
      <c r="AQ288" s="163" t="s">
        <v>882</v>
      </c>
      <c r="AR288" s="229" t="s">
        <v>781</v>
      </c>
      <c r="AS288" s="367" t="str">
        <f>IF(ISERROR(VLOOKUP($A288,'RAB Cat Lookup'!$B$4:$E$351,2,FALSE))=TRUE,"Unallocated",VLOOKUP($A288,'RAB Cat Lookup'!$B$4:$E$351,2,FALSE))</f>
        <v>Std</v>
      </c>
      <c r="AT288" s="367" t="str">
        <f>IF(ISERROR(VLOOKUP($A288,'RAB Cat Lookup'!$B$4:$E$351,4,FALSE))=TRUE,"Unallocated",VLOOKUP($A288,'RAB Cat Lookup'!$B$4:$E$351,4,FALSE))</f>
        <v>Sub-transmission lines and cables</v>
      </c>
      <c r="AU288" s="121" t="str">
        <f t="shared" si="34"/>
        <v/>
      </c>
    </row>
    <row r="289" spans="1:47" x14ac:dyDescent="0.25">
      <c r="A289" s="217" t="s">
        <v>182</v>
      </c>
      <c r="B289" s="217" t="s">
        <v>252</v>
      </c>
      <c r="C289" s="123" t="s">
        <v>512</v>
      </c>
      <c r="D289" s="218">
        <f>S289/Config!A$40</f>
        <v>0</v>
      </c>
      <c r="E289" s="219">
        <f>T289/Config!B$40</f>
        <v>0</v>
      </c>
      <c r="F289" s="219">
        <f>U289/Config!C$40</f>
        <v>0</v>
      </c>
      <c r="G289" s="219">
        <f>V289/Config!D$40</f>
        <v>0</v>
      </c>
      <c r="H289" s="219">
        <f>IF('Division Lvl'!H289="","",'Division Lvl'!H289/Escalators!C$11)</f>
        <v>0</v>
      </c>
      <c r="I289" s="220">
        <f>IF('Division Lvl'!I289="","",'Division Lvl'!I289/Escalators!D$11)</f>
        <v>0</v>
      </c>
      <c r="J289" s="220">
        <f>IF('Division Lvl'!J289="","",'Division Lvl'!J289/Escalators!E$11)</f>
        <v>0</v>
      </c>
      <c r="K289" s="220">
        <f>IF('Division Lvl'!K289="","",'Division Lvl'!K289/Escalators!F$11)</f>
        <v>0</v>
      </c>
      <c r="L289" s="220">
        <f>IF('Division Lvl'!L289="","",'Division Lvl'!L289/Escalators!G$11)</f>
        <v>0</v>
      </c>
      <c r="M289" s="220">
        <f>IF('Division Lvl'!M289="","",'Division Lvl'!M289/Escalators!H$11)</f>
        <v>0</v>
      </c>
      <c r="N289" s="220">
        <f>IF('Division Lvl'!N289="","",'Division Lvl'!N289/Escalators!I$11)</f>
        <v>0</v>
      </c>
      <c r="O289" s="220">
        <f>IF('Division Lvl'!O289="","",'Division Lvl'!O289/Escalators!J$11)</f>
        <v>1646616.1712310589</v>
      </c>
      <c r="P289" s="220">
        <f>IF('Division Lvl'!P289="","",'Division Lvl'!P289/Escalators!K$11)</f>
        <v>1646616.1712310589</v>
      </c>
      <c r="Q289" s="220">
        <f>IF('Division Lvl'!Q289="","",'Division Lvl'!Q289/Escalators!L$11)</f>
        <v>1646616.1712310589</v>
      </c>
      <c r="R289" s="221">
        <v>1665000</v>
      </c>
      <c r="S289" s="222">
        <v>0</v>
      </c>
      <c r="T289" s="223">
        <v>0</v>
      </c>
      <c r="U289" s="223">
        <v>0</v>
      </c>
      <c r="V289" s="223">
        <v>0</v>
      </c>
      <c r="W289" s="223">
        <v>0</v>
      </c>
      <c r="X289" s="224">
        <f>I289*Config!F$40</f>
        <v>0</v>
      </c>
      <c r="Y289" s="224">
        <f>J289*Config!G$40</f>
        <v>0</v>
      </c>
      <c r="Z289" s="224">
        <f>K289*Config!H$40</f>
        <v>0</v>
      </c>
      <c r="AA289" s="224">
        <f>L289*Config!I$40</f>
        <v>0</v>
      </c>
      <c r="AB289" s="224">
        <f>M289*Config!J$40</f>
        <v>0</v>
      </c>
      <c r="AC289" s="224">
        <f>N289*Config!K$40</f>
        <v>0</v>
      </c>
      <c r="AD289" s="224">
        <f>O289*Config!L$40</f>
        <v>1957309.1845020577</v>
      </c>
      <c r="AE289" s="224">
        <f>P289*Config!M$40</f>
        <v>2006241.9141146089</v>
      </c>
      <c r="AF289" s="224">
        <f>Q289*Config!N$40</f>
        <v>2056397.9619674738</v>
      </c>
      <c r="AG289" s="225">
        <f>R289*Config!O$40</f>
        <v>2131340.7660869346</v>
      </c>
      <c r="AH289" s="226">
        <f t="shared" si="28"/>
        <v>0</v>
      </c>
      <c r="AI289" s="220">
        <f t="shared" si="29"/>
        <v>6604848.5136931762</v>
      </c>
      <c r="AJ289" s="224">
        <f t="shared" si="30"/>
        <v>0</v>
      </c>
      <c r="AK289" s="225">
        <f t="shared" si="31"/>
        <v>8151289.8266710751</v>
      </c>
      <c r="AL289" s="227">
        <f>IF(OR(SUM(X289:AG289)&lt;&gt;0,A289="EH"),INDEX(CASH!$B:$B,MATCH(A289,CASH!$A:$A,0)),"")</f>
        <v>110</v>
      </c>
      <c r="AM289" s="122">
        <f>AL289*VLOOKUP(C289,Config!$A$3:$C$9,3,FALSE)</f>
        <v>1650</v>
      </c>
      <c r="AN289" s="228">
        <f t="shared" si="32"/>
        <v>0.89027000046594751</v>
      </c>
      <c r="AO289" s="122" t="str">
        <f>IF(ISERROR(VLOOKUP(A289,Config!$A$12:$A$32,1,FALSE)),LEFT(A289,2),"PRL")</f>
        <v>TM</v>
      </c>
      <c r="AP289" s="122" t="str">
        <f t="shared" si="33"/>
        <v>TM134s</v>
      </c>
      <c r="AQ289" s="163" t="s">
        <v>882</v>
      </c>
      <c r="AR289" s="229" t="s">
        <v>781</v>
      </c>
      <c r="AS289" s="367" t="str">
        <f>IF(ISERROR(VLOOKUP($A289,'RAB Cat Lookup'!$B$4:$E$351,2,FALSE))=TRUE,"Unallocated",VLOOKUP($A289,'RAB Cat Lookup'!$B$4:$E$351,2,FALSE))</f>
        <v>Std</v>
      </c>
      <c r="AT289" s="367" t="str">
        <f>IF(ISERROR(VLOOKUP($A289,'RAB Cat Lookup'!$B$4:$E$351,4,FALSE))=TRUE,"Unallocated",VLOOKUP($A289,'RAB Cat Lookup'!$B$4:$E$351,4,FALSE))</f>
        <v>Sub-transmission lines and cables</v>
      </c>
      <c r="AU289" s="121" t="str">
        <f t="shared" si="34"/>
        <v/>
      </c>
    </row>
    <row r="290" spans="1:47" x14ac:dyDescent="0.25">
      <c r="A290" s="217" t="s">
        <v>183</v>
      </c>
      <c r="B290" s="217" t="s">
        <v>253</v>
      </c>
      <c r="C290" s="123" t="s">
        <v>512</v>
      </c>
      <c r="D290" s="218">
        <f>S290/Config!A$40</f>
        <v>0</v>
      </c>
      <c r="E290" s="219">
        <f>T290/Config!B$40</f>
        <v>0</v>
      </c>
      <c r="F290" s="219">
        <f>U290/Config!C$40</f>
        <v>0</v>
      </c>
      <c r="G290" s="219">
        <f>V290/Config!D$40</f>
        <v>0</v>
      </c>
      <c r="H290" s="219">
        <f>IF('Division Lvl'!H290="","",'Division Lvl'!H290/Escalators!C$11)</f>
        <v>0</v>
      </c>
      <c r="I290" s="220">
        <f>IF('Division Lvl'!I290="","",'Division Lvl'!I290/Escalators!D$11)</f>
        <v>0</v>
      </c>
      <c r="J290" s="220">
        <f>IF('Division Lvl'!J290="","",'Division Lvl'!J290/Escalators!E$11)</f>
        <v>0</v>
      </c>
      <c r="K290" s="220">
        <f>IF('Division Lvl'!K290="","",'Division Lvl'!K290/Escalators!F$11)</f>
        <v>0</v>
      </c>
      <c r="L290" s="220">
        <f>IF('Division Lvl'!L290="","",'Division Lvl'!L290/Escalators!G$11)</f>
        <v>0</v>
      </c>
      <c r="M290" s="220">
        <f>IF('Division Lvl'!M290="","",'Division Lvl'!M290/Escalators!H$11)</f>
        <v>0</v>
      </c>
      <c r="N290" s="220">
        <f>IF('Division Lvl'!N290="","",'Division Lvl'!N290/Escalators!I$11)</f>
        <v>0</v>
      </c>
      <c r="O290" s="220">
        <f>IF('Division Lvl'!O290="","",'Division Lvl'!O290/Escalators!J$11)</f>
        <v>917753.63777923281</v>
      </c>
      <c r="P290" s="220">
        <f>IF('Division Lvl'!P290="","",'Division Lvl'!P290/Escalators!K$11)</f>
        <v>917753.63777923281</v>
      </c>
      <c r="Q290" s="220">
        <f>IF('Division Lvl'!Q290="","",'Division Lvl'!Q290/Escalators!L$11)</f>
        <v>917753.63777923281</v>
      </c>
      <c r="R290" s="221">
        <v>928000</v>
      </c>
      <c r="S290" s="222">
        <v>0</v>
      </c>
      <c r="T290" s="223">
        <v>0</v>
      </c>
      <c r="U290" s="223">
        <v>0</v>
      </c>
      <c r="V290" s="223">
        <v>0</v>
      </c>
      <c r="W290" s="223">
        <v>0</v>
      </c>
      <c r="X290" s="224">
        <f>I290*Config!F$40</f>
        <v>0</v>
      </c>
      <c r="Y290" s="224">
        <f>J290*Config!G$40</f>
        <v>0</v>
      </c>
      <c r="Z290" s="224">
        <f>K290*Config!H$40</f>
        <v>0</v>
      </c>
      <c r="AA290" s="224">
        <f>L290*Config!I$40</f>
        <v>0</v>
      </c>
      <c r="AB290" s="224">
        <f>M290*Config!J$40</f>
        <v>0</v>
      </c>
      <c r="AC290" s="224">
        <f>N290*Config!K$40</f>
        <v>0</v>
      </c>
      <c r="AD290" s="224">
        <f>O290*Config!L$40</f>
        <v>1090920.6746053509</v>
      </c>
      <c r="AE290" s="224">
        <f>P290*Config!M$40</f>
        <v>1118193.6914704847</v>
      </c>
      <c r="AF290" s="224">
        <f>Q290*Config!N$40</f>
        <v>1146148.5337572466</v>
      </c>
      <c r="AG290" s="225">
        <f>R290*Config!O$40</f>
        <v>1187918.4570142194</v>
      </c>
      <c r="AH290" s="226">
        <f t="shared" si="28"/>
        <v>0</v>
      </c>
      <c r="AI290" s="220">
        <f t="shared" si="29"/>
        <v>3681260.9133376982</v>
      </c>
      <c r="AJ290" s="224">
        <f t="shared" si="30"/>
        <v>0</v>
      </c>
      <c r="AK290" s="225">
        <f t="shared" si="31"/>
        <v>4543181.3568473011</v>
      </c>
      <c r="AL290" s="227">
        <f>IF(OR(SUM(X290:AG290)&lt;&gt;0,A290="EH"),INDEX(CASH!$B:$B,MATCH(A290,CASH!$A:$A,0)),"")</f>
        <v>110</v>
      </c>
      <c r="AM290" s="122">
        <f>AL290*VLOOKUP(C290,Config!$A$3:$C$9,3,FALSE)</f>
        <v>1650</v>
      </c>
      <c r="AN290" s="228">
        <f t="shared" si="32"/>
        <v>0.89027000046594751</v>
      </c>
      <c r="AO290" s="122" t="str">
        <f>IF(ISERROR(VLOOKUP(A290,Config!$A$12:$A$32,1,FALSE)),LEFT(A290,2),"PRL")</f>
        <v>TM</v>
      </c>
      <c r="AP290" s="122" t="str">
        <f t="shared" si="33"/>
        <v>TM135s</v>
      </c>
      <c r="AQ290" s="163" t="s">
        <v>882</v>
      </c>
      <c r="AR290" s="229" t="s">
        <v>781</v>
      </c>
      <c r="AS290" s="367" t="str">
        <f>IF(ISERROR(VLOOKUP($A290,'RAB Cat Lookup'!$B$4:$E$351,2,FALSE))=TRUE,"Unallocated",VLOOKUP($A290,'RAB Cat Lookup'!$B$4:$E$351,2,FALSE))</f>
        <v>Std</v>
      </c>
      <c r="AT290" s="367" t="str">
        <f>IF(ISERROR(VLOOKUP($A290,'RAB Cat Lookup'!$B$4:$E$351,4,FALSE))=TRUE,"Unallocated",VLOOKUP($A290,'RAB Cat Lookup'!$B$4:$E$351,4,FALSE))</f>
        <v>Sub-transmission lines and cables</v>
      </c>
      <c r="AU290" s="121" t="str">
        <f t="shared" si="34"/>
        <v/>
      </c>
    </row>
    <row r="291" spans="1:47" x14ac:dyDescent="0.25">
      <c r="A291" s="217" t="s">
        <v>184</v>
      </c>
      <c r="B291" s="217" t="s">
        <v>254</v>
      </c>
      <c r="C291" s="123" t="s">
        <v>512</v>
      </c>
      <c r="D291" s="218">
        <f>S291/Config!A$40</f>
        <v>0</v>
      </c>
      <c r="E291" s="219">
        <f>T291/Config!B$40</f>
        <v>0</v>
      </c>
      <c r="F291" s="219">
        <f>U291/Config!C$40</f>
        <v>0</v>
      </c>
      <c r="G291" s="219">
        <f>V291/Config!D$40</f>
        <v>0</v>
      </c>
      <c r="H291" s="219">
        <f>IF('Division Lvl'!H291="","",'Division Lvl'!H291/Escalators!C$11)</f>
        <v>0</v>
      </c>
      <c r="I291" s="220">
        <f>IF('Division Lvl'!I291="","",'Division Lvl'!I291/Escalators!D$11)</f>
        <v>0</v>
      </c>
      <c r="J291" s="220">
        <f>IF('Division Lvl'!J291="","",'Division Lvl'!J291/Escalators!E$11)</f>
        <v>0</v>
      </c>
      <c r="K291" s="220">
        <f>IF('Division Lvl'!K291="","",'Division Lvl'!K291/Escalators!F$11)</f>
        <v>0</v>
      </c>
      <c r="L291" s="220">
        <f>IF('Division Lvl'!L291="","",'Division Lvl'!L291/Escalators!G$11)</f>
        <v>0</v>
      </c>
      <c r="M291" s="220">
        <f>IF('Division Lvl'!M291="","",'Division Lvl'!M291/Escalators!H$11)</f>
        <v>0</v>
      </c>
      <c r="N291" s="220">
        <f>IF('Division Lvl'!N291="","",'Division Lvl'!N291/Escalators!I$11)</f>
        <v>0</v>
      </c>
      <c r="O291" s="220">
        <f>IF('Division Lvl'!O291="","",'Division Lvl'!O291/Escalators!J$11)</f>
        <v>897974.46455123206</v>
      </c>
      <c r="P291" s="220">
        <f>IF('Division Lvl'!P291="","",'Division Lvl'!P291/Escalators!K$11)</f>
        <v>897974.46455123206</v>
      </c>
      <c r="Q291" s="220">
        <f>IF('Division Lvl'!Q291="","",'Division Lvl'!Q291/Escalators!L$11)</f>
        <v>897974.46455123206</v>
      </c>
      <c r="R291" s="221">
        <v>908000</v>
      </c>
      <c r="S291" s="222">
        <v>0</v>
      </c>
      <c r="T291" s="223">
        <v>0</v>
      </c>
      <c r="U291" s="223">
        <v>0</v>
      </c>
      <c r="V291" s="223">
        <v>0</v>
      </c>
      <c r="W291" s="223">
        <v>0</v>
      </c>
      <c r="X291" s="224">
        <f>I291*Config!F$40</f>
        <v>0</v>
      </c>
      <c r="Y291" s="224">
        <f>J291*Config!G$40</f>
        <v>0</v>
      </c>
      <c r="Z291" s="224">
        <f>K291*Config!H$40</f>
        <v>0</v>
      </c>
      <c r="AA291" s="224">
        <f>L291*Config!I$40</f>
        <v>0</v>
      </c>
      <c r="AB291" s="224">
        <f>M291*Config!J$40</f>
        <v>0</v>
      </c>
      <c r="AC291" s="224">
        <f>N291*Config!K$40</f>
        <v>0</v>
      </c>
      <c r="AD291" s="224">
        <f>O291*Config!L$40</f>
        <v>1067409.4531698909</v>
      </c>
      <c r="AE291" s="224">
        <f>P291*Config!M$40</f>
        <v>1094094.6894991379</v>
      </c>
      <c r="AF291" s="224">
        <f>Q291*Config!N$40</f>
        <v>1121447.0567366162</v>
      </c>
      <c r="AG291" s="225">
        <f>R291*Config!O$40</f>
        <v>1162316.7661302923</v>
      </c>
      <c r="AH291" s="226">
        <f t="shared" si="28"/>
        <v>0</v>
      </c>
      <c r="AI291" s="220">
        <f t="shared" si="29"/>
        <v>3601923.3936536964</v>
      </c>
      <c r="AJ291" s="224">
        <f t="shared" si="30"/>
        <v>0</v>
      </c>
      <c r="AK291" s="225">
        <f t="shared" si="31"/>
        <v>4445267.9655359369</v>
      </c>
      <c r="AL291" s="227">
        <f>IF(OR(SUM(X291:AG291)&lt;&gt;0,A291="EH"),INDEX(CASH!$B:$B,MATCH(A291,CASH!$A:$A,0)),"")</f>
        <v>110</v>
      </c>
      <c r="AM291" s="122">
        <f>AL291*VLOOKUP(C291,Config!$A$3:$C$9,3,FALSE)</f>
        <v>1650</v>
      </c>
      <c r="AN291" s="228">
        <f t="shared" si="32"/>
        <v>0.89027000046594751</v>
      </c>
      <c r="AO291" s="122" t="str">
        <f>IF(ISERROR(VLOOKUP(A291,Config!$A$12:$A$32,1,FALSE)),LEFT(A291,2),"PRL")</f>
        <v>TM</v>
      </c>
      <c r="AP291" s="122" t="str">
        <f t="shared" si="33"/>
        <v>TM137s</v>
      </c>
      <c r="AQ291" s="163" t="s">
        <v>882</v>
      </c>
      <c r="AR291" s="229" t="s">
        <v>781</v>
      </c>
      <c r="AS291" s="367" t="str">
        <f>IF(ISERROR(VLOOKUP($A291,'RAB Cat Lookup'!$B$4:$E$351,2,FALSE))=TRUE,"Unallocated",VLOOKUP($A291,'RAB Cat Lookup'!$B$4:$E$351,2,FALSE))</f>
        <v>Std</v>
      </c>
      <c r="AT291" s="367" t="str">
        <f>IF(ISERROR(VLOOKUP($A291,'RAB Cat Lookup'!$B$4:$E$351,4,FALSE))=TRUE,"Unallocated",VLOOKUP($A291,'RAB Cat Lookup'!$B$4:$E$351,4,FALSE))</f>
        <v>Sub-transmission lines and cables</v>
      </c>
      <c r="AU291" s="121" t="str">
        <f t="shared" si="34"/>
        <v/>
      </c>
    </row>
    <row r="292" spans="1:47" x14ac:dyDescent="0.25">
      <c r="A292" s="217" t="s">
        <v>725</v>
      </c>
      <c r="B292" s="217" t="s">
        <v>732</v>
      </c>
      <c r="C292" s="123" t="s">
        <v>513</v>
      </c>
      <c r="D292" s="218">
        <f>S292/Config!A$40</f>
        <v>0</v>
      </c>
      <c r="E292" s="219">
        <f>T292/Config!B$40</f>
        <v>11357.976190781248</v>
      </c>
      <c r="F292" s="219">
        <f>U292/Config!C$40</f>
        <v>180308.28351249994</v>
      </c>
      <c r="G292" s="219">
        <f>V292/Config!D$40</f>
        <v>401610.36475000001</v>
      </c>
      <c r="H292" s="219">
        <f>IF('Division Lvl'!H292="","",'Division Lvl'!H292/Escalators!C$11)</f>
        <v>5000</v>
      </c>
      <c r="I292" s="220">
        <f>IF('Division Lvl'!I292="","",'Division Lvl'!I292/Escalators!D$11)</f>
        <v>0</v>
      </c>
      <c r="J292" s="220">
        <f>IF('Division Lvl'!J292="","",'Division Lvl'!J292/Escalators!E$11)</f>
        <v>0</v>
      </c>
      <c r="K292" s="220">
        <f>IF('Division Lvl'!K292="","",'Division Lvl'!K292/Escalators!F$11)</f>
        <v>0</v>
      </c>
      <c r="L292" s="220">
        <f>IF('Division Lvl'!L292="","",'Division Lvl'!L292/Escalators!G$11)</f>
        <v>0</v>
      </c>
      <c r="M292" s="220">
        <f>IF('Division Lvl'!M292="","",'Division Lvl'!M292/Escalators!H$11)</f>
        <v>0</v>
      </c>
      <c r="N292" s="220">
        <f>IF('Division Lvl'!N292="","",'Division Lvl'!N292/Escalators!I$11)</f>
        <v>0</v>
      </c>
      <c r="O292" s="220">
        <f>IF('Division Lvl'!O292="","",'Division Lvl'!O292/Escalators!J$11)</f>
        <v>0</v>
      </c>
      <c r="P292" s="220">
        <f>IF('Division Lvl'!P292="","",'Division Lvl'!P292/Escalators!K$11)</f>
        <v>0</v>
      </c>
      <c r="Q292" s="220">
        <f>IF('Division Lvl'!Q292="","",'Division Lvl'!Q292/Escalators!L$11)</f>
        <v>0</v>
      </c>
      <c r="R292" s="221">
        <v>0</v>
      </c>
      <c r="S292" s="222">
        <v>0</v>
      </c>
      <c r="T292" s="223">
        <v>10547.01</v>
      </c>
      <c r="U292" s="223">
        <v>171620.01999999996</v>
      </c>
      <c r="V292" s="223">
        <v>391814.99000000005</v>
      </c>
      <c r="W292" s="223">
        <v>5000</v>
      </c>
      <c r="X292" s="224">
        <f>I292*Config!F$40</f>
        <v>0</v>
      </c>
      <c r="Y292" s="224">
        <f>J292*Config!G$40</f>
        <v>0</v>
      </c>
      <c r="Z292" s="224">
        <f>K292*Config!H$40</f>
        <v>0</v>
      </c>
      <c r="AA292" s="224">
        <f>L292*Config!I$40</f>
        <v>0</v>
      </c>
      <c r="AB292" s="224">
        <f>M292*Config!J$40</f>
        <v>0</v>
      </c>
      <c r="AC292" s="224">
        <f>N292*Config!K$40</f>
        <v>0</v>
      </c>
      <c r="AD292" s="224">
        <f>O292*Config!L$40</f>
        <v>0</v>
      </c>
      <c r="AE292" s="224">
        <f>P292*Config!M$40</f>
        <v>0</v>
      </c>
      <c r="AF292" s="224">
        <f>Q292*Config!N$40</f>
        <v>0</v>
      </c>
      <c r="AG292" s="225">
        <f>R292*Config!O$40</f>
        <v>0</v>
      </c>
      <c r="AH292" s="226">
        <f t="shared" si="28"/>
        <v>0</v>
      </c>
      <c r="AI292" s="220">
        <f t="shared" si="29"/>
        <v>0</v>
      </c>
      <c r="AJ292" s="224">
        <f t="shared" si="30"/>
        <v>0</v>
      </c>
      <c r="AK292" s="225">
        <f t="shared" si="31"/>
        <v>0</v>
      </c>
      <c r="AL292" s="227" t="str">
        <f>IF(OR(SUM(X292:AG292)&lt;&gt;0,A292="EH"),INDEX(CASH!$B:$B,MATCH(A292,CASH!$A:$A,0)),"")</f>
        <v/>
      </c>
      <c r="AM292" s="230">
        <v>1650</v>
      </c>
      <c r="AN292" s="228">
        <f t="shared" si="32"/>
        <v>0.89027000046594751</v>
      </c>
      <c r="AO292" s="122" t="str">
        <f>IF(ISERROR(VLOOKUP(A292,Config!$A$12:$A$32,1,FALSE)),LEFT(A292,2),"PRL")</f>
        <v>TM</v>
      </c>
      <c r="AP292" s="122" t="str">
        <f t="shared" si="33"/>
        <v>TM138</v>
      </c>
      <c r="AQ292" s="163" t="s">
        <v>882</v>
      </c>
      <c r="AR292" s="229" t="s">
        <v>781</v>
      </c>
      <c r="AS292" s="367" t="str">
        <f>IF(ISERROR(VLOOKUP($A292,'RAB Cat Lookup'!$B$4:$E$351,2,FALSE))=TRUE,"Unallocated",VLOOKUP($A292,'RAB Cat Lookup'!$B$4:$E$351,2,FALSE))</f>
        <v>Std</v>
      </c>
      <c r="AT292" s="367" t="str">
        <f>IF(ISERROR(VLOOKUP($A292,'RAB Cat Lookup'!$B$4:$E$351,4,FALSE))=TRUE,"Unallocated",VLOOKUP($A292,'RAB Cat Lookup'!$B$4:$E$351,4,FALSE))</f>
        <v>Sub-transmission lines and cables</v>
      </c>
      <c r="AU292" s="121" t="str">
        <f t="shared" si="34"/>
        <v/>
      </c>
    </row>
    <row r="293" spans="1:47" x14ac:dyDescent="0.25">
      <c r="A293" s="217" t="s">
        <v>86</v>
      </c>
      <c r="B293" s="217" t="s">
        <v>255</v>
      </c>
      <c r="C293" s="123" t="s">
        <v>512</v>
      </c>
      <c r="D293" s="218">
        <f>S293/Config!A$40</f>
        <v>155323.08609494139</v>
      </c>
      <c r="E293" s="219">
        <f>T293/Config!B$40</f>
        <v>2059242.5512159371</v>
      </c>
      <c r="F293" s="219">
        <f>U293/Config!C$40</f>
        <v>2371342.1745124995</v>
      </c>
      <c r="G293" s="219">
        <f>V293/Config!D$40</f>
        <v>1611617.34</v>
      </c>
      <c r="H293" s="219">
        <f>IF('Division Lvl'!H293="","",'Division Lvl'!H293/Escalators!C$11)</f>
        <v>3545011.83</v>
      </c>
      <c r="I293" s="220">
        <f>IF('Division Lvl'!I293="","",'Division Lvl'!I293/Escalators!D$11)</f>
        <v>0</v>
      </c>
      <c r="J293" s="220">
        <f>IF('Division Lvl'!J293="","",'Division Lvl'!J293/Escalators!E$11)</f>
        <v>0</v>
      </c>
      <c r="K293" s="220">
        <f>IF('Division Lvl'!K293="","",'Division Lvl'!K293/Escalators!F$11)</f>
        <v>0</v>
      </c>
      <c r="L293" s="220">
        <f>IF('Division Lvl'!L293="","",'Division Lvl'!L293/Escalators!G$11)</f>
        <v>0</v>
      </c>
      <c r="M293" s="220">
        <f>IF('Division Lvl'!M293="","",'Division Lvl'!M293/Escalators!H$11)</f>
        <v>136476.29527320489</v>
      </c>
      <c r="N293" s="220">
        <f>IF('Division Lvl'!N293="","",'Division Lvl'!N293/Escalators!I$11)</f>
        <v>887095.91927583166</v>
      </c>
      <c r="O293" s="220">
        <f>IF('Division Lvl'!O293="","",'Division Lvl'!O293/Escalators!J$11)</f>
        <v>887095.91927583166</v>
      </c>
      <c r="P293" s="220">
        <f>IF('Division Lvl'!P293="","",'Division Lvl'!P293/Escalators!K$11)</f>
        <v>887095.91927583166</v>
      </c>
      <c r="Q293" s="220">
        <f>IF('Division Lvl'!Q293="","",'Division Lvl'!Q293/Escalators!L$11)</f>
        <v>887095.91927583166</v>
      </c>
      <c r="R293" s="221">
        <v>897000</v>
      </c>
      <c r="S293" s="222">
        <v>140715.05000000002</v>
      </c>
      <c r="T293" s="223">
        <v>1912211.42</v>
      </c>
      <c r="U293" s="223">
        <v>2257077.6199999996</v>
      </c>
      <c r="V293" s="223">
        <v>1572309.6000000003</v>
      </c>
      <c r="W293" s="223">
        <v>3545011.83</v>
      </c>
      <c r="X293" s="224">
        <f>I293*Config!F$40</f>
        <v>0</v>
      </c>
      <c r="Y293" s="224">
        <f>J293*Config!G$40</f>
        <v>0</v>
      </c>
      <c r="Z293" s="224">
        <f>K293*Config!H$40</f>
        <v>0</v>
      </c>
      <c r="AA293" s="224">
        <f>L293*Config!I$40</f>
        <v>0</v>
      </c>
      <c r="AB293" s="224">
        <f>M293*Config!J$40</f>
        <v>154410.40133698995</v>
      </c>
      <c r="AC293" s="224">
        <f>N293*Config!K$40</f>
        <v>1028759.2989076953</v>
      </c>
      <c r="AD293" s="224">
        <f>O293*Config!L$40</f>
        <v>1054478.2813803877</v>
      </c>
      <c r="AE293" s="224">
        <f>P293*Config!M$40</f>
        <v>1080840.2384148974</v>
      </c>
      <c r="AF293" s="224">
        <f>Q293*Config!N$40</f>
        <v>1107861.2443752696</v>
      </c>
      <c r="AG293" s="225">
        <f>R293*Config!O$40</f>
        <v>1148235.8361441323</v>
      </c>
      <c r="AH293" s="226">
        <f t="shared" si="28"/>
        <v>136476.29527320489</v>
      </c>
      <c r="AI293" s="220">
        <f t="shared" si="29"/>
        <v>4581859.972376531</v>
      </c>
      <c r="AJ293" s="224">
        <f t="shared" si="30"/>
        <v>154410.40133698995</v>
      </c>
      <c r="AK293" s="225">
        <f t="shared" si="31"/>
        <v>5574585.3005593726</v>
      </c>
      <c r="AL293" s="227">
        <f>IF(OR(SUM(X293:AG293)&lt;&gt;0,A293="EH"),INDEX(CASH!$B:$B,MATCH(A293,CASH!$A:$A,0)),"")</f>
        <v>270</v>
      </c>
      <c r="AM293" s="122">
        <f>AL293*VLOOKUP(C293,Config!$A$3:$C$9,3,FALSE)</f>
        <v>4050</v>
      </c>
      <c r="AN293" s="228">
        <f t="shared" si="32"/>
        <v>0.36998259076140289</v>
      </c>
      <c r="AO293" s="122" t="str">
        <f>IF(ISERROR(VLOOKUP(A293,Config!$A$12:$A$32,1,FALSE)),LEFT(A293,2),"PRL")</f>
        <v>TM</v>
      </c>
      <c r="AP293" s="122" t="str">
        <f t="shared" si="33"/>
        <v>TM171s</v>
      </c>
      <c r="AQ293" s="163" t="s">
        <v>882</v>
      </c>
      <c r="AR293" s="229" t="s">
        <v>781</v>
      </c>
      <c r="AS293" s="367" t="str">
        <f>IF(ISERROR(VLOOKUP($A293,'RAB Cat Lookup'!$B$4:$E$351,2,FALSE))=TRUE,"Unallocated",VLOOKUP($A293,'RAB Cat Lookup'!$B$4:$E$351,2,FALSE))</f>
        <v>Std</v>
      </c>
      <c r="AT293" s="367" t="str">
        <f>IF(ISERROR(VLOOKUP($A293,'RAB Cat Lookup'!$B$4:$E$351,4,FALSE))=TRUE,"Unallocated",VLOOKUP($A293,'RAB Cat Lookup'!$B$4:$E$351,4,FALSE))</f>
        <v>Sub-transmission lines and cables</v>
      </c>
      <c r="AU293" s="121" t="str">
        <f t="shared" si="34"/>
        <v/>
      </c>
    </row>
    <row r="294" spans="1:47" x14ac:dyDescent="0.25">
      <c r="A294" s="217" t="s">
        <v>87</v>
      </c>
      <c r="B294" s="217" t="s">
        <v>256</v>
      </c>
      <c r="C294" s="123" t="s">
        <v>512</v>
      </c>
      <c r="D294" s="218">
        <f>S294/Config!A$40</f>
        <v>0</v>
      </c>
      <c r="E294" s="219">
        <f>T294/Config!B$40</f>
        <v>0</v>
      </c>
      <c r="F294" s="219">
        <f>U294/Config!C$40</f>
        <v>0</v>
      </c>
      <c r="G294" s="219">
        <f>V294/Config!D$40</f>
        <v>0</v>
      </c>
      <c r="H294" s="219">
        <f>IF('Division Lvl'!H294="","",'Division Lvl'!H294/Escalators!C$11)</f>
        <v>0</v>
      </c>
      <c r="I294" s="220">
        <f>IF('Division Lvl'!I294="","",'Division Lvl'!I294/Escalators!D$11)</f>
        <v>0</v>
      </c>
      <c r="J294" s="220">
        <f>IF('Division Lvl'!J294="","",'Division Lvl'!J294/Escalators!E$11)</f>
        <v>997320.45967500575</v>
      </c>
      <c r="K294" s="220">
        <f>IF('Division Lvl'!K294="","",'Division Lvl'!K294/Escalators!F$11)</f>
        <v>994694.29954836098</v>
      </c>
      <c r="L294" s="220">
        <f>IF('Division Lvl'!L294="","",'Division Lvl'!L294/Escalators!G$11)</f>
        <v>0</v>
      </c>
      <c r="M294" s="220">
        <f>IF('Division Lvl'!M294="","",'Division Lvl'!M294/Escalators!H$11)</f>
        <v>0</v>
      </c>
      <c r="N294" s="220">
        <f>IF('Division Lvl'!N294="","",'Division Lvl'!N294/Escalators!I$11)</f>
        <v>0</v>
      </c>
      <c r="O294" s="220">
        <f>IF('Division Lvl'!O294="","",'Division Lvl'!O294/Escalators!J$11)</f>
        <v>0</v>
      </c>
      <c r="P294" s="220">
        <f>IF('Division Lvl'!P294="","",'Division Lvl'!P294/Escalators!K$11)</f>
        <v>0</v>
      </c>
      <c r="Q294" s="220">
        <f>IF('Division Lvl'!Q294="","",'Division Lvl'!Q294/Escalators!L$11)</f>
        <v>0</v>
      </c>
      <c r="R294" s="221">
        <v>0</v>
      </c>
      <c r="S294" s="222">
        <v>0</v>
      </c>
      <c r="T294" s="223">
        <v>0</v>
      </c>
      <c r="U294" s="223">
        <v>0</v>
      </c>
      <c r="V294" s="223">
        <v>0</v>
      </c>
      <c r="W294" s="223">
        <v>0</v>
      </c>
      <c r="X294" s="224">
        <f>I294*Config!F$40</f>
        <v>0</v>
      </c>
      <c r="Y294" s="224">
        <f>J294*Config!G$40</f>
        <v>1047809.8079460529</v>
      </c>
      <c r="Z294" s="224">
        <f>K294*Config!H$40</f>
        <v>1071176.9659245715</v>
      </c>
      <c r="AA294" s="224">
        <f>L294*Config!I$40</f>
        <v>0</v>
      </c>
      <c r="AB294" s="224">
        <f>M294*Config!J$40</f>
        <v>0</v>
      </c>
      <c r="AC294" s="224">
        <f>N294*Config!K$40</f>
        <v>0</v>
      </c>
      <c r="AD294" s="224">
        <f>O294*Config!L$40</f>
        <v>0</v>
      </c>
      <c r="AE294" s="224">
        <f>P294*Config!M$40</f>
        <v>0</v>
      </c>
      <c r="AF294" s="224">
        <f>Q294*Config!N$40</f>
        <v>0</v>
      </c>
      <c r="AG294" s="225">
        <f>R294*Config!O$40</f>
        <v>0</v>
      </c>
      <c r="AH294" s="226">
        <f t="shared" si="28"/>
        <v>1992014.7592233666</v>
      </c>
      <c r="AI294" s="220">
        <f t="shared" si="29"/>
        <v>1992014.7592233666</v>
      </c>
      <c r="AJ294" s="224">
        <f t="shared" si="30"/>
        <v>2118986.7738706246</v>
      </c>
      <c r="AK294" s="225">
        <f t="shared" si="31"/>
        <v>2118986.7738706246</v>
      </c>
      <c r="AL294" s="227">
        <f>IF(OR(SUM(X294:AG294)&lt;&gt;0,A294="EH"),INDEX(CASH!$B:$B,MATCH(A294,CASH!$A:$A,0)),"")</f>
        <v>170</v>
      </c>
      <c r="AM294" s="122">
        <f>AL294*VLOOKUP(C294,Config!$A$3:$C$9,3,FALSE)</f>
        <v>2550</v>
      </c>
      <c r="AN294" s="228">
        <f t="shared" si="32"/>
        <v>0.68279183402497479</v>
      </c>
      <c r="AO294" s="122" t="str">
        <f>IF(ISERROR(VLOOKUP(A294,Config!$A$12:$A$32,1,FALSE)),LEFT(A294,2),"PRL")</f>
        <v>TM</v>
      </c>
      <c r="AP294" s="122" t="str">
        <f t="shared" si="33"/>
        <v>TM172s</v>
      </c>
      <c r="AQ294" s="163" t="s">
        <v>882</v>
      </c>
      <c r="AR294" s="229" t="s">
        <v>781</v>
      </c>
      <c r="AS294" s="367" t="str">
        <f>IF(ISERROR(VLOOKUP($A294,'RAB Cat Lookup'!$B$4:$E$351,2,FALSE))=TRUE,"Unallocated",VLOOKUP($A294,'RAB Cat Lookup'!$B$4:$E$351,2,FALSE))</f>
        <v>Std</v>
      </c>
      <c r="AT294" s="367" t="str">
        <f>IF(ISERROR(VLOOKUP($A294,'RAB Cat Lookup'!$B$4:$E$351,4,FALSE))=TRUE,"Unallocated",VLOOKUP($A294,'RAB Cat Lookup'!$B$4:$E$351,4,FALSE))</f>
        <v>Sub-transmission lines and cables</v>
      </c>
      <c r="AU294" s="121" t="str">
        <f t="shared" si="34"/>
        <v/>
      </c>
    </row>
    <row r="295" spans="1:47" x14ac:dyDescent="0.25">
      <c r="A295" s="217" t="s">
        <v>200</v>
      </c>
      <c r="B295" s="217" t="s">
        <v>336</v>
      </c>
      <c r="C295" s="123" t="s">
        <v>512</v>
      </c>
      <c r="D295" s="218">
        <f>S295/Config!A$40</f>
        <v>0</v>
      </c>
      <c r="E295" s="219">
        <f>T295/Config!B$40</f>
        <v>39983.096654374989</v>
      </c>
      <c r="F295" s="219">
        <f>U295/Config!C$40</f>
        <v>3575.8862374999999</v>
      </c>
      <c r="G295" s="219">
        <f>V295/Config!D$40</f>
        <v>0</v>
      </c>
      <c r="H295" s="219">
        <f>IF('Division Lvl'!H295="","",'Division Lvl'!H295/Escalators!C$11)</f>
        <v>0</v>
      </c>
      <c r="I295" s="220">
        <f>IF('Division Lvl'!I295="","",'Division Lvl'!I295/Escalators!D$11)</f>
        <v>0</v>
      </c>
      <c r="J295" s="220">
        <f>IF('Division Lvl'!J295="","",'Division Lvl'!J295/Escalators!E$11)</f>
        <v>997320.45967500575</v>
      </c>
      <c r="K295" s="220">
        <f>IF('Division Lvl'!K295="","",'Division Lvl'!K295/Escalators!F$11)</f>
        <v>994694.29954836098</v>
      </c>
      <c r="L295" s="220">
        <f>IF('Division Lvl'!L295="","",'Division Lvl'!L295/Escalators!G$11)</f>
        <v>991648.69975127617</v>
      </c>
      <c r="M295" s="220">
        <f>IF('Division Lvl'!M295="","",'Division Lvl'!M295/Escalators!H$11)</f>
        <v>988958.66140003537</v>
      </c>
      <c r="N295" s="220">
        <f>IF('Division Lvl'!N295="","",'Division Lvl'!N295/Escalators!I$11)</f>
        <v>988958.66140003537</v>
      </c>
      <c r="O295" s="220">
        <f>IF('Division Lvl'!O295="","",'Division Lvl'!O295/Escalators!J$11)</f>
        <v>988958.66140003537</v>
      </c>
      <c r="P295" s="220">
        <f>IF('Division Lvl'!P295="","",'Division Lvl'!P295/Escalators!K$11)</f>
        <v>988958.66140003537</v>
      </c>
      <c r="Q295" s="220">
        <f>IF('Division Lvl'!Q295="","",'Division Lvl'!Q295/Escalators!L$11)</f>
        <v>988958.66140003537</v>
      </c>
      <c r="R295" s="221">
        <v>1000000</v>
      </c>
      <c r="S295" s="222">
        <v>0</v>
      </c>
      <c r="T295" s="223">
        <v>37128.28</v>
      </c>
      <c r="U295" s="223">
        <v>3403.58</v>
      </c>
      <c r="V295" s="223">
        <v>0</v>
      </c>
      <c r="W295" s="223">
        <v>0</v>
      </c>
      <c r="X295" s="224">
        <f>I295*Config!F$40</f>
        <v>0</v>
      </c>
      <c r="Y295" s="224">
        <f>J295*Config!G$40</f>
        <v>1047809.8079460529</v>
      </c>
      <c r="Z295" s="224">
        <f>K295*Config!H$40</f>
        <v>1071176.9659245715</v>
      </c>
      <c r="AA295" s="224">
        <f>L295*Config!I$40</f>
        <v>1094594.6177569786</v>
      </c>
      <c r="AB295" s="224">
        <f>M295*Config!J$40</f>
        <v>1118915.9517173185</v>
      </c>
      <c r="AC295" s="224">
        <f>N295*Config!K$40</f>
        <v>1146888.8505102512</v>
      </c>
      <c r="AD295" s="224">
        <f>O295*Config!L$40</f>
        <v>1175561.0717730075</v>
      </c>
      <c r="AE295" s="224">
        <f>P295*Config!M$40</f>
        <v>1204950.0985673326</v>
      </c>
      <c r="AF295" s="224">
        <f>Q295*Config!N$40</f>
        <v>1235073.8510315157</v>
      </c>
      <c r="AG295" s="225">
        <f>R295*Config!O$40</f>
        <v>1280084.544196357</v>
      </c>
      <c r="AH295" s="226">
        <f t="shared" si="28"/>
        <v>3972622.1203746782</v>
      </c>
      <c r="AI295" s="220">
        <f t="shared" si="29"/>
        <v>8928456.7659748197</v>
      </c>
      <c r="AJ295" s="224">
        <f t="shared" si="30"/>
        <v>4332497.3433449212</v>
      </c>
      <c r="AK295" s="225">
        <f t="shared" si="31"/>
        <v>10375055.759423386</v>
      </c>
      <c r="AL295" s="227">
        <f>IF(OR(SUM(X295:AG295)&lt;&gt;0,A295="EH"),INDEX(CASH!$B:$B,MATCH(A295,CASH!$A:$A,0)),"")</f>
        <v>240</v>
      </c>
      <c r="AM295" s="122">
        <f>AL295*VLOOKUP(C295,Config!$A$3:$C$9,3,FALSE)</f>
        <v>3600</v>
      </c>
      <c r="AN295" s="228">
        <f t="shared" si="32"/>
        <v>0.42425142341397026</v>
      </c>
      <c r="AO295" s="122" t="str">
        <f>IF(ISERROR(VLOOKUP(A295,Config!$A$12:$A$32,1,FALSE)),LEFT(A295,2),"PRL")</f>
        <v>TM</v>
      </c>
      <c r="AP295" s="122" t="str">
        <f t="shared" si="33"/>
        <v>TM174s</v>
      </c>
      <c r="AQ295" s="163" t="s">
        <v>882</v>
      </c>
      <c r="AR295" s="229" t="s">
        <v>781</v>
      </c>
      <c r="AS295" s="367" t="str">
        <f>IF(ISERROR(VLOOKUP($A295,'RAB Cat Lookup'!$B$4:$E$351,2,FALSE))=TRUE,"Unallocated",VLOOKUP($A295,'RAB Cat Lookup'!$B$4:$E$351,2,FALSE))</f>
        <v>Std</v>
      </c>
      <c r="AT295" s="367" t="str">
        <f>IF(ISERROR(VLOOKUP($A295,'RAB Cat Lookup'!$B$4:$E$351,4,FALSE))=TRUE,"Unallocated",VLOOKUP($A295,'RAB Cat Lookup'!$B$4:$E$351,4,FALSE))</f>
        <v>Sub-transmission lines and cables</v>
      </c>
      <c r="AU295" s="121" t="str">
        <f t="shared" si="34"/>
        <v/>
      </c>
    </row>
    <row r="296" spans="1:47" x14ac:dyDescent="0.25">
      <c r="A296" s="217" t="s">
        <v>77</v>
      </c>
      <c r="B296" s="217" t="s">
        <v>784</v>
      </c>
      <c r="C296" s="123" t="s">
        <v>512</v>
      </c>
      <c r="D296" s="218">
        <f>S296/Config!A$40</f>
        <v>516.36367023437492</v>
      </c>
      <c r="E296" s="219">
        <f>T296/Config!B$40</f>
        <v>9073.6757970312483</v>
      </c>
      <c r="F296" s="219">
        <f>U296/Config!C$40</f>
        <v>42897.081787500007</v>
      </c>
      <c r="G296" s="219">
        <f>V296/Config!D$40</f>
        <v>174604.51674999998</v>
      </c>
      <c r="H296" s="219">
        <f>IF('Division Lvl'!H296="","",'Division Lvl'!H296/Escalators!C$11)</f>
        <v>321511</v>
      </c>
      <c r="I296" s="220">
        <f>IF('Division Lvl'!I296="","",'Division Lvl'!I296/Escalators!D$11)</f>
        <v>0</v>
      </c>
      <c r="J296" s="220">
        <f>IF('Division Lvl'!J296="","",'Division Lvl'!J296/Escalators!E$11)</f>
        <v>0</v>
      </c>
      <c r="K296" s="220">
        <f>IF('Division Lvl'!K296="","",'Division Lvl'!K296/Escalators!F$11)</f>
        <v>0</v>
      </c>
      <c r="L296" s="220">
        <f>IF('Division Lvl'!L296="","",'Division Lvl'!L296/Escalators!G$11)</f>
        <v>0</v>
      </c>
      <c r="M296" s="220">
        <f>IF('Division Lvl'!M296="","",'Division Lvl'!M296/Escalators!H$11)</f>
        <v>0</v>
      </c>
      <c r="N296" s="220">
        <f>IF('Division Lvl'!N296="","",'Division Lvl'!N296/Escalators!I$11)</f>
        <v>0</v>
      </c>
      <c r="O296" s="220">
        <f>IF('Division Lvl'!O296="","",'Division Lvl'!O296/Escalators!J$11)</f>
        <v>0</v>
      </c>
      <c r="P296" s="220">
        <f>IF('Division Lvl'!P296="","",'Division Lvl'!P296/Escalators!K$11)</f>
        <v>0</v>
      </c>
      <c r="Q296" s="220">
        <f>IF('Division Lvl'!Q296="","",'Division Lvl'!Q296/Escalators!L$11)</f>
        <v>0</v>
      </c>
      <c r="R296" s="221">
        <v>0</v>
      </c>
      <c r="S296" s="222">
        <v>467.8</v>
      </c>
      <c r="T296" s="223">
        <v>8425.81</v>
      </c>
      <c r="U296" s="223">
        <v>40830.060000000005</v>
      </c>
      <c r="V296" s="223">
        <v>170345.87</v>
      </c>
      <c r="W296" s="223">
        <v>321511</v>
      </c>
      <c r="X296" s="224">
        <f>I296*Config!F$40</f>
        <v>0</v>
      </c>
      <c r="Y296" s="224">
        <f>J296*Config!G$40</f>
        <v>0</v>
      </c>
      <c r="Z296" s="224">
        <f>K296*Config!H$40</f>
        <v>0</v>
      </c>
      <c r="AA296" s="224">
        <f>L296*Config!I$40</f>
        <v>0</v>
      </c>
      <c r="AB296" s="224">
        <f>M296*Config!J$40</f>
        <v>0</v>
      </c>
      <c r="AC296" s="224">
        <f>N296*Config!K$40</f>
        <v>0</v>
      </c>
      <c r="AD296" s="224">
        <f>O296*Config!L$40</f>
        <v>0</v>
      </c>
      <c r="AE296" s="224">
        <f>P296*Config!M$40</f>
        <v>0</v>
      </c>
      <c r="AF296" s="224">
        <f>Q296*Config!N$40</f>
        <v>0</v>
      </c>
      <c r="AG296" s="225">
        <f>R296*Config!O$40</f>
        <v>0</v>
      </c>
      <c r="AH296" s="226">
        <f t="shared" si="28"/>
        <v>0</v>
      </c>
      <c r="AI296" s="220">
        <f t="shared" si="29"/>
        <v>0</v>
      </c>
      <c r="AJ296" s="224">
        <f t="shared" si="30"/>
        <v>0</v>
      </c>
      <c r="AK296" s="225">
        <f t="shared" si="31"/>
        <v>0</v>
      </c>
      <c r="AL296" s="227" t="str">
        <f>IF(OR(SUM(X296:AG296)&lt;&gt;0,A296="EH"),INDEX(CASH!$B:$B,MATCH(A296,CASH!$A:$A,0)),"")</f>
        <v/>
      </c>
      <c r="AM296" s="230">
        <v>3000</v>
      </c>
      <c r="AN296" s="228">
        <f t="shared" si="32"/>
        <v>0.58182585871674408</v>
      </c>
      <c r="AO296" s="122" t="str">
        <f>IF(ISERROR(VLOOKUP(A296,Config!$A$12:$A$32,1,FALSE)),LEFT(A296,2),"PRL")</f>
        <v>TM</v>
      </c>
      <c r="AP296" s="122" t="str">
        <f t="shared" si="33"/>
        <v>TM302s</v>
      </c>
      <c r="AQ296" s="163" t="s">
        <v>882</v>
      </c>
      <c r="AR296" s="229" t="s">
        <v>781</v>
      </c>
      <c r="AS296" s="367" t="str">
        <f>IF(ISERROR(VLOOKUP($A296,'RAB Cat Lookup'!$B$4:$E$351,2,FALSE))=TRUE,"Unallocated",VLOOKUP($A296,'RAB Cat Lookup'!$B$4:$E$351,2,FALSE))</f>
        <v>Std</v>
      </c>
      <c r="AT296" s="367" t="str">
        <f>IF(ISERROR(VLOOKUP($A296,'RAB Cat Lookup'!$B$4:$E$351,4,FALSE))=TRUE,"Unallocated",VLOOKUP($A296,'RAB Cat Lookup'!$B$4:$E$351,4,FALSE))</f>
        <v>Sub-transmission lines and cables</v>
      </c>
      <c r="AU296" s="121" t="str">
        <f t="shared" si="34"/>
        <v/>
      </c>
    </row>
    <row r="297" spans="1:47" x14ac:dyDescent="0.25">
      <c r="A297" s="217" t="s">
        <v>77</v>
      </c>
      <c r="B297" s="217" t="s">
        <v>784</v>
      </c>
      <c r="C297" s="123" t="s">
        <v>778</v>
      </c>
      <c r="D297" s="218">
        <f>S297/Config!A$40</f>
        <v>0</v>
      </c>
      <c r="E297" s="219">
        <f>T297/Config!B$40</f>
        <v>0</v>
      </c>
      <c r="F297" s="219">
        <f>U297/Config!C$40</f>
        <v>0</v>
      </c>
      <c r="G297" s="219">
        <f>V297/Config!D$40</f>
        <v>0</v>
      </c>
      <c r="H297" s="219">
        <f>IF('Division Lvl'!H297="","",'Division Lvl'!H297/Escalators!C$11)</f>
        <v>0</v>
      </c>
      <c r="I297" s="220">
        <f>IF('Division Lvl'!I297="","",'Division Lvl'!I297/Escalators!D$11)</f>
        <v>0</v>
      </c>
      <c r="J297" s="220">
        <f>IF('Division Lvl'!J297="","",'Division Lvl'!J297/Escalators!E$11)</f>
        <v>71807.073096600419</v>
      </c>
      <c r="K297" s="220">
        <f>IF('Division Lvl'!K297="","",'Division Lvl'!K297/Escalators!F$11)</f>
        <v>0</v>
      </c>
      <c r="L297" s="220">
        <f>IF('Division Lvl'!L297="","",'Division Lvl'!L297/Escalators!G$11)</f>
        <v>0</v>
      </c>
      <c r="M297" s="220">
        <f>IF('Division Lvl'!M297="","",'Division Lvl'!M297/Escalators!H$11)</f>
        <v>0</v>
      </c>
      <c r="N297" s="220">
        <f>IF('Division Lvl'!N297="","",'Division Lvl'!N297/Escalators!I$11)</f>
        <v>0</v>
      </c>
      <c r="O297" s="220">
        <f>IF('Division Lvl'!O297="","",'Division Lvl'!O297/Escalators!J$11)</f>
        <v>71205.023620802545</v>
      </c>
      <c r="P297" s="220">
        <f>IF('Division Lvl'!P297="","",'Division Lvl'!P297/Escalators!K$11)</f>
        <v>0</v>
      </c>
      <c r="Q297" s="220">
        <f>IF('Division Lvl'!Q297="","",'Division Lvl'!Q297/Escalators!L$11)</f>
        <v>0</v>
      </c>
      <c r="R297" s="221">
        <v>0</v>
      </c>
      <c r="S297" s="222">
        <v>0</v>
      </c>
      <c r="T297" s="223">
        <v>0</v>
      </c>
      <c r="U297" s="223">
        <v>0</v>
      </c>
      <c r="V297" s="223">
        <v>0</v>
      </c>
      <c r="W297" s="223">
        <v>0</v>
      </c>
      <c r="X297" s="224">
        <f>I297*Config!F$40</f>
        <v>0</v>
      </c>
      <c r="Y297" s="224">
        <f>J297*Config!G$40</f>
        <v>75442.306172115816</v>
      </c>
      <c r="Z297" s="224">
        <f>K297*Config!H$40</f>
        <v>0</v>
      </c>
      <c r="AA297" s="224">
        <f>L297*Config!I$40</f>
        <v>0</v>
      </c>
      <c r="AB297" s="224">
        <f>M297*Config!J$40</f>
        <v>0</v>
      </c>
      <c r="AC297" s="224">
        <f>N297*Config!K$40</f>
        <v>0</v>
      </c>
      <c r="AD297" s="224">
        <f>O297*Config!L$40</f>
        <v>84640.397167656542</v>
      </c>
      <c r="AE297" s="224">
        <f>P297*Config!M$40</f>
        <v>0</v>
      </c>
      <c r="AF297" s="224">
        <f>Q297*Config!N$40</f>
        <v>0</v>
      </c>
      <c r="AG297" s="225">
        <f>R297*Config!O$40</f>
        <v>0</v>
      </c>
      <c r="AH297" s="226">
        <f t="shared" si="28"/>
        <v>71807.073096600419</v>
      </c>
      <c r="AI297" s="220">
        <f t="shared" si="29"/>
        <v>143012.09671740298</v>
      </c>
      <c r="AJ297" s="224">
        <f t="shared" si="30"/>
        <v>75442.306172115816</v>
      </c>
      <c r="AK297" s="225">
        <f t="shared" si="31"/>
        <v>160082.70333977236</v>
      </c>
      <c r="AL297" s="227">
        <f>IF(OR(SUM(X297:AG297)&lt;&gt;0,A297="EH"),INDEX(CASH!$B:$B,MATCH(A297,CASH!$A:$A,0)),"")</f>
        <v>200</v>
      </c>
      <c r="AM297" s="122">
        <f>AL297*VLOOKUP(C297,Config!$A$3:$C$9,3,FALSE)</f>
        <v>2000</v>
      </c>
      <c r="AN297" s="228">
        <f t="shared" si="32"/>
        <v>0.80137492033380764</v>
      </c>
      <c r="AO297" s="122" t="str">
        <f>IF(ISERROR(VLOOKUP(A297,Config!$A$12:$A$32,1,FALSE)),LEFT(A297,2),"PRL")</f>
        <v>TM</v>
      </c>
      <c r="AP297" s="122" t="str">
        <f t="shared" si="33"/>
        <v>TM302m</v>
      </c>
      <c r="AQ297" s="163" t="s">
        <v>882</v>
      </c>
      <c r="AR297" s="229" t="s">
        <v>781</v>
      </c>
      <c r="AS297" s="367" t="str">
        <f>IF(ISERROR(VLOOKUP($A297,'RAB Cat Lookup'!$B$4:$E$351,2,FALSE))=TRUE,"Unallocated",VLOOKUP($A297,'RAB Cat Lookup'!$B$4:$E$351,2,FALSE))</f>
        <v>Std</v>
      </c>
      <c r="AT297" s="367" t="str">
        <f>IF(ISERROR(VLOOKUP($A297,'RAB Cat Lookup'!$B$4:$E$351,4,FALSE))=TRUE,"Unallocated",VLOOKUP($A297,'RAB Cat Lookup'!$B$4:$E$351,4,FALSE))</f>
        <v>Sub-transmission lines and cables</v>
      </c>
      <c r="AU297" s="121" t="str">
        <f t="shared" si="34"/>
        <v/>
      </c>
    </row>
    <row r="298" spans="1:47" x14ac:dyDescent="0.25">
      <c r="A298" s="217" t="s">
        <v>78</v>
      </c>
      <c r="B298" s="217" t="s">
        <v>337</v>
      </c>
      <c r="C298" s="123" t="s">
        <v>512</v>
      </c>
      <c r="D298" s="218">
        <f>S298/Config!A$40</f>
        <v>516.36367023437492</v>
      </c>
      <c r="E298" s="219">
        <f>T298/Config!B$40</f>
        <v>15315.280015</v>
      </c>
      <c r="F298" s="219">
        <f>U298/Config!C$40</f>
        <v>40622.247524999984</v>
      </c>
      <c r="G298" s="219">
        <f>V298/Config!D$40</f>
        <v>278030.07124999998</v>
      </c>
      <c r="H298" s="219">
        <f>IF('Division Lvl'!H298="","",'Division Lvl'!H298/Escalators!C$11)</f>
        <v>168040</v>
      </c>
      <c r="I298" s="220">
        <f>IF('Division Lvl'!I298="","",'Division Lvl'!I298/Escalators!D$11)</f>
        <v>0</v>
      </c>
      <c r="J298" s="220">
        <f>IF('Division Lvl'!J298="","",'Division Lvl'!J298/Escalators!E$11)</f>
        <v>0</v>
      </c>
      <c r="K298" s="220">
        <f>IF('Division Lvl'!K298="","",'Division Lvl'!K298/Escalators!F$11)</f>
        <v>0</v>
      </c>
      <c r="L298" s="220">
        <f>IF('Division Lvl'!L298="","",'Division Lvl'!L298/Escalators!G$11)</f>
        <v>0</v>
      </c>
      <c r="M298" s="220">
        <f>IF('Division Lvl'!M298="","",'Division Lvl'!M298/Escalators!H$11)</f>
        <v>0</v>
      </c>
      <c r="N298" s="220">
        <f>IF('Division Lvl'!N298="","",'Division Lvl'!N298/Escalators!I$11)</f>
        <v>0</v>
      </c>
      <c r="O298" s="220">
        <f>IF('Division Lvl'!O298="","",'Division Lvl'!O298/Escalators!J$11)</f>
        <v>0</v>
      </c>
      <c r="P298" s="220">
        <f>IF('Division Lvl'!P298="","",'Division Lvl'!P298/Escalators!K$11)</f>
        <v>0</v>
      </c>
      <c r="Q298" s="220">
        <f>IF('Division Lvl'!Q298="","",'Division Lvl'!Q298/Escalators!L$11)</f>
        <v>0</v>
      </c>
      <c r="R298" s="221">
        <v>0</v>
      </c>
      <c r="S298" s="222">
        <v>467.8</v>
      </c>
      <c r="T298" s="223">
        <v>14221.760000000002</v>
      </c>
      <c r="U298" s="223">
        <v>38664.839999999989</v>
      </c>
      <c r="V298" s="223">
        <v>271248.84999999998</v>
      </c>
      <c r="W298" s="223">
        <v>168040</v>
      </c>
      <c r="X298" s="224">
        <f>I298*Config!F$40</f>
        <v>0</v>
      </c>
      <c r="Y298" s="224">
        <f>J298*Config!G$40</f>
        <v>0</v>
      </c>
      <c r="Z298" s="224">
        <f>K298*Config!H$40</f>
        <v>0</v>
      </c>
      <c r="AA298" s="224">
        <f>L298*Config!I$40</f>
        <v>0</v>
      </c>
      <c r="AB298" s="224">
        <f>M298*Config!J$40</f>
        <v>0</v>
      </c>
      <c r="AC298" s="224">
        <f>N298*Config!K$40</f>
        <v>0</v>
      </c>
      <c r="AD298" s="224">
        <f>O298*Config!L$40</f>
        <v>0</v>
      </c>
      <c r="AE298" s="224">
        <f>P298*Config!M$40</f>
        <v>0</v>
      </c>
      <c r="AF298" s="224">
        <f>Q298*Config!N$40</f>
        <v>0</v>
      </c>
      <c r="AG298" s="225">
        <f>R298*Config!O$40</f>
        <v>0</v>
      </c>
      <c r="AH298" s="226">
        <f t="shared" si="28"/>
        <v>0</v>
      </c>
      <c r="AI298" s="220">
        <f t="shared" si="29"/>
        <v>0</v>
      </c>
      <c r="AJ298" s="224">
        <f t="shared" si="30"/>
        <v>0</v>
      </c>
      <c r="AK298" s="225">
        <f t="shared" si="31"/>
        <v>0</v>
      </c>
      <c r="AL298" s="227" t="str">
        <f>IF(OR(SUM(X298:AG298)&lt;&gt;0,A298="EH"),INDEX(CASH!$B:$B,MATCH(A298,CASH!$A:$A,0)),"")</f>
        <v/>
      </c>
      <c r="AM298" s="230">
        <v>3900</v>
      </c>
      <c r="AN298" s="228">
        <f t="shared" si="32"/>
        <v>0.38306290859653414</v>
      </c>
      <c r="AO298" s="122" t="str">
        <f>IF(ISERROR(VLOOKUP(A298,Config!$A$12:$A$32,1,FALSE)),LEFT(A298,2),"PRL")</f>
        <v>TM</v>
      </c>
      <c r="AP298" s="122" t="str">
        <f t="shared" si="33"/>
        <v>TM303s</v>
      </c>
      <c r="AQ298" s="163" t="s">
        <v>882</v>
      </c>
      <c r="AR298" s="229" t="s">
        <v>781</v>
      </c>
      <c r="AS298" s="367" t="str">
        <f>IF(ISERROR(VLOOKUP($A298,'RAB Cat Lookup'!$B$4:$E$351,2,FALSE))=TRUE,"Unallocated",VLOOKUP($A298,'RAB Cat Lookup'!$B$4:$E$351,2,FALSE))</f>
        <v>Std</v>
      </c>
      <c r="AT298" s="367" t="str">
        <f>IF(ISERROR(VLOOKUP($A298,'RAB Cat Lookup'!$B$4:$E$351,4,FALSE))=TRUE,"Unallocated",VLOOKUP($A298,'RAB Cat Lookup'!$B$4:$E$351,4,FALSE))</f>
        <v>Sub-transmission lines and cables</v>
      </c>
      <c r="AU298" s="121" t="str">
        <f t="shared" si="34"/>
        <v/>
      </c>
    </row>
    <row r="299" spans="1:47" x14ac:dyDescent="0.25">
      <c r="A299" s="217" t="s">
        <v>78</v>
      </c>
      <c r="B299" s="217" t="s">
        <v>337</v>
      </c>
      <c r="C299" s="123" t="s">
        <v>778</v>
      </c>
      <c r="D299" s="218">
        <f>S299/Config!A$40</f>
        <v>0</v>
      </c>
      <c r="E299" s="219">
        <f>T299/Config!B$40</f>
        <v>0</v>
      </c>
      <c r="F299" s="219">
        <f>U299/Config!C$40</f>
        <v>0</v>
      </c>
      <c r="G299" s="219">
        <f>V299/Config!D$40</f>
        <v>0</v>
      </c>
      <c r="H299" s="219">
        <f>IF('Division Lvl'!H299="","",'Division Lvl'!H299/Escalators!C$11)</f>
        <v>0</v>
      </c>
      <c r="I299" s="220">
        <f>IF('Division Lvl'!I299="","",'Division Lvl'!I299/Escalators!D$11)</f>
        <v>0</v>
      </c>
      <c r="J299" s="220">
        <f>IF('Division Lvl'!J299="","",'Division Lvl'!J299/Escalators!E$11)</f>
        <v>89758.84137075051</v>
      </c>
      <c r="K299" s="220">
        <f>IF('Division Lvl'!K299="","",'Division Lvl'!K299/Escalators!F$11)</f>
        <v>0</v>
      </c>
      <c r="L299" s="220">
        <f>IF('Division Lvl'!L299="","",'Division Lvl'!L299/Escalators!G$11)</f>
        <v>0</v>
      </c>
      <c r="M299" s="220">
        <f>IF('Division Lvl'!M299="","",'Division Lvl'!M299/Escalators!H$11)</f>
        <v>0</v>
      </c>
      <c r="N299" s="220">
        <f>IF('Division Lvl'!N299="","",'Division Lvl'!N299/Escalators!I$11)</f>
        <v>0</v>
      </c>
      <c r="O299" s="220">
        <f>IF('Division Lvl'!O299="","",'Division Lvl'!O299/Escalators!J$11)</f>
        <v>89006.279526003185</v>
      </c>
      <c r="P299" s="220">
        <f>IF('Division Lvl'!P299="","",'Division Lvl'!P299/Escalators!K$11)</f>
        <v>0</v>
      </c>
      <c r="Q299" s="220">
        <f>IF('Division Lvl'!Q299="","",'Division Lvl'!Q299/Escalators!L$11)</f>
        <v>0</v>
      </c>
      <c r="R299" s="221">
        <v>0</v>
      </c>
      <c r="S299" s="222">
        <v>0</v>
      </c>
      <c r="T299" s="223">
        <v>0</v>
      </c>
      <c r="U299" s="223">
        <v>0</v>
      </c>
      <c r="V299" s="223">
        <v>0</v>
      </c>
      <c r="W299" s="223">
        <v>0</v>
      </c>
      <c r="X299" s="224">
        <f>I299*Config!F$40</f>
        <v>0</v>
      </c>
      <c r="Y299" s="224">
        <f>J299*Config!G$40</f>
        <v>94302.882715144748</v>
      </c>
      <c r="Z299" s="224">
        <f>K299*Config!H$40</f>
        <v>0</v>
      </c>
      <c r="AA299" s="224">
        <f>L299*Config!I$40</f>
        <v>0</v>
      </c>
      <c r="AB299" s="224">
        <f>M299*Config!J$40</f>
        <v>0</v>
      </c>
      <c r="AC299" s="224">
        <f>N299*Config!K$40</f>
        <v>0</v>
      </c>
      <c r="AD299" s="224">
        <f>O299*Config!L$40</f>
        <v>105800.49645957068</v>
      </c>
      <c r="AE299" s="224">
        <f>P299*Config!M$40</f>
        <v>0</v>
      </c>
      <c r="AF299" s="224">
        <f>Q299*Config!N$40</f>
        <v>0</v>
      </c>
      <c r="AG299" s="225">
        <f>R299*Config!O$40</f>
        <v>0</v>
      </c>
      <c r="AH299" s="226">
        <f t="shared" si="28"/>
        <v>89758.84137075051</v>
      </c>
      <c r="AI299" s="220">
        <f t="shared" si="29"/>
        <v>178765.12089675368</v>
      </c>
      <c r="AJ299" s="224">
        <f t="shared" si="30"/>
        <v>94302.882715144748</v>
      </c>
      <c r="AK299" s="225">
        <f t="shared" si="31"/>
        <v>200103.37917471543</v>
      </c>
      <c r="AL299" s="227">
        <f>IF(OR(SUM(X299:AG299)&lt;&gt;0,A299="EH"),INDEX(CASH!$B:$B,MATCH(A299,CASH!$A:$A,0)),"")</f>
        <v>260</v>
      </c>
      <c r="AM299" s="122">
        <f>AL299*VLOOKUP(C299,Config!$A$3:$C$9,3,FALSE)</f>
        <v>2600</v>
      </c>
      <c r="AN299" s="228">
        <f t="shared" si="32"/>
        <v>0.66318416904675914</v>
      </c>
      <c r="AO299" s="122" t="str">
        <f>IF(ISERROR(VLOOKUP(A299,Config!$A$12:$A$32,1,FALSE)),LEFT(A299,2),"PRL")</f>
        <v>TM</v>
      </c>
      <c r="AP299" s="122" t="str">
        <f t="shared" si="33"/>
        <v>TM303m</v>
      </c>
      <c r="AQ299" s="163" t="s">
        <v>882</v>
      </c>
      <c r="AR299" s="229" t="s">
        <v>781</v>
      </c>
      <c r="AS299" s="367" t="str">
        <f>IF(ISERROR(VLOOKUP($A299,'RAB Cat Lookup'!$B$4:$E$351,2,FALSE))=TRUE,"Unallocated",VLOOKUP($A299,'RAB Cat Lookup'!$B$4:$E$351,2,FALSE))</f>
        <v>Std</v>
      </c>
      <c r="AT299" s="367" t="str">
        <f>IF(ISERROR(VLOOKUP($A299,'RAB Cat Lookup'!$B$4:$E$351,4,FALSE))=TRUE,"Unallocated",VLOOKUP($A299,'RAB Cat Lookup'!$B$4:$E$351,4,FALSE))</f>
        <v>Sub-transmission lines and cables</v>
      </c>
      <c r="AU299" s="121" t="str">
        <f t="shared" si="34"/>
        <v/>
      </c>
    </row>
    <row r="300" spans="1:47" x14ac:dyDescent="0.25">
      <c r="A300" s="217" t="s">
        <v>79</v>
      </c>
      <c r="B300" s="217" t="s">
        <v>80</v>
      </c>
      <c r="C300" s="123" t="s">
        <v>512</v>
      </c>
      <c r="D300" s="218">
        <f>S300/Config!A$40</f>
        <v>493765.94913608581</v>
      </c>
      <c r="E300" s="219">
        <f>T300/Config!B$40</f>
        <v>644240.37207546877</v>
      </c>
      <c r="F300" s="219">
        <f>U300/Config!C$40</f>
        <v>646087.74826249899</v>
      </c>
      <c r="G300" s="219">
        <f>V300/Config!D$40</f>
        <v>792822.59649999964</v>
      </c>
      <c r="H300" s="219">
        <f>IF('Division Lvl'!H300="","",'Division Lvl'!H300/Escalators!C$11)</f>
        <v>932355.84</v>
      </c>
      <c r="I300" s="220">
        <f>IF('Division Lvl'!I300="","",'Division Lvl'!I300/Escalators!D$11)</f>
        <v>0</v>
      </c>
      <c r="J300" s="220">
        <f>IF('Division Lvl'!J300="","",'Division Lvl'!J300/Escalators!E$11)</f>
        <v>0</v>
      </c>
      <c r="K300" s="220">
        <f>IF('Division Lvl'!K300="","",'Division Lvl'!K300/Escalators!F$11)</f>
        <v>0</v>
      </c>
      <c r="L300" s="220">
        <f>IF('Division Lvl'!L300="","",'Division Lvl'!L300/Escalators!G$11)</f>
        <v>0</v>
      </c>
      <c r="M300" s="220">
        <f>IF('Division Lvl'!M300="","",'Division Lvl'!M300/Escalators!H$11)</f>
        <v>0</v>
      </c>
      <c r="N300" s="220">
        <f>IF('Division Lvl'!N300="","",'Division Lvl'!N300/Escalators!I$11)</f>
        <v>0</v>
      </c>
      <c r="O300" s="220">
        <f>IF('Division Lvl'!O300="","",'Division Lvl'!O300/Escalators!J$11)</f>
        <v>0</v>
      </c>
      <c r="P300" s="220">
        <f>IF('Division Lvl'!P300="","",'Division Lvl'!P300/Escalators!K$11)</f>
        <v>0</v>
      </c>
      <c r="Q300" s="220">
        <f>IF('Division Lvl'!Q300="","",'Division Lvl'!Q300/Escalators!L$11)</f>
        <v>0</v>
      </c>
      <c r="R300" s="221">
        <v>0</v>
      </c>
      <c r="S300" s="222">
        <v>447327.58</v>
      </c>
      <c r="T300" s="223">
        <v>598241.2300000001</v>
      </c>
      <c r="U300" s="223">
        <v>614955.61999999906</v>
      </c>
      <c r="V300" s="223">
        <v>773485.45999999973</v>
      </c>
      <c r="W300" s="223">
        <v>932355.84</v>
      </c>
      <c r="X300" s="224">
        <f>I300*Config!F$40</f>
        <v>0</v>
      </c>
      <c r="Y300" s="224">
        <f>J300*Config!G$40</f>
        <v>0</v>
      </c>
      <c r="Z300" s="224">
        <f>K300*Config!H$40</f>
        <v>0</v>
      </c>
      <c r="AA300" s="224">
        <f>L300*Config!I$40</f>
        <v>0</v>
      </c>
      <c r="AB300" s="224">
        <f>M300*Config!J$40</f>
        <v>0</v>
      </c>
      <c r="AC300" s="224">
        <f>N300*Config!K$40</f>
        <v>0</v>
      </c>
      <c r="AD300" s="224">
        <f>O300*Config!L$40</f>
        <v>0</v>
      </c>
      <c r="AE300" s="224">
        <f>P300*Config!M$40</f>
        <v>0</v>
      </c>
      <c r="AF300" s="224">
        <f>Q300*Config!N$40</f>
        <v>0</v>
      </c>
      <c r="AG300" s="225">
        <f>R300*Config!O$40</f>
        <v>0</v>
      </c>
      <c r="AH300" s="226">
        <f t="shared" si="28"/>
        <v>0</v>
      </c>
      <c r="AI300" s="220">
        <f t="shared" si="29"/>
        <v>0</v>
      </c>
      <c r="AJ300" s="224">
        <f t="shared" si="30"/>
        <v>0</v>
      </c>
      <c r="AK300" s="225">
        <f t="shared" si="31"/>
        <v>0</v>
      </c>
      <c r="AL300" s="227" t="str">
        <f>IF(OR(SUM(X300:AG300)&lt;&gt;0,A300="EH"),INDEX(CASH!$B:$B,MATCH(A300,CASH!$A:$A,0)),"")</f>
        <v/>
      </c>
      <c r="AM300" s="230">
        <v>3600</v>
      </c>
      <c r="AN300" s="228">
        <f t="shared" si="32"/>
        <v>0.42425142341397026</v>
      </c>
      <c r="AO300" s="122" t="str">
        <f>IF(ISERROR(VLOOKUP(A300,Config!$A$12:$A$32,1,FALSE)),LEFT(A300,2),"PRL")</f>
        <v>TM</v>
      </c>
      <c r="AP300" s="122" t="str">
        <f t="shared" si="33"/>
        <v>TM401s</v>
      </c>
      <c r="AQ300" s="163" t="s">
        <v>882</v>
      </c>
      <c r="AR300" s="229" t="s">
        <v>781</v>
      </c>
      <c r="AS300" s="367" t="str">
        <f>IF(ISERROR(VLOOKUP($A300,'RAB Cat Lookup'!$B$4:$E$351,2,FALSE))=TRUE,"Unallocated",VLOOKUP($A300,'RAB Cat Lookup'!$B$4:$E$351,2,FALSE))</f>
        <v>Std</v>
      </c>
      <c r="AT300" s="367" t="str">
        <f>IF(ISERROR(VLOOKUP($A300,'RAB Cat Lookup'!$B$4:$E$351,4,FALSE))=TRUE,"Unallocated",VLOOKUP($A300,'RAB Cat Lookup'!$B$4:$E$351,4,FALSE))</f>
        <v>Sub-transmission lines and cables</v>
      </c>
      <c r="AU300" s="121" t="str">
        <f t="shared" si="34"/>
        <v/>
      </c>
    </row>
    <row r="301" spans="1:47" x14ac:dyDescent="0.25">
      <c r="A301" s="217" t="s">
        <v>81</v>
      </c>
      <c r="B301" s="217" t="s">
        <v>257</v>
      </c>
      <c r="C301" s="123" t="s">
        <v>513</v>
      </c>
      <c r="D301" s="218">
        <f>S301/Config!A$40</f>
        <v>640420.78156282019</v>
      </c>
      <c r="E301" s="219">
        <f>T301/Config!B$40</f>
        <v>3701741.1701729684</v>
      </c>
      <c r="F301" s="219">
        <f>U301/Config!C$40</f>
        <v>1774014.6994562498</v>
      </c>
      <c r="G301" s="219">
        <f>V301/Config!D$40</f>
        <v>36180.378249999994</v>
      </c>
      <c r="H301" s="219">
        <f>IF('Division Lvl'!H301="","",'Division Lvl'!H301/Escalators!C$11)</f>
        <v>0</v>
      </c>
      <c r="I301" s="220">
        <f>IF('Division Lvl'!I301="","",'Division Lvl'!I301/Escalators!D$11)</f>
        <v>0</v>
      </c>
      <c r="J301" s="220">
        <f>IF('Division Lvl'!J301="","",'Division Lvl'!J301/Escalators!E$11)</f>
        <v>0</v>
      </c>
      <c r="K301" s="220">
        <f>IF('Division Lvl'!K301="","",'Division Lvl'!K301/Escalators!F$11)</f>
        <v>0</v>
      </c>
      <c r="L301" s="220">
        <f>IF('Division Lvl'!L301="","",'Division Lvl'!L301/Escalators!G$11)</f>
        <v>0</v>
      </c>
      <c r="M301" s="220">
        <f>IF('Division Lvl'!M301="","",'Division Lvl'!M301/Escalators!H$11)</f>
        <v>0</v>
      </c>
      <c r="N301" s="220">
        <f>IF('Division Lvl'!N301="","",'Division Lvl'!N301/Escalators!I$11)</f>
        <v>0</v>
      </c>
      <c r="O301" s="220">
        <f>IF('Division Lvl'!O301="","",'Division Lvl'!O301/Escalators!J$11)</f>
        <v>0</v>
      </c>
      <c r="P301" s="220">
        <f>IF('Division Lvl'!P301="","",'Division Lvl'!P301/Escalators!K$11)</f>
        <v>0</v>
      </c>
      <c r="Q301" s="220">
        <f>IF('Division Lvl'!Q301="","",'Division Lvl'!Q301/Escalators!L$11)</f>
        <v>0</v>
      </c>
      <c r="R301" s="221">
        <v>0</v>
      </c>
      <c r="S301" s="222">
        <v>580189.62</v>
      </c>
      <c r="T301" s="223">
        <v>3437434.6700000004</v>
      </c>
      <c r="U301" s="223">
        <v>1688532.73</v>
      </c>
      <c r="V301" s="223">
        <v>35297.93</v>
      </c>
      <c r="W301" s="223">
        <v>0</v>
      </c>
      <c r="X301" s="224">
        <f>I301*Config!F$40</f>
        <v>0</v>
      </c>
      <c r="Y301" s="224">
        <f>J301*Config!G$40</f>
        <v>0</v>
      </c>
      <c r="Z301" s="224">
        <f>K301*Config!H$40</f>
        <v>0</v>
      </c>
      <c r="AA301" s="224">
        <f>L301*Config!I$40</f>
        <v>0</v>
      </c>
      <c r="AB301" s="224">
        <f>M301*Config!J$40</f>
        <v>0</v>
      </c>
      <c r="AC301" s="224">
        <f>N301*Config!K$40</f>
        <v>0</v>
      </c>
      <c r="AD301" s="224">
        <f>O301*Config!L$40</f>
        <v>0</v>
      </c>
      <c r="AE301" s="224">
        <f>P301*Config!M$40</f>
        <v>0</v>
      </c>
      <c r="AF301" s="224">
        <f>Q301*Config!N$40</f>
        <v>0</v>
      </c>
      <c r="AG301" s="225">
        <f>R301*Config!O$40</f>
        <v>0</v>
      </c>
      <c r="AH301" s="226">
        <f t="shared" si="28"/>
        <v>0</v>
      </c>
      <c r="AI301" s="220">
        <f t="shared" si="29"/>
        <v>0</v>
      </c>
      <c r="AJ301" s="224">
        <f t="shared" si="30"/>
        <v>0</v>
      </c>
      <c r="AK301" s="225">
        <f t="shared" si="31"/>
        <v>0</v>
      </c>
      <c r="AL301" s="227" t="str">
        <f>IF(OR(SUM(X301:AG301)&lt;&gt;0,A301="EH"),INDEX(CASH!$B:$B,MATCH(A301,CASH!$A:$A,0)),"")</f>
        <v/>
      </c>
      <c r="AM301" s="230">
        <v>5250</v>
      </c>
      <c r="AN301" s="228">
        <f t="shared" si="32"/>
        <v>4.6832184751913898E-2</v>
      </c>
      <c r="AO301" s="122" t="str">
        <f>IF(ISERROR(VLOOKUP(A301,Config!$A$12:$A$32,1,FALSE)),LEFT(A301,2),"PRL")</f>
        <v>TM</v>
      </c>
      <c r="AP301" s="122" t="str">
        <f t="shared" si="33"/>
        <v>TM404</v>
      </c>
      <c r="AQ301" s="163" t="s">
        <v>882</v>
      </c>
      <c r="AR301" s="229" t="s">
        <v>781</v>
      </c>
      <c r="AS301" s="367" t="str">
        <f>IF(ISERROR(VLOOKUP($A301,'RAB Cat Lookup'!$B$4:$E$351,2,FALSE))=TRUE,"Unallocated",VLOOKUP($A301,'RAB Cat Lookup'!$B$4:$E$351,2,FALSE))</f>
        <v>Std</v>
      </c>
      <c r="AT301" s="367" t="str">
        <f>IF(ISERROR(VLOOKUP($A301,'RAB Cat Lookup'!$B$4:$E$351,4,FALSE))=TRUE,"Unallocated",VLOOKUP($A301,'RAB Cat Lookup'!$B$4:$E$351,4,FALSE))</f>
        <v>Sub-transmission lines and cables</v>
      </c>
      <c r="AU301" s="121" t="str">
        <f t="shared" si="34"/>
        <v/>
      </c>
    </row>
    <row r="302" spans="1:47" x14ac:dyDescent="0.25">
      <c r="A302" s="217" t="s">
        <v>796</v>
      </c>
      <c r="B302" s="217" t="s">
        <v>797</v>
      </c>
      <c r="C302" s="123" t="s">
        <v>513</v>
      </c>
      <c r="D302" s="218">
        <f>S302/Config!A$40</f>
        <v>0</v>
      </c>
      <c r="E302" s="219">
        <f>T302/Config!B$40</f>
        <v>0</v>
      </c>
      <c r="F302" s="219">
        <f>U302/Config!C$40</f>
        <v>14108.034143750001</v>
      </c>
      <c r="G302" s="219">
        <f>V302/Config!D$40</f>
        <v>0</v>
      </c>
      <c r="H302" s="219">
        <f>IF('Division Lvl'!H302="","",'Division Lvl'!H302/Escalators!C$11)</f>
        <v>0</v>
      </c>
      <c r="I302" s="220">
        <f>IF('Division Lvl'!I302="","",'Division Lvl'!I302/Escalators!D$11)</f>
        <v>0</v>
      </c>
      <c r="J302" s="220">
        <f>IF('Division Lvl'!J302="","",'Division Lvl'!J302/Escalators!E$11)</f>
        <v>0</v>
      </c>
      <c r="K302" s="220">
        <f>IF('Division Lvl'!K302="","",'Division Lvl'!K302/Escalators!F$11)</f>
        <v>0</v>
      </c>
      <c r="L302" s="220">
        <f>IF('Division Lvl'!L302="","",'Division Lvl'!L302/Escalators!G$11)</f>
        <v>0</v>
      </c>
      <c r="M302" s="220">
        <f>IF('Division Lvl'!M302="","",'Division Lvl'!M302/Escalators!H$11)</f>
        <v>0</v>
      </c>
      <c r="N302" s="220">
        <f>IF('Division Lvl'!N302="","",'Division Lvl'!N302/Escalators!I$11)</f>
        <v>0</v>
      </c>
      <c r="O302" s="220">
        <f>IF('Division Lvl'!O302="","",'Division Lvl'!O302/Escalators!J$11)</f>
        <v>0</v>
      </c>
      <c r="P302" s="220">
        <f>IF('Division Lvl'!P302="","",'Division Lvl'!P302/Escalators!K$11)</f>
        <v>0</v>
      </c>
      <c r="Q302" s="220">
        <f>IF('Division Lvl'!Q302="","",'Division Lvl'!Q302/Escalators!L$11)</f>
        <v>0</v>
      </c>
      <c r="R302" s="221">
        <v>0</v>
      </c>
      <c r="S302" s="222">
        <v>0</v>
      </c>
      <c r="T302" s="223">
        <v>0</v>
      </c>
      <c r="U302" s="223">
        <v>13428.230000000001</v>
      </c>
      <c r="V302" s="223">
        <v>0</v>
      </c>
      <c r="W302" s="223">
        <v>0</v>
      </c>
      <c r="X302" s="224">
        <f>I302*Config!F$40</f>
        <v>0</v>
      </c>
      <c r="Y302" s="224">
        <f>J302*Config!G$40</f>
        <v>0</v>
      </c>
      <c r="Z302" s="224">
        <f>K302*Config!H$40</f>
        <v>0</v>
      </c>
      <c r="AA302" s="224">
        <f>L302*Config!I$40</f>
        <v>0</v>
      </c>
      <c r="AB302" s="224">
        <f>M302*Config!J$40</f>
        <v>0</v>
      </c>
      <c r="AC302" s="224">
        <f>N302*Config!K$40</f>
        <v>0</v>
      </c>
      <c r="AD302" s="224">
        <f>O302*Config!L$40</f>
        <v>0</v>
      </c>
      <c r="AE302" s="224">
        <f>P302*Config!M$40</f>
        <v>0</v>
      </c>
      <c r="AF302" s="224">
        <f>Q302*Config!N$40</f>
        <v>0</v>
      </c>
      <c r="AG302" s="225">
        <f>R302*Config!O$40</f>
        <v>0</v>
      </c>
      <c r="AH302" s="226">
        <f t="shared" si="28"/>
        <v>0</v>
      </c>
      <c r="AI302" s="220">
        <f t="shared" si="29"/>
        <v>0</v>
      </c>
      <c r="AJ302" s="224">
        <f t="shared" si="30"/>
        <v>0</v>
      </c>
      <c r="AK302" s="225">
        <f t="shared" si="31"/>
        <v>0</v>
      </c>
      <c r="AL302" s="227" t="str">
        <f>IF(OR(SUM(X302:AG302)&lt;&gt;0,A302="EH"),INDEX(CASH!$B:$B,MATCH(A302,CASH!$A:$A,0)),"")</f>
        <v/>
      </c>
      <c r="AM302" s="230">
        <v>3200</v>
      </c>
      <c r="AN302" s="228">
        <f t="shared" si="32"/>
        <v>0.54006397789077143</v>
      </c>
      <c r="AO302" s="122" t="str">
        <f>IF(ISERROR(VLOOKUP(A302,Config!$A$12:$A$32,1,FALSE)),LEFT(A302,2),"PRL")</f>
        <v>TM</v>
      </c>
      <c r="AP302" s="122" t="str">
        <f t="shared" si="33"/>
        <v>TM408</v>
      </c>
      <c r="AQ302" s="163" t="s">
        <v>882</v>
      </c>
      <c r="AR302" s="229" t="s">
        <v>781</v>
      </c>
      <c r="AS302" s="367" t="str">
        <f>IF(ISERROR(VLOOKUP($A302,'RAB Cat Lookup'!$B$4:$E$351,2,FALSE))=TRUE,"Unallocated",VLOOKUP($A302,'RAB Cat Lookup'!$B$4:$E$351,2,FALSE))</f>
        <v>Std</v>
      </c>
      <c r="AT302" s="367" t="str">
        <f>IF(ISERROR(VLOOKUP($A302,'RAB Cat Lookup'!$B$4:$E$351,4,FALSE))=TRUE,"Unallocated",VLOOKUP($A302,'RAB Cat Lookup'!$B$4:$E$351,4,FALSE))</f>
        <v>Sub-transmission lines and cables</v>
      </c>
      <c r="AU302" s="121" t="str">
        <f t="shared" si="34"/>
        <v/>
      </c>
    </row>
    <row r="303" spans="1:47" x14ac:dyDescent="0.25">
      <c r="A303" s="217" t="s">
        <v>85</v>
      </c>
      <c r="B303" s="217" t="s">
        <v>441</v>
      </c>
      <c r="C303" s="123" t="s">
        <v>513</v>
      </c>
      <c r="D303" s="218">
        <f>S303/Config!A$40</f>
        <v>1280699.3809871988</v>
      </c>
      <c r="E303" s="219">
        <f>T303/Config!B$40</f>
        <v>263593.23204562493</v>
      </c>
      <c r="F303" s="219">
        <f>U303/Config!C$40</f>
        <v>61665.457293750005</v>
      </c>
      <c r="G303" s="219">
        <f>V303/Config!D$40</f>
        <v>0</v>
      </c>
      <c r="H303" s="219">
        <f>IF('Division Lvl'!H303="","",'Division Lvl'!H303/Escalators!C$11)</f>
        <v>13970</v>
      </c>
      <c r="I303" s="220">
        <f>IF('Division Lvl'!I303="","",'Division Lvl'!I303/Escalators!D$11)</f>
        <v>0</v>
      </c>
      <c r="J303" s="220">
        <f>IF('Division Lvl'!J303="","",'Division Lvl'!J303/Escalators!E$11)</f>
        <v>0</v>
      </c>
      <c r="K303" s="220">
        <f>IF('Division Lvl'!K303="","",'Division Lvl'!K303/Escalators!F$11)</f>
        <v>0</v>
      </c>
      <c r="L303" s="220">
        <f>IF('Division Lvl'!L303="","",'Division Lvl'!L303/Escalators!G$11)</f>
        <v>0</v>
      </c>
      <c r="M303" s="220">
        <f>IF('Division Lvl'!M303="","",'Division Lvl'!M303/Escalators!H$11)</f>
        <v>0</v>
      </c>
      <c r="N303" s="220">
        <f>IF('Division Lvl'!N303="","",'Division Lvl'!N303/Escalators!I$11)</f>
        <v>0</v>
      </c>
      <c r="O303" s="220">
        <f>IF('Division Lvl'!O303="","",'Division Lvl'!O303/Escalators!J$11)</f>
        <v>0</v>
      </c>
      <c r="P303" s="220">
        <f>IF('Division Lvl'!P303="","",'Division Lvl'!P303/Escalators!K$11)</f>
        <v>0</v>
      </c>
      <c r="Q303" s="220">
        <f>IF('Division Lvl'!Q303="","",'Division Lvl'!Q303/Escalators!L$11)</f>
        <v>0</v>
      </c>
      <c r="R303" s="221">
        <v>0</v>
      </c>
      <c r="S303" s="222">
        <v>1160250.43</v>
      </c>
      <c r="T303" s="223">
        <v>244772.52</v>
      </c>
      <c r="U303" s="223">
        <v>58694.070000000007</v>
      </c>
      <c r="V303" s="223">
        <v>0</v>
      </c>
      <c r="W303" s="223">
        <v>13970</v>
      </c>
      <c r="X303" s="224">
        <f>I303*Config!F$40</f>
        <v>0</v>
      </c>
      <c r="Y303" s="224">
        <f>J303*Config!G$40</f>
        <v>0</v>
      </c>
      <c r="Z303" s="224">
        <f>K303*Config!H$40</f>
        <v>0</v>
      </c>
      <c r="AA303" s="224">
        <f>L303*Config!I$40</f>
        <v>0</v>
      </c>
      <c r="AB303" s="224">
        <f>M303*Config!J$40</f>
        <v>0</v>
      </c>
      <c r="AC303" s="224">
        <f>N303*Config!K$40</f>
        <v>0</v>
      </c>
      <c r="AD303" s="224">
        <f>O303*Config!L$40</f>
        <v>0</v>
      </c>
      <c r="AE303" s="224">
        <f>P303*Config!M$40</f>
        <v>0</v>
      </c>
      <c r="AF303" s="224">
        <f>Q303*Config!N$40</f>
        <v>0</v>
      </c>
      <c r="AG303" s="225">
        <f>R303*Config!O$40</f>
        <v>0</v>
      </c>
      <c r="AH303" s="226">
        <f t="shared" si="28"/>
        <v>0</v>
      </c>
      <c r="AI303" s="220">
        <f t="shared" si="29"/>
        <v>0</v>
      </c>
      <c r="AJ303" s="224">
        <f t="shared" si="30"/>
        <v>0</v>
      </c>
      <c r="AK303" s="225">
        <f t="shared" si="31"/>
        <v>0</v>
      </c>
      <c r="AL303" s="227" t="str">
        <f>IF(OR(SUM(X303:AG303)&lt;&gt;0,A303="EH"),INDEX(CASH!$B:$B,MATCH(A303,CASH!$A:$A,0)),"")</f>
        <v/>
      </c>
      <c r="AM303" s="230">
        <v>4350</v>
      </c>
      <c r="AN303" s="228">
        <f t="shared" si="32"/>
        <v>0.29115706243992562</v>
      </c>
      <c r="AO303" s="122" t="str">
        <f>IF(ISERROR(VLOOKUP(A303,Config!$A$12:$A$32,1,FALSE)),LEFT(A303,2),"PRL")</f>
        <v>TM</v>
      </c>
      <c r="AP303" s="122" t="str">
        <f t="shared" si="33"/>
        <v>TM410</v>
      </c>
      <c r="AQ303" s="163" t="s">
        <v>882</v>
      </c>
      <c r="AR303" s="229" t="s">
        <v>781</v>
      </c>
      <c r="AS303" s="367" t="str">
        <f>IF(ISERROR(VLOOKUP($A303,'RAB Cat Lookup'!$B$4:$E$351,2,FALSE))=TRUE,"Unallocated",VLOOKUP($A303,'RAB Cat Lookup'!$B$4:$E$351,2,FALSE))</f>
        <v>Std</v>
      </c>
      <c r="AT303" s="367" t="str">
        <f>IF(ISERROR(VLOOKUP($A303,'RAB Cat Lookup'!$B$4:$E$351,4,FALSE))=TRUE,"Unallocated",VLOOKUP($A303,'RAB Cat Lookup'!$B$4:$E$351,4,FALSE))</f>
        <v>Sub-transmission lines and cables</v>
      </c>
      <c r="AU303" s="121" t="str">
        <f t="shared" si="34"/>
        <v/>
      </c>
    </row>
    <row r="304" spans="1:47" x14ac:dyDescent="0.25">
      <c r="A304" s="217" t="s">
        <v>94</v>
      </c>
      <c r="B304" s="217" t="s">
        <v>917</v>
      </c>
      <c r="C304" s="123" t="s">
        <v>512</v>
      </c>
      <c r="D304" s="218">
        <f>S304/Config!A$40</f>
        <v>0</v>
      </c>
      <c r="E304" s="219">
        <f>T304/Config!B$40</f>
        <v>0</v>
      </c>
      <c r="F304" s="219">
        <f>U304/Config!C$40</f>
        <v>0</v>
      </c>
      <c r="G304" s="219">
        <f>V304/Config!D$40</f>
        <v>0</v>
      </c>
      <c r="H304" s="219">
        <f>IF('Division Lvl'!H304="","",'Division Lvl'!H304/Escalators!C$11)</f>
        <v>0</v>
      </c>
      <c r="I304" s="220">
        <f>IF('Division Lvl'!I304="","",'Division Lvl'!I304/Escalators!D$11)</f>
        <v>0</v>
      </c>
      <c r="J304" s="220">
        <f>IF('Division Lvl'!J304="","",'Division Lvl'!J304/Escalators!E$11)</f>
        <v>0</v>
      </c>
      <c r="K304" s="220">
        <f>IF('Division Lvl'!K304="","",'Division Lvl'!K304/Escalators!F$11)</f>
        <v>0</v>
      </c>
      <c r="L304" s="220">
        <f>IF('Division Lvl'!L304="","",'Division Lvl'!L304/Escalators!G$11)</f>
        <v>0</v>
      </c>
      <c r="M304" s="220">
        <f>IF('Division Lvl'!M304="","",'Division Lvl'!M304/Escalators!H$11)</f>
        <v>0</v>
      </c>
      <c r="N304" s="220">
        <f>IF('Division Lvl'!N304="","",'Division Lvl'!N304/Escalators!I$11)</f>
        <v>0</v>
      </c>
      <c r="O304" s="220">
        <f>IF('Division Lvl'!O304="","",'Division Lvl'!O304/Escalators!J$11)</f>
        <v>0</v>
      </c>
      <c r="P304" s="220">
        <f>IF('Division Lvl'!P304="","",'Division Lvl'!P304/Escalators!K$11)</f>
        <v>3461355.3149001235</v>
      </c>
      <c r="Q304" s="220">
        <f>IF('Division Lvl'!Q304="","",'Division Lvl'!Q304/Escalators!L$11)</f>
        <v>7417189.9605002645</v>
      </c>
      <c r="R304" s="221">
        <v>12000000</v>
      </c>
      <c r="S304" s="222">
        <v>0</v>
      </c>
      <c r="T304" s="223">
        <v>0</v>
      </c>
      <c r="U304" s="223">
        <v>0</v>
      </c>
      <c r="V304" s="223">
        <v>0</v>
      </c>
      <c r="W304" s="223">
        <v>0</v>
      </c>
      <c r="X304" s="224">
        <f>I304*Config!F$40</f>
        <v>0</v>
      </c>
      <c r="Y304" s="224">
        <f>J304*Config!G$40</f>
        <v>0</v>
      </c>
      <c r="Z304" s="224">
        <f>K304*Config!H$40</f>
        <v>0</v>
      </c>
      <c r="AA304" s="224">
        <f>L304*Config!I$40</f>
        <v>0</v>
      </c>
      <c r="AB304" s="224">
        <f>M304*Config!J$40</f>
        <v>0</v>
      </c>
      <c r="AC304" s="224">
        <f>N304*Config!K$40</f>
        <v>0</v>
      </c>
      <c r="AD304" s="224">
        <f>O304*Config!L$40</f>
        <v>0</v>
      </c>
      <c r="AE304" s="224">
        <f>P304*Config!M$40</f>
        <v>4217325.3449856639</v>
      </c>
      <c r="AF304" s="224">
        <f>Q304*Config!N$40</f>
        <v>9263053.8827363681</v>
      </c>
      <c r="AG304" s="225">
        <f>R304*Config!O$40</f>
        <v>15361014.530356284</v>
      </c>
      <c r="AH304" s="226">
        <f t="shared" si="28"/>
        <v>0</v>
      </c>
      <c r="AI304" s="220">
        <f t="shared" si="29"/>
        <v>22878545.275400389</v>
      </c>
      <c r="AJ304" s="224">
        <f t="shared" si="30"/>
        <v>0</v>
      </c>
      <c r="AK304" s="225">
        <f t="shared" si="31"/>
        <v>28841393.758078314</v>
      </c>
      <c r="AL304" s="227">
        <f>IF(OR(SUM(X304:AG304)&lt;&gt;0,A304="EH"),INDEX(CASH!$B:$B,MATCH(A304,CASH!$A:$A,0)),"")</f>
        <v>150</v>
      </c>
      <c r="AM304" s="122">
        <f>AL304*VLOOKUP(C304,Config!$A$3:$C$9,3,FALSE)</f>
        <v>2250</v>
      </c>
      <c r="AN304" s="228">
        <f t="shared" si="32"/>
        <v>0.70443864267626011</v>
      </c>
      <c r="AO304" s="122" t="str">
        <f>IF(ISERROR(VLOOKUP(A304,Config!$A$12:$A$32,1,FALSE)),LEFT(A304,2),"PRL")</f>
        <v>TM</v>
      </c>
      <c r="AP304" s="122" t="str">
        <f t="shared" si="33"/>
        <v>TM419s</v>
      </c>
      <c r="AQ304" s="163" t="s">
        <v>882</v>
      </c>
      <c r="AR304" s="229" t="s">
        <v>781</v>
      </c>
      <c r="AS304" s="367" t="str">
        <f>IF(ISERROR(VLOOKUP($A304,'RAB Cat Lookup'!$B$4:$E$351,2,FALSE))=TRUE,"Unallocated",VLOOKUP($A304,'RAB Cat Lookup'!$B$4:$E$351,2,FALSE))</f>
        <v>Std</v>
      </c>
      <c r="AT304" s="367" t="str">
        <f>IF(ISERROR(VLOOKUP($A304,'RAB Cat Lookup'!$B$4:$E$351,4,FALSE))=TRUE,"Unallocated",VLOOKUP($A304,'RAB Cat Lookup'!$B$4:$E$351,4,FALSE))</f>
        <v>Sub-transmission lines and cables</v>
      </c>
      <c r="AU304" s="121" t="str">
        <f t="shared" si="34"/>
        <v/>
      </c>
    </row>
    <row r="305" spans="1:47" x14ac:dyDescent="0.25">
      <c r="A305" s="217" t="s">
        <v>94</v>
      </c>
      <c r="B305" s="217" t="s">
        <v>917</v>
      </c>
      <c r="C305" s="123" t="s">
        <v>778</v>
      </c>
      <c r="D305" s="218">
        <f>S305/Config!A$40</f>
        <v>0</v>
      </c>
      <c r="E305" s="219">
        <f>T305/Config!B$40</f>
        <v>0</v>
      </c>
      <c r="F305" s="219">
        <f>U305/Config!C$40</f>
        <v>0</v>
      </c>
      <c r="G305" s="219">
        <f>V305/Config!D$40</f>
        <v>0</v>
      </c>
      <c r="H305" s="219">
        <f>IF('Division Lvl'!H305="","",'Division Lvl'!H305/Escalators!C$11)</f>
        <v>0</v>
      </c>
      <c r="I305" s="220">
        <f>IF('Division Lvl'!I305="","",'Division Lvl'!I305/Escalators!D$11)</f>
        <v>0</v>
      </c>
      <c r="J305" s="220">
        <f>IF('Division Lvl'!J305="","",'Division Lvl'!J305/Escalators!E$11)</f>
        <v>0</v>
      </c>
      <c r="K305" s="220">
        <f>IF('Division Lvl'!K305="","",'Division Lvl'!K305/Escalators!F$11)</f>
        <v>0</v>
      </c>
      <c r="L305" s="220">
        <f>IF('Division Lvl'!L305="","",'Division Lvl'!L305/Escalators!G$11)</f>
        <v>0</v>
      </c>
      <c r="M305" s="220">
        <f>IF('Division Lvl'!M305="","",'Division Lvl'!M305/Escalators!H$11)</f>
        <v>0</v>
      </c>
      <c r="N305" s="220">
        <f>IF('Division Lvl'!N305="","",'Division Lvl'!N305/Escalators!I$11)</f>
        <v>0</v>
      </c>
      <c r="O305" s="220">
        <f>IF('Division Lvl'!O305="","",'Division Lvl'!O305/Escalators!J$11)</f>
        <v>0</v>
      </c>
      <c r="P305" s="220">
        <f>IF('Division Lvl'!P305="","",'Division Lvl'!P305/Escalators!K$11)</f>
        <v>494479.33070001769</v>
      </c>
      <c r="Q305" s="220">
        <f>IF('Division Lvl'!Q305="","",'Division Lvl'!Q305/Escalators!L$11)</f>
        <v>890062.79526003182</v>
      </c>
      <c r="R305" s="221">
        <v>1500000</v>
      </c>
      <c r="S305" s="222">
        <v>0</v>
      </c>
      <c r="T305" s="223">
        <v>0</v>
      </c>
      <c r="U305" s="223">
        <v>0</v>
      </c>
      <c r="V305" s="223">
        <v>0</v>
      </c>
      <c r="W305" s="223">
        <v>0</v>
      </c>
      <c r="X305" s="224">
        <f>I305*Config!F$40</f>
        <v>0</v>
      </c>
      <c r="Y305" s="224">
        <f>J305*Config!G$40</f>
        <v>0</v>
      </c>
      <c r="Z305" s="224">
        <f>K305*Config!H$40</f>
        <v>0</v>
      </c>
      <c r="AA305" s="224">
        <f>L305*Config!I$40</f>
        <v>0</v>
      </c>
      <c r="AB305" s="224">
        <f>M305*Config!J$40</f>
        <v>0</v>
      </c>
      <c r="AC305" s="224">
        <f>N305*Config!K$40</f>
        <v>0</v>
      </c>
      <c r="AD305" s="224">
        <f>O305*Config!L$40</f>
        <v>0</v>
      </c>
      <c r="AE305" s="224">
        <f>P305*Config!M$40</f>
        <v>602475.0492836663</v>
      </c>
      <c r="AF305" s="224">
        <f>Q305*Config!N$40</f>
        <v>1111566.4659283643</v>
      </c>
      <c r="AG305" s="225">
        <f>R305*Config!O$40</f>
        <v>1920126.8162945355</v>
      </c>
      <c r="AH305" s="226">
        <f t="shared" si="28"/>
        <v>0</v>
      </c>
      <c r="AI305" s="220">
        <f t="shared" si="29"/>
        <v>2884542.1259600492</v>
      </c>
      <c r="AJ305" s="224">
        <f t="shared" si="30"/>
        <v>0</v>
      </c>
      <c r="AK305" s="225">
        <f t="shared" si="31"/>
        <v>3634168.3315065661</v>
      </c>
      <c r="AL305" s="227">
        <f>IF(OR(SUM(X305:AG305)&lt;&gt;0,A305="EH"),INDEX(CASH!$B:$B,MATCH(A305,CASH!$A:$A,0)),"")</f>
        <v>150</v>
      </c>
      <c r="AM305" s="122">
        <f>AL305*VLOOKUP(C305,Config!$A$3:$C$9,3,FALSE)</f>
        <v>1500</v>
      </c>
      <c r="AN305" s="228">
        <f t="shared" si="32"/>
        <v>0.92238653603944176</v>
      </c>
      <c r="AO305" s="122" t="str">
        <f>IF(ISERROR(VLOOKUP(A305,Config!$A$12:$A$32,1,FALSE)),LEFT(A305,2),"PRL")</f>
        <v>TM</v>
      </c>
      <c r="AP305" s="122" t="str">
        <f t="shared" si="33"/>
        <v>TM419m</v>
      </c>
      <c r="AQ305" s="163" t="s">
        <v>882</v>
      </c>
      <c r="AR305" s="229" t="s">
        <v>781</v>
      </c>
      <c r="AS305" s="367" t="str">
        <f>IF(ISERROR(VLOOKUP($A305,'RAB Cat Lookup'!$B$4:$E$351,2,FALSE))=TRUE,"Unallocated",VLOOKUP($A305,'RAB Cat Lookup'!$B$4:$E$351,2,FALSE))</f>
        <v>Std</v>
      </c>
      <c r="AT305" s="367" t="str">
        <f>IF(ISERROR(VLOOKUP($A305,'RAB Cat Lookup'!$B$4:$E$351,4,FALSE))=TRUE,"Unallocated",VLOOKUP($A305,'RAB Cat Lookup'!$B$4:$E$351,4,FALSE))</f>
        <v>Sub-transmission lines and cables</v>
      </c>
      <c r="AU305" s="121" t="str">
        <f t="shared" si="34"/>
        <v/>
      </c>
    </row>
    <row r="306" spans="1:47" x14ac:dyDescent="0.25">
      <c r="A306" s="217" t="s">
        <v>94</v>
      </c>
      <c r="B306" s="217" t="s">
        <v>917</v>
      </c>
      <c r="C306" s="123" t="s">
        <v>777</v>
      </c>
      <c r="D306" s="218">
        <f>S306/Config!A$40</f>
        <v>0</v>
      </c>
      <c r="E306" s="219">
        <f>T306/Config!B$40</f>
        <v>0</v>
      </c>
      <c r="F306" s="219">
        <f>U306/Config!C$40</f>
        <v>0</v>
      </c>
      <c r="G306" s="219">
        <f>V306/Config!D$40</f>
        <v>0</v>
      </c>
      <c r="H306" s="219">
        <f>IF('Division Lvl'!H306="","",'Division Lvl'!H306/Escalators!C$11)</f>
        <v>0</v>
      </c>
      <c r="I306" s="220">
        <f>IF('Division Lvl'!I306="","",'Division Lvl'!I306/Escalators!D$11)</f>
        <v>0</v>
      </c>
      <c r="J306" s="220">
        <f>IF('Division Lvl'!J306="","",'Division Lvl'!J306/Escalators!E$11)</f>
        <v>0</v>
      </c>
      <c r="K306" s="220">
        <f>IF('Division Lvl'!K306="","",'Division Lvl'!K306/Escalators!F$11)</f>
        <v>0</v>
      </c>
      <c r="L306" s="220">
        <f>IF('Division Lvl'!L306="","",'Division Lvl'!L306/Escalators!G$11)</f>
        <v>0</v>
      </c>
      <c r="M306" s="220">
        <f>IF('Division Lvl'!M306="","",'Division Lvl'!M306/Escalators!H$11)</f>
        <v>0</v>
      </c>
      <c r="N306" s="220">
        <f>IF('Division Lvl'!N306="","",'Division Lvl'!N306/Escalators!I$11)</f>
        <v>0</v>
      </c>
      <c r="O306" s="220">
        <f>IF('Division Lvl'!O306="","",'Division Lvl'!O306/Escalators!J$11)</f>
        <v>0</v>
      </c>
      <c r="P306" s="220">
        <f>IF('Division Lvl'!P306="","",'Division Lvl'!P306/Escalators!K$11)</f>
        <v>494479.33070001769</v>
      </c>
      <c r="Q306" s="220">
        <f>IF('Division Lvl'!Q306="","",'Division Lvl'!Q306/Escalators!L$11)</f>
        <v>890062.79526003182</v>
      </c>
      <c r="R306" s="221">
        <v>1500000</v>
      </c>
      <c r="S306" s="222">
        <v>0</v>
      </c>
      <c r="T306" s="223">
        <v>0</v>
      </c>
      <c r="U306" s="223">
        <v>0</v>
      </c>
      <c r="V306" s="223">
        <v>0</v>
      </c>
      <c r="W306" s="223">
        <v>0</v>
      </c>
      <c r="X306" s="224">
        <f>I306*Config!F$40</f>
        <v>0</v>
      </c>
      <c r="Y306" s="224">
        <f>J306*Config!G$40</f>
        <v>0</v>
      </c>
      <c r="Z306" s="224">
        <f>K306*Config!H$40</f>
        <v>0</v>
      </c>
      <c r="AA306" s="224">
        <f>L306*Config!I$40</f>
        <v>0</v>
      </c>
      <c r="AB306" s="224">
        <f>M306*Config!J$40</f>
        <v>0</v>
      </c>
      <c r="AC306" s="224">
        <f>N306*Config!K$40</f>
        <v>0</v>
      </c>
      <c r="AD306" s="224">
        <f>O306*Config!L$40</f>
        <v>0</v>
      </c>
      <c r="AE306" s="224">
        <f>P306*Config!M$40</f>
        <v>602475.0492836663</v>
      </c>
      <c r="AF306" s="224">
        <f>Q306*Config!N$40</f>
        <v>1111566.4659283643</v>
      </c>
      <c r="AG306" s="225">
        <f>R306*Config!O$40</f>
        <v>1920126.8162945355</v>
      </c>
      <c r="AH306" s="226">
        <f t="shared" si="28"/>
        <v>0</v>
      </c>
      <c r="AI306" s="220">
        <f t="shared" si="29"/>
        <v>2884542.1259600492</v>
      </c>
      <c r="AJ306" s="224">
        <f t="shared" si="30"/>
        <v>0</v>
      </c>
      <c r="AK306" s="225">
        <f t="shared" si="31"/>
        <v>3634168.3315065661</v>
      </c>
      <c r="AL306" s="227">
        <f>IF(OR(SUM(X306:AG306)&lt;&gt;0,A306="EH"),INDEX(CASH!$B:$B,MATCH(A306,CASH!$A:$A,0)),"")</f>
        <v>150</v>
      </c>
      <c r="AM306" s="122">
        <f>AL306*VLOOKUP(C306,Config!$A$3:$C$9,3,FALSE)</f>
        <v>750</v>
      </c>
      <c r="AN306" s="228">
        <f t="shared" si="32"/>
        <v>0.99193572733142954</v>
      </c>
      <c r="AO306" s="122" t="str">
        <f>IF(ISERROR(VLOOKUP(A306,Config!$A$12:$A$32,1,FALSE)),LEFT(A306,2),"PRL")</f>
        <v>TM</v>
      </c>
      <c r="AP306" s="122" t="str">
        <f t="shared" si="33"/>
        <v>TM419l</v>
      </c>
      <c r="AQ306" s="163" t="s">
        <v>882</v>
      </c>
      <c r="AR306" s="229" t="s">
        <v>781</v>
      </c>
      <c r="AS306" s="367" t="str">
        <f>IF(ISERROR(VLOOKUP($A306,'RAB Cat Lookup'!$B$4:$E$351,2,FALSE))=TRUE,"Unallocated",VLOOKUP($A306,'RAB Cat Lookup'!$B$4:$E$351,2,FALSE))</f>
        <v>Std</v>
      </c>
      <c r="AT306" s="367" t="str">
        <f>IF(ISERROR(VLOOKUP($A306,'RAB Cat Lookup'!$B$4:$E$351,4,FALSE))=TRUE,"Unallocated",VLOOKUP($A306,'RAB Cat Lookup'!$B$4:$E$351,4,FALSE))</f>
        <v>Sub-transmission lines and cables</v>
      </c>
      <c r="AU306" s="121" t="str">
        <f t="shared" si="34"/>
        <v/>
      </c>
    </row>
    <row r="307" spans="1:47" x14ac:dyDescent="0.25">
      <c r="A307" s="217" t="s">
        <v>82</v>
      </c>
      <c r="B307" s="217" t="s">
        <v>258</v>
      </c>
      <c r="C307" s="123" t="s">
        <v>512</v>
      </c>
      <c r="D307" s="218">
        <f>S307/Config!A$40</f>
        <v>491596.73604342958</v>
      </c>
      <c r="E307" s="219">
        <f>T307/Config!B$40</f>
        <v>206474.53330828124</v>
      </c>
      <c r="F307" s="219">
        <f>U307/Config!C$40</f>
        <v>90771.373437499991</v>
      </c>
      <c r="G307" s="219">
        <f>V307/Config!D$40</f>
        <v>0</v>
      </c>
      <c r="H307" s="219">
        <f>IF('Division Lvl'!H307="","",'Division Lvl'!H307/Escalators!C$11)</f>
        <v>0</v>
      </c>
      <c r="I307" s="220">
        <f>IF('Division Lvl'!I307="","",'Division Lvl'!I307/Escalators!D$11)</f>
        <v>0</v>
      </c>
      <c r="J307" s="220">
        <f>IF('Division Lvl'!J307="","",'Division Lvl'!J307/Escalators!E$11)</f>
        <v>0</v>
      </c>
      <c r="K307" s="220">
        <f>IF('Division Lvl'!K307="","",'Division Lvl'!K307/Escalators!F$11)</f>
        <v>0</v>
      </c>
      <c r="L307" s="220">
        <f>IF('Division Lvl'!L307="","",'Division Lvl'!L307/Escalators!G$11)</f>
        <v>0</v>
      </c>
      <c r="M307" s="220">
        <f>IF('Division Lvl'!M307="","",'Division Lvl'!M307/Escalators!H$11)</f>
        <v>0</v>
      </c>
      <c r="N307" s="220">
        <f>IF('Division Lvl'!N307="","",'Division Lvl'!N307/Escalators!I$11)</f>
        <v>791166.92912002828</v>
      </c>
      <c r="O307" s="220">
        <f>IF('Division Lvl'!O307="","",'Division Lvl'!O307/Escalators!J$11)</f>
        <v>791166.92912002828</v>
      </c>
      <c r="P307" s="220">
        <f>IF('Division Lvl'!P307="","",'Division Lvl'!P307/Escalators!K$11)</f>
        <v>791166.92912002828</v>
      </c>
      <c r="Q307" s="220">
        <f>IF('Division Lvl'!Q307="","",'Division Lvl'!Q307/Escalators!L$11)</f>
        <v>791166.92912002828</v>
      </c>
      <c r="R307" s="221">
        <v>800000</v>
      </c>
      <c r="S307" s="222">
        <v>445362.38</v>
      </c>
      <c r="T307" s="223">
        <v>191732.13000000003</v>
      </c>
      <c r="U307" s="223">
        <v>86397.5</v>
      </c>
      <c r="V307" s="223">
        <v>0</v>
      </c>
      <c r="W307" s="223">
        <v>0</v>
      </c>
      <c r="X307" s="224">
        <f>I307*Config!F$40</f>
        <v>0</v>
      </c>
      <c r="Y307" s="224">
        <f>J307*Config!G$40</f>
        <v>0</v>
      </c>
      <c r="Z307" s="224">
        <f>K307*Config!H$40</f>
        <v>0</v>
      </c>
      <c r="AA307" s="224">
        <f>L307*Config!I$40</f>
        <v>0</v>
      </c>
      <c r="AB307" s="224">
        <f>M307*Config!J$40</f>
        <v>0</v>
      </c>
      <c r="AC307" s="224">
        <f>N307*Config!K$40</f>
        <v>917511.08040820097</v>
      </c>
      <c r="AD307" s="224">
        <f>O307*Config!L$40</f>
        <v>940448.85741840606</v>
      </c>
      <c r="AE307" s="224">
        <f>P307*Config!M$40</f>
        <v>963960.07885386609</v>
      </c>
      <c r="AF307" s="224">
        <f>Q307*Config!N$40</f>
        <v>988059.08082521264</v>
      </c>
      <c r="AG307" s="225">
        <f>R307*Config!O$40</f>
        <v>1024067.6353570856</v>
      </c>
      <c r="AH307" s="226">
        <f t="shared" si="28"/>
        <v>0</v>
      </c>
      <c r="AI307" s="220">
        <f t="shared" si="29"/>
        <v>3964667.7164801131</v>
      </c>
      <c r="AJ307" s="224">
        <f t="shared" si="30"/>
        <v>0</v>
      </c>
      <c r="AK307" s="225">
        <f t="shared" si="31"/>
        <v>4834046.7328627715</v>
      </c>
      <c r="AL307" s="227">
        <f>IF(OR(SUM(X307:AG307)&lt;&gt;0,A307="EH"),INDEX(CASH!$B:$B,MATCH(A307,CASH!$A:$A,0)),"")</f>
        <v>170</v>
      </c>
      <c r="AM307" s="122">
        <f>AL307*VLOOKUP(C307,Config!$A$3:$C$9,3,FALSE)</f>
        <v>2550</v>
      </c>
      <c r="AN307" s="228">
        <f t="shared" si="32"/>
        <v>0.68279183402497479</v>
      </c>
      <c r="AO307" s="122" t="str">
        <f>IF(ISERROR(VLOOKUP(A307,Config!$A$12:$A$32,1,FALSE)),LEFT(A307,2),"PRL")</f>
        <v>TM</v>
      </c>
      <c r="AP307" s="122" t="str">
        <f t="shared" si="33"/>
        <v>TM801s</v>
      </c>
      <c r="AQ307" s="163" t="s">
        <v>882</v>
      </c>
      <c r="AR307" s="229" t="s">
        <v>781</v>
      </c>
      <c r="AS307" s="367" t="str">
        <f>IF(ISERROR(VLOOKUP($A307,'RAB Cat Lookup'!$B$4:$E$351,2,FALSE))=TRUE,"Unallocated",VLOOKUP($A307,'RAB Cat Lookup'!$B$4:$E$351,2,FALSE))</f>
        <v>Std</v>
      </c>
      <c r="AT307" s="367" t="str">
        <f>IF(ISERROR(VLOOKUP($A307,'RAB Cat Lookup'!$B$4:$E$351,4,FALSE))=TRUE,"Unallocated",VLOOKUP($A307,'RAB Cat Lookup'!$B$4:$E$351,4,FALSE))</f>
        <v>Sub-transmission lines and cables</v>
      </c>
      <c r="AU307" s="121" t="str">
        <f t="shared" si="34"/>
        <v/>
      </c>
    </row>
    <row r="308" spans="1:47" x14ac:dyDescent="0.25">
      <c r="A308" s="217" t="s">
        <v>83</v>
      </c>
      <c r="B308" s="217" t="s">
        <v>259</v>
      </c>
      <c r="C308" s="123" t="s">
        <v>512</v>
      </c>
      <c r="D308" s="218">
        <f>S308/Config!A$40</f>
        <v>34762.412478839833</v>
      </c>
      <c r="E308" s="219">
        <f>T308/Config!B$40</f>
        <v>225013.11926640617</v>
      </c>
      <c r="F308" s="219">
        <f>U308/Config!C$40</f>
        <v>269076.16760624998</v>
      </c>
      <c r="G308" s="219">
        <f>V308/Config!D$40</f>
        <v>197408.44000000003</v>
      </c>
      <c r="H308" s="219">
        <f>IF('Division Lvl'!H308="","",'Division Lvl'!H308/Escalators!C$11)</f>
        <v>4408559.1199999992</v>
      </c>
      <c r="I308" s="220">
        <f>IF('Division Lvl'!I308="","",'Division Lvl'!I308/Escalators!D$11)</f>
        <v>0</v>
      </c>
      <c r="J308" s="220">
        <f>IF('Division Lvl'!J308="","",'Division Lvl'!J308/Escalators!E$11)</f>
        <v>1495980.6895125087</v>
      </c>
      <c r="K308" s="220">
        <f>IF('Division Lvl'!K308="","",'Division Lvl'!K308/Escalators!F$11)</f>
        <v>1492041.4493225415</v>
      </c>
      <c r="L308" s="220">
        <f>IF('Division Lvl'!L308="","",'Division Lvl'!L308/Escalators!G$11)</f>
        <v>1487473.0496269143</v>
      </c>
      <c r="M308" s="220">
        <f>IF('Division Lvl'!M308="","",'Division Lvl'!M308/Escalators!H$11)</f>
        <v>1483437.992100053</v>
      </c>
      <c r="N308" s="220">
        <f>IF('Division Lvl'!N308="","",'Division Lvl'!N308/Escalators!I$11)</f>
        <v>1483437.992100053</v>
      </c>
      <c r="O308" s="220">
        <f>IF('Division Lvl'!O308="","",'Division Lvl'!O308/Escalators!J$11)</f>
        <v>1483437.992100053</v>
      </c>
      <c r="P308" s="220">
        <f>IF('Division Lvl'!P308="","",'Division Lvl'!P308/Escalators!K$11)</f>
        <v>1186750.3936800424</v>
      </c>
      <c r="Q308" s="220">
        <f>IF('Division Lvl'!Q308="","",'Division Lvl'!Q308/Escalators!L$11)</f>
        <v>741718.9960500265</v>
      </c>
      <c r="R308" s="221">
        <v>750000</v>
      </c>
      <c r="S308" s="222">
        <v>31493.03</v>
      </c>
      <c r="T308" s="223">
        <v>208947.04999999996</v>
      </c>
      <c r="U308" s="223">
        <v>256110.57</v>
      </c>
      <c r="V308" s="223">
        <v>192593.60000000003</v>
      </c>
      <c r="W308" s="223">
        <v>4408559.1199999992</v>
      </c>
      <c r="X308" s="224">
        <f>I308*Config!F$40</f>
        <v>0</v>
      </c>
      <c r="Y308" s="224">
        <f>J308*Config!G$40</f>
        <v>1571714.7119190793</v>
      </c>
      <c r="Z308" s="224">
        <f>K308*Config!H$40</f>
        <v>1606765.4488868574</v>
      </c>
      <c r="AA308" s="224">
        <f>L308*Config!I$40</f>
        <v>1641891.9266354679</v>
      </c>
      <c r="AB308" s="224">
        <f>M308*Config!J$40</f>
        <v>1678373.9275759775</v>
      </c>
      <c r="AC308" s="224">
        <f>N308*Config!K$40</f>
        <v>1720333.2757653769</v>
      </c>
      <c r="AD308" s="224">
        <f>O308*Config!L$40</f>
        <v>1763341.6076595113</v>
      </c>
      <c r="AE308" s="224">
        <f>P308*Config!M$40</f>
        <v>1445940.1182807991</v>
      </c>
      <c r="AF308" s="224">
        <f>Q308*Config!N$40</f>
        <v>926305.38827363681</v>
      </c>
      <c r="AG308" s="225">
        <f>R308*Config!O$40</f>
        <v>960063.40814726776</v>
      </c>
      <c r="AH308" s="226">
        <f t="shared" si="28"/>
        <v>5958933.1805620175</v>
      </c>
      <c r="AI308" s="220">
        <f t="shared" si="29"/>
        <v>11604278.55449219</v>
      </c>
      <c r="AJ308" s="224">
        <f t="shared" si="30"/>
        <v>6498746.0150173828</v>
      </c>
      <c r="AK308" s="225">
        <f t="shared" si="31"/>
        <v>13314729.813143976</v>
      </c>
      <c r="AL308" s="227">
        <f>IF(OR(SUM(X308:AG308)&lt;&gt;0,A308="EH"),INDEX(CASH!$B:$B,MATCH(A308,CASH!$A:$A,0)),"")</f>
        <v>310</v>
      </c>
      <c r="AM308" s="122">
        <f>AL308*VLOOKUP(C308,Config!$A$3:$C$9,3,FALSE)</f>
        <v>4650</v>
      </c>
      <c r="AN308" s="228">
        <f t="shared" si="32"/>
        <v>0.20878312712509098</v>
      </c>
      <c r="AO308" s="122" t="str">
        <f>IF(ISERROR(VLOOKUP(A308,Config!$A$12:$A$32,1,FALSE)),LEFT(A308,2),"PRL")</f>
        <v>TM</v>
      </c>
      <c r="AP308" s="122" t="str">
        <f t="shared" si="33"/>
        <v>TM803s</v>
      </c>
      <c r="AQ308" s="163" t="s">
        <v>882</v>
      </c>
      <c r="AR308" s="229" t="s">
        <v>781</v>
      </c>
      <c r="AS308" s="367" t="str">
        <f>IF(ISERROR(VLOOKUP($A308,'RAB Cat Lookup'!$B$4:$E$351,2,FALSE))=TRUE,"Unallocated",VLOOKUP($A308,'RAB Cat Lookup'!$B$4:$E$351,2,FALSE))</f>
        <v>Std</v>
      </c>
      <c r="AT308" s="367" t="str">
        <f>IF(ISERROR(VLOOKUP($A308,'RAB Cat Lookup'!$B$4:$E$351,4,FALSE))=TRUE,"Unallocated",VLOOKUP($A308,'RAB Cat Lookup'!$B$4:$E$351,4,FALSE))</f>
        <v>Sub-transmission lines and cables</v>
      </c>
      <c r="AU308" s="121" t="str">
        <f t="shared" si="34"/>
        <v/>
      </c>
    </row>
    <row r="309" spans="1:47" x14ac:dyDescent="0.25">
      <c r="A309" s="217" t="s">
        <v>363</v>
      </c>
      <c r="B309" s="217" t="s">
        <v>787</v>
      </c>
      <c r="C309" s="123" t="s">
        <v>512</v>
      </c>
      <c r="D309" s="218">
        <f>S309/Config!A$40</f>
        <v>0</v>
      </c>
      <c r="E309" s="219">
        <f>T309/Config!B$40</f>
        <v>0</v>
      </c>
      <c r="F309" s="219">
        <f>U309/Config!C$40</f>
        <v>3862.19205625</v>
      </c>
      <c r="G309" s="219">
        <f>V309/Config!D$40</f>
        <v>778244.69799999997</v>
      </c>
      <c r="H309" s="219">
        <f>IF('Division Lvl'!H309="","",'Division Lvl'!H309/Escalators!C$11)</f>
        <v>46970</v>
      </c>
      <c r="I309" s="220">
        <f>IF('Division Lvl'!I309="","",'Division Lvl'!I309/Escalators!D$11)</f>
        <v>199798.37942954703</v>
      </c>
      <c r="J309" s="220">
        <f>IF('Division Lvl'!J309="","",'Division Lvl'!J309/Escalators!E$11)</f>
        <v>199464.09193500114</v>
      </c>
      <c r="K309" s="220">
        <f>IF('Division Lvl'!K309="","",'Division Lvl'!K309/Escalators!F$11)</f>
        <v>198938.8599096722</v>
      </c>
      <c r="L309" s="220">
        <f>IF('Division Lvl'!L309="","",'Division Lvl'!L309/Escalators!G$11)</f>
        <v>198329.73995025523</v>
      </c>
      <c r="M309" s="220">
        <f>IF('Division Lvl'!M309="","",'Division Lvl'!M309/Escalators!H$11)</f>
        <v>19779.173228000705</v>
      </c>
      <c r="N309" s="220">
        <f>IF('Division Lvl'!N309="","",'Division Lvl'!N309/Escalators!I$11)</f>
        <v>19779.173228000705</v>
      </c>
      <c r="O309" s="220">
        <f>IF('Division Lvl'!O309="","",'Division Lvl'!O309/Escalators!J$11)</f>
        <v>19779.173228000705</v>
      </c>
      <c r="P309" s="220">
        <f>IF('Division Lvl'!P309="","",'Division Lvl'!P309/Escalators!K$11)</f>
        <v>19779.173228000705</v>
      </c>
      <c r="Q309" s="220">
        <f>IF('Division Lvl'!Q309="","",'Division Lvl'!Q309/Escalators!L$11)</f>
        <v>19779.173228000705</v>
      </c>
      <c r="R309" s="221">
        <v>20000</v>
      </c>
      <c r="S309" s="222">
        <v>0</v>
      </c>
      <c r="T309" s="223">
        <v>0</v>
      </c>
      <c r="U309" s="223">
        <v>3676.09</v>
      </c>
      <c r="V309" s="223">
        <v>759263.12</v>
      </c>
      <c r="W309" s="223">
        <v>46970</v>
      </c>
      <c r="X309" s="224">
        <f>I309*Config!F$40</f>
        <v>204793.33891528568</v>
      </c>
      <c r="Y309" s="224">
        <f>J309*Config!G$40</f>
        <v>209561.96158921055</v>
      </c>
      <c r="Z309" s="224">
        <f>K309*Config!H$40</f>
        <v>214235.39318491431</v>
      </c>
      <c r="AA309" s="224">
        <f>L309*Config!I$40</f>
        <v>218918.92355139571</v>
      </c>
      <c r="AB309" s="224">
        <f>M309*Config!J$40</f>
        <v>22378.319034346365</v>
      </c>
      <c r="AC309" s="224">
        <f>N309*Config!K$40</f>
        <v>22937.777010205024</v>
      </c>
      <c r="AD309" s="224">
        <f>O309*Config!L$40</f>
        <v>23511.221435460149</v>
      </c>
      <c r="AE309" s="224">
        <f>P309*Config!M$40</f>
        <v>24099.00197134665</v>
      </c>
      <c r="AF309" s="224">
        <f>Q309*Config!N$40</f>
        <v>24701.477020630315</v>
      </c>
      <c r="AG309" s="225">
        <f>R309*Config!O$40</f>
        <v>25601.690883927142</v>
      </c>
      <c r="AH309" s="226">
        <f t="shared" si="28"/>
        <v>816310.24445247639</v>
      </c>
      <c r="AI309" s="220">
        <f t="shared" si="29"/>
        <v>915426.93736447941</v>
      </c>
      <c r="AJ309" s="224">
        <f t="shared" si="30"/>
        <v>869887.93627515272</v>
      </c>
      <c r="AK309" s="225">
        <f t="shared" si="31"/>
        <v>990739.10459672194</v>
      </c>
      <c r="AL309" s="227">
        <f>IF(OR(SUM(X309:AG309)&lt;&gt;0,A309="EH"),INDEX(CASH!$B:$B,MATCH(A309,CASH!$A:$A,0)),"")</f>
        <v>270</v>
      </c>
      <c r="AM309" s="122">
        <f>AL309*VLOOKUP(C309,Config!$A$3:$C$9,3,FALSE)</f>
        <v>4050</v>
      </c>
      <c r="AN309" s="228">
        <f t="shared" si="32"/>
        <v>0.36998259076140289</v>
      </c>
      <c r="AO309" s="122" t="str">
        <f>IF(ISERROR(VLOOKUP(A309,Config!$A$12:$A$32,1,FALSE)),LEFT(A309,2),"PRL")</f>
        <v>TM</v>
      </c>
      <c r="AP309" s="122" t="str">
        <f t="shared" si="33"/>
        <v>TM805s</v>
      </c>
      <c r="AQ309" s="163" t="s">
        <v>882</v>
      </c>
      <c r="AR309" s="229" t="s">
        <v>781</v>
      </c>
      <c r="AS309" s="367" t="str">
        <f>IF(ISERROR(VLOOKUP($A309,'RAB Cat Lookup'!$B$4:$E$351,2,FALSE))=TRUE,"Unallocated",VLOOKUP($A309,'RAB Cat Lookup'!$B$4:$E$351,2,FALSE))</f>
        <v>Std</v>
      </c>
      <c r="AT309" s="367" t="str">
        <f>IF(ISERROR(VLOOKUP($A309,'RAB Cat Lookup'!$B$4:$E$351,4,FALSE))=TRUE,"Unallocated",VLOOKUP($A309,'RAB Cat Lookup'!$B$4:$E$351,4,FALSE))</f>
        <v>Sub-transmission lines and cables</v>
      </c>
      <c r="AU309" s="121" t="str">
        <f t="shared" si="34"/>
        <v/>
      </c>
    </row>
    <row r="310" spans="1:47" x14ac:dyDescent="0.25">
      <c r="A310" s="217" t="s">
        <v>363</v>
      </c>
      <c r="B310" s="217" t="s">
        <v>787</v>
      </c>
      <c r="C310" s="123" t="s">
        <v>778</v>
      </c>
      <c r="D310" s="218">
        <f>S310/Config!A$40</f>
        <v>0</v>
      </c>
      <c r="E310" s="219">
        <f>T310/Config!B$40</f>
        <v>0</v>
      </c>
      <c r="F310" s="219">
        <f>U310/Config!C$40</f>
        <v>0</v>
      </c>
      <c r="G310" s="219">
        <f>V310/Config!D$40</f>
        <v>0</v>
      </c>
      <c r="H310" s="219">
        <f>IF('Division Lvl'!H310="","",'Division Lvl'!H310/Escalators!C$11)</f>
        <v>0</v>
      </c>
      <c r="I310" s="220">
        <f>IF('Division Lvl'!I310="","",'Division Lvl'!I310/Escalators!D$11)</f>
        <v>79919.351771818809</v>
      </c>
      <c r="J310" s="220">
        <f>IF('Division Lvl'!J310="","",'Division Lvl'!J310/Escalators!E$11)</f>
        <v>79785.636774000464</v>
      </c>
      <c r="K310" s="220">
        <f>IF('Division Lvl'!K310="","",'Division Lvl'!K310/Escalators!F$11)</f>
        <v>79575.543963868884</v>
      </c>
      <c r="L310" s="220">
        <f>IF('Division Lvl'!L310="","",'Division Lvl'!L310/Escalators!G$11)</f>
        <v>79331.895980102097</v>
      </c>
      <c r="M310" s="220">
        <f>IF('Division Lvl'!M310="","",'Division Lvl'!M310/Escalators!H$11)</f>
        <v>0</v>
      </c>
      <c r="N310" s="220">
        <f>IF('Division Lvl'!N310="","",'Division Lvl'!N310/Escalators!I$11)</f>
        <v>0</v>
      </c>
      <c r="O310" s="220">
        <f>IF('Division Lvl'!O310="","",'Division Lvl'!O310/Escalators!J$11)</f>
        <v>0</v>
      </c>
      <c r="P310" s="220">
        <f>IF('Division Lvl'!P310="","",'Division Lvl'!P310/Escalators!K$11)</f>
        <v>0</v>
      </c>
      <c r="Q310" s="220">
        <f>IF('Division Lvl'!Q310="","",'Division Lvl'!Q310/Escalators!L$11)</f>
        <v>0</v>
      </c>
      <c r="R310" s="221">
        <v>0</v>
      </c>
      <c r="S310" s="222">
        <v>0</v>
      </c>
      <c r="T310" s="223">
        <v>0</v>
      </c>
      <c r="U310" s="223">
        <v>0</v>
      </c>
      <c r="V310" s="223">
        <v>0</v>
      </c>
      <c r="W310" s="223">
        <v>0</v>
      </c>
      <c r="X310" s="224">
        <f>I310*Config!F$40</f>
        <v>81917.33556611427</v>
      </c>
      <c r="Y310" s="224">
        <f>J310*Config!G$40</f>
        <v>83824.784635684235</v>
      </c>
      <c r="Z310" s="224">
        <f>K310*Config!H$40</f>
        <v>85694.157273965728</v>
      </c>
      <c r="AA310" s="224">
        <f>L310*Config!I$40</f>
        <v>87567.569420558299</v>
      </c>
      <c r="AB310" s="224">
        <f>M310*Config!J$40</f>
        <v>0</v>
      </c>
      <c r="AC310" s="224">
        <f>N310*Config!K$40</f>
        <v>0</v>
      </c>
      <c r="AD310" s="224">
        <f>O310*Config!L$40</f>
        <v>0</v>
      </c>
      <c r="AE310" s="224">
        <f>P310*Config!M$40</f>
        <v>0</v>
      </c>
      <c r="AF310" s="224">
        <f>Q310*Config!N$40</f>
        <v>0</v>
      </c>
      <c r="AG310" s="225">
        <f>R310*Config!O$40</f>
        <v>0</v>
      </c>
      <c r="AH310" s="226">
        <f t="shared" si="28"/>
        <v>318612.4284897903</v>
      </c>
      <c r="AI310" s="220">
        <f t="shared" si="29"/>
        <v>318612.4284897903</v>
      </c>
      <c r="AJ310" s="224">
        <f t="shared" si="30"/>
        <v>339003.8468963225</v>
      </c>
      <c r="AK310" s="225">
        <f t="shared" si="31"/>
        <v>339003.8468963225</v>
      </c>
      <c r="AL310" s="227">
        <f>IF(OR(SUM(X310:AG310)&lt;&gt;0,A310="EH"),INDEX(CASH!$B:$B,MATCH(A310,CASH!$A:$A,0)),"")</f>
        <v>270</v>
      </c>
      <c r="AM310" s="122">
        <f>AL310*VLOOKUP(C310,Config!$A$3:$C$9,3,FALSE)</f>
        <v>2700</v>
      </c>
      <c r="AN310" s="228">
        <f t="shared" si="32"/>
        <v>0.66088557263434988</v>
      </c>
      <c r="AO310" s="122" t="str">
        <f>IF(ISERROR(VLOOKUP(A310,Config!$A$12:$A$32,1,FALSE)),LEFT(A310,2),"PRL")</f>
        <v>TM</v>
      </c>
      <c r="AP310" s="122" t="str">
        <f t="shared" si="33"/>
        <v>TM805m</v>
      </c>
      <c r="AQ310" s="163" t="s">
        <v>882</v>
      </c>
      <c r="AR310" s="229" t="s">
        <v>781</v>
      </c>
      <c r="AS310" s="367" t="str">
        <f>IF(ISERROR(VLOOKUP($A310,'RAB Cat Lookup'!$B$4:$E$351,2,FALSE))=TRUE,"Unallocated",VLOOKUP($A310,'RAB Cat Lookup'!$B$4:$E$351,2,FALSE))</f>
        <v>Std</v>
      </c>
      <c r="AT310" s="367" t="str">
        <f>IF(ISERROR(VLOOKUP($A310,'RAB Cat Lookup'!$B$4:$E$351,4,FALSE))=TRUE,"Unallocated",VLOOKUP($A310,'RAB Cat Lookup'!$B$4:$E$351,4,FALSE))</f>
        <v>Sub-transmission lines and cables</v>
      </c>
      <c r="AU310" s="121" t="str">
        <f t="shared" si="34"/>
        <v/>
      </c>
    </row>
    <row r="311" spans="1:47" x14ac:dyDescent="0.25">
      <c r="A311" s="217" t="s">
        <v>95</v>
      </c>
      <c r="B311" s="217" t="s">
        <v>785</v>
      </c>
      <c r="C311" s="123" t="s">
        <v>512</v>
      </c>
      <c r="D311" s="218">
        <f>S311/Config!A$40</f>
        <v>0</v>
      </c>
      <c r="E311" s="219">
        <f>T311/Config!B$40</f>
        <v>0</v>
      </c>
      <c r="F311" s="219">
        <f>U311/Config!C$40</f>
        <v>0</v>
      </c>
      <c r="G311" s="219">
        <f>V311/Config!D$40</f>
        <v>0</v>
      </c>
      <c r="H311" s="219">
        <f>IF('Division Lvl'!H311="","",'Division Lvl'!H311/Escalators!C$11)</f>
        <v>0</v>
      </c>
      <c r="I311" s="220">
        <f>IF('Division Lvl'!I311="","",'Division Lvl'!I311/Escalators!D$11)</f>
        <v>0</v>
      </c>
      <c r="J311" s="220">
        <f>IF('Division Lvl'!J311="","",'Division Lvl'!J311/Escalators!E$11)</f>
        <v>299196.13790250174</v>
      </c>
      <c r="K311" s="220">
        <f>IF('Division Lvl'!K311="","",'Division Lvl'!K311/Escalators!F$11)</f>
        <v>298408.28986450832</v>
      </c>
      <c r="L311" s="220">
        <f>IF('Division Lvl'!L311="","",'Division Lvl'!L311/Escalators!G$11)</f>
        <v>297494.60992538283</v>
      </c>
      <c r="M311" s="220">
        <f>IF('Division Lvl'!M311="","",'Division Lvl'!M311/Escalators!H$11)</f>
        <v>296687.59842001059</v>
      </c>
      <c r="N311" s="220">
        <f>IF('Division Lvl'!N311="","",'Division Lvl'!N311/Escalators!I$11)</f>
        <v>296687.59842001059</v>
      </c>
      <c r="O311" s="220">
        <f>IF('Division Lvl'!O311="","",'Division Lvl'!O311/Escalators!J$11)</f>
        <v>296687.59842001059</v>
      </c>
      <c r="P311" s="220">
        <f>IF('Division Lvl'!P311="","",'Division Lvl'!P311/Escalators!K$11)</f>
        <v>296687.59842001059</v>
      </c>
      <c r="Q311" s="220">
        <f>IF('Division Lvl'!Q311="","",'Division Lvl'!Q311/Escalators!L$11)</f>
        <v>296687.59842001059</v>
      </c>
      <c r="R311" s="221">
        <v>300000</v>
      </c>
      <c r="S311" s="222">
        <v>0</v>
      </c>
      <c r="T311" s="223">
        <v>0</v>
      </c>
      <c r="U311" s="223">
        <v>0</v>
      </c>
      <c r="V311" s="223">
        <v>0</v>
      </c>
      <c r="W311" s="223">
        <v>0</v>
      </c>
      <c r="X311" s="224">
        <f>I311*Config!F$40</f>
        <v>0</v>
      </c>
      <c r="Y311" s="224">
        <f>J311*Config!G$40</f>
        <v>314342.94238381588</v>
      </c>
      <c r="Z311" s="224">
        <f>K311*Config!H$40</f>
        <v>321353.0897773715</v>
      </c>
      <c r="AA311" s="224">
        <f>L311*Config!I$40</f>
        <v>328378.38532709359</v>
      </c>
      <c r="AB311" s="224">
        <f>M311*Config!J$40</f>
        <v>335674.78551519552</v>
      </c>
      <c r="AC311" s="224">
        <f>N311*Config!K$40</f>
        <v>344066.65515307535</v>
      </c>
      <c r="AD311" s="224">
        <f>O311*Config!L$40</f>
        <v>352668.32153190224</v>
      </c>
      <c r="AE311" s="224">
        <f>P311*Config!M$40</f>
        <v>361485.02957019978</v>
      </c>
      <c r="AF311" s="224">
        <f>Q311*Config!N$40</f>
        <v>370522.15530945471</v>
      </c>
      <c r="AG311" s="225">
        <f>R311*Config!O$40</f>
        <v>384025.36325890711</v>
      </c>
      <c r="AH311" s="226">
        <f t="shared" si="28"/>
        <v>1191786.6361124036</v>
      </c>
      <c r="AI311" s="220">
        <f t="shared" si="29"/>
        <v>2678537.0297924462</v>
      </c>
      <c r="AJ311" s="224">
        <f t="shared" si="30"/>
        <v>1299749.2030034764</v>
      </c>
      <c r="AK311" s="225">
        <f t="shared" si="31"/>
        <v>3112516.7278270153</v>
      </c>
      <c r="AL311" s="227">
        <f>IF(OR(SUM(X311:AG311)&lt;&gt;0,A311="EH"),INDEX(CASH!$B:$B,MATCH(A311,CASH!$A:$A,0)),"")</f>
        <v>150</v>
      </c>
      <c r="AM311" s="122">
        <f>AL311*VLOOKUP(C311,Config!$A$3:$C$9,3,FALSE)</f>
        <v>2250</v>
      </c>
      <c r="AN311" s="228">
        <f t="shared" si="32"/>
        <v>0.70443864267626011</v>
      </c>
      <c r="AO311" s="122" t="str">
        <f>IF(ISERROR(VLOOKUP(A311,Config!$A$12:$A$32,1,FALSE)),LEFT(A311,2),"PRL")</f>
        <v>TM</v>
      </c>
      <c r="AP311" s="122" t="str">
        <f t="shared" si="33"/>
        <v>TM809s</v>
      </c>
      <c r="AQ311" s="163" t="s">
        <v>882</v>
      </c>
      <c r="AR311" s="229" t="s">
        <v>781</v>
      </c>
      <c r="AS311" s="367" t="str">
        <f>IF(ISERROR(VLOOKUP($A311,'RAB Cat Lookup'!$B$4:$E$351,2,FALSE))=TRUE,"Unallocated",VLOOKUP($A311,'RAB Cat Lookup'!$B$4:$E$351,2,FALSE))</f>
        <v>Std</v>
      </c>
      <c r="AT311" s="367" t="str">
        <f>IF(ISERROR(VLOOKUP($A311,'RAB Cat Lookup'!$B$4:$E$351,4,FALSE))=TRUE,"Unallocated",VLOOKUP($A311,'RAB Cat Lookup'!$B$4:$E$351,4,FALSE))</f>
        <v>Sub-transmission lines and cables</v>
      </c>
      <c r="AU311" s="121" t="str">
        <f t="shared" si="34"/>
        <v/>
      </c>
    </row>
    <row r="312" spans="1:47" x14ac:dyDescent="0.25">
      <c r="A312" s="217" t="s">
        <v>95</v>
      </c>
      <c r="B312" s="217" t="s">
        <v>785</v>
      </c>
      <c r="C312" s="123" t="s">
        <v>778</v>
      </c>
      <c r="D312" s="218">
        <f>S312/Config!A$40</f>
        <v>0</v>
      </c>
      <c r="E312" s="219">
        <f>T312/Config!B$40</f>
        <v>0</v>
      </c>
      <c r="F312" s="219">
        <f>U312/Config!C$40</f>
        <v>0</v>
      </c>
      <c r="G312" s="219">
        <f>V312/Config!D$40</f>
        <v>0</v>
      </c>
      <c r="H312" s="219">
        <f>IF('Division Lvl'!H312="","",'Division Lvl'!H312/Escalators!C$11)</f>
        <v>0</v>
      </c>
      <c r="I312" s="220">
        <f>IF('Division Lvl'!I312="","",'Division Lvl'!I312/Escalators!D$11)</f>
        <v>0</v>
      </c>
      <c r="J312" s="220">
        <f>IF('Division Lvl'!J312="","",'Division Lvl'!J312/Escalators!E$11)</f>
        <v>299196.13790250174</v>
      </c>
      <c r="K312" s="220">
        <f>IF('Division Lvl'!K312="","",'Division Lvl'!K312/Escalators!F$11)</f>
        <v>298408.28986450832</v>
      </c>
      <c r="L312" s="220">
        <f>IF('Division Lvl'!L312="","",'Division Lvl'!L312/Escalators!G$11)</f>
        <v>297494.60992538283</v>
      </c>
      <c r="M312" s="220">
        <f>IF('Division Lvl'!M312="","",'Division Lvl'!M312/Escalators!H$11)</f>
        <v>296687.59842001059</v>
      </c>
      <c r="N312" s="220">
        <f>IF('Division Lvl'!N312="","",'Division Lvl'!N312/Escalators!I$11)</f>
        <v>296687.59842001059</v>
      </c>
      <c r="O312" s="220">
        <f>IF('Division Lvl'!O312="","",'Division Lvl'!O312/Escalators!J$11)</f>
        <v>296687.59842001059</v>
      </c>
      <c r="P312" s="220">
        <f>IF('Division Lvl'!P312="","",'Division Lvl'!P312/Escalators!K$11)</f>
        <v>296687.59842001059</v>
      </c>
      <c r="Q312" s="220">
        <f>IF('Division Lvl'!Q312="","",'Division Lvl'!Q312/Escalators!L$11)</f>
        <v>296687.59842001059</v>
      </c>
      <c r="R312" s="221">
        <v>300000</v>
      </c>
      <c r="S312" s="222">
        <v>0</v>
      </c>
      <c r="T312" s="223">
        <v>0</v>
      </c>
      <c r="U312" s="223">
        <v>0</v>
      </c>
      <c r="V312" s="223">
        <v>0</v>
      </c>
      <c r="W312" s="223">
        <v>0</v>
      </c>
      <c r="X312" s="224">
        <f>I312*Config!F$40</f>
        <v>0</v>
      </c>
      <c r="Y312" s="224">
        <f>J312*Config!G$40</f>
        <v>314342.94238381588</v>
      </c>
      <c r="Z312" s="224">
        <f>K312*Config!H$40</f>
        <v>321353.0897773715</v>
      </c>
      <c r="AA312" s="224">
        <f>L312*Config!I$40</f>
        <v>328378.38532709359</v>
      </c>
      <c r="AB312" s="224">
        <f>M312*Config!J$40</f>
        <v>335674.78551519552</v>
      </c>
      <c r="AC312" s="224">
        <f>N312*Config!K$40</f>
        <v>344066.65515307535</v>
      </c>
      <c r="AD312" s="224">
        <f>O312*Config!L$40</f>
        <v>352668.32153190224</v>
      </c>
      <c r="AE312" s="224">
        <f>P312*Config!M$40</f>
        <v>361485.02957019978</v>
      </c>
      <c r="AF312" s="224">
        <f>Q312*Config!N$40</f>
        <v>370522.15530945471</v>
      </c>
      <c r="AG312" s="225">
        <f>R312*Config!O$40</f>
        <v>384025.36325890711</v>
      </c>
      <c r="AH312" s="226">
        <f t="shared" si="28"/>
        <v>1191786.6361124036</v>
      </c>
      <c r="AI312" s="220">
        <f t="shared" si="29"/>
        <v>2678537.0297924462</v>
      </c>
      <c r="AJ312" s="224">
        <f t="shared" si="30"/>
        <v>1299749.2030034764</v>
      </c>
      <c r="AK312" s="225">
        <f t="shared" si="31"/>
        <v>3112516.7278270153</v>
      </c>
      <c r="AL312" s="227">
        <f>IF(OR(SUM(X312:AG312)&lt;&gt;0,A312="EH"),INDEX(CASH!$B:$B,MATCH(A312,CASH!$A:$A,0)),"")</f>
        <v>150</v>
      </c>
      <c r="AM312" s="122">
        <f>AL312*VLOOKUP(C312,Config!$A$3:$C$9,3,FALSE)</f>
        <v>1500</v>
      </c>
      <c r="AN312" s="228">
        <f t="shared" si="32"/>
        <v>0.92238653603944176</v>
      </c>
      <c r="AO312" s="122" t="str">
        <f>IF(ISERROR(VLOOKUP(A312,Config!$A$12:$A$32,1,FALSE)),LEFT(A312,2),"PRL")</f>
        <v>TM</v>
      </c>
      <c r="AP312" s="122" t="str">
        <f t="shared" si="33"/>
        <v>TM809m</v>
      </c>
      <c r="AQ312" s="163" t="s">
        <v>882</v>
      </c>
      <c r="AR312" s="229" t="s">
        <v>781</v>
      </c>
      <c r="AS312" s="367" t="str">
        <f>IF(ISERROR(VLOOKUP($A312,'RAB Cat Lookup'!$B$4:$E$351,2,FALSE))=TRUE,"Unallocated",VLOOKUP($A312,'RAB Cat Lookup'!$B$4:$E$351,2,FALSE))</f>
        <v>Std</v>
      </c>
      <c r="AT312" s="367" t="str">
        <f>IF(ISERROR(VLOOKUP($A312,'RAB Cat Lookup'!$B$4:$E$351,4,FALSE))=TRUE,"Unallocated",VLOOKUP($A312,'RAB Cat Lookup'!$B$4:$E$351,4,FALSE))</f>
        <v>Sub-transmission lines and cables</v>
      </c>
      <c r="AU312" s="121" t="str">
        <f t="shared" si="34"/>
        <v/>
      </c>
    </row>
    <row r="313" spans="1:47" x14ac:dyDescent="0.25">
      <c r="A313" s="217" t="s">
        <v>494</v>
      </c>
      <c r="B313" s="217" t="s">
        <v>217</v>
      </c>
      <c r="C313" s="123" t="s">
        <v>512</v>
      </c>
      <c r="D313" s="218">
        <f>S313/Config!A$40</f>
        <v>183374.86810522649</v>
      </c>
      <c r="E313" s="219">
        <f>T313/Config!B$40</f>
        <v>12136.708108437495</v>
      </c>
      <c r="F313" s="219">
        <f>U313/Config!C$40</f>
        <v>0</v>
      </c>
      <c r="G313" s="219">
        <f>V313/Config!D$40</f>
        <v>0</v>
      </c>
      <c r="H313" s="219">
        <f>IF('Division Lvl'!H313="","",'Division Lvl'!H313/Escalators!C$11)</f>
        <v>0</v>
      </c>
      <c r="I313" s="220">
        <f>IF('Division Lvl'!I313="","",'Division Lvl'!I313/Escalators!D$11)</f>
        <v>0</v>
      </c>
      <c r="J313" s="220">
        <f>IF('Division Lvl'!J313="","",'Division Lvl'!J313/Escalators!E$11)</f>
        <v>0</v>
      </c>
      <c r="K313" s="220">
        <f>IF('Division Lvl'!K313="","",'Division Lvl'!K313/Escalators!F$11)</f>
        <v>0</v>
      </c>
      <c r="L313" s="220">
        <f>IF('Division Lvl'!L313="","",'Division Lvl'!L313/Escalators!G$11)</f>
        <v>0</v>
      </c>
      <c r="M313" s="220">
        <f>IF('Division Lvl'!M313="","",'Division Lvl'!M313/Escalators!H$11)</f>
        <v>0</v>
      </c>
      <c r="N313" s="220">
        <f>IF('Division Lvl'!N313="","",'Division Lvl'!N313/Escalators!I$11)</f>
        <v>0</v>
      </c>
      <c r="O313" s="220">
        <f>IF('Division Lvl'!O313="","",'Division Lvl'!O313/Escalators!J$11)</f>
        <v>0</v>
      </c>
      <c r="P313" s="220">
        <f>IF('Division Lvl'!P313="","",'Division Lvl'!P313/Escalators!K$11)</f>
        <v>0</v>
      </c>
      <c r="Q313" s="220">
        <f>IF('Division Lvl'!Q313="","",'Division Lvl'!Q313/Escalators!L$11)</f>
        <v>0</v>
      </c>
      <c r="R313" s="221">
        <v>0</v>
      </c>
      <c r="S313" s="222">
        <v>166128.57999999999</v>
      </c>
      <c r="T313" s="223">
        <v>11270.139999999998</v>
      </c>
      <c r="U313" s="223">
        <v>0</v>
      </c>
      <c r="V313" s="223">
        <v>0</v>
      </c>
      <c r="W313" s="223">
        <v>0</v>
      </c>
      <c r="X313" s="224">
        <f>I313*Config!F$40</f>
        <v>0</v>
      </c>
      <c r="Y313" s="224">
        <f>J313*Config!G$40</f>
        <v>0</v>
      </c>
      <c r="Z313" s="224">
        <f>K313*Config!H$40</f>
        <v>0</v>
      </c>
      <c r="AA313" s="224">
        <f>L313*Config!I$40</f>
        <v>0</v>
      </c>
      <c r="AB313" s="224">
        <f>M313*Config!J$40</f>
        <v>0</v>
      </c>
      <c r="AC313" s="224">
        <f>N313*Config!K$40</f>
        <v>0</v>
      </c>
      <c r="AD313" s="224">
        <f>O313*Config!L$40</f>
        <v>0</v>
      </c>
      <c r="AE313" s="224">
        <f>P313*Config!M$40</f>
        <v>0</v>
      </c>
      <c r="AF313" s="224">
        <f>Q313*Config!N$40</f>
        <v>0</v>
      </c>
      <c r="AG313" s="225">
        <f>R313*Config!O$40</f>
        <v>0</v>
      </c>
      <c r="AH313" s="226">
        <f t="shared" si="28"/>
        <v>0</v>
      </c>
      <c r="AI313" s="220">
        <f t="shared" si="29"/>
        <v>0</v>
      </c>
      <c r="AJ313" s="224">
        <f t="shared" si="30"/>
        <v>0</v>
      </c>
      <c r="AK313" s="225">
        <f t="shared" si="31"/>
        <v>0</v>
      </c>
      <c r="AL313" s="227" t="str">
        <f>IF(OR(SUM(X313:AG313)&lt;&gt;0,A313="EH"),INDEX(CASH!$B:$B,MATCH(A313,CASH!$A:$A,0)),"")</f>
        <v/>
      </c>
      <c r="AM313" s="231">
        <v>4950</v>
      </c>
      <c r="AN313" s="228">
        <f t="shared" si="32"/>
        <v>0.12482092704578877</v>
      </c>
      <c r="AO313" s="122" t="str">
        <f>IF(ISERROR(VLOOKUP(A313,Config!$A$12:$A$32,1,FALSE)),LEFT(A313,2),"PRL")</f>
        <v>TS</v>
      </c>
      <c r="AP313" s="122" t="str">
        <f t="shared" si="33"/>
        <v>TS001s</v>
      </c>
      <c r="AQ313" s="163" t="s">
        <v>882</v>
      </c>
      <c r="AR313" s="229" t="s">
        <v>781</v>
      </c>
      <c r="AS313" s="367" t="str">
        <f>IF(ISERROR(VLOOKUP($A313,'RAB Cat Lookup'!$B$4:$E$351,2,FALSE))=TRUE,"Unallocated",VLOOKUP($A313,'RAB Cat Lookup'!$B$4:$E$351,2,FALSE))</f>
        <v>Unallocated</v>
      </c>
      <c r="AT313" s="367" t="str">
        <f>IF(ISERROR(VLOOKUP($A313,'RAB Cat Lookup'!$B$4:$E$351,4,FALSE))=TRUE,"Unallocated",VLOOKUP($A313,'RAB Cat Lookup'!$B$4:$E$351,4,FALSE))</f>
        <v>Unallocated</v>
      </c>
      <c r="AU313" s="121" t="str">
        <f t="shared" si="34"/>
        <v/>
      </c>
    </row>
    <row r="314" spans="1:47" x14ac:dyDescent="0.25">
      <c r="A314" s="217" t="s">
        <v>2</v>
      </c>
      <c r="B314" s="217" t="s">
        <v>218</v>
      </c>
      <c r="C314" s="123" t="s">
        <v>512</v>
      </c>
      <c r="D314" s="218">
        <f>S314/Config!A$40</f>
        <v>6412.7334456328108</v>
      </c>
      <c r="E314" s="219">
        <f>T314/Config!B$40</f>
        <v>142114.67124375</v>
      </c>
      <c r="F314" s="219">
        <f>U314/Config!C$40</f>
        <v>0</v>
      </c>
      <c r="G314" s="219">
        <f>V314/Config!D$40</f>
        <v>5539.2434999999996</v>
      </c>
      <c r="H314" s="219">
        <f>IF('Division Lvl'!H314="","",'Division Lvl'!H314/Escalators!C$11)</f>
        <v>100000</v>
      </c>
      <c r="I314" s="220">
        <f>IF('Division Lvl'!I314="","",'Division Lvl'!I314/Escalators!D$11)</f>
        <v>0</v>
      </c>
      <c r="J314" s="220">
        <f>IF('Division Lvl'!J314="","",'Division Lvl'!J314/Escalators!E$11)</f>
        <v>0</v>
      </c>
      <c r="K314" s="220">
        <f>IF('Division Lvl'!K314="","",'Division Lvl'!K314/Escalators!F$11)</f>
        <v>0</v>
      </c>
      <c r="L314" s="220">
        <f>IF('Division Lvl'!L314="","",'Division Lvl'!L314/Escalators!G$11)</f>
        <v>358976.82930996199</v>
      </c>
      <c r="M314" s="220">
        <f>IF('Division Lvl'!M314="","",'Division Lvl'!M314/Escalators!H$11)</f>
        <v>358003.03542681277</v>
      </c>
      <c r="N314" s="220">
        <f>IF('Division Lvl'!N314="","",'Division Lvl'!N314/Escalators!I$11)</f>
        <v>358003.03542681277</v>
      </c>
      <c r="O314" s="220">
        <f>IF('Division Lvl'!O314="","",'Division Lvl'!O314/Escalators!J$11)</f>
        <v>358003.03542681277</v>
      </c>
      <c r="P314" s="220">
        <f>IF('Division Lvl'!P314="","",'Division Lvl'!P314/Escalators!K$11)</f>
        <v>358003.03542681277</v>
      </c>
      <c r="Q314" s="220">
        <f>IF('Division Lvl'!Q314="","",'Division Lvl'!Q314/Escalators!L$11)</f>
        <v>358003.03542681277</v>
      </c>
      <c r="R314" s="221">
        <v>362000</v>
      </c>
      <c r="S314" s="222">
        <v>5809.62</v>
      </c>
      <c r="T314" s="223">
        <v>131967.6</v>
      </c>
      <c r="U314" s="223">
        <v>0</v>
      </c>
      <c r="V314" s="223">
        <v>5404.14</v>
      </c>
      <c r="W314" s="223">
        <v>100000</v>
      </c>
      <c r="X314" s="224">
        <f>I314*Config!F$40</f>
        <v>0</v>
      </c>
      <c r="Y314" s="224">
        <f>J314*Config!G$40</f>
        <v>0</v>
      </c>
      <c r="Z314" s="224">
        <f>K314*Config!H$40</f>
        <v>0</v>
      </c>
      <c r="AA314" s="224">
        <f>L314*Config!I$40</f>
        <v>396243.25162802631</v>
      </c>
      <c r="AB314" s="224">
        <f>M314*Config!J$40</f>
        <v>405047.57452166924</v>
      </c>
      <c r="AC314" s="224">
        <f>N314*Config!K$40</f>
        <v>415173.7638847109</v>
      </c>
      <c r="AD314" s="224">
        <f>O314*Config!L$40</f>
        <v>425553.10798182874</v>
      </c>
      <c r="AE314" s="224">
        <f>P314*Config!M$40</f>
        <v>436191.93568137439</v>
      </c>
      <c r="AF314" s="224">
        <f>Q314*Config!N$40</f>
        <v>447096.7340734087</v>
      </c>
      <c r="AG314" s="225">
        <f>R314*Config!O$40</f>
        <v>463390.60499908129</v>
      </c>
      <c r="AH314" s="226">
        <f t="shared" si="28"/>
        <v>716979.8647367747</v>
      </c>
      <c r="AI314" s="220">
        <f t="shared" si="29"/>
        <v>2510992.0064440258</v>
      </c>
      <c r="AJ314" s="224">
        <f t="shared" si="30"/>
        <v>801290.82614969555</v>
      </c>
      <c r="AK314" s="225">
        <f t="shared" si="31"/>
        <v>2988696.9727700995</v>
      </c>
      <c r="AL314" s="227">
        <f>IF(OR(SUM(X314:AG314)&lt;&gt;0,A314="EH"),INDEX(CASH!$B:$B,MATCH(A314,CASH!$A:$A,0)),"")</f>
        <v>240</v>
      </c>
      <c r="AM314" s="122">
        <f>AL314*VLOOKUP(C314,Config!$A$3:$C$9,3,FALSE)</f>
        <v>3600</v>
      </c>
      <c r="AN314" s="228">
        <f t="shared" si="32"/>
        <v>0.42425142341397026</v>
      </c>
      <c r="AO314" s="122" t="str">
        <f>IF(ISERROR(VLOOKUP(A314,Config!$A$12:$A$32,1,FALSE)),LEFT(A314,2),"PRL")</f>
        <v>TS</v>
      </c>
      <c r="AP314" s="122" t="str">
        <f t="shared" si="33"/>
        <v>TS004s</v>
      </c>
      <c r="AQ314" s="163" t="s">
        <v>882</v>
      </c>
      <c r="AR314" s="229" t="s">
        <v>781</v>
      </c>
      <c r="AS314" s="367" t="str">
        <f>IF(ISERROR(VLOOKUP($A314,'RAB Cat Lookup'!$B$4:$E$351,2,FALSE))=TRUE,"Unallocated",VLOOKUP($A314,'RAB Cat Lookup'!$B$4:$E$351,2,FALSE))</f>
        <v>Std</v>
      </c>
      <c r="AT314" s="367" t="str">
        <f>IF(ISERROR(VLOOKUP($A314,'RAB Cat Lookup'!$B$4:$E$351,4,FALSE))=TRUE,"Unallocated",VLOOKUP($A314,'RAB Cat Lookup'!$B$4:$E$351,4,FALSE))</f>
        <v>Substations</v>
      </c>
      <c r="AU314" s="121" t="str">
        <f t="shared" si="34"/>
        <v/>
      </c>
    </row>
    <row r="315" spans="1:47" x14ac:dyDescent="0.25">
      <c r="A315" s="217" t="s">
        <v>4</v>
      </c>
      <c r="B315" s="217" t="s">
        <v>219</v>
      </c>
      <c r="C315" s="123" t="s">
        <v>512</v>
      </c>
      <c r="D315" s="218">
        <f>S315/Config!A$40</f>
        <v>1061307.0099558476</v>
      </c>
      <c r="E315" s="219">
        <f>T315/Config!B$40</f>
        <v>834040.35248406231</v>
      </c>
      <c r="F315" s="219">
        <f>U315/Config!C$40</f>
        <v>103727.65992500003</v>
      </c>
      <c r="G315" s="219">
        <f>V315/Config!D$40</f>
        <v>3365934.77</v>
      </c>
      <c r="H315" s="219">
        <f>IF('Division Lvl'!H315="","",'Division Lvl'!H315/Escalators!C$11)</f>
        <v>1522311.5100000002</v>
      </c>
      <c r="I315" s="220">
        <f>IF('Division Lvl'!I315="","",'Division Lvl'!I315/Escalators!D$11)</f>
        <v>0</v>
      </c>
      <c r="J315" s="220">
        <f>IF('Division Lvl'!J315="","",'Division Lvl'!J315/Escalators!E$11)</f>
        <v>0</v>
      </c>
      <c r="K315" s="220">
        <f>IF('Division Lvl'!K315="","",'Division Lvl'!K315/Escalators!F$11)</f>
        <v>0</v>
      </c>
      <c r="L315" s="220">
        <f>IF('Division Lvl'!L315="","",'Division Lvl'!L315/Escalators!G$11)</f>
        <v>763569.49880848266</v>
      </c>
      <c r="M315" s="220">
        <f>IF('Division Lvl'!M315="","",'Division Lvl'!M315/Escalators!H$11)</f>
        <v>761498.16927802726</v>
      </c>
      <c r="N315" s="220">
        <f>IF('Division Lvl'!N315="","",'Division Lvl'!N315/Escalators!I$11)</f>
        <v>1170927.0550976419</v>
      </c>
      <c r="O315" s="220">
        <f>IF('Division Lvl'!O315="","",'Division Lvl'!O315/Escalators!J$11)</f>
        <v>1170927.0550976419</v>
      </c>
      <c r="P315" s="220">
        <f>IF('Division Lvl'!P315="","",'Division Lvl'!P315/Escalators!K$11)</f>
        <v>1170927.0550976419</v>
      </c>
      <c r="Q315" s="220">
        <f>IF('Division Lvl'!Q315="","",'Division Lvl'!Q315/Escalators!L$11)</f>
        <v>1170927.0550976419</v>
      </c>
      <c r="R315" s="221">
        <v>1184000</v>
      </c>
      <c r="S315" s="222">
        <v>961491.77000000025</v>
      </c>
      <c r="T315" s="223">
        <v>774489.38</v>
      </c>
      <c r="U315" s="223">
        <v>98729.480000000025</v>
      </c>
      <c r="V315" s="223">
        <v>3283838.8000000003</v>
      </c>
      <c r="W315" s="223">
        <v>1522311.5100000002</v>
      </c>
      <c r="X315" s="224">
        <f>I315*Config!F$40</f>
        <v>0</v>
      </c>
      <c r="Y315" s="224">
        <f>J315*Config!G$40</f>
        <v>0</v>
      </c>
      <c r="Z315" s="224">
        <f>K315*Config!H$40</f>
        <v>0</v>
      </c>
      <c r="AA315" s="224">
        <f>L315*Config!I$40</f>
        <v>842837.85567287356</v>
      </c>
      <c r="AB315" s="224">
        <f>M315*Config!J$40</f>
        <v>861565.28282233514</v>
      </c>
      <c r="AC315" s="224">
        <f>N315*Config!K$40</f>
        <v>1357916.3990041376</v>
      </c>
      <c r="AD315" s="224">
        <f>O315*Config!L$40</f>
        <v>1391864.3089792409</v>
      </c>
      <c r="AE315" s="224">
        <f>P315*Config!M$40</f>
        <v>1426660.916703722</v>
      </c>
      <c r="AF315" s="224">
        <f>Q315*Config!N$40</f>
        <v>1462327.4396213146</v>
      </c>
      <c r="AG315" s="225">
        <f>R315*Config!O$40</f>
        <v>1515620.1003284869</v>
      </c>
      <c r="AH315" s="226">
        <f t="shared" si="28"/>
        <v>1525067.6680865099</v>
      </c>
      <c r="AI315" s="220">
        <f t="shared" si="29"/>
        <v>7392775.8884770777</v>
      </c>
      <c r="AJ315" s="224">
        <f t="shared" si="30"/>
        <v>1704403.1384952087</v>
      </c>
      <c r="AK315" s="225">
        <f t="shared" si="31"/>
        <v>8858792.3031321093</v>
      </c>
      <c r="AL315" s="227">
        <f>IF(OR(SUM(X315:AG315)&lt;&gt;0,A315="EH"),INDEX(CASH!$B:$B,MATCH(A315,CASH!$A:$A,0)),"")</f>
        <v>240</v>
      </c>
      <c r="AM315" s="122">
        <f>AL315*VLOOKUP(C315,Config!$A$3:$C$9,3,FALSE)</f>
        <v>3600</v>
      </c>
      <c r="AN315" s="228">
        <f t="shared" si="32"/>
        <v>0.42425142341397026</v>
      </c>
      <c r="AO315" s="122" t="str">
        <f>IF(ISERROR(VLOOKUP(A315,Config!$A$12:$A$32,1,FALSE)),LEFT(A315,2),"PRL")</f>
        <v>TS</v>
      </c>
      <c r="AP315" s="122" t="str">
        <f t="shared" si="33"/>
        <v>TS005s</v>
      </c>
      <c r="AQ315" s="163" t="s">
        <v>882</v>
      </c>
      <c r="AR315" s="229" t="s">
        <v>781</v>
      </c>
      <c r="AS315" s="367" t="str">
        <f>IF(ISERROR(VLOOKUP($A315,'RAB Cat Lookup'!$B$4:$E$351,2,FALSE))=TRUE,"Unallocated",VLOOKUP($A315,'RAB Cat Lookup'!$B$4:$E$351,2,FALSE))</f>
        <v>Std</v>
      </c>
      <c r="AT315" s="367" t="str">
        <f>IF(ISERROR(VLOOKUP($A315,'RAB Cat Lookup'!$B$4:$E$351,4,FALSE))=TRUE,"Unallocated",VLOOKUP($A315,'RAB Cat Lookup'!$B$4:$E$351,4,FALSE))</f>
        <v>Substations</v>
      </c>
      <c r="AU315" s="121" t="str">
        <f t="shared" si="34"/>
        <v/>
      </c>
    </row>
    <row r="316" spans="1:47" x14ac:dyDescent="0.25">
      <c r="A316" s="217" t="s">
        <v>5</v>
      </c>
      <c r="B316" s="217" t="s">
        <v>220</v>
      </c>
      <c r="C316" s="123" t="s">
        <v>512</v>
      </c>
      <c r="D316" s="218">
        <f>S316/Config!A$40</f>
        <v>0</v>
      </c>
      <c r="E316" s="219">
        <f>T316/Config!B$40</f>
        <v>0</v>
      </c>
      <c r="F316" s="219">
        <f>U316/Config!C$40</f>
        <v>0</v>
      </c>
      <c r="G316" s="219">
        <f>V316/Config!D$40</f>
        <v>27910.514249999993</v>
      </c>
      <c r="H316" s="219">
        <f>IF('Division Lvl'!H316="","",'Division Lvl'!H316/Escalators!C$11)</f>
        <v>33.590000000000003</v>
      </c>
      <c r="I316" s="220">
        <f>IF('Division Lvl'!I316="","",'Division Lvl'!I316/Escalators!D$11)</f>
        <v>0</v>
      </c>
      <c r="J316" s="220">
        <f>IF('Division Lvl'!J316="","",'Division Lvl'!J316/Escalators!E$11)</f>
        <v>349062.16088625201</v>
      </c>
      <c r="K316" s="220">
        <f>IF('Division Lvl'!K316="","",'Division Lvl'!K316/Escalators!F$11)</f>
        <v>348143.00484192633</v>
      </c>
      <c r="L316" s="220">
        <f>IF('Division Lvl'!L316="","",'Division Lvl'!L316/Escalators!G$11)</f>
        <v>0</v>
      </c>
      <c r="M316" s="220">
        <f>IF('Division Lvl'!M316="","",'Division Lvl'!M316/Escalators!H$11)</f>
        <v>0</v>
      </c>
      <c r="N316" s="220">
        <f>IF('Division Lvl'!N316="","",'Division Lvl'!N316/Escalators!I$11)</f>
        <v>0</v>
      </c>
      <c r="O316" s="220">
        <f>IF('Division Lvl'!O316="","",'Division Lvl'!O316/Escalators!J$11)</f>
        <v>0</v>
      </c>
      <c r="P316" s="220">
        <f>IF('Division Lvl'!P316="","",'Division Lvl'!P316/Escalators!K$11)</f>
        <v>0</v>
      </c>
      <c r="Q316" s="220">
        <f>IF('Division Lvl'!Q316="","",'Division Lvl'!Q316/Escalators!L$11)</f>
        <v>0</v>
      </c>
      <c r="R316" s="221">
        <v>0</v>
      </c>
      <c r="S316" s="222">
        <v>0</v>
      </c>
      <c r="T316" s="223">
        <v>0</v>
      </c>
      <c r="U316" s="223">
        <v>0</v>
      </c>
      <c r="V316" s="223">
        <v>27229.769999999997</v>
      </c>
      <c r="W316" s="223">
        <v>33.590000000000003</v>
      </c>
      <c r="X316" s="224">
        <f>I316*Config!F$40</f>
        <v>0</v>
      </c>
      <c r="Y316" s="224">
        <f>J316*Config!G$40</f>
        <v>366733.43278111849</v>
      </c>
      <c r="Z316" s="224">
        <f>K316*Config!H$40</f>
        <v>374911.93807360006</v>
      </c>
      <c r="AA316" s="224">
        <f>L316*Config!I$40</f>
        <v>0</v>
      </c>
      <c r="AB316" s="224">
        <f>M316*Config!J$40</f>
        <v>0</v>
      </c>
      <c r="AC316" s="224">
        <f>N316*Config!K$40</f>
        <v>0</v>
      </c>
      <c r="AD316" s="224">
        <f>O316*Config!L$40</f>
        <v>0</v>
      </c>
      <c r="AE316" s="224">
        <f>P316*Config!M$40</f>
        <v>0</v>
      </c>
      <c r="AF316" s="224">
        <f>Q316*Config!N$40</f>
        <v>0</v>
      </c>
      <c r="AG316" s="225">
        <f>R316*Config!O$40</f>
        <v>0</v>
      </c>
      <c r="AH316" s="226">
        <f t="shared" si="28"/>
        <v>697205.16572817834</v>
      </c>
      <c r="AI316" s="220">
        <f t="shared" si="29"/>
        <v>697205.16572817834</v>
      </c>
      <c r="AJ316" s="224">
        <f t="shared" si="30"/>
        <v>741645.37085471861</v>
      </c>
      <c r="AK316" s="225">
        <f t="shared" si="31"/>
        <v>741645.37085471861</v>
      </c>
      <c r="AL316" s="227">
        <f>IF(OR(SUM(X316:AG316)&lt;&gt;0,A316="EH"),INDEX(CASH!$B:$B,MATCH(A316,CASH!$A:$A,0)),"")</f>
        <v>230</v>
      </c>
      <c r="AM316" s="122">
        <f>AL316*VLOOKUP(C316,Config!$A$3:$C$9,3,FALSE)</f>
        <v>3450</v>
      </c>
      <c r="AN316" s="228">
        <f t="shared" si="32"/>
        <v>0.50988791794492228</v>
      </c>
      <c r="AO316" s="122" t="str">
        <f>IF(ISERROR(VLOOKUP(A316,Config!$A$12:$A$32,1,FALSE)),LEFT(A316,2),"PRL")</f>
        <v>TS</v>
      </c>
      <c r="AP316" s="122" t="str">
        <f t="shared" si="33"/>
        <v>TS007s</v>
      </c>
      <c r="AQ316" s="163" t="s">
        <v>882</v>
      </c>
      <c r="AR316" s="229" t="s">
        <v>781</v>
      </c>
      <c r="AS316" s="367" t="str">
        <f>IF(ISERROR(VLOOKUP($A316,'RAB Cat Lookup'!$B$4:$E$351,2,FALSE))=TRUE,"Unallocated",VLOOKUP($A316,'RAB Cat Lookup'!$B$4:$E$351,2,FALSE))</f>
        <v>Std</v>
      </c>
      <c r="AT316" s="367" t="str">
        <f>IF(ISERROR(VLOOKUP($A316,'RAB Cat Lookup'!$B$4:$E$351,4,FALSE))=TRUE,"Unallocated",VLOOKUP($A316,'RAB Cat Lookup'!$B$4:$E$351,4,FALSE))</f>
        <v>Substations</v>
      </c>
      <c r="AU316" s="121" t="str">
        <f t="shared" si="34"/>
        <v/>
      </c>
    </row>
    <row r="317" spans="1:47" x14ac:dyDescent="0.25">
      <c r="A317" s="217" t="s">
        <v>6</v>
      </c>
      <c r="B317" s="217" t="s">
        <v>222</v>
      </c>
      <c r="C317" s="123" t="s">
        <v>512</v>
      </c>
      <c r="D317" s="218">
        <f>S317/Config!A$40</f>
        <v>359859.07385943743</v>
      </c>
      <c r="E317" s="219">
        <f>T317/Config!B$40</f>
        <v>161080.90123796876</v>
      </c>
      <c r="F317" s="219">
        <f>U317/Config!C$40</f>
        <v>261411.0282375</v>
      </c>
      <c r="G317" s="219">
        <f>V317/Config!D$40</f>
        <v>689744.88599999994</v>
      </c>
      <c r="H317" s="219">
        <f>IF('Division Lvl'!H317="","",'Division Lvl'!H317/Escalators!C$11)</f>
        <v>1300326.8399999999</v>
      </c>
      <c r="I317" s="220">
        <f>IF('Division Lvl'!I317="","",'Division Lvl'!I317/Escalators!D$11)</f>
        <v>519475.78651682223</v>
      </c>
      <c r="J317" s="220">
        <f>IF('Division Lvl'!J317="","",'Division Lvl'!J317/Escalators!E$11)</f>
        <v>518606.639031003</v>
      </c>
      <c r="K317" s="220">
        <f>IF('Division Lvl'!K317="","",'Division Lvl'!K317/Escalators!F$11)</f>
        <v>517241.03576514771</v>
      </c>
      <c r="L317" s="220">
        <f>IF('Division Lvl'!L317="","",'Division Lvl'!L317/Escalators!G$11)</f>
        <v>515657.32387066359</v>
      </c>
      <c r="M317" s="220">
        <f>IF('Division Lvl'!M317="","",'Division Lvl'!M317/Escalators!H$11)</f>
        <v>514258.50392801838</v>
      </c>
      <c r="N317" s="220">
        <f>IF('Division Lvl'!N317="","",'Division Lvl'!N317/Escalators!I$11)</f>
        <v>514258.50392801838</v>
      </c>
      <c r="O317" s="220">
        <f>IF('Division Lvl'!O317="","",'Division Lvl'!O317/Escalators!J$11)</f>
        <v>514258.50392801838</v>
      </c>
      <c r="P317" s="220">
        <f>IF('Division Lvl'!P317="","",'Division Lvl'!P317/Escalators!K$11)</f>
        <v>514258.50392801838</v>
      </c>
      <c r="Q317" s="220">
        <f>IF('Division Lvl'!Q317="","",'Division Lvl'!Q317/Escalators!L$11)</f>
        <v>514258.50392801838</v>
      </c>
      <c r="R317" s="221">
        <v>520000</v>
      </c>
      <c r="S317" s="222">
        <v>326014.56</v>
      </c>
      <c r="T317" s="223">
        <v>149579.63000000003</v>
      </c>
      <c r="U317" s="223">
        <v>248814.78</v>
      </c>
      <c r="V317" s="223">
        <v>672921.84</v>
      </c>
      <c r="W317" s="223">
        <v>1300326.8399999999</v>
      </c>
      <c r="X317" s="224">
        <f>I317*Config!F$40</f>
        <v>532462.68117974279</v>
      </c>
      <c r="Y317" s="224">
        <f>J317*Config!G$40</f>
        <v>544861.10013194743</v>
      </c>
      <c r="Z317" s="224">
        <f>K317*Config!H$40</f>
        <v>557012.02228077722</v>
      </c>
      <c r="AA317" s="224">
        <f>L317*Config!I$40</f>
        <v>569189.2012336289</v>
      </c>
      <c r="AB317" s="224">
        <f>M317*Config!J$40</f>
        <v>581836.29489300551</v>
      </c>
      <c r="AC317" s="224">
        <f>N317*Config!K$40</f>
        <v>596382.20226533071</v>
      </c>
      <c r="AD317" s="224">
        <f>O317*Config!L$40</f>
        <v>611291.7573219639</v>
      </c>
      <c r="AE317" s="224">
        <f>P317*Config!M$40</f>
        <v>626574.05125501298</v>
      </c>
      <c r="AF317" s="224">
        <f>Q317*Config!N$40</f>
        <v>642238.40253638825</v>
      </c>
      <c r="AG317" s="225">
        <f>R317*Config!O$40</f>
        <v>665643.96298210567</v>
      </c>
      <c r="AH317" s="226">
        <f t="shared" si="28"/>
        <v>2585239.2891116547</v>
      </c>
      <c r="AI317" s="220">
        <f t="shared" si="29"/>
        <v>5162273.3048237283</v>
      </c>
      <c r="AJ317" s="224">
        <f t="shared" si="30"/>
        <v>2785361.2997191022</v>
      </c>
      <c r="AK317" s="225">
        <f t="shared" si="31"/>
        <v>5927491.6760799047</v>
      </c>
      <c r="AL317" s="227">
        <f>IF(OR(SUM(X317:AG317)&lt;&gt;0,A317="EH"),INDEX(CASH!$B:$B,MATCH(A317,CASH!$A:$A,0)),"")</f>
        <v>370</v>
      </c>
      <c r="AM317" s="122">
        <f>AL317*VLOOKUP(C317,Config!$A$3:$C$9,3,FALSE)</f>
        <v>5550</v>
      </c>
      <c r="AN317" s="228">
        <f t="shared" si="32"/>
        <v>1.9394390772232612E-2</v>
      </c>
      <c r="AO317" s="122" t="str">
        <f>IF(ISERROR(VLOOKUP(A317,Config!$A$12:$A$32,1,FALSE)),LEFT(A317,2),"PRL")</f>
        <v>TS</v>
      </c>
      <c r="AP317" s="122" t="str">
        <f t="shared" si="33"/>
        <v>TS008s</v>
      </c>
      <c r="AQ317" s="163" t="s">
        <v>882</v>
      </c>
      <c r="AR317" s="229" t="s">
        <v>781</v>
      </c>
      <c r="AS317" s="367" t="str">
        <f>IF(ISERROR(VLOOKUP($A317,'RAB Cat Lookup'!$B$4:$E$351,2,FALSE))=TRUE,"Unallocated",VLOOKUP($A317,'RAB Cat Lookup'!$B$4:$E$351,2,FALSE))</f>
        <v>Std</v>
      </c>
      <c r="AT317" s="367" t="str">
        <f>IF(ISERROR(VLOOKUP($A317,'RAB Cat Lookup'!$B$4:$E$351,4,FALSE))=TRUE,"Unallocated",VLOOKUP($A317,'RAB Cat Lookup'!$B$4:$E$351,4,FALSE))</f>
        <v>Substations</v>
      </c>
      <c r="AU317" s="121" t="str">
        <f t="shared" si="34"/>
        <v/>
      </c>
    </row>
    <row r="318" spans="1:47" x14ac:dyDescent="0.25">
      <c r="A318" s="217" t="s">
        <v>6</v>
      </c>
      <c r="B318" s="217" t="s">
        <v>222</v>
      </c>
      <c r="C318" s="123" t="s">
        <v>778</v>
      </c>
      <c r="D318" s="218">
        <f>S318/Config!A$40</f>
        <v>0</v>
      </c>
      <c r="E318" s="219">
        <f>T318/Config!B$40</f>
        <v>0</v>
      </c>
      <c r="F318" s="219">
        <f>U318/Config!C$40</f>
        <v>0</v>
      </c>
      <c r="G318" s="219">
        <f>V318/Config!D$40</f>
        <v>0</v>
      </c>
      <c r="H318" s="219">
        <f>IF('Division Lvl'!H318="","",'Division Lvl'!H318/Escalators!C$11)</f>
        <v>0</v>
      </c>
      <c r="I318" s="220">
        <f>IF('Division Lvl'!I318="","",'Division Lvl'!I318/Escalators!D$11)</f>
        <v>0</v>
      </c>
      <c r="J318" s="220">
        <f>IF('Division Lvl'!J318="","",'Division Lvl'!J318/Escalators!E$11)</f>
        <v>0</v>
      </c>
      <c r="K318" s="220">
        <f>IF('Division Lvl'!K318="","",'Division Lvl'!K318/Escalators!F$11)</f>
        <v>0</v>
      </c>
      <c r="L318" s="220">
        <f>IF('Division Lvl'!L318="","",'Division Lvl'!L318/Escalators!G$11)</f>
        <v>0</v>
      </c>
      <c r="M318" s="220">
        <f>IF('Division Lvl'!M318="","",'Division Lvl'!M318/Escalators!H$11)</f>
        <v>0</v>
      </c>
      <c r="N318" s="220">
        <f>IF('Division Lvl'!N318="","",'Division Lvl'!N318/Escalators!I$11)</f>
        <v>514258.50392801838</v>
      </c>
      <c r="O318" s="220">
        <f>IF('Division Lvl'!O318="","",'Division Lvl'!O318/Escalators!J$11)</f>
        <v>514258.50392801838</v>
      </c>
      <c r="P318" s="220">
        <f>IF('Division Lvl'!P318="","",'Division Lvl'!P318/Escalators!K$11)</f>
        <v>514258.50392801838</v>
      </c>
      <c r="Q318" s="220">
        <f>IF('Division Lvl'!Q318="","",'Division Lvl'!Q318/Escalators!L$11)</f>
        <v>514258.50392801838</v>
      </c>
      <c r="R318" s="221">
        <v>520000</v>
      </c>
      <c r="S318" s="222">
        <v>0</v>
      </c>
      <c r="T318" s="223">
        <v>0</v>
      </c>
      <c r="U318" s="223">
        <v>0</v>
      </c>
      <c r="V318" s="223">
        <v>0</v>
      </c>
      <c r="W318" s="223">
        <v>0</v>
      </c>
      <c r="X318" s="224">
        <f>I318*Config!F$40</f>
        <v>0</v>
      </c>
      <c r="Y318" s="224">
        <f>J318*Config!G$40</f>
        <v>0</v>
      </c>
      <c r="Z318" s="224">
        <f>K318*Config!H$40</f>
        <v>0</v>
      </c>
      <c r="AA318" s="224">
        <f>L318*Config!I$40</f>
        <v>0</v>
      </c>
      <c r="AB318" s="224">
        <f>M318*Config!J$40</f>
        <v>0</v>
      </c>
      <c r="AC318" s="224">
        <f>N318*Config!K$40</f>
        <v>596382.20226533071</v>
      </c>
      <c r="AD318" s="224">
        <f>O318*Config!L$40</f>
        <v>611291.7573219639</v>
      </c>
      <c r="AE318" s="224">
        <f>P318*Config!M$40</f>
        <v>626574.05125501298</v>
      </c>
      <c r="AF318" s="224">
        <f>Q318*Config!N$40</f>
        <v>642238.40253638825</v>
      </c>
      <c r="AG318" s="225">
        <f>R318*Config!O$40</f>
        <v>665643.96298210567</v>
      </c>
      <c r="AH318" s="226">
        <f t="shared" si="28"/>
        <v>0</v>
      </c>
      <c r="AI318" s="220">
        <f t="shared" si="29"/>
        <v>2577034.0157120735</v>
      </c>
      <c r="AJ318" s="224">
        <f t="shared" si="30"/>
        <v>0</v>
      </c>
      <c r="AK318" s="225">
        <f t="shared" si="31"/>
        <v>3142130.3763608015</v>
      </c>
      <c r="AL318" s="227">
        <f>IF(OR(SUM(X318:AG318)&lt;&gt;0,A318="EH"),INDEX(CASH!$B:$B,MATCH(A318,CASH!$A:$A,0)),"")</f>
        <v>370</v>
      </c>
      <c r="AM318" s="122">
        <f>AL318*VLOOKUP(C318,Config!$A$3:$C$9,3,FALSE)</f>
        <v>3700</v>
      </c>
      <c r="AN318" s="228">
        <f t="shared" si="32"/>
        <v>0.38410230795100964</v>
      </c>
      <c r="AO318" s="122" t="str">
        <f>IF(ISERROR(VLOOKUP(A318,Config!$A$12:$A$32,1,FALSE)),LEFT(A318,2),"PRL")</f>
        <v>TS</v>
      </c>
      <c r="AP318" s="122" t="str">
        <f t="shared" si="33"/>
        <v>TS008m</v>
      </c>
      <c r="AQ318" s="163" t="s">
        <v>882</v>
      </c>
      <c r="AR318" s="229" t="s">
        <v>781</v>
      </c>
      <c r="AS318" s="367" t="str">
        <f>IF(ISERROR(VLOOKUP($A318,'RAB Cat Lookup'!$B$4:$E$351,2,FALSE))=TRUE,"Unallocated",VLOOKUP($A318,'RAB Cat Lookup'!$B$4:$E$351,2,FALSE))</f>
        <v>Std</v>
      </c>
      <c r="AT318" s="367" t="str">
        <f>IF(ISERROR(VLOOKUP($A318,'RAB Cat Lookup'!$B$4:$E$351,4,FALSE))=TRUE,"Unallocated",VLOOKUP($A318,'RAB Cat Lookup'!$B$4:$E$351,4,FALSE))</f>
        <v>Substations</v>
      </c>
      <c r="AU318" s="121" t="str">
        <f t="shared" si="34"/>
        <v/>
      </c>
    </row>
    <row r="319" spans="1:47" x14ac:dyDescent="0.25">
      <c r="A319" s="217" t="s">
        <v>7</v>
      </c>
      <c r="B319" s="217" t="s">
        <v>223</v>
      </c>
      <c r="C319" s="123" t="s">
        <v>512</v>
      </c>
      <c r="D319" s="218">
        <f>S319/Config!A$40</f>
        <v>79042.959361023415</v>
      </c>
      <c r="E319" s="219">
        <f>T319/Config!B$40</f>
        <v>570495.79589468741</v>
      </c>
      <c r="F319" s="219">
        <f>U319/Config!C$40</f>
        <v>1138445.188825001</v>
      </c>
      <c r="G319" s="219">
        <f>V319/Config!D$40</f>
        <v>1545833.1782500008</v>
      </c>
      <c r="H319" s="219">
        <f>IF('Division Lvl'!H319="","",'Division Lvl'!H319/Escalators!C$11)</f>
        <v>647392</v>
      </c>
      <c r="I319" s="220">
        <f>IF('Division Lvl'!I319="","",'Division Lvl'!I319/Escalators!D$11)</f>
        <v>0</v>
      </c>
      <c r="J319" s="220">
        <f>IF('Division Lvl'!J319="","",'Division Lvl'!J319/Escalators!E$11)</f>
        <v>0</v>
      </c>
      <c r="K319" s="220">
        <f>IF('Division Lvl'!K319="","",'Division Lvl'!K319/Escalators!F$11)</f>
        <v>0</v>
      </c>
      <c r="L319" s="220">
        <f>IF('Division Lvl'!L319="","",'Division Lvl'!L319/Escalators!G$11)</f>
        <v>279644.93332985986</v>
      </c>
      <c r="M319" s="220">
        <f>IF('Division Lvl'!M319="","",'Division Lvl'!M319/Escalators!H$11)</f>
        <v>0</v>
      </c>
      <c r="N319" s="220">
        <f>IF('Division Lvl'!N319="","",'Division Lvl'!N319/Escalators!I$11)</f>
        <v>278886.34251480998</v>
      </c>
      <c r="O319" s="220">
        <f>IF('Division Lvl'!O319="","",'Division Lvl'!O319/Escalators!J$11)</f>
        <v>0</v>
      </c>
      <c r="P319" s="220">
        <f>IF('Division Lvl'!P319="","",'Division Lvl'!P319/Escalators!K$11)</f>
        <v>0</v>
      </c>
      <c r="Q319" s="220">
        <f>IF('Division Lvl'!Q319="","",'Division Lvl'!Q319/Escalators!L$11)</f>
        <v>0</v>
      </c>
      <c r="R319" s="221">
        <v>0</v>
      </c>
      <c r="S319" s="222">
        <v>71609.02</v>
      </c>
      <c r="T319" s="223">
        <v>529762.06000000006</v>
      </c>
      <c r="U319" s="223">
        <v>1083588.5200000009</v>
      </c>
      <c r="V319" s="223">
        <v>1508129.9300000009</v>
      </c>
      <c r="W319" s="223">
        <v>647392</v>
      </c>
      <c r="X319" s="224">
        <f>I319*Config!F$40</f>
        <v>0</v>
      </c>
      <c r="Y319" s="224">
        <f>J319*Config!G$40</f>
        <v>0</v>
      </c>
      <c r="Z319" s="224">
        <f>K319*Config!H$40</f>
        <v>0</v>
      </c>
      <c r="AA319" s="224">
        <f>L319*Config!I$40</f>
        <v>308675.68220746797</v>
      </c>
      <c r="AB319" s="224">
        <f>M319*Config!J$40</f>
        <v>0</v>
      </c>
      <c r="AC319" s="224">
        <f>N319*Config!K$40</f>
        <v>323422.65584389085</v>
      </c>
      <c r="AD319" s="224">
        <f>O319*Config!L$40</f>
        <v>0</v>
      </c>
      <c r="AE319" s="224">
        <f>P319*Config!M$40</f>
        <v>0</v>
      </c>
      <c r="AF319" s="224">
        <f>Q319*Config!N$40</f>
        <v>0</v>
      </c>
      <c r="AG319" s="225">
        <f>R319*Config!O$40</f>
        <v>0</v>
      </c>
      <c r="AH319" s="226">
        <f t="shared" si="28"/>
        <v>279644.93332985986</v>
      </c>
      <c r="AI319" s="220">
        <f t="shared" si="29"/>
        <v>558531.2758446699</v>
      </c>
      <c r="AJ319" s="224">
        <f t="shared" si="30"/>
        <v>308675.68220746797</v>
      </c>
      <c r="AK319" s="225">
        <f t="shared" si="31"/>
        <v>632098.33805135882</v>
      </c>
      <c r="AL319" s="227">
        <f>IF(OR(SUM(X319:AG319)&lt;&gt;0,A319="EH"),INDEX(CASH!$B:$B,MATCH(A319,CASH!$A:$A,0)),"")</f>
        <v>190</v>
      </c>
      <c r="AM319" s="122">
        <f>AL319*VLOOKUP(C319,Config!$A$3:$C$9,3,FALSE)</f>
        <v>2850</v>
      </c>
      <c r="AN319" s="228">
        <f t="shared" si="32"/>
        <v>0.65728805041321381</v>
      </c>
      <c r="AO319" s="122" t="str">
        <f>IF(ISERROR(VLOOKUP(A319,Config!$A$12:$A$32,1,FALSE)),LEFT(A319,2),"PRL")</f>
        <v>TS</v>
      </c>
      <c r="AP319" s="122" t="str">
        <f t="shared" si="33"/>
        <v>TS009s</v>
      </c>
      <c r="AQ319" s="163" t="s">
        <v>882</v>
      </c>
      <c r="AR319" s="229" t="s">
        <v>781</v>
      </c>
      <c r="AS319" s="367" t="str">
        <f>IF(ISERROR(VLOOKUP($A319,'RAB Cat Lookup'!$B$4:$E$351,2,FALSE))=TRUE,"Unallocated",VLOOKUP($A319,'RAB Cat Lookup'!$B$4:$E$351,2,FALSE))</f>
        <v>Std</v>
      </c>
      <c r="AT319" s="367" t="str">
        <f>IF(ISERROR(VLOOKUP($A319,'RAB Cat Lookup'!$B$4:$E$351,4,FALSE))=TRUE,"Unallocated",VLOOKUP($A319,'RAB Cat Lookup'!$B$4:$E$351,4,FALSE))</f>
        <v>Substations</v>
      </c>
      <c r="AU319" s="121" t="str">
        <f t="shared" si="34"/>
        <v/>
      </c>
    </row>
    <row r="320" spans="1:47" x14ac:dyDescent="0.25">
      <c r="A320" s="217" t="s">
        <v>495</v>
      </c>
      <c r="B320" s="217" t="s">
        <v>581</v>
      </c>
      <c r="C320" s="123" t="s">
        <v>512</v>
      </c>
      <c r="D320" s="218">
        <f>S320/Config!A$40</f>
        <v>566.3663941796874</v>
      </c>
      <c r="E320" s="219">
        <f>T320/Config!B$40</f>
        <v>0</v>
      </c>
      <c r="F320" s="219">
        <f>U320/Config!C$40</f>
        <v>0</v>
      </c>
      <c r="G320" s="219">
        <f>V320/Config!D$40</f>
        <v>0</v>
      </c>
      <c r="H320" s="219">
        <f>IF('Division Lvl'!H320="","",'Division Lvl'!H320/Escalators!C$11)</f>
        <v>0</v>
      </c>
      <c r="I320" s="220">
        <f>IF('Division Lvl'!I320="","",'Division Lvl'!I320/Escalators!D$11)</f>
        <v>0</v>
      </c>
      <c r="J320" s="220">
        <f>IF('Division Lvl'!J320="","",'Division Lvl'!J320/Escalators!E$11)</f>
        <v>0</v>
      </c>
      <c r="K320" s="220">
        <f>IF('Division Lvl'!K320="","",'Division Lvl'!K320/Escalators!F$11)</f>
        <v>0</v>
      </c>
      <c r="L320" s="220">
        <f>IF('Division Lvl'!L320="","",'Division Lvl'!L320/Escalators!G$11)</f>
        <v>0</v>
      </c>
      <c r="M320" s="220">
        <f>IF('Division Lvl'!M320="","",'Division Lvl'!M320/Escalators!H$11)</f>
        <v>0</v>
      </c>
      <c r="N320" s="220">
        <f>IF('Division Lvl'!N320="","",'Division Lvl'!N320/Escalators!I$11)</f>
        <v>0</v>
      </c>
      <c r="O320" s="220">
        <f>IF('Division Lvl'!O320="","",'Division Lvl'!O320/Escalators!J$11)</f>
        <v>0</v>
      </c>
      <c r="P320" s="220">
        <f>IF('Division Lvl'!P320="","",'Division Lvl'!P320/Escalators!K$11)</f>
        <v>0</v>
      </c>
      <c r="Q320" s="220">
        <f>IF('Division Lvl'!Q320="","",'Division Lvl'!Q320/Escalators!L$11)</f>
        <v>0</v>
      </c>
      <c r="R320" s="221">
        <v>0</v>
      </c>
      <c r="S320" s="222">
        <v>513.1</v>
      </c>
      <c r="T320" s="223">
        <v>0</v>
      </c>
      <c r="U320" s="223">
        <v>0</v>
      </c>
      <c r="V320" s="223">
        <v>0</v>
      </c>
      <c r="W320" s="223">
        <v>0</v>
      </c>
      <c r="X320" s="224">
        <f>I320*Config!F$40</f>
        <v>0</v>
      </c>
      <c r="Y320" s="224">
        <f>J320*Config!G$40</f>
        <v>0</v>
      </c>
      <c r="Z320" s="224">
        <f>K320*Config!H$40</f>
        <v>0</v>
      </c>
      <c r="AA320" s="224">
        <f>L320*Config!I$40</f>
        <v>0</v>
      </c>
      <c r="AB320" s="224">
        <f>M320*Config!J$40</f>
        <v>0</v>
      </c>
      <c r="AC320" s="224">
        <f>N320*Config!K$40</f>
        <v>0</v>
      </c>
      <c r="AD320" s="224">
        <f>O320*Config!L$40</f>
        <v>0</v>
      </c>
      <c r="AE320" s="224">
        <f>P320*Config!M$40</f>
        <v>0</v>
      </c>
      <c r="AF320" s="224">
        <f>Q320*Config!N$40</f>
        <v>0</v>
      </c>
      <c r="AG320" s="225">
        <f>R320*Config!O$40</f>
        <v>0</v>
      </c>
      <c r="AH320" s="226">
        <f t="shared" si="28"/>
        <v>0</v>
      </c>
      <c r="AI320" s="220">
        <f t="shared" si="29"/>
        <v>0</v>
      </c>
      <c r="AJ320" s="224">
        <f t="shared" si="30"/>
        <v>0</v>
      </c>
      <c r="AK320" s="225">
        <f t="shared" si="31"/>
        <v>0</v>
      </c>
      <c r="AL320" s="227" t="str">
        <f>IF(OR(SUM(X320:AG320)&lt;&gt;0,A320="EH"),INDEX(CASH!$B:$B,MATCH(A320,CASH!$A:$A,0)),"")</f>
        <v/>
      </c>
      <c r="AM320" s="231">
        <v>4950</v>
      </c>
      <c r="AN320" s="228">
        <f t="shared" si="32"/>
        <v>0.12482092704578877</v>
      </c>
      <c r="AO320" s="122" t="str">
        <f>IF(ISERROR(VLOOKUP(A320,Config!$A$12:$A$32,1,FALSE)),LEFT(A320,2),"PRL")</f>
        <v>TS</v>
      </c>
      <c r="AP320" s="122" t="str">
        <f t="shared" si="33"/>
        <v>TS011s</v>
      </c>
      <c r="AQ320" s="163" t="s">
        <v>882</v>
      </c>
      <c r="AR320" s="229" t="s">
        <v>781</v>
      </c>
      <c r="AS320" s="367" t="str">
        <f>IF(ISERROR(VLOOKUP($A320,'RAB Cat Lookup'!$B$4:$E$351,2,FALSE))=TRUE,"Unallocated",VLOOKUP($A320,'RAB Cat Lookup'!$B$4:$E$351,2,FALSE))</f>
        <v>Unallocated</v>
      </c>
      <c r="AT320" s="367" t="str">
        <f>IF(ISERROR(VLOOKUP($A320,'RAB Cat Lookup'!$B$4:$E$351,4,FALSE))=TRUE,"Unallocated",VLOOKUP($A320,'RAB Cat Lookup'!$B$4:$E$351,4,FALSE))</f>
        <v>Unallocated</v>
      </c>
      <c r="AU320" s="121" t="str">
        <f t="shared" si="34"/>
        <v/>
      </c>
    </row>
    <row r="321" spans="1:47" x14ac:dyDescent="0.25">
      <c r="A321" s="217" t="s">
        <v>8</v>
      </c>
      <c r="B321" s="217" t="s">
        <v>224</v>
      </c>
      <c r="C321" s="123" t="s">
        <v>512</v>
      </c>
      <c r="D321" s="218">
        <f>S321/Config!A$40</f>
        <v>54916.567790507797</v>
      </c>
      <c r="E321" s="219">
        <f>T321/Config!B$40</f>
        <v>22110.502934374999</v>
      </c>
      <c r="F321" s="219">
        <f>U321/Config!C$40</f>
        <v>22485.392199999995</v>
      </c>
      <c r="G321" s="219">
        <f>V321/Config!D$40</f>
        <v>73212.510999999999</v>
      </c>
      <c r="H321" s="219">
        <f>IF('Division Lvl'!H321="","",'Division Lvl'!H321/Escalators!C$11)</f>
        <v>57400</v>
      </c>
      <c r="I321" s="220">
        <f>IF('Division Lvl'!I321="","",'Division Lvl'!I321/Escalators!D$11)</f>
        <v>36962.700194466197</v>
      </c>
      <c r="J321" s="220">
        <f>IF('Division Lvl'!J321="","",'Division Lvl'!J321/Escalators!E$11)</f>
        <v>49866.022983750285</v>
      </c>
      <c r="K321" s="220">
        <f>IF('Division Lvl'!K321="","",'Division Lvl'!K321/Escalators!F$11)</f>
        <v>49734.714977418051</v>
      </c>
      <c r="L321" s="220">
        <f>IF('Division Lvl'!L321="","",'Division Lvl'!L321/Escalators!G$11)</f>
        <v>49582.434987563807</v>
      </c>
      <c r="M321" s="220">
        <f>IF('Division Lvl'!M321="","",'Division Lvl'!M321/Escalators!H$11)</f>
        <v>24723.966535000884</v>
      </c>
      <c r="N321" s="220">
        <f>IF('Division Lvl'!N321="","",'Division Lvl'!N321/Escalators!I$11)</f>
        <v>49447.933070001767</v>
      </c>
      <c r="O321" s="220">
        <f>IF('Division Lvl'!O321="","",'Division Lvl'!O321/Escalators!J$11)</f>
        <v>49447.933070001767</v>
      </c>
      <c r="P321" s="220">
        <f>IF('Division Lvl'!P321="","",'Division Lvl'!P321/Escalators!K$11)</f>
        <v>49447.933070001767</v>
      </c>
      <c r="Q321" s="220">
        <f>IF('Division Lvl'!Q321="","",'Division Lvl'!Q321/Escalators!L$11)</f>
        <v>49447.933070001767</v>
      </c>
      <c r="R321" s="221">
        <v>50000</v>
      </c>
      <c r="S321" s="222">
        <v>49751.7</v>
      </c>
      <c r="T321" s="223">
        <v>20531.800000000003</v>
      </c>
      <c r="U321" s="223">
        <v>21401.919999999995</v>
      </c>
      <c r="V321" s="223">
        <v>71426.840000000011</v>
      </c>
      <c r="W321" s="223">
        <v>57400</v>
      </c>
      <c r="X321" s="224">
        <f>I321*Config!F$40</f>
        <v>37886.767699327851</v>
      </c>
      <c r="Y321" s="224">
        <f>J321*Config!G$40</f>
        <v>52390.490397302638</v>
      </c>
      <c r="Z321" s="224">
        <f>K321*Config!H$40</f>
        <v>53558.848296228578</v>
      </c>
      <c r="AA321" s="224">
        <f>L321*Config!I$40</f>
        <v>54729.730887848928</v>
      </c>
      <c r="AB321" s="224">
        <f>M321*Config!J$40</f>
        <v>27972.89879293296</v>
      </c>
      <c r="AC321" s="224">
        <f>N321*Config!K$40</f>
        <v>57344.442525512561</v>
      </c>
      <c r="AD321" s="224">
        <f>O321*Config!L$40</f>
        <v>58778.053588650379</v>
      </c>
      <c r="AE321" s="224">
        <f>P321*Config!M$40</f>
        <v>60247.50492836663</v>
      </c>
      <c r="AF321" s="224">
        <f>Q321*Config!N$40</f>
        <v>61753.69255157579</v>
      </c>
      <c r="AG321" s="225">
        <f>R321*Config!O$40</f>
        <v>64004.227209817851</v>
      </c>
      <c r="AH321" s="226">
        <f t="shared" si="28"/>
        <v>210869.83967819923</v>
      </c>
      <c r="AI321" s="220">
        <f t="shared" si="29"/>
        <v>458661.5719582063</v>
      </c>
      <c r="AJ321" s="224">
        <f t="shared" si="30"/>
        <v>226538.73607364099</v>
      </c>
      <c r="AK321" s="225">
        <f t="shared" si="31"/>
        <v>528666.65687756415</v>
      </c>
      <c r="AL321" s="227">
        <f>IF(OR(SUM(X321:AG321)&lt;&gt;0,A321="EH"),INDEX(CASH!$B:$B,MATCH(A321,CASH!$A:$A,0)),"")</f>
        <v>190</v>
      </c>
      <c r="AM321" s="122">
        <f>AL321*VLOOKUP(C321,Config!$A$3:$C$9,3,FALSE)</f>
        <v>2850</v>
      </c>
      <c r="AN321" s="228">
        <f t="shared" si="32"/>
        <v>0.65728805041321381</v>
      </c>
      <c r="AO321" s="122" t="str">
        <f>IF(ISERROR(VLOOKUP(A321,Config!$A$12:$A$32,1,FALSE)),LEFT(A321,2),"PRL")</f>
        <v>TS</v>
      </c>
      <c r="AP321" s="122" t="str">
        <f t="shared" si="33"/>
        <v>TS015s</v>
      </c>
      <c r="AQ321" s="163" t="s">
        <v>882</v>
      </c>
      <c r="AR321" s="229" t="s">
        <v>781</v>
      </c>
      <c r="AS321" s="367" t="str">
        <f>IF(ISERROR(VLOOKUP($A321,'RAB Cat Lookup'!$B$4:$E$351,2,FALSE))=TRUE,"Unallocated",VLOOKUP($A321,'RAB Cat Lookup'!$B$4:$E$351,2,FALSE))</f>
        <v>Std</v>
      </c>
      <c r="AT321" s="367" t="str">
        <f>IF(ISERROR(VLOOKUP($A321,'RAB Cat Lookup'!$B$4:$E$351,4,FALSE))=TRUE,"Unallocated",VLOOKUP($A321,'RAB Cat Lookup'!$B$4:$E$351,4,FALSE))</f>
        <v>Substations</v>
      </c>
      <c r="AU321" s="121" t="str">
        <f t="shared" si="34"/>
        <v/>
      </c>
    </row>
    <row r="322" spans="1:47" x14ac:dyDescent="0.25">
      <c r="A322" s="217" t="s">
        <v>8</v>
      </c>
      <c r="B322" s="217" t="s">
        <v>224</v>
      </c>
      <c r="C322" s="123" t="s">
        <v>778</v>
      </c>
      <c r="D322" s="218">
        <f>S322/Config!A$40</f>
        <v>0</v>
      </c>
      <c r="E322" s="219">
        <f>T322/Config!B$40</f>
        <v>0</v>
      </c>
      <c r="F322" s="219">
        <f>U322/Config!C$40</f>
        <v>0</v>
      </c>
      <c r="G322" s="219">
        <f>V322/Config!D$40</f>
        <v>0</v>
      </c>
      <c r="H322" s="219">
        <f>IF('Division Lvl'!H322="","",'Division Lvl'!H322/Escalators!C$11)</f>
        <v>0</v>
      </c>
      <c r="I322" s="220">
        <f>IF('Division Lvl'!I322="","",'Division Lvl'!I322/Escalators!D$11)</f>
        <v>0</v>
      </c>
      <c r="J322" s="220">
        <f>IF('Division Lvl'!J322="","",'Division Lvl'!J322/Escalators!E$11)</f>
        <v>67817.79125790039</v>
      </c>
      <c r="K322" s="220">
        <f>IF('Division Lvl'!K322="","",'Division Lvl'!K322/Escalators!F$11)</f>
        <v>67639.212369288551</v>
      </c>
      <c r="L322" s="220">
        <f>IF('Division Lvl'!L322="","",'Division Lvl'!L322/Escalators!G$11)</f>
        <v>67432.111583086778</v>
      </c>
      <c r="M322" s="220">
        <f>IF('Division Lvl'!M322="","",'Division Lvl'!M322/Escalators!H$11)</f>
        <v>24723.966535000884</v>
      </c>
      <c r="N322" s="220">
        <f>IF('Division Lvl'!N322="","",'Division Lvl'!N322/Escalators!I$11)</f>
        <v>0</v>
      </c>
      <c r="O322" s="220">
        <f>IF('Division Lvl'!O322="","",'Division Lvl'!O322/Escalators!J$11)</f>
        <v>0</v>
      </c>
      <c r="P322" s="220">
        <f>IF('Division Lvl'!P322="","",'Division Lvl'!P322/Escalators!K$11)</f>
        <v>0</v>
      </c>
      <c r="Q322" s="220">
        <f>IF('Division Lvl'!Q322="","",'Division Lvl'!Q322/Escalators!L$11)</f>
        <v>0</v>
      </c>
      <c r="R322" s="221">
        <v>0</v>
      </c>
      <c r="S322" s="222">
        <v>0</v>
      </c>
      <c r="T322" s="223">
        <v>0</v>
      </c>
      <c r="U322" s="223">
        <v>0</v>
      </c>
      <c r="V322" s="223">
        <v>0</v>
      </c>
      <c r="W322" s="223">
        <v>0</v>
      </c>
      <c r="X322" s="224">
        <f>I322*Config!F$40</f>
        <v>0</v>
      </c>
      <c r="Y322" s="224">
        <f>J322*Config!G$40</f>
        <v>71251.066940331584</v>
      </c>
      <c r="Z322" s="224">
        <f>K322*Config!H$40</f>
        <v>72840.033682870868</v>
      </c>
      <c r="AA322" s="224">
        <f>L322*Config!I$40</f>
        <v>74432.434007474541</v>
      </c>
      <c r="AB322" s="224">
        <f>M322*Config!J$40</f>
        <v>27972.89879293296</v>
      </c>
      <c r="AC322" s="224">
        <f>N322*Config!K$40</f>
        <v>0</v>
      </c>
      <c r="AD322" s="224">
        <f>O322*Config!L$40</f>
        <v>0</v>
      </c>
      <c r="AE322" s="224">
        <f>P322*Config!M$40</f>
        <v>0</v>
      </c>
      <c r="AF322" s="224">
        <f>Q322*Config!N$40</f>
        <v>0</v>
      </c>
      <c r="AG322" s="225">
        <f>R322*Config!O$40</f>
        <v>0</v>
      </c>
      <c r="AH322" s="226">
        <f t="shared" ref="AH322:AH385" si="35">SUM(I322:M322)</f>
        <v>227613.08174527661</v>
      </c>
      <c r="AI322" s="220">
        <f t="shared" ref="AI322:AI385" si="36">SUM(I322:R322)</f>
        <v>227613.08174527661</v>
      </c>
      <c r="AJ322" s="224">
        <f t="shared" ref="AJ322:AJ385" si="37">SUM(X322:AB322)</f>
        <v>246496.43342360994</v>
      </c>
      <c r="AK322" s="225">
        <f t="shared" ref="AK322:AK385" si="38">SUM(X322:AG322)</f>
        <v>246496.43342360994</v>
      </c>
      <c r="AL322" s="227">
        <f>IF(OR(SUM(X322:AG322)&lt;&gt;0,A322="EH"),INDEX(CASH!$B:$B,MATCH(A322,CASH!$A:$A,0)),"")</f>
        <v>190</v>
      </c>
      <c r="AM322" s="122">
        <f>AL322*VLOOKUP(C322,Config!$A$3:$C$9,3,FALSE)</f>
        <v>1900</v>
      </c>
      <c r="AN322" s="228">
        <f t="shared" ref="AN322:AN385" si="39">SUMIF($AM$2:$AM$418,"&gt;="&amp;AM322,$AJ$2:$AJ$418)/SUM($AJ$2:$AJ$418)</f>
        <v>0.8021233647792223</v>
      </c>
      <c r="AO322" s="122" t="str">
        <f>IF(ISERROR(VLOOKUP(A322,Config!$A$12:$A$32,1,FALSE)),LEFT(A322,2),"PRL")</f>
        <v>TS</v>
      </c>
      <c r="AP322" s="122" t="str">
        <f t="shared" ref="AP322:AP385" si="40">A322&amp;IF(LEFT(C322)="P",LOWER(MID(C322,11,1)),"")</f>
        <v>TS015m</v>
      </c>
      <c r="AQ322" s="163" t="s">
        <v>882</v>
      </c>
      <c r="AR322" s="229" t="s">
        <v>781</v>
      </c>
      <c r="AS322" s="367" t="str">
        <f>IF(ISERROR(VLOOKUP($A322,'RAB Cat Lookup'!$B$4:$E$351,2,FALSE))=TRUE,"Unallocated",VLOOKUP($A322,'RAB Cat Lookup'!$B$4:$E$351,2,FALSE))</f>
        <v>Std</v>
      </c>
      <c r="AT322" s="367" t="str">
        <f>IF(ISERROR(VLOOKUP($A322,'RAB Cat Lookup'!$B$4:$E$351,4,FALSE))=TRUE,"Unallocated",VLOOKUP($A322,'RAB Cat Lookup'!$B$4:$E$351,4,FALSE))</f>
        <v>Substations</v>
      </c>
      <c r="AU322" s="121" t="str">
        <f t="shared" si="34"/>
        <v/>
      </c>
    </row>
    <row r="323" spans="1:47" x14ac:dyDescent="0.25">
      <c r="A323" s="217" t="s">
        <v>9</v>
      </c>
      <c r="B323" s="217" t="s">
        <v>225</v>
      </c>
      <c r="C323" s="123" t="s">
        <v>512</v>
      </c>
      <c r="D323" s="218">
        <f>S323/Config!A$40</f>
        <v>1647852.3290084684</v>
      </c>
      <c r="E323" s="219">
        <f>T323/Config!B$40</f>
        <v>664754.33081375004</v>
      </c>
      <c r="F323" s="219">
        <f>U323/Config!C$40</f>
        <v>229164.01650624999</v>
      </c>
      <c r="G323" s="219">
        <f>V323/Config!D$40</f>
        <v>116662.85549999996</v>
      </c>
      <c r="H323" s="219">
        <f>IF('Division Lvl'!H323="","",'Division Lvl'!H323/Escalators!C$11)</f>
        <v>1131559.1599999999</v>
      </c>
      <c r="I323" s="220">
        <f>IF('Division Lvl'!I323="","",'Division Lvl'!I323/Escalators!D$11)</f>
        <v>0</v>
      </c>
      <c r="J323" s="220">
        <f>IF('Division Lvl'!J323="","",'Division Lvl'!J323/Escalators!E$11)</f>
        <v>0</v>
      </c>
      <c r="K323" s="220">
        <f>IF('Division Lvl'!K323="","",'Division Lvl'!K323/Escalators!F$11)</f>
        <v>0</v>
      </c>
      <c r="L323" s="220">
        <f>IF('Division Lvl'!L323="","",'Division Lvl'!L323/Escalators!G$11)</f>
        <v>692170.79242639081</v>
      </c>
      <c r="M323" s="220">
        <f>IF('Division Lvl'!M323="","",'Division Lvl'!M323/Escalators!H$11)</f>
        <v>690293.1456572247</v>
      </c>
      <c r="N323" s="220">
        <f>IF('Division Lvl'!N323="","",'Division Lvl'!N323/Escalators!I$11)</f>
        <v>690293.1456572247</v>
      </c>
      <c r="O323" s="220">
        <f>IF('Division Lvl'!O323="","",'Division Lvl'!O323/Escalators!J$11)</f>
        <v>690293.1456572247</v>
      </c>
      <c r="P323" s="220">
        <f>IF('Division Lvl'!P323="","",'Division Lvl'!P323/Escalators!K$11)</f>
        <v>690293.1456572247</v>
      </c>
      <c r="Q323" s="220">
        <f>IF('Division Lvl'!Q323="","",'Division Lvl'!Q323/Escalators!L$11)</f>
        <v>690293.1456572247</v>
      </c>
      <c r="R323" s="221">
        <v>698000</v>
      </c>
      <c r="S323" s="222">
        <v>1492872.8800000001</v>
      </c>
      <c r="T323" s="223">
        <v>617290.4800000001</v>
      </c>
      <c r="U323" s="223">
        <v>218121.61</v>
      </c>
      <c r="V323" s="223">
        <v>113817.41999999997</v>
      </c>
      <c r="W323" s="223">
        <v>1131559.1599999999</v>
      </c>
      <c r="X323" s="224">
        <f>I323*Config!F$40</f>
        <v>0</v>
      </c>
      <c r="Y323" s="224">
        <f>J323*Config!G$40</f>
        <v>0</v>
      </c>
      <c r="Z323" s="224">
        <f>K323*Config!H$40</f>
        <v>0</v>
      </c>
      <c r="AA323" s="224">
        <f>L323*Config!I$40</f>
        <v>764027.04319437116</v>
      </c>
      <c r="AB323" s="224">
        <f>M323*Config!J$40</f>
        <v>781003.33429868822</v>
      </c>
      <c r="AC323" s="224">
        <f>N323*Config!K$40</f>
        <v>800528.41765615542</v>
      </c>
      <c r="AD323" s="224">
        <f>O323*Config!L$40</f>
        <v>820541.62809755933</v>
      </c>
      <c r="AE323" s="224">
        <f>P323*Config!M$40</f>
        <v>841055.16879999824</v>
      </c>
      <c r="AF323" s="224">
        <f>Q323*Config!N$40</f>
        <v>862081.54801999801</v>
      </c>
      <c r="AG323" s="225">
        <f>R323*Config!O$40</f>
        <v>893499.01184905728</v>
      </c>
      <c r="AH323" s="226">
        <f t="shared" si="35"/>
        <v>1382463.9380836156</v>
      </c>
      <c r="AI323" s="220">
        <f t="shared" si="36"/>
        <v>4841636.5207125135</v>
      </c>
      <c r="AJ323" s="224">
        <f t="shared" si="37"/>
        <v>1545030.3774930593</v>
      </c>
      <c r="AK323" s="225">
        <f t="shared" si="38"/>
        <v>5762736.1519158268</v>
      </c>
      <c r="AL323" s="227">
        <f>IF(OR(SUM(X323:AG323)&lt;&gt;0,A323="EH"),INDEX(CASH!$B:$B,MATCH(A323,CASH!$A:$A,0)),"")</f>
        <v>240</v>
      </c>
      <c r="AM323" s="122">
        <f>AL323*VLOOKUP(C323,Config!$A$3:$C$9,3,FALSE)</f>
        <v>3600</v>
      </c>
      <c r="AN323" s="228">
        <f t="shared" si="39"/>
        <v>0.42425142341397026</v>
      </c>
      <c r="AO323" s="122" t="str">
        <f>IF(ISERROR(VLOOKUP(A323,Config!$A$12:$A$32,1,FALSE)),LEFT(A323,2),"PRL")</f>
        <v>TS</v>
      </c>
      <c r="AP323" s="122" t="str">
        <f t="shared" si="40"/>
        <v>TS016s</v>
      </c>
      <c r="AQ323" s="163" t="s">
        <v>882</v>
      </c>
      <c r="AR323" s="229" t="s">
        <v>781</v>
      </c>
      <c r="AS323" s="367" t="str">
        <f>IF(ISERROR(VLOOKUP($A323,'RAB Cat Lookup'!$B$4:$E$351,2,FALSE))=TRUE,"Unallocated",VLOOKUP($A323,'RAB Cat Lookup'!$B$4:$E$351,2,FALSE))</f>
        <v>Std</v>
      </c>
      <c r="AT323" s="367" t="str">
        <f>IF(ISERROR(VLOOKUP($A323,'RAB Cat Lookup'!$B$4:$E$351,4,FALSE))=TRUE,"Unallocated",VLOOKUP($A323,'RAB Cat Lookup'!$B$4:$E$351,4,FALSE))</f>
        <v>Substations</v>
      </c>
      <c r="AU323" s="121" t="str">
        <f t="shared" si="34"/>
        <v/>
      </c>
    </row>
    <row r="324" spans="1:47" x14ac:dyDescent="0.25">
      <c r="A324" s="217" t="s">
        <v>386</v>
      </c>
      <c r="B324" s="217" t="s">
        <v>582</v>
      </c>
      <c r="C324" s="123" t="s">
        <v>512</v>
      </c>
      <c r="D324" s="218">
        <f>S324/Config!A$40</f>
        <v>660037.24753920687</v>
      </c>
      <c r="E324" s="219">
        <f>T324/Config!B$40</f>
        <v>0</v>
      </c>
      <c r="F324" s="219">
        <f>U324/Config!C$40</f>
        <v>0</v>
      </c>
      <c r="G324" s="219">
        <f>V324/Config!D$40</f>
        <v>20569.197749999999</v>
      </c>
      <c r="H324" s="219">
        <f>IF('Division Lvl'!H324="","",'Division Lvl'!H324/Escalators!C$11)</f>
        <v>0</v>
      </c>
      <c r="I324" s="220">
        <f>IF('Division Lvl'!I324="","",'Division Lvl'!I324/Escalators!D$11)</f>
        <v>0</v>
      </c>
      <c r="J324" s="220">
        <f>IF('Division Lvl'!J324="","",'Division Lvl'!J324/Escalators!E$11)</f>
        <v>0</v>
      </c>
      <c r="K324" s="220">
        <f>IF('Division Lvl'!K324="","",'Division Lvl'!K324/Escalators!F$11)</f>
        <v>0</v>
      </c>
      <c r="L324" s="220">
        <f>IF('Division Lvl'!L324="","",'Division Lvl'!L324/Escalators!G$11)</f>
        <v>0</v>
      </c>
      <c r="M324" s="220">
        <f>IF('Division Lvl'!M324="","",'Division Lvl'!M324/Escalators!H$11)</f>
        <v>0</v>
      </c>
      <c r="N324" s="220">
        <f>IF('Division Lvl'!N324="","",'Division Lvl'!N324/Escalators!I$11)</f>
        <v>0</v>
      </c>
      <c r="O324" s="220">
        <f>IF('Division Lvl'!O324="","",'Division Lvl'!O324/Escalators!J$11)</f>
        <v>0</v>
      </c>
      <c r="P324" s="220">
        <f>IF('Division Lvl'!P324="","",'Division Lvl'!P324/Escalators!K$11)</f>
        <v>0</v>
      </c>
      <c r="Q324" s="220">
        <f>IF('Division Lvl'!Q324="","",'Division Lvl'!Q324/Escalators!L$11)</f>
        <v>0</v>
      </c>
      <c r="R324" s="221">
        <v>0</v>
      </c>
      <c r="S324" s="222">
        <v>597961.17000000004</v>
      </c>
      <c r="T324" s="223">
        <v>0</v>
      </c>
      <c r="U324" s="223">
        <v>0</v>
      </c>
      <c r="V324" s="223">
        <v>20067.510000000002</v>
      </c>
      <c r="W324" s="223">
        <v>0</v>
      </c>
      <c r="X324" s="224">
        <f>I324*Config!F$40</f>
        <v>0</v>
      </c>
      <c r="Y324" s="224">
        <f>J324*Config!G$40</f>
        <v>0</v>
      </c>
      <c r="Z324" s="224">
        <f>K324*Config!H$40</f>
        <v>0</v>
      </c>
      <c r="AA324" s="224">
        <f>L324*Config!I$40</f>
        <v>0</v>
      </c>
      <c r="AB324" s="224">
        <f>M324*Config!J$40</f>
        <v>0</v>
      </c>
      <c r="AC324" s="224">
        <f>N324*Config!K$40</f>
        <v>0</v>
      </c>
      <c r="AD324" s="224">
        <f>O324*Config!L$40</f>
        <v>0</v>
      </c>
      <c r="AE324" s="224">
        <f>P324*Config!M$40</f>
        <v>0</v>
      </c>
      <c r="AF324" s="224">
        <f>Q324*Config!N$40</f>
        <v>0</v>
      </c>
      <c r="AG324" s="225">
        <f>R324*Config!O$40</f>
        <v>0</v>
      </c>
      <c r="AH324" s="226">
        <f t="shared" si="35"/>
        <v>0</v>
      </c>
      <c r="AI324" s="220">
        <f t="shared" si="36"/>
        <v>0</v>
      </c>
      <c r="AJ324" s="224">
        <f t="shared" si="37"/>
        <v>0</v>
      </c>
      <c r="AK324" s="225">
        <f t="shared" si="38"/>
        <v>0</v>
      </c>
      <c r="AL324" s="227" t="str">
        <f>IF(OR(SUM(X324:AG324)&lt;&gt;0,A324="EH"),INDEX(CASH!$B:$B,MATCH(A324,CASH!$A:$A,0)),"")</f>
        <v/>
      </c>
      <c r="AM324" s="230">
        <v>2100</v>
      </c>
      <c r="AN324" s="228">
        <f t="shared" si="39"/>
        <v>0.77826492135129255</v>
      </c>
      <c r="AO324" s="122" t="str">
        <f>IF(ISERROR(VLOOKUP(A324,Config!$A$12:$A$32,1,FALSE)),LEFT(A324,2),"PRL")</f>
        <v>TS</v>
      </c>
      <c r="AP324" s="122" t="str">
        <f t="shared" si="40"/>
        <v>TS017s</v>
      </c>
      <c r="AQ324" s="163" t="s">
        <v>882</v>
      </c>
      <c r="AR324" s="229" t="s">
        <v>781</v>
      </c>
      <c r="AS324" s="367" t="str">
        <f>IF(ISERROR(VLOOKUP($A324,'RAB Cat Lookup'!$B$4:$E$351,2,FALSE))=TRUE,"Unallocated",VLOOKUP($A324,'RAB Cat Lookup'!$B$4:$E$351,2,FALSE))</f>
        <v>Std</v>
      </c>
      <c r="AT324" s="367" t="str">
        <f>IF(ISERROR(VLOOKUP($A324,'RAB Cat Lookup'!$B$4:$E$351,4,FALSE))=TRUE,"Unallocated",VLOOKUP($A324,'RAB Cat Lookup'!$B$4:$E$351,4,FALSE))</f>
        <v>Transformers</v>
      </c>
      <c r="AU324" s="121" t="str">
        <f t="shared" si="34"/>
        <v/>
      </c>
    </row>
    <row r="325" spans="1:47" x14ac:dyDescent="0.25">
      <c r="A325" s="217" t="s">
        <v>10</v>
      </c>
      <c r="B325" s="217" t="s">
        <v>471</v>
      </c>
      <c r="C325" s="123" t="s">
        <v>512</v>
      </c>
      <c r="D325" s="218">
        <f>S325/Config!A$40</f>
        <v>28841.527019140616</v>
      </c>
      <c r="E325" s="219">
        <f>T325/Config!B$40</f>
        <v>0</v>
      </c>
      <c r="F325" s="219">
        <f>U325/Config!C$40</f>
        <v>0</v>
      </c>
      <c r="G325" s="219">
        <f>V325/Config!D$40</f>
        <v>0</v>
      </c>
      <c r="H325" s="219">
        <f>IF('Division Lvl'!H325="","",'Division Lvl'!H325/Escalators!C$11)</f>
        <v>0</v>
      </c>
      <c r="I325" s="220">
        <f>IF('Division Lvl'!I325="","",'Division Lvl'!I325/Escalators!D$11)</f>
        <v>0</v>
      </c>
      <c r="J325" s="220">
        <f>IF('Division Lvl'!J325="","",'Division Lvl'!J325/Escalators!E$11)</f>
        <v>0</v>
      </c>
      <c r="K325" s="220">
        <f>IF('Division Lvl'!K325="","",'Division Lvl'!K325/Escalators!F$11)</f>
        <v>0</v>
      </c>
      <c r="L325" s="220">
        <f>IF('Division Lvl'!L325="","",'Division Lvl'!L325/Escalators!G$11)</f>
        <v>0</v>
      </c>
      <c r="M325" s="220">
        <f>IF('Division Lvl'!M325="","",'Division Lvl'!M325/Escalators!H$11)</f>
        <v>0</v>
      </c>
      <c r="N325" s="220">
        <f>IF('Division Lvl'!N325="","",'Division Lvl'!N325/Escalators!I$11)</f>
        <v>0</v>
      </c>
      <c r="O325" s="220">
        <f>IF('Division Lvl'!O325="","",'Division Lvl'!O325/Escalators!J$11)</f>
        <v>0</v>
      </c>
      <c r="P325" s="220">
        <f>IF('Division Lvl'!P325="","",'Division Lvl'!P325/Escalators!K$11)</f>
        <v>0</v>
      </c>
      <c r="Q325" s="220">
        <f>IF('Division Lvl'!Q325="","",'Division Lvl'!Q325/Escalators!L$11)</f>
        <v>0</v>
      </c>
      <c r="R325" s="221">
        <v>0</v>
      </c>
      <c r="S325" s="222">
        <v>26129</v>
      </c>
      <c r="T325" s="223">
        <v>0</v>
      </c>
      <c r="U325" s="223">
        <v>0</v>
      </c>
      <c r="V325" s="223">
        <v>0</v>
      </c>
      <c r="W325" s="223">
        <v>0</v>
      </c>
      <c r="X325" s="224">
        <f>I325*Config!F$40</f>
        <v>0</v>
      </c>
      <c r="Y325" s="224">
        <f>J325*Config!G$40</f>
        <v>0</v>
      </c>
      <c r="Z325" s="224">
        <f>K325*Config!H$40</f>
        <v>0</v>
      </c>
      <c r="AA325" s="224">
        <f>L325*Config!I$40</f>
        <v>0</v>
      </c>
      <c r="AB325" s="224">
        <f>M325*Config!J$40</f>
        <v>0</v>
      </c>
      <c r="AC325" s="224">
        <f>N325*Config!K$40</f>
        <v>0</v>
      </c>
      <c r="AD325" s="224">
        <f>O325*Config!L$40</f>
        <v>0</v>
      </c>
      <c r="AE325" s="224">
        <f>P325*Config!M$40</f>
        <v>0</v>
      </c>
      <c r="AF325" s="224">
        <f>Q325*Config!N$40</f>
        <v>0</v>
      </c>
      <c r="AG325" s="225">
        <f>R325*Config!O$40</f>
        <v>0</v>
      </c>
      <c r="AH325" s="226">
        <f t="shared" si="35"/>
        <v>0</v>
      </c>
      <c r="AI325" s="220">
        <f t="shared" si="36"/>
        <v>0</v>
      </c>
      <c r="AJ325" s="224">
        <f t="shared" si="37"/>
        <v>0</v>
      </c>
      <c r="AK325" s="225">
        <f t="shared" si="38"/>
        <v>0</v>
      </c>
      <c r="AL325" s="227" t="str">
        <f>IF(OR(SUM(X325:AG325)&lt;&gt;0,A325="EH"),INDEX(CASH!$B:$B,MATCH(A325,CASH!$A:$A,0)),"")</f>
        <v/>
      </c>
      <c r="AM325" s="230">
        <v>1350</v>
      </c>
      <c r="AN325" s="228">
        <f t="shared" si="39"/>
        <v>0.92238653603944176</v>
      </c>
      <c r="AO325" s="122" t="str">
        <f>IF(ISERROR(VLOOKUP(A325,Config!$A$12:$A$32,1,FALSE)),LEFT(A325,2),"PRL")</f>
        <v>TS</v>
      </c>
      <c r="AP325" s="122" t="str">
        <f t="shared" si="40"/>
        <v>TS020s</v>
      </c>
      <c r="AQ325" s="163" t="s">
        <v>882</v>
      </c>
      <c r="AR325" s="229" t="s">
        <v>781</v>
      </c>
      <c r="AS325" s="367" t="str">
        <f>IF(ISERROR(VLOOKUP($A325,'RAB Cat Lookup'!$B$4:$E$351,2,FALSE))=TRUE,"Unallocated",VLOOKUP($A325,'RAB Cat Lookup'!$B$4:$E$351,2,FALSE))</f>
        <v>Std</v>
      </c>
      <c r="AT325" s="367" t="str">
        <f>IF(ISERROR(VLOOKUP($A325,'RAB Cat Lookup'!$B$4:$E$351,4,FALSE))=TRUE,"Unallocated",VLOOKUP($A325,'RAB Cat Lookup'!$B$4:$E$351,4,FALSE))</f>
        <v>Substations</v>
      </c>
      <c r="AU325" s="121" t="str">
        <f t="shared" ref="AU325:AU388" si="41">IF(AND(AT325=1,SUM(AI325&lt;&gt;0)),A325,"")</f>
        <v/>
      </c>
    </row>
    <row r="326" spans="1:47" x14ac:dyDescent="0.25">
      <c r="A326" s="217" t="s">
        <v>28</v>
      </c>
      <c r="B326" s="217" t="s">
        <v>241</v>
      </c>
      <c r="C326" s="123" t="s">
        <v>512</v>
      </c>
      <c r="D326" s="218">
        <f>S326/Config!A$40</f>
        <v>1956897.122571019</v>
      </c>
      <c r="E326" s="219">
        <f>T326/Config!B$40</f>
        <v>224420.66788906246</v>
      </c>
      <c r="F326" s="219">
        <f>U326/Config!C$40</f>
        <v>238963.65815625002</v>
      </c>
      <c r="G326" s="219">
        <f>V326/Config!D$40</f>
        <v>1690201.0457499998</v>
      </c>
      <c r="H326" s="219">
        <f>IF('Division Lvl'!H326="","",'Division Lvl'!H326/Escalators!C$11)</f>
        <v>740909.15</v>
      </c>
      <c r="I326" s="220">
        <f>IF('Division Lvl'!I326="","",'Division Lvl'!I326/Escalators!D$11)</f>
        <v>1498487.8457216027</v>
      </c>
      <c r="J326" s="220">
        <f>IF('Division Lvl'!J326="","",'Division Lvl'!J326/Escalators!E$11)</f>
        <v>1495980.6895125087</v>
      </c>
      <c r="K326" s="220">
        <f>IF('Division Lvl'!K326="","",'Division Lvl'!K326/Escalators!F$11)</f>
        <v>1492041.4493225415</v>
      </c>
      <c r="L326" s="220">
        <f>IF('Division Lvl'!L326="","",'Division Lvl'!L326/Escalators!G$11)</f>
        <v>1487473.0496269143</v>
      </c>
      <c r="M326" s="220">
        <f>IF('Division Lvl'!M326="","",'Division Lvl'!M326/Escalators!H$11)</f>
        <v>1483437.992100053</v>
      </c>
      <c r="N326" s="220">
        <f>IF('Division Lvl'!N326="","",'Division Lvl'!N326/Escalators!I$11)</f>
        <v>988958.66140003537</v>
      </c>
      <c r="O326" s="220">
        <f>IF('Division Lvl'!O326="","",'Division Lvl'!O326/Escalators!J$11)</f>
        <v>988958.66140003537</v>
      </c>
      <c r="P326" s="220">
        <f>IF('Division Lvl'!P326="","",'Division Lvl'!P326/Escalators!K$11)</f>
        <v>988958.66140003537</v>
      </c>
      <c r="Q326" s="220">
        <f>IF('Division Lvl'!Q326="","",'Division Lvl'!Q326/Escalators!L$11)</f>
        <v>988958.66140003537</v>
      </c>
      <c r="R326" s="221">
        <v>1000000</v>
      </c>
      <c r="S326" s="222">
        <v>1772852.21</v>
      </c>
      <c r="T326" s="223">
        <v>208396.9</v>
      </c>
      <c r="U326" s="223">
        <v>227449.05000000002</v>
      </c>
      <c r="V326" s="223">
        <v>1648976.63</v>
      </c>
      <c r="W326" s="223">
        <v>740909.15</v>
      </c>
      <c r="X326" s="224">
        <f>I326*Config!F$40</f>
        <v>1535950.0418646426</v>
      </c>
      <c r="Y326" s="224">
        <f>J326*Config!G$40</f>
        <v>1571714.7119190793</v>
      </c>
      <c r="Z326" s="224">
        <f>K326*Config!H$40</f>
        <v>1606765.4488868574</v>
      </c>
      <c r="AA326" s="224">
        <f>L326*Config!I$40</f>
        <v>1641891.9266354679</v>
      </c>
      <c r="AB326" s="224">
        <f>M326*Config!J$40</f>
        <v>1678373.9275759775</v>
      </c>
      <c r="AC326" s="224">
        <f>N326*Config!K$40</f>
        <v>1146888.8505102512</v>
      </c>
      <c r="AD326" s="224">
        <f>O326*Config!L$40</f>
        <v>1175561.0717730075</v>
      </c>
      <c r="AE326" s="224">
        <f>P326*Config!M$40</f>
        <v>1204950.0985673326</v>
      </c>
      <c r="AF326" s="224">
        <f>Q326*Config!N$40</f>
        <v>1235073.8510315157</v>
      </c>
      <c r="AG326" s="225">
        <f>R326*Config!O$40</f>
        <v>1280084.544196357</v>
      </c>
      <c r="AH326" s="226">
        <f t="shared" si="35"/>
        <v>7457421.0262836199</v>
      </c>
      <c r="AI326" s="220">
        <f t="shared" si="36"/>
        <v>12413255.67188376</v>
      </c>
      <c r="AJ326" s="224">
        <f t="shared" si="37"/>
        <v>8034696.0568820257</v>
      </c>
      <c r="AK326" s="225">
        <f t="shared" si="38"/>
        <v>14077254.472960491</v>
      </c>
      <c r="AL326" s="227">
        <f>IF(OR(SUM(X326:AG326)&lt;&gt;0,A326="EH"),INDEX(CASH!$B:$B,MATCH(A326,CASH!$A:$A,0)),"")</f>
        <v>200</v>
      </c>
      <c r="AM326" s="122">
        <f>AL326*VLOOKUP(C326,Config!$A$3:$C$9,3,FALSE)</f>
        <v>3000</v>
      </c>
      <c r="AN326" s="228">
        <f t="shared" si="39"/>
        <v>0.58182585871674408</v>
      </c>
      <c r="AO326" s="122" t="str">
        <f>IF(ISERROR(VLOOKUP(A326,Config!$A$12:$A$32,1,FALSE)),LEFT(A326,2),"PRL")</f>
        <v>TS</v>
      </c>
      <c r="AP326" s="122" t="str">
        <f t="shared" si="40"/>
        <v>TS024s</v>
      </c>
      <c r="AQ326" s="163" t="s">
        <v>882</v>
      </c>
      <c r="AR326" s="229" t="s">
        <v>781</v>
      </c>
      <c r="AS326" s="367" t="str">
        <f>IF(ISERROR(VLOOKUP($A326,'RAB Cat Lookup'!$B$4:$E$351,2,FALSE))=TRUE,"Unallocated",VLOOKUP($A326,'RAB Cat Lookup'!$B$4:$E$351,2,FALSE))</f>
        <v>Std</v>
      </c>
      <c r="AT326" s="367" t="str">
        <f>IF(ISERROR(VLOOKUP($A326,'RAB Cat Lookup'!$B$4:$E$351,4,FALSE))=TRUE,"Unallocated",VLOOKUP($A326,'RAB Cat Lookup'!$B$4:$E$351,4,FALSE))</f>
        <v>Substations</v>
      </c>
      <c r="AU326" s="121" t="str">
        <f t="shared" si="41"/>
        <v/>
      </c>
    </row>
    <row r="327" spans="1:47" x14ac:dyDescent="0.25">
      <c r="A327" s="217" t="s">
        <v>28</v>
      </c>
      <c r="B327" s="217" t="s">
        <v>241</v>
      </c>
      <c r="C327" s="123" t="s">
        <v>778</v>
      </c>
      <c r="D327" s="218">
        <f>S327/Config!A$40</f>
        <v>0</v>
      </c>
      <c r="E327" s="219">
        <f>T327/Config!B$40</f>
        <v>0</v>
      </c>
      <c r="F327" s="219">
        <f>U327/Config!C$40</f>
        <v>0</v>
      </c>
      <c r="G327" s="219">
        <f>V327/Config!D$40</f>
        <v>0</v>
      </c>
      <c r="H327" s="219">
        <f>IF('Division Lvl'!H327="","",'Division Lvl'!H327/Escalators!C$11)</f>
        <v>0</v>
      </c>
      <c r="I327" s="220">
        <f>IF('Division Lvl'!I327="","",'Division Lvl'!I327/Escalators!D$11)</f>
        <v>0</v>
      </c>
      <c r="J327" s="220">
        <f>IF('Division Lvl'!J327="","",'Division Lvl'!J327/Escalators!E$11)</f>
        <v>0</v>
      </c>
      <c r="K327" s="220">
        <f>IF('Division Lvl'!K327="","",'Division Lvl'!K327/Escalators!F$11)</f>
        <v>0</v>
      </c>
      <c r="L327" s="220">
        <f>IF('Division Lvl'!L327="","",'Division Lvl'!L327/Escalators!G$11)</f>
        <v>0</v>
      </c>
      <c r="M327" s="220">
        <f>IF('Division Lvl'!M327="","",'Division Lvl'!M327/Escalators!H$11)</f>
        <v>0</v>
      </c>
      <c r="N327" s="220">
        <f>IF('Division Lvl'!N327="","",'Division Lvl'!N327/Escalators!I$11)</f>
        <v>988958.66140003537</v>
      </c>
      <c r="O327" s="220">
        <f>IF('Division Lvl'!O327="","",'Division Lvl'!O327/Escalators!J$11)</f>
        <v>988958.66140003537</v>
      </c>
      <c r="P327" s="220">
        <f>IF('Division Lvl'!P327="","",'Division Lvl'!P327/Escalators!K$11)</f>
        <v>988958.66140003537</v>
      </c>
      <c r="Q327" s="220">
        <f>IF('Division Lvl'!Q327="","",'Division Lvl'!Q327/Escalators!L$11)</f>
        <v>988958.66140003537</v>
      </c>
      <c r="R327" s="221">
        <v>1000000</v>
      </c>
      <c r="S327" s="222">
        <v>0</v>
      </c>
      <c r="T327" s="223">
        <v>0</v>
      </c>
      <c r="U327" s="223">
        <v>0</v>
      </c>
      <c r="V327" s="223">
        <v>0</v>
      </c>
      <c r="W327" s="223">
        <v>0</v>
      </c>
      <c r="X327" s="224">
        <f>I327*Config!F$40</f>
        <v>0</v>
      </c>
      <c r="Y327" s="224">
        <f>J327*Config!G$40</f>
        <v>0</v>
      </c>
      <c r="Z327" s="224">
        <f>K327*Config!H$40</f>
        <v>0</v>
      </c>
      <c r="AA327" s="224">
        <f>L327*Config!I$40</f>
        <v>0</v>
      </c>
      <c r="AB327" s="224">
        <f>M327*Config!J$40</f>
        <v>0</v>
      </c>
      <c r="AC327" s="224">
        <f>N327*Config!K$40</f>
        <v>1146888.8505102512</v>
      </c>
      <c r="AD327" s="224">
        <f>O327*Config!L$40</f>
        <v>1175561.0717730075</v>
      </c>
      <c r="AE327" s="224">
        <f>P327*Config!M$40</f>
        <v>1204950.0985673326</v>
      </c>
      <c r="AF327" s="224">
        <f>Q327*Config!N$40</f>
        <v>1235073.8510315157</v>
      </c>
      <c r="AG327" s="225">
        <f>R327*Config!O$40</f>
        <v>1280084.544196357</v>
      </c>
      <c r="AH327" s="226">
        <f t="shared" si="35"/>
        <v>0</v>
      </c>
      <c r="AI327" s="220">
        <f t="shared" si="36"/>
        <v>4955834.645600142</v>
      </c>
      <c r="AJ327" s="224">
        <f t="shared" si="37"/>
        <v>0</v>
      </c>
      <c r="AK327" s="225">
        <f t="shared" si="38"/>
        <v>6042558.4160784641</v>
      </c>
      <c r="AL327" s="227">
        <f>IF(OR(SUM(X327:AG327)&lt;&gt;0,A327="EH"),INDEX(CASH!$B:$B,MATCH(A327,CASH!$A:$A,0)),"")</f>
        <v>200</v>
      </c>
      <c r="AM327" s="122">
        <f>AL327*VLOOKUP(C327,Config!$A$3:$C$9,3,FALSE)</f>
        <v>2000</v>
      </c>
      <c r="AN327" s="228">
        <f t="shared" si="39"/>
        <v>0.80137492033380764</v>
      </c>
      <c r="AO327" s="122" t="str">
        <f>IF(ISERROR(VLOOKUP(A327,Config!$A$12:$A$32,1,FALSE)),LEFT(A327,2),"PRL")</f>
        <v>TS</v>
      </c>
      <c r="AP327" s="122" t="str">
        <f t="shared" si="40"/>
        <v>TS024m</v>
      </c>
      <c r="AQ327" s="163" t="s">
        <v>882</v>
      </c>
      <c r="AR327" s="229" t="s">
        <v>781</v>
      </c>
      <c r="AS327" s="367" t="str">
        <f>IF(ISERROR(VLOOKUP($A327,'RAB Cat Lookup'!$B$4:$E$351,2,FALSE))=TRUE,"Unallocated",VLOOKUP($A327,'RAB Cat Lookup'!$B$4:$E$351,2,FALSE))</f>
        <v>Std</v>
      </c>
      <c r="AT327" s="367" t="str">
        <f>IF(ISERROR(VLOOKUP($A327,'RAB Cat Lookup'!$B$4:$E$351,4,FALSE))=TRUE,"Unallocated",VLOOKUP($A327,'RAB Cat Lookup'!$B$4:$E$351,4,FALSE))</f>
        <v>Substations</v>
      </c>
      <c r="AU327" s="121" t="str">
        <f t="shared" si="41"/>
        <v/>
      </c>
    </row>
    <row r="328" spans="1:47" x14ac:dyDescent="0.25">
      <c r="A328" s="217" t="s">
        <v>29</v>
      </c>
      <c r="B328" s="217" t="s">
        <v>293</v>
      </c>
      <c r="C328" s="123" t="s">
        <v>512</v>
      </c>
      <c r="D328" s="218">
        <f>S328/Config!A$40</f>
        <v>1510953.9110737769</v>
      </c>
      <c r="E328" s="219">
        <f>T328/Config!B$40</f>
        <v>380046.50428374991</v>
      </c>
      <c r="F328" s="219">
        <f>U328/Config!C$40</f>
        <v>140462.7840625</v>
      </c>
      <c r="G328" s="219">
        <f>V328/Config!D$40</f>
        <v>333384.36599999998</v>
      </c>
      <c r="H328" s="219">
        <f>IF('Division Lvl'!H328="","",'Division Lvl'!H328/Escalators!C$11)</f>
        <v>641743.65</v>
      </c>
      <c r="I328" s="220">
        <f>IF('Division Lvl'!I328="","",'Division Lvl'!I328/Escalators!D$11)</f>
        <v>88910.278846148431</v>
      </c>
      <c r="J328" s="220">
        <f>IF('Division Lvl'!J328="","",'Division Lvl'!J328/Escalators!E$11)</f>
        <v>448794.20685375261</v>
      </c>
      <c r="K328" s="220">
        <f>IF('Division Lvl'!K328="","",'Division Lvl'!K328/Escalators!F$11)</f>
        <v>447612.43479676248</v>
      </c>
      <c r="L328" s="220">
        <f>IF('Division Lvl'!L328="","",'Division Lvl'!L328/Escalators!G$11)</f>
        <v>513674.02647116105</v>
      </c>
      <c r="M328" s="220">
        <f>IF('Division Lvl'!M328="","",'Division Lvl'!M328/Escalators!H$11)</f>
        <v>514258.50392801838</v>
      </c>
      <c r="N328" s="220">
        <f>IF('Division Lvl'!N328="","",'Division Lvl'!N328/Escalators!I$11)</f>
        <v>533048.71849461901</v>
      </c>
      <c r="O328" s="220">
        <f>IF('Division Lvl'!O328="","",'Division Lvl'!O328/Escalators!J$11)</f>
        <v>445031.39763001591</v>
      </c>
      <c r="P328" s="220">
        <f>IF('Division Lvl'!P328="","",'Division Lvl'!P328/Escalators!K$11)</f>
        <v>445031.39763001591</v>
      </c>
      <c r="Q328" s="220">
        <f>IF('Division Lvl'!Q328="","",'Division Lvl'!Q328/Escalators!L$11)</f>
        <v>512280.5866052183</v>
      </c>
      <c r="R328" s="221">
        <v>520000</v>
      </c>
      <c r="S328" s="222">
        <v>1368849.67</v>
      </c>
      <c r="T328" s="223">
        <v>352910.95999999996</v>
      </c>
      <c r="U328" s="223">
        <v>133694.5</v>
      </c>
      <c r="V328" s="223">
        <v>325253.04000000004</v>
      </c>
      <c r="W328" s="223">
        <v>641743.65</v>
      </c>
      <c r="X328" s="224">
        <f>I328*Config!F$40</f>
        <v>91133.035817302138</v>
      </c>
      <c r="Y328" s="224">
        <f>J328*Config!G$40</f>
        <v>471514.41357572377</v>
      </c>
      <c r="Z328" s="224">
        <f>K328*Config!H$40</f>
        <v>482029.63466605725</v>
      </c>
      <c r="AA328" s="224">
        <f>L328*Config!I$40</f>
        <v>567000.01199811487</v>
      </c>
      <c r="AB328" s="224">
        <f>M328*Config!J$40</f>
        <v>581836.29489300551</v>
      </c>
      <c r="AC328" s="224">
        <f>N328*Config!K$40</f>
        <v>618173.09042502532</v>
      </c>
      <c r="AD328" s="224">
        <f>O328*Config!L$40</f>
        <v>529002.48229785345</v>
      </c>
      <c r="AE328" s="224">
        <f>P328*Config!M$40</f>
        <v>542227.54435529967</v>
      </c>
      <c r="AF328" s="224">
        <f>Q328*Config!N$40</f>
        <v>639768.25483432517</v>
      </c>
      <c r="AG328" s="225">
        <f>R328*Config!O$40</f>
        <v>665643.96298210567</v>
      </c>
      <c r="AH328" s="226">
        <f t="shared" si="35"/>
        <v>2013249.4508958431</v>
      </c>
      <c r="AI328" s="220">
        <f t="shared" si="36"/>
        <v>4468641.5512557123</v>
      </c>
      <c r="AJ328" s="224">
        <f t="shared" si="37"/>
        <v>2193513.3909502034</v>
      </c>
      <c r="AK328" s="225">
        <f t="shared" si="38"/>
        <v>5188328.7258448135</v>
      </c>
      <c r="AL328" s="227">
        <f>IF(OR(SUM(X328:AG328)&lt;&gt;0,A328="EH"),INDEX(CASH!$B:$B,MATCH(A328,CASH!$A:$A,0)),"")</f>
        <v>160</v>
      </c>
      <c r="AM328" s="122">
        <f>AL328*VLOOKUP(C328,Config!$A$3:$C$9,3,FALSE)</f>
        <v>2400</v>
      </c>
      <c r="AN328" s="228">
        <f t="shared" si="39"/>
        <v>0.69340911823626294</v>
      </c>
      <c r="AO328" s="122" t="str">
        <f>IF(ISERROR(VLOOKUP(A328,Config!$A$12:$A$32,1,FALSE)),LEFT(A328,2),"PRL")</f>
        <v>TS</v>
      </c>
      <c r="AP328" s="122" t="str">
        <f t="shared" si="40"/>
        <v>TS025s</v>
      </c>
      <c r="AQ328" s="163" t="s">
        <v>882</v>
      </c>
      <c r="AR328" s="229" t="s">
        <v>781</v>
      </c>
      <c r="AS328" s="367" t="str">
        <f>IF(ISERROR(VLOOKUP($A328,'RAB Cat Lookup'!$B$4:$E$351,2,FALSE))=TRUE,"Unallocated",VLOOKUP($A328,'RAB Cat Lookup'!$B$4:$E$351,2,FALSE))</f>
        <v>Std</v>
      </c>
      <c r="AT328" s="367" t="str">
        <f>IF(ISERROR(VLOOKUP($A328,'RAB Cat Lookup'!$B$4:$E$351,4,FALSE))=TRUE,"Unallocated",VLOOKUP($A328,'RAB Cat Lookup'!$B$4:$E$351,4,FALSE))</f>
        <v>Substations</v>
      </c>
      <c r="AU328" s="121" t="str">
        <f t="shared" si="41"/>
        <v/>
      </c>
    </row>
    <row r="329" spans="1:47" x14ac:dyDescent="0.25">
      <c r="A329" s="217" t="s">
        <v>1</v>
      </c>
      <c r="B329" s="217" t="s">
        <v>216</v>
      </c>
      <c r="C329" s="123" t="s">
        <v>512</v>
      </c>
      <c r="D329" s="218">
        <f>S329/Config!A$40</f>
        <v>2537007.510500777</v>
      </c>
      <c r="E329" s="219">
        <f>T329/Config!B$40</f>
        <v>60574.343832812483</v>
      </c>
      <c r="F329" s="219">
        <f>U329/Config!C$40</f>
        <v>255672.14676875001</v>
      </c>
      <c r="G329" s="219">
        <f>V329/Config!D$40</f>
        <v>2112.4327499999995</v>
      </c>
      <c r="H329" s="219">
        <f>IF('Division Lvl'!H329="","",'Division Lvl'!H329/Escalators!C$11)</f>
        <v>0</v>
      </c>
      <c r="I329" s="220">
        <f>IF('Division Lvl'!I329="","",'Division Lvl'!I329/Escalators!D$11)</f>
        <v>0</v>
      </c>
      <c r="J329" s="220">
        <f>IF('Division Lvl'!J329="","",'Division Lvl'!J329/Escalators!E$11)</f>
        <v>0</v>
      </c>
      <c r="K329" s="220">
        <f>IF('Division Lvl'!K329="","",'Division Lvl'!K329/Escalators!F$11)</f>
        <v>994694.29954836098</v>
      </c>
      <c r="L329" s="220">
        <f>IF('Division Lvl'!L329="","",'Division Lvl'!L329/Escalators!G$11)</f>
        <v>0</v>
      </c>
      <c r="M329" s="220">
        <f>IF('Division Lvl'!M329="","",'Division Lvl'!M329/Escalators!H$11)</f>
        <v>988958.66140003537</v>
      </c>
      <c r="N329" s="220">
        <f>IF('Division Lvl'!N329="","",'Division Lvl'!N329/Escalators!I$11)</f>
        <v>0</v>
      </c>
      <c r="O329" s="220">
        <f>IF('Division Lvl'!O329="","",'Division Lvl'!O329/Escalators!J$11)</f>
        <v>988958.66140003537</v>
      </c>
      <c r="P329" s="220">
        <f>IF('Division Lvl'!P329="","",'Division Lvl'!P329/Escalators!K$11)</f>
        <v>0</v>
      </c>
      <c r="Q329" s="220">
        <f>IF('Division Lvl'!Q329="","",'Division Lvl'!Q329/Escalators!L$11)</f>
        <v>988958.66140003537</v>
      </c>
      <c r="R329" s="221">
        <v>0</v>
      </c>
      <c r="S329" s="222">
        <v>2298403.5900000003</v>
      </c>
      <c r="T329" s="223">
        <v>56249.299999999996</v>
      </c>
      <c r="U329" s="223">
        <v>243352.43000000002</v>
      </c>
      <c r="V329" s="223">
        <v>2060.91</v>
      </c>
      <c r="W329" s="223">
        <v>0</v>
      </c>
      <c r="X329" s="224">
        <f>I329*Config!F$40</f>
        <v>0</v>
      </c>
      <c r="Y329" s="224">
        <f>J329*Config!G$40</f>
        <v>0</v>
      </c>
      <c r="Z329" s="224">
        <f>K329*Config!H$40</f>
        <v>1071176.9659245715</v>
      </c>
      <c r="AA329" s="224">
        <f>L329*Config!I$40</f>
        <v>0</v>
      </c>
      <c r="AB329" s="224">
        <f>M329*Config!J$40</f>
        <v>1118915.9517173185</v>
      </c>
      <c r="AC329" s="224">
        <f>N329*Config!K$40</f>
        <v>0</v>
      </c>
      <c r="AD329" s="224">
        <f>O329*Config!L$40</f>
        <v>1175561.0717730075</v>
      </c>
      <c r="AE329" s="224">
        <f>P329*Config!M$40</f>
        <v>0</v>
      </c>
      <c r="AF329" s="224">
        <f>Q329*Config!N$40</f>
        <v>1235073.8510315157</v>
      </c>
      <c r="AG329" s="225">
        <f>R329*Config!O$40</f>
        <v>0</v>
      </c>
      <c r="AH329" s="226">
        <f t="shared" si="35"/>
        <v>1983652.9609483965</v>
      </c>
      <c r="AI329" s="220">
        <f t="shared" si="36"/>
        <v>3961570.2837484675</v>
      </c>
      <c r="AJ329" s="224">
        <f t="shared" si="37"/>
        <v>2190092.9176418902</v>
      </c>
      <c r="AK329" s="225">
        <f t="shared" si="38"/>
        <v>4600727.8404464135</v>
      </c>
      <c r="AL329" s="227">
        <f>IF(OR(SUM(X329:AG329)&lt;&gt;0,A329="EH"),INDEX(CASH!$B:$B,MATCH(A329,CASH!$A:$A,0)),"")</f>
        <v>210</v>
      </c>
      <c r="AM329" s="122">
        <f>AL329*VLOOKUP(C329,Config!$A$3:$C$9,3,FALSE)</f>
        <v>3150</v>
      </c>
      <c r="AN329" s="228">
        <f t="shared" si="39"/>
        <v>0.54548960248917278</v>
      </c>
      <c r="AO329" s="122" t="str">
        <f>IF(ISERROR(VLOOKUP(A329,Config!$A$12:$A$32,1,FALSE)),LEFT(A329,2),"PRL")</f>
        <v>TS</v>
      </c>
      <c r="AP329" s="122" t="str">
        <f t="shared" si="40"/>
        <v>TS026s</v>
      </c>
      <c r="AQ329" s="163" t="s">
        <v>882</v>
      </c>
      <c r="AR329" s="229" t="s">
        <v>781</v>
      </c>
      <c r="AS329" s="367" t="str">
        <f>IF(ISERROR(VLOOKUP($A329,'RAB Cat Lookup'!$B$4:$E$351,2,FALSE))=TRUE,"Unallocated",VLOOKUP($A329,'RAB Cat Lookup'!$B$4:$E$351,2,FALSE))</f>
        <v>Std</v>
      </c>
      <c r="AT329" s="367" t="str">
        <f>IF(ISERROR(VLOOKUP($A329,'RAB Cat Lookup'!$B$4:$E$351,4,FALSE))=TRUE,"Unallocated",VLOOKUP($A329,'RAB Cat Lookup'!$B$4:$E$351,4,FALSE))</f>
        <v>Substations</v>
      </c>
      <c r="AU329" s="121" t="str">
        <f t="shared" si="41"/>
        <v/>
      </c>
    </row>
    <row r="330" spans="1:47" x14ac:dyDescent="0.25">
      <c r="A330" s="217" t="s">
        <v>11</v>
      </c>
      <c r="B330" s="217" t="s">
        <v>242</v>
      </c>
      <c r="C330" s="123" t="s">
        <v>512</v>
      </c>
      <c r="D330" s="218">
        <f>S330/Config!A$40</f>
        <v>531359.24430673814</v>
      </c>
      <c r="E330" s="219">
        <f>T330/Config!B$40</f>
        <v>414573.16844374995</v>
      </c>
      <c r="F330" s="219">
        <f>U330/Config!C$40</f>
        <v>286525.75658750004</v>
      </c>
      <c r="G330" s="219">
        <f>V330/Config!D$40</f>
        <v>28716.000249999994</v>
      </c>
      <c r="H330" s="219">
        <f>IF('Division Lvl'!H330="","",'Division Lvl'!H330/Escalators!C$11)</f>
        <v>0</v>
      </c>
      <c r="I330" s="220">
        <f>IF('Division Lvl'!I330="","",'Division Lvl'!I330/Escalators!D$11)</f>
        <v>109889.10868625087</v>
      </c>
      <c r="J330" s="220">
        <f>IF('Division Lvl'!J330="","",'Division Lvl'!J330/Escalators!E$11)</f>
        <v>109705.25056425063</v>
      </c>
      <c r="K330" s="220">
        <f>IF('Division Lvl'!K330="","",'Division Lvl'!K330/Escalators!F$11)</f>
        <v>109416.37295031971</v>
      </c>
      <c r="L330" s="220">
        <f>IF('Division Lvl'!L330="","",'Division Lvl'!L330/Escalators!G$11)</f>
        <v>109081.35697264038</v>
      </c>
      <c r="M330" s="220">
        <f>IF('Division Lvl'!M330="","",'Division Lvl'!M330/Escalators!H$11)</f>
        <v>108785.45275400388</v>
      </c>
      <c r="N330" s="220">
        <f>IF('Division Lvl'!N330="","",'Division Lvl'!N330/Escalators!I$11)</f>
        <v>108785.45275400388</v>
      </c>
      <c r="O330" s="220">
        <f>IF('Division Lvl'!O330="","",'Division Lvl'!O330/Escalators!J$11)</f>
        <v>108785.45275400388</v>
      </c>
      <c r="P330" s="220">
        <f>IF('Division Lvl'!P330="","",'Division Lvl'!P330/Escalators!K$11)</f>
        <v>108785.45275400388</v>
      </c>
      <c r="Q330" s="220">
        <f>IF('Division Lvl'!Q330="","",'Division Lvl'!Q330/Escalators!L$11)</f>
        <v>108785.45275400388</v>
      </c>
      <c r="R330" s="221">
        <v>110000</v>
      </c>
      <c r="S330" s="222">
        <v>481385.25</v>
      </c>
      <c r="T330" s="223">
        <v>384972.4</v>
      </c>
      <c r="U330" s="223">
        <v>272719.34000000003</v>
      </c>
      <c r="V330" s="223">
        <v>28015.609999999997</v>
      </c>
      <c r="W330" s="223">
        <v>0</v>
      </c>
      <c r="X330" s="224">
        <f>I330*Config!F$40</f>
        <v>112636.33640340713</v>
      </c>
      <c r="Y330" s="224">
        <f>J330*Config!G$40</f>
        <v>115259.0788740658</v>
      </c>
      <c r="Z330" s="224">
        <f>K330*Config!H$40</f>
        <v>117829.46625170288</v>
      </c>
      <c r="AA330" s="224">
        <f>L330*Config!I$40</f>
        <v>120405.40795326766</v>
      </c>
      <c r="AB330" s="224">
        <f>M330*Config!J$40</f>
        <v>123080.75468890501</v>
      </c>
      <c r="AC330" s="224">
        <f>N330*Config!K$40</f>
        <v>126157.77355612763</v>
      </c>
      <c r="AD330" s="224">
        <f>O330*Config!L$40</f>
        <v>129311.71789503083</v>
      </c>
      <c r="AE330" s="224">
        <f>P330*Config!M$40</f>
        <v>132544.5108424066</v>
      </c>
      <c r="AF330" s="224">
        <f>Q330*Config!N$40</f>
        <v>135858.12361346674</v>
      </c>
      <c r="AG330" s="225">
        <f>R330*Config!O$40</f>
        <v>140809.29986159928</v>
      </c>
      <c r="AH330" s="226">
        <f t="shared" si="35"/>
        <v>546877.54192746547</v>
      </c>
      <c r="AI330" s="220">
        <f t="shared" si="36"/>
        <v>1092019.3529434812</v>
      </c>
      <c r="AJ330" s="224">
        <f t="shared" si="37"/>
        <v>589211.04417134845</v>
      </c>
      <c r="AK330" s="225">
        <f t="shared" si="38"/>
        <v>1253892.4699399795</v>
      </c>
      <c r="AL330" s="227">
        <f>IF(OR(SUM(X330:AG330)&lt;&gt;0,A330="EH"),INDEX(CASH!$B:$B,MATCH(A330,CASH!$A:$A,0)),"")</f>
        <v>140</v>
      </c>
      <c r="AM330" s="122">
        <f>AL330*VLOOKUP(C330,Config!$A$3:$C$9,3,FALSE)</f>
        <v>2100</v>
      </c>
      <c r="AN330" s="228">
        <f t="shared" si="39"/>
        <v>0.77826492135129255</v>
      </c>
      <c r="AO330" s="122" t="str">
        <f>IF(ISERROR(VLOOKUP(A330,Config!$A$12:$A$32,1,FALSE)),LEFT(A330,2),"PRL")</f>
        <v>TS</v>
      </c>
      <c r="AP330" s="122" t="str">
        <f t="shared" si="40"/>
        <v>TS027s</v>
      </c>
      <c r="AQ330" s="163" t="s">
        <v>882</v>
      </c>
      <c r="AR330" s="229" t="s">
        <v>781</v>
      </c>
      <c r="AS330" s="367" t="str">
        <f>IF(ISERROR(VLOOKUP($A330,'RAB Cat Lookup'!$B$4:$E$351,2,FALSE))=TRUE,"Unallocated",VLOOKUP($A330,'RAB Cat Lookup'!$B$4:$E$351,2,FALSE))</f>
        <v>Std</v>
      </c>
      <c r="AT330" s="367" t="str">
        <f>IF(ISERROR(VLOOKUP($A330,'RAB Cat Lookup'!$B$4:$E$351,4,FALSE))=TRUE,"Unallocated",VLOOKUP($A330,'RAB Cat Lookup'!$B$4:$E$351,4,FALSE))</f>
        <v>Substations</v>
      </c>
      <c r="AU330" s="121" t="str">
        <f t="shared" si="41"/>
        <v/>
      </c>
    </row>
    <row r="331" spans="1:47" x14ac:dyDescent="0.25">
      <c r="A331" s="217" t="s">
        <v>30</v>
      </c>
      <c r="B331" s="217" t="s">
        <v>473</v>
      </c>
      <c r="C331" s="123" t="s">
        <v>512</v>
      </c>
      <c r="D331" s="218">
        <f>S331/Config!A$40</f>
        <v>13597.164559359371</v>
      </c>
      <c r="E331" s="219">
        <f>T331/Config!B$40</f>
        <v>0</v>
      </c>
      <c r="F331" s="219">
        <f>U331/Config!C$40</f>
        <v>0</v>
      </c>
      <c r="G331" s="219">
        <f>V331/Config!D$40</f>
        <v>0</v>
      </c>
      <c r="H331" s="219">
        <f>IF('Division Lvl'!H331="","",'Division Lvl'!H331/Escalators!C$11)</f>
        <v>0</v>
      </c>
      <c r="I331" s="220">
        <f>IF('Division Lvl'!I331="","",'Division Lvl'!I331/Escalators!D$11)</f>
        <v>0</v>
      </c>
      <c r="J331" s="220">
        <f>IF('Division Lvl'!J331="","",'Division Lvl'!J331/Escalators!E$11)</f>
        <v>0</v>
      </c>
      <c r="K331" s="220">
        <f>IF('Division Lvl'!K331="","",'Division Lvl'!K331/Escalators!F$11)</f>
        <v>0</v>
      </c>
      <c r="L331" s="220">
        <f>IF('Division Lvl'!L331="","",'Division Lvl'!L331/Escalators!G$11)</f>
        <v>0</v>
      </c>
      <c r="M331" s="220">
        <f>IF('Division Lvl'!M331="","",'Division Lvl'!M331/Escalators!H$11)</f>
        <v>0</v>
      </c>
      <c r="N331" s="220">
        <f>IF('Division Lvl'!N331="","",'Division Lvl'!N331/Escalators!I$11)</f>
        <v>0</v>
      </c>
      <c r="O331" s="220">
        <f>IF('Division Lvl'!O331="","",'Division Lvl'!O331/Escalators!J$11)</f>
        <v>0</v>
      </c>
      <c r="P331" s="220">
        <f>IF('Division Lvl'!P331="","",'Division Lvl'!P331/Escalators!K$11)</f>
        <v>0</v>
      </c>
      <c r="Q331" s="220">
        <f>IF('Division Lvl'!Q331="","",'Division Lvl'!Q331/Escalators!L$11)</f>
        <v>0</v>
      </c>
      <c r="R331" s="221">
        <v>0</v>
      </c>
      <c r="S331" s="222">
        <v>12318.36</v>
      </c>
      <c r="T331" s="223">
        <v>0</v>
      </c>
      <c r="U331" s="223">
        <v>0</v>
      </c>
      <c r="V331" s="223">
        <v>0</v>
      </c>
      <c r="W331" s="223">
        <v>0</v>
      </c>
      <c r="X331" s="224">
        <f>I331*Config!F$40</f>
        <v>0</v>
      </c>
      <c r="Y331" s="224">
        <f>J331*Config!G$40</f>
        <v>0</v>
      </c>
      <c r="Z331" s="224">
        <f>K331*Config!H$40</f>
        <v>0</v>
      </c>
      <c r="AA331" s="224">
        <f>L331*Config!I$40</f>
        <v>0</v>
      </c>
      <c r="AB331" s="224">
        <f>M331*Config!J$40</f>
        <v>0</v>
      </c>
      <c r="AC331" s="224">
        <f>N331*Config!K$40</f>
        <v>0</v>
      </c>
      <c r="AD331" s="224">
        <f>O331*Config!L$40</f>
        <v>0</v>
      </c>
      <c r="AE331" s="224">
        <f>P331*Config!M$40</f>
        <v>0</v>
      </c>
      <c r="AF331" s="224">
        <f>Q331*Config!N$40</f>
        <v>0</v>
      </c>
      <c r="AG331" s="225">
        <f>R331*Config!O$40</f>
        <v>0</v>
      </c>
      <c r="AH331" s="226">
        <f t="shared" si="35"/>
        <v>0</v>
      </c>
      <c r="AI331" s="220">
        <f t="shared" si="36"/>
        <v>0</v>
      </c>
      <c r="AJ331" s="224">
        <f t="shared" si="37"/>
        <v>0</v>
      </c>
      <c r="AK331" s="225">
        <f t="shared" si="38"/>
        <v>0</v>
      </c>
      <c r="AL331" s="227" t="str">
        <f>IF(OR(SUM(X331:AG331)&lt;&gt;0,A331="EH"),INDEX(CASH!$B:$B,MATCH(A331,CASH!$A:$A,0)),"")</f>
        <v/>
      </c>
      <c r="AM331" s="230">
        <v>600</v>
      </c>
      <c r="AN331" s="228">
        <f t="shared" si="39"/>
        <v>0.99193572733142954</v>
      </c>
      <c r="AO331" s="122" t="str">
        <f>IF(ISERROR(VLOOKUP(A331,Config!$A$12:$A$32,1,FALSE)),LEFT(A331,2),"PRL")</f>
        <v>TS</v>
      </c>
      <c r="AP331" s="122" t="str">
        <f t="shared" si="40"/>
        <v>TS028s</v>
      </c>
      <c r="AQ331" s="163" t="s">
        <v>882</v>
      </c>
      <c r="AR331" s="229" t="s">
        <v>781</v>
      </c>
      <c r="AS331" s="367" t="str">
        <f>IF(ISERROR(VLOOKUP($A331,'RAB Cat Lookup'!$B$4:$E$351,2,FALSE))=TRUE,"Unallocated",VLOOKUP($A331,'RAB Cat Lookup'!$B$4:$E$351,2,FALSE))</f>
        <v>Std</v>
      </c>
      <c r="AT331" s="367" t="str">
        <f>IF(ISERROR(VLOOKUP($A331,'RAB Cat Lookup'!$B$4:$E$351,4,FALSE))=TRUE,"Unallocated",VLOOKUP($A331,'RAB Cat Lookup'!$B$4:$E$351,4,FALSE))</f>
        <v>Substations</v>
      </c>
      <c r="AU331" s="121" t="str">
        <f t="shared" si="41"/>
        <v/>
      </c>
    </row>
    <row r="332" spans="1:47" x14ac:dyDescent="0.25">
      <c r="A332" s="217" t="s">
        <v>31</v>
      </c>
      <c r="B332" s="217" t="s">
        <v>469</v>
      </c>
      <c r="C332" s="123" t="s">
        <v>512</v>
      </c>
      <c r="D332" s="218">
        <f>S332/Config!A$40</f>
        <v>95883.115154910149</v>
      </c>
      <c r="E332" s="219">
        <f>T332/Config!B$40</f>
        <v>15956.202239374998</v>
      </c>
      <c r="F332" s="219">
        <f>U332/Config!C$40</f>
        <v>421.00645000000003</v>
      </c>
      <c r="G332" s="219">
        <f>V332/Config!D$40</f>
        <v>1153.33</v>
      </c>
      <c r="H332" s="219">
        <f>IF('Division Lvl'!H332="","",'Division Lvl'!H332/Escalators!C$11)</f>
        <v>0</v>
      </c>
      <c r="I332" s="220">
        <f>IF('Division Lvl'!I332="","",'Division Lvl'!I332/Escalators!D$11)</f>
        <v>0</v>
      </c>
      <c r="J332" s="220">
        <f>IF('Division Lvl'!J332="","",'Division Lvl'!J332/Escalators!E$11)</f>
        <v>0</v>
      </c>
      <c r="K332" s="220">
        <f>IF('Division Lvl'!K332="","",'Division Lvl'!K332/Escalators!F$11)</f>
        <v>0</v>
      </c>
      <c r="L332" s="220">
        <f>IF('Division Lvl'!L332="","",'Division Lvl'!L332/Escalators!G$11)</f>
        <v>0</v>
      </c>
      <c r="M332" s="220">
        <f>IF('Division Lvl'!M332="","",'Division Lvl'!M332/Escalators!H$11)</f>
        <v>0</v>
      </c>
      <c r="N332" s="220">
        <f>IF('Division Lvl'!N332="","",'Division Lvl'!N332/Escalators!I$11)</f>
        <v>0</v>
      </c>
      <c r="O332" s="220">
        <f>IF('Division Lvl'!O332="","",'Division Lvl'!O332/Escalators!J$11)</f>
        <v>0</v>
      </c>
      <c r="P332" s="220">
        <f>IF('Division Lvl'!P332="","",'Division Lvl'!P332/Escalators!K$11)</f>
        <v>0</v>
      </c>
      <c r="Q332" s="220">
        <f>IF('Division Lvl'!Q332="","",'Division Lvl'!Q332/Escalators!L$11)</f>
        <v>0</v>
      </c>
      <c r="R332" s="221">
        <v>0</v>
      </c>
      <c r="S332" s="222">
        <v>86865.37000000001</v>
      </c>
      <c r="T332" s="223">
        <v>14816.92</v>
      </c>
      <c r="U332" s="223">
        <v>400.72</v>
      </c>
      <c r="V332" s="223">
        <v>1125.2</v>
      </c>
      <c r="W332" s="223">
        <v>0</v>
      </c>
      <c r="X332" s="224">
        <f>I332*Config!F$40</f>
        <v>0</v>
      </c>
      <c r="Y332" s="224">
        <f>J332*Config!G$40</f>
        <v>0</v>
      </c>
      <c r="Z332" s="224">
        <f>K332*Config!H$40</f>
        <v>0</v>
      </c>
      <c r="AA332" s="224">
        <f>L332*Config!I$40</f>
        <v>0</v>
      </c>
      <c r="AB332" s="224">
        <f>M332*Config!J$40</f>
        <v>0</v>
      </c>
      <c r="AC332" s="224">
        <f>N332*Config!K$40</f>
        <v>0</v>
      </c>
      <c r="AD332" s="224">
        <f>O332*Config!L$40</f>
        <v>0</v>
      </c>
      <c r="AE332" s="224">
        <f>P332*Config!M$40</f>
        <v>0</v>
      </c>
      <c r="AF332" s="224">
        <f>Q332*Config!N$40</f>
        <v>0</v>
      </c>
      <c r="AG332" s="225">
        <f>R332*Config!O$40</f>
        <v>0</v>
      </c>
      <c r="AH332" s="226">
        <f t="shared" si="35"/>
        <v>0</v>
      </c>
      <c r="AI332" s="220">
        <f t="shared" si="36"/>
        <v>0</v>
      </c>
      <c r="AJ332" s="224">
        <f t="shared" si="37"/>
        <v>0</v>
      </c>
      <c r="AK332" s="225">
        <f t="shared" si="38"/>
        <v>0</v>
      </c>
      <c r="AL332" s="227" t="str">
        <f>IF(OR(SUM(X332:AG332)&lt;&gt;0,A332="EH"),INDEX(CASH!$B:$B,MATCH(A332,CASH!$A:$A,0)),"")</f>
        <v/>
      </c>
      <c r="AM332" s="230">
        <v>1500</v>
      </c>
      <c r="AN332" s="228">
        <f t="shared" si="39"/>
        <v>0.92238653603944176</v>
      </c>
      <c r="AO332" s="122" t="str">
        <f>IF(ISERROR(VLOOKUP(A332,Config!$A$12:$A$32,1,FALSE)),LEFT(A332,2),"PRL")</f>
        <v>TS</v>
      </c>
      <c r="AP332" s="122" t="str">
        <f t="shared" si="40"/>
        <v>TS029s</v>
      </c>
      <c r="AQ332" s="163" t="s">
        <v>882</v>
      </c>
      <c r="AR332" s="229" t="s">
        <v>781</v>
      </c>
      <c r="AS332" s="367" t="str">
        <f>IF(ISERROR(VLOOKUP($A332,'RAB Cat Lookup'!$B$4:$E$351,2,FALSE))=TRUE,"Unallocated",VLOOKUP($A332,'RAB Cat Lookup'!$B$4:$E$351,2,FALSE))</f>
        <v>Std</v>
      </c>
      <c r="AT332" s="367" t="str">
        <f>IF(ISERROR(VLOOKUP($A332,'RAB Cat Lookup'!$B$4:$E$351,4,FALSE))=TRUE,"Unallocated",VLOOKUP($A332,'RAB Cat Lookup'!$B$4:$E$351,4,FALSE))</f>
        <v>Substations</v>
      </c>
      <c r="AU332" s="121" t="str">
        <f t="shared" si="41"/>
        <v/>
      </c>
    </row>
    <row r="333" spans="1:47" x14ac:dyDescent="0.25">
      <c r="A333" s="217" t="s">
        <v>32</v>
      </c>
      <c r="B333" s="217" t="s">
        <v>243</v>
      </c>
      <c r="C333" s="123" t="s">
        <v>512</v>
      </c>
      <c r="D333" s="218">
        <f>S333/Config!A$40</f>
        <v>149721.7765433359</v>
      </c>
      <c r="E333" s="219">
        <f>T333/Config!B$40</f>
        <v>241168.4601201562</v>
      </c>
      <c r="F333" s="219">
        <f>U333/Config!C$40</f>
        <v>3615.9150499999996</v>
      </c>
      <c r="G333" s="219">
        <f>V333/Config!D$40</f>
        <v>3991.5754999999995</v>
      </c>
      <c r="H333" s="219">
        <f>IF('Division Lvl'!H333="","",'Division Lvl'!H333/Escalators!C$11)</f>
        <v>646105.78</v>
      </c>
      <c r="I333" s="220">
        <f>IF('Division Lvl'!I333="","",'Division Lvl'!I333/Escalators!D$11)</f>
        <v>99899.189714773514</v>
      </c>
      <c r="J333" s="220">
        <f>IF('Division Lvl'!J333="","",'Division Lvl'!J333/Escalators!E$11)</f>
        <v>99732.04596750057</v>
      </c>
      <c r="K333" s="220">
        <f>IF('Division Lvl'!K333="","",'Division Lvl'!K333/Escalators!F$11)</f>
        <v>99469.429954836101</v>
      </c>
      <c r="L333" s="220">
        <f>IF('Division Lvl'!L333="","",'Division Lvl'!L333/Escalators!G$11)</f>
        <v>99164.869975127614</v>
      </c>
      <c r="M333" s="220">
        <f>IF('Division Lvl'!M333="","",'Division Lvl'!M333/Escalators!H$11)</f>
        <v>98895.866140003534</v>
      </c>
      <c r="N333" s="220">
        <f>IF('Division Lvl'!N333="","",'Division Lvl'!N333/Escalators!I$11)</f>
        <v>98895.866140003534</v>
      </c>
      <c r="O333" s="220">
        <f>IF('Division Lvl'!O333="","",'Division Lvl'!O333/Escalators!J$11)</f>
        <v>98895.866140003534</v>
      </c>
      <c r="P333" s="220">
        <f>IF('Division Lvl'!P333="","",'Division Lvl'!P333/Escalators!K$11)</f>
        <v>98895.866140003534</v>
      </c>
      <c r="Q333" s="220">
        <f>IF('Division Lvl'!Q333="","",'Division Lvl'!Q333/Escalators!L$11)</f>
        <v>98895.866140003534</v>
      </c>
      <c r="R333" s="221">
        <v>100000</v>
      </c>
      <c r="S333" s="222">
        <v>135640.54</v>
      </c>
      <c r="T333" s="223">
        <v>223948.88999999998</v>
      </c>
      <c r="U333" s="223">
        <v>3441.68</v>
      </c>
      <c r="V333" s="223">
        <v>3894.22</v>
      </c>
      <c r="W333" s="223">
        <v>646105.78</v>
      </c>
      <c r="X333" s="224">
        <f>I333*Config!F$40</f>
        <v>102396.66945764284</v>
      </c>
      <c r="Y333" s="224">
        <f>J333*Config!G$40</f>
        <v>104780.98079460528</v>
      </c>
      <c r="Z333" s="224">
        <f>K333*Config!H$40</f>
        <v>107117.69659245716</v>
      </c>
      <c r="AA333" s="224">
        <f>L333*Config!I$40</f>
        <v>109459.46177569786</v>
      </c>
      <c r="AB333" s="224">
        <f>M333*Config!J$40</f>
        <v>111891.59517173184</v>
      </c>
      <c r="AC333" s="224">
        <f>N333*Config!K$40</f>
        <v>114688.88505102512</v>
      </c>
      <c r="AD333" s="224">
        <f>O333*Config!L$40</f>
        <v>117556.10717730076</v>
      </c>
      <c r="AE333" s="224">
        <f>P333*Config!M$40</f>
        <v>120495.00985673326</v>
      </c>
      <c r="AF333" s="224">
        <f>Q333*Config!N$40</f>
        <v>123507.38510315158</v>
      </c>
      <c r="AG333" s="225">
        <f>R333*Config!O$40</f>
        <v>128008.4544196357</v>
      </c>
      <c r="AH333" s="226">
        <f t="shared" si="35"/>
        <v>497161.40175224136</v>
      </c>
      <c r="AI333" s="220">
        <f t="shared" si="36"/>
        <v>992744.8663122555</v>
      </c>
      <c r="AJ333" s="224">
        <f t="shared" si="37"/>
        <v>535646.40379213495</v>
      </c>
      <c r="AK333" s="225">
        <f t="shared" si="38"/>
        <v>1139902.2453999813</v>
      </c>
      <c r="AL333" s="227">
        <f>IF(OR(SUM(X333:AG333)&lt;&gt;0,A333="EH"),INDEX(CASH!$B:$B,MATCH(A333,CASH!$A:$A,0)),"")</f>
        <v>230</v>
      </c>
      <c r="AM333" s="122">
        <f>AL333*VLOOKUP(C333,Config!$A$3:$C$9,3,FALSE)</f>
        <v>3450</v>
      </c>
      <c r="AN333" s="228">
        <f t="shared" si="39"/>
        <v>0.50988791794492228</v>
      </c>
      <c r="AO333" s="122" t="str">
        <f>IF(ISERROR(VLOOKUP(A333,Config!$A$12:$A$32,1,FALSE)),LEFT(A333,2),"PRL")</f>
        <v>TS</v>
      </c>
      <c r="AP333" s="122" t="str">
        <f t="shared" si="40"/>
        <v>TS031s</v>
      </c>
      <c r="AQ333" s="163" t="s">
        <v>882</v>
      </c>
      <c r="AR333" s="229" t="s">
        <v>781</v>
      </c>
      <c r="AS333" s="367" t="str">
        <f>IF(ISERROR(VLOOKUP($A333,'RAB Cat Lookup'!$B$4:$E$351,2,FALSE))=TRUE,"Unallocated",VLOOKUP($A333,'RAB Cat Lookup'!$B$4:$E$351,2,FALSE))</f>
        <v>Std</v>
      </c>
      <c r="AT333" s="367" t="str">
        <f>IF(ISERROR(VLOOKUP($A333,'RAB Cat Lookup'!$B$4:$E$351,4,FALSE))=TRUE,"Unallocated",VLOOKUP($A333,'RAB Cat Lookup'!$B$4:$E$351,4,FALSE))</f>
        <v>Substations</v>
      </c>
      <c r="AU333" s="121" t="str">
        <f t="shared" si="41"/>
        <v/>
      </c>
    </row>
    <row r="334" spans="1:47" x14ac:dyDescent="0.25">
      <c r="A334" s="217" t="s">
        <v>33</v>
      </c>
      <c r="B334" s="217" t="s">
        <v>244</v>
      </c>
      <c r="C334" s="123" t="s">
        <v>512</v>
      </c>
      <c r="D334" s="218">
        <f>S334/Config!A$40</f>
        <v>2584854.3885275382</v>
      </c>
      <c r="E334" s="219">
        <f>T334/Config!B$40</f>
        <v>46442.125089531241</v>
      </c>
      <c r="F334" s="219">
        <f>U334/Config!C$40</f>
        <v>269107.06648749992</v>
      </c>
      <c r="G334" s="219">
        <f>V334/Config!D$40</f>
        <v>3819.2012499999996</v>
      </c>
      <c r="H334" s="219">
        <f>IF('Division Lvl'!H334="","",'Division Lvl'!H334/Escalators!C$11)</f>
        <v>0</v>
      </c>
      <c r="I334" s="220">
        <f>IF('Division Lvl'!I334="","",'Division Lvl'!I334/Escalators!D$11)</f>
        <v>149848.78457216028</v>
      </c>
      <c r="J334" s="220">
        <f>IF('Division Lvl'!J334="","",'Division Lvl'!J334/Escalators!E$11)</f>
        <v>149598.06895125087</v>
      </c>
      <c r="K334" s="220">
        <f>IF('Division Lvl'!K334="","",'Division Lvl'!K334/Escalators!F$11)</f>
        <v>149204.14493225416</v>
      </c>
      <c r="L334" s="220">
        <f>IF('Division Lvl'!L334="","",'Division Lvl'!L334/Escalators!G$11)</f>
        <v>0</v>
      </c>
      <c r="M334" s="220">
        <f>IF('Division Lvl'!M334="","",'Division Lvl'!M334/Escalators!H$11)</f>
        <v>0</v>
      </c>
      <c r="N334" s="220">
        <f>IF('Division Lvl'!N334="","",'Division Lvl'!N334/Escalators!I$11)</f>
        <v>0</v>
      </c>
      <c r="O334" s="220">
        <f>IF('Division Lvl'!O334="","",'Division Lvl'!O334/Escalators!J$11)</f>
        <v>0</v>
      </c>
      <c r="P334" s="220">
        <f>IF('Division Lvl'!P334="","",'Division Lvl'!P334/Escalators!K$11)</f>
        <v>0</v>
      </c>
      <c r="Q334" s="220">
        <f>IF('Division Lvl'!Q334="","",'Division Lvl'!Q334/Escalators!L$11)</f>
        <v>0</v>
      </c>
      <c r="R334" s="221">
        <v>0</v>
      </c>
      <c r="S334" s="222">
        <v>2341750.5</v>
      </c>
      <c r="T334" s="223">
        <v>43126.13</v>
      </c>
      <c r="U334" s="223">
        <v>256139.97999999995</v>
      </c>
      <c r="V334" s="223">
        <v>3726.05</v>
      </c>
      <c r="W334" s="223">
        <v>0</v>
      </c>
      <c r="X334" s="224">
        <f>I334*Config!F$40</f>
        <v>153595.00418646427</v>
      </c>
      <c r="Y334" s="224">
        <f>J334*Config!G$40</f>
        <v>157171.47119190794</v>
      </c>
      <c r="Z334" s="224">
        <f>K334*Config!H$40</f>
        <v>160676.54488868575</v>
      </c>
      <c r="AA334" s="224">
        <f>L334*Config!I$40</f>
        <v>0</v>
      </c>
      <c r="AB334" s="224">
        <f>M334*Config!J$40</f>
        <v>0</v>
      </c>
      <c r="AC334" s="224">
        <f>N334*Config!K$40</f>
        <v>0</v>
      </c>
      <c r="AD334" s="224">
        <f>O334*Config!L$40</f>
        <v>0</v>
      </c>
      <c r="AE334" s="224">
        <f>P334*Config!M$40</f>
        <v>0</v>
      </c>
      <c r="AF334" s="224">
        <f>Q334*Config!N$40</f>
        <v>0</v>
      </c>
      <c r="AG334" s="225">
        <f>R334*Config!O$40</f>
        <v>0</v>
      </c>
      <c r="AH334" s="226">
        <f t="shared" si="35"/>
        <v>448650.99845566531</v>
      </c>
      <c r="AI334" s="220">
        <f t="shared" si="36"/>
        <v>448650.99845566531</v>
      </c>
      <c r="AJ334" s="224">
        <f t="shared" si="37"/>
        <v>471443.02026705799</v>
      </c>
      <c r="AK334" s="225">
        <f t="shared" si="38"/>
        <v>471443.02026705799</v>
      </c>
      <c r="AL334" s="227">
        <f>IF(OR(SUM(X334:AG334)&lt;&gt;0,A334="EH"),INDEX(CASH!$B:$B,MATCH(A334,CASH!$A:$A,0)),"")</f>
        <v>150</v>
      </c>
      <c r="AM334" s="122">
        <f>AL334*VLOOKUP(C334,Config!$A$3:$C$9,3,FALSE)</f>
        <v>2250</v>
      </c>
      <c r="AN334" s="228">
        <f t="shared" si="39"/>
        <v>0.70443864267626011</v>
      </c>
      <c r="AO334" s="122" t="str">
        <f>IF(ISERROR(VLOOKUP(A334,Config!$A$12:$A$32,1,FALSE)),LEFT(A334,2),"PRL")</f>
        <v>TS</v>
      </c>
      <c r="AP334" s="122" t="str">
        <f t="shared" si="40"/>
        <v>TS032s</v>
      </c>
      <c r="AQ334" s="163" t="s">
        <v>882</v>
      </c>
      <c r="AR334" s="229" t="s">
        <v>781</v>
      </c>
      <c r="AS334" s="367" t="str">
        <f>IF(ISERROR(VLOOKUP($A334,'RAB Cat Lookup'!$B$4:$E$351,2,FALSE))=TRUE,"Unallocated",VLOOKUP($A334,'RAB Cat Lookup'!$B$4:$E$351,2,FALSE))</f>
        <v>Std</v>
      </c>
      <c r="AT334" s="367" t="str">
        <f>IF(ISERROR(VLOOKUP($A334,'RAB Cat Lookup'!$B$4:$E$351,4,FALSE))=TRUE,"Unallocated",VLOOKUP($A334,'RAB Cat Lookup'!$B$4:$E$351,4,FALSE))</f>
        <v>Substations</v>
      </c>
      <c r="AU334" s="121" t="str">
        <f t="shared" si="41"/>
        <v/>
      </c>
    </row>
    <row r="335" spans="1:47" x14ac:dyDescent="0.25">
      <c r="A335" s="217" t="s">
        <v>35</v>
      </c>
      <c r="B335" s="217" t="s">
        <v>245</v>
      </c>
      <c r="C335" s="123" t="s">
        <v>512</v>
      </c>
      <c r="D335" s="218">
        <f>S335/Config!A$40</f>
        <v>770042.40132109751</v>
      </c>
      <c r="E335" s="219">
        <f>T335/Config!B$40</f>
        <v>693600.23539328121</v>
      </c>
      <c r="F335" s="219">
        <f>U335/Config!C$40</f>
        <v>318122.23182500002</v>
      </c>
      <c r="G335" s="219">
        <f>V335/Config!D$40</f>
        <v>584229.8997500001</v>
      </c>
      <c r="H335" s="219">
        <f>IF('Division Lvl'!H335="","",'Division Lvl'!H335/Escalators!C$11)</f>
        <v>191793</v>
      </c>
      <c r="I335" s="220">
        <f>IF('Division Lvl'!I335="","",'Division Lvl'!I335/Escalators!D$11)</f>
        <v>199798.37942954703</v>
      </c>
      <c r="J335" s="220">
        <f>IF('Division Lvl'!J335="","",'Division Lvl'!J335/Escalators!E$11)</f>
        <v>199464.09193500114</v>
      </c>
      <c r="K335" s="220">
        <f>IF('Division Lvl'!K335="","",'Division Lvl'!K335/Escalators!F$11)</f>
        <v>198938.8599096722</v>
      </c>
      <c r="L335" s="220">
        <f>IF('Division Lvl'!L335="","",'Division Lvl'!L335/Escalators!G$11)</f>
        <v>198329.73995025523</v>
      </c>
      <c r="M335" s="220">
        <f>IF('Division Lvl'!M335="","",'Division Lvl'!M335/Escalators!H$11)</f>
        <v>197791.73228000707</v>
      </c>
      <c r="N335" s="220">
        <f>IF('Division Lvl'!N335="","",'Division Lvl'!N335/Escalators!I$11)</f>
        <v>197791.73228000707</v>
      </c>
      <c r="O335" s="220">
        <f>IF('Division Lvl'!O335="","",'Division Lvl'!O335/Escalators!J$11)</f>
        <v>197791.73228000707</v>
      </c>
      <c r="P335" s="220">
        <f>IF('Division Lvl'!P335="","",'Division Lvl'!P335/Escalators!K$11)</f>
        <v>197791.73228000707</v>
      </c>
      <c r="Q335" s="220">
        <f>IF('Division Lvl'!Q335="","",'Division Lvl'!Q335/Escalators!L$11)</f>
        <v>197791.73228000707</v>
      </c>
      <c r="R335" s="221">
        <v>200000</v>
      </c>
      <c r="S335" s="222">
        <v>697620.41</v>
      </c>
      <c r="T335" s="223">
        <v>644076.77</v>
      </c>
      <c r="U335" s="223">
        <v>302793.32</v>
      </c>
      <c r="V335" s="223">
        <v>569980.39000000013</v>
      </c>
      <c r="W335" s="223">
        <v>191793</v>
      </c>
      <c r="X335" s="224">
        <f>I335*Config!F$40</f>
        <v>204793.33891528568</v>
      </c>
      <c r="Y335" s="224">
        <f>J335*Config!G$40</f>
        <v>209561.96158921055</v>
      </c>
      <c r="Z335" s="224">
        <f>K335*Config!H$40</f>
        <v>214235.39318491431</v>
      </c>
      <c r="AA335" s="224">
        <f>L335*Config!I$40</f>
        <v>218918.92355139571</v>
      </c>
      <c r="AB335" s="224">
        <f>M335*Config!J$40</f>
        <v>223783.19034346368</v>
      </c>
      <c r="AC335" s="224">
        <f>N335*Config!K$40</f>
        <v>229377.77010205024</v>
      </c>
      <c r="AD335" s="224">
        <f>O335*Config!L$40</f>
        <v>235112.21435460151</v>
      </c>
      <c r="AE335" s="224">
        <f>P335*Config!M$40</f>
        <v>240990.01971346652</v>
      </c>
      <c r="AF335" s="224">
        <f>Q335*Config!N$40</f>
        <v>247014.77020630316</v>
      </c>
      <c r="AG335" s="225">
        <f>R335*Config!O$40</f>
        <v>256016.9088392714</v>
      </c>
      <c r="AH335" s="226">
        <f t="shared" si="35"/>
        <v>994322.80350448273</v>
      </c>
      <c r="AI335" s="220">
        <f t="shared" si="36"/>
        <v>1985489.732624511</v>
      </c>
      <c r="AJ335" s="224">
        <f t="shared" si="37"/>
        <v>1071292.8075842699</v>
      </c>
      <c r="AK335" s="225">
        <f t="shared" si="38"/>
        <v>2279804.4907999625</v>
      </c>
      <c r="AL335" s="227">
        <f>IF(OR(SUM(X335:AG335)&lt;&gt;0,A335="EH"),INDEX(CASH!$B:$B,MATCH(A335,CASH!$A:$A,0)),"")</f>
        <v>160</v>
      </c>
      <c r="AM335" s="122">
        <f>AL335*VLOOKUP(C335,Config!$A$3:$C$9,3,FALSE)</f>
        <v>2400</v>
      </c>
      <c r="AN335" s="228">
        <f t="shared" si="39"/>
        <v>0.69340911823626294</v>
      </c>
      <c r="AO335" s="122" t="str">
        <f>IF(ISERROR(VLOOKUP(A335,Config!$A$12:$A$32,1,FALSE)),LEFT(A335,2),"PRL")</f>
        <v>TS</v>
      </c>
      <c r="AP335" s="122" t="str">
        <f t="shared" si="40"/>
        <v>TS033s</v>
      </c>
      <c r="AQ335" s="163" t="s">
        <v>882</v>
      </c>
      <c r="AR335" s="229" t="s">
        <v>781</v>
      </c>
      <c r="AS335" s="367" t="str">
        <f>IF(ISERROR(VLOOKUP($A335,'RAB Cat Lookup'!$B$4:$E$351,2,FALSE))=TRUE,"Unallocated",VLOOKUP($A335,'RAB Cat Lookup'!$B$4:$E$351,2,FALSE))</f>
        <v>Std</v>
      </c>
      <c r="AT335" s="367" t="str">
        <f>IF(ISERROR(VLOOKUP($A335,'RAB Cat Lookup'!$B$4:$E$351,4,FALSE))=TRUE,"Unallocated",VLOOKUP($A335,'RAB Cat Lookup'!$B$4:$E$351,4,FALSE))</f>
        <v>Substations</v>
      </c>
      <c r="AU335" s="121" t="str">
        <f t="shared" si="41"/>
        <v/>
      </c>
    </row>
    <row r="336" spans="1:47" x14ac:dyDescent="0.25">
      <c r="A336" s="217" t="s">
        <v>36</v>
      </c>
      <c r="B336" s="217" t="s">
        <v>246</v>
      </c>
      <c r="C336" s="123" t="s">
        <v>512</v>
      </c>
      <c r="D336" s="218">
        <f>S336/Config!A$40</f>
        <v>447990.35392232414</v>
      </c>
      <c r="E336" s="219">
        <f>T336/Config!B$40</f>
        <v>358580.22962796869</v>
      </c>
      <c r="F336" s="219">
        <f>U336/Config!C$40</f>
        <v>148722.92388749996</v>
      </c>
      <c r="G336" s="219">
        <f>V336/Config!D$40</f>
        <v>8132.2679999999991</v>
      </c>
      <c r="H336" s="219">
        <f>IF('Division Lvl'!H336="","",'Division Lvl'!H336/Escalators!C$11)</f>
        <v>152066.07999999999</v>
      </c>
      <c r="I336" s="220">
        <f>IF('Division Lvl'!I336="","",'Division Lvl'!I336/Escalators!D$11)</f>
        <v>159838.70354363762</v>
      </c>
      <c r="J336" s="220">
        <f>IF('Division Lvl'!J336="","",'Division Lvl'!J336/Escalators!E$11)</f>
        <v>159571.27354800093</v>
      </c>
      <c r="K336" s="220">
        <f>IF('Division Lvl'!K336="","",'Division Lvl'!K336/Escalators!F$11)</f>
        <v>159151.08792773777</v>
      </c>
      <c r="L336" s="220">
        <f>IF('Division Lvl'!L336="","",'Division Lvl'!L336/Escalators!G$11)</f>
        <v>158663.79196020419</v>
      </c>
      <c r="M336" s="220">
        <f>IF('Division Lvl'!M336="","",'Division Lvl'!M336/Escalators!H$11)</f>
        <v>158233.38582400564</v>
      </c>
      <c r="N336" s="220">
        <f>IF('Division Lvl'!N336="","",'Division Lvl'!N336/Escalators!I$11)</f>
        <v>158233.38582400564</v>
      </c>
      <c r="O336" s="220">
        <f>IF('Division Lvl'!O336="","",'Division Lvl'!O336/Escalators!J$11)</f>
        <v>158233.38582400564</v>
      </c>
      <c r="P336" s="220">
        <f>IF('Division Lvl'!P336="","",'Division Lvl'!P336/Escalators!K$11)</f>
        <v>158233.38582400564</v>
      </c>
      <c r="Q336" s="220">
        <f>IF('Division Lvl'!Q336="","",'Division Lvl'!Q336/Escalators!L$11)</f>
        <v>158233.38582400564</v>
      </c>
      <c r="R336" s="221">
        <v>160000</v>
      </c>
      <c r="S336" s="222">
        <v>405857.15</v>
      </c>
      <c r="T336" s="223">
        <v>332977.39</v>
      </c>
      <c r="U336" s="223">
        <v>141556.61999999997</v>
      </c>
      <c r="V336" s="223">
        <v>7933.92</v>
      </c>
      <c r="W336" s="223">
        <v>152066.07999999999</v>
      </c>
      <c r="X336" s="224">
        <f>I336*Config!F$40</f>
        <v>163834.67113222854</v>
      </c>
      <c r="Y336" s="224">
        <f>J336*Config!G$40</f>
        <v>167649.56927136847</v>
      </c>
      <c r="Z336" s="224">
        <f>K336*Config!H$40</f>
        <v>171388.31454793146</v>
      </c>
      <c r="AA336" s="224">
        <f>L336*Config!I$40</f>
        <v>175135.1388411166</v>
      </c>
      <c r="AB336" s="224">
        <f>M336*Config!J$40</f>
        <v>179026.55227477092</v>
      </c>
      <c r="AC336" s="224">
        <f>N336*Config!K$40</f>
        <v>183502.21608164019</v>
      </c>
      <c r="AD336" s="224">
        <f>O336*Config!L$40</f>
        <v>188089.77148368119</v>
      </c>
      <c r="AE336" s="224">
        <f>P336*Config!M$40</f>
        <v>192792.0157707732</v>
      </c>
      <c r="AF336" s="224">
        <f>Q336*Config!N$40</f>
        <v>197611.81616504252</v>
      </c>
      <c r="AG336" s="225">
        <f>R336*Config!O$40</f>
        <v>204813.52707141713</v>
      </c>
      <c r="AH336" s="226">
        <f t="shared" si="35"/>
        <v>795458.24280358618</v>
      </c>
      <c r="AI336" s="220">
        <f t="shared" si="36"/>
        <v>1588391.7860996085</v>
      </c>
      <c r="AJ336" s="224">
        <f t="shared" si="37"/>
        <v>857034.24606741592</v>
      </c>
      <c r="AK336" s="225">
        <f t="shared" si="38"/>
        <v>1823843.5926399701</v>
      </c>
      <c r="AL336" s="227">
        <f>IF(OR(SUM(X336:AG336)&lt;&gt;0,A336="EH"),INDEX(CASH!$B:$B,MATCH(A336,CASH!$A:$A,0)),"")</f>
        <v>120</v>
      </c>
      <c r="AM336" s="122">
        <f>AL336*VLOOKUP(C336,Config!$A$3:$C$9,3,FALSE)</f>
        <v>1800</v>
      </c>
      <c r="AN336" s="228">
        <f t="shared" si="39"/>
        <v>0.81871587822121761</v>
      </c>
      <c r="AO336" s="122" t="str">
        <f>IF(ISERROR(VLOOKUP(A336,Config!$A$12:$A$32,1,FALSE)),LEFT(A336,2),"PRL")</f>
        <v>TS</v>
      </c>
      <c r="AP336" s="122" t="str">
        <f t="shared" si="40"/>
        <v>TS034s</v>
      </c>
      <c r="AQ336" s="163" t="s">
        <v>882</v>
      </c>
      <c r="AR336" s="229" t="s">
        <v>781</v>
      </c>
      <c r="AS336" s="367" t="str">
        <f>IF(ISERROR(VLOOKUP($A336,'RAB Cat Lookup'!$B$4:$E$351,2,FALSE))=TRUE,"Unallocated",VLOOKUP($A336,'RAB Cat Lookup'!$B$4:$E$351,2,FALSE))</f>
        <v>Std</v>
      </c>
      <c r="AT336" s="367" t="str">
        <f>IF(ISERROR(VLOOKUP($A336,'RAB Cat Lookup'!$B$4:$E$351,4,FALSE))=TRUE,"Unallocated",VLOOKUP($A336,'RAB Cat Lookup'!$B$4:$E$351,4,FALSE))</f>
        <v>Substations</v>
      </c>
      <c r="AU336" s="121" t="str">
        <f t="shared" si="41"/>
        <v/>
      </c>
    </row>
    <row r="337" spans="1:47" x14ac:dyDescent="0.25">
      <c r="A337" s="217" t="s">
        <v>37</v>
      </c>
      <c r="B337" s="217" t="s">
        <v>247</v>
      </c>
      <c r="C337" s="123" t="s">
        <v>512</v>
      </c>
      <c r="D337" s="218">
        <f>S337/Config!A$40</f>
        <v>589858.33617692953</v>
      </c>
      <c r="E337" s="219">
        <f>T337/Config!B$40</f>
        <v>564481.18945156236</v>
      </c>
      <c r="F337" s="219">
        <f>U337/Config!C$40</f>
        <v>19831.229781249978</v>
      </c>
      <c r="G337" s="219">
        <f>V337/Config!D$40</f>
        <v>11680.694999999998</v>
      </c>
      <c r="H337" s="219">
        <f>IF('Division Lvl'!H337="","",'Division Lvl'!H337/Escalators!C$11)</f>
        <v>198616</v>
      </c>
      <c r="I337" s="220">
        <f>IF('Division Lvl'!I337="","",'Division Lvl'!I337/Escalators!D$11)</f>
        <v>69929.432800341456</v>
      </c>
      <c r="J337" s="220">
        <f>IF('Division Lvl'!J337="","",'Division Lvl'!J337/Escalators!E$11)</f>
        <v>69812.432177250404</v>
      </c>
      <c r="K337" s="220">
        <f>IF('Division Lvl'!K337="","",'Division Lvl'!K337/Escalators!F$11)</f>
        <v>69628.600968385275</v>
      </c>
      <c r="L337" s="220">
        <f>IF('Division Lvl'!L337="","",'Division Lvl'!L337/Escalators!G$11)</f>
        <v>69415.408982589332</v>
      </c>
      <c r="M337" s="220">
        <f>IF('Division Lvl'!M337="","",'Division Lvl'!M337/Escalators!H$11)</f>
        <v>69227.106298002473</v>
      </c>
      <c r="N337" s="220">
        <f>IF('Division Lvl'!N337="","",'Division Lvl'!N337/Escalators!I$11)</f>
        <v>69227.106298002473</v>
      </c>
      <c r="O337" s="220">
        <f>IF('Division Lvl'!O337="","",'Division Lvl'!O337/Escalators!J$11)</f>
        <v>69227.106298002473</v>
      </c>
      <c r="P337" s="220">
        <f>IF('Division Lvl'!P337="","",'Division Lvl'!P337/Escalators!K$11)</f>
        <v>69227.106298002473</v>
      </c>
      <c r="Q337" s="220">
        <f>IF('Division Lvl'!Q337="","",'Division Lvl'!Q337/Escalators!L$11)</f>
        <v>69227.106298002473</v>
      </c>
      <c r="R337" s="221">
        <v>70000</v>
      </c>
      <c r="S337" s="222">
        <v>534382.54</v>
      </c>
      <c r="T337" s="223">
        <v>524176.89999999997</v>
      </c>
      <c r="U337" s="223">
        <v>18875.64999999998</v>
      </c>
      <c r="V337" s="223">
        <v>11395.8</v>
      </c>
      <c r="W337" s="223">
        <v>198616</v>
      </c>
      <c r="X337" s="224">
        <f>I337*Config!F$40</f>
        <v>71677.668620349985</v>
      </c>
      <c r="Y337" s="224">
        <f>J337*Config!G$40</f>
        <v>73346.686556223707</v>
      </c>
      <c r="Z337" s="224">
        <f>K337*Config!H$40</f>
        <v>74982.387614720021</v>
      </c>
      <c r="AA337" s="224">
        <f>L337*Config!I$40</f>
        <v>76621.623242988499</v>
      </c>
      <c r="AB337" s="224">
        <f>M337*Config!J$40</f>
        <v>78324.116620212284</v>
      </c>
      <c r="AC337" s="224">
        <f>N337*Config!K$40</f>
        <v>80282.219535717581</v>
      </c>
      <c r="AD337" s="224">
        <f>O337*Config!L$40</f>
        <v>82289.275024110524</v>
      </c>
      <c r="AE337" s="224">
        <f>P337*Config!M$40</f>
        <v>84346.506899713291</v>
      </c>
      <c r="AF337" s="224">
        <f>Q337*Config!N$40</f>
        <v>86455.169572206098</v>
      </c>
      <c r="AG337" s="225">
        <f>R337*Config!O$40</f>
        <v>89605.918093745</v>
      </c>
      <c r="AH337" s="226">
        <f t="shared" si="35"/>
        <v>348012.98122656893</v>
      </c>
      <c r="AI337" s="220">
        <f t="shared" si="36"/>
        <v>694921.4064185787</v>
      </c>
      <c r="AJ337" s="224">
        <f t="shared" si="37"/>
        <v>374952.48265449447</v>
      </c>
      <c r="AK337" s="225">
        <f t="shared" si="38"/>
        <v>797931.57177998696</v>
      </c>
      <c r="AL337" s="227">
        <f>IF(OR(SUM(X337:AG337)&lt;&gt;0,A337="EH"),INDEX(CASH!$B:$B,MATCH(A337,CASH!$A:$A,0)),"")</f>
        <v>110</v>
      </c>
      <c r="AM337" s="122">
        <f>AL337*VLOOKUP(C337,Config!$A$3:$C$9,3,FALSE)</f>
        <v>1650</v>
      </c>
      <c r="AN337" s="228">
        <f t="shared" si="39"/>
        <v>0.89027000046594751</v>
      </c>
      <c r="AO337" s="122" t="str">
        <f>IF(ISERROR(VLOOKUP(A337,Config!$A$12:$A$32,1,FALSE)),LEFT(A337,2),"PRL")</f>
        <v>TS</v>
      </c>
      <c r="AP337" s="122" t="str">
        <f t="shared" si="40"/>
        <v>TS035s</v>
      </c>
      <c r="AQ337" s="163" t="s">
        <v>882</v>
      </c>
      <c r="AR337" s="229" t="s">
        <v>781</v>
      </c>
      <c r="AS337" s="367" t="str">
        <f>IF(ISERROR(VLOOKUP($A337,'RAB Cat Lookup'!$B$4:$E$351,2,FALSE))=TRUE,"Unallocated",VLOOKUP($A337,'RAB Cat Lookup'!$B$4:$E$351,2,FALSE))</f>
        <v>Std</v>
      </c>
      <c r="AT337" s="367" t="str">
        <f>IF(ISERROR(VLOOKUP($A337,'RAB Cat Lookup'!$B$4:$E$351,4,FALSE))=TRUE,"Unallocated",VLOOKUP($A337,'RAB Cat Lookup'!$B$4:$E$351,4,FALSE))</f>
        <v>Substations</v>
      </c>
      <c r="AU337" s="121" t="str">
        <f t="shared" si="41"/>
        <v/>
      </c>
    </row>
    <row r="338" spans="1:47" x14ac:dyDescent="0.25">
      <c r="A338" s="217" t="s">
        <v>12</v>
      </c>
      <c r="B338" s="217" t="s">
        <v>226</v>
      </c>
      <c r="C338" s="123" t="s">
        <v>512</v>
      </c>
      <c r="D338" s="218">
        <f>S338/Config!A$40</f>
        <v>1919878.9470307692</v>
      </c>
      <c r="E338" s="219">
        <f>T338/Config!B$40</f>
        <v>1501035.940373281</v>
      </c>
      <c r="F338" s="219">
        <f>U338/Config!C$40</f>
        <v>2046544.9123187489</v>
      </c>
      <c r="G338" s="219">
        <f>V338/Config!D$40</f>
        <v>2481136.2585000037</v>
      </c>
      <c r="H338" s="219">
        <f>IF('Division Lvl'!H338="","",'Division Lvl'!H338/Escalators!C$11)</f>
        <v>755210</v>
      </c>
      <c r="I338" s="220">
        <f>IF('Division Lvl'!I338="","",'Division Lvl'!I338/Escalators!D$11)</f>
        <v>339657.24503022991</v>
      </c>
      <c r="J338" s="220">
        <f>IF('Division Lvl'!J338="","",'Division Lvl'!J338/Escalators!E$11)</f>
        <v>406906.74754740234</v>
      </c>
      <c r="K338" s="220">
        <f>IF('Division Lvl'!K338="","",'Division Lvl'!K338/Escalators!F$11)</f>
        <v>0</v>
      </c>
      <c r="L338" s="220">
        <f>IF('Division Lvl'!L338="","",'Division Lvl'!L338/Escalators!G$11)</f>
        <v>0</v>
      </c>
      <c r="M338" s="220">
        <f>IF('Division Lvl'!M338="","",'Division Lvl'!M338/Escalators!H$11)</f>
        <v>0</v>
      </c>
      <c r="N338" s="220">
        <f>IF('Division Lvl'!N338="","",'Division Lvl'!N338/Escalators!I$11)</f>
        <v>0</v>
      </c>
      <c r="O338" s="220">
        <f>IF('Division Lvl'!O338="","",'Division Lvl'!O338/Escalators!J$11)</f>
        <v>0</v>
      </c>
      <c r="P338" s="220">
        <f>IF('Division Lvl'!P338="","",'Division Lvl'!P338/Escalators!K$11)</f>
        <v>0</v>
      </c>
      <c r="Q338" s="220">
        <f>IF('Division Lvl'!Q338="","",'Division Lvl'!Q338/Escalators!L$11)</f>
        <v>0</v>
      </c>
      <c r="R338" s="221">
        <v>0</v>
      </c>
      <c r="S338" s="222">
        <v>1739315.57</v>
      </c>
      <c r="T338" s="223">
        <v>1393861.09</v>
      </c>
      <c r="U338" s="223">
        <v>1947930.909999999</v>
      </c>
      <c r="V338" s="223">
        <v>2420620.7400000039</v>
      </c>
      <c r="W338" s="223">
        <v>755210</v>
      </c>
      <c r="X338" s="224">
        <f>I338*Config!F$40</f>
        <v>348148.67615598562</v>
      </c>
      <c r="Y338" s="224">
        <f>J338*Config!G$40</f>
        <v>427506.40164198953</v>
      </c>
      <c r="Z338" s="224">
        <f>K338*Config!H$40</f>
        <v>0</v>
      </c>
      <c r="AA338" s="224">
        <f>L338*Config!I$40</f>
        <v>0</v>
      </c>
      <c r="AB338" s="224">
        <f>M338*Config!J$40</f>
        <v>0</v>
      </c>
      <c r="AC338" s="224">
        <f>N338*Config!K$40</f>
        <v>0</v>
      </c>
      <c r="AD338" s="224">
        <f>O338*Config!L$40</f>
        <v>0</v>
      </c>
      <c r="AE338" s="224">
        <f>P338*Config!M$40</f>
        <v>0</v>
      </c>
      <c r="AF338" s="224">
        <f>Q338*Config!N$40</f>
        <v>0</v>
      </c>
      <c r="AG338" s="225">
        <f>R338*Config!O$40</f>
        <v>0</v>
      </c>
      <c r="AH338" s="226">
        <f t="shared" si="35"/>
        <v>746563.99257763219</v>
      </c>
      <c r="AI338" s="220">
        <f t="shared" si="36"/>
        <v>746563.99257763219</v>
      </c>
      <c r="AJ338" s="224">
        <f t="shared" si="37"/>
        <v>775655.07779797516</v>
      </c>
      <c r="AK338" s="225">
        <f t="shared" si="38"/>
        <v>775655.07779797516</v>
      </c>
      <c r="AL338" s="227">
        <f>IF(OR(SUM(X338:AG338)&lt;&gt;0,A338="EH"),INDEX(CASH!$B:$B,MATCH(A338,CASH!$A:$A,0)),"")</f>
        <v>370</v>
      </c>
      <c r="AM338" s="122">
        <f>AL338*VLOOKUP(C338,Config!$A$3:$C$9,3,FALSE)</f>
        <v>5550</v>
      </c>
      <c r="AN338" s="228">
        <f t="shared" si="39"/>
        <v>1.9394390772232612E-2</v>
      </c>
      <c r="AO338" s="122" t="str">
        <f>IF(ISERROR(VLOOKUP(A338,Config!$A$12:$A$32,1,FALSE)),LEFT(A338,2),"PRL")</f>
        <v>TS</v>
      </c>
      <c r="AP338" s="122" t="str">
        <f t="shared" si="40"/>
        <v>TS036s</v>
      </c>
      <c r="AQ338" s="163" t="s">
        <v>882</v>
      </c>
      <c r="AR338" s="229" t="s">
        <v>781</v>
      </c>
      <c r="AS338" s="367" t="str">
        <f>IF(ISERROR(VLOOKUP($A338,'RAB Cat Lookup'!$B$4:$E$351,2,FALSE))=TRUE,"Unallocated",VLOOKUP($A338,'RAB Cat Lookup'!$B$4:$E$351,2,FALSE))</f>
        <v>Std</v>
      </c>
      <c r="AT338" s="367" t="str">
        <f>IF(ISERROR(VLOOKUP($A338,'RAB Cat Lookup'!$B$4:$E$351,4,FALSE))=TRUE,"Unallocated",VLOOKUP($A338,'RAB Cat Lookup'!$B$4:$E$351,4,FALSE))</f>
        <v>Substations</v>
      </c>
      <c r="AU338" s="121" t="str">
        <f t="shared" si="41"/>
        <v/>
      </c>
    </row>
    <row r="339" spans="1:47" x14ac:dyDescent="0.25">
      <c r="A339" s="217" t="s">
        <v>496</v>
      </c>
      <c r="B339" s="217" t="s">
        <v>583</v>
      </c>
      <c r="C339" s="123" t="s">
        <v>512</v>
      </c>
      <c r="D339" s="218">
        <f>S339/Config!A$40</f>
        <v>-60.709708984374984</v>
      </c>
      <c r="E339" s="219">
        <f>T339/Config!B$40</f>
        <v>0</v>
      </c>
      <c r="F339" s="219">
        <f>U339/Config!C$40</f>
        <v>0</v>
      </c>
      <c r="G339" s="219">
        <f>V339/Config!D$40</f>
        <v>0</v>
      </c>
      <c r="H339" s="219">
        <f>IF('Division Lvl'!H339="","",'Division Lvl'!H339/Escalators!C$11)</f>
        <v>0</v>
      </c>
      <c r="I339" s="220">
        <f>IF('Division Lvl'!I339="","",'Division Lvl'!I339/Escalators!D$11)</f>
        <v>0</v>
      </c>
      <c r="J339" s="220">
        <f>IF('Division Lvl'!J339="","",'Division Lvl'!J339/Escalators!E$11)</f>
        <v>0</v>
      </c>
      <c r="K339" s="220">
        <f>IF('Division Lvl'!K339="","",'Division Lvl'!K339/Escalators!F$11)</f>
        <v>0</v>
      </c>
      <c r="L339" s="220">
        <f>IF('Division Lvl'!L339="","",'Division Lvl'!L339/Escalators!G$11)</f>
        <v>0</v>
      </c>
      <c r="M339" s="220">
        <f>IF('Division Lvl'!M339="","",'Division Lvl'!M339/Escalators!H$11)</f>
        <v>0</v>
      </c>
      <c r="N339" s="220">
        <f>IF('Division Lvl'!N339="","",'Division Lvl'!N339/Escalators!I$11)</f>
        <v>0</v>
      </c>
      <c r="O339" s="220">
        <f>IF('Division Lvl'!O339="","",'Division Lvl'!O339/Escalators!J$11)</f>
        <v>0</v>
      </c>
      <c r="P339" s="220">
        <f>IF('Division Lvl'!P339="","",'Division Lvl'!P339/Escalators!K$11)</f>
        <v>0</v>
      </c>
      <c r="Q339" s="220">
        <f>IF('Division Lvl'!Q339="","",'Division Lvl'!Q339/Escalators!L$11)</f>
        <v>0</v>
      </c>
      <c r="R339" s="221">
        <v>0</v>
      </c>
      <c r="S339" s="222">
        <v>-55</v>
      </c>
      <c r="T339" s="223">
        <v>0</v>
      </c>
      <c r="U339" s="223">
        <v>0</v>
      </c>
      <c r="V339" s="223">
        <v>0</v>
      </c>
      <c r="W339" s="223">
        <v>0</v>
      </c>
      <c r="X339" s="224">
        <f>I339*Config!F$40</f>
        <v>0</v>
      </c>
      <c r="Y339" s="224">
        <f>J339*Config!G$40</f>
        <v>0</v>
      </c>
      <c r="Z339" s="224">
        <f>K339*Config!H$40</f>
        <v>0</v>
      </c>
      <c r="AA339" s="224">
        <f>L339*Config!I$40</f>
        <v>0</v>
      </c>
      <c r="AB339" s="224">
        <f>M339*Config!J$40</f>
        <v>0</v>
      </c>
      <c r="AC339" s="224">
        <f>N339*Config!K$40</f>
        <v>0</v>
      </c>
      <c r="AD339" s="224">
        <f>O339*Config!L$40</f>
        <v>0</v>
      </c>
      <c r="AE339" s="224">
        <f>P339*Config!M$40</f>
        <v>0</v>
      </c>
      <c r="AF339" s="224">
        <f>Q339*Config!N$40</f>
        <v>0</v>
      </c>
      <c r="AG339" s="225">
        <f>R339*Config!O$40</f>
        <v>0</v>
      </c>
      <c r="AH339" s="226">
        <f t="shared" si="35"/>
        <v>0</v>
      </c>
      <c r="AI339" s="220">
        <f t="shared" si="36"/>
        <v>0</v>
      </c>
      <c r="AJ339" s="224">
        <f t="shared" si="37"/>
        <v>0</v>
      </c>
      <c r="AK339" s="225">
        <f t="shared" si="38"/>
        <v>0</v>
      </c>
      <c r="AL339" s="227" t="str">
        <f>IF(OR(SUM(X339:AG339)&lt;&gt;0,A339="EH"),INDEX(CASH!$B:$B,MATCH(A339,CASH!$A:$A,0)),"")</f>
        <v/>
      </c>
      <c r="AM339" s="231">
        <v>4950</v>
      </c>
      <c r="AN339" s="228">
        <f t="shared" si="39"/>
        <v>0.12482092704578877</v>
      </c>
      <c r="AO339" s="122" t="str">
        <f>IF(ISERROR(VLOOKUP(A339,Config!$A$12:$A$32,1,FALSE)),LEFT(A339,2),"PRL")</f>
        <v>TS</v>
      </c>
      <c r="AP339" s="122" t="str">
        <f t="shared" si="40"/>
        <v>TS047s</v>
      </c>
      <c r="AQ339" s="163" t="s">
        <v>882</v>
      </c>
      <c r="AR339" s="229" t="s">
        <v>781</v>
      </c>
      <c r="AS339" s="367" t="str">
        <f>IF(ISERROR(VLOOKUP($A339,'RAB Cat Lookup'!$B$4:$E$351,2,FALSE))=TRUE,"Unallocated",VLOOKUP($A339,'RAB Cat Lookup'!$B$4:$E$351,2,FALSE))</f>
        <v>Unallocated</v>
      </c>
      <c r="AT339" s="367" t="str">
        <f>IF(ISERROR(VLOOKUP($A339,'RAB Cat Lookup'!$B$4:$E$351,4,FALSE))=TRUE,"Unallocated",VLOOKUP($A339,'RAB Cat Lookup'!$B$4:$E$351,4,FALSE))</f>
        <v>Unallocated</v>
      </c>
      <c r="AU339" s="121" t="str">
        <f t="shared" si="41"/>
        <v/>
      </c>
    </row>
    <row r="340" spans="1:47" x14ac:dyDescent="0.25">
      <c r="A340" s="217" t="s">
        <v>38</v>
      </c>
      <c r="B340" s="217" t="s">
        <v>472</v>
      </c>
      <c r="C340" s="123" t="s">
        <v>512</v>
      </c>
      <c r="D340" s="218">
        <f>S340/Config!A$40</f>
        <v>34064.250825519521</v>
      </c>
      <c r="E340" s="219">
        <f>T340/Config!B$40</f>
        <v>309.11068499999999</v>
      </c>
      <c r="F340" s="219">
        <f>U340/Config!C$40</f>
        <v>0</v>
      </c>
      <c r="G340" s="219">
        <f>V340/Config!D$40</f>
        <v>0</v>
      </c>
      <c r="H340" s="219">
        <f>IF('Division Lvl'!H340="","",'Division Lvl'!H340/Escalators!C$11)</f>
        <v>0</v>
      </c>
      <c r="I340" s="220">
        <f>IF('Division Lvl'!I340="","",'Division Lvl'!I340/Escalators!D$11)</f>
        <v>0</v>
      </c>
      <c r="J340" s="220">
        <f>IF('Division Lvl'!J340="","",'Division Lvl'!J340/Escalators!E$11)</f>
        <v>0</v>
      </c>
      <c r="K340" s="220">
        <f>IF('Division Lvl'!K340="","",'Division Lvl'!K340/Escalators!F$11)</f>
        <v>0</v>
      </c>
      <c r="L340" s="220">
        <f>IF('Division Lvl'!L340="","",'Division Lvl'!L340/Escalators!G$11)</f>
        <v>0</v>
      </c>
      <c r="M340" s="220">
        <f>IF('Division Lvl'!M340="","",'Division Lvl'!M340/Escalators!H$11)</f>
        <v>0</v>
      </c>
      <c r="N340" s="220">
        <f>IF('Division Lvl'!N340="","",'Division Lvl'!N340/Escalators!I$11)</f>
        <v>0</v>
      </c>
      <c r="O340" s="220">
        <f>IF('Division Lvl'!O340="","",'Division Lvl'!O340/Escalators!J$11)</f>
        <v>0</v>
      </c>
      <c r="P340" s="220">
        <f>IF('Division Lvl'!P340="","",'Division Lvl'!P340/Escalators!K$11)</f>
        <v>0</v>
      </c>
      <c r="Q340" s="220">
        <f>IF('Division Lvl'!Q340="","",'Division Lvl'!Q340/Escalators!L$11)</f>
        <v>0</v>
      </c>
      <c r="R340" s="221">
        <v>0</v>
      </c>
      <c r="S340" s="222">
        <v>30860.53</v>
      </c>
      <c r="T340" s="223">
        <v>287.04000000000002</v>
      </c>
      <c r="U340" s="223">
        <v>0</v>
      </c>
      <c r="V340" s="223">
        <v>0</v>
      </c>
      <c r="W340" s="223">
        <v>0</v>
      </c>
      <c r="X340" s="224">
        <f>I340*Config!F$40</f>
        <v>0</v>
      </c>
      <c r="Y340" s="224">
        <f>J340*Config!G$40</f>
        <v>0</v>
      </c>
      <c r="Z340" s="224">
        <f>K340*Config!H$40</f>
        <v>0</v>
      </c>
      <c r="AA340" s="224">
        <f>L340*Config!I$40</f>
        <v>0</v>
      </c>
      <c r="AB340" s="224">
        <f>M340*Config!J$40</f>
        <v>0</v>
      </c>
      <c r="AC340" s="224">
        <f>N340*Config!K$40</f>
        <v>0</v>
      </c>
      <c r="AD340" s="224">
        <f>O340*Config!L$40</f>
        <v>0</v>
      </c>
      <c r="AE340" s="224">
        <f>P340*Config!M$40</f>
        <v>0</v>
      </c>
      <c r="AF340" s="224">
        <f>Q340*Config!N$40</f>
        <v>0</v>
      </c>
      <c r="AG340" s="225">
        <f>R340*Config!O$40</f>
        <v>0</v>
      </c>
      <c r="AH340" s="226">
        <f t="shared" si="35"/>
        <v>0</v>
      </c>
      <c r="AI340" s="220">
        <f t="shared" si="36"/>
        <v>0</v>
      </c>
      <c r="AJ340" s="224">
        <f t="shared" si="37"/>
        <v>0</v>
      </c>
      <c r="AK340" s="225">
        <f t="shared" si="38"/>
        <v>0</v>
      </c>
      <c r="AL340" s="227" t="str">
        <f>IF(OR(SUM(X340:AG340)&lt;&gt;0,A340="EH"),INDEX(CASH!$B:$B,MATCH(A340,CASH!$A:$A,0)),"")</f>
        <v/>
      </c>
      <c r="AM340" s="230">
        <v>1000</v>
      </c>
      <c r="AN340" s="228">
        <f t="shared" si="39"/>
        <v>0.97415079593413267</v>
      </c>
      <c r="AO340" s="122" t="str">
        <f>IF(ISERROR(VLOOKUP(A340,Config!$A$12:$A$32,1,FALSE)),LEFT(A340,2),"PRL")</f>
        <v>TS</v>
      </c>
      <c r="AP340" s="122" t="str">
        <f t="shared" si="40"/>
        <v>TS048s</v>
      </c>
      <c r="AQ340" s="163" t="s">
        <v>882</v>
      </c>
      <c r="AR340" s="229" t="s">
        <v>781</v>
      </c>
      <c r="AS340" s="367" t="str">
        <f>IF(ISERROR(VLOOKUP($A340,'RAB Cat Lookup'!$B$4:$E$351,2,FALSE))=TRUE,"Unallocated",VLOOKUP($A340,'RAB Cat Lookup'!$B$4:$E$351,2,FALSE))</f>
        <v>Std</v>
      </c>
      <c r="AT340" s="367" t="str">
        <f>IF(ISERROR(VLOOKUP($A340,'RAB Cat Lookup'!$B$4:$E$351,4,FALSE))=TRUE,"Unallocated",VLOOKUP($A340,'RAB Cat Lookup'!$B$4:$E$351,4,FALSE))</f>
        <v>Substations</v>
      </c>
      <c r="AU340" s="121" t="str">
        <f t="shared" si="41"/>
        <v/>
      </c>
    </row>
    <row r="341" spans="1:47" x14ac:dyDescent="0.25">
      <c r="A341" s="217" t="s">
        <v>13</v>
      </c>
      <c r="B341" s="217" t="s">
        <v>14</v>
      </c>
      <c r="C341" s="123" t="s">
        <v>512</v>
      </c>
      <c r="D341" s="218">
        <f>S341/Config!A$40</f>
        <v>10046.72832040625</v>
      </c>
      <c r="E341" s="219">
        <f>T341/Config!B$40</f>
        <v>33076.350941874989</v>
      </c>
      <c r="F341" s="219">
        <f>U341/Config!C$40</f>
        <v>0</v>
      </c>
      <c r="G341" s="219">
        <f>V341/Config!D$40</f>
        <v>0</v>
      </c>
      <c r="H341" s="219">
        <f>IF('Division Lvl'!H341="","",'Division Lvl'!H341/Escalators!C$11)</f>
        <v>0</v>
      </c>
      <c r="I341" s="220">
        <f>IF('Division Lvl'!I341="","",'Division Lvl'!I341/Escalators!D$11)</f>
        <v>0</v>
      </c>
      <c r="J341" s="220">
        <f>IF('Division Lvl'!J341="","",'Division Lvl'!J341/Escalators!E$11)</f>
        <v>0</v>
      </c>
      <c r="K341" s="220">
        <f>IF('Division Lvl'!K341="","",'Division Lvl'!K341/Escalators!F$11)</f>
        <v>0</v>
      </c>
      <c r="L341" s="220">
        <f>IF('Division Lvl'!L341="","",'Division Lvl'!L341/Escalators!G$11)</f>
        <v>44624.191488807424</v>
      </c>
      <c r="M341" s="220">
        <f>IF('Division Lvl'!M341="","",'Division Lvl'!M341/Escalators!H$11)</f>
        <v>44503.139763001593</v>
      </c>
      <c r="N341" s="220">
        <f>IF('Division Lvl'!N341="","",'Division Lvl'!N341/Escalators!I$11)</f>
        <v>0</v>
      </c>
      <c r="O341" s="220">
        <f>IF('Division Lvl'!O341="","",'Division Lvl'!O341/Escalators!J$11)</f>
        <v>0</v>
      </c>
      <c r="P341" s="220">
        <f>IF('Division Lvl'!P341="","",'Division Lvl'!P341/Escalators!K$11)</f>
        <v>0</v>
      </c>
      <c r="Q341" s="220">
        <f>IF('Division Lvl'!Q341="","",'Division Lvl'!Q341/Escalators!L$11)</f>
        <v>44503.139763001593</v>
      </c>
      <c r="R341" s="221">
        <v>45000</v>
      </c>
      <c r="S341" s="222">
        <v>9101.840000000002</v>
      </c>
      <c r="T341" s="223">
        <v>30714.679999999993</v>
      </c>
      <c r="U341" s="223">
        <v>0</v>
      </c>
      <c r="V341" s="223">
        <v>0</v>
      </c>
      <c r="W341" s="223">
        <v>0</v>
      </c>
      <c r="X341" s="224">
        <f>I341*Config!F$40</f>
        <v>0</v>
      </c>
      <c r="Y341" s="224">
        <f>J341*Config!G$40</f>
        <v>0</v>
      </c>
      <c r="Z341" s="224">
        <f>K341*Config!H$40</f>
        <v>0</v>
      </c>
      <c r="AA341" s="224">
        <f>L341*Config!I$40</f>
        <v>49256.757799064035</v>
      </c>
      <c r="AB341" s="224">
        <f>M341*Config!J$40</f>
        <v>50351.217827279332</v>
      </c>
      <c r="AC341" s="224">
        <f>N341*Config!K$40</f>
        <v>0</v>
      </c>
      <c r="AD341" s="224">
        <f>O341*Config!L$40</f>
        <v>0</v>
      </c>
      <c r="AE341" s="224">
        <f>P341*Config!M$40</f>
        <v>0</v>
      </c>
      <c r="AF341" s="224">
        <f>Q341*Config!N$40</f>
        <v>55578.32329641821</v>
      </c>
      <c r="AG341" s="225">
        <f>R341*Config!O$40</f>
        <v>57603.804488836067</v>
      </c>
      <c r="AH341" s="226">
        <f t="shared" si="35"/>
        <v>89127.331251809024</v>
      </c>
      <c r="AI341" s="220">
        <f t="shared" si="36"/>
        <v>178630.47101481061</v>
      </c>
      <c r="AJ341" s="224">
        <f t="shared" si="37"/>
        <v>99607.975626343366</v>
      </c>
      <c r="AK341" s="225">
        <f t="shared" si="38"/>
        <v>212790.10341159764</v>
      </c>
      <c r="AL341" s="227">
        <f>IF(OR(SUM(X341:AG341)&lt;&gt;0,A341="EH"),INDEX(CASH!$B:$B,MATCH(A341,CASH!$A:$A,0)),"")</f>
        <v>150</v>
      </c>
      <c r="AM341" s="122">
        <f>AL341*VLOOKUP(C341,Config!$A$3:$C$9,3,FALSE)</f>
        <v>2250</v>
      </c>
      <c r="AN341" s="228">
        <f t="shared" si="39"/>
        <v>0.70443864267626011</v>
      </c>
      <c r="AO341" s="122" t="str">
        <f>IF(ISERROR(VLOOKUP(A341,Config!$A$12:$A$32,1,FALSE)),LEFT(A341,2),"PRL")</f>
        <v>TS</v>
      </c>
      <c r="AP341" s="122" t="str">
        <f t="shared" si="40"/>
        <v>TS049s</v>
      </c>
      <c r="AQ341" s="163" t="s">
        <v>882</v>
      </c>
      <c r="AR341" s="229" t="s">
        <v>781</v>
      </c>
      <c r="AS341" s="367" t="str">
        <f>IF(ISERROR(VLOOKUP($A341,'RAB Cat Lookup'!$B$4:$E$351,2,FALSE))=TRUE,"Unallocated",VLOOKUP($A341,'RAB Cat Lookup'!$B$4:$E$351,2,FALSE))</f>
        <v>Std</v>
      </c>
      <c r="AT341" s="367" t="str">
        <f>IF(ISERROR(VLOOKUP($A341,'RAB Cat Lookup'!$B$4:$E$351,4,FALSE))=TRUE,"Unallocated",VLOOKUP($A341,'RAB Cat Lookup'!$B$4:$E$351,4,FALSE))</f>
        <v>Substations</v>
      </c>
      <c r="AU341" s="121" t="str">
        <f t="shared" si="41"/>
        <v/>
      </c>
    </row>
    <row r="342" spans="1:47" x14ac:dyDescent="0.25">
      <c r="A342" s="217" t="s">
        <v>15</v>
      </c>
      <c r="B342" s="217" t="s">
        <v>227</v>
      </c>
      <c r="C342" s="123" t="s">
        <v>512</v>
      </c>
      <c r="D342" s="218">
        <f>S342/Config!A$40</f>
        <v>160500.08997139055</v>
      </c>
      <c r="E342" s="219">
        <f>T342/Config!B$40</f>
        <v>60521.091591406235</v>
      </c>
      <c r="F342" s="219">
        <f>U342/Config!C$40</f>
        <v>0</v>
      </c>
      <c r="G342" s="219">
        <f>V342/Config!D$40</f>
        <v>0</v>
      </c>
      <c r="H342" s="219">
        <f>IF('Division Lvl'!H342="","",'Division Lvl'!H342/Escalators!C$11)</f>
        <v>0</v>
      </c>
      <c r="I342" s="220">
        <f>IF('Division Lvl'!I342="","",'Division Lvl'!I342/Escalators!D$11)</f>
        <v>0</v>
      </c>
      <c r="J342" s="220">
        <f>IF('Division Lvl'!J342="","",'Division Lvl'!J342/Escalators!E$11)</f>
        <v>0</v>
      </c>
      <c r="K342" s="220">
        <f>IF('Division Lvl'!K342="","",'Division Lvl'!K342/Escalators!F$11)</f>
        <v>0</v>
      </c>
      <c r="L342" s="220">
        <f>IF('Division Lvl'!L342="","",'Division Lvl'!L342/Escalators!G$11)</f>
        <v>0</v>
      </c>
      <c r="M342" s="220">
        <f>IF('Division Lvl'!M342="","",'Division Lvl'!M342/Escalators!H$11)</f>
        <v>0</v>
      </c>
      <c r="N342" s="220">
        <f>IF('Division Lvl'!N342="","",'Division Lvl'!N342/Escalators!I$11)</f>
        <v>0</v>
      </c>
      <c r="O342" s="220">
        <f>IF('Division Lvl'!O342="","",'Division Lvl'!O342/Escalators!J$11)</f>
        <v>0</v>
      </c>
      <c r="P342" s="220">
        <f>IF('Division Lvl'!P342="","",'Division Lvl'!P342/Escalators!K$11)</f>
        <v>0</v>
      </c>
      <c r="Q342" s="220">
        <f>IF('Division Lvl'!Q342="","",'Division Lvl'!Q342/Escalators!L$11)</f>
        <v>0</v>
      </c>
      <c r="R342" s="221">
        <v>0</v>
      </c>
      <c r="S342" s="222">
        <v>145405.15999999997</v>
      </c>
      <c r="T342" s="223">
        <v>56199.85</v>
      </c>
      <c r="U342" s="223">
        <v>0</v>
      </c>
      <c r="V342" s="223">
        <v>0</v>
      </c>
      <c r="W342" s="223">
        <v>0</v>
      </c>
      <c r="X342" s="224">
        <f>I342*Config!F$40</f>
        <v>0</v>
      </c>
      <c r="Y342" s="224">
        <f>J342*Config!G$40</f>
        <v>0</v>
      </c>
      <c r="Z342" s="224">
        <f>K342*Config!H$40</f>
        <v>0</v>
      </c>
      <c r="AA342" s="224">
        <f>L342*Config!I$40</f>
        <v>0</v>
      </c>
      <c r="AB342" s="224">
        <f>M342*Config!J$40</f>
        <v>0</v>
      </c>
      <c r="AC342" s="224">
        <f>N342*Config!K$40</f>
        <v>0</v>
      </c>
      <c r="AD342" s="224">
        <f>O342*Config!L$40</f>
        <v>0</v>
      </c>
      <c r="AE342" s="224">
        <f>P342*Config!M$40</f>
        <v>0</v>
      </c>
      <c r="AF342" s="224">
        <f>Q342*Config!N$40</f>
        <v>0</v>
      </c>
      <c r="AG342" s="225">
        <f>R342*Config!O$40</f>
        <v>0</v>
      </c>
      <c r="AH342" s="226">
        <f t="shared" si="35"/>
        <v>0</v>
      </c>
      <c r="AI342" s="220">
        <f t="shared" si="36"/>
        <v>0</v>
      </c>
      <c r="AJ342" s="224">
        <f t="shared" si="37"/>
        <v>0</v>
      </c>
      <c r="AK342" s="225">
        <f t="shared" si="38"/>
        <v>0</v>
      </c>
      <c r="AL342" s="227" t="str">
        <f>IF(OR(SUM(X342:AG342)&lt;&gt;0,A342="EH"),INDEX(CASH!$B:$B,MATCH(A342,CASH!$A:$A,0)),"")</f>
        <v/>
      </c>
      <c r="AM342" s="230">
        <v>2250</v>
      </c>
      <c r="AN342" s="228">
        <f t="shared" si="39"/>
        <v>0.70443864267626011</v>
      </c>
      <c r="AO342" s="122" t="str">
        <f>IF(ISERROR(VLOOKUP(A342,Config!$A$12:$A$32,1,FALSE)),LEFT(A342,2),"PRL")</f>
        <v>TS</v>
      </c>
      <c r="AP342" s="122" t="str">
        <f t="shared" si="40"/>
        <v>TS050s</v>
      </c>
      <c r="AQ342" s="163" t="s">
        <v>882</v>
      </c>
      <c r="AR342" s="229" t="s">
        <v>781</v>
      </c>
      <c r="AS342" s="367" t="str">
        <f>IF(ISERROR(VLOOKUP($A342,'RAB Cat Lookup'!$B$4:$E$351,2,FALSE))=TRUE,"Unallocated",VLOOKUP($A342,'RAB Cat Lookup'!$B$4:$E$351,2,FALSE))</f>
        <v>Std</v>
      </c>
      <c r="AT342" s="367" t="str">
        <f>IF(ISERROR(VLOOKUP($A342,'RAB Cat Lookup'!$B$4:$E$351,4,FALSE))=TRUE,"Unallocated",VLOOKUP($A342,'RAB Cat Lookup'!$B$4:$E$351,4,FALSE))</f>
        <v>Substations</v>
      </c>
      <c r="AU342" s="121" t="str">
        <f t="shared" si="41"/>
        <v/>
      </c>
    </row>
    <row r="343" spans="1:47" x14ac:dyDescent="0.25">
      <c r="A343" s="217" t="s">
        <v>3</v>
      </c>
      <c r="B343" s="217" t="s">
        <v>221</v>
      </c>
      <c r="C343" s="123" t="s">
        <v>512</v>
      </c>
      <c r="D343" s="218">
        <f>S343/Config!A$40</f>
        <v>528802.39420315216</v>
      </c>
      <c r="E343" s="219">
        <f>T343/Config!B$40</f>
        <v>31569.307125624997</v>
      </c>
      <c r="F343" s="219">
        <f>U343/Config!C$40</f>
        <v>0</v>
      </c>
      <c r="G343" s="219">
        <f>V343/Config!D$40</f>
        <v>0</v>
      </c>
      <c r="H343" s="219">
        <f>IF('Division Lvl'!H343="","",'Division Lvl'!H343/Escalators!C$11)</f>
        <v>0</v>
      </c>
      <c r="I343" s="220">
        <f>IF('Division Lvl'!I343="","",'Division Lvl'!I343/Escalators!D$11)</f>
        <v>257739.90946411566</v>
      </c>
      <c r="J343" s="220">
        <f>IF('Division Lvl'!J343="","",'Division Lvl'!J343/Escalators!E$11)</f>
        <v>257308.67859615147</v>
      </c>
      <c r="K343" s="220">
        <f>IF('Division Lvl'!K343="","",'Division Lvl'!K343/Escalators!F$11)</f>
        <v>0</v>
      </c>
      <c r="L343" s="220">
        <f>IF('Division Lvl'!L343="","",'Division Lvl'!L343/Escalators!G$11)</f>
        <v>0</v>
      </c>
      <c r="M343" s="220">
        <f>IF('Division Lvl'!M343="","",'Division Lvl'!M343/Escalators!H$11)</f>
        <v>0</v>
      </c>
      <c r="N343" s="220">
        <f>IF('Division Lvl'!N343="","",'Division Lvl'!N343/Escalators!I$11)</f>
        <v>255151.33464120911</v>
      </c>
      <c r="O343" s="220">
        <f>IF('Division Lvl'!O343="","",'Division Lvl'!O343/Escalators!J$11)</f>
        <v>255151.33464120911</v>
      </c>
      <c r="P343" s="220">
        <f>IF('Division Lvl'!P343="","",'Division Lvl'!P343/Escalators!K$11)</f>
        <v>255151.33464120911</v>
      </c>
      <c r="Q343" s="220">
        <f>IF('Division Lvl'!Q343="","",'Division Lvl'!Q343/Escalators!L$11)</f>
        <v>255151.33464120911</v>
      </c>
      <c r="R343" s="221">
        <v>258000</v>
      </c>
      <c r="S343" s="222">
        <v>479068.87</v>
      </c>
      <c r="T343" s="223">
        <v>29315.24</v>
      </c>
      <c r="U343" s="223">
        <v>0</v>
      </c>
      <c r="V343" s="223">
        <v>0</v>
      </c>
      <c r="W343" s="223">
        <v>0</v>
      </c>
      <c r="X343" s="224">
        <f>I343*Config!F$40</f>
        <v>264183.40720071853</v>
      </c>
      <c r="Y343" s="224">
        <f>J343*Config!G$40</f>
        <v>270334.93045008159</v>
      </c>
      <c r="Z343" s="224">
        <f>K343*Config!H$40</f>
        <v>0</v>
      </c>
      <c r="AA343" s="224">
        <f>L343*Config!I$40</f>
        <v>0</v>
      </c>
      <c r="AB343" s="224">
        <f>M343*Config!J$40</f>
        <v>0</v>
      </c>
      <c r="AC343" s="224">
        <f>N343*Config!K$40</f>
        <v>295897.32343164482</v>
      </c>
      <c r="AD343" s="224">
        <f>O343*Config!L$40</f>
        <v>303294.75651743595</v>
      </c>
      <c r="AE343" s="224">
        <f>P343*Config!M$40</f>
        <v>310877.12543037179</v>
      </c>
      <c r="AF343" s="224">
        <f>Q343*Config!N$40</f>
        <v>318649.05356613104</v>
      </c>
      <c r="AG343" s="225">
        <f>R343*Config!O$40</f>
        <v>330261.81240266014</v>
      </c>
      <c r="AH343" s="226">
        <f t="shared" si="35"/>
        <v>515048.58806026715</v>
      </c>
      <c r="AI343" s="220">
        <f t="shared" si="36"/>
        <v>1793653.9266251035</v>
      </c>
      <c r="AJ343" s="224">
        <f t="shared" si="37"/>
        <v>534518.33765080012</v>
      </c>
      <c r="AK343" s="225">
        <f t="shared" si="38"/>
        <v>2093498.408999044</v>
      </c>
      <c r="AL343" s="227">
        <f>IF(OR(SUM(X343:AG343)&lt;&gt;0,A343="EH"),INDEX(CASH!$B:$B,MATCH(A343,CASH!$A:$A,0)),"")</f>
        <v>240</v>
      </c>
      <c r="AM343" s="122">
        <f>AL343*VLOOKUP(C343,Config!$A$3:$C$9,3,FALSE)</f>
        <v>3600</v>
      </c>
      <c r="AN343" s="228">
        <f t="shared" si="39"/>
        <v>0.42425142341397026</v>
      </c>
      <c r="AO343" s="122" t="str">
        <f>IF(ISERROR(VLOOKUP(A343,Config!$A$12:$A$32,1,FALSE)),LEFT(A343,2),"PRL")</f>
        <v>TS</v>
      </c>
      <c r="AP343" s="122" t="str">
        <f t="shared" si="40"/>
        <v>TS055s</v>
      </c>
      <c r="AQ343" s="163" t="s">
        <v>882</v>
      </c>
      <c r="AR343" s="229" t="s">
        <v>781</v>
      </c>
      <c r="AS343" s="367" t="str">
        <f>IF(ISERROR(VLOOKUP($A343,'RAB Cat Lookup'!$B$4:$E$351,2,FALSE))=TRUE,"Unallocated",VLOOKUP($A343,'RAB Cat Lookup'!$B$4:$E$351,2,FALSE))</f>
        <v>Std</v>
      </c>
      <c r="AT343" s="367" t="str">
        <f>IF(ISERROR(VLOOKUP($A343,'RAB Cat Lookup'!$B$4:$E$351,4,FALSE))=TRUE,"Unallocated",VLOOKUP($A343,'RAB Cat Lookup'!$B$4:$E$351,4,FALSE))</f>
        <v>Substations</v>
      </c>
      <c r="AU343" s="121" t="str">
        <f t="shared" si="41"/>
        <v/>
      </c>
    </row>
    <row r="344" spans="1:47" x14ac:dyDescent="0.25">
      <c r="A344" s="217" t="s">
        <v>16</v>
      </c>
      <c r="B344" s="217" t="s">
        <v>228</v>
      </c>
      <c r="C344" s="123" t="s">
        <v>512</v>
      </c>
      <c r="D344" s="218">
        <f>S344/Config!A$40</f>
        <v>79919.717940046845</v>
      </c>
      <c r="E344" s="219">
        <f>T344/Config!B$40</f>
        <v>0</v>
      </c>
      <c r="F344" s="219">
        <f>U344/Config!C$40</f>
        <v>0</v>
      </c>
      <c r="G344" s="219">
        <f>V344/Config!D$40</f>
        <v>1494.4499999999998</v>
      </c>
      <c r="H344" s="219">
        <f>IF('Division Lvl'!H344="","",'Division Lvl'!H344/Escalators!C$11)</f>
        <v>135353</v>
      </c>
      <c r="I344" s="220">
        <f>IF('Division Lvl'!I344="","",'Division Lvl'!I344/Escalators!D$11)</f>
        <v>0</v>
      </c>
      <c r="J344" s="220">
        <f>IF('Division Lvl'!J344="","",'Division Lvl'!J344/Escalators!E$11)</f>
        <v>0</v>
      </c>
      <c r="K344" s="220">
        <f>IF('Division Lvl'!K344="","",'Division Lvl'!K344/Escalators!F$11)</f>
        <v>0</v>
      </c>
      <c r="L344" s="220">
        <f>IF('Division Lvl'!L344="","",'Division Lvl'!L344/Escalators!G$11)</f>
        <v>0</v>
      </c>
      <c r="M344" s="220">
        <f>IF('Division Lvl'!M344="","",'Division Lvl'!M344/Escalators!H$11)</f>
        <v>0</v>
      </c>
      <c r="N344" s="220">
        <f>IF('Division Lvl'!N344="","",'Division Lvl'!N344/Escalators!I$11)</f>
        <v>0</v>
      </c>
      <c r="O344" s="220">
        <f>IF('Division Lvl'!O344="","",'Division Lvl'!O344/Escalators!J$11)</f>
        <v>0</v>
      </c>
      <c r="P344" s="220">
        <f>IF('Division Lvl'!P344="","",'Division Lvl'!P344/Escalators!K$11)</f>
        <v>0</v>
      </c>
      <c r="Q344" s="220">
        <f>IF('Division Lvl'!Q344="","",'Division Lvl'!Q344/Escalators!L$11)</f>
        <v>0</v>
      </c>
      <c r="R344" s="221">
        <v>0</v>
      </c>
      <c r="S344" s="222">
        <v>72403.319999999992</v>
      </c>
      <c r="T344" s="223">
        <v>0</v>
      </c>
      <c r="U344" s="223">
        <v>0</v>
      </c>
      <c r="V344" s="223">
        <v>1458</v>
      </c>
      <c r="W344" s="223">
        <v>135353</v>
      </c>
      <c r="X344" s="224">
        <f>I344*Config!F$40</f>
        <v>0</v>
      </c>
      <c r="Y344" s="224">
        <f>J344*Config!G$40</f>
        <v>0</v>
      </c>
      <c r="Z344" s="224">
        <f>K344*Config!H$40</f>
        <v>0</v>
      </c>
      <c r="AA344" s="224">
        <f>L344*Config!I$40</f>
        <v>0</v>
      </c>
      <c r="AB344" s="224">
        <f>M344*Config!J$40</f>
        <v>0</v>
      </c>
      <c r="AC344" s="224">
        <f>N344*Config!K$40</f>
        <v>0</v>
      </c>
      <c r="AD344" s="224">
        <f>O344*Config!L$40</f>
        <v>0</v>
      </c>
      <c r="AE344" s="224">
        <f>P344*Config!M$40</f>
        <v>0</v>
      </c>
      <c r="AF344" s="224">
        <f>Q344*Config!N$40</f>
        <v>0</v>
      </c>
      <c r="AG344" s="225">
        <f>R344*Config!O$40</f>
        <v>0</v>
      </c>
      <c r="AH344" s="226">
        <f t="shared" si="35"/>
        <v>0</v>
      </c>
      <c r="AI344" s="220">
        <f t="shared" si="36"/>
        <v>0</v>
      </c>
      <c r="AJ344" s="224">
        <f t="shared" si="37"/>
        <v>0</v>
      </c>
      <c r="AK344" s="225">
        <f t="shared" si="38"/>
        <v>0</v>
      </c>
      <c r="AL344" s="227" t="str">
        <f>IF(OR(SUM(X344:AG344)&lt;&gt;0,A344="EH"),INDEX(CASH!$B:$B,MATCH(A344,CASH!$A:$A,0)),"")</f>
        <v/>
      </c>
      <c r="AM344" s="230">
        <v>2400</v>
      </c>
      <c r="AN344" s="228">
        <f t="shared" si="39"/>
        <v>0.69340911823626294</v>
      </c>
      <c r="AO344" s="122" t="str">
        <f>IF(ISERROR(VLOOKUP(A344,Config!$A$12:$A$32,1,FALSE)),LEFT(A344,2),"PRL")</f>
        <v>TS</v>
      </c>
      <c r="AP344" s="122" t="str">
        <f t="shared" si="40"/>
        <v>TS057s</v>
      </c>
      <c r="AQ344" s="163" t="s">
        <v>882</v>
      </c>
      <c r="AR344" s="229" t="s">
        <v>781</v>
      </c>
      <c r="AS344" s="367" t="str">
        <f>IF(ISERROR(VLOOKUP($A344,'RAB Cat Lookup'!$B$4:$E$351,2,FALSE))=TRUE,"Unallocated",VLOOKUP($A344,'RAB Cat Lookup'!$B$4:$E$351,2,FALSE))</f>
        <v>Std</v>
      </c>
      <c r="AT344" s="367" t="str">
        <f>IF(ISERROR(VLOOKUP($A344,'RAB Cat Lookup'!$B$4:$E$351,4,FALSE))=TRUE,"Unallocated",VLOOKUP($A344,'RAB Cat Lookup'!$B$4:$E$351,4,FALSE))</f>
        <v>Substations</v>
      </c>
      <c r="AU344" s="121" t="str">
        <f t="shared" si="41"/>
        <v/>
      </c>
    </row>
    <row r="345" spans="1:47" x14ac:dyDescent="0.25">
      <c r="A345" s="217" t="s">
        <v>497</v>
      </c>
      <c r="B345" s="217" t="s">
        <v>584</v>
      </c>
      <c r="C345" s="123" t="s">
        <v>513</v>
      </c>
      <c r="D345" s="218">
        <f>S345/Config!A$40</f>
        <v>2379.5446389648432</v>
      </c>
      <c r="E345" s="219">
        <f>T345/Config!B$40</f>
        <v>36.743508124999998</v>
      </c>
      <c r="F345" s="219">
        <f>U345/Config!C$40</f>
        <v>0</v>
      </c>
      <c r="G345" s="219">
        <f>V345/Config!D$40</f>
        <v>0</v>
      </c>
      <c r="H345" s="219">
        <f>IF('Division Lvl'!H345="","",'Division Lvl'!H345/Escalators!C$11)</f>
        <v>0</v>
      </c>
      <c r="I345" s="220">
        <f>IF('Division Lvl'!I345="","",'Division Lvl'!I345/Escalators!D$11)</f>
        <v>0</v>
      </c>
      <c r="J345" s="220">
        <f>IF('Division Lvl'!J345="","",'Division Lvl'!J345/Escalators!E$11)</f>
        <v>0</v>
      </c>
      <c r="K345" s="220">
        <f>IF('Division Lvl'!K345="","",'Division Lvl'!K345/Escalators!F$11)</f>
        <v>0</v>
      </c>
      <c r="L345" s="220">
        <f>IF('Division Lvl'!L345="","",'Division Lvl'!L345/Escalators!G$11)</f>
        <v>0</v>
      </c>
      <c r="M345" s="220">
        <f>IF('Division Lvl'!M345="","",'Division Lvl'!M345/Escalators!H$11)</f>
        <v>0</v>
      </c>
      <c r="N345" s="220">
        <f>IF('Division Lvl'!N345="","",'Division Lvl'!N345/Escalators!I$11)</f>
        <v>0</v>
      </c>
      <c r="O345" s="220">
        <f>IF('Division Lvl'!O345="","",'Division Lvl'!O345/Escalators!J$11)</f>
        <v>0</v>
      </c>
      <c r="P345" s="220">
        <f>IF('Division Lvl'!P345="","",'Division Lvl'!P345/Escalators!K$11)</f>
        <v>0</v>
      </c>
      <c r="Q345" s="220">
        <f>IF('Division Lvl'!Q345="","",'Division Lvl'!Q345/Escalators!L$11)</f>
        <v>0</v>
      </c>
      <c r="R345" s="221">
        <v>0</v>
      </c>
      <c r="S345" s="222">
        <v>2155.75</v>
      </c>
      <c r="T345" s="223">
        <v>34.120000000000005</v>
      </c>
      <c r="U345" s="223">
        <v>0</v>
      </c>
      <c r="V345" s="223">
        <v>0</v>
      </c>
      <c r="W345" s="223">
        <v>0</v>
      </c>
      <c r="X345" s="224">
        <f>I345*Config!F$40</f>
        <v>0</v>
      </c>
      <c r="Y345" s="224">
        <f>J345*Config!G$40</f>
        <v>0</v>
      </c>
      <c r="Z345" s="224">
        <f>K345*Config!H$40</f>
        <v>0</v>
      </c>
      <c r="AA345" s="224">
        <f>L345*Config!I$40</f>
        <v>0</v>
      </c>
      <c r="AB345" s="224">
        <f>M345*Config!J$40</f>
        <v>0</v>
      </c>
      <c r="AC345" s="224">
        <f>N345*Config!K$40</f>
        <v>0</v>
      </c>
      <c r="AD345" s="224">
        <f>O345*Config!L$40</f>
        <v>0</v>
      </c>
      <c r="AE345" s="224">
        <f>P345*Config!M$40</f>
        <v>0</v>
      </c>
      <c r="AF345" s="224">
        <f>Q345*Config!N$40</f>
        <v>0</v>
      </c>
      <c r="AG345" s="225">
        <f>R345*Config!O$40</f>
        <v>0</v>
      </c>
      <c r="AH345" s="226">
        <f t="shared" si="35"/>
        <v>0</v>
      </c>
      <c r="AI345" s="220">
        <f t="shared" si="36"/>
        <v>0</v>
      </c>
      <c r="AJ345" s="224">
        <f t="shared" si="37"/>
        <v>0</v>
      </c>
      <c r="AK345" s="225">
        <f t="shared" si="38"/>
        <v>0</v>
      </c>
      <c r="AL345" s="227" t="str">
        <f>IF(OR(SUM(X345:AG345)&lt;&gt;0,A345="EH"),INDEX(CASH!$B:$B,MATCH(A345,CASH!$A:$A,0)),"")</f>
        <v/>
      </c>
      <c r="AM345" s="231">
        <v>4950</v>
      </c>
      <c r="AN345" s="228">
        <f t="shared" si="39"/>
        <v>0.12482092704578877</v>
      </c>
      <c r="AO345" s="122" t="str">
        <f>IF(ISERROR(VLOOKUP(A345,Config!$A$12:$A$32,1,FALSE)),LEFT(A345,2),"PRL")</f>
        <v>TS</v>
      </c>
      <c r="AP345" s="122" t="str">
        <f t="shared" si="40"/>
        <v>TS060</v>
      </c>
      <c r="AQ345" s="163" t="s">
        <v>882</v>
      </c>
      <c r="AR345" s="229" t="s">
        <v>781</v>
      </c>
      <c r="AS345" s="367" t="str">
        <f>IF(ISERROR(VLOOKUP($A345,'RAB Cat Lookup'!$B$4:$E$351,2,FALSE))=TRUE,"Unallocated",VLOOKUP($A345,'RAB Cat Lookup'!$B$4:$E$351,2,FALSE))</f>
        <v>Unallocated</v>
      </c>
      <c r="AT345" s="367" t="str">
        <f>IF(ISERROR(VLOOKUP($A345,'RAB Cat Lookup'!$B$4:$E$351,4,FALSE))=TRUE,"Unallocated",VLOOKUP($A345,'RAB Cat Lookup'!$B$4:$E$351,4,FALSE))</f>
        <v>Unallocated</v>
      </c>
      <c r="AU345" s="121" t="str">
        <f t="shared" si="41"/>
        <v/>
      </c>
    </row>
    <row r="346" spans="1:47" x14ac:dyDescent="0.25">
      <c r="A346" s="217" t="s">
        <v>423</v>
      </c>
      <c r="B346" s="217" t="s">
        <v>585</v>
      </c>
      <c r="C346" s="123" t="s">
        <v>513</v>
      </c>
      <c r="D346" s="218">
        <f>S346/Config!A$40</f>
        <v>16789.104447695307</v>
      </c>
      <c r="E346" s="219">
        <f>T346/Config!B$40</f>
        <v>0</v>
      </c>
      <c r="F346" s="219">
        <f>U346/Config!C$40</f>
        <v>0</v>
      </c>
      <c r="G346" s="219">
        <f>V346/Config!D$40</f>
        <v>0</v>
      </c>
      <c r="H346" s="219">
        <f>IF('Division Lvl'!H346="","",'Division Lvl'!H346/Escalators!C$11)</f>
        <v>0</v>
      </c>
      <c r="I346" s="220">
        <f>IF('Division Lvl'!I346="","",'Division Lvl'!I346/Escalators!D$11)</f>
        <v>0</v>
      </c>
      <c r="J346" s="220">
        <f>IF('Division Lvl'!J346="","",'Division Lvl'!J346/Escalators!E$11)</f>
        <v>0</v>
      </c>
      <c r="K346" s="220">
        <f>IF('Division Lvl'!K346="","",'Division Lvl'!K346/Escalators!F$11)</f>
        <v>0</v>
      </c>
      <c r="L346" s="220">
        <f>IF('Division Lvl'!L346="","",'Division Lvl'!L346/Escalators!G$11)</f>
        <v>0</v>
      </c>
      <c r="M346" s="220">
        <f>IF('Division Lvl'!M346="","",'Division Lvl'!M346/Escalators!H$11)</f>
        <v>0</v>
      </c>
      <c r="N346" s="220">
        <f>IF('Division Lvl'!N346="","",'Division Lvl'!N346/Escalators!I$11)</f>
        <v>0</v>
      </c>
      <c r="O346" s="220">
        <f>IF('Division Lvl'!O346="","",'Division Lvl'!O346/Escalators!J$11)</f>
        <v>0</v>
      </c>
      <c r="P346" s="220">
        <f>IF('Division Lvl'!P346="","",'Division Lvl'!P346/Escalators!K$11)</f>
        <v>0</v>
      </c>
      <c r="Q346" s="220">
        <f>IF('Division Lvl'!Q346="","",'Division Lvl'!Q346/Escalators!L$11)</f>
        <v>0</v>
      </c>
      <c r="R346" s="221">
        <v>0</v>
      </c>
      <c r="S346" s="222">
        <v>15210.099999999999</v>
      </c>
      <c r="T346" s="223">
        <v>0</v>
      </c>
      <c r="U346" s="223">
        <v>0</v>
      </c>
      <c r="V346" s="223">
        <v>0</v>
      </c>
      <c r="W346" s="223">
        <v>0</v>
      </c>
      <c r="X346" s="224">
        <f>I346*Config!F$40</f>
        <v>0</v>
      </c>
      <c r="Y346" s="224">
        <f>J346*Config!G$40</f>
        <v>0</v>
      </c>
      <c r="Z346" s="224">
        <f>K346*Config!H$40</f>
        <v>0</v>
      </c>
      <c r="AA346" s="224">
        <f>L346*Config!I$40</f>
        <v>0</v>
      </c>
      <c r="AB346" s="224">
        <f>M346*Config!J$40</f>
        <v>0</v>
      </c>
      <c r="AC346" s="224">
        <f>N346*Config!K$40</f>
        <v>0</v>
      </c>
      <c r="AD346" s="224">
        <f>O346*Config!L$40</f>
        <v>0</v>
      </c>
      <c r="AE346" s="224">
        <f>P346*Config!M$40</f>
        <v>0</v>
      </c>
      <c r="AF346" s="224">
        <f>Q346*Config!N$40</f>
        <v>0</v>
      </c>
      <c r="AG346" s="225">
        <f>R346*Config!O$40</f>
        <v>0</v>
      </c>
      <c r="AH346" s="226">
        <f t="shared" si="35"/>
        <v>0</v>
      </c>
      <c r="AI346" s="220">
        <f t="shared" si="36"/>
        <v>0</v>
      </c>
      <c r="AJ346" s="224">
        <f t="shared" si="37"/>
        <v>0</v>
      </c>
      <c r="AK346" s="225">
        <f t="shared" si="38"/>
        <v>0</v>
      </c>
      <c r="AL346" s="227" t="str">
        <f>IF(OR(SUM(X346:AG346)&lt;&gt;0,A346="EH"),INDEX(CASH!$B:$B,MATCH(A346,CASH!$A:$A,0)),"")</f>
        <v/>
      </c>
      <c r="AM346" s="230">
        <v>4950</v>
      </c>
      <c r="AN346" s="228">
        <f t="shared" si="39"/>
        <v>0.12482092704578877</v>
      </c>
      <c r="AO346" s="122" t="str">
        <f>IF(ISERROR(VLOOKUP(A346,Config!$A$12:$A$32,1,FALSE)),LEFT(A346,2),"PRL")</f>
        <v>TS</v>
      </c>
      <c r="AP346" s="122" t="str">
        <f t="shared" si="40"/>
        <v>TS067</v>
      </c>
      <c r="AQ346" s="163" t="s">
        <v>882</v>
      </c>
      <c r="AR346" s="229" t="s">
        <v>781</v>
      </c>
      <c r="AS346" s="367" t="str">
        <f>IF(ISERROR(VLOOKUP($A346,'RAB Cat Lookup'!$B$4:$E$351,2,FALSE))=TRUE,"Unallocated",VLOOKUP($A346,'RAB Cat Lookup'!$B$4:$E$351,2,FALSE))</f>
        <v>Std</v>
      </c>
      <c r="AT346" s="367" t="str">
        <f>IF(ISERROR(VLOOKUP($A346,'RAB Cat Lookup'!$B$4:$E$351,4,FALSE))=TRUE,"Unallocated",VLOOKUP($A346,'RAB Cat Lookup'!$B$4:$E$351,4,FALSE))</f>
        <v>Substations</v>
      </c>
      <c r="AU346" s="121" t="str">
        <f t="shared" si="41"/>
        <v/>
      </c>
    </row>
    <row r="347" spans="1:47" x14ac:dyDescent="0.25">
      <c r="A347" s="217" t="s">
        <v>394</v>
      </c>
      <c r="B347" s="217" t="s">
        <v>586</v>
      </c>
      <c r="C347" s="123" t="s">
        <v>513</v>
      </c>
      <c r="D347" s="218">
        <f>S347/Config!A$40</f>
        <v>349485.09813134756</v>
      </c>
      <c r="E347" s="219">
        <f>T347/Config!B$40</f>
        <v>1897.0505249999997</v>
      </c>
      <c r="F347" s="219">
        <f>U347/Config!C$40</f>
        <v>-1097.903125</v>
      </c>
      <c r="G347" s="219">
        <f>V347/Config!D$40</f>
        <v>0</v>
      </c>
      <c r="H347" s="219">
        <f>IF('Division Lvl'!H347="","",'Division Lvl'!H347/Escalators!C$11)</f>
        <v>0</v>
      </c>
      <c r="I347" s="220">
        <f>IF('Division Lvl'!I347="","",'Division Lvl'!I347/Escalators!D$11)</f>
        <v>0</v>
      </c>
      <c r="J347" s="220">
        <f>IF('Division Lvl'!J347="","",'Division Lvl'!J347/Escalators!E$11)</f>
        <v>0</v>
      </c>
      <c r="K347" s="220">
        <f>IF('Division Lvl'!K347="","",'Division Lvl'!K347/Escalators!F$11)</f>
        <v>0</v>
      </c>
      <c r="L347" s="220">
        <f>IF('Division Lvl'!L347="","",'Division Lvl'!L347/Escalators!G$11)</f>
        <v>0</v>
      </c>
      <c r="M347" s="220">
        <f>IF('Division Lvl'!M347="","",'Division Lvl'!M347/Escalators!H$11)</f>
        <v>0</v>
      </c>
      <c r="N347" s="220">
        <f>IF('Division Lvl'!N347="","",'Division Lvl'!N347/Escalators!I$11)</f>
        <v>0</v>
      </c>
      <c r="O347" s="220">
        <f>IF('Division Lvl'!O347="","",'Division Lvl'!O347/Escalators!J$11)</f>
        <v>0</v>
      </c>
      <c r="P347" s="220">
        <f>IF('Division Lvl'!P347="","",'Division Lvl'!P347/Escalators!K$11)</f>
        <v>0</v>
      </c>
      <c r="Q347" s="220">
        <f>IF('Division Lvl'!Q347="","",'Division Lvl'!Q347/Escalators!L$11)</f>
        <v>0</v>
      </c>
      <c r="R347" s="221">
        <v>0</v>
      </c>
      <c r="S347" s="222">
        <v>316616.25</v>
      </c>
      <c r="T347" s="223">
        <v>1761.6</v>
      </c>
      <c r="U347" s="223">
        <v>-1045</v>
      </c>
      <c r="V347" s="223">
        <v>0</v>
      </c>
      <c r="W347" s="223">
        <v>0</v>
      </c>
      <c r="X347" s="224">
        <f>I347*Config!F$40</f>
        <v>0</v>
      </c>
      <c r="Y347" s="224">
        <f>J347*Config!G$40</f>
        <v>0</v>
      </c>
      <c r="Z347" s="224">
        <f>K347*Config!H$40</f>
        <v>0</v>
      </c>
      <c r="AA347" s="224">
        <f>L347*Config!I$40</f>
        <v>0</v>
      </c>
      <c r="AB347" s="224">
        <f>M347*Config!J$40</f>
        <v>0</v>
      </c>
      <c r="AC347" s="224">
        <f>N347*Config!K$40</f>
        <v>0</v>
      </c>
      <c r="AD347" s="224">
        <f>O347*Config!L$40</f>
        <v>0</v>
      </c>
      <c r="AE347" s="224">
        <f>P347*Config!M$40</f>
        <v>0</v>
      </c>
      <c r="AF347" s="224">
        <f>Q347*Config!N$40</f>
        <v>0</v>
      </c>
      <c r="AG347" s="225">
        <f>R347*Config!O$40</f>
        <v>0</v>
      </c>
      <c r="AH347" s="226">
        <f t="shared" si="35"/>
        <v>0</v>
      </c>
      <c r="AI347" s="220">
        <f t="shared" si="36"/>
        <v>0</v>
      </c>
      <c r="AJ347" s="224">
        <f t="shared" si="37"/>
        <v>0</v>
      </c>
      <c r="AK347" s="225">
        <f t="shared" si="38"/>
        <v>0</v>
      </c>
      <c r="AL347" s="227" t="str">
        <f>IF(OR(SUM(X347:AG347)&lt;&gt;0,A347="EH"),INDEX(CASH!$B:$B,MATCH(A347,CASH!$A:$A,0)),"")</f>
        <v/>
      </c>
      <c r="AM347" s="230">
        <v>4950</v>
      </c>
      <c r="AN347" s="228">
        <f t="shared" si="39"/>
        <v>0.12482092704578877</v>
      </c>
      <c r="AO347" s="122" t="str">
        <f>IF(ISERROR(VLOOKUP(A347,Config!$A$12:$A$32,1,FALSE)),LEFT(A347,2),"PRL")</f>
        <v>TS</v>
      </c>
      <c r="AP347" s="122" t="str">
        <f t="shared" si="40"/>
        <v>TS072</v>
      </c>
      <c r="AQ347" s="163" t="s">
        <v>882</v>
      </c>
      <c r="AR347" s="229" t="s">
        <v>781</v>
      </c>
      <c r="AS347" s="367" t="str">
        <f>IF(ISERROR(VLOOKUP($A347,'RAB Cat Lookup'!$B$4:$E$351,2,FALSE))=TRUE,"Unallocated",VLOOKUP($A347,'RAB Cat Lookup'!$B$4:$E$351,2,FALSE))</f>
        <v>Std</v>
      </c>
      <c r="AT347" s="367" t="str">
        <f>IF(ISERROR(VLOOKUP($A347,'RAB Cat Lookup'!$B$4:$E$351,4,FALSE))=TRUE,"Unallocated",VLOOKUP($A347,'RAB Cat Lookup'!$B$4:$E$351,4,FALSE))</f>
        <v>Substations</v>
      </c>
      <c r="AU347" s="121" t="str">
        <f t="shared" si="41"/>
        <v/>
      </c>
    </row>
    <row r="348" spans="1:47" x14ac:dyDescent="0.25">
      <c r="A348" s="217" t="s">
        <v>17</v>
      </c>
      <c r="B348" s="217" t="s">
        <v>229</v>
      </c>
      <c r="C348" s="123" t="s">
        <v>512</v>
      </c>
      <c r="D348" s="218">
        <f>S348/Config!A$40</f>
        <v>0</v>
      </c>
      <c r="E348" s="219">
        <f>T348/Config!B$40</f>
        <v>0</v>
      </c>
      <c r="F348" s="219">
        <f>U348/Config!C$40</f>
        <v>13011.076581250003</v>
      </c>
      <c r="G348" s="219">
        <f>V348/Config!D$40</f>
        <v>598284.31024999998</v>
      </c>
      <c r="H348" s="219">
        <f>IF('Division Lvl'!H348="","",'Division Lvl'!H348/Escalators!C$11)</f>
        <v>197917</v>
      </c>
      <c r="I348" s="220">
        <f>IF('Division Lvl'!I348="","",'Division Lvl'!I348/Escalators!D$11)</f>
        <v>0</v>
      </c>
      <c r="J348" s="220">
        <f>IF('Division Lvl'!J348="","",'Division Lvl'!J348/Escalators!E$11)</f>
        <v>94246.783439288047</v>
      </c>
      <c r="K348" s="220">
        <f>IF('Division Lvl'!K348="","",'Division Lvl'!K348/Escalators!F$11)</f>
        <v>93998.611307320112</v>
      </c>
      <c r="L348" s="220">
        <f>IF('Division Lvl'!L348="","",'Division Lvl'!L348/Escalators!G$11)</f>
        <v>93710.80212649559</v>
      </c>
      <c r="M348" s="220">
        <f>IF('Division Lvl'!M348="","",'Division Lvl'!M348/Escalators!H$11)</f>
        <v>93456.593502303338</v>
      </c>
      <c r="N348" s="220">
        <f>IF('Division Lvl'!N348="","",'Division Lvl'!N348/Escalators!I$11)</f>
        <v>93456.593502303338</v>
      </c>
      <c r="O348" s="220">
        <f>IF('Division Lvl'!O348="","",'Division Lvl'!O348/Escalators!J$11)</f>
        <v>93456.593502303338</v>
      </c>
      <c r="P348" s="220">
        <f>IF('Division Lvl'!P348="","",'Division Lvl'!P348/Escalators!K$11)</f>
        <v>93456.593502303338</v>
      </c>
      <c r="Q348" s="220">
        <f>IF('Division Lvl'!Q348="","",'Division Lvl'!Q348/Escalators!L$11)</f>
        <v>93456.593502303338</v>
      </c>
      <c r="R348" s="221">
        <v>94500</v>
      </c>
      <c r="S348" s="222">
        <v>0</v>
      </c>
      <c r="T348" s="223">
        <v>0</v>
      </c>
      <c r="U348" s="223">
        <v>12384.130000000003</v>
      </c>
      <c r="V348" s="223">
        <v>583692.01</v>
      </c>
      <c r="W348" s="223">
        <v>197917</v>
      </c>
      <c r="X348" s="224">
        <f>I348*Config!F$40</f>
        <v>0</v>
      </c>
      <c r="Y348" s="224">
        <f>J348*Config!G$40</f>
        <v>99018.026850901995</v>
      </c>
      <c r="Z348" s="224">
        <f>K348*Config!H$40</f>
        <v>101226.22327987201</v>
      </c>
      <c r="AA348" s="224">
        <f>L348*Config!I$40</f>
        <v>103439.19137803448</v>
      </c>
      <c r="AB348" s="224">
        <f>M348*Config!J$40</f>
        <v>105737.55743728658</v>
      </c>
      <c r="AC348" s="224">
        <f>N348*Config!K$40</f>
        <v>108380.99637321875</v>
      </c>
      <c r="AD348" s="224">
        <f>O348*Config!L$40</f>
        <v>111090.52128254922</v>
      </c>
      <c r="AE348" s="224">
        <f>P348*Config!M$40</f>
        <v>113867.78431461293</v>
      </c>
      <c r="AF348" s="224">
        <f>Q348*Config!N$40</f>
        <v>116714.47892247824</v>
      </c>
      <c r="AG348" s="225">
        <f>R348*Config!O$40</f>
        <v>120967.98942655574</v>
      </c>
      <c r="AH348" s="226">
        <f t="shared" si="35"/>
        <v>375412.79037540709</v>
      </c>
      <c r="AI348" s="220">
        <f t="shared" si="36"/>
        <v>843739.1643846205</v>
      </c>
      <c r="AJ348" s="224">
        <f t="shared" si="37"/>
        <v>409420.99894609506</v>
      </c>
      <c r="AK348" s="225">
        <f t="shared" si="38"/>
        <v>980442.76926551003</v>
      </c>
      <c r="AL348" s="227">
        <f>IF(OR(SUM(X348:AG348)&lt;&gt;0,A348="EH"),INDEX(CASH!$B:$B,MATCH(A348,CASH!$A:$A,0)),"")</f>
        <v>200</v>
      </c>
      <c r="AM348" s="122">
        <f>AL348*VLOOKUP(C348,Config!$A$3:$C$9,3,FALSE)</f>
        <v>3000</v>
      </c>
      <c r="AN348" s="228">
        <f t="shared" si="39"/>
        <v>0.58182585871674408</v>
      </c>
      <c r="AO348" s="122" t="str">
        <f>IF(ISERROR(VLOOKUP(A348,Config!$A$12:$A$32,1,FALSE)),LEFT(A348,2),"PRL")</f>
        <v>TS</v>
      </c>
      <c r="AP348" s="122" t="str">
        <f t="shared" si="40"/>
        <v>TS086s</v>
      </c>
      <c r="AQ348" s="163" t="s">
        <v>882</v>
      </c>
      <c r="AR348" s="229" t="s">
        <v>781</v>
      </c>
      <c r="AS348" s="367" t="str">
        <f>IF(ISERROR(VLOOKUP($A348,'RAB Cat Lookup'!$B$4:$E$351,2,FALSE))=TRUE,"Unallocated",VLOOKUP($A348,'RAB Cat Lookup'!$B$4:$E$351,2,FALSE))</f>
        <v>Std</v>
      </c>
      <c r="AT348" s="367" t="str">
        <f>IF(ISERROR(VLOOKUP($A348,'RAB Cat Lookup'!$B$4:$E$351,4,FALSE))=TRUE,"Unallocated",VLOOKUP($A348,'RAB Cat Lookup'!$B$4:$E$351,4,FALSE))</f>
        <v>Substations</v>
      </c>
      <c r="AU348" s="121" t="str">
        <f t="shared" si="41"/>
        <v/>
      </c>
    </row>
    <row r="349" spans="1:47" x14ac:dyDescent="0.25">
      <c r="A349" s="217" t="s">
        <v>498</v>
      </c>
      <c r="B349" s="217" t="s">
        <v>587</v>
      </c>
      <c r="C349" s="123" t="s">
        <v>513</v>
      </c>
      <c r="D349" s="218">
        <f>S349/Config!A$40</f>
        <v>8807.5769312617158</v>
      </c>
      <c r="E349" s="219">
        <f>T349/Config!B$40</f>
        <v>0</v>
      </c>
      <c r="F349" s="219">
        <f>U349/Config!C$40</f>
        <v>0</v>
      </c>
      <c r="G349" s="219">
        <f>V349/Config!D$40</f>
        <v>0</v>
      </c>
      <c r="H349" s="219">
        <f>IF('Division Lvl'!H349="","",'Division Lvl'!H349/Escalators!C$11)</f>
        <v>0</v>
      </c>
      <c r="I349" s="220">
        <f>IF('Division Lvl'!I349="","",'Division Lvl'!I349/Escalators!D$11)</f>
        <v>0</v>
      </c>
      <c r="J349" s="220">
        <f>IF('Division Lvl'!J349="","",'Division Lvl'!J349/Escalators!E$11)</f>
        <v>0</v>
      </c>
      <c r="K349" s="220">
        <f>IF('Division Lvl'!K349="","",'Division Lvl'!K349/Escalators!F$11)</f>
        <v>0</v>
      </c>
      <c r="L349" s="220">
        <f>IF('Division Lvl'!L349="","",'Division Lvl'!L349/Escalators!G$11)</f>
        <v>0</v>
      </c>
      <c r="M349" s="220">
        <f>IF('Division Lvl'!M349="","",'Division Lvl'!M349/Escalators!H$11)</f>
        <v>0</v>
      </c>
      <c r="N349" s="220">
        <f>IF('Division Lvl'!N349="","",'Division Lvl'!N349/Escalators!I$11)</f>
        <v>0</v>
      </c>
      <c r="O349" s="220">
        <f>IF('Division Lvl'!O349="","",'Division Lvl'!O349/Escalators!J$11)</f>
        <v>0</v>
      </c>
      <c r="P349" s="220">
        <f>IF('Division Lvl'!P349="","",'Division Lvl'!P349/Escalators!K$11)</f>
        <v>0</v>
      </c>
      <c r="Q349" s="220">
        <f>IF('Division Lvl'!Q349="","",'Division Lvl'!Q349/Escalators!L$11)</f>
        <v>0</v>
      </c>
      <c r="R349" s="221">
        <v>0</v>
      </c>
      <c r="S349" s="222">
        <v>7979.23</v>
      </c>
      <c r="T349" s="223">
        <v>0</v>
      </c>
      <c r="U349" s="223">
        <v>0</v>
      </c>
      <c r="V349" s="223">
        <v>0</v>
      </c>
      <c r="W349" s="223">
        <v>0</v>
      </c>
      <c r="X349" s="224">
        <f>I349*Config!F$40</f>
        <v>0</v>
      </c>
      <c r="Y349" s="224">
        <f>J349*Config!G$40</f>
        <v>0</v>
      </c>
      <c r="Z349" s="224">
        <f>K349*Config!H$40</f>
        <v>0</v>
      </c>
      <c r="AA349" s="224">
        <f>L349*Config!I$40</f>
        <v>0</v>
      </c>
      <c r="AB349" s="224">
        <f>M349*Config!J$40</f>
        <v>0</v>
      </c>
      <c r="AC349" s="224">
        <f>N349*Config!K$40</f>
        <v>0</v>
      </c>
      <c r="AD349" s="224">
        <f>O349*Config!L$40</f>
        <v>0</v>
      </c>
      <c r="AE349" s="224">
        <f>P349*Config!M$40</f>
        <v>0</v>
      </c>
      <c r="AF349" s="224">
        <f>Q349*Config!N$40</f>
        <v>0</v>
      </c>
      <c r="AG349" s="225">
        <f>R349*Config!O$40</f>
        <v>0</v>
      </c>
      <c r="AH349" s="226">
        <f t="shared" si="35"/>
        <v>0</v>
      </c>
      <c r="AI349" s="220">
        <f t="shared" si="36"/>
        <v>0</v>
      </c>
      <c r="AJ349" s="224">
        <f t="shared" si="37"/>
        <v>0</v>
      </c>
      <c r="AK349" s="225">
        <f t="shared" si="38"/>
        <v>0</v>
      </c>
      <c r="AL349" s="227" t="str">
        <f>IF(OR(SUM(X349:AG349)&lt;&gt;0,A349="EH"),INDEX(CASH!$B:$B,MATCH(A349,CASH!$A:$A,0)),"")</f>
        <v/>
      </c>
      <c r="AM349" s="231">
        <v>4950</v>
      </c>
      <c r="AN349" s="228">
        <f t="shared" si="39"/>
        <v>0.12482092704578877</v>
      </c>
      <c r="AO349" s="122" t="str">
        <f>IF(ISERROR(VLOOKUP(A349,Config!$A$12:$A$32,1,FALSE)),LEFT(A349,2),"PRL")</f>
        <v>TS</v>
      </c>
      <c r="AP349" s="122" t="str">
        <f t="shared" si="40"/>
        <v>TS092</v>
      </c>
      <c r="AQ349" s="163" t="s">
        <v>882</v>
      </c>
      <c r="AR349" s="229" t="s">
        <v>781</v>
      </c>
      <c r="AS349" s="367" t="str">
        <f>IF(ISERROR(VLOOKUP($A349,'RAB Cat Lookup'!$B$4:$E$351,2,FALSE))=TRUE,"Unallocated",VLOOKUP($A349,'RAB Cat Lookup'!$B$4:$E$351,2,FALSE))</f>
        <v>Std</v>
      </c>
      <c r="AT349" s="367" t="str">
        <f>IF(ISERROR(VLOOKUP($A349,'RAB Cat Lookup'!$B$4:$E$351,4,FALSE))=TRUE,"Unallocated",VLOOKUP($A349,'RAB Cat Lookup'!$B$4:$E$351,4,FALSE))</f>
        <v>Substations</v>
      </c>
      <c r="AU349" s="121" t="str">
        <f t="shared" si="41"/>
        <v/>
      </c>
    </row>
    <row r="350" spans="1:47" x14ac:dyDescent="0.25">
      <c r="A350" s="217" t="s">
        <v>18</v>
      </c>
      <c r="B350" s="217" t="s">
        <v>248</v>
      </c>
      <c r="C350" s="123" t="s">
        <v>512</v>
      </c>
      <c r="D350" s="218">
        <f>S350/Config!A$40</f>
        <v>85533.942102472633</v>
      </c>
      <c r="E350" s="219">
        <f>T350/Config!B$40</f>
        <v>61810.054287187493</v>
      </c>
      <c r="F350" s="219">
        <f>U350/Config!C$40</f>
        <v>64802.003675</v>
      </c>
      <c r="G350" s="219">
        <f>V350/Config!D$40</f>
        <v>14349.999999999998</v>
      </c>
      <c r="H350" s="219">
        <f>IF('Division Lvl'!H350="","",'Division Lvl'!H350/Escalators!C$11)</f>
        <v>0</v>
      </c>
      <c r="I350" s="220">
        <f>IF('Division Lvl'!I350="","",'Division Lvl'!I350/Escalators!D$11)</f>
        <v>0</v>
      </c>
      <c r="J350" s="220">
        <f>IF('Division Lvl'!J350="","",'Division Lvl'!J350/Escalators!E$11)</f>
        <v>0</v>
      </c>
      <c r="K350" s="220">
        <f>IF('Division Lvl'!K350="","",'Division Lvl'!K350/Escalators!F$11)</f>
        <v>0</v>
      </c>
      <c r="L350" s="220">
        <f>IF('Division Lvl'!L350="","",'Division Lvl'!L350/Escalators!G$11)</f>
        <v>0</v>
      </c>
      <c r="M350" s="220">
        <f>IF('Division Lvl'!M350="","",'Division Lvl'!M350/Escalators!H$11)</f>
        <v>0</v>
      </c>
      <c r="N350" s="220">
        <f>IF('Division Lvl'!N350="","",'Division Lvl'!N350/Escalators!I$11)</f>
        <v>0</v>
      </c>
      <c r="O350" s="220">
        <f>IF('Division Lvl'!O350="","",'Division Lvl'!O350/Escalators!J$11)</f>
        <v>0</v>
      </c>
      <c r="P350" s="220">
        <f>IF('Division Lvl'!P350="","",'Division Lvl'!P350/Escalators!K$11)</f>
        <v>0</v>
      </c>
      <c r="Q350" s="220">
        <f>IF('Division Lvl'!Q350="","",'Division Lvl'!Q350/Escalators!L$11)</f>
        <v>0</v>
      </c>
      <c r="R350" s="221">
        <v>0</v>
      </c>
      <c r="S350" s="222">
        <v>77489.53</v>
      </c>
      <c r="T350" s="223">
        <v>57396.780000000006</v>
      </c>
      <c r="U350" s="223">
        <v>61679.48</v>
      </c>
      <c r="V350" s="223">
        <v>14000</v>
      </c>
      <c r="W350" s="223">
        <v>0</v>
      </c>
      <c r="X350" s="224">
        <f>I350*Config!F$40</f>
        <v>0</v>
      </c>
      <c r="Y350" s="224">
        <f>J350*Config!G$40</f>
        <v>0</v>
      </c>
      <c r="Z350" s="224">
        <f>K350*Config!H$40</f>
        <v>0</v>
      </c>
      <c r="AA350" s="224">
        <f>L350*Config!I$40</f>
        <v>0</v>
      </c>
      <c r="AB350" s="224">
        <f>M350*Config!J$40</f>
        <v>0</v>
      </c>
      <c r="AC350" s="224">
        <f>N350*Config!K$40</f>
        <v>0</v>
      </c>
      <c r="AD350" s="224">
        <f>O350*Config!L$40</f>
        <v>0</v>
      </c>
      <c r="AE350" s="224">
        <f>P350*Config!M$40</f>
        <v>0</v>
      </c>
      <c r="AF350" s="224">
        <f>Q350*Config!N$40</f>
        <v>0</v>
      </c>
      <c r="AG350" s="225">
        <f>R350*Config!O$40</f>
        <v>0</v>
      </c>
      <c r="AH350" s="226">
        <f t="shared" si="35"/>
        <v>0</v>
      </c>
      <c r="AI350" s="220">
        <f t="shared" si="36"/>
        <v>0</v>
      </c>
      <c r="AJ350" s="224">
        <f t="shared" si="37"/>
        <v>0</v>
      </c>
      <c r="AK350" s="225">
        <f t="shared" si="38"/>
        <v>0</v>
      </c>
      <c r="AL350" s="227" t="str">
        <f>IF(OR(SUM(X350:AG350)&lt;&gt;0,A350="EH"),INDEX(CASH!$B:$B,MATCH(A350,CASH!$A:$A,0)),"")</f>
        <v/>
      </c>
      <c r="AM350" s="230">
        <v>750</v>
      </c>
      <c r="AN350" s="228">
        <f t="shared" si="39"/>
        <v>0.99193572733142954</v>
      </c>
      <c r="AO350" s="122" t="str">
        <f>IF(ISERROR(VLOOKUP(A350,Config!$A$12:$A$32,1,FALSE)),LEFT(A350,2),"PRL")</f>
        <v>TS</v>
      </c>
      <c r="AP350" s="122" t="str">
        <f t="shared" si="40"/>
        <v>TS099s</v>
      </c>
      <c r="AQ350" s="163" t="s">
        <v>882</v>
      </c>
      <c r="AR350" s="229" t="s">
        <v>781</v>
      </c>
      <c r="AS350" s="367" t="str">
        <f>IF(ISERROR(VLOOKUP($A350,'RAB Cat Lookup'!$B$4:$E$351,2,FALSE))=TRUE,"Unallocated",VLOOKUP($A350,'RAB Cat Lookup'!$B$4:$E$351,2,FALSE))</f>
        <v>Std</v>
      </c>
      <c r="AT350" s="367" t="str">
        <f>IF(ISERROR(VLOOKUP($A350,'RAB Cat Lookup'!$B$4:$E$351,4,FALSE))=TRUE,"Unallocated",VLOOKUP($A350,'RAB Cat Lookup'!$B$4:$E$351,4,FALSE))</f>
        <v>Substations</v>
      </c>
      <c r="AU350" s="121" t="str">
        <f t="shared" si="41"/>
        <v/>
      </c>
    </row>
    <row r="351" spans="1:47" x14ac:dyDescent="0.25">
      <c r="A351" s="217" t="s">
        <v>39</v>
      </c>
      <c r="B351" s="217" t="s">
        <v>470</v>
      </c>
      <c r="C351" s="123" t="s">
        <v>512</v>
      </c>
      <c r="D351" s="218">
        <f>S351/Config!A$40</f>
        <v>77447.099798144511</v>
      </c>
      <c r="E351" s="219">
        <f>T351/Config!B$40</f>
        <v>0</v>
      </c>
      <c r="F351" s="219">
        <f>U351/Config!C$40</f>
        <v>0</v>
      </c>
      <c r="G351" s="219">
        <f>V351/Config!D$40</f>
        <v>0</v>
      </c>
      <c r="H351" s="219">
        <f>IF('Division Lvl'!H351="","",'Division Lvl'!H351/Escalators!C$11)</f>
        <v>0</v>
      </c>
      <c r="I351" s="220">
        <f>IF('Division Lvl'!I351="","",'Division Lvl'!I351/Escalators!D$11)</f>
        <v>0</v>
      </c>
      <c r="J351" s="220">
        <f>IF('Division Lvl'!J351="","",'Division Lvl'!J351/Escalators!E$11)</f>
        <v>0</v>
      </c>
      <c r="K351" s="220">
        <f>IF('Division Lvl'!K351="","",'Division Lvl'!K351/Escalators!F$11)</f>
        <v>0</v>
      </c>
      <c r="L351" s="220">
        <f>IF('Division Lvl'!L351="","",'Division Lvl'!L351/Escalators!G$11)</f>
        <v>0</v>
      </c>
      <c r="M351" s="220">
        <f>IF('Division Lvl'!M351="","",'Division Lvl'!M351/Escalators!H$11)</f>
        <v>0</v>
      </c>
      <c r="N351" s="220">
        <f>IF('Division Lvl'!N351="","",'Division Lvl'!N351/Escalators!I$11)</f>
        <v>0</v>
      </c>
      <c r="O351" s="220">
        <f>IF('Division Lvl'!O351="","",'Division Lvl'!O351/Escalators!J$11)</f>
        <v>0</v>
      </c>
      <c r="P351" s="220">
        <f>IF('Division Lvl'!P351="","",'Division Lvl'!P351/Escalators!K$11)</f>
        <v>0</v>
      </c>
      <c r="Q351" s="220">
        <f>IF('Division Lvl'!Q351="","",'Division Lvl'!Q351/Escalators!L$11)</f>
        <v>0</v>
      </c>
      <c r="R351" s="221">
        <v>0</v>
      </c>
      <c r="S351" s="222">
        <v>70163.25</v>
      </c>
      <c r="T351" s="223">
        <v>0</v>
      </c>
      <c r="U351" s="223">
        <v>0</v>
      </c>
      <c r="V351" s="223">
        <v>0</v>
      </c>
      <c r="W351" s="223">
        <v>0</v>
      </c>
      <c r="X351" s="224">
        <f>I351*Config!F$40</f>
        <v>0</v>
      </c>
      <c r="Y351" s="224">
        <f>J351*Config!G$40</f>
        <v>0</v>
      </c>
      <c r="Z351" s="224">
        <f>K351*Config!H$40</f>
        <v>0</v>
      </c>
      <c r="AA351" s="224">
        <f>L351*Config!I$40</f>
        <v>0</v>
      </c>
      <c r="AB351" s="224">
        <f>M351*Config!J$40</f>
        <v>0</v>
      </c>
      <c r="AC351" s="224">
        <f>N351*Config!K$40</f>
        <v>0</v>
      </c>
      <c r="AD351" s="224">
        <f>O351*Config!L$40</f>
        <v>0</v>
      </c>
      <c r="AE351" s="224">
        <f>P351*Config!M$40</f>
        <v>0</v>
      </c>
      <c r="AF351" s="224">
        <f>Q351*Config!N$40</f>
        <v>0</v>
      </c>
      <c r="AG351" s="225">
        <f>R351*Config!O$40</f>
        <v>0</v>
      </c>
      <c r="AH351" s="226">
        <f t="shared" si="35"/>
        <v>0</v>
      </c>
      <c r="AI351" s="220">
        <f t="shared" si="36"/>
        <v>0</v>
      </c>
      <c r="AJ351" s="224">
        <f t="shared" si="37"/>
        <v>0</v>
      </c>
      <c r="AK351" s="225">
        <f t="shared" si="38"/>
        <v>0</v>
      </c>
      <c r="AL351" s="227" t="str">
        <f>IF(OR(SUM(X351:AG351)&lt;&gt;0,A351="EH"),INDEX(CASH!$B:$B,MATCH(A351,CASH!$A:$A,0)),"")</f>
        <v/>
      </c>
      <c r="AM351" s="230">
        <v>1350</v>
      </c>
      <c r="AN351" s="228">
        <f t="shared" si="39"/>
        <v>0.92238653603944176</v>
      </c>
      <c r="AO351" s="122" t="str">
        <f>IF(ISERROR(VLOOKUP(A351,Config!$A$12:$A$32,1,FALSE)),LEFT(A351,2),"PRL")</f>
        <v>TS</v>
      </c>
      <c r="AP351" s="122" t="str">
        <f t="shared" si="40"/>
        <v>TS100s</v>
      </c>
      <c r="AQ351" s="163" t="s">
        <v>882</v>
      </c>
      <c r="AR351" s="229" t="s">
        <v>781</v>
      </c>
      <c r="AS351" s="367" t="str">
        <f>IF(ISERROR(VLOOKUP($A351,'RAB Cat Lookup'!$B$4:$E$351,2,FALSE))=TRUE,"Unallocated",VLOOKUP($A351,'RAB Cat Lookup'!$B$4:$E$351,2,FALSE))</f>
        <v>Std</v>
      </c>
      <c r="AT351" s="367" t="str">
        <f>IF(ISERROR(VLOOKUP($A351,'RAB Cat Lookup'!$B$4:$E$351,4,FALSE))=TRUE,"Unallocated",VLOOKUP($A351,'RAB Cat Lookup'!$B$4:$E$351,4,FALSE))</f>
        <v>Substations</v>
      </c>
      <c r="AU351" s="121" t="str">
        <f t="shared" si="41"/>
        <v/>
      </c>
    </row>
    <row r="352" spans="1:47" x14ac:dyDescent="0.25">
      <c r="A352" s="217" t="s">
        <v>20</v>
      </c>
      <c r="B352" s="217" t="s">
        <v>230</v>
      </c>
      <c r="C352" s="123" t="s">
        <v>513</v>
      </c>
      <c r="D352" s="218">
        <f>S352/Config!A$40</f>
        <v>3399238.6535368939</v>
      </c>
      <c r="E352" s="219">
        <f>T352/Config!B$40</f>
        <v>1787716.9535954683</v>
      </c>
      <c r="F352" s="219">
        <f>U352/Config!C$40</f>
        <v>1986003.2245374995</v>
      </c>
      <c r="G352" s="219">
        <f>V352/Config!D$40</f>
        <v>59785.451749999978</v>
      </c>
      <c r="H352" s="219">
        <f>IF('Division Lvl'!H352="","",'Division Lvl'!H352/Escalators!C$11)</f>
        <v>0</v>
      </c>
      <c r="I352" s="220">
        <f>IF('Division Lvl'!I352="","",'Division Lvl'!I352/Escalators!D$11)</f>
        <v>0</v>
      </c>
      <c r="J352" s="220">
        <f>IF('Division Lvl'!J352="","",'Division Lvl'!J352/Escalators!E$11)</f>
        <v>0</v>
      </c>
      <c r="K352" s="220">
        <f>IF('Division Lvl'!K352="","",'Division Lvl'!K352/Escalators!F$11)</f>
        <v>0</v>
      </c>
      <c r="L352" s="220">
        <f>IF('Division Lvl'!L352="","",'Division Lvl'!L352/Escalators!G$11)</f>
        <v>0</v>
      </c>
      <c r="M352" s="220">
        <f>IF('Division Lvl'!M352="","",'Division Lvl'!M352/Escalators!H$11)</f>
        <v>0</v>
      </c>
      <c r="N352" s="220">
        <f>IF('Division Lvl'!N352="","",'Division Lvl'!N352/Escalators!I$11)</f>
        <v>0</v>
      </c>
      <c r="O352" s="220">
        <f>IF('Division Lvl'!O352="","",'Division Lvl'!O352/Escalators!J$11)</f>
        <v>0</v>
      </c>
      <c r="P352" s="220">
        <f>IF('Division Lvl'!P352="","",'Division Lvl'!P352/Escalators!K$11)</f>
        <v>0</v>
      </c>
      <c r="Q352" s="220">
        <f>IF('Division Lvl'!Q352="","",'Division Lvl'!Q352/Escalators!L$11)</f>
        <v>0</v>
      </c>
      <c r="R352" s="221">
        <v>0</v>
      </c>
      <c r="S352" s="222">
        <v>3079542.45</v>
      </c>
      <c r="T352" s="223">
        <v>1660072.91</v>
      </c>
      <c r="U352" s="223">
        <v>1890306.4599999995</v>
      </c>
      <c r="V352" s="223">
        <v>58327.269999999982</v>
      </c>
      <c r="W352" s="223">
        <v>0</v>
      </c>
      <c r="X352" s="224">
        <f>I352*Config!F$40</f>
        <v>0</v>
      </c>
      <c r="Y352" s="224">
        <f>J352*Config!G$40</f>
        <v>0</v>
      </c>
      <c r="Z352" s="224">
        <f>K352*Config!H$40</f>
        <v>0</v>
      </c>
      <c r="AA352" s="224">
        <f>L352*Config!I$40</f>
        <v>0</v>
      </c>
      <c r="AB352" s="224">
        <f>M352*Config!J$40</f>
        <v>0</v>
      </c>
      <c r="AC352" s="224">
        <f>N352*Config!K$40</f>
        <v>0</v>
      </c>
      <c r="AD352" s="224">
        <f>O352*Config!L$40</f>
        <v>0</v>
      </c>
      <c r="AE352" s="224">
        <f>P352*Config!M$40</f>
        <v>0</v>
      </c>
      <c r="AF352" s="224">
        <f>Q352*Config!N$40</f>
        <v>0</v>
      </c>
      <c r="AG352" s="225">
        <f>R352*Config!O$40</f>
        <v>0</v>
      </c>
      <c r="AH352" s="226">
        <f t="shared" si="35"/>
        <v>0</v>
      </c>
      <c r="AI352" s="220">
        <f t="shared" si="36"/>
        <v>0</v>
      </c>
      <c r="AJ352" s="224">
        <f t="shared" si="37"/>
        <v>0</v>
      </c>
      <c r="AK352" s="225">
        <f t="shared" si="38"/>
        <v>0</v>
      </c>
      <c r="AL352" s="227" t="str">
        <f>IF(OR(SUM(X352:AG352)&lt;&gt;0,A352="EH"),INDEX(CASH!$B:$B,MATCH(A352,CASH!$A:$A,0)),"")</f>
        <v/>
      </c>
      <c r="AM352" s="230">
        <v>3450</v>
      </c>
      <c r="AN352" s="228">
        <f t="shared" si="39"/>
        <v>0.50988791794492228</v>
      </c>
      <c r="AO352" s="122" t="str">
        <f>IF(ISERROR(VLOOKUP(A352,Config!$A$12:$A$32,1,FALSE)),LEFT(A352,2),"PRL")</f>
        <v>TS</v>
      </c>
      <c r="AP352" s="122" t="str">
        <f t="shared" si="40"/>
        <v>TS102</v>
      </c>
      <c r="AQ352" s="163" t="s">
        <v>882</v>
      </c>
      <c r="AR352" s="229" t="s">
        <v>781</v>
      </c>
      <c r="AS352" s="367" t="str">
        <f>IF(ISERROR(VLOOKUP($A352,'RAB Cat Lookup'!$B$4:$E$351,2,FALSE))=TRUE,"Unallocated",VLOOKUP($A352,'RAB Cat Lookup'!$B$4:$E$351,2,FALSE))</f>
        <v>Std</v>
      </c>
      <c r="AT352" s="367" t="str">
        <f>IF(ISERROR(VLOOKUP($A352,'RAB Cat Lookup'!$B$4:$E$351,4,FALSE))=TRUE,"Unallocated",VLOOKUP($A352,'RAB Cat Lookup'!$B$4:$E$351,4,FALSE))</f>
        <v>Substations</v>
      </c>
      <c r="AU352" s="121" t="str">
        <f t="shared" si="41"/>
        <v/>
      </c>
    </row>
    <row r="353" spans="1:47" x14ac:dyDescent="0.25">
      <c r="A353" s="217" t="s">
        <v>408</v>
      </c>
      <c r="B353" s="217" t="s">
        <v>588</v>
      </c>
      <c r="C353" s="123" t="s">
        <v>513</v>
      </c>
      <c r="D353" s="218">
        <f>S353/Config!A$40</f>
        <v>64047.396326789043</v>
      </c>
      <c r="E353" s="219">
        <f>T353/Config!B$40</f>
        <v>0</v>
      </c>
      <c r="F353" s="219">
        <f>U353/Config!C$40</f>
        <v>0</v>
      </c>
      <c r="G353" s="219">
        <f>V353/Config!D$40</f>
        <v>0</v>
      </c>
      <c r="H353" s="219">
        <f>IF('Division Lvl'!H353="","",'Division Lvl'!H353/Escalators!C$11)</f>
        <v>0</v>
      </c>
      <c r="I353" s="220">
        <f>IF('Division Lvl'!I353="","",'Division Lvl'!I353/Escalators!D$11)</f>
        <v>0</v>
      </c>
      <c r="J353" s="220">
        <f>IF('Division Lvl'!J353="","",'Division Lvl'!J353/Escalators!E$11)</f>
        <v>0</v>
      </c>
      <c r="K353" s="220">
        <f>IF('Division Lvl'!K353="","",'Division Lvl'!K353/Escalators!F$11)</f>
        <v>0</v>
      </c>
      <c r="L353" s="220">
        <f>IF('Division Lvl'!L353="","",'Division Lvl'!L353/Escalators!G$11)</f>
        <v>0</v>
      </c>
      <c r="M353" s="220">
        <f>IF('Division Lvl'!M353="","",'Division Lvl'!M353/Escalators!H$11)</f>
        <v>0</v>
      </c>
      <c r="N353" s="220">
        <f>IF('Division Lvl'!N353="","",'Division Lvl'!N353/Escalators!I$11)</f>
        <v>0</v>
      </c>
      <c r="O353" s="220">
        <f>IF('Division Lvl'!O353="","",'Division Lvl'!O353/Escalators!J$11)</f>
        <v>0</v>
      </c>
      <c r="P353" s="220">
        <f>IF('Division Lvl'!P353="","",'Division Lvl'!P353/Escalators!K$11)</f>
        <v>0</v>
      </c>
      <c r="Q353" s="220">
        <f>IF('Division Lvl'!Q353="","",'Division Lvl'!Q353/Escalators!L$11)</f>
        <v>0</v>
      </c>
      <c r="R353" s="221">
        <v>0</v>
      </c>
      <c r="S353" s="222">
        <v>58023.78</v>
      </c>
      <c r="T353" s="223">
        <v>0</v>
      </c>
      <c r="U353" s="223">
        <v>0</v>
      </c>
      <c r="V353" s="223">
        <v>0</v>
      </c>
      <c r="W353" s="223">
        <v>0</v>
      </c>
      <c r="X353" s="224">
        <f>I353*Config!F$40</f>
        <v>0</v>
      </c>
      <c r="Y353" s="224">
        <f>J353*Config!G$40</f>
        <v>0</v>
      </c>
      <c r="Z353" s="224">
        <f>K353*Config!H$40</f>
        <v>0</v>
      </c>
      <c r="AA353" s="224">
        <f>L353*Config!I$40</f>
        <v>0</v>
      </c>
      <c r="AB353" s="224">
        <f>M353*Config!J$40</f>
        <v>0</v>
      </c>
      <c r="AC353" s="224">
        <f>N353*Config!K$40</f>
        <v>0</v>
      </c>
      <c r="AD353" s="224">
        <f>O353*Config!L$40</f>
        <v>0</v>
      </c>
      <c r="AE353" s="224">
        <f>P353*Config!M$40</f>
        <v>0</v>
      </c>
      <c r="AF353" s="224">
        <f>Q353*Config!N$40</f>
        <v>0</v>
      </c>
      <c r="AG353" s="225">
        <f>R353*Config!O$40</f>
        <v>0</v>
      </c>
      <c r="AH353" s="226">
        <f t="shared" si="35"/>
        <v>0</v>
      </c>
      <c r="AI353" s="220">
        <f t="shared" si="36"/>
        <v>0</v>
      </c>
      <c r="AJ353" s="224">
        <f t="shared" si="37"/>
        <v>0</v>
      </c>
      <c r="AK353" s="225">
        <f t="shared" si="38"/>
        <v>0</v>
      </c>
      <c r="AL353" s="227" t="str">
        <f>IF(OR(SUM(X353:AG353)&lt;&gt;0,A353="EH"),INDEX(CASH!$B:$B,MATCH(A353,CASH!$A:$A,0)),"")</f>
        <v/>
      </c>
      <c r="AM353" s="230">
        <v>4950</v>
      </c>
      <c r="AN353" s="228">
        <f t="shared" si="39"/>
        <v>0.12482092704578877</v>
      </c>
      <c r="AO353" s="122" t="str">
        <f>IF(ISERROR(VLOOKUP(A353,Config!$A$12:$A$32,1,FALSE)),LEFT(A353,2),"PRL")</f>
        <v>TS</v>
      </c>
      <c r="AP353" s="122" t="str">
        <f t="shared" si="40"/>
        <v>TS111</v>
      </c>
      <c r="AQ353" s="163" t="s">
        <v>882</v>
      </c>
      <c r="AR353" s="229" t="s">
        <v>781</v>
      </c>
      <c r="AS353" s="367" t="str">
        <f>IF(ISERROR(VLOOKUP($A353,'RAB Cat Lookup'!$B$4:$E$351,2,FALSE))=TRUE,"Unallocated",VLOOKUP($A353,'RAB Cat Lookup'!$B$4:$E$351,2,FALSE))</f>
        <v>Std</v>
      </c>
      <c r="AT353" s="367" t="str">
        <f>IF(ISERROR(VLOOKUP($A353,'RAB Cat Lookup'!$B$4:$E$351,4,FALSE))=TRUE,"Unallocated",VLOOKUP($A353,'RAB Cat Lookup'!$B$4:$E$351,4,FALSE))</f>
        <v>Substations</v>
      </c>
      <c r="AU353" s="121" t="str">
        <f t="shared" si="41"/>
        <v/>
      </c>
    </row>
    <row r="354" spans="1:47" x14ac:dyDescent="0.25">
      <c r="A354" s="217" t="s">
        <v>40</v>
      </c>
      <c r="B354" s="217" t="s">
        <v>338</v>
      </c>
      <c r="C354" s="123" t="s">
        <v>512</v>
      </c>
      <c r="D354" s="218">
        <f>S354/Config!A$40</f>
        <v>1325763.9440893359</v>
      </c>
      <c r="E354" s="219">
        <f>T354/Config!B$40</f>
        <v>798588.28390328097</v>
      </c>
      <c r="F354" s="219">
        <f>U354/Config!C$40</f>
        <v>188394.07211875002</v>
      </c>
      <c r="G354" s="219">
        <f>V354/Config!D$40</f>
        <v>1148046.5145</v>
      </c>
      <c r="H354" s="219">
        <f>IF('Division Lvl'!H354="","",'Division Lvl'!H354/Escalators!C$11)</f>
        <v>556587.41999999993</v>
      </c>
      <c r="I354" s="220">
        <f>IF('Division Lvl'!I354="","",'Division Lvl'!I354/Escalators!D$11)</f>
        <v>998991.89714773512</v>
      </c>
      <c r="J354" s="220">
        <f>IF('Division Lvl'!J354="","",'Division Lvl'!J354/Escalators!E$11)</f>
        <v>997320.45967500575</v>
      </c>
      <c r="K354" s="220">
        <f>IF('Division Lvl'!K354="","",'Division Lvl'!K354/Escalators!F$11)</f>
        <v>994694.29954836098</v>
      </c>
      <c r="L354" s="220">
        <f>IF('Division Lvl'!L354="","",'Division Lvl'!L354/Escalators!G$11)</f>
        <v>991648.69975127617</v>
      </c>
      <c r="M354" s="220">
        <f>IF('Division Lvl'!M354="","",'Division Lvl'!M354/Escalators!H$11)</f>
        <v>988958.66140003537</v>
      </c>
      <c r="N354" s="220">
        <f>IF('Division Lvl'!N354="","",'Division Lvl'!N354/Escalators!I$11)</f>
        <v>988958.66140003537</v>
      </c>
      <c r="O354" s="220">
        <f>IF('Division Lvl'!O354="","",'Division Lvl'!O354/Escalators!J$11)</f>
        <v>988958.66140003537</v>
      </c>
      <c r="P354" s="220">
        <f>IF('Division Lvl'!P354="","",'Division Lvl'!P354/Escalators!K$11)</f>
        <v>988958.66140003537</v>
      </c>
      <c r="Q354" s="220">
        <f>IF('Division Lvl'!Q354="","",'Division Lvl'!Q354/Escalators!L$11)</f>
        <v>988958.66140003537</v>
      </c>
      <c r="R354" s="221">
        <v>1000000</v>
      </c>
      <c r="S354" s="222">
        <v>1201076.7000000002</v>
      </c>
      <c r="T354" s="223">
        <v>741568.60999999987</v>
      </c>
      <c r="U354" s="223">
        <v>179316.19000000003</v>
      </c>
      <c r="V354" s="223">
        <v>1120045.3800000001</v>
      </c>
      <c r="W354" s="223">
        <v>556587.41999999993</v>
      </c>
      <c r="X354" s="224">
        <f>I354*Config!F$40</f>
        <v>1023966.6945764284</v>
      </c>
      <c r="Y354" s="224">
        <f>J354*Config!G$40</f>
        <v>1047809.8079460529</v>
      </c>
      <c r="Z354" s="224">
        <f>K354*Config!H$40</f>
        <v>1071176.9659245715</v>
      </c>
      <c r="AA354" s="224">
        <f>L354*Config!I$40</f>
        <v>1094594.6177569786</v>
      </c>
      <c r="AB354" s="224">
        <f>M354*Config!J$40</f>
        <v>1118915.9517173185</v>
      </c>
      <c r="AC354" s="224">
        <f>N354*Config!K$40</f>
        <v>1146888.8505102512</v>
      </c>
      <c r="AD354" s="224">
        <f>O354*Config!L$40</f>
        <v>1175561.0717730075</v>
      </c>
      <c r="AE354" s="224">
        <f>P354*Config!M$40</f>
        <v>1204950.0985673326</v>
      </c>
      <c r="AF354" s="224">
        <f>Q354*Config!N$40</f>
        <v>1235073.8510315157</v>
      </c>
      <c r="AG354" s="225">
        <f>R354*Config!O$40</f>
        <v>1280084.544196357</v>
      </c>
      <c r="AH354" s="226">
        <f t="shared" si="35"/>
        <v>4971614.0175224133</v>
      </c>
      <c r="AI354" s="220">
        <f t="shared" si="36"/>
        <v>9927448.6631225534</v>
      </c>
      <c r="AJ354" s="224">
        <f t="shared" si="37"/>
        <v>5356464.0379213504</v>
      </c>
      <c r="AK354" s="225">
        <f t="shared" si="38"/>
        <v>11399022.453999814</v>
      </c>
      <c r="AL354" s="227">
        <f>IF(OR(SUM(X354:AG354)&lt;&gt;0,A354="EH"),INDEX(CASH!$B:$B,MATCH(A354,CASH!$A:$A,0)),"")</f>
        <v>280</v>
      </c>
      <c r="AM354" s="122">
        <f>AL354*VLOOKUP(C354,Config!$A$3:$C$9,3,FALSE)</f>
        <v>4200</v>
      </c>
      <c r="AN354" s="228">
        <f t="shared" si="39"/>
        <v>0.36074199755226066</v>
      </c>
      <c r="AO354" s="122" t="str">
        <f>IF(ISERROR(VLOOKUP(A354,Config!$A$12:$A$32,1,FALSE)),LEFT(A354,2),"PRL")</f>
        <v>TS</v>
      </c>
      <c r="AP354" s="122" t="str">
        <f t="shared" si="40"/>
        <v>TS116s</v>
      </c>
      <c r="AQ354" s="163" t="s">
        <v>882</v>
      </c>
      <c r="AR354" s="229" t="s">
        <v>781</v>
      </c>
      <c r="AS354" s="367" t="str">
        <f>IF(ISERROR(VLOOKUP($A354,'RAB Cat Lookup'!$B$4:$E$351,2,FALSE))=TRUE,"Unallocated",VLOOKUP($A354,'RAB Cat Lookup'!$B$4:$E$351,2,FALSE))</f>
        <v>Std</v>
      </c>
      <c r="AT354" s="367" t="str">
        <f>IF(ISERROR(VLOOKUP($A354,'RAB Cat Lookup'!$B$4:$E$351,4,FALSE))=TRUE,"Unallocated",VLOOKUP($A354,'RAB Cat Lookup'!$B$4:$E$351,4,FALSE))</f>
        <v>Substations</v>
      </c>
      <c r="AU354" s="121" t="str">
        <f t="shared" si="41"/>
        <v/>
      </c>
    </row>
    <row r="355" spans="1:47" x14ac:dyDescent="0.25">
      <c r="A355" s="217" t="s">
        <v>40</v>
      </c>
      <c r="B355" s="217" t="s">
        <v>338</v>
      </c>
      <c r="C355" s="123" t="s">
        <v>778</v>
      </c>
      <c r="D355" s="218">
        <f>S355/Config!A$40</f>
        <v>0</v>
      </c>
      <c r="E355" s="219">
        <f>T355/Config!B$40</f>
        <v>0</v>
      </c>
      <c r="F355" s="219">
        <f>U355/Config!C$40</f>
        <v>0</v>
      </c>
      <c r="G355" s="219">
        <f>V355/Config!D$40</f>
        <v>0</v>
      </c>
      <c r="H355" s="219">
        <f>IF('Division Lvl'!H355="","",'Division Lvl'!H355/Escalators!C$11)</f>
        <v>0</v>
      </c>
      <c r="I355" s="220">
        <f>IF('Division Lvl'!I355="","",'Division Lvl'!I355/Escalators!D$11)</f>
        <v>499495.94857386756</v>
      </c>
      <c r="J355" s="220">
        <f>IF('Division Lvl'!J355="","",'Division Lvl'!J355/Escalators!E$11)</f>
        <v>498660.22983750288</v>
      </c>
      <c r="K355" s="220">
        <f>IF('Division Lvl'!K355="","",'Division Lvl'!K355/Escalators!F$11)</f>
        <v>497347.14977418049</v>
      </c>
      <c r="L355" s="220">
        <f>IF('Division Lvl'!L355="","",'Division Lvl'!L355/Escalators!G$11)</f>
        <v>495824.34987563809</v>
      </c>
      <c r="M355" s="220">
        <f>IF('Division Lvl'!M355="","",'Division Lvl'!M355/Escalators!H$11)</f>
        <v>494479.33070001769</v>
      </c>
      <c r="N355" s="220">
        <f>IF('Division Lvl'!N355="","",'Division Lvl'!N355/Escalators!I$11)</f>
        <v>494479.33070001769</v>
      </c>
      <c r="O355" s="220">
        <f>IF('Division Lvl'!O355="","",'Division Lvl'!O355/Escalators!J$11)</f>
        <v>494479.33070001769</v>
      </c>
      <c r="P355" s="220">
        <f>IF('Division Lvl'!P355="","",'Division Lvl'!P355/Escalators!K$11)</f>
        <v>494479.33070001769</v>
      </c>
      <c r="Q355" s="220">
        <f>IF('Division Lvl'!Q355="","",'Division Lvl'!Q355/Escalators!L$11)</f>
        <v>494479.33070001769</v>
      </c>
      <c r="R355" s="221">
        <v>500000</v>
      </c>
      <c r="S355" s="222">
        <v>0</v>
      </c>
      <c r="T355" s="223">
        <v>0</v>
      </c>
      <c r="U355" s="223">
        <v>0</v>
      </c>
      <c r="V355" s="223">
        <v>0</v>
      </c>
      <c r="W355" s="223">
        <v>0</v>
      </c>
      <c r="X355" s="224">
        <f>I355*Config!F$40</f>
        <v>511983.34728821419</v>
      </c>
      <c r="Y355" s="224">
        <f>J355*Config!G$40</f>
        <v>523904.90397302643</v>
      </c>
      <c r="Z355" s="224">
        <f>K355*Config!H$40</f>
        <v>535588.48296228575</v>
      </c>
      <c r="AA355" s="224">
        <f>L355*Config!I$40</f>
        <v>547297.3088784893</v>
      </c>
      <c r="AB355" s="224">
        <f>M355*Config!J$40</f>
        <v>559457.97585865925</v>
      </c>
      <c r="AC355" s="224">
        <f>N355*Config!K$40</f>
        <v>573444.42525512562</v>
      </c>
      <c r="AD355" s="224">
        <f>O355*Config!L$40</f>
        <v>587780.53588650376</v>
      </c>
      <c r="AE355" s="224">
        <f>P355*Config!M$40</f>
        <v>602475.0492836663</v>
      </c>
      <c r="AF355" s="224">
        <f>Q355*Config!N$40</f>
        <v>617536.92551575787</v>
      </c>
      <c r="AG355" s="225">
        <f>R355*Config!O$40</f>
        <v>640042.27209817851</v>
      </c>
      <c r="AH355" s="226">
        <f t="shared" si="35"/>
        <v>2485807.0087612066</v>
      </c>
      <c r="AI355" s="220">
        <f t="shared" si="36"/>
        <v>4963724.3315612767</v>
      </c>
      <c r="AJ355" s="224">
        <f t="shared" si="37"/>
        <v>2678232.0189606752</v>
      </c>
      <c r="AK355" s="225">
        <f t="shared" si="38"/>
        <v>5699511.2269999068</v>
      </c>
      <c r="AL355" s="227">
        <f>IF(OR(SUM(X355:AG355)&lt;&gt;0,A355="EH"),INDEX(CASH!$B:$B,MATCH(A355,CASH!$A:$A,0)),"")</f>
        <v>280</v>
      </c>
      <c r="AM355" s="122">
        <f>AL355*VLOOKUP(C355,Config!$A$3:$C$9,3,FALSE)</f>
        <v>2800</v>
      </c>
      <c r="AN355" s="228">
        <f t="shared" si="39"/>
        <v>0.66010274386513346</v>
      </c>
      <c r="AO355" s="122" t="str">
        <f>IF(ISERROR(VLOOKUP(A355,Config!$A$12:$A$32,1,FALSE)),LEFT(A355,2),"PRL")</f>
        <v>TS</v>
      </c>
      <c r="AP355" s="122" t="str">
        <f t="shared" si="40"/>
        <v>TS116m</v>
      </c>
      <c r="AQ355" s="163" t="s">
        <v>882</v>
      </c>
      <c r="AR355" s="229" t="s">
        <v>781</v>
      </c>
      <c r="AS355" s="367" t="str">
        <f>IF(ISERROR(VLOOKUP($A355,'RAB Cat Lookup'!$B$4:$E$351,2,FALSE))=TRUE,"Unallocated",VLOOKUP($A355,'RAB Cat Lookup'!$B$4:$E$351,2,FALSE))</f>
        <v>Std</v>
      </c>
      <c r="AT355" s="367" t="str">
        <f>IF(ISERROR(VLOOKUP($A355,'RAB Cat Lookup'!$B$4:$E$351,4,FALSE))=TRUE,"Unallocated",VLOOKUP($A355,'RAB Cat Lookup'!$B$4:$E$351,4,FALSE))</f>
        <v>Substations</v>
      </c>
      <c r="AU355" s="121" t="str">
        <f t="shared" si="41"/>
        <v/>
      </c>
    </row>
    <row r="356" spans="1:47" x14ac:dyDescent="0.25">
      <c r="A356" s="217" t="s">
        <v>499</v>
      </c>
      <c r="B356" s="217" t="s">
        <v>589</v>
      </c>
      <c r="C356" s="123" t="s">
        <v>513</v>
      </c>
      <c r="D356" s="218">
        <f>S356/Config!A$40</f>
        <v>10327.273404687498</v>
      </c>
      <c r="E356" s="219">
        <f>T356/Config!B$40</f>
        <v>0</v>
      </c>
      <c r="F356" s="219">
        <f>U356/Config!C$40</f>
        <v>0</v>
      </c>
      <c r="G356" s="219">
        <f>V356/Config!D$40</f>
        <v>0</v>
      </c>
      <c r="H356" s="219">
        <f>IF('Division Lvl'!H356="","",'Division Lvl'!H356/Escalators!C$11)</f>
        <v>0</v>
      </c>
      <c r="I356" s="220">
        <f>IF('Division Lvl'!I356="","",'Division Lvl'!I356/Escalators!D$11)</f>
        <v>0</v>
      </c>
      <c r="J356" s="220">
        <f>IF('Division Lvl'!J356="","",'Division Lvl'!J356/Escalators!E$11)</f>
        <v>0</v>
      </c>
      <c r="K356" s="220">
        <f>IF('Division Lvl'!K356="","",'Division Lvl'!K356/Escalators!F$11)</f>
        <v>0</v>
      </c>
      <c r="L356" s="220">
        <f>IF('Division Lvl'!L356="","",'Division Lvl'!L356/Escalators!G$11)</f>
        <v>0</v>
      </c>
      <c r="M356" s="220">
        <f>IF('Division Lvl'!M356="","",'Division Lvl'!M356/Escalators!H$11)</f>
        <v>0</v>
      </c>
      <c r="N356" s="220">
        <f>IF('Division Lvl'!N356="","",'Division Lvl'!N356/Escalators!I$11)</f>
        <v>0</v>
      </c>
      <c r="O356" s="220">
        <f>IF('Division Lvl'!O356="","",'Division Lvl'!O356/Escalators!J$11)</f>
        <v>0</v>
      </c>
      <c r="P356" s="220">
        <f>IF('Division Lvl'!P356="","",'Division Lvl'!P356/Escalators!K$11)</f>
        <v>0</v>
      </c>
      <c r="Q356" s="220">
        <f>IF('Division Lvl'!Q356="","",'Division Lvl'!Q356/Escalators!L$11)</f>
        <v>0</v>
      </c>
      <c r="R356" s="221">
        <v>0</v>
      </c>
      <c r="S356" s="222">
        <v>9356</v>
      </c>
      <c r="T356" s="223">
        <v>0</v>
      </c>
      <c r="U356" s="223">
        <v>0</v>
      </c>
      <c r="V356" s="223">
        <v>0</v>
      </c>
      <c r="W356" s="223">
        <v>0</v>
      </c>
      <c r="X356" s="224">
        <f>I356*Config!F$40</f>
        <v>0</v>
      </c>
      <c r="Y356" s="224">
        <f>J356*Config!G$40</f>
        <v>0</v>
      </c>
      <c r="Z356" s="224">
        <f>K356*Config!H$40</f>
        <v>0</v>
      </c>
      <c r="AA356" s="224">
        <f>L356*Config!I$40</f>
        <v>0</v>
      </c>
      <c r="AB356" s="224">
        <f>M356*Config!J$40</f>
        <v>0</v>
      </c>
      <c r="AC356" s="224">
        <f>N356*Config!K$40</f>
        <v>0</v>
      </c>
      <c r="AD356" s="224">
        <f>O356*Config!L$40</f>
        <v>0</v>
      </c>
      <c r="AE356" s="224">
        <f>P356*Config!M$40</f>
        <v>0</v>
      </c>
      <c r="AF356" s="224">
        <f>Q356*Config!N$40</f>
        <v>0</v>
      </c>
      <c r="AG356" s="225">
        <f>R356*Config!O$40</f>
        <v>0</v>
      </c>
      <c r="AH356" s="226">
        <f t="shared" si="35"/>
        <v>0</v>
      </c>
      <c r="AI356" s="220">
        <f t="shared" si="36"/>
        <v>0</v>
      </c>
      <c r="AJ356" s="224">
        <f t="shared" si="37"/>
        <v>0</v>
      </c>
      <c r="AK356" s="225">
        <f t="shared" si="38"/>
        <v>0</v>
      </c>
      <c r="AL356" s="227" t="str">
        <f>IF(OR(SUM(X356:AG356)&lt;&gt;0,A356="EH"),INDEX(CASH!$B:$B,MATCH(A356,CASH!$A:$A,0)),"")</f>
        <v/>
      </c>
      <c r="AM356" s="231">
        <v>4950</v>
      </c>
      <c r="AN356" s="228">
        <f t="shared" si="39"/>
        <v>0.12482092704578877</v>
      </c>
      <c r="AO356" s="122" t="str">
        <f>IF(ISERROR(VLOOKUP(A356,Config!$A$12:$A$32,1,FALSE)),LEFT(A356,2),"PRL")</f>
        <v>TS</v>
      </c>
      <c r="AP356" s="122" t="str">
        <f t="shared" si="40"/>
        <v>TS118</v>
      </c>
      <c r="AQ356" s="163" t="s">
        <v>882</v>
      </c>
      <c r="AR356" s="229" t="s">
        <v>781</v>
      </c>
      <c r="AS356" s="367" t="str">
        <f>IF(ISERROR(VLOOKUP($A356,'RAB Cat Lookup'!$B$4:$E$351,2,FALSE))=TRUE,"Unallocated",VLOOKUP($A356,'RAB Cat Lookup'!$B$4:$E$351,2,FALSE))</f>
        <v>Unallocated</v>
      </c>
      <c r="AT356" s="367" t="str">
        <f>IF(ISERROR(VLOOKUP($A356,'RAB Cat Lookup'!$B$4:$E$351,4,FALSE))=TRUE,"Unallocated",VLOOKUP($A356,'RAB Cat Lookup'!$B$4:$E$351,4,FALSE))</f>
        <v>Unallocated</v>
      </c>
      <c r="AU356" s="121" t="str">
        <f t="shared" si="41"/>
        <v/>
      </c>
    </row>
    <row r="357" spans="1:47" x14ac:dyDescent="0.25">
      <c r="A357" s="217" t="s">
        <v>430</v>
      </c>
      <c r="B357" s="217" t="s">
        <v>590</v>
      </c>
      <c r="C357" s="123" t="s">
        <v>513</v>
      </c>
      <c r="D357" s="218">
        <f>S357/Config!A$40</f>
        <v>4033.0453109921868</v>
      </c>
      <c r="E357" s="219">
        <f>T357/Config!B$40</f>
        <v>0</v>
      </c>
      <c r="F357" s="219">
        <f>U357/Config!C$40</f>
        <v>0</v>
      </c>
      <c r="G357" s="219">
        <f>V357/Config!D$40</f>
        <v>0</v>
      </c>
      <c r="H357" s="219">
        <f>IF('Division Lvl'!H357="","",'Division Lvl'!H357/Escalators!C$11)</f>
        <v>0</v>
      </c>
      <c r="I357" s="220">
        <f>IF('Division Lvl'!I357="","",'Division Lvl'!I357/Escalators!D$11)</f>
        <v>0</v>
      </c>
      <c r="J357" s="220">
        <f>IF('Division Lvl'!J357="","",'Division Lvl'!J357/Escalators!E$11)</f>
        <v>0</v>
      </c>
      <c r="K357" s="220">
        <f>IF('Division Lvl'!K357="","",'Division Lvl'!K357/Escalators!F$11)</f>
        <v>0</v>
      </c>
      <c r="L357" s="220">
        <f>IF('Division Lvl'!L357="","",'Division Lvl'!L357/Escalators!G$11)</f>
        <v>0</v>
      </c>
      <c r="M357" s="220">
        <f>IF('Division Lvl'!M357="","",'Division Lvl'!M357/Escalators!H$11)</f>
        <v>0</v>
      </c>
      <c r="N357" s="220">
        <f>IF('Division Lvl'!N357="","",'Division Lvl'!N357/Escalators!I$11)</f>
        <v>0</v>
      </c>
      <c r="O357" s="220">
        <f>IF('Division Lvl'!O357="","",'Division Lvl'!O357/Escalators!J$11)</f>
        <v>0</v>
      </c>
      <c r="P357" s="220">
        <f>IF('Division Lvl'!P357="","",'Division Lvl'!P357/Escalators!K$11)</f>
        <v>0</v>
      </c>
      <c r="Q357" s="220">
        <f>IF('Division Lvl'!Q357="","",'Division Lvl'!Q357/Escalators!L$11)</f>
        <v>0</v>
      </c>
      <c r="R357" s="221">
        <v>0</v>
      </c>
      <c r="S357" s="222">
        <v>3653.7400000000002</v>
      </c>
      <c r="T357" s="223">
        <v>0</v>
      </c>
      <c r="U357" s="223">
        <v>0</v>
      </c>
      <c r="V357" s="223">
        <v>0</v>
      </c>
      <c r="W357" s="223">
        <v>0</v>
      </c>
      <c r="X357" s="224">
        <f>I357*Config!F$40</f>
        <v>0</v>
      </c>
      <c r="Y357" s="224">
        <f>J357*Config!G$40</f>
        <v>0</v>
      </c>
      <c r="Z357" s="224">
        <f>K357*Config!H$40</f>
        <v>0</v>
      </c>
      <c r="AA357" s="224">
        <f>L357*Config!I$40</f>
        <v>0</v>
      </c>
      <c r="AB357" s="224">
        <f>M357*Config!J$40</f>
        <v>0</v>
      </c>
      <c r="AC357" s="224">
        <f>N357*Config!K$40</f>
        <v>0</v>
      </c>
      <c r="AD357" s="224">
        <f>O357*Config!L$40</f>
        <v>0</v>
      </c>
      <c r="AE357" s="224">
        <f>P357*Config!M$40</f>
        <v>0</v>
      </c>
      <c r="AF357" s="224">
        <f>Q357*Config!N$40</f>
        <v>0</v>
      </c>
      <c r="AG357" s="225">
        <f>R357*Config!O$40</f>
        <v>0</v>
      </c>
      <c r="AH357" s="226">
        <f t="shared" si="35"/>
        <v>0</v>
      </c>
      <c r="AI357" s="220">
        <f t="shared" si="36"/>
        <v>0</v>
      </c>
      <c r="AJ357" s="224">
        <f t="shared" si="37"/>
        <v>0</v>
      </c>
      <c r="AK357" s="225">
        <f t="shared" si="38"/>
        <v>0</v>
      </c>
      <c r="AL357" s="227" t="str">
        <f>IF(OR(SUM(X357:AG357)&lt;&gt;0,A357="EH"),INDEX(CASH!$B:$B,MATCH(A357,CASH!$A:$A,0)),"")</f>
        <v/>
      </c>
      <c r="AM357" s="230">
        <v>4950</v>
      </c>
      <c r="AN357" s="228">
        <f t="shared" si="39"/>
        <v>0.12482092704578877</v>
      </c>
      <c r="AO357" s="122" t="str">
        <f>IF(ISERROR(VLOOKUP(A357,Config!$A$12:$A$32,1,FALSE)),LEFT(A357,2),"PRL")</f>
        <v>TS</v>
      </c>
      <c r="AP357" s="122" t="str">
        <f t="shared" si="40"/>
        <v>TS119</v>
      </c>
      <c r="AQ357" s="163" t="s">
        <v>882</v>
      </c>
      <c r="AR357" s="229" t="s">
        <v>781</v>
      </c>
      <c r="AS357" s="367" t="str">
        <f>IF(ISERROR(VLOOKUP($A357,'RAB Cat Lookup'!$B$4:$E$351,2,FALSE))=TRUE,"Unallocated",VLOOKUP($A357,'RAB Cat Lookup'!$B$4:$E$351,2,FALSE))</f>
        <v>Std</v>
      </c>
      <c r="AT357" s="367" t="str">
        <f>IF(ISERROR(VLOOKUP($A357,'RAB Cat Lookup'!$B$4:$E$351,4,FALSE))=TRUE,"Unallocated",VLOOKUP($A357,'RAB Cat Lookup'!$B$4:$E$351,4,FALSE))</f>
        <v>Substations</v>
      </c>
      <c r="AU357" s="121" t="str">
        <f t="shared" si="41"/>
        <v/>
      </c>
    </row>
    <row r="358" spans="1:47" x14ac:dyDescent="0.25">
      <c r="A358" s="217" t="s">
        <v>382</v>
      </c>
      <c r="B358" s="217" t="s">
        <v>591</v>
      </c>
      <c r="C358" s="123" t="s">
        <v>513</v>
      </c>
      <c r="D358" s="218">
        <f>S358/Config!A$40</f>
        <v>971846.79436329252</v>
      </c>
      <c r="E358" s="219">
        <f>T358/Config!B$40</f>
        <v>99740.489721249978</v>
      </c>
      <c r="F358" s="219">
        <f>U358/Config!C$40</f>
        <v>0</v>
      </c>
      <c r="G358" s="219">
        <f>V358/Config!D$40</f>
        <v>0</v>
      </c>
      <c r="H358" s="219">
        <f>IF('Division Lvl'!H358="","",'Division Lvl'!H358/Escalators!C$11)</f>
        <v>0</v>
      </c>
      <c r="I358" s="220">
        <f>IF('Division Lvl'!I358="","",'Division Lvl'!I358/Escalators!D$11)</f>
        <v>0</v>
      </c>
      <c r="J358" s="220">
        <f>IF('Division Lvl'!J358="","",'Division Lvl'!J358/Escalators!E$11)</f>
        <v>0</v>
      </c>
      <c r="K358" s="220">
        <f>IF('Division Lvl'!K358="","",'Division Lvl'!K358/Escalators!F$11)</f>
        <v>0</v>
      </c>
      <c r="L358" s="220">
        <f>IF('Division Lvl'!L358="","",'Division Lvl'!L358/Escalators!G$11)</f>
        <v>0</v>
      </c>
      <c r="M358" s="220">
        <f>IF('Division Lvl'!M358="","",'Division Lvl'!M358/Escalators!H$11)</f>
        <v>0</v>
      </c>
      <c r="N358" s="220">
        <f>IF('Division Lvl'!N358="","",'Division Lvl'!N358/Escalators!I$11)</f>
        <v>0</v>
      </c>
      <c r="O358" s="220">
        <f>IF('Division Lvl'!O358="","",'Division Lvl'!O358/Escalators!J$11)</f>
        <v>0</v>
      </c>
      <c r="P358" s="220">
        <f>IF('Division Lvl'!P358="","",'Division Lvl'!P358/Escalators!K$11)</f>
        <v>0</v>
      </c>
      <c r="Q358" s="220">
        <f>IF('Division Lvl'!Q358="","",'Division Lvl'!Q358/Escalators!L$11)</f>
        <v>0</v>
      </c>
      <c r="R358" s="221">
        <v>0</v>
      </c>
      <c r="S358" s="222">
        <v>880445.22999999986</v>
      </c>
      <c r="T358" s="223">
        <v>92618.959999999992</v>
      </c>
      <c r="U358" s="223">
        <v>0</v>
      </c>
      <c r="V358" s="223">
        <v>0</v>
      </c>
      <c r="W358" s="223">
        <v>0</v>
      </c>
      <c r="X358" s="224">
        <f>I358*Config!F$40</f>
        <v>0</v>
      </c>
      <c r="Y358" s="224">
        <f>J358*Config!G$40</f>
        <v>0</v>
      </c>
      <c r="Z358" s="224">
        <f>K358*Config!H$40</f>
        <v>0</v>
      </c>
      <c r="AA358" s="224">
        <f>L358*Config!I$40</f>
        <v>0</v>
      </c>
      <c r="AB358" s="224">
        <f>M358*Config!J$40</f>
        <v>0</v>
      </c>
      <c r="AC358" s="224">
        <f>N358*Config!K$40</f>
        <v>0</v>
      </c>
      <c r="AD358" s="224">
        <f>O358*Config!L$40</f>
        <v>0</v>
      </c>
      <c r="AE358" s="224">
        <f>P358*Config!M$40</f>
        <v>0</v>
      </c>
      <c r="AF358" s="224">
        <f>Q358*Config!N$40</f>
        <v>0</v>
      </c>
      <c r="AG358" s="225">
        <f>R358*Config!O$40</f>
        <v>0</v>
      </c>
      <c r="AH358" s="226">
        <f t="shared" si="35"/>
        <v>0</v>
      </c>
      <c r="AI358" s="220">
        <f t="shared" si="36"/>
        <v>0</v>
      </c>
      <c r="AJ358" s="224">
        <f t="shared" si="37"/>
        <v>0</v>
      </c>
      <c r="AK358" s="225">
        <f t="shared" si="38"/>
        <v>0</v>
      </c>
      <c r="AL358" s="227" t="str">
        <f>IF(OR(SUM(X358:AG358)&lt;&gt;0,A358="EH"),INDEX(CASH!$B:$B,MATCH(A358,CASH!$A:$A,0)),"")</f>
        <v/>
      </c>
      <c r="AM358" s="230">
        <v>4950</v>
      </c>
      <c r="AN358" s="228">
        <f t="shared" si="39"/>
        <v>0.12482092704578877</v>
      </c>
      <c r="AO358" s="122" t="str">
        <f>IF(ISERROR(VLOOKUP(A358,Config!$A$12:$A$32,1,FALSE)),LEFT(A358,2),"PRL")</f>
        <v>TS</v>
      </c>
      <c r="AP358" s="122" t="str">
        <f t="shared" si="40"/>
        <v>TS120</v>
      </c>
      <c r="AQ358" s="163" t="s">
        <v>882</v>
      </c>
      <c r="AR358" s="229" t="s">
        <v>781</v>
      </c>
      <c r="AS358" s="367" t="str">
        <f>IF(ISERROR(VLOOKUP($A358,'RAB Cat Lookup'!$B$4:$E$351,2,FALSE))=TRUE,"Unallocated",VLOOKUP($A358,'RAB Cat Lookup'!$B$4:$E$351,2,FALSE))</f>
        <v>Std</v>
      </c>
      <c r="AT358" s="367" t="str">
        <f>IF(ISERROR(VLOOKUP($A358,'RAB Cat Lookup'!$B$4:$E$351,4,FALSE))=TRUE,"Unallocated",VLOOKUP($A358,'RAB Cat Lookup'!$B$4:$E$351,4,FALSE))</f>
        <v>Substations</v>
      </c>
      <c r="AU358" s="121" t="str">
        <f t="shared" si="41"/>
        <v/>
      </c>
    </row>
    <row r="359" spans="1:47" x14ac:dyDescent="0.25">
      <c r="A359" s="217" t="s">
        <v>443</v>
      </c>
      <c r="B359" s="217" t="s">
        <v>444</v>
      </c>
      <c r="C359" s="123" t="s">
        <v>513</v>
      </c>
      <c r="D359" s="218">
        <f>S359/Config!A$40</f>
        <v>1879541.2749845423</v>
      </c>
      <c r="E359" s="219">
        <f>T359/Config!B$40</f>
        <v>523682.41276218742</v>
      </c>
      <c r="F359" s="219">
        <f>U359/Config!C$40</f>
        <v>0</v>
      </c>
      <c r="G359" s="219">
        <f>V359/Config!D$40</f>
        <v>0</v>
      </c>
      <c r="H359" s="219">
        <f>IF('Division Lvl'!H359="","",'Division Lvl'!H359/Escalators!C$11)</f>
        <v>0</v>
      </c>
      <c r="I359" s="220">
        <f>IF('Division Lvl'!I359="","",'Division Lvl'!I359/Escalators!D$11)</f>
        <v>0</v>
      </c>
      <c r="J359" s="220">
        <f>IF('Division Lvl'!J359="","",'Division Lvl'!J359/Escalators!E$11)</f>
        <v>0</v>
      </c>
      <c r="K359" s="220">
        <f>IF('Division Lvl'!K359="","",'Division Lvl'!K359/Escalators!F$11)</f>
        <v>0</v>
      </c>
      <c r="L359" s="220">
        <f>IF('Division Lvl'!L359="","",'Division Lvl'!L359/Escalators!G$11)</f>
        <v>0</v>
      </c>
      <c r="M359" s="220">
        <f>IF('Division Lvl'!M359="","",'Division Lvl'!M359/Escalators!H$11)</f>
        <v>0</v>
      </c>
      <c r="N359" s="220">
        <f>IF('Division Lvl'!N359="","",'Division Lvl'!N359/Escalators!I$11)</f>
        <v>0</v>
      </c>
      <c r="O359" s="220">
        <f>IF('Division Lvl'!O359="","",'Division Lvl'!O359/Escalators!J$11)</f>
        <v>0</v>
      </c>
      <c r="P359" s="220">
        <f>IF('Division Lvl'!P359="","",'Division Lvl'!P359/Escalators!K$11)</f>
        <v>0</v>
      </c>
      <c r="Q359" s="220">
        <f>IF('Division Lvl'!Q359="","",'Division Lvl'!Q359/Escalators!L$11)</f>
        <v>0</v>
      </c>
      <c r="R359" s="221">
        <v>0</v>
      </c>
      <c r="S359" s="222">
        <v>1702771.63</v>
      </c>
      <c r="T359" s="223">
        <v>486291.18</v>
      </c>
      <c r="U359" s="223">
        <v>0</v>
      </c>
      <c r="V359" s="223">
        <v>0</v>
      </c>
      <c r="W359" s="223">
        <v>0</v>
      </c>
      <c r="X359" s="224">
        <f>I359*Config!F$40</f>
        <v>0</v>
      </c>
      <c r="Y359" s="224">
        <f>J359*Config!G$40</f>
        <v>0</v>
      </c>
      <c r="Z359" s="224">
        <f>K359*Config!H$40</f>
        <v>0</v>
      </c>
      <c r="AA359" s="224">
        <f>L359*Config!I$40</f>
        <v>0</v>
      </c>
      <c r="AB359" s="224">
        <f>M359*Config!J$40</f>
        <v>0</v>
      </c>
      <c r="AC359" s="224">
        <f>N359*Config!K$40</f>
        <v>0</v>
      </c>
      <c r="AD359" s="224">
        <f>O359*Config!L$40</f>
        <v>0</v>
      </c>
      <c r="AE359" s="224">
        <f>P359*Config!M$40</f>
        <v>0</v>
      </c>
      <c r="AF359" s="224">
        <f>Q359*Config!N$40</f>
        <v>0</v>
      </c>
      <c r="AG359" s="225">
        <f>R359*Config!O$40</f>
        <v>0</v>
      </c>
      <c r="AH359" s="226">
        <f t="shared" si="35"/>
        <v>0</v>
      </c>
      <c r="AI359" s="220">
        <f t="shared" si="36"/>
        <v>0</v>
      </c>
      <c r="AJ359" s="224">
        <f t="shared" si="37"/>
        <v>0</v>
      </c>
      <c r="AK359" s="225">
        <f t="shared" si="38"/>
        <v>0</v>
      </c>
      <c r="AL359" s="227" t="str">
        <f>IF(OR(SUM(X359:AG359)&lt;&gt;0,A359="EH"),INDEX(CASH!$B:$B,MATCH(A359,CASH!$A:$A,0)),"")</f>
        <v/>
      </c>
      <c r="AM359" s="230">
        <v>4200</v>
      </c>
      <c r="AN359" s="228">
        <f t="shared" si="39"/>
        <v>0.36074199755226066</v>
      </c>
      <c r="AO359" s="122" t="str">
        <f>IF(ISERROR(VLOOKUP(A359,Config!$A$12:$A$32,1,FALSE)),LEFT(A359,2),"PRL")</f>
        <v>TS</v>
      </c>
      <c r="AP359" s="122" t="str">
        <f t="shared" si="40"/>
        <v>TS121</v>
      </c>
      <c r="AQ359" s="163" t="s">
        <v>882</v>
      </c>
      <c r="AR359" s="229" t="s">
        <v>781</v>
      </c>
      <c r="AS359" s="367" t="str">
        <f>IF(ISERROR(VLOOKUP($A359,'RAB Cat Lookup'!$B$4:$E$351,2,FALSE))=TRUE,"Unallocated",VLOOKUP($A359,'RAB Cat Lookup'!$B$4:$E$351,2,FALSE))</f>
        <v>Std</v>
      </c>
      <c r="AT359" s="367" t="str">
        <f>IF(ISERROR(VLOOKUP($A359,'RAB Cat Lookup'!$B$4:$E$351,4,FALSE))=TRUE,"Unallocated",VLOOKUP($A359,'RAB Cat Lookup'!$B$4:$E$351,4,FALSE))</f>
        <v>Substations</v>
      </c>
      <c r="AU359" s="121" t="str">
        <f t="shared" si="41"/>
        <v/>
      </c>
    </row>
    <row r="360" spans="1:47" x14ac:dyDescent="0.25">
      <c r="A360" s="217" t="s">
        <v>21</v>
      </c>
      <c r="B360" s="217" t="s">
        <v>231</v>
      </c>
      <c r="C360" s="123" t="s">
        <v>513</v>
      </c>
      <c r="D360" s="218">
        <f>S360/Config!A$40</f>
        <v>3040645.8296730658</v>
      </c>
      <c r="E360" s="219">
        <f>T360/Config!B$40</f>
        <v>1639394.6971085935</v>
      </c>
      <c r="F360" s="219">
        <f>U360/Config!C$40</f>
        <v>2573137.3362250002</v>
      </c>
      <c r="G360" s="219">
        <f>V360/Config!D$40</f>
        <v>2578508.1732500009</v>
      </c>
      <c r="H360" s="219">
        <f>IF('Division Lvl'!H360="","",'Division Lvl'!H360/Escalators!C$11)</f>
        <v>217104</v>
      </c>
      <c r="I360" s="220">
        <f>IF('Division Lvl'!I360="","",'Division Lvl'!I360/Escalators!D$11)</f>
        <v>0</v>
      </c>
      <c r="J360" s="220">
        <f>IF('Division Lvl'!J360="","",'Division Lvl'!J360/Escalators!E$11)</f>
        <v>0</v>
      </c>
      <c r="K360" s="220">
        <f>IF('Division Lvl'!K360="","",'Division Lvl'!K360/Escalators!F$11)</f>
        <v>0</v>
      </c>
      <c r="L360" s="220">
        <f>IF('Division Lvl'!L360="","",'Division Lvl'!L360/Escalators!G$11)</f>
        <v>0</v>
      </c>
      <c r="M360" s="220">
        <f>IF('Division Lvl'!M360="","",'Division Lvl'!M360/Escalators!H$11)</f>
        <v>0</v>
      </c>
      <c r="N360" s="220">
        <f>IF('Division Lvl'!N360="","",'Division Lvl'!N360/Escalators!I$11)</f>
        <v>0</v>
      </c>
      <c r="O360" s="220">
        <f>IF('Division Lvl'!O360="","",'Division Lvl'!O360/Escalators!J$11)</f>
        <v>0</v>
      </c>
      <c r="P360" s="220">
        <f>IF('Division Lvl'!P360="","",'Division Lvl'!P360/Escalators!K$11)</f>
        <v>0</v>
      </c>
      <c r="Q360" s="220">
        <f>IF('Division Lvl'!Q360="","",'Division Lvl'!Q360/Escalators!L$11)</f>
        <v>0</v>
      </c>
      <c r="R360" s="221">
        <v>0</v>
      </c>
      <c r="S360" s="222">
        <v>2754675.0500000003</v>
      </c>
      <c r="T360" s="223">
        <v>1522340.95</v>
      </c>
      <c r="U360" s="223">
        <v>2449149.16</v>
      </c>
      <c r="V360" s="223">
        <v>2515617.7300000009</v>
      </c>
      <c r="W360" s="223">
        <v>217104</v>
      </c>
      <c r="X360" s="224">
        <f>I360*Config!F$40</f>
        <v>0</v>
      </c>
      <c r="Y360" s="224">
        <f>J360*Config!G$40</f>
        <v>0</v>
      </c>
      <c r="Z360" s="224">
        <f>K360*Config!H$40</f>
        <v>0</v>
      </c>
      <c r="AA360" s="224">
        <f>L360*Config!I$40</f>
        <v>0</v>
      </c>
      <c r="AB360" s="224">
        <f>M360*Config!J$40</f>
        <v>0</v>
      </c>
      <c r="AC360" s="224">
        <f>N360*Config!K$40</f>
        <v>0</v>
      </c>
      <c r="AD360" s="224">
        <f>O360*Config!L$40</f>
        <v>0</v>
      </c>
      <c r="AE360" s="224">
        <f>P360*Config!M$40</f>
        <v>0</v>
      </c>
      <c r="AF360" s="224">
        <f>Q360*Config!N$40</f>
        <v>0</v>
      </c>
      <c r="AG360" s="225">
        <f>R360*Config!O$40</f>
        <v>0</v>
      </c>
      <c r="AH360" s="226">
        <f t="shared" si="35"/>
        <v>0</v>
      </c>
      <c r="AI360" s="220">
        <f t="shared" si="36"/>
        <v>0</v>
      </c>
      <c r="AJ360" s="224">
        <f t="shared" si="37"/>
        <v>0</v>
      </c>
      <c r="AK360" s="225">
        <f t="shared" si="38"/>
        <v>0</v>
      </c>
      <c r="AL360" s="227" t="str">
        <f>IF(OR(SUM(X360:AG360)&lt;&gt;0,A360="EH"),INDEX(CASH!$B:$B,MATCH(A360,CASH!$A:$A,0)),"")</f>
        <v/>
      </c>
      <c r="AM360" s="230">
        <v>3450</v>
      </c>
      <c r="AN360" s="228">
        <f t="shared" si="39"/>
        <v>0.50988791794492228</v>
      </c>
      <c r="AO360" s="122" t="str">
        <f>IF(ISERROR(VLOOKUP(A360,Config!$A$12:$A$32,1,FALSE)),LEFT(A360,2),"PRL")</f>
        <v>TS</v>
      </c>
      <c r="AP360" s="122" t="str">
        <f t="shared" si="40"/>
        <v>TS122</v>
      </c>
      <c r="AQ360" s="163" t="s">
        <v>882</v>
      </c>
      <c r="AR360" s="229" t="s">
        <v>781</v>
      </c>
      <c r="AS360" s="367" t="str">
        <f>IF(ISERROR(VLOOKUP($A360,'RAB Cat Lookup'!$B$4:$E$351,2,FALSE))=TRUE,"Unallocated",VLOOKUP($A360,'RAB Cat Lookup'!$B$4:$E$351,2,FALSE))</f>
        <v>Std</v>
      </c>
      <c r="AT360" s="367" t="str">
        <f>IF(ISERROR(VLOOKUP($A360,'RAB Cat Lookup'!$B$4:$E$351,4,FALSE))=TRUE,"Unallocated",VLOOKUP($A360,'RAB Cat Lookup'!$B$4:$E$351,4,FALSE))</f>
        <v>Substations</v>
      </c>
      <c r="AU360" s="121" t="str">
        <f t="shared" si="41"/>
        <v/>
      </c>
    </row>
    <row r="361" spans="1:47" x14ac:dyDescent="0.25">
      <c r="A361" s="217" t="s">
        <v>22</v>
      </c>
      <c r="B361" s="217" t="s">
        <v>232</v>
      </c>
      <c r="C361" s="123" t="s">
        <v>513</v>
      </c>
      <c r="D361" s="218">
        <f>S361/Config!A$40</f>
        <v>5427859.9703264199</v>
      </c>
      <c r="E361" s="219">
        <f>T361/Config!B$40</f>
        <v>3835902.8641553116</v>
      </c>
      <c r="F361" s="219">
        <f>U361/Config!C$40</f>
        <v>210400.71551874999</v>
      </c>
      <c r="G361" s="219">
        <f>V361/Config!D$40</f>
        <v>0</v>
      </c>
      <c r="H361" s="219">
        <f>IF('Division Lvl'!H361="","",'Division Lvl'!H361/Escalators!C$11)</f>
        <v>0</v>
      </c>
      <c r="I361" s="220">
        <f>IF('Division Lvl'!I361="","",'Division Lvl'!I361/Escalators!D$11)</f>
        <v>0</v>
      </c>
      <c r="J361" s="220">
        <f>IF('Division Lvl'!J361="","",'Division Lvl'!J361/Escalators!E$11)</f>
        <v>0</v>
      </c>
      <c r="K361" s="220">
        <f>IF('Division Lvl'!K361="","",'Division Lvl'!K361/Escalators!F$11)</f>
        <v>0</v>
      </c>
      <c r="L361" s="220">
        <f>IF('Division Lvl'!L361="","",'Division Lvl'!L361/Escalators!G$11)</f>
        <v>0</v>
      </c>
      <c r="M361" s="220">
        <f>IF('Division Lvl'!M361="","",'Division Lvl'!M361/Escalators!H$11)</f>
        <v>0</v>
      </c>
      <c r="N361" s="220">
        <f>IF('Division Lvl'!N361="","",'Division Lvl'!N361/Escalators!I$11)</f>
        <v>0</v>
      </c>
      <c r="O361" s="220">
        <f>IF('Division Lvl'!O361="","",'Division Lvl'!O361/Escalators!J$11)</f>
        <v>0</v>
      </c>
      <c r="P361" s="220">
        <f>IF('Division Lvl'!P361="","",'Division Lvl'!P361/Escalators!K$11)</f>
        <v>0</v>
      </c>
      <c r="Q361" s="220">
        <f>IF('Division Lvl'!Q361="","",'Division Lvl'!Q361/Escalators!L$11)</f>
        <v>0</v>
      </c>
      <c r="R361" s="221">
        <v>0</v>
      </c>
      <c r="S361" s="222">
        <v>4917373.2399999993</v>
      </c>
      <c r="T361" s="223">
        <v>3562017.1399999997</v>
      </c>
      <c r="U361" s="223">
        <v>200262.43</v>
      </c>
      <c r="V361" s="223">
        <v>0</v>
      </c>
      <c r="W361" s="223">
        <v>0</v>
      </c>
      <c r="X361" s="224">
        <f>I361*Config!F$40</f>
        <v>0</v>
      </c>
      <c r="Y361" s="224">
        <f>J361*Config!G$40</f>
        <v>0</v>
      </c>
      <c r="Z361" s="224">
        <f>K361*Config!H$40</f>
        <v>0</v>
      </c>
      <c r="AA361" s="224">
        <f>L361*Config!I$40</f>
        <v>0</v>
      </c>
      <c r="AB361" s="224">
        <f>M361*Config!J$40</f>
        <v>0</v>
      </c>
      <c r="AC361" s="224">
        <f>N361*Config!K$40</f>
        <v>0</v>
      </c>
      <c r="AD361" s="224">
        <f>O361*Config!L$40</f>
        <v>0</v>
      </c>
      <c r="AE361" s="224">
        <f>P361*Config!M$40</f>
        <v>0</v>
      </c>
      <c r="AF361" s="224">
        <f>Q361*Config!N$40</f>
        <v>0</v>
      </c>
      <c r="AG361" s="225">
        <f>R361*Config!O$40</f>
        <v>0</v>
      </c>
      <c r="AH361" s="226">
        <f t="shared" si="35"/>
        <v>0</v>
      </c>
      <c r="AI361" s="220">
        <f t="shared" si="36"/>
        <v>0</v>
      </c>
      <c r="AJ361" s="224">
        <f t="shared" si="37"/>
        <v>0</v>
      </c>
      <c r="AK361" s="225">
        <f t="shared" si="38"/>
        <v>0</v>
      </c>
      <c r="AL361" s="227" t="str">
        <f>IF(OR(SUM(X361:AG361)&lt;&gt;0,A361="EH"),INDEX(CASH!$B:$B,MATCH(A361,CASH!$A:$A,0)),"")</f>
        <v/>
      </c>
      <c r="AM361" s="230">
        <v>3450</v>
      </c>
      <c r="AN361" s="228">
        <f t="shared" si="39"/>
        <v>0.50988791794492228</v>
      </c>
      <c r="AO361" s="122" t="str">
        <f>IF(ISERROR(VLOOKUP(A361,Config!$A$12:$A$32,1,FALSE)),LEFT(A361,2),"PRL")</f>
        <v>TS</v>
      </c>
      <c r="AP361" s="122" t="str">
        <f t="shared" si="40"/>
        <v>TS123</v>
      </c>
      <c r="AQ361" s="163" t="s">
        <v>882</v>
      </c>
      <c r="AR361" s="229" t="s">
        <v>781</v>
      </c>
      <c r="AS361" s="367" t="str">
        <f>IF(ISERROR(VLOOKUP($A361,'RAB Cat Lookup'!$B$4:$E$351,2,FALSE))=TRUE,"Unallocated",VLOOKUP($A361,'RAB Cat Lookup'!$B$4:$E$351,2,FALSE))</f>
        <v>Std</v>
      </c>
      <c r="AT361" s="367" t="str">
        <f>IF(ISERROR(VLOOKUP($A361,'RAB Cat Lookup'!$B$4:$E$351,4,FALSE))=TRUE,"Unallocated",VLOOKUP($A361,'RAB Cat Lookup'!$B$4:$E$351,4,FALSE))</f>
        <v>Substations</v>
      </c>
      <c r="AU361" s="121" t="str">
        <f t="shared" si="41"/>
        <v/>
      </c>
    </row>
    <row r="362" spans="1:47" x14ac:dyDescent="0.25">
      <c r="A362" s="217" t="s">
        <v>34</v>
      </c>
      <c r="B362" s="217" t="s">
        <v>466</v>
      </c>
      <c r="C362" s="123" t="s">
        <v>512</v>
      </c>
      <c r="D362" s="218">
        <f>S362/Config!A$40</f>
        <v>3548.7915577460926</v>
      </c>
      <c r="E362" s="219">
        <f>T362/Config!B$40</f>
        <v>0</v>
      </c>
      <c r="F362" s="219">
        <f>U362/Config!C$40</f>
        <v>0</v>
      </c>
      <c r="G362" s="219">
        <f>V362/Config!D$40</f>
        <v>0</v>
      </c>
      <c r="H362" s="219">
        <f>IF('Division Lvl'!H362="","",'Division Lvl'!H362/Escalators!C$11)</f>
        <v>0</v>
      </c>
      <c r="I362" s="220">
        <f>IF('Division Lvl'!I362="","",'Division Lvl'!I362/Escalators!D$11)</f>
        <v>0</v>
      </c>
      <c r="J362" s="220">
        <f>IF('Division Lvl'!J362="","",'Division Lvl'!J362/Escalators!E$11)</f>
        <v>0</v>
      </c>
      <c r="K362" s="220">
        <f>IF('Division Lvl'!K362="","",'Division Lvl'!K362/Escalators!F$11)</f>
        <v>0</v>
      </c>
      <c r="L362" s="220">
        <f>IF('Division Lvl'!L362="","",'Division Lvl'!L362/Escalators!G$11)</f>
        <v>0</v>
      </c>
      <c r="M362" s="220">
        <f>IF('Division Lvl'!M362="","",'Division Lvl'!M362/Escalators!H$11)</f>
        <v>0</v>
      </c>
      <c r="N362" s="220">
        <f>IF('Division Lvl'!N362="","",'Division Lvl'!N362/Escalators!I$11)</f>
        <v>0</v>
      </c>
      <c r="O362" s="220">
        <f>IF('Division Lvl'!O362="","",'Division Lvl'!O362/Escalators!J$11)</f>
        <v>0</v>
      </c>
      <c r="P362" s="220">
        <f>IF('Division Lvl'!P362="","",'Division Lvl'!P362/Escalators!K$11)</f>
        <v>0</v>
      </c>
      <c r="Q362" s="220">
        <f>IF('Division Lvl'!Q362="","",'Division Lvl'!Q362/Escalators!L$11)</f>
        <v>0</v>
      </c>
      <c r="R362" s="221">
        <v>0</v>
      </c>
      <c r="S362" s="222">
        <v>3215.0299999999997</v>
      </c>
      <c r="T362" s="223">
        <v>0</v>
      </c>
      <c r="U362" s="223">
        <v>0</v>
      </c>
      <c r="V362" s="223">
        <v>0</v>
      </c>
      <c r="W362" s="223">
        <v>0</v>
      </c>
      <c r="X362" s="224">
        <f>I362*Config!F$40</f>
        <v>0</v>
      </c>
      <c r="Y362" s="224">
        <f>J362*Config!G$40</f>
        <v>0</v>
      </c>
      <c r="Z362" s="224">
        <f>K362*Config!H$40</f>
        <v>0</v>
      </c>
      <c r="AA362" s="224">
        <f>L362*Config!I$40</f>
        <v>0</v>
      </c>
      <c r="AB362" s="224">
        <f>M362*Config!J$40</f>
        <v>0</v>
      </c>
      <c r="AC362" s="224">
        <f>N362*Config!K$40</f>
        <v>0</v>
      </c>
      <c r="AD362" s="224">
        <f>O362*Config!L$40</f>
        <v>0</v>
      </c>
      <c r="AE362" s="224">
        <f>P362*Config!M$40</f>
        <v>0</v>
      </c>
      <c r="AF362" s="224">
        <f>Q362*Config!N$40</f>
        <v>0</v>
      </c>
      <c r="AG362" s="225">
        <f>R362*Config!O$40</f>
        <v>0</v>
      </c>
      <c r="AH362" s="226">
        <f t="shared" si="35"/>
        <v>0</v>
      </c>
      <c r="AI362" s="220">
        <f t="shared" si="36"/>
        <v>0</v>
      </c>
      <c r="AJ362" s="224">
        <f t="shared" si="37"/>
        <v>0</v>
      </c>
      <c r="AK362" s="225">
        <f t="shared" si="38"/>
        <v>0</v>
      </c>
      <c r="AL362" s="227" t="str">
        <f>IF(OR(SUM(X362:AG362)&lt;&gt;0,A362="EH"),INDEX(CASH!$B:$B,MATCH(A362,CASH!$A:$A,0)),"")</f>
        <v/>
      </c>
      <c r="AM362" s="230">
        <v>3000</v>
      </c>
      <c r="AN362" s="228">
        <f t="shared" si="39"/>
        <v>0.58182585871674408</v>
      </c>
      <c r="AO362" s="122" t="str">
        <f>IF(ISERROR(VLOOKUP(A362,Config!$A$12:$A$32,1,FALSE)),LEFT(A362,2),"PRL")</f>
        <v>TS</v>
      </c>
      <c r="AP362" s="122" t="str">
        <f t="shared" si="40"/>
        <v>TS124s</v>
      </c>
      <c r="AQ362" s="163" t="s">
        <v>882</v>
      </c>
      <c r="AR362" s="229" t="s">
        <v>781</v>
      </c>
      <c r="AS362" s="367" t="str">
        <f>IF(ISERROR(VLOOKUP($A362,'RAB Cat Lookup'!$B$4:$E$351,2,FALSE))=TRUE,"Unallocated",VLOOKUP($A362,'RAB Cat Lookup'!$B$4:$E$351,2,FALSE))</f>
        <v>Std</v>
      </c>
      <c r="AT362" s="367" t="str">
        <f>IF(ISERROR(VLOOKUP($A362,'RAB Cat Lookup'!$B$4:$E$351,4,FALSE))=TRUE,"Unallocated",VLOOKUP($A362,'RAB Cat Lookup'!$B$4:$E$351,4,FALSE))</f>
        <v>Substations</v>
      </c>
      <c r="AU362" s="121" t="str">
        <f t="shared" si="41"/>
        <v/>
      </c>
    </row>
    <row r="363" spans="1:47" x14ac:dyDescent="0.25">
      <c r="A363" s="217" t="s">
        <v>23</v>
      </c>
      <c r="B363" s="217" t="s">
        <v>371</v>
      </c>
      <c r="C363" s="123" t="s">
        <v>513</v>
      </c>
      <c r="D363" s="218">
        <f>S363/Config!A$40</f>
        <v>4509601.3490922842</v>
      </c>
      <c r="E363" s="219">
        <f>T363/Config!B$40</f>
        <v>2363590.2889773436</v>
      </c>
      <c r="F363" s="219">
        <f>U363/Config!C$40</f>
        <v>456076.44908125</v>
      </c>
      <c r="G363" s="219">
        <f>V363/Config!D$40</f>
        <v>1251.402</v>
      </c>
      <c r="H363" s="219">
        <f>IF('Division Lvl'!H363="","",'Division Lvl'!H363/Escalators!C$11)</f>
        <v>0</v>
      </c>
      <c r="I363" s="220">
        <f>IF('Division Lvl'!I363="","",'Division Lvl'!I363/Escalators!D$11)</f>
        <v>0</v>
      </c>
      <c r="J363" s="220">
        <f>IF('Division Lvl'!J363="","",'Division Lvl'!J363/Escalators!E$11)</f>
        <v>0</v>
      </c>
      <c r="K363" s="220">
        <f>IF('Division Lvl'!K363="","",'Division Lvl'!K363/Escalators!F$11)</f>
        <v>0</v>
      </c>
      <c r="L363" s="220">
        <f>IF('Division Lvl'!L363="","",'Division Lvl'!L363/Escalators!G$11)</f>
        <v>0</v>
      </c>
      <c r="M363" s="220">
        <f>IF('Division Lvl'!M363="","",'Division Lvl'!M363/Escalators!H$11)</f>
        <v>0</v>
      </c>
      <c r="N363" s="220">
        <f>IF('Division Lvl'!N363="","",'Division Lvl'!N363/Escalators!I$11)</f>
        <v>0</v>
      </c>
      <c r="O363" s="220">
        <f>IF('Division Lvl'!O363="","",'Division Lvl'!O363/Escalators!J$11)</f>
        <v>0</v>
      </c>
      <c r="P363" s="220">
        <f>IF('Division Lvl'!P363="","",'Division Lvl'!P363/Escalators!K$11)</f>
        <v>0</v>
      </c>
      <c r="Q363" s="220">
        <f>IF('Division Lvl'!Q363="","",'Division Lvl'!Q363/Escalators!L$11)</f>
        <v>0</v>
      </c>
      <c r="R363" s="221">
        <v>0</v>
      </c>
      <c r="S363" s="222">
        <v>4085476.2500000005</v>
      </c>
      <c r="T363" s="223">
        <v>2194828.5500000003</v>
      </c>
      <c r="U363" s="223">
        <v>434100.13</v>
      </c>
      <c r="V363" s="223">
        <v>1220.8800000000001</v>
      </c>
      <c r="W363" s="223">
        <v>0</v>
      </c>
      <c r="X363" s="224">
        <f>I363*Config!F$40</f>
        <v>0</v>
      </c>
      <c r="Y363" s="224">
        <f>J363*Config!G$40</f>
        <v>0</v>
      </c>
      <c r="Z363" s="224">
        <f>K363*Config!H$40</f>
        <v>0</v>
      </c>
      <c r="AA363" s="224">
        <f>L363*Config!I$40</f>
        <v>0</v>
      </c>
      <c r="AB363" s="224">
        <f>M363*Config!J$40</f>
        <v>0</v>
      </c>
      <c r="AC363" s="224">
        <f>N363*Config!K$40</f>
        <v>0</v>
      </c>
      <c r="AD363" s="224">
        <f>O363*Config!L$40</f>
        <v>0</v>
      </c>
      <c r="AE363" s="224">
        <f>P363*Config!M$40</f>
        <v>0</v>
      </c>
      <c r="AF363" s="224">
        <f>Q363*Config!N$40</f>
        <v>0</v>
      </c>
      <c r="AG363" s="225">
        <f>R363*Config!O$40</f>
        <v>0</v>
      </c>
      <c r="AH363" s="226">
        <f t="shared" si="35"/>
        <v>0</v>
      </c>
      <c r="AI363" s="220">
        <f t="shared" si="36"/>
        <v>0</v>
      </c>
      <c r="AJ363" s="224">
        <f t="shared" si="37"/>
        <v>0</v>
      </c>
      <c r="AK363" s="225">
        <f t="shared" si="38"/>
        <v>0</v>
      </c>
      <c r="AL363" s="227" t="str">
        <f>IF(OR(SUM(X363:AG363)&lt;&gt;0,A363="EH"),INDEX(CASH!$B:$B,MATCH(A363,CASH!$A:$A,0)),"")</f>
        <v/>
      </c>
      <c r="AM363" s="230">
        <v>6300</v>
      </c>
      <c r="AN363" s="228">
        <f t="shared" si="39"/>
        <v>0</v>
      </c>
      <c r="AO363" s="122" t="str">
        <f>IF(ISERROR(VLOOKUP(A363,Config!$A$12:$A$32,1,FALSE)),LEFT(A363,2),"PRL")</f>
        <v>TS</v>
      </c>
      <c r="AP363" s="122" t="str">
        <f t="shared" si="40"/>
        <v>TS125</v>
      </c>
      <c r="AQ363" s="163" t="s">
        <v>882</v>
      </c>
      <c r="AR363" s="229" t="s">
        <v>781</v>
      </c>
      <c r="AS363" s="367" t="str">
        <f>IF(ISERROR(VLOOKUP($A363,'RAB Cat Lookup'!$B$4:$E$351,2,FALSE))=TRUE,"Unallocated",VLOOKUP($A363,'RAB Cat Lookup'!$B$4:$E$351,2,FALSE))</f>
        <v>Std</v>
      </c>
      <c r="AT363" s="367" t="str">
        <f>IF(ISERROR(VLOOKUP($A363,'RAB Cat Lookup'!$B$4:$E$351,4,FALSE))=TRUE,"Unallocated",VLOOKUP($A363,'RAB Cat Lookup'!$B$4:$E$351,4,FALSE))</f>
        <v>Substations</v>
      </c>
      <c r="AU363" s="121" t="str">
        <f t="shared" si="41"/>
        <v/>
      </c>
    </row>
    <row r="364" spans="1:47" x14ac:dyDescent="0.25">
      <c r="A364" s="217" t="s">
        <v>427</v>
      </c>
      <c r="B364" s="217" t="s">
        <v>592</v>
      </c>
      <c r="C364" s="123" t="s">
        <v>513</v>
      </c>
      <c r="D364" s="218">
        <f>S364/Config!A$40</f>
        <v>10783.170204773434</v>
      </c>
      <c r="E364" s="219">
        <f>T364/Config!B$40</f>
        <v>0</v>
      </c>
      <c r="F364" s="219">
        <f>U364/Config!C$40</f>
        <v>0</v>
      </c>
      <c r="G364" s="219">
        <f>V364/Config!D$40</f>
        <v>0</v>
      </c>
      <c r="H364" s="219">
        <f>IF('Division Lvl'!H364="","",'Division Lvl'!H364/Escalators!C$11)</f>
        <v>0</v>
      </c>
      <c r="I364" s="220">
        <f>IF('Division Lvl'!I364="","",'Division Lvl'!I364/Escalators!D$11)</f>
        <v>0</v>
      </c>
      <c r="J364" s="220">
        <f>IF('Division Lvl'!J364="","",'Division Lvl'!J364/Escalators!E$11)</f>
        <v>0</v>
      </c>
      <c r="K364" s="220">
        <f>IF('Division Lvl'!K364="","",'Division Lvl'!K364/Escalators!F$11)</f>
        <v>0</v>
      </c>
      <c r="L364" s="220">
        <f>IF('Division Lvl'!L364="","",'Division Lvl'!L364/Escalators!G$11)</f>
        <v>0</v>
      </c>
      <c r="M364" s="220">
        <f>IF('Division Lvl'!M364="","",'Division Lvl'!M364/Escalators!H$11)</f>
        <v>0</v>
      </c>
      <c r="N364" s="220">
        <f>IF('Division Lvl'!N364="","",'Division Lvl'!N364/Escalators!I$11)</f>
        <v>0</v>
      </c>
      <c r="O364" s="220">
        <f>IF('Division Lvl'!O364="","",'Division Lvl'!O364/Escalators!J$11)</f>
        <v>0</v>
      </c>
      <c r="P364" s="220">
        <f>IF('Division Lvl'!P364="","",'Division Lvl'!P364/Escalators!K$11)</f>
        <v>0</v>
      </c>
      <c r="Q364" s="220">
        <f>IF('Division Lvl'!Q364="","",'Division Lvl'!Q364/Escalators!L$11)</f>
        <v>0</v>
      </c>
      <c r="R364" s="221">
        <v>0</v>
      </c>
      <c r="S364" s="222">
        <v>9769.02</v>
      </c>
      <c r="T364" s="223">
        <v>0</v>
      </c>
      <c r="U364" s="223">
        <v>0</v>
      </c>
      <c r="V364" s="223">
        <v>0</v>
      </c>
      <c r="W364" s="223">
        <v>0</v>
      </c>
      <c r="X364" s="224">
        <f>I364*Config!F$40</f>
        <v>0</v>
      </c>
      <c r="Y364" s="224">
        <f>J364*Config!G$40</f>
        <v>0</v>
      </c>
      <c r="Z364" s="224">
        <f>K364*Config!H$40</f>
        <v>0</v>
      </c>
      <c r="AA364" s="224">
        <f>L364*Config!I$40</f>
        <v>0</v>
      </c>
      <c r="AB364" s="224">
        <f>M364*Config!J$40</f>
        <v>0</v>
      </c>
      <c r="AC364" s="224">
        <f>N364*Config!K$40</f>
        <v>0</v>
      </c>
      <c r="AD364" s="224">
        <f>O364*Config!L$40</f>
        <v>0</v>
      </c>
      <c r="AE364" s="224">
        <f>P364*Config!M$40</f>
        <v>0</v>
      </c>
      <c r="AF364" s="224">
        <f>Q364*Config!N$40</f>
        <v>0</v>
      </c>
      <c r="AG364" s="225">
        <f>R364*Config!O$40</f>
        <v>0</v>
      </c>
      <c r="AH364" s="226">
        <f t="shared" si="35"/>
        <v>0</v>
      </c>
      <c r="AI364" s="220">
        <f t="shared" si="36"/>
        <v>0</v>
      </c>
      <c r="AJ364" s="224">
        <f t="shared" si="37"/>
        <v>0</v>
      </c>
      <c r="AK364" s="225">
        <f t="shared" si="38"/>
        <v>0</v>
      </c>
      <c r="AL364" s="227" t="str">
        <f>IF(OR(SUM(X364:AG364)&lt;&gt;0,A364="EH"),INDEX(CASH!$B:$B,MATCH(A364,CASH!$A:$A,0)),"")</f>
        <v/>
      </c>
      <c r="AM364" s="230">
        <v>4950</v>
      </c>
      <c r="AN364" s="228">
        <f t="shared" si="39"/>
        <v>0.12482092704578877</v>
      </c>
      <c r="AO364" s="122" t="str">
        <f>IF(ISERROR(VLOOKUP(A364,Config!$A$12:$A$32,1,FALSE)),LEFT(A364,2),"PRL")</f>
        <v>TS</v>
      </c>
      <c r="AP364" s="122" t="str">
        <f t="shared" si="40"/>
        <v>TS126</v>
      </c>
      <c r="AQ364" s="163" t="s">
        <v>882</v>
      </c>
      <c r="AR364" s="229" t="s">
        <v>781</v>
      </c>
      <c r="AS364" s="367" t="str">
        <f>IF(ISERROR(VLOOKUP($A364,'RAB Cat Lookup'!$B$4:$E$351,2,FALSE))=TRUE,"Unallocated",VLOOKUP($A364,'RAB Cat Lookup'!$B$4:$E$351,2,FALSE))</f>
        <v>Std</v>
      </c>
      <c r="AT364" s="367" t="str">
        <f>IF(ISERROR(VLOOKUP($A364,'RAB Cat Lookup'!$B$4:$E$351,4,FALSE))=TRUE,"Unallocated",VLOOKUP($A364,'RAB Cat Lookup'!$B$4:$E$351,4,FALSE))</f>
        <v>Substations</v>
      </c>
      <c r="AU364" s="121" t="str">
        <f t="shared" si="41"/>
        <v/>
      </c>
    </row>
    <row r="365" spans="1:47" x14ac:dyDescent="0.25">
      <c r="A365" s="217" t="s">
        <v>24</v>
      </c>
      <c r="B365" s="217" t="s">
        <v>233</v>
      </c>
      <c r="C365" s="123" t="s">
        <v>513</v>
      </c>
      <c r="D365" s="218">
        <f>S365/Config!A$40</f>
        <v>-1529272.5469677539</v>
      </c>
      <c r="E365" s="219">
        <f>T365/Config!B$40</f>
        <v>406444.15187187493</v>
      </c>
      <c r="F365" s="219">
        <f>U365/Config!C$40</f>
        <v>811916.12891249999</v>
      </c>
      <c r="G365" s="219">
        <f>V365/Config!D$40</f>
        <v>933226.65575000003</v>
      </c>
      <c r="H365" s="219">
        <f>IF('Division Lvl'!H365="","",'Division Lvl'!H365/Escalators!C$11)</f>
        <v>367933</v>
      </c>
      <c r="I365" s="220">
        <f>IF('Division Lvl'!I365="","",'Division Lvl'!I365/Escalators!D$11)</f>
        <v>0</v>
      </c>
      <c r="J365" s="220">
        <f>IF('Division Lvl'!J365="","",'Division Lvl'!J365/Escalators!E$11)</f>
        <v>0</v>
      </c>
      <c r="K365" s="220">
        <f>IF('Division Lvl'!K365="","",'Division Lvl'!K365/Escalators!F$11)</f>
        <v>0</v>
      </c>
      <c r="L365" s="220">
        <f>IF('Division Lvl'!L365="","",'Division Lvl'!L365/Escalators!G$11)</f>
        <v>0</v>
      </c>
      <c r="M365" s="220">
        <f>IF('Division Lvl'!M365="","",'Division Lvl'!M365/Escalators!H$11)</f>
        <v>0</v>
      </c>
      <c r="N365" s="220">
        <f>IF('Division Lvl'!N365="","",'Division Lvl'!N365/Escalators!I$11)</f>
        <v>0</v>
      </c>
      <c r="O365" s="220">
        <f>IF('Division Lvl'!O365="","",'Division Lvl'!O365/Escalators!J$11)</f>
        <v>0</v>
      </c>
      <c r="P365" s="220">
        <f>IF('Division Lvl'!P365="","",'Division Lvl'!P365/Escalators!K$11)</f>
        <v>0</v>
      </c>
      <c r="Q365" s="220">
        <f>IF('Division Lvl'!Q365="","",'Division Lvl'!Q365/Escalators!L$11)</f>
        <v>0</v>
      </c>
      <c r="R365" s="221">
        <v>0</v>
      </c>
      <c r="S365" s="222">
        <v>-1385445.4500000004</v>
      </c>
      <c r="T365" s="223">
        <v>377423.8</v>
      </c>
      <c r="U365" s="223">
        <v>772793.46</v>
      </c>
      <c r="V365" s="223">
        <v>910465.03000000014</v>
      </c>
      <c r="W365" s="223">
        <v>367933</v>
      </c>
      <c r="X365" s="224">
        <f>I365*Config!F$40</f>
        <v>0</v>
      </c>
      <c r="Y365" s="224">
        <f>J365*Config!G$40</f>
        <v>0</v>
      </c>
      <c r="Z365" s="224">
        <f>K365*Config!H$40</f>
        <v>0</v>
      </c>
      <c r="AA365" s="224">
        <f>L365*Config!I$40</f>
        <v>0</v>
      </c>
      <c r="AB365" s="224">
        <f>M365*Config!J$40</f>
        <v>0</v>
      </c>
      <c r="AC365" s="224">
        <f>N365*Config!K$40</f>
        <v>0</v>
      </c>
      <c r="AD365" s="224">
        <f>O365*Config!L$40</f>
        <v>0</v>
      </c>
      <c r="AE365" s="224">
        <f>P365*Config!M$40</f>
        <v>0</v>
      </c>
      <c r="AF365" s="224">
        <f>Q365*Config!N$40</f>
        <v>0</v>
      </c>
      <c r="AG365" s="225">
        <f>R365*Config!O$40</f>
        <v>0</v>
      </c>
      <c r="AH365" s="226">
        <f t="shared" si="35"/>
        <v>0</v>
      </c>
      <c r="AI365" s="220">
        <f t="shared" si="36"/>
        <v>0</v>
      </c>
      <c r="AJ365" s="224">
        <f t="shared" si="37"/>
        <v>0</v>
      </c>
      <c r="AK365" s="225">
        <f t="shared" si="38"/>
        <v>0</v>
      </c>
      <c r="AL365" s="227" t="str">
        <f>IF(OR(SUM(X365:AG365)&lt;&gt;0,A365="EH"),INDEX(CASH!$B:$B,MATCH(A365,CASH!$A:$A,0)),"")</f>
        <v/>
      </c>
      <c r="AM365" s="230">
        <v>3450</v>
      </c>
      <c r="AN365" s="228">
        <f t="shared" si="39"/>
        <v>0.50988791794492228</v>
      </c>
      <c r="AO365" s="122" t="str">
        <f>IF(ISERROR(VLOOKUP(A365,Config!$A$12:$A$32,1,FALSE)),LEFT(A365,2),"PRL")</f>
        <v>TS</v>
      </c>
      <c r="AP365" s="122" t="str">
        <f t="shared" si="40"/>
        <v>TS127</v>
      </c>
      <c r="AQ365" s="163" t="s">
        <v>882</v>
      </c>
      <c r="AR365" s="229" t="s">
        <v>781</v>
      </c>
      <c r="AS365" s="367" t="str">
        <f>IF(ISERROR(VLOOKUP($A365,'RAB Cat Lookup'!$B$4:$E$351,2,FALSE))=TRUE,"Unallocated",VLOOKUP($A365,'RAB Cat Lookup'!$B$4:$E$351,2,FALSE))</f>
        <v>Std</v>
      </c>
      <c r="AT365" s="367" t="str">
        <f>IF(ISERROR(VLOOKUP($A365,'RAB Cat Lookup'!$B$4:$E$351,4,FALSE))=TRUE,"Unallocated",VLOOKUP($A365,'RAB Cat Lookup'!$B$4:$E$351,4,FALSE))</f>
        <v>Substations</v>
      </c>
      <c r="AU365" s="121" t="str">
        <f t="shared" si="41"/>
        <v/>
      </c>
    </row>
    <row r="366" spans="1:47" x14ac:dyDescent="0.25">
      <c r="A366" s="217" t="s">
        <v>19</v>
      </c>
      <c r="B366" s="217" t="s">
        <v>339</v>
      </c>
      <c r="C366" s="123" t="s">
        <v>512</v>
      </c>
      <c r="D366" s="218">
        <f>S366/Config!A$40</f>
        <v>0</v>
      </c>
      <c r="E366" s="219">
        <f>T366/Config!B$40</f>
        <v>0</v>
      </c>
      <c r="F366" s="219">
        <f>U366/Config!C$40</f>
        <v>0</v>
      </c>
      <c r="G366" s="219">
        <f>V366/Config!D$40</f>
        <v>345973.58</v>
      </c>
      <c r="H366" s="219">
        <f>IF('Division Lvl'!H366="","",'Division Lvl'!H366/Escalators!C$11)</f>
        <v>1372467</v>
      </c>
      <c r="I366" s="220">
        <f>IF('Division Lvl'!I366="","",'Division Lvl'!I366/Escalators!D$11)</f>
        <v>0</v>
      </c>
      <c r="J366" s="220">
        <f>IF('Division Lvl'!J366="","",'Division Lvl'!J366/Escalators!E$11)</f>
        <v>0</v>
      </c>
      <c r="K366" s="220">
        <f>IF('Division Lvl'!K366="","",'Division Lvl'!K366/Escalators!F$11)</f>
        <v>0</v>
      </c>
      <c r="L366" s="220">
        <f>IF('Division Lvl'!L366="","",'Division Lvl'!L366/Escalators!G$11)</f>
        <v>0</v>
      </c>
      <c r="M366" s="220">
        <f>IF('Division Lvl'!M366="","",'Division Lvl'!M366/Escalators!H$11)</f>
        <v>0</v>
      </c>
      <c r="N366" s="220">
        <f>IF('Division Lvl'!N366="","",'Division Lvl'!N366/Escalators!I$11)</f>
        <v>0</v>
      </c>
      <c r="O366" s="220">
        <f>IF('Division Lvl'!O366="","",'Division Lvl'!O366/Escalators!J$11)</f>
        <v>0</v>
      </c>
      <c r="P366" s="220">
        <f>IF('Division Lvl'!P366="","",'Division Lvl'!P366/Escalators!K$11)</f>
        <v>0</v>
      </c>
      <c r="Q366" s="220">
        <f>IF('Division Lvl'!Q366="","",'Division Lvl'!Q366/Escalators!L$11)</f>
        <v>0</v>
      </c>
      <c r="R366" s="221">
        <v>0</v>
      </c>
      <c r="S366" s="222">
        <v>0</v>
      </c>
      <c r="T366" s="223">
        <v>0</v>
      </c>
      <c r="U366" s="223">
        <v>0</v>
      </c>
      <c r="V366" s="223">
        <v>337535.20000000007</v>
      </c>
      <c r="W366" s="223">
        <v>1372467</v>
      </c>
      <c r="X366" s="224">
        <f>I366*Config!F$40</f>
        <v>0</v>
      </c>
      <c r="Y366" s="224">
        <f>J366*Config!G$40</f>
        <v>0</v>
      </c>
      <c r="Z366" s="224">
        <f>K366*Config!H$40</f>
        <v>0</v>
      </c>
      <c r="AA366" s="224">
        <f>L366*Config!I$40</f>
        <v>0</v>
      </c>
      <c r="AB366" s="224">
        <f>M366*Config!J$40</f>
        <v>0</v>
      </c>
      <c r="AC366" s="224">
        <f>N366*Config!K$40</f>
        <v>0</v>
      </c>
      <c r="AD366" s="224">
        <f>O366*Config!L$40</f>
        <v>0</v>
      </c>
      <c r="AE366" s="224">
        <f>P366*Config!M$40</f>
        <v>0</v>
      </c>
      <c r="AF366" s="224">
        <f>Q366*Config!N$40</f>
        <v>0</v>
      </c>
      <c r="AG366" s="225">
        <f>R366*Config!O$40</f>
        <v>0</v>
      </c>
      <c r="AH366" s="226">
        <f t="shared" si="35"/>
        <v>0</v>
      </c>
      <c r="AI366" s="220">
        <f t="shared" si="36"/>
        <v>0</v>
      </c>
      <c r="AJ366" s="224">
        <f t="shared" si="37"/>
        <v>0</v>
      </c>
      <c r="AK366" s="225">
        <f t="shared" si="38"/>
        <v>0</v>
      </c>
      <c r="AL366" s="227" t="str">
        <f>IF(OR(SUM(X366:AG366)&lt;&gt;0,A366="EH"),INDEX(CASH!$B:$B,MATCH(A366,CASH!$A:$A,0)),"")</f>
        <v/>
      </c>
      <c r="AM366" s="230">
        <v>4200</v>
      </c>
      <c r="AN366" s="228">
        <f t="shared" si="39"/>
        <v>0.36074199755226066</v>
      </c>
      <c r="AO366" s="122" t="str">
        <f>IF(ISERROR(VLOOKUP(A366,Config!$A$12:$A$32,1,FALSE)),LEFT(A366,2),"PRL")</f>
        <v>TS</v>
      </c>
      <c r="AP366" s="122" t="str">
        <f t="shared" si="40"/>
        <v>TS128s</v>
      </c>
      <c r="AQ366" s="163" t="s">
        <v>882</v>
      </c>
      <c r="AR366" s="229" t="s">
        <v>781</v>
      </c>
      <c r="AS366" s="367" t="str">
        <f>IF(ISERROR(VLOOKUP($A366,'RAB Cat Lookup'!$B$4:$E$351,2,FALSE))=TRUE,"Unallocated",VLOOKUP($A366,'RAB Cat Lookup'!$B$4:$E$351,2,FALSE))</f>
        <v>Std</v>
      </c>
      <c r="AT366" s="367" t="str">
        <f>IF(ISERROR(VLOOKUP($A366,'RAB Cat Lookup'!$B$4:$E$351,4,FALSE))=TRUE,"Unallocated",VLOOKUP($A366,'RAB Cat Lookup'!$B$4:$E$351,4,FALSE))</f>
        <v>Substations</v>
      </c>
      <c r="AU366" s="121" t="str">
        <f t="shared" si="41"/>
        <v/>
      </c>
    </row>
    <row r="367" spans="1:47" x14ac:dyDescent="0.25">
      <c r="A367" s="217" t="s">
        <v>439</v>
      </c>
      <c r="B367" s="217" t="s">
        <v>593</v>
      </c>
      <c r="C367" s="123" t="s">
        <v>513</v>
      </c>
      <c r="D367" s="218">
        <f>S367/Config!A$40</f>
        <v>4115108.7439471167</v>
      </c>
      <c r="E367" s="219">
        <f>T367/Config!B$40</f>
        <v>1433481.3422739061</v>
      </c>
      <c r="F367" s="219">
        <f>U367/Config!C$40</f>
        <v>457693.7601937498</v>
      </c>
      <c r="G367" s="219">
        <f>V367/Config!D$40</f>
        <v>0</v>
      </c>
      <c r="H367" s="219">
        <f>IF('Division Lvl'!H367="","",'Division Lvl'!H367/Escalators!C$11)</f>
        <v>0</v>
      </c>
      <c r="I367" s="220">
        <f>IF('Division Lvl'!I367="","",'Division Lvl'!I367/Escalators!D$11)</f>
        <v>0</v>
      </c>
      <c r="J367" s="220">
        <f>IF('Division Lvl'!J367="","",'Division Lvl'!J367/Escalators!E$11)</f>
        <v>0</v>
      </c>
      <c r="K367" s="220">
        <f>IF('Division Lvl'!K367="","",'Division Lvl'!K367/Escalators!F$11)</f>
        <v>0</v>
      </c>
      <c r="L367" s="220">
        <f>IF('Division Lvl'!L367="","",'Division Lvl'!L367/Escalators!G$11)</f>
        <v>0</v>
      </c>
      <c r="M367" s="220">
        <f>IF('Division Lvl'!M367="","",'Division Lvl'!M367/Escalators!H$11)</f>
        <v>0</v>
      </c>
      <c r="N367" s="220">
        <f>IF('Division Lvl'!N367="","",'Division Lvl'!N367/Escalators!I$11)</f>
        <v>0</v>
      </c>
      <c r="O367" s="220">
        <f>IF('Division Lvl'!O367="","",'Division Lvl'!O367/Escalators!J$11)</f>
        <v>0</v>
      </c>
      <c r="P367" s="220">
        <f>IF('Division Lvl'!P367="","",'Division Lvl'!P367/Escalators!K$11)</f>
        <v>0</v>
      </c>
      <c r="Q367" s="220">
        <f>IF('Division Lvl'!Q367="","",'Division Lvl'!Q367/Escalators!L$11)</f>
        <v>0</v>
      </c>
      <c r="R367" s="221">
        <v>0</v>
      </c>
      <c r="S367" s="222">
        <v>3728085.4200000004</v>
      </c>
      <c r="T367" s="223">
        <v>1331129.9300000002</v>
      </c>
      <c r="U367" s="223">
        <v>435639.50999999983</v>
      </c>
      <c r="V367" s="223">
        <v>0</v>
      </c>
      <c r="W367" s="223">
        <v>0</v>
      </c>
      <c r="X367" s="224">
        <f>I367*Config!F$40</f>
        <v>0</v>
      </c>
      <c r="Y367" s="224">
        <f>J367*Config!G$40</f>
        <v>0</v>
      </c>
      <c r="Z367" s="224">
        <f>K367*Config!H$40</f>
        <v>0</v>
      </c>
      <c r="AA367" s="224">
        <f>L367*Config!I$40</f>
        <v>0</v>
      </c>
      <c r="AB367" s="224">
        <f>M367*Config!J$40</f>
        <v>0</v>
      </c>
      <c r="AC367" s="224">
        <f>N367*Config!K$40</f>
        <v>0</v>
      </c>
      <c r="AD367" s="224">
        <f>O367*Config!L$40</f>
        <v>0</v>
      </c>
      <c r="AE367" s="224">
        <f>P367*Config!M$40</f>
        <v>0</v>
      </c>
      <c r="AF367" s="224">
        <f>Q367*Config!N$40</f>
        <v>0</v>
      </c>
      <c r="AG367" s="225">
        <f>R367*Config!O$40</f>
        <v>0</v>
      </c>
      <c r="AH367" s="226">
        <f t="shared" si="35"/>
        <v>0</v>
      </c>
      <c r="AI367" s="220">
        <f t="shared" si="36"/>
        <v>0</v>
      </c>
      <c r="AJ367" s="224">
        <f t="shared" si="37"/>
        <v>0</v>
      </c>
      <c r="AK367" s="225">
        <f t="shared" si="38"/>
        <v>0</v>
      </c>
      <c r="AL367" s="227" t="str">
        <f>IF(OR(SUM(X367:AG367)&lt;&gt;0,A367="EH"),INDEX(CASH!$B:$B,MATCH(A367,CASH!$A:$A,0)),"")</f>
        <v/>
      </c>
      <c r="AM367" s="230">
        <v>4500</v>
      </c>
      <c r="AN367" s="228">
        <f t="shared" si="39"/>
        <v>0.25395950357025276</v>
      </c>
      <c r="AO367" s="122" t="str">
        <f>IF(ISERROR(VLOOKUP(A367,Config!$A$12:$A$32,1,FALSE)),LEFT(A367,2),"PRL")</f>
        <v>TS</v>
      </c>
      <c r="AP367" s="122" t="str">
        <f t="shared" si="40"/>
        <v>TS130</v>
      </c>
      <c r="AQ367" s="163" t="s">
        <v>882</v>
      </c>
      <c r="AR367" s="229" t="s">
        <v>781</v>
      </c>
      <c r="AS367" s="367" t="str">
        <f>IF(ISERROR(VLOOKUP($A367,'RAB Cat Lookup'!$B$4:$E$351,2,FALSE))=TRUE,"Unallocated",VLOOKUP($A367,'RAB Cat Lookup'!$B$4:$E$351,2,FALSE))</f>
        <v>Std</v>
      </c>
      <c r="AT367" s="367" t="str">
        <f>IF(ISERROR(VLOOKUP($A367,'RAB Cat Lookup'!$B$4:$E$351,4,FALSE))=TRUE,"Unallocated",VLOOKUP($A367,'RAB Cat Lookup'!$B$4:$E$351,4,FALSE))</f>
        <v>Substations</v>
      </c>
      <c r="AU367" s="121" t="str">
        <f t="shared" si="41"/>
        <v/>
      </c>
    </row>
    <row r="368" spans="1:47" x14ac:dyDescent="0.25">
      <c r="A368" s="217" t="s">
        <v>445</v>
      </c>
      <c r="B368" s="217" t="s">
        <v>594</v>
      </c>
      <c r="C368" s="123" t="s">
        <v>513</v>
      </c>
      <c r="D368" s="218">
        <f>S368/Config!A$40</f>
        <v>1077772.5978834294</v>
      </c>
      <c r="E368" s="219">
        <f>T368/Config!B$40</f>
        <v>264627.81163796876</v>
      </c>
      <c r="F368" s="219">
        <f>U368/Config!C$40</f>
        <v>0</v>
      </c>
      <c r="G368" s="219">
        <f>V368/Config!D$40</f>
        <v>0</v>
      </c>
      <c r="H368" s="219">
        <f>IF('Division Lvl'!H368="","",'Division Lvl'!H368/Escalators!C$11)</f>
        <v>0</v>
      </c>
      <c r="I368" s="220">
        <f>IF('Division Lvl'!I368="","",'Division Lvl'!I368/Escalators!D$11)</f>
        <v>0</v>
      </c>
      <c r="J368" s="220">
        <f>IF('Division Lvl'!J368="","",'Division Lvl'!J368/Escalators!E$11)</f>
        <v>0</v>
      </c>
      <c r="K368" s="220">
        <f>IF('Division Lvl'!K368="","",'Division Lvl'!K368/Escalators!F$11)</f>
        <v>0</v>
      </c>
      <c r="L368" s="220">
        <f>IF('Division Lvl'!L368="","",'Division Lvl'!L368/Escalators!G$11)</f>
        <v>0</v>
      </c>
      <c r="M368" s="220">
        <f>IF('Division Lvl'!M368="","",'Division Lvl'!M368/Escalators!H$11)</f>
        <v>0</v>
      </c>
      <c r="N368" s="220">
        <f>IF('Division Lvl'!N368="","",'Division Lvl'!N368/Escalators!I$11)</f>
        <v>0</v>
      </c>
      <c r="O368" s="220">
        <f>IF('Division Lvl'!O368="","",'Division Lvl'!O368/Escalators!J$11)</f>
        <v>0</v>
      </c>
      <c r="P368" s="220">
        <f>IF('Division Lvl'!P368="","",'Division Lvl'!P368/Escalators!K$11)</f>
        <v>0</v>
      </c>
      <c r="Q368" s="220">
        <f>IF('Division Lvl'!Q368="","",'Division Lvl'!Q368/Escalators!L$11)</f>
        <v>0</v>
      </c>
      <c r="R368" s="221">
        <v>0</v>
      </c>
      <c r="S368" s="222">
        <v>976408.77999999991</v>
      </c>
      <c r="T368" s="223">
        <v>245733.23000000007</v>
      </c>
      <c r="U368" s="223">
        <v>0</v>
      </c>
      <c r="V368" s="223">
        <v>0</v>
      </c>
      <c r="W368" s="223">
        <v>0</v>
      </c>
      <c r="X368" s="224">
        <f>I368*Config!F$40</f>
        <v>0</v>
      </c>
      <c r="Y368" s="224">
        <f>J368*Config!G$40</f>
        <v>0</v>
      </c>
      <c r="Z368" s="224">
        <f>K368*Config!H$40</f>
        <v>0</v>
      </c>
      <c r="AA368" s="224">
        <f>L368*Config!I$40</f>
        <v>0</v>
      </c>
      <c r="AB368" s="224">
        <f>M368*Config!J$40</f>
        <v>0</v>
      </c>
      <c r="AC368" s="224">
        <f>N368*Config!K$40</f>
        <v>0</v>
      </c>
      <c r="AD368" s="224">
        <f>O368*Config!L$40</f>
        <v>0</v>
      </c>
      <c r="AE368" s="224">
        <f>P368*Config!M$40</f>
        <v>0</v>
      </c>
      <c r="AF368" s="224">
        <f>Q368*Config!N$40</f>
        <v>0</v>
      </c>
      <c r="AG368" s="225">
        <f>R368*Config!O$40</f>
        <v>0</v>
      </c>
      <c r="AH368" s="226">
        <f t="shared" si="35"/>
        <v>0</v>
      </c>
      <c r="AI368" s="220">
        <f t="shared" si="36"/>
        <v>0</v>
      </c>
      <c r="AJ368" s="224">
        <f t="shared" si="37"/>
        <v>0</v>
      </c>
      <c r="AK368" s="225">
        <f t="shared" si="38"/>
        <v>0</v>
      </c>
      <c r="AL368" s="227" t="str">
        <f>IF(OR(SUM(X368:AG368)&lt;&gt;0,A368="EH"),INDEX(CASH!$B:$B,MATCH(A368,CASH!$A:$A,0)),"")</f>
        <v/>
      </c>
      <c r="AM368" s="230">
        <v>4125</v>
      </c>
      <c r="AN368" s="228">
        <f t="shared" si="39"/>
        <v>0.36074199755226066</v>
      </c>
      <c r="AO368" s="122" t="str">
        <f>IF(ISERROR(VLOOKUP(A368,Config!$A$12:$A$32,1,FALSE)),LEFT(A368,2),"PRL")</f>
        <v>TS</v>
      </c>
      <c r="AP368" s="122" t="str">
        <f t="shared" si="40"/>
        <v>TS131</v>
      </c>
      <c r="AQ368" s="163" t="s">
        <v>882</v>
      </c>
      <c r="AR368" s="229" t="s">
        <v>781</v>
      </c>
      <c r="AS368" s="367" t="str">
        <f>IF(ISERROR(VLOOKUP($A368,'RAB Cat Lookup'!$B$4:$E$351,2,FALSE))=TRUE,"Unallocated",VLOOKUP($A368,'RAB Cat Lookup'!$B$4:$E$351,2,FALSE))</f>
        <v>Std</v>
      </c>
      <c r="AT368" s="367" t="str">
        <f>IF(ISERROR(VLOOKUP($A368,'RAB Cat Lookup'!$B$4:$E$351,4,FALSE))=TRUE,"Unallocated",VLOOKUP($A368,'RAB Cat Lookup'!$B$4:$E$351,4,FALSE))</f>
        <v>Substations</v>
      </c>
      <c r="AU368" s="121" t="str">
        <f t="shared" si="41"/>
        <v/>
      </c>
    </row>
    <row r="369" spans="1:47" x14ac:dyDescent="0.25">
      <c r="A369" s="217" t="s">
        <v>438</v>
      </c>
      <c r="B369" s="217" t="s">
        <v>595</v>
      </c>
      <c r="C369" s="123" t="s">
        <v>513</v>
      </c>
      <c r="D369" s="218">
        <f>S369/Config!A$40</f>
        <v>1360727.4271243315</v>
      </c>
      <c r="E369" s="219">
        <f>T369/Config!B$40</f>
        <v>0</v>
      </c>
      <c r="F369" s="219">
        <f>U369/Config!C$40</f>
        <v>0</v>
      </c>
      <c r="G369" s="219">
        <f>V369/Config!D$40</f>
        <v>0</v>
      </c>
      <c r="H369" s="219">
        <f>IF('Division Lvl'!H369="","",'Division Lvl'!H369/Escalators!C$11)</f>
        <v>0</v>
      </c>
      <c r="I369" s="220">
        <f>IF('Division Lvl'!I369="","",'Division Lvl'!I369/Escalators!D$11)</f>
        <v>0</v>
      </c>
      <c r="J369" s="220">
        <f>IF('Division Lvl'!J369="","",'Division Lvl'!J369/Escalators!E$11)</f>
        <v>0</v>
      </c>
      <c r="K369" s="220">
        <f>IF('Division Lvl'!K369="","",'Division Lvl'!K369/Escalators!F$11)</f>
        <v>0</v>
      </c>
      <c r="L369" s="220">
        <f>IF('Division Lvl'!L369="","",'Division Lvl'!L369/Escalators!G$11)</f>
        <v>0</v>
      </c>
      <c r="M369" s="220">
        <f>IF('Division Lvl'!M369="","",'Division Lvl'!M369/Escalators!H$11)</f>
        <v>0</v>
      </c>
      <c r="N369" s="220">
        <f>IF('Division Lvl'!N369="","",'Division Lvl'!N369/Escalators!I$11)</f>
        <v>0</v>
      </c>
      <c r="O369" s="220">
        <f>IF('Division Lvl'!O369="","",'Division Lvl'!O369/Escalators!J$11)</f>
        <v>0</v>
      </c>
      <c r="P369" s="220">
        <f>IF('Division Lvl'!P369="","",'Division Lvl'!P369/Escalators!K$11)</f>
        <v>0</v>
      </c>
      <c r="Q369" s="220">
        <f>IF('Division Lvl'!Q369="","",'Division Lvl'!Q369/Escalators!L$11)</f>
        <v>0</v>
      </c>
      <c r="R369" s="221">
        <v>0</v>
      </c>
      <c r="S369" s="222">
        <v>1232751.8899999999</v>
      </c>
      <c r="T369" s="223">
        <v>0</v>
      </c>
      <c r="U369" s="223">
        <v>0</v>
      </c>
      <c r="V369" s="223">
        <v>0</v>
      </c>
      <c r="W369" s="223">
        <v>0</v>
      </c>
      <c r="X369" s="224">
        <f>I369*Config!F$40</f>
        <v>0</v>
      </c>
      <c r="Y369" s="224">
        <f>J369*Config!G$40</f>
        <v>0</v>
      </c>
      <c r="Z369" s="224">
        <f>K369*Config!H$40</f>
        <v>0</v>
      </c>
      <c r="AA369" s="224">
        <f>L369*Config!I$40</f>
        <v>0</v>
      </c>
      <c r="AB369" s="224">
        <f>M369*Config!J$40</f>
        <v>0</v>
      </c>
      <c r="AC369" s="224">
        <f>N369*Config!K$40</f>
        <v>0</v>
      </c>
      <c r="AD369" s="224">
        <f>O369*Config!L$40</f>
        <v>0</v>
      </c>
      <c r="AE369" s="224">
        <f>P369*Config!M$40</f>
        <v>0</v>
      </c>
      <c r="AF369" s="224">
        <f>Q369*Config!N$40</f>
        <v>0</v>
      </c>
      <c r="AG369" s="225">
        <f>R369*Config!O$40</f>
        <v>0</v>
      </c>
      <c r="AH369" s="226">
        <f t="shared" si="35"/>
        <v>0</v>
      </c>
      <c r="AI369" s="220">
        <f t="shared" si="36"/>
        <v>0</v>
      </c>
      <c r="AJ369" s="224">
        <f t="shared" si="37"/>
        <v>0</v>
      </c>
      <c r="AK369" s="225">
        <f t="shared" si="38"/>
        <v>0</v>
      </c>
      <c r="AL369" s="227" t="str">
        <f>IF(OR(SUM(X369:AG369)&lt;&gt;0,A369="EH"),INDEX(CASH!$B:$B,MATCH(A369,CASH!$A:$A,0)),"")</f>
        <v/>
      </c>
      <c r="AM369" s="230">
        <v>4575</v>
      </c>
      <c r="AN369" s="228">
        <f t="shared" si="39"/>
        <v>0.20878312712509098</v>
      </c>
      <c r="AO369" s="122" t="str">
        <f>IF(ISERROR(VLOOKUP(A369,Config!$A$12:$A$32,1,FALSE)),LEFT(A369,2),"PRL")</f>
        <v>TS</v>
      </c>
      <c r="AP369" s="122" t="str">
        <f t="shared" si="40"/>
        <v>TS133</v>
      </c>
      <c r="AQ369" s="163" t="s">
        <v>882</v>
      </c>
      <c r="AR369" s="229" t="s">
        <v>781</v>
      </c>
      <c r="AS369" s="367" t="str">
        <f>IF(ISERROR(VLOOKUP($A369,'RAB Cat Lookup'!$B$4:$E$351,2,FALSE))=TRUE,"Unallocated",VLOOKUP($A369,'RAB Cat Lookup'!$B$4:$E$351,2,FALSE))</f>
        <v>Std</v>
      </c>
      <c r="AT369" s="367" t="str">
        <f>IF(ISERROR(VLOOKUP($A369,'RAB Cat Lookup'!$B$4:$E$351,4,FALSE))=TRUE,"Unallocated",VLOOKUP($A369,'RAB Cat Lookup'!$B$4:$E$351,4,FALSE))</f>
        <v>Substations</v>
      </c>
      <c r="AU369" s="121" t="str">
        <f t="shared" si="41"/>
        <v/>
      </c>
    </row>
    <row r="370" spans="1:47" x14ac:dyDescent="0.25">
      <c r="A370" s="217" t="s">
        <v>25</v>
      </c>
      <c r="B370" s="217" t="s">
        <v>455</v>
      </c>
      <c r="C370" s="123" t="s">
        <v>513</v>
      </c>
      <c r="D370" s="218">
        <f>S370/Config!A$40</f>
        <v>2726290.0735016596</v>
      </c>
      <c r="E370" s="219">
        <f>T370/Config!B$40</f>
        <v>233342.97593984375</v>
      </c>
      <c r="F370" s="219">
        <f>U370/Config!C$40</f>
        <v>43955.681031250002</v>
      </c>
      <c r="G370" s="219">
        <f>V370/Config!D$40</f>
        <v>0</v>
      </c>
      <c r="H370" s="219">
        <f>IF('Division Lvl'!H370="","",'Division Lvl'!H370/Escalators!C$11)</f>
        <v>0</v>
      </c>
      <c r="I370" s="220">
        <f>IF('Division Lvl'!I370="","",'Division Lvl'!I370/Escalators!D$11)</f>
        <v>0</v>
      </c>
      <c r="J370" s="220">
        <f>IF('Division Lvl'!J370="","",'Division Lvl'!J370/Escalators!E$11)</f>
        <v>0</v>
      </c>
      <c r="K370" s="220">
        <f>IF('Division Lvl'!K370="","",'Division Lvl'!K370/Escalators!F$11)</f>
        <v>0</v>
      </c>
      <c r="L370" s="220">
        <f>IF('Division Lvl'!L370="","",'Division Lvl'!L370/Escalators!G$11)</f>
        <v>0</v>
      </c>
      <c r="M370" s="220">
        <f>IF('Division Lvl'!M370="","",'Division Lvl'!M370/Escalators!H$11)</f>
        <v>0</v>
      </c>
      <c r="N370" s="220">
        <f>IF('Division Lvl'!N370="","",'Division Lvl'!N370/Escalators!I$11)</f>
        <v>0</v>
      </c>
      <c r="O370" s="220">
        <f>IF('Division Lvl'!O370="","",'Division Lvl'!O370/Escalators!J$11)</f>
        <v>0</v>
      </c>
      <c r="P370" s="220">
        <f>IF('Division Lvl'!P370="","",'Division Lvl'!P370/Escalators!K$11)</f>
        <v>0</v>
      </c>
      <c r="Q370" s="220">
        <f>IF('Division Lvl'!Q370="","",'Division Lvl'!Q370/Escalators!L$11)</f>
        <v>0</v>
      </c>
      <c r="R370" s="221">
        <v>0</v>
      </c>
      <c r="S370" s="222">
        <v>2469884.25</v>
      </c>
      <c r="T370" s="223">
        <v>216682.15000000002</v>
      </c>
      <c r="U370" s="223">
        <v>41837.65</v>
      </c>
      <c r="V370" s="223">
        <v>0</v>
      </c>
      <c r="W370" s="223">
        <v>0</v>
      </c>
      <c r="X370" s="224">
        <f>I370*Config!F$40</f>
        <v>0</v>
      </c>
      <c r="Y370" s="224">
        <f>J370*Config!G$40</f>
        <v>0</v>
      </c>
      <c r="Z370" s="224">
        <f>K370*Config!H$40</f>
        <v>0</v>
      </c>
      <c r="AA370" s="224">
        <f>L370*Config!I$40</f>
        <v>0</v>
      </c>
      <c r="AB370" s="224">
        <f>M370*Config!J$40</f>
        <v>0</v>
      </c>
      <c r="AC370" s="224">
        <f>N370*Config!K$40</f>
        <v>0</v>
      </c>
      <c r="AD370" s="224">
        <f>O370*Config!L$40</f>
        <v>0</v>
      </c>
      <c r="AE370" s="224">
        <f>P370*Config!M$40</f>
        <v>0</v>
      </c>
      <c r="AF370" s="224">
        <f>Q370*Config!N$40</f>
        <v>0</v>
      </c>
      <c r="AG370" s="225">
        <f>R370*Config!O$40</f>
        <v>0</v>
      </c>
      <c r="AH370" s="226">
        <f t="shared" si="35"/>
        <v>0</v>
      </c>
      <c r="AI370" s="220">
        <f t="shared" si="36"/>
        <v>0</v>
      </c>
      <c r="AJ370" s="224">
        <f t="shared" si="37"/>
        <v>0</v>
      </c>
      <c r="AK370" s="225">
        <f t="shared" si="38"/>
        <v>0</v>
      </c>
      <c r="AL370" s="227" t="str">
        <f>IF(OR(SUM(X370:AG370)&lt;&gt;0,A370="EH"),INDEX(CASH!$B:$B,MATCH(A370,CASH!$A:$A,0)),"")</f>
        <v/>
      </c>
      <c r="AM370" s="230">
        <v>3450</v>
      </c>
      <c r="AN370" s="228">
        <f t="shared" si="39"/>
        <v>0.50988791794492228</v>
      </c>
      <c r="AO370" s="122" t="str">
        <f>IF(ISERROR(VLOOKUP(A370,Config!$A$12:$A$32,1,FALSE)),LEFT(A370,2),"PRL")</f>
        <v>TS</v>
      </c>
      <c r="AP370" s="122" t="str">
        <f t="shared" si="40"/>
        <v>TS134</v>
      </c>
      <c r="AQ370" s="163" t="s">
        <v>882</v>
      </c>
      <c r="AR370" s="229" t="s">
        <v>781</v>
      </c>
      <c r="AS370" s="367" t="str">
        <f>IF(ISERROR(VLOOKUP($A370,'RAB Cat Lookup'!$B$4:$E$351,2,FALSE))=TRUE,"Unallocated",VLOOKUP($A370,'RAB Cat Lookup'!$B$4:$E$351,2,FALSE))</f>
        <v>Std</v>
      </c>
      <c r="AT370" s="367" t="str">
        <f>IF(ISERROR(VLOOKUP($A370,'RAB Cat Lookup'!$B$4:$E$351,4,FALSE))=TRUE,"Unallocated",VLOOKUP($A370,'RAB Cat Lookup'!$B$4:$E$351,4,FALSE))</f>
        <v>Substations</v>
      </c>
      <c r="AU370" s="121" t="str">
        <f t="shared" si="41"/>
        <v/>
      </c>
    </row>
    <row r="371" spans="1:47" x14ac:dyDescent="0.25">
      <c r="A371" s="217" t="s">
        <v>429</v>
      </c>
      <c r="B371" s="217" t="s">
        <v>596</v>
      </c>
      <c r="C371" s="123" t="s">
        <v>513</v>
      </c>
      <c r="D371" s="218">
        <f>S371/Config!A$40</f>
        <v>7573.8783777968729</v>
      </c>
      <c r="E371" s="219">
        <f>T371/Config!B$40</f>
        <v>7327.2391948437489</v>
      </c>
      <c r="F371" s="219">
        <f>U371/Config!C$40</f>
        <v>0</v>
      </c>
      <c r="G371" s="219">
        <f>V371/Config!D$40</f>
        <v>0</v>
      </c>
      <c r="H371" s="219">
        <f>IF('Division Lvl'!H371="","",'Division Lvl'!H371/Escalators!C$11)</f>
        <v>0</v>
      </c>
      <c r="I371" s="220">
        <f>IF('Division Lvl'!I371="","",'Division Lvl'!I371/Escalators!D$11)</f>
        <v>0</v>
      </c>
      <c r="J371" s="220">
        <f>IF('Division Lvl'!J371="","",'Division Lvl'!J371/Escalators!E$11)</f>
        <v>0</v>
      </c>
      <c r="K371" s="220">
        <f>IF('Division Lvl'!K371="","",'Division Lvl'!K371/Escalators!F$11)</f>
        <v>0</v>
      </c>
      <c r="L371" s="220">
        <f>IF('Division Lvl'!L371="","",'Division Lvl'!L371/Escalators!G$11)</f>
        <v>0</v>
      </c>
      <c r="M371" s="220">
        <f>IF('Division Lvl'!M371="","",'Division Lvl'!M371/Escalators!H$11)</f>
        <v>0</v>
      </c>
      <c r="N371" s="220">
        <f>IF('Division Lvl'!N371="","",'Division Lvl'!N371/Escalators!I$11)</f>
        <v>0</v>
      </c>
      <c r="O371" s="220">
        <f>IF('Division Lvl'!O371="","",'Division Lvl'!O371/Escalators!J$11)</f>
        <v>0</v>
      </c>
      <c r="P371" s="220">
        <f>IF('Division Lvl'!P371="","",'Division Lvl'!P371/Escalators!K$11)</f>
        <v>0</v>
      </c>
      <c r="Q371" s="220">
        <f>IF('Division Lvl'!Q371="","",'Division Lvl'!Q371/Escalators!L$11)</f>
        <v>0</v>
      </c>
      <c r="R371" s="221">
        <v>0</v>
      </c>
      <c r="S371" s="222">
        <v>6861.5599999999995</v>
      </c>
      <c r="T371" s="223">
        <v>6804.07</v>
      </c>
      <c r="U371" s="223">
        <v>0</v>
      </c>
      <c r="V371" s="223">
        <v>0</v>
      </c>
      <c r="W371" s="223">
        <v>0</v>
      </c>
      <c r="X371" s="224">
        <f>I371*Config!F$40</f>
        <v>0</v>
      </c>
      <c r="Y371" s="224">
        <f>J371*Config!G$40</f>
        <v>0</v>
      </c>
      <c r="Z371" s="224">
        <f>K371*Config!H$40</f>
        <v>0</v>
      </c>
      <c r="AA371" s="224">
        <f>L371*Config!I$40</f>
        <v>0</v>
      </c>
      <c r="AB371" s="224">
        <f>M371*Config!J$40</f>
        <v>0</v>
      </c>
      <c r="AC371" s="224">
        <f>N371*Config!K$40</f>
        <v>0</v>
      </c>
      <c r="AD371" s="224">
        <f>O371*Config!L$40</f>
        <v>0</v>
      </c>
      <c r="AE371" s="224">
        <f>P371*Config!M$40</f>
        <v>0</v>
      </c>
      <c r="AF371" s="224">
        <f>Q371*Config!N$40</f>
        <v>0</v>
      </c>
      <c r="AG371" s="225">
        <f>R371*Config!O$40</f>
        <v>0</v>
      </c>
      <c r="AH371" s="226">
        <f t="shared" si="35"/>
        <v>0</v>
      </c>
      <c r="AI371" s="220">
        <f t="shared" si="36"/>
        <v>0</v>
      </c>
      <c r="AJ371" s="224">
        <f t="shared" si="37"/>
        <v>0</v>
      </c>
      <c r="AK371" s="225">
        <f t="shared" si="38"/>
        <v>0</v>
      </c>
      <c r="AL371" s="227" t="str">
        <f>IF(OR(SUM(X371:AG371)&lt;&gt;0,A371="EH"),INDEX(CASH!$B:$B,MATCH(A371,CASH!$A:$A,0)),"")</f>
        <v/>
      </c>
      <c r="AM371" s="230">
        <v>4950</v>
      </c>
      <c r="AN371" s="228">
        <f t="shared" si="39"/>
        <v>0.12482092704578877</v>
      </c>
      <c r="AO371" s="122" t="str">
        <f>IF(ISERROR(VLOOKUP(A371,Config!$A$12:$A$32,1,FALSE)),LEFT(A371,2),"PRL")</f>
        <v>TS</v>
      </c>
      <c r="AP371" s="122" t="str">
        <f t="shared" si="40"/>
        <v>TS135</v>
      </c>
      <c r="AQ371" s="163" t="s">
        <v>882</v>
      </c>
      <c r="AR371" s="229" t="s">
        <v>781</v>
      </c>
      <c r="AS371" s="367" t="str">
        <f>IF(ISERROR(VLOOKUP($A371,'RAB Cat Lookup'!$B$4:$E$351,2,FALSE))=TRUE,"Unallocated",VLOOKUP($A371,'RAB Cat Lookup'!$B$4:$E$351,2,FALSE))</f>
        <v>Std</v>
      </c>
      <c r="AT371" s="367" t="str">
        <f>IF(ISERROR(VLOOKUP($A371,'RAB Cat Lookup'!$B$4:$E$351,4,FALSE))=TRUE,"Unallocated",VLOOKUP($A371,'RAB Cat Lookup'!$B$4:$E$351,4,FALSE))</f>
        <v>Substations</v>
      </c>
      <c r="AU371" s="121" t="str">
        <f t="shared" si="41"/>
        <v/>
      </c>
    </row>
    <row r="372" spans="1:47" x14ac:dyDescent="0.25">
      <c r="A372" s="217" t="s">
        <v>414</v>
      </c>
      <c r="B372" s="217" t="s">
        <v>597</v>
      </c>
      <c r="C372" s="123" t="s">
        <v>513</v>
      </c>
      <c r="D372" s="218">
        <f>S372/Config!A$40</f>
        <v>48899.959676933577</v>
      </c>
      <c r="E372" s="219">
        <f>T372/Config!B$40</f>
        <v>107.22599953124998</v>
      </c>
      <c r="F372" s="219">
        <f>U372/Config!C$40</f>
        <v>0</v>
      </c>
      <c r="G372" s="219">
        <f>V372/Config!D$40</f>
        <v>0</v>
      </c>
      <c r="H372" s="219">
        <f>IF('Division Lvl'!H372="","",'Division Lvl'!H372/Escalators!C$11)</f>
        <v>0</v>
      </c>
      <c r="I372" s="220">
        <f>IF('Division Lvl'!I372="","",'Division Lvl'!I372/Escalators!D$11)</f>
        <v>0</v>
      </c>
      <c r="J372" s="220">
        <f>IF('Division Lvl'!J372="","",'Division Lvl'!J372/Escalators!E$11)</f>
        <v>0</v>
      </c>
      <c r="K372" s="220">
        <f>IF('Division Lvl'!K372="","",'Division Lvl'!K372/Escalators!F$11)</f>
        <v>0</v>
      </c>
      <c r="L372" s="220">
        <f>IF('Division Lvl'!L372="","",'Division Lvl'!L372/Escalators!G$11)</f>
        <v>0</v>
      </c>
      <c r="M372" s="220">
        <f>IF('Division Lvl'!M372="","",'Division Lvl'!M372/Escalators!H$11)</f>
        <v>0</v>
      </c>
      <c r="N372" s="220">
        <f>IF('Division Lvl'!N372="","",'Division Lvl'!N372/Escalators!I$11)</f>
        <v>0</v>
      </c>
      <c r="O372" s="220">
        <f>IF('Division Lvl'!O372="","",'Division Lvl'!O372/Escalators!J$11)</f>
        <v>0</v>
      </c>
      <c r="P372" s="220">
        <f>IF('Division Lvl'!P372="","",'Division Lvl'!P372/Escalators!K$11)</f>
        <v>0</v>
      </c>
      <c r="Q372" s="220">
        <f>IF('Division Lvl'!Q372="","",'Division Lvl'!Q372/Escalators!L$11)</f>
        <v>0</v>
      </c>
      <c r="R372" s="221">
        <v>0</v>
      </c>
      <c r="S372" s="222">
        <v>44300.95</v>
      </c>
      <c r="T372" s="223">
        <v>99.57</v>
      </c>
      <c r="U372" s="223">
        <v>0</v>
      </c>
      <c r="V372" s="223">
        <v>0</v>
      </c>
      <c r="W372" s="223">
        <v>0</v>
      </c>
      <c r="X372" s="224">
        <f>I372*Config!F$40</f>
        <v>0</v>
      </c>
      <c r="Y372" s="224">
        <f>J372*Config!G$40</f>
        <v>0</v>
      </c>
      <c r="Z372" s="224">
        <f>K372*Config!H$40</f>
        <v>0</v>
      </c>
      <c r="AA372" s="224">
        <f>L372*Config!I$40</f>
        <v>0</v>
      </c>
      <c r="AB372" s="224">
        <f>M372*Config!J$40</f>
        <v>0</v>
      </c>
      <c r="AC372" s="224">
        <f>N372*Config!K$40</f>
        <v>0</v>
      </c>
      <c r="AD372" s="224">
        <f>O372*Config!L$40</f>
        <v>0</v>
      </c>
      <c r="AE372" s="224">
        <f>P372*Config!M$40</f>
        <v>0</v>
      </c>
      <c r="AF372" s="224">
        <f>Q372*Config!N$40</f>
        <v>0</v>
      </c>
      <c r="AG372" s="225">
        <f>R372*Config!O$40</f>
        <v>0</v>
      </c>
      <c r="AH372" s="226">
        <f t="shared" si="35"/>
        <v>0</v>
      </c>
      <c r="AI372" s="220">
        <f t="shared" si="36"/>
        <v>0</v>
      </c>
      <c r="AJ372" s="224">
        <f t="shared" si="37"/>
        <v>0</v>
      </c>
      <c r="AK372" s="225">
        <f t="shared" si="38"/>
        <v>0</v>
      </c>
      <c r="AL372" s="227" t="str">
        <f>IF(OR(SUM(X372:AG372)&lt;&gt;0,A372="EH"),INDEX(CASH!$B:$B,MATCH(A372,CASH!$A:$A,0)),"")</f>
        <v/>
      </c>
      <c r="AM372" s="230">
        <v>4950</v>
      </c>
      <c r="AN372" s="228">
        <f t="shared" si="39"/>
        <v>0.12482092704578877</v>
      </c>
      <c r="AO372" s="122" t="str">
        <f>IF(ISERROR(VLOOKUP(A372,Config!$A$12:$A$32,1,FALSE)),LEFT(A372,2),"PRL")</f>
        <v>TS</v>
      </c>
      <c r="AP372" s="122" t="str">
        <f t="shared" si="40"/>
        <v>TS136</v>
      </c>
      <c r="AQ372" s="163" t="s">
        <v>882</v>
      </c>
      <c r="AR372" s="229" t="s">
        <v>781</v>
      </c>
      <c r="AS372" s="367" t="str">
        <f>IF(ISERROR(VLOOKUP($A372,'RAB Cat Lookup'!$B$4:$E$351,2,FALSE))=TRUE,"Unallocated",VLOOKUP($A372,'RAB Cat Lookup'!$B$4:$E$351,2,FALSE))</f>
        <v>Std</v>
      </c>
      <c r="AT372" s="367" t="str">
        <f>IF(ISERROR(VLOOKUP($A372,'RAB Cat Lookup'!$B$4:$E$351,4,FALSE))=TRUE,"Unallocated",VLOOKUP($A372,'RAB Cat Lookup'!$B$4:$E$351,4,FALSE))</f>
        <v>Substations</v>
      </c>
      <c r="AU372" s="121" t="str">
        <f t="shared" si="41"/>
        <v/>
      </c>
    </row>
    <row r="373" spans="1:47" x14ac:dyDescent="0.25">
      <c r="A373" s="217" t="s">
        <v>500</v>
      </c>
      <c r="B373" s="217" t="s">
        <v>598</v>
      </c>
      <c r="C373" s="123" t="s">
        <v>512</v>
      </c>
      <c r="D373" s="218">
        <f>S373/Config!A$40</f>
        <v>3583.4071299960933</v>
      </c>
      <c r="E373" s="219">
        <f>T373/Config!B$40</f>
        <v>0</v>
      </c>
      <c r="F373" s="219">
        <f>U373/Config!C$40</f>
        <v>0</v>
      </c>
      <c r="G373" s="219">
        <f>V373/Config!D$40</f>
        <v>0</v>
      </c>
      <c r="H373" s="219">
        <f>IF('Division Lvl'!H373="","",'Division Lvl'!H373/Escalators!C$11)</f>
        <v>0</v>
      </c>
      <c r="I373" s="220">
        <f>IF('Division Lvl'!I373="","",'Division Lvl'!I373/Escalators!D$11)</f>
        <v>0</v>
      </c>
      <c r="J373" s="220">
        <f>IF('Division Lvl'!J373="","",'Division Lvl'!J373/Escalators!E$11)</f>
        <v>0</v>
      </c>
      <c r="K373" s="220">
        <f>IF('Division Lvl'!K373="","",'Division Lvl'!K373/Escalators!F$11)</f>
        <v>0</v>
      </c>
      <c r="L373" s="220">
        <f>IF('Division Lvl'!L373="","",'Division Lvl'!L373/Escalators!G$11)</f>
        <v>0</v>
      </c>
      <c r="M373" s="220">
        <f>IF('Division Lvl'!M373="","",'Division Lvl'!M373/Escalators!H$11)</f>
        <v>0</v>
      </c>
      <c r="N373" s="220">
        <f>IF('Division Lvl'!N373="","",'Division Lvl'!N373/Escalators!I$11)</f>
        <v>0</v>
      </c>
      <c r="O373" s="220">
        <f>IF('Division Lvl'!O373="","",'Division Lvl'!O373/Escalators!J$11)</f>
        <v>0</v>
      </c>
      <c r="P373" s="220">
        <f>IF('Division Lvl'!P373="","",'Division Lvl'!P373/Escalators!K$11)</f>
        <v>0</v>
      </c>
      <c r="Q373" s="220">
        <f>IF('Division Lvl'!Q373="","",'Division Lvl'!Q373/Escalators!L$11)</f>
        <v>0</v>
      </c>
      <c r="R373" s="221">
        <v>0</v>
      </c>
      <c r="S373" s="222">
        <v>3246.3900000000003</v>
      </c>
      <c r="T373" s="223">
        <v>0</v>
      </c>
      <c r="U373" s="223">
        <v>0</v>
      </c>
      <c r="V373" s="223">
        <v>0</v>
      </c>
      <c r="W373" s="223">
        <v>0</v>
      </c>
      <c r="X373" s="224">
        <f>I373*Config!F$40</f>
        <v>0</v>
      </c>
      <c r="Y373" s="224">
        <f>J373*Config!G$40</f>
        <v>0</v>
      </c>
      <c r="Z373" s="224">
        <f>K373*Config!H$40</f>
        <v>0</v>
      </c>
      <c r="AA373" s="224">
        <f>L373*Config!I$40</f>
        <v>0</v>
      </c>
      <c r="AB373" s="224">
        <f>M373*Config!J$40</f>
        <v>0</v>
      </c>
      <c r="AC373" s="224">
        <f>N373*Config!K$40</f>
        <v>0</v>
      </c>
      <c r="AD373" s="224">
        <f>O373*Config!L$40</f>
        <v>0</v>
      </c>
      <c r="AE373" s="224">
        <f>P373*Config!M$40</f>
        <v>0</v>
      </c>
      <c r="AF373" s="224">
        <f>Q373*Config!N$40</f>
        <v>0</v>
      </c>
      <c r="AG373" s="225">
        <f>R373*Config!O$40</f>
        <v>0</v>
      </c>
      <c r="AH373" s="226">
        <f t="shared" si="35"/>
        <v>0</v>
      </c>
      <c r="AI373" s="220">
        <f t="shared" si="36"/>
        <v>0</v>
      </c>
      <c r="AJ373" s="224">
        <f t="shared" si="37"/>
        <v>0</v>
      </c>
      <c r="AK373" s="225">
        <f t="shared" si="38"/>
        <v>0</v>
      </c>
      <c r="AL373" s="227" t="str">
        <f>IF(OR(SUM(X373:AG373)&lt;&gt;0,A373="EH"),INDEX(CASH!$B:$B,MATCH(A373,CASH!$A:$A,0)),"")</f>
        <v/>
      </c>
      <c r="AM373" s="231">
        <v>4950</v>
      </c>
      <c r="AN373" s="228">
        <f t="shared" si="39"/>
        <v>0.12482092704578877</v>
      </c>
      <c r="AO373" s="122" t="str">
        <f>IF(ISERROR(VLOOKUP(A373,Config!$A$12:$A$32,1,FALSE)),LEFT(A373,2),"PRL")</f>
        <v>TS</v>
      </c>
      <c r="AP373" s="122" t="str">
        <f t="shared" si="40"/>
        <v>TS137s</v>
      </c>
      <c r="AQ373" s="163" t="s">
        <v>882</v>
      </c>
      <c r="AR373" s="229" t="s">
        <v>781</v>
      </c>
      <c r="AS373" s="367" t="str">
        <f>IF(ISERROR(VLOOKUP($A373,'RAB Cat Lookup'!$B$4:$E$351,2,FALSE))=TRUE,"Unallocated",VLOOKUP($A373,'RAB Cat Lookup'!$B$4:$E$351,2,FALSE))</f>
        <v>Unallocated</v>
      </c>
      <c r="AT373" s="367" t="str">
        <f>IF(ISERROR(VLOOKUP($A373,'RAB Cat Lookup'!$B$4:$E$351,4,FALSE))=TRUE,"Unallocated",VLOOKUP($A373,'RAB Cat Lookup'!$B$4:$E$351,4,FALSE))</f>
        <v>Unallocated</v>
      </c>
      <c r="AU373" s="121" t="str">
        <f t="shared" si="41"/>
        <v/>
      </c>
    </row>
    <row r="374" spans="1:47" x14ac:dyDescent="0.25">
      <c r="A374" s="217" t="s">
        <v>422</v>
      </c>
      <c r="B374" s="217" t="s">
        <v>599</v>
      </c>
      <c r="C374" s="123" t="s">
        <v>513</v>
      </c>
      <c r="D374" s="218">
        <f>S374/Config!A$40</f>
        <v>20041.864426304681</v>
      </c>
      <c r="E374" s="219">
        <f>T374/Config!B$40</f>
        <v>0</v>
      </c>
      <c r="F374" s="219">
        <f>U374/Config!C$40</f>
        <v>0</v>
      </c>
      <c r="G374" s="219">
        <f>V374/Config!D$40</f>
        <v>0</v>
      </c>
      <c r="H374" s="219">
        <f>IF('Division Lvl'!H374="","",'Division Lvl'!H374/Escalators!C$11)</f>
        <v>0</v>
      </c>
      <c r="I374" s="220">
        <f>IF('Division Lvl'!I374="","",'Division Lvl'!I374/Escalators!D$11)</f>
        <v>0</v>
      </c>
      <c r="J374" s="220">
        <f>IF('Division Lvl'!J374="","",'Division Lvl'!J374/Escalators!E$11)</f>
        <v>0</v>
      </c>
      <c r="K374" s="220">
        <f>IF('Division Lvl'!K374="","",'Division Lvl'!K374/Escalators!F$11)</f>
        <v>0</v>
      </c>
      <c r="L374" s="220">
        <f>IF('Division Lvl'!L374="","",'Division Lvl'!L374/Escalators!G$11)</f>
        <v>0</v>
      </c>
      <c r="M374" s="220">
        <f>IF('Division Lvl'!M374="","",'Division Lvl'!M374/Escalators!H$11)</f>
        <v>0</v>
      </c>
      <c r="N374" s="220">
        <f>IF('Division Lvl'!N374="","",'Division Lvl'!N374/Escalators!I$11)</f>
        <v>0</v>
      </c>
      <c r="O374" s="220">
        <f>IF('Division Lvl'!O374="","",'Division Lvl'!O374/Escalators!J$11)</f>
        <v>0</v>
      </c>
      <c r="P374" s="220">
        <f>IF('Division Lvl'!P374="","",'Division Lvl'!P374/Escalators!K$11)</f>
        <v>0</v>
      </c>
      <c r="Q374" s="220">
        <f>IF('Division Lvl'!Q374="","",'Division Lvl'!Q374/Escalators!L$11)</f>
        <v>0</v>
      </c>
      <c r="R374" s="221">
        <v>0</v>
      </c>
      <c r="S374" s="222">
        <v>18156.939999999999</v>
      </c>
      <c r="T374" s="223">
        <v>0</v>
      </c>
      <c r="U374" s="223">
        <v>0</v>
      </c>
      <c r="V374" s="223">
        <v>0</v>
      </c>
      <c r="W374" s="223">
        <v>0</v>
      </c>
      <c r="X374" s="224">
        <f>I374*Config!F$40</f>
        <v>0</v>
      </c>
      <c r="Y374" s="224">
        <f>J374*Config!G$40</f>
        <v>0</v>
      </c>
      <c r="Z374" s="224">
        <f>K374*Config!H$40</f>
        <v>0</v>
      </c>
      <c r="AA374" s="224">
        <f>L374*Config!I$40</f>
        <v>0</v>
      </c>
      <c r="AB374" s="224">
        <f>M374*Config!J$40</f>
        <v>0</v>
      </c>
      <c r="AC374" s="224">
        <f>N374*Config!K$40</f>
        <v>0</v>
      </c>
      <c r="AD374" s="224">
        <f>O374*Config!L$40</f>
        <v>0</v>
      </c>
      <c r="AE374" s="224">
        <f>P374*Config!M$40</f>
        <v>0</v>
      </c>
      <c r="AF374" s="224">
        <f>Q374*Config!N$40</f>
        <v>0</v>
      </c>
      <c r="AG374" s="225">
        <f>R374*Config!O$40</f>
        <v>0</v>
      </c>
      <c r="AH374" s="226">
        <f t="shared" si="35"/>
        <v>0</v>
      </c>
      <c r="AI374" s="220">
        <f t="shared" si="36"/>
        <v>0</v>
      </c>
      <c r="AJ374" s="224">
        <f t="shared" si="37"/>
        <v>0</v>
      </c>
      <c r="AK374" s="225">
        <f t="shared" si="38"/>
        <v>0</v>
      </c>
      <c r="AL374" s="227" t="str">
        <f>IF(OR(SUM(X374:AG374)&lt;&gt;0,A374="EH"),INDEX(CASH!$B:$B,MATCH(A374,CASH!$A:$A,0)),"")</f>
        <v/>
      </c>
      <c r="AM374" s="230">
        <v>4950</v>
      </c>
      <c r="AN374" s="228">
        <f t="shared" si="39"/>
        <v>0.12482092704578877</v>
      </c>
      <c r="AO374" s="122" t="str">
        <f>IF(ISERROR(VLOOKUP(A374,Config!$A$12:$A$32,1,FALSE)),LEFT(A374,2),"PRL")</f>
        <v>TS</v>
      </c>
      <c r="AP374" s="122" t="str">
        <f t="shared" si="40"/>
        <v>TS138</v>
      </c>
      <c r="AQ374" s="163" t="s">
        <v>882</v>
      </c>
      <c r="AR374" s="229" t="s">
        <v>781</v>
      </c>
      <c r="AS374" s="367" t="str">
        <f>IF(ISERROR(VLOOKUP($A374,'RAB Cat Lookup'!$B$4:$E$351,2,FALSE))=TRUE,"Unallocated",VLOOKUP($A374,'RAB Cat Lookup'!$B$4:$E$351,2,FALSE))</f>
        <v>Std</v>
      </c>
      <c r="AT374" s="367" t="str">
        <f>IF(ISERROR(VLOOKUP($A374,'RAB Cat Lookup'!$B$4:$E$351,4,FALSE))=TRUE,"Unallocated",VLOOKUP($A374,'RAB Cat Lookup'!$B$4:$E$351,4,FALSE))</f>
        <v>Substations</v>
      </c>
      <c r="AU374" s="121" t="str">
        <f t="shared" si="41"/>
        <v/>
      </c>
    </row>
    <row r="375" spans="1:47" x14ac:dyDescent="0.25">
      <c r="A375" s="217" t="s">
        <v>415</v>
      </c>
      <c r="B375" s="217" t="s">
        <v>600</v>
      </c>
      <c r="C375" s="123" t="s">
        <v>513</v>
      </c>
      <c r="D375" s="218">
        <f>S375/Config!A$40</f>
        <v>42471.287173160141</v>
      </c>
      <c r="E375" s="219">
        <f>T375/Config!B$40</f>
        <v>14742.632656249998</v>
      </c>
      <c r="F375" s="219">
        <f>U375/Config!C$40</f>
        <v>0</v>
      </c>
      <c r="G375" s="219">
        <f>V375/Config!D$40</f>
        <v>0</v>
      </c>
      <c r="H375" s="219">
        <f>IF('Division Lvl'!H375="","",'Division Lvl'!H375/Escalators!C$11)</f>
        <v>0</v>
      </c>
      <c r="I375" s="220">
        <f>IF('Division Lvl'!I375="","",'Division Lvl'!I375/Escalators!D$11)</f>
        <v>0</v>
      </c>
      <c r="J375" s="220">
        <f>IF('Division Lvl'!J375="","",'Division Lvl'!J375/Escalators!E$11)</f>
        <v>0</v>
      </c>
      <c r="K375" s="220">
        <f>IF('Division Lvl'!K375="","",'Division Lvl'!K375/Escalators!F$11)</f>
        <v>0</v>
      </c>
      <c r="L375" s="220">
        <f>IF('Division Lvl'!L375="","",'Division Lvl'!L375/Escalators!G$11)</f>
        <v>0</v>
      </c>
      <c r="M375" s="220">
        <f>IF('Division Lvl'!M375="","",'Division Lvl'!M375/Escalators!H$11)</f>
        <v>0</v>
      </c>
      <c r="N375" s="220">
        <f>IF('Division Lvl'!N375="","",'Division Lvl'!N375/Escalators!I$11)</f>
        <v>0</v>
      </c>
      <c r="O375" s="220">
        <f>IF('Division Lvl'!O375="","",'Division Lvl'!O375/Escalators!J$11)</f>
        <v>0</v>
      </c>
      <c r="P375" s="220">
        <f>IF('Division Lvl'!P375="","",'Division Lvl'!P375/Escalators!K$11)</f>
        <v>0</v>
      </c>
      <c r="Q375" s="220">
        <f>IF('Division Lvl'!Q375="","",'Division Lvl'!Q375/Escalators!L$11)</f>
        <v>0</v>
      </c>
      <c r="R375" s="221">
        <v>0</v>
      </c>
      <c r="S375" s="222">
        <v>38476.89</v>
      </c>
      <c r="T375" s="223">
        <v>13690</v>
      </c>
      <c r="U375" s="223">
        <v>0</v>
      </c>
      <c r="V375" s="223">
        <v>0</v>
      </c>
      <c r="W375" s="223">
        <v>0</v>
      </c>
      <c r="X375" s="224">
        <f>I375*Config!F$40</f>
        <v>0</v>
      </c>
      <c r="Y375" s="224">
        <f>J375*Config!G$40</f>
        <v>0</v>
      </c>
      <c r="Z375" s="224">
        <f>K375*Config!H$40</f>
        <v>0</v>
      </c>
      <c r="AA375" s="224">
        <f>L375*Config!I$40</f>
        <v>0</v>
      </c>
      <c r="AB375" s="224">
        <f>M375*Config!J$40</f>
        <v>0</v>
      </c>
      <c r="AC375" s="224">
        <f>N375*Config!K$40</f>
        <v>0</v>
      </c>
      <c r="AD375" s="224">
        <f>O375*Config!L$40</f>
        <v>0</v>
      </c>
      <c r="AE375" s="224">
        <f>P375*Config!M$40</f>
        <v>0</v>
      </c>
      <c r="AF375" s="224">
        <f>Q375*Config!N$40</f>
        <v>0</v>
      </c>
      <c r="AG375" s="225">
        <f>R375*Config!O$40</f>
        <v>0</v>
      </c>
      <c r="AH375" s="226">
        <f t="shared" si="35"/>
        <v>0</v>
      </c>
      <c r="AI375" s="220">
        <f t="shared" si="36"/>
        <v>0</v>
      </c>
      <c r="AJ375" s="224">
        <f t="shared" si="37"/>
        <v>0</v>
      </c>
      <c r="AK375" s="225">
        <f t="shared" si="38"/>
        <v>0</v>
      </c>
      <c r="AL375" s="227" t="str">
        <f>IF(OR(SUM(X375:AG375)&lt;&gt;0,A375="EH"),INDEX(CASH!$B:$B,MATCH(A375,CASH!$A:$A,0)),"")</f>
        <v/>
      </c>
      <c r="AM375" s="230">
        <v>4950</v>
      </c>
      <c r="AN375" s="228">
        <f t="shared" si="39"/>
        <v>0.12482092704578877</v>
      </c>
      <c r="AO375" s="122" t="str">
        <f>IF(ISERROR(VLOOKUP(A375,Config!$A$12:$A$32,1,FALSE)),LEFT(A375,2),"PRL")</f>
        <v>TS</v>
      </c>
      <c r="AP375" s="122" t="str">
        <f t="shared" si="40"/>
        <v>TS139</v>
      </c>
      <c r="AQ375" s="163" t="s">
        <v>882</v>
      </c>
      <c r="AR375" s="229" t="s">
        <v>781</v>
      </c>
      <c r="AS375" s="367" t="str">
        <f>IF(ISERROR(VLOOKUP($A375,'RAB Cat Lookup'!$B$4:$E$351,2,FALSE))=TRUE,"Unallocated",VLOOKUP($A375,'RAB Cat Lookup'!$B$4:$E$351,2,FALSE))</f>
        <v>Std</v>
      </c>
      <c r="AT375" s="367" t="str">
        <f>IF(ISERROR(VLOOKUP($A375,'RAB Cat Lookup'!$B$4:$E$351,4,FALSE))=TRUE,"Unallocated",VLOOKUP($A375,'RAB Cat Lookup'!$B$4:$E$351,4,FALSE))</f>
        <v>Substations</v>
      </c>
      <c r="AU375" s="121" t="str">
        <f t="shared" si="41"/>
        <v/>
      </c>
    </row>
    <row r="376" spans="1:47" x14ac:dyDescent="0.25">
      <c r="A376" s="217" t="s">
        <v>26</v>
      </c>
      <c r="B376" s="217" t="s">
        <v>375</v>
      </c>
      <c r="C376" s="123" t="s">
        <v>513</v>
      </c>
      <c r="D376" s="218">
        <f>S376/Config!A$40</f>
        <v>2432949.4687728668</v>
      </c>
      <c r="E376" s="219">
        <f>T376/Config!B$40</f>
        <v>731617.10206890618</v>
      </c>
      <c r="F376" s="219">
        <f>U376/Config!C$40</f>
        <v>2317.7312812499999</v>
      </c>
      <c r="G376" s="219">
        <f>V376/Config!D$40</f>
        <v>0</v>
      </c>
      <c r="H376" s="219">
        <f>IF('Division Lvl'!H376="","",'Division Lvl'!H376/Escalators!C$11)</f>
        <v>0</v>
      </c>
      <c r="I376" s="220">
        <f>IF('Division Lvl'!I376="","",'Division Lvl'!I376/Escalators!D$11)</f>
        <v>0</v>
      </c>
      <c r="J376" s="220">
        <f>IF('Division Lvl'!J376="","",'Division Lvl'!J376/Escalators!E$11)</f>
        <v>0</v>
      </c>
      <c r="K376" s="220">
        <f>IF('Division Lvl'!K376="","",'Division Lvl'!K376/Escalators!F$11)</f>
        <v>0</v>
      </c>
      <c r="L376" s="220">
        <f>IF('Division Lvl'!L376="","",'Division Lvl'!L376/Escalators!G$11)</f>
        <v>0</v>
      </c>
      <c r="M376" s="220">
        <f>IF('Division Lvl'!M376="","",'Division Lvl'!M376/Escalators!H$11)</f>
        <v>0</v>
      </c>
      <c r="N376" s="220">
        <f>IF('Division Lvl'!N376="","",'Division Lvl'!N376/Escalators!I$11)</f>
        <v>0</v>
      </c>
      <c r="O376" s="220">
        <f>IF('Division Lvl'!O376="","",'Division Lvl'!O376/Escalators!J$11)</f>
        <v>0</v>
      </c>
      <c r="P376" s="220">
        <f>IF('Division Lvl'!P376="","",'Division Lvl'!P376/Escalators!K$11)</f>
        <v>0</v>
      </c>
      <c r="Q376" s="220">
        <f>IF('Division Lvl'!Q376="","",'Division Lvl'!Q376/Escalators!L$11)</f>
        <v>0</v>
      </c>
      <c r="R376" s="221">
        <v>0</v>
      </c>
      <c r="S376" s="222">
        <v>2204132.14</v>
      </c>
      <c r="T376" s="223">
        <v>679379.21000000008</v>
      </c>
      <c r="U376" s="223">
        <v>2206.0500000000002</v>
      </c>
      <c r="V376" s="223">
        <v>0</v>
      </c>
      <c r="W376" s="223">
        <v>0</v>
      </c>
      <c r="X376" s="224">
        <f>I376*Config!F$40</f>
        <v>0</v>
      </c>
      <c r="Y376" s="224">
        <f>J376*Config!G$40</f>
        <v>0</v>
      </c>
      <c r="Z376" s="224">
        <f>K376*Config!H$40</f>
        <v>0</v>
      </c>
      <c r="AA376" s="224">
        <f>L376*Config!I$40</f>
        <v>0</v>
      </c>
      <c r="AB376" s="224">
        <f>M376*Config!J$40</f>
        <v>0</v>
      </c>
      <c r="AC376" s="224">
        <f>N376*Config!K$40</f>
        <v>0</v>
      </c>
      <c r="AD376" s="224">
        <f>O376*Config!L$40</f>
        <v>0</v>
      </c>
      <c r="AE376" s="224">
        <f>P376*Config!M$40</f>
        <v>0</v>
      </c>
      <c r="AF376" s="224">
        <f>Q376*Config!N$40</f>
        <v>0</v>
      </c>
      <c r="AG376" s="225">
        <f>R376*Config!O$40</f>
        <v>0</v>
      </c>
      <c r="AH376" s="226">
        <f t="shared" si="35"/>
        <v>0</v>
      </c>
      <c r="AI376" s="220">
        <f t="shared" si="36"/>
        <v>0</v>
      </c>
      <c r="AJ376" s="224">
        <f t="shared" si="37"/>
        <v>0</v>
      </c>
      <c r="AK376" s="225">
        <f t="shared" si="38"/>
        <v>0</v>
      </c>
      <c r="AL376" s="227" t="str">
        <f>IF(OR(SUM(X376:AG376)&lt;&gt;0,A376="EH"),INDEX(CASH!$B:$B,MATCH(A376,CASH!$A:$A,0)),"")</f>
        <v/>
      </c>
      <c r="AM376" s="230">
        <v>5700</v>
      </c>
      <c r="AN376" s="228">
        <f t="shared" si="39"/>
        <v>1.6630389671607845E-2</v>
      </c>
      <c r="AO376" s="122" t="str">
        <f>IF(ISERROR(VLOOKUP(A376,Config!$A$12:$A$32,1,FALSE)),LEFT(A376,2),"PRL")</f>
        <v>TS</v>
      </c>
      <c r="AP376" s="122" t="str">
        <f t="shared" si="40"/>
        <v>TS143</v>
      </c>
      <c r="AQ376" s="163" t="s">
        <v>882</v>
      </c>
      <c r="AR376" s="229" t="s">
        <v>781</v>
      </c>
      <c r="AS376" s="367" t="str">
        <f>IF(ISERROR(VLOOKUP($A376,'RAB Cat Lookup'!$B$4:$E$351,2,FALSE))=TRUE,"Unallocated",VLOOKUP($A376,'RAB Cat Lookup'!$B$4:$E$351,2,FALSE))</f>
        <v>Std</v>
      </c>
      <c r="AT376" s="367" t="str">
        <f>IF(ISERROR(VLOOKUP($A376,'RAB Cat Lookup'!$B$4:$E$351,4,FALSE))=TRUE,"Unallocated",VLOOKUP($A376,'RAB Cat Lookup'!$B$4:$E$351,4,FALSE))</f>
        <v>Substations</v>
      </c>
      <c r="AU376" s="121" t="str">
        <f t="shared" si="41"/>
        <v/>
      </c>
    </row>
    <row r="377" spans="1:47" x14ac:dyDescent="0.25">
      <c r="A377" s="217" t="s">
        <v>41</v>
      </c>
      <c r="B377" s="217" t="s">
        <v>249</v>
      </c>
      <c r="C377" s="123" t="s">
        <v>512</v>
      </c>
      <c r="D377" s="218">
        <f>S377/Config!A$40</f>
        <v>146786.57249523044</v>
      </c>
      <c r="E377" s="219">
        <f>T377/Config!B$40</f>
        <v>112904.17457421875</v>
      </c>
      <c r="F377" s="219">
        <f>U377/Config!C$40</f>
        <v>52660.970668749993</v>
      </c>
      <c r="G377" s="219">
        <f>V377/Config!D$40</f>
        <v>11606.515749999999</v>
      </c>
      <c r="H377" s="219">
        <f>IF('Division Lvl'!H377="","",'Division Lvl'!H377/Escalators!C$11)</f>
        <v>186676</v>
      </c>
      <c r="I377" s="220">
        <f>IF('Division Lvl'!I377="","",'Division Lvl'!I377/Escalators!D$11)</f>
        <v>65933.465211750517</v>
      </c>
      <c r="J377" s="220">
        <f>IF('Division Lvl'!J377="","",'Division Lvl'!J377/Escalators!E$11)</f>
        <v>65823.150338550375</v>
      </c>
      <c r="K377" s="220">
        <f>IF('Division Lvl'!K377="","",'Division Lvl'!K377/Escalators!F$11)</f>
        <v>65649.823770191826</v>
      </c>
      <c r="L377" s="220">
        <f>IF('Division Lvl'!L377="","",'Division Lvl'!L377/Escalators!G$11)</f>
        <v>65448.814183584225</v>
      </c>
      <c r="M377" s="220">
        <f>IF('Division Lvl'!M377="","",'Division Lvl'!M377/Escalators!H$11)</f>
        <v>65271.271652402334</v>
      </c>
      <c r="N377" s="220">
        <f>IF('Division Lvl'!N377="","",'Division Lvl'!N377/Escalators!I$11)</f>
        <v>65271.271652402334</v>
      </c>
      <c r="O377" s="220">
        <f>IF('Division Lvl'!O377="","",'Division Lvl'!O377/Escalators!J$11)</f>
        <v>65271.271652402334</v>
      </c>
      <c r="P377" s="220">
        <f>IF('Division Lvl'!P377="","",'Division Lvl'!P377/Escalators!K$11)</f>
        <v>65271.271652402334</v>
      </c>
      <c r="Q377" s="220">
        <f>IF('Division Lvl'!Q377="","",'Division Lvl'!Q377/Escalators!L$11)</f>
        <v>65271.271652402334</v>
      </c>
      <c r="R377" s="221">
        <v>66000</v>
      </c>
      <c r="S377" s="222">
        <v>132981.39000000001</v>
      </c>
      <c r="T377" s="223">
        <v>104842.75000000001</v>
      </c>
      <c r="U377" s="223">
        <v>50123.469999999994</v>
      </c>
      <c r="V377" s="223">
        <v>11323.43</v>
      </c>
      <c r="W377" s="223">
        <v>186676</v>
      </c>
      <c r="X377" s="224">
        <f>I377*Config!F$40</f>
        <v>67581.801842044268</v>
      </c>
      <c r="Y377" s="224">
        <f>J377*Config!G$40</f>
        <v>69155.447324439476</v>
      </c>
      <c r="Z377" s="224">
        <f>K377*Config!H$40</f>
        <v>70697.679751021729</v>
      </c>
      <c r="AA377" s="224">
        <f>L377*Config!I$40</f>
        <v>72243.244771960584</v>
      </c>
      <c r="AB377" s="224">
        <f>M377*Config!J$40</f>
        <v>73848.452813343014</v>
      </c>
      <c r="AC377" s="224">
        <f>N377*Config!K$40</f>
        <v>75694.66413367659</v>
      </c>
      <c r="AD377" s="224">
        <f>O377*Config!L$40</f>
        <v>77587.030737018504</v>
      </c>
      <c r="AE377" s="224">
        <f>P377*Config!M$40</f>
        <v>79526.706505443959</v>
      </c>
      <c r="AF377" s="224">
        <f>Q377*Config!N$40</f>
        <v>81514.874168080045</v>
      </c>
      <c r="AG377" s="225">
        <f>R377*Config!O$40</f>
        <v>84485.57991695957</v>
      </c>
      <c r="AH377" s="226">
        <f t="shared" si="35"/>
        <v>328126.52515647933</v>
      </c>
      <c r="AI377" s="220">
        <f t="shared" si="36"/>
        <v>655211.61176608875</v>
      </c>
      <c r="AJ377" s="224">
        <f t="shared" si="37"/>
        <v>353526.62650280911</v>
      </c>
      <c r="AK377" s="225">
        <f t="shared" si="38"/>
        <v>752335.4819639877</v>
      </c>
      <c r="AL377" s="227">
        <f>IF(OR(SUM(X377:AG377)&lt;&gt;0,A377="EH"),INDEX(CASH!$B:$B,MATCH(A377,CASH!$A:$A,0)),"")</f>
        <v>160</v>
      </c>
      <c r="AM377" s="122">
        <f>AL377*VLOOKUP(C377,Config!$A$3:$C$9,3,FALSE)</f>
        <v>2400</v>
      </c>
      <c r="AN377" s="228">
        <f t="shared" si="39"/>
        <v>0.69340911823626294</v>
      </c>
      <c r="AO377" s="122" t="str">
        <f>IF(ISERROR(VLOOKUP(A377,Config!$A$12:$A$32,1,FALSE)),LEFT(A377,2),"PRL")</f>
        <v>TS</v>
      </c>
      <c r="AP377" s="122" t="str">
        <f t="shared" si="40"/>
        <v>TS144s</v>
      </c>
      <c r="AQ377" s="163" t="s">
        <v>882</v>
      </c>
      <c r="AR377" s="229" t="s">
        <v>781</v>
      </c>
      <c r="AS377" s="367" t="str">
        <f>IF(ISERROR(VLOOKUP($A377,'RAB Cat Lookup'!$B$4:$E$351,2,FALSE))=TRUE,"Unallocated",VLOOKUP($A377,'RAB Cat Lookup'!$B$4:$E$351,2,FALSE))</f>
        <v>Std</v>
      </c>
      <c r="AT377" s="367" t="str">
        <f>IF(ISERROR(VLOOKUP($A377,'RAB Cat Lookup'!$B$4:$E$351,4,FALSE))=TRUE,"Unallocated",VLOOKUP($A377,'RAB Cat Lookup'!$B$4:$E$351,4,FALSE))</f>
        <v>Substations</v>
      </c>
      <c r="AU377" s="121" t="str">
        <f t="shared" si="41"/>
        <v/>
      </c>
    </row>
    <row r="378" spans="1:47" x14ac:dyDescent="0.25">
      <c r="A378" s="217" t="s">
        <v>27</v>
      </c>
      <c r="B378" s="217" t="s">
        <v>234</v>
      </c>
      <c r="C378" s="123" t="s">
        <v>513</v>
      </c>
      <c r="D378" s="218">
        <f>S378/Config!A$40</f>
        <v>0</v>
      </c>
      <c r="E378" s="219">
        <f>T378/Config!B$40</f>
        <v>0</v>
      </c>
      <c r="F378" s="219">
        <f>U378/Config!C$40</f>
        <v>28322.223437500001</v>
      </c>
      <c r="G378" s="219">
        <f>V378/Config!D$40</f>
        <v>2381634.6499999994</v>
      </c>
      <c r="H378" s="219">
        <f>IF('Division Lvl'!H378="","",'Division Lvl'!H378/Escalators!C$11)</f>
        <v>2558031</v>
      </c>
      <c r="I378" s="220">
        <f>IF('Division Lvl'!I378="","",'Division Lvl'!I378/Escalators!D$11)</f>
        <v>8196606.6390857147</v>
      </c>
      <c r="J378" s="220">
        <f>IF('Division Lvl'!J378="","",'Division Lvl'!J378/Escalators!E$11)</f>
        <v>1824175.9144209805</v>
      </c>
      <c r="K378" s="220">
        <f>IF('Division Lvl'!K378="","",'Division Lvl'!K378/Escalators!F$11)</f>
        <v>0</v>
      </c>
      <c r="L378" s="220">
        <f>IF('Division Lvl'!L378="","",'Division Lvl'!L378/Escalators!G$11)</f>
        <v>0</v>
      </c>
      <c r="M378" s="220">
        <f>IF('Division Lvl'!M378="","",'Division Lvl'!M378/Escalators!H$11)</f>
        <v>0</v>
      </c>
      <c r="N378" s="220">
        <f>IF('Division Lvl'!N378="","",'Division Lvl'!N378/Escalators!I$11)</f>
        <v>0</v>
      </c>
      <c r="O378" s="220">
        <f>IF('Division Lvl'!O378="","",'Division Lvl'!O378/Escalators!J$11)</f>
        <v>0</v>
      </c>
      <c r="P378" s="220">
        <f>IF('Division Lvl'!P378="","",'Division Lvl'!P378/Escalators!K$11)</f>
        <v>0</v>
      </c>
      <c r="Q378" s="220">
        <f>IF('Division Lvl'!Q378="","",'Division Lvl'!Q378/Escalators!L$11)</f>
        <v>0</v>
      </c>
      <c r="R378" s="221">
        <v>0</v>
      </c>
      <c r="S378" s="222">
        <v>0</v>
      </c>
      <c r="T378" s="223">
        <v>0</v>
      </c>
      <c r="U378" s="223">
        <v>26957.5</v>
      </c>
      <c r="V378" s="223">
        <v>2323545.9999999995</v>
      </c>
      <c r="W378" s="223">
        <v>2558031</v>
      </c>
      <c r="X378" s="224">
        <f>I378*Config!F$40</f>
        <v>8401521.8050628565</v>
      </c>
      <c r="Y378" s="224">
        <f>J378*Config!G$40</f>
        <v>1916524.8200885425</v>
      </c>
      <c r="Z378" s="224">
        <f>K378*Config!H$40</f>
        <v>0</v>
      </c>
      <c r="AA378" s="224">
        <f>L378*Config!I$40</f>
        <v>0</v>
      </c>
      <c r="AB378" s="224">
        <f>M378*Config!J$40</f>
        <v>0</v>
      </c>
      <c r="AC378" s="224">
        <f>N378*Config!K$40</f>
        <v>0</v>
      </c>
      <c r="AD378" s="224">
        <f>O378*Config!L$40</f>
        <v>0</v>
      </c>
      <c r="AE378" s="224">
        <f>P378*Config!M$40</f>
        <v>0</v>
      </c>
      <c r="AF378" s="224">
        <f>Q378*Config!N$40</f>
        <v>0</v>
      </c>
      <c r="AG378" s="225">
        <f>R378*Config!O$40</f>
        <v>0</v>
      </c>
      <c r="AH378" s="226">
        <f t="shared" si="35"/>
        <v>10020782.553506695</v>
      </c>
      <c r="AI378" s="220">
        <f t="shared" si="36"/>
        <v>10020782.553506695</v>
      </c>
      <c r="AJ378" s="224">
        <f t="shared" si="37"/>
        <v>10318046.6251514</v>
      </c>
      <c r="AK378" s="225">
        <f t="shared" si="38"/>
        <v>10318046.6251514</v>
      </c>
      <c r="AL378" s="227">
        <f>IF(OR(SUM(X378:AG378)&lt;&gt;0,A378="EH"),INDEX(CASH!$B:$B,MATCH(A378,CASH!$A:$A,0)),"")</f>
        <v>230</v>
      </c>
      <c r="AM378" s="122">
        <f>AL378*VLOOKUP(C378,Config!$A$3:$C$9,3,FALSE)</f>
        <v>3450</v>
      </c>
      <c r="AN378" s="228">
        <f t="shared" si="39"/>
        <v>0.50988791794492228</v>
      </c>
      <c r="AO378" s="122" t="str">
        <f>IF(ISERROR(VLOOKUP(A378,Config!$A$12:$A$32,1,FALSE)),LEFT(A378,2),"PRL")</f>
        <v>TS</v>
      </c>
      <c r="AP378" s="122" t="str">
        <f t="shared" si="40"/>
        <v>TS146</v>
      </c>
      <c r="AQ378" s="163" t="s">
        <v>882</v>
      </c>
      <c r="AR378" s="229" t="s">
        <v>781</v>
      </c>
      <c r="AS378" s="367" t="str">
        <f>IF(ISERROR(VLOOKUP($A378,'RAB Cat Lookup'!$B$4:$E$351,2,FALSE))=TRUE,"Unallocated",VLOOKUP($A378,'RAB Cat Lookup'!$B$4:$E$351,2,FALSE))</f>
        <v>Std</v>
      </c>
      <c r="AT378" s="367" t="str">
        <f>IF(ISERROR(VLOOKUP($A378,'RAB Cat Lookup'!$B$4:$E$351,4,FALSE))=TRUE,"Unallocated",VLOOKUP($A378,'RAB Cat Lookup'!$B$4:$E$351,4,FALSE))</f>
        <v>Substations</v>
      </c>
      <c r="AU378" s="121" t="str">
        <f t="shared" si="41"/>
        <v/>
      </c>
    </row>
    <row r="379" spans="1:47" x14ac:dyDescent="0.25">
      <c r="A379" s="217" t="s">
        <v>428</v>
      </c>
      <c r="B379" s="217" t="s">
        <v>601</v>
      </c>
      <c r="C379" s="123" t="s">
        <v>513</v>
      </c>
      <c r="D379" s="218">
        <f>S379/Config!A$40</f>
        <v>9279.7770477421855</v>
      </c>
      <c r="E379" s="219">
        <f>T379/Config!B$40</f>
        <v>0</v>
      </c>
      <c r="F379" s="219">
        <f>U379/Config!C$40</f>
        <v>0</v>
      </c>
      <c r="G379" s="219">
        <f>V379/Config!D$40</f>
        <v>0</v>
      </c>
      <c r="H379" s="219">
        <f>IF('Division Lvl'!H379="","",'Division Lvl'!H379/Escalators!C$11)</f>
        <v>0</v>
      </c>
      <c r="I379" s="220">
        <f>IF('Division Lvl'!I379="","",'Division Lvl'!I379/Escalators!D$11)</f>
        <v>0</v>
      </c>
      <c r="J379" s="220">
        <f>IF('Division Lvl'!J379="","",'Division Lvl'!J379/Escalators!E$11)</f>
        <v>0</v>
      </c>
      <c r="K379" s="220">
        <f>IF('Division Lvl'!K379="","",'Division Lvl'!K379/Escalators!F$11)</f>
        <v>0</v>
      </c>
      <c r="L379" s="220">
        <f>IF('Division Lvl'!L379="","",'Division Lvl'!L379/Escalators!G$11)</f>
        <v>0</v>
      </c>
      <c r="M379" s="220">
        <f>IF('Division Lvl'!M379="","",'Division Lvl'!M379/Escalators!H$11)</f>
        <v>0</v>
      </c>
      <c r="N379" s="220">
        <f>IF('Division Lvl'!N379="","",'Division Lvl'!N379/Escalators!I$11)</f>
        <v>0</v>
      </c>
      <c r="O379" s="220">
        <f>IF('Division Lvl'!O379="","",'Division Lvl'!O379/Escalators!J$11)</f>
        <v>0</v>
      </c>
      <c r="P379" s="220">
        <f>IF('Division Lvl'!P379="","",'Division Lvl'!P379/Escalators!K$11)</f>
        <v>0</v>
      </c>
      <c r="Q379" s="220">
        <f>IF('Division Lvl'!Q379="","",'Division Lvl'!Q379/Escalators!L$11)</f>
        <v>0</v>
      </c>
      <c r="R379" s="221">
        <v>0</v>
      </c>
      <c r="S379" s="222">
        <v>8407.02</v>
      </c>
      <c r="T379" s="223">
        <v>0</v>
      </c>
      <c r="U379" s="223">
        <v>0</v>
      </c>
      <c r="V379" s="223">
        <v>0</v>
      </c>
      <c r="W379" s="223">
        <v>0</v>
      </c>
      <c r="X379" s="224">
        <f>I379*Config!F$40</f>
        <v>0</v>
      </c>
      <c r="Y379" s="224">
        <f>J379*Config!G$40</f>
        <v>0</v>
      </c>
      <c r="Z379" s="224">
        <f>K379*Config!H$40</f>
        <v>0</v>
      </c>
      <c r="AA379" s="224">
        <f>L379*Config!I$40</f>
        <v>0</v>
      </c>
      <c r="AB379" s="224">
        <f>M379*Config!J$40</f>
        <v>0</v>
      </c>
      <c r="AC379" s="224">
        <f>N379*Config!K$40</f>
        <v>0</v>
      </c>
      <c r="AD379" s="224">
        <f>O379*Config!L$40</f>
        <v>0</v>
      </c>
      <c r="AE379" s="224">
        <f>P379*Config!M$40</f>
        <v>0</v>
      </c>
      <c r="AF379" s="224">
        <f>Q379*Config!N$40</f>
        <v>0</v>
      </c>
      <c r="AG379" s="225">
        <f>R379*Config!O$40</f>
        <v>0</v>
      </c>
      <c r="AH379" s="226">
        <f t="shared" si="35"/>
        <v>0</v>
      </c>
      <c r="AI379" s="220">
        <f t="shared" si="36"/>
        <v>0</v>
      </c>
      <c r="AJ379" s="224">
        <f t="shared" si="37"/>
        <v>0</v>
      </c>
      <c r="AK379" s="225">
        <f t="shared" si="38"/>
        <v>0</v>
      </c>
      <c r="AL379" s="227" t="str">
        <f>IF(OR(SUM(X379:AG379)&lt;&gt;0,A379="EH"),INDEX(CASH!$B:$B,MATCH(A379,CASH!$A:$A,0)),"")</f>
        <v/>
      </c>
      <c r="AM379" s="230">
        <v>4950</v>
      </c>
      <c r="AN379" s="228">
        <f t="shared" si="39"/>
        <v>0.12482092704578877</v>
      </c>
      <c r="AO379" s="122" t="str">
        <f>IF(ISERROR(VLOOKUP(A379,Config!$A$12:$A$32,1,FALSE)),LEFT(A379,2),"PRL")</f>
        <v>TS</v>
      </c>
      <c r="AP379" s="122" t="str">
        <f t="shared" si="40"/>
        <v>TS149</v>
      </c>
      <c r="AQ379" s="163" t="s">
        <v>882</v>
      </c>
      <c r="AR379" s="229" t="s">
        <v>781</v>
      </c>
      <c r="AS379" s="367" t="str">
        <f>IF(ISERROR(VLOOKUP($A379,'RAB Cat Lookup'!$B$4:$E$351,2,FALSE))=TRUE,"Unallocated",VLOOKUP($A379,'RAB Cat Lookup'!$B$4:$E$351,2,FALSE))</f>
        <v>Std</v>
      </c>
      <c r="AT379" s="367" t="str">
        <f>IF(ISERROR(VLOOKUP($A379,'RAB Cat Lookup'!$B$4:$E$351,4,FALSE))=TRUE,"Unallocated",VLOOKUP($A379,'RAB Cat Lookup'!$B$4:$E$351,4,FALSE))</f>
        <v>Substations</v>
      </c>
      <c r="AU379" s="121" t="str">
        <f t="shared" si="41"/>
        <v/>
      </c>
    </row>
    <row r="380" spans="1:47" x14ac:dyDescent="0.25">
      <c r="A380" s="217" t="s">
        <v>88</v>
      </c>
      <c r="B380" s="217" t="s">
        <v>235</v>
      </c>
      <c r="C380" s="123" t="s">
        <v>513</v>
      </c>
      <c r="D380" s="218">
        <f>S380/Config!A$40</f>
        <v>0</v>
      </c>
      <c r="E380" s="219">
        <f>T380/Config!B$40</f>
        <v>0</v>
      </c>
      <c r="F380" s="219">
        <f>U380/Config!C$40</f>
        <v>0</v>
      </c>
      <c r="G380" s="219">
        <f>V380/Config!D$40</f>
        <v>275065.54574999993</v>
      </c>
      <c r="H380" s="219">
        <f>IF('Division Lvl'!H380="","",'Division Lvl'!H380/Escalators!C$11)</f>
        <v>3841000.34</v>
      </c>
      <c r="I380" s="220">
        <f>IF('Division Lvl'!I380="","",'Division Lvl'!I380/Escalators!D$11)</f>
        <v>1676863.8429087137</v>
      </c>
      <c r="J380" s="220">
        <f>IF('Division Lvl'!J380="","",'Division Lvl'!J380/Escalators!E$11)</f>
        <v>37244.932566563089</v>
      </c>
      <c r="K380" s="220">
        <f>IF('Division Lvl'!K380="","",'Division Lvl'!K380/Escalators!F$11)</f>
        <v>0</v>
      </c>
      <c r="L380" s="220">
        <f>IF('Division Lvl'!L380="","",'Division Lvl'!L380/Escalators!G$11)</f>
        <v>0</v>
      </c>
      <c r="M380" s="220">
        <f>IF('Division Lvl'!M380="","",'Division Lvl'!M380/Escalators!H$11)</f>
        <v>0</v>
      </c>
      <c r="N380" s="220">
        <f>IF('Division Lvl'!N380="","",'Division Lvl'!N380/Escalators!I$11)</f>
        <v>0</v>
      </c>
      <c r="O380" s="220">
        <f>IF('Division Lvl'!O380="","",'Division Lvl'!O380/Escalators!J$11)</f>
        <v>0</v>
      </c>
      <c r="P380" s="220">
        <f>IF('Division Lvl'!P380="","",'Division Lvl'!P380/Escalators!K$11)</f>
        <v>0</v>
      </c>
      <c r="Q380" s="220">
        <f>IF('Division Lvl'!Q380="","",'Division Lvl'!Q380/Escalators!L$11)</f>
        <v>0</v>
      </c>
      <c r="R380" s="221">
        <v>0</v>
      </c>
      <c r="S380" s="222">
        <v>0</v>
      </c>
      <c r="T380" s="223">
        <v>0</v>
      </c>
      <c r="U380" s="223">
        <v>0</v>
      </c>
      <c r="V380" s="223">
        <v>268356.62999999995</v>
      </c>
      <c r="W380" s="223">
        <v>3841000.34</v>
      </c>
      <c r="X380" s="224">
        <f>I380*Config!F$40</f>
        <v>1718785.4389814315</v>
      </c>
      <c r="Y380" s="224">
        <f>J380*Config!G$40</f>
        <v>39130.457277745343</v>
      </c>
      <c r="Z380" s="224">
        <f>K380*Config!H$40</f>
        <v>0</v>
      </c>
      <c r="AA380" s="224">
        <f>L380*Config!I$40</f>
        <v>0</v>
      </c>
      <c r="AB380" s="224">
        <f>M380*Config!J$40</f>
        <v>0</v>
      </c>
      <c r="AC380" s="224">
        <f>N380*Config!K$40</f>
        <v>0</v>
      </c>
      <c r="AD380" s="224">
        <f>O380*Config!L$40</f>
        <v>0</v>
      </c>
      <c r="AE380" s="224">
        <f>P380*Config!M$40</f>
        <v>0</v>
      </c>
      <c r="AF380" s="224">
        <f>Q380*Config!N$40</f>
        <v>0</v>
      </c>
      <c r="AG380" s="225">
        <f>R380*Config!O$40</f>
        <v>0</v>
      </c>
      <c r="AH380" s="226">
        <f t="shared" si="35"/>
        <v>1714108.7754752769</v>
      </c>
      <c r="AI380" s="220">
        <f t="shared" si="36"/>
        <v>1714108.7754752769</v>
      </c>
      <c r="AJ380" s="224">
        <f t="shared" si="37"/>
        <v>1757915.8962591768</v>
      </c>
      <c r="AK380" s="225">
        <f t="shared" si="38"/>
        <v>1757915.8962591768</v>
      </c>
      <c r="AL380" s="227">
        <f>IF(OR(SUM(X380:AG380)&lt;&gt;0,A380="EH"),INDEX(CASH!$B:$B,MATCH(A380,CASH!$A:$A,0)),"")</f>
        <v>210</v>
      </c>
      <c r="AM380" s="122">
        <f>AL380*VLOOKUP(C380,Config!$A$3:$C$9,3,FALSE)</f>
        <v>3150</v>
      </c>
      <c r="AN380" s="228">
        <f t="shared" si="39"/>
        <v>0.54548960248917278</v>
      </c>
      <c r="AO380" s="122" t="str">
        <f>IF(ISERROR(VLOOKUP(A380,Config!$A$12:$A$32,1,FALSE)),LEFT(A380,2),"PRL")</f>
        <v>TS</v>
      </c>
      <c r="AP380" s="122" t="str">
        <f t="shared" si="40"/>
        <v>TS155</v>
      </c>
      <c r="AQ380" s="163" t="s">
        <v>882</v>
      </c>
      <c r="AR380" s="229" t="s">
        <v>781</v>
      </c>
      <c r="AS380" s="367" t="str">
        <f>IF(ISERROR(VLOOKUP($A380,'RAB Cat Lookup'!$B$4:$E$351,2,FALSE))=TRUE,"Unallocated",VLOOKUP($A380,'RAB Cat Lookup'!$B$4:$E$351,2,FALSE))</f>
        <v>Std</v>
      </c>
      <c r="AT380" s="367" t="str">
        <f>IF(ISERROR(VLOOKUP($A380,'RAB Cat Lookup'!$B$4:$E$351,4,FALSE))=TRUE,"Unallocated",VLOOKUP($A380,'RAB Cat Lookup'!$B$4:$E$351,4,FALSE))</f>
        <v>Substations</v>
      </c>
      <c r="AU380" s="121" t="str">
        <f t="shared" si="41"/>
        <v/>
      </c>
    </row>
    <row r="381" spans="1:47" x14ac:dyDescent="0.25">
      <c r="A381" s="217" t="s">
        <v>447</v>
      </c>
      <c r="B381" s="217" t="s">
        <v>602</v>
      </c>
      <c r="C381" s="123" t="s">
        <v>513</v>
      </c>
      <c r="D381" s="218">
        <f>S381/Config!A$40</f>
        <v>264448.12570662098</v>
      </c>
      <c r="E381" s="219">
        <f>T381/Config!B$40</f>
        <v>0</v>
      </c>
      <c r="F381" s="219">
        <f>U381/Config!C$40</f>
        <v>0</v>
      </c>
      <c r="G381" s="219">
        <f>V381/Config!D$40</f>
        <v>0</v>
      </c>
      <c r="H381" s="219">
        <f>IF('Division Lvl'!H381="","",'Division Lvl'!H381/Escalators!C$11)</f>
        <v>0</v>
      </c>
      <c r="I381" s="220">
        <f>IF('Division Lvl'!I381="","",'Division Lvl'!I381/Escalators!D$11)</f>
        <v>0</v>
      </c>
      <c r="J381" s="220">
        <f>IF('Division Lvl'!J381="","",'Division Lvl'!J381/Escalators!E$11)</f>
        <v>0</v>
      </c>
      <c r="K381" s="220">
        <f>IF('Division Lvl'!K381="","",'Division Lvl'!K381/Escalators!F$11)</f>
        <v>0</v>
      </c>
      <c r="L381" s="220">
        <f>IF('Division Lvl'!L381="","",'Division Lvl'!L381/Escalators!G$11)</f>
        <v>0</v>
      </c>
      <c r="M381" s="220">
        <f>IF('Division Lvl'!M381="","",'Division Lvl'!M381/Escalators!H$11)</f>
        <v>0</v>
      </c>
      <c r="N381" s="220">
        <f>IF('Division Lvl'!N381="","",'Division Lvl'!N381/Escalators!I$11)</f>
        <v>0</v>
      </c>
      <c r="O381" s="220">
        <f>IF('Division Lvl'!O381="","",'Division Lvl'!O381/Escalators!J$11)</f>
        <v>0</v>
      </c>
      <c r="P381" s="220">
        <f>IF('Division Lvl'!P381="","",'Division Lvl'!P381/Escalators!K$11)</f>
        <v>0</v>
      </c>
      <c r="Q381" s="220">
        <f>IF('Division Lvl'!Q381="","",'Division Lvl'!Q381/Escalators!L$11)</f>
        <v>0</v>
      </c>
      <c r="R381" s="221">
        <v>0</v>
      </c>
      <c r="S381" s="222">
        <v>239576.94999999998</v>
      </c>
      <c r="T381" s="223">
        <v>0</v>
      </c>
      <c r="U381" s="223">
        <v>0</v>
      </c>
      <c r="V381" s="223">
        <v>0</v>
      </c>
      <c r="W381" s="223">
        <v>0</v>
      </c>
      <c r="X381" s="224">
        <f>I381*Config!F$40</f>
        <v>0</v>
      </c>
      <c r="Y381" s="224">
        <f>J381*Config!G$40</f>
        <v>0</v>
      </c>
      <c r="Z381" s="224">
        <f>K381*Config!H$40</f>
        <v>0</v>
      </c>
      <c r="AA381" s="224">
        <f>L381*Config!I$40</f>
        <v>0</v>
      </c>
      <c r="AB381" s="224">
        <f>M381*Config!J$40</f>
        <v>0</v>
      </c>
      <c r="AC381" s="224">
        <f>N381*Config!K$40</f>
        <v>0</v>
      </c>
      <c r="AD381" s="224">
        <f>O381*Config!L$40</f>
        <v>0</v>
      </c>
      <c r="AE381" s="224">
        <f>P381*Config!M$40</f>
        <v>0</v>
      </c>
      <c r="AF381" s="224">
        <f>Q381*Config!N$40</f>
        <v>0</v>
      </c>
      <c r="AG381" s="225">
        <f>R381*Config!O$40</f>
        <v>0</v>
      </c>
      <c r="AH381" s="226">
        <f t="shared" si="35"/>
        <v>0</v>
      </c>
      <c r="AI381" s="220">
        <f t="shared" si="36"/>
        <v>0</v>
      </c>
      <c r="AJ381" s="224">
        <f t="shared" si="37"/>
        <v>0</v>
      </c>
      <c r="AK381" s="225">
        <f t="shared" si="38"/>
        <v>0</v>
      </c>
      <c r="AL381" s="227" t="str">
        <f>IF(OR(SUM(X381:AG381)&lt;&gt;0,A381="EH"),INDEX(CASH!$B:$B,MATCH(A381,CASH!$A:$A,0)),"")</f>
        <v/>
      </c>
      <c r="AM381" s="230">
        <v>3975</v>
      </c>
      <c r="AN381" s="228">
        <f t="shared" si="39"/>
        <v>0.36998259076140289</v>
      </c>
      <c r="AO381" s="122" t="str">
        <f>IF(ISERROR(VLOOKUP(A381,Config!$A$12:$A$32,1,FALSE)),LEFT(A381,2),"PRL")</f>
        <v>TS</v>
      </c>
      <c r="AP381" s="122" t="str">
        <f t="shared" si="40"/>
        <v>TS156</v>
      </c>
      <c r="AQ381" s="163" t="s">
        <v>882</v>
      </c>
      <c r="AR381" s="229" t="s">
        <v>781</v>
      </c>
      <c r="AS381" s="367" t="str">
        <f>IF(ISERROR(VLOOKUP($A381,'RAB Cat Lookup'!$B$4:$E$351,2,FALSE))=TRUE,"Unallocated",VLOOKUP($A381,'RAB Cat Lookup'!$B$4:$E$351,2,FALSE))</f>
        <v>Std</v>
      </c>
      <c r="AT381" s="367" t="str">
        <f>IF(ISERROR(VLOOKUP($A381,'RAB Cat Lookup'!$B$4:$E$351,4,FALSE))=TRUE,"Unallocated",VLOOKUP($A381,'RAB Cat Lookup'!$B$4:$E$351,4,FALSE))</f>
        <v>Substations</v>
      </c>
      <c r="AU381" s="121" t="str">
        <f t="shared" si="41"/>
        <v/>
      </c>
    </row>
    <row r="382" spans="1:47" x14ac:dyDescent="0.25">
      <c r="A382" s="217" t="s">
        <v>91</v>
      </c>
      <c r="B382" s="217" t="s">
        <v>238</v>
      </c>
      <c r="C382" s="123" t="s">
        <v>516</v>
      </c>
      <c r="D382" s="218">
        <f>S382/Config!A$40</f>
        <v>0</v>
      </c>
      <c r="E382" s="219">
        <f>T382/Config!B$40</f>
        <v>0</v>
      </c>
      <c r="F382" s="219">
        <f>U382/Config!C$40</f>
        <v>0</v>
      </c>
      <c r="G382" s="219">
        <f>V382/Config!D$40</f>
        <v>0</v>
      </c>
      <c r="H382" s="219">
        <f>IF('Division Lvl'!H382="","",'Division Lvl'!H382/Escalators!C$11)</f>
        <v>0</v>
      </c>
      <c r="I382" s="220">
        <f>IF('Division Lvl'!I382="","",'Division Lvl'!I382/Escalators!D$11)</f>
        <v>0</v>
      </c>
      <c r="J382" s="220">
        <f>IF('Division Lvl'!J382="","",'Division Lvl'!J382/Escalators!E$11)</f>
        <v>4487942.0685375258</v>
      </c>
      <c r="K382" s="220">
        <f>IF('Division Lvl'!K382="","",'Division Lvl'!K382/Escalators!F$11)</f>
        <v>4476124.3479676247</v>
      </c>
      <c r="L382" s="220">
        <f>IF('Division Lvl'!L382="","",'Division Lvl'!L382/Escalators!G$11)</f>
        <v>4462419.1488807425</v>
      </c>
      <c r="M382" s="220">
        <f>IF('Division Lvl'!M382="","",'Division Lvl'!M382/Escalators!H$11)</f>
        <v>0</v>
      </c>
      <c r="N382" s="220">
        <f>IF('Division Lvl'!N382="","",'Division Lvl'!N382/Escalators!I$11)</f>
        <v>0</v>
      </c>
      <c r="O382" s="220">
        <f>IF('Division Lvl'!O382="","",'Division Lvl'!O382/Escalators!J$11)</f>
        <v>0</v>
      </c>
      <c r="P382" s="220">
        <f>IF('Division Lvl'!P382="","",'Division Lvl'!P382/Escalators!K$11)</f>
        <v>0</v>
      </c>
      <c r="Q382" s="220">
        <f>IF('Division Lvl'!Q382="","",'Division Lvl'!Q382/Escalators!L$11)</f>
        <v>0</v>
      </c>
      <c r="R382" s="221">
        <v>0</v>
      </c>
      <c r="S382" s="222">
        <v>0</v>
      </c>
      <c r="T382" s="223">
        <v>0</v>
      </c>
      <c r="U382" s="223">
        <v>0</v>
      </c>
      <c r="V382" s="223">
        <v>0</v>
      </c>
      <c r="W382" s="223">
        <v>0</v>
      </c>
      <c r="X382" s="224">
        <f>I382*Config!F$40</f>
        <v>0</v>
      </c>
      <c r="Y382" s="224">
        <f>J382*Config!G$40</f>
        <v>4715144.1357572377</v>
      </c>
      <c r="Z382" s="224">
        <f>K382*Config!H$40</f>
        <v>4820296.3466605721</v>
      </c>
      <c r="AA382" s="224">
        <f>L382*Config!I$40</f>
        <v>4925675.7799064033</v>
      </c>
      <c r="AB382" s="224">
        <f>M382*Config!J$40</f>
        <v>0</v>
      </c>
      <c r="AC382" s="224">
        <f>N382*Config!K$40</f>
        <v>0</v>
      </c>
      <c r="AD382" s="224">
        <f>O382*Config!L$40</f>
        <v>0</v>
      </c>
      <c r="AE382" s="224">
        <f>P382*Config!M$40</f>
        <v>0</v>
      </c>
      <c r="AF382" s="224">
        <f>Q382*Config!N$40</f>
        <v>0</v>
      </c>
      <c r="AG382" s="225">
        <f>R382*Config!O$40</f>
        <v>0</v>
      </c>
      <c r="AH382" s="226">
        <f t="shared" si="35"/>
        <v>13426485.565385893</v>
      </c>
      <c r="AI382" s="220">
        <f t="shared" si="36"/>
        <v>13426485.565385893</v>
      </c>
      <c r="AJ382" s="224">
        <f t="shared" si="37"/>
        <v>14461116.262324214</v>
      </c>
      <c r="AK382" s="225">
        <f t="shared" si="38"/>
        <v>14461116.262324214</v>
      </c>
      <c r="AL382" s="227">
        <f>IF(OR(SUM(X382:AG382)&lt;&gt;0,A382="EH"),INDEX(CASH!$B:$B,MATCH(A382,CASH!$A:$A,0)),"")</f>
        <v>180</v>
      </c>
      <c r="AM382" s="122">
        <f>AL382*VLOOKUP(C382,Config!$A$3:$C$9,3,FALSE)</f>
        <v>1800</v>
      </c>
      <c r="AN382" s="228">
        <f t="shared" si="39"/>
        <v>0.81871587822121761</v>
      </c>
      <c r="AO382" s="122" t="str">
        <f>IF(ISERROR(VLOOKUP(A382,Config!$A$12:$A$32,1,FALSE)),LEFT(A382,2),"PRL")</f>
        <v>TS</v>
      </c>
      <c r="AP382" s="122" t="str">
        <f t="shared" si="40"/>
        <v>TS167</v>
      </c>
      <c r="AQ382" s="163" t="s">
        <v>882</v>
      </c>
      <c r="AR382" s="229" t="s">
        <v>781</v>
      </c>
      <c r="AS382" s="367" t="str">
        <f>IF(ISERROR(VLOOKUP($A382,'RAB Cat Lookup'!$B$4:$E$351,2,FALSE))=TRUE,"Unallocated",VLOOKUP($A382,'RAB Cat Lookup'!$B$4:$E$351,2,FALSE))</f>
        <v>Std</v>
      </c>
      <c r="AT382" s="367" t="str">
        <f>IF(ISERROR(VLOOKUP($A382,'RAB Cat Lookup'!$B$4:$E$351,4,FALSE))=TRUE,"Unallocated",VLOOKUP($A382,'RAB Cat Lookup'!$B$4:$E$351,4,FALSE))</f>
        <v>Substations</v>
      </c>
      <c r="AU382" s="121" t="str">
        <f t="shared" si="41"/>
        <v/>
      </c>
    </row>
    <row r="383" spans="1:47" x14ac:dyDescent="0.25">
      <c r="A383" s="217" t="s">
        <v>92</v>
      </c>
      <c r="B383" s="217" t="s">
        <v>239</v>
      </c>
      <c r="C383" s="123" t="s">
        <v>513</v>
      </c>
      <c r="D383" s="218">
        <f>S383/Config!A$40</f>
        <v>42401.073635187495</v>
      </c>
      <c r="E383" s="219">
        <f>T383/Config!B$40</f>
        <v>342189.84662640619</v>
      </c>
      <c r="F383" s="219">
        <f>U383/Config!C$40</f>
        <v>993229.28270624985</v>
      </c>
      <c r="G383" s="219">
        <f>V383/Config!D$40</f>
        <v>80616.823999999993</v>
      </c>
      <c r="H383" s="219">
        <f>IF('Division Lvl'!H383="","",'Division Lvl'!H383/Escalators!C$11)</f>
        <v>9370</v>
      </c>
      <c r="I383" s="220">
        <f>IF('Division Lvl'!I383="","",'Division Lvl'!I383/Escalators!D$11)</f>
        <v>0</v>
      </c>
      <c r="J383" s="220">
        <f>IF('Division Lvl'!J383="","",'Division Lvl'!J383/Escalators!E$11)</f>
        <v>0</v>
      </c>
      <c r="K383" s="220">
        <f>IF('Division Lvl'!K383="","",'Division Lvl'!K383/Escalators!F$11)</f>
        <v>0</v>
      </c>
      <c r="L383" s="220">
        <f>IF('Division Lvl'!L383="","",'Division Lvl'!L383/Escalators!G$11)</f>
        <v>0</v>
      </c>
      <c r="M383" s="220">
        <f>IF('Division Lvl'!M383="","",'Division Lvl'!M383/Escalators!H$11)</f>
        <v>0</v>
      </c>
      <c r="N383" s="220">
        <f>IF('Division Lvl'!N383="","",'Division Lvl'!N383/Escalators!I$11)</f>
        <v>0</v>
      </c>
      <c r="O383" s="220">
        <f>IF('Division Lvl'!O383="","",'Division Lvl'!O383/Escalators!J$11)</f>
        <v>0</v>
      </c>
      <c r="P383" s="220">
        <f>IF('Division Lvl'!P383="","",'Division Lvl'!P383/Escalators!K$11)</f>
        <v>0</v>
      </c>
      <c r="Q383" s="220">
        <f>IF('Division Lvl'!Q383="","",'Division Lvl'!Q383/Escalators!L$11)</f>
        <v>0</v>
      </c>
      <c r="R383" s="221">
        <v>0</v>
      </c>
      <c r="S383" s="222">
        <v>38413.280000000006</v>
      </c>
      <c r="T383" s="223">
        <v>317757.28999999998</v>
      </c>
      <c r="U383" s="223">
        <v>945369.92999999993</v>
      </c>
      <c r="V383" s="223">
        <v>78650.559999999998</v>
      </c>
      <c r="W383" s="223">
        <v>9370</v>
      </c>
      <c r="X383" s="224">
        <f>I383*Config!F$40</f>
        <v>0</v>
      </c>
      <c r="Y383" s="224">
        <f>J383*Config!G$40</f>
        <v>0</v>
      </c>
      <c r="Z383" s="224">
        <f>K383*Config!H$40</f>
        <v>0</v>
      </c>
      <c r="AA383" s="224">
        <f>L383*Config!I$40</f>
        <v>0</v>
      </c>
      <c r="AB383" s="224">
        <f>M383*Config!J$40</f>
        <v>0</v>
      </c>
      <c r="AC383" s="224">
        <f>N383*Config!K$40</f>
        <v>0</v>
      </c>
      <c r="AD383" s="224">
        <f>O383*Config!L$40</f>
        <v>0</v>
      </c>
      <c r="AE383" s="224">
        <f>P383*Config!M$40</f>
        <v>0</v>
      </c>
      <c r="AF383" s="224">
        <f>Q383*Config!N$40</f>
        <v>0</v>
      </c>
      <c r="AG383" s="225">
        <f>R383*Config!O$40</f>
        <v>0</v>
      </c>
      <c r="AH383" s="226">
        <f t="shared" si="35"/>
        <v>0</v>
      </c>
      <c r="AI383" s="220">
        <f t="shared" si="36"/>
        <v>0</v>
      </c>
      <c r="AJ383" s="224">
        <f t="shared" si="37"/>
        <v>0</v>
      </c>
      <c r="AK383" s="225">
        <f t="shared" si="38"/>
        <v>0</v>
      </c>
      <c r="AL383" s="227" t="str">
        <f>IF(OR(SUM(X383:AG383)&lt;&gt;0,A383="EH"),INDEX(CASH!$B:$B,MATCH(A383,CASH!$A:$A,0)),"")</f>
        <v/>
      </c>
      <c r="AM383" s="230">
        <v>3750</v>
      </c>
      <c r="AN383" s="228">
        <f t="shared" si="39"/>
        <v>0.38410230795100964</v>
      </c>
      <c r="AO383" s="122" t="str">
        <f>IF(ISERROR(VLOOKUP(A383,Config!$A$12:$A$32,1,FALSE)),LEFT(A383,2),"PRL")</f>
        <v>TS</v>
      </c>
      <c r="AP383" s="122" t="str">
        <f t="shared" si="40"/>
        <v>TS168</v>
      </c>
      <c r="AQ383" s="163" t="s">
        <v>882</v>
      </c>
      <c r="AR383" s="229" t="s">
        <v>781</v>
      </c>
      <c r="AS383" s="367" t="str">
        <f>IF(ISERROR(VLOOKUP($A383,'RAB Cat Lookup'!$B$4:$E$351,2,FALSE))=TRUE,"Unallocated",VLOOKUP($A383,'RAB Cat Lookup'!$B$4:$E$351,2,FALSE))</f>
        <v>Std</v>
      </c>
      <c r="AT383" s="367" t="str">
        <f>IF(ISERROR(VLOOKUP($A383,'RAB Cat Lookup'!$B$4:$E$351,4,FALSE))=TRUE,"Unallocated",VLOOKUP($A383,'RAB Cat Lookup'!$B$4:$E$351,4,FALSE))</f>
        <v>Substations</v>
      </c>
      <c r="AU383" s="121" t="str">
        <f t="shared" si="41"/>
        <v/>
      </c>
    </row>
    <row r="384" spans="1:47" x14ac:dyDescent="0.25">
      <c r="A384" s="217" t="s">
        <v>198</v>
      </c>
      <c r="B384" s="217" t="s">
        <v>340</v>
      </c>
      <c r="C384" s="123" t="s">
        <v>512</v>
      </c>
      <c r="D384" s="218">
        <f>S384/Config!A$40</f>
        <v>0</v>
      </c>
      <c r="E384" s="219">
        <f>T384/Config!B$40</f>
        <v>19319.353199062494</v>
      </c>
      <c r="F384" s="219">
        <f>U384/Config!C$40</f>
        <v>50784.144674999989</v>
      </c>
      <c r="G384" s="219">
        <f>V384/Config!D$40</f>
        <v>541075.91350000002</v>
      </c>
      <c r="H384" s="219">
        <f>IF('Division Lvl'!H384="","",'Division Lvl'!H384/Escalators!C$11)</f>
        <v>1841138</v>
      </c>
      <c r="I384" s="220">
        <f>IF('Division Lvl'!I384="","",'Division Lvl'!I384/Escalators!D$11)</f>
        <v>3644322.4407949378</v>
      </c>
      <c r="J384" s="220">
        <f>IF('Division Lvl'!J384="","",'Division Lvl'!J384/Escalators!E$11)</f>
        <v>3638225.0368944211</v>
      </c>
      <c r="K384" s="220">
        <f>IF('Division Lvl'!K384="","",'Division Lvl'!K384/Escalators!F$11)</f>
        <v>3628644.8047524211</v>
      </c>
      <c r="L384" s="220">
        <f>IF('Division Lvl'!L384="","",'Division Lvl'!L384/Escalators!G$11)</f>
        <v>2903547.3928717365</v>
      </c>
      <c r="M384" s="220">
        <f>IF('Division Lvl'!M384="","",'Division Lvl'!M384/Escalators!H$11)</f>
        <v>2895670.9605793036</v>
      </c>
      <c r="N384" s="220">
        <f>IF('Division Lvl'!N384="","",'Division Lvl'!N384/Escalators!I$11)</f>
        <v>2895670.9605793036</v>
      </c>
      <c r="O384" s="220">
        <f>IF('Division Lvl'!O384="","",'Division Lvl'!O384/Escalators!J$11)</f>
        <v>2895670.9605793036</v>
      </c>
      <c r="P384" s="220">
        <f>IF('Division Lvl'!P384="","",'Division Lvl'!P384/Escalators!K$11)</f>
        <v>2895670.9605793036</v>
      </c>
      <c r="Q384" s="220">
        <f>IF('Division Lvl'!Q384="","",'Division Lvl'!Q384/Escalators!L$11)</f>
        <v>0</v>
      </c>
      <c r="R384" s="221">
        <v>0</v>
      </c>
      <c r="S384" s="222">
        <v>0</v>
      </c>
      <c r="T384" s="223">
        <v>17939.939999999999</v>
      </c>
      <c r="U384" s="223">
        <v>48337.079999999987</v>
      </c>
      <c r="V384" s="223">
        <v>527878.94000000006</v>
      </c>
      <c r="W384" s="223">
        <v>1841138</v>
      </c>
      <c r="X384" s="224">
        <f>I384*Config!F$40</f>
        <v>3735430.501814811</v>
      </c>
      <c r="Y384" s="224">
        <f>J384*Config!G$40</f>
        <v>3822410.1793872011</v>
      </c>
      <c r="Z384" s="224">
        <f>K384*Config!H$40</f>
        <v>3907653.5716928374</v>
      </c>
      <c r="AA384" s="224">
        <f>L384*Config!I$40</f>
        <v>3204973.0407924335</v>
      </c>
      <c r="AB384" s="224">
        <f>M384*Config!J$40</f>
        <v>3276185.9066283084</v>
      </c>
      <c r="AC384" s="224">
        <f>N384*Config!K$40</f>
        <v>3358090.5542940157</v>
      </c>
      <c r="AD384" s="224">
        <f>O384*Config!L$40</f>
        <v>3442042.8181513664</v>
      </c>
      <c r="AE384" s="224">
        <f>P384*Config!M$40</f>
        <v>3528093.8886051499</v>
      </c>
      <c r="AF384" s="224">
        <f>Q384*Config!N$40</f>
        <v>0</v>
      </c>
      <c r="AG384" s="225">
        <f>R384*Config!O$40</f>
        <v>0</v>
      </c>
      <c r="AH384" s="226">
        <f t="shared" si="35"/>
        <v>16710410.635892821</v>
      </c>
      <c r="AI384" s="220">
        <f t="shared" si="36"/>
        <v>25397423.51763073</v>
      </c>
      <c r="AJ384" s="224">
        <f t="shared" si="37"/>
        <v>17946653.200315591</v>
      </c>
      <c r="AK384" s="225">
        <f t="shared" si="38"/>
        <v>28274880.461366124</v>
      </c>
      <c r="AL384" s="227">
        <f>IF(OR(SUM(X384:AG384)&lt;&gt;0,A384="EH"),INDEX(CASH!$B:$B,MATCH(A384,CASH!$A:$A,0)),"")</f>
        <v>290</v>
      </c>
      <c r="AM384" s="122">
        <f>AL384*VLOOKUP(C384,Config!$A$3:$C$9,3,FALSE)</f>
        <v>4350</v>
      </c>
      <c r="AN384" s="228">
        <f t="shared" si="39"/>
        <v>0.29115706243992562</v>
      </c>
      <c r="AO384" s="122" t="str">
        <f>IF(ISERROR(VLOOKUP(A384,Config!$A$12:$A$32,1,FALSE)),LEFT(A384,2),"PRL")</f>
        <v>TS</v>
      </c>
      <c r="AP384" s="122" t="str">
        <f t="shared" si="40"/>
        <v>TS173s</v>
      </c>
      <c r="AQ384" s="163" t="s">
        <v>882</v>
      </c>
      <c r="AR384" s="229" t="s">
        <v>781</v>
      </c>
      <c r="AS384" s="367" t="str">
        <f>IF(ISERROR(VLOOKUP($A384,'RAB Cat Lookup'!$B$4:$E$351,2,FALSE))=TRUE,"Unallocated",VLOOKUP($A384,'RAB Cat Lookup'!$B$4:$E$351,2,FALSE))</f>
        <v>Std</v>
      </c>
      <c r="AT384" s="367" t="str">
        <f>IF(ISERROR(VLOOKUP($A384,'RAB Cat Lookup'!$B$4:$E$351,4,FALSE))=TRUE,"Unallocated",VLOOKUP($A384,'RAB Cat Lookup'!$B$4:$E$351,4,FALSE))</f>
        <v>Substations</v>
      </c>
      <c r="AU384" s="121" t="str">
        <f t="shared" si="41"/>
        <v/>
      </c>
    </row>
    <row r="385" spans="1:47" x14ac:dyDescent="0.25">
      <c r="A385" s="217" t="s">
        <v>342</v>
      </c>
      <c r="B385" s="217" t="s">
        <v>344</v>
      </c>
      <c r="C385" s="123" t="s">
        <v>512</v>
      </c>
      <c r="D385" s="218">
        <f>S385/Config!A$40</f>
        <v>10974.692779425779</v>
      </c>
      <c r="E385" s="219">
        <f>T385/Config!B$40</f>
        <v>1277290.0306120312</v>
      </c>
      <c r="F385" s="219">
        <f>U385/Config!C$40</f>
        <v>134878.01877500012</v>
      </c>
      <c r="G385" s="219">
        <f>V385/Config!D$40</f>
        <v>0</v>
      </c>
      <c r="H385" s="219">
        <f>IF('Division Lvl'!H385="","",'Division Lvl'!H385/Escalators!C$11)</f>
        <v>0</v>
      </c>
      <c r="I385" s="220">
        <f>IF('Division Lvl'!I385="","",'Division Lvl'!I385/Escalators!D$11)</f>
        <v>0</v>
      </c>
      <c r="J385" s="220">
        <f>IF('Division Lvl'!J385="","",'Division Lvl'!J385/Escalators!E$11)</f>
        <v>0</v>
      </c>
      <c r="K385" s="220">
        <f>IF('Division Lvl'!K385="","",'Division Lvl'!K385/Escalators!F$11)</f>
        <v>0</v>
      </c>
      <c r="L385" s="220">
        <f>IF('Division Lvl'!L385="","",'Division Lvl'!L385/Escalators!G$11)</f>
        <v>0</v>
      </c>
      <c r="M385" s="220">
        <f>IF('Division Lvl'!M385="","",'Division Lvl'!M385/Escalators!H$11)</f>
        <v>0</v>
      </c>
      <c r="N385" s="220">
        <f>IF('Division Lvl'!N385="","",'Division Lvl'!N385/Escalators!I$11)</f>
        <v>0</v>
      </c>
      <c r="O385" s="220">
        <f>IF('Division Lvl'!O385="","",'Division Lvl'!O385/Escalators!J$11)</f>
        <v>0</v>
      </c>
      <c r="P385" s="220">
        <f>IF('Division Lvl'!P385="","",'Division Lvl'!P385/Escalators!K$11)</f>
        <v>0</v>
      </c>
      <c r="Q385" s="220">
        <f>IF('Division Lvl'!Q385="","",'Division Lvl'!Q385/Escalators!L$11)</f>
        <v>0</v>
      </c>
      <c r="R385" s="221">
        <v>0</v>
      </c>
      <c r="S385" s="222">
        <v>9942.5300000000007</v>
      </c>
      <c r="T385" s="223">
        <v>1186090.7700000003</v>
      </c>
      <c r="U385" s="223">
        <v>128378.84000000011</v>
      </c>
      <c r="V385" s="223">
        <v>0</v>
      </c>
      <c r="W385" s="223">
        <v>0</v>
      </c>
      <c r="X385" s="224">
        <f>I385*Config!F$40</f>
        <v>0</v>
      </c>
      <c r="Y385" s="224">
        <f>J385*Config!G$40</f>
        <v>0</v>
      </c>
      <c r="Z385" s="224">
        <f>K385*Config!H$40</f>
        <v>0</v>
      </c>
      <c r="AA385" s="224">
        <f>L385*Config!I$40</f>
        <v>0</v>
      </c>
      <c r="AB385" s="224">
        <f>M385*Config!J$40</f>
        <v>0</v>
      </c>
      <c r="AC385" s="224">
        <f>N385*Config!K$40</f>
        <v>0</v>
      </c>
      <c r="AD385" s="224">
        <f>O385*Config!L$40</f>
        <v>0</v>
      </c>
      <c r="AE385" s="224">
        <f>P385*Config!M$40</f>
        <v>0</v>
      </c>
      <c r="AF385" s="224">
        <f>Q385*Config!N$40</f>
        <v>0</v>
      </c>
      <c r="AG385" s="225">
        <f>R385*Config!O$40</f>
        <v>0</v>
      </c>
      <c r="AH385" s="226">
        <f t="shared" si="35"/>
        <v>0</v>
      </c>
      <c r="AI385" s="220">
        <f t="shared" si="36"/>
        <v>0</v>
      </c>
      <c r="AJ385" s="224">
        <f t="shared" si="37"/>
        <v>0</v>
      </c>
      <c r="AK385" s="225">
        <f t="shared" si="38"/>
        <v>0</v>
      </c>
      <c r="AL385" s="227" t="str">
        <f>IF(OR(SUM(X385:AG385)&lt;&gt;0,A385="EH"),INDEX(CASH!$B:$B,MATCH(A385,CASH!$A:$A,0)),"")</f>
        <v/>
      </c>
      <c r="AM385" s="230">
        <v>2100</v>
      </c>
      <c r="AN385" s="228">
        <f t="shared" si="39"/>
        <v>0.77826492135129255</v>
      </c>
      <c r="AO385" s="122" t="str">
        <f>IF(ISERROR(VLOOKUP(A385,Config!$A$12:$A$32,1,FALSE)),LEFT(A385,2),"PRL")</f>
        <v>TS</v>
      </c>
      <c r="AP385" s="122" t="str">
        <f t="shared" si="40"/>
        <v>TS175s</v>
      </c>
      <c r="AQ385" s="163" t="s">
        <v>882</v>
      </c>
      <c r="AR385" s="229" t="s">
        <v>781</v>
      </c>
      <c r="AS385" s="367" t="str">
        <f>IF(ISERROR(VLOOKUP($A385,'RAB Cat Lookup'!$B$4:$E$351,2,FALSE))=TRUE,"Unallocated",VLOOKUP($A385,'RAB Cat Lookup'!$B$4:$E$351,2,FALSE))</f>
        <v>Std</v>
      </c>
      <c r="AT385" s="367" t="str">
        <f>IF(ISERROR(VLOOKUP($A385,'RAB Cat Lookup'!$B$4:$E$351,4,FALSE))=TRUE,"Unallocated",VLOOKUP($A385,'RAB Cat Lookup'!$B$4:$E$351,4,FALSE))</f>
        <v>Substations</v>
      </c>
      <c r="AU385" s="121" t="str">
        <f t="shared" si="41"/>
        <v/>
      </c>
    </row>
    <row r="386" spans="1:47" x14ac:dyDescent="0.25">
      <c r="A386" s="217" t="s">
        <v>345</v>
      </c>
      <c r="B386" s="217" t="s">
        <v>346</v>
      </c>
      <c r="C386" s="123" t="s">
        <v>512</v>
      </c>
      <c r="D386" s="218">
        <f>S386/Config!A$40</f>
        <v>0</v>
      </c>
      <c r="E386" s="219">
        <f>T386/Config!B$40</f>
        <v>4042.6366373437495</v>
      </c>
      <c r="F386" s="219">
        <f>U386/Config!C$40</f>
        <v>300347.73706250009</v>
      </c>
      <c r="G386" s="219">
        <f>V386/Config!D$40</f>
        <v>1639041.3072500003</v>
      </c>
      <c r="H386" s="219">
        <f>IF('Division Lvl'!H386="","",'Division Lvl'!H386/Escalators!C$11)</f>
        <v>2245214.7999999998</v>
      </c>
      <c r="I386" s="220">
        <f>IF('Division Lvl'!I386="","",'Division Lvl'!I386/Escalators!D$11)</f>
        <v>0</v>
      </c>
      <c r="J386" s="220">
        <f>IF('Division Lvl'!J386="","",'Division Lvl'!J386/Escalators!E$11)</f>
        <v>915540.1819816553</v>
      </c>
      <c r="K386" s="220">
        <f>IF('Division Lvl'!K386="","",'Division Lvl'!K386/Escalators!F$11)</f>
        <v>760941.13915449614</v>
      </c>
      <c r="L386" s="220">
        <f>IF('Division Lvl'!L386="","",'Division Lvl'!L386/Escalators!G$11)</f>
        <v>0</v>
      </c>
      <c r="M386" s="220">
        <f>IF('Division Lvl'!M386="","",'Division Lvl'!M386/Escalators!H$11)</f>
        <v>0</v>
      </c>
      <c r="N386" s="220">
        <f>IF('Division Lvl'!N386="","",'Division Lvl'!N386/Escalators!I$11)</f>
        <v>0</v>
      </c>
      <c r="O386" s="220">
        <f>IF('Division Lvl'!O386="","",'Division Lvl'!O386/Escalators!J$11)</f>
        <v>0</v>
      </c>
      <c r="P386" s="220">
        <f>IF('Division Lvl'!P386="","",'Division Lvl'!P386/Escalators!K$11)</f>
        <v>0</v>
      </c>
      <c r="Q386" s="220">
        <f>IF('Division Lvl'!Q386="","",'Division Lvl'!Q386/Escalators!L$11)</f>
        <v>0</v>
      </c>
      <c r="R386" s="221">
        <v>0</v>
      </c>
      <c r="S386" s="222">
        <v>0</v>
      </c>
      <c r="T386" s="223">
        <v>3753.9900000000002</v>
      </c>
      <c r="U386" s="223">
        <v>285875.3000000001</v>
      </c>
      <c r="V386" s="223">
        <v>1599064.6900000004</v>
      </c>
      <c r="W386" s="223">
        <v>2245214.7999999998</v>
      </c>
      <c r="X386" s="224">
        <f>I386*Config!F$40</f>
        <v>0</v>
      </c>
      <c r="Y386" s="224">
        <f>J386*Config!G$40</f>
        <v>961889.40369447658</v>
      </c>
      <c r="Z386" s="224">
        <f>K386*Config!H$40</f>
        <v>819450.37893229723</v>
      </c>
      <c r="AA386" s="224">
        <f>L386*Config!I$40</f>
        <v>0</v>
      </c>
      <c r="AB386" s="224">
        <f>M386*Config!J$40</f>
        <v>0</v>
      </c>
      <c r="AC386" s="224">
        <f>N386*Config!K$40</f>
        <v>0</v>
      </c>
      <c r="AD386" s="224">
        <f>O386*Config!L$40</f>
        <v>0</v>
      </c>
      <c r="AE386" s="224">
        <f>P386*Config!M$40</f>
        <v>0</v>
      </c>
      <c r="AF386" s="224">
        <f>Q386*Config!N$40</f>
        <v>0</v>
      </c>
      <c r="AG386" s="225">
        <f>R386*Config!O$40</f>
        <v>0</v>
      </c>
      <c r="AH386" s="226">
        <f t="shared" ref="AH386:AH418" si="42">SUM(I386:M386)</f>
        <v>1676481.3211361514</v>
      </c>
      <c r="AI386" s="220">
        <f t="shared" ref="AI386:AI418" si="43">SUM(I386:R386)</f>
        <v>1676481.3211361514</v>
      </c>
      <c r="AJ386" s="224">
        <f t="shared" ref="AJ386:AJ418" si="44">SUM(X386:AB386)</f>
        <v>1781339.7826267737</v>
      </c>
      <c r="AK386" s="225">
        <f t="shared" ref="AK386:AK418" si="45">SUM(X386:AG386)</f>
        <v>1781339.7826267737</v>
      </c>
      <c r="AL386" s="227">
        <f>IF(OR(SUM(X386:AG386)&lt;&gt;0,A386="EH"),INDEX(CASH!$B:$B,MATCH(A386,CASH!$A:$A,0)),"")</f>
        <v>330</v>
      </c>
      <c r="AM386" s="122">
        <f>AL386*VLOOKUP(C386,Config!$A$3:$C$9,3,FALSE)</f>
        <v>4950</v>
      </c>
      <c r="AN386" s="228">
        <f t="shared" ref="AN386:AN418" si="46">SUMIF($AM$2:$AM$418,"&gt;="&amp;AM386,$AJ$2:$AJ$418)/SUM($AJ$2:$AJ$418)</f>
        <v>0.12482092704578877</v>
      </c>
      <c r="AO386" s="122" t="str">
        <f>IF(ISERROR(VLOOKUP(A386,Config!$A$12:$A$32,1,FALSE)),LEFT(A386,2),"PRL")</f>
        <v>TS</v>
      </c>
      <c r="AP386" s="122" t="str">
        <f t="shared" ref="AP386:AP418" si="47">A386&amp;IF(LEFT(C386)="P",LOWER(MID(C386,11,1)),"")</f>
        <v>TS177s</v>
      </c>
      <c r="AQ386" s="163" t="s">
        <v>882</v>
      </c>
      <c r="AR386" s="229" t="s">
        <v>781</v>
      </c>
      <c r="AS386" s="367" t="str">
        <f>IF(ISERROR(VLOOKUP($A386,'RAB Cat Lookup'!$B$4:$E$351,2,FALSE))=TRUE,"Unallocated",VLOOKUP($A386,'RAB Cat Lookup'!$B$4:$E$351,2,FALSE))</f>
        <v>Std</v>
      </c>
      <c r="AT386" s="367" t="str">
        <f>IF(ISERROR(VLOOKUP($A386,'RAB Cat Lookup'!$B$4:$E$351,4,FALSE))=TRUE,"Unallocated",VLOOKUP($A386,'RAB Cat Lookup'!$B$4:$E$351,4,FALSE))</f>
        <v>Substations</v>
      </c>
      <c r="AU386" s="121" t="str">
        <f t="shared" si="41"/>
        <v/>
      </c>
    </row>
    <row r="387" spans="1:47" x14ac:dyDescent="0.25">
      <c r="A387" s="217" t="s">
        <v>726</v>
      </c>
      <c r="B387" s="217" t="s">
        <v>806</v>
      </c>
      <c r="C387" s="123" t="s">
        <v>513</v>
      </c>
      <c r="D387" s="218">
        <f>S387/Config!A$40</f>
        <v>0</v>
      </c>
      <c r="E387" s="219">
        <f>T387/Config!B$40</f>
        <v>6499.5625982812489</v>
      </c>
      <c r="F387" s="219">
        <f>U387/Config!C$40</f>
        <v>285176.49143125006</v>
      </c>
      <c r="G387" s="219">
        <f>V387/Config!D$40</f>
        <v>109516.80149999999</v>
      </c>
      <c r="H387" s="219">
        <f>IF('Division Lvl'!H387="","",'Division Lvl'!H387/Escalators!C$11)</f>
        <v>0</v>
      </c>
      <c r="I387" s="220">
        <f>IF('Division Lvl'!I387="","",'Division Lvl'!I387/Escalators!D$11)</f>
        <v>0</v>
      </c>
      <c r="J387" s="220">
        <f>IF('Division Lvl'!J387="","",'Division Lvl'!J387/Escalators!E$11)</f>
        <v>0</v>
      </c>
      <c r="K387" s="220">
        <f>IF('Division Lvl'!K387="","",'Division Lvl'!K387/Escalators!F$11)</f>
        <v>0</v>
      </c>
      <c r="L387" s="220">
        <f>IF('Division Lvl'!L387="","",'Division Lvl'!L387/Escalators!G$11)</f>
        <v>0</v>
      </c>
      <c r="M387" s="220">
        <f>IF('Division Lvl'!M387="","",'Division Lvl'!M387/Escalators!H$11)</f>
        <v>0</v>
      </c>
      <c r="N387" s="220">
        <f>IF('Division Lvl'!N387="","",'Division Lvl'!N387/Escalators!I$11)</f>
        <v>0</v>
      </c>
      <c r="O387" s="220">
        <f>IF('Division Lvl'!O387="","",'Division Lvl'!O387/Escalators!J$11)</f>
        <v>0</v>
      </c>
      <c r="P387" s="220">
        <f>IF('Division Lvl'!P387="","",'Division Lvl'!P387/Escalators!K$11)</f>
        <v>0</v>
      </c>
      <c r="Q387" s="220">
        <f>IF('Division Lvl'!Q387="","",'Division Lvl'!Q387/Escalators!L$11)</f>
        <v>0</v>
      </c>
      <c r="R387" s="221">
        <v>0</v>
      </c>
      <c r="S387" s="222">
        <v>0</v>
      </c>
      <c r="T387" s="223">
        <v>6035.49</v>
      </c>
      <c r="U387" s="223">
        <v>271435.09000000008</v>
      </c>
      <c r="V387" s="223">
        <v>106845.66</v>
      </c>
      <c r="W387" s="223">
        <v>0</v>
      </c>
      <c r="X387" s="224">
        <f>I387*Config!F$40</f>
        <v>0</v>
      </c>
      <c r="Y387" s="224">
        <f>J387*Config!G$40</f>
        <v>0</v>
      </c>
      <c r="Z387" s="224">
        <f>K387*Config!H$40</f>
        <v>0</v>
      </c>
      <c r="AA387" s="224">
        <f>L387*Config!I$40</f>
        <v>0</v>
      </c>
      <c r="AB387" s="224">
        <f>M387*Config!J$40</f>
        <v>0</v>
      </c>
      <c r="AC387" s="224">
        <f>N387*Config!K$40</f>
        <v>0</v>
      </c>
      <c r="AD387" s="224">
        <f>O387*Config!L$40</f>
        <v>0</v>
      </c>
      <c r="AE387" s="224">
        <f>P387*Config!M$40</f>
        <v>0</v>
      </c>
      <c r="AF387" s="224">
        <f>Q387*Config!N$40</f>
        <v>0</v>
      </c>
      <c r="AG387" s="225">
        <f>R387*Config!O$40</f>
        <v>0</v>
      </c>
      <c r="AH387" s="226">
        <f t="shared" si="42"/>
        <v>0</v>
      </c>
      <c r="AI387" s="220">
        <f t="shared" si="43"/>
        <v>0</v>
      </c>
      <c r="AJ387" s="224">
        <f t="shared" si="44"/>
        <v>0</v>
      </c>
      <c r="AK387" s="225">
        <f t="shared" si="45"/>
        <v>0</v>
      </c>
      <c r="AL387" s="227" t="str">
        <f>IF(OR(SUM(X387:AG387)&lt;&gt;0,A387="EH"),INDEX(CASH!$B:$B,MATCH(A387,CASH!$A:$A,0)),"")</f>
        <v/>
      </c>
      <c r="AM387" s="230">
        <v>3000</v>
      </c>
      <c r="AN387" s="228">
        <f t="shared" si="46"/>
        <v>0.58182585871674408</v>
      </c>
      <c r="AO387" s="122" t="str">
        <f>IF(ISERROR(VLOOKUP(A387,Config!$A$12:$A$32,1,FALSE)),LEFT(A387,2),"PRL")</f>
        <v>TS</v>
      </c>
      <c r="AP387" s="122" t="str">
        <f t="shared" si="47"/>
        <v>TS178</v>
      </c>
      <c r="AQ387" s="163" t="s">
        <v>882</v>
      </c>
      <c r="AR387" s="229" t="s">
        <v>781</v>
      </c>
      <c r="AS387" s="367" t="str">
        <f>IF(ISERROR(VLOOKUP($A387,'RAB Cat Lookup'!$B$4:$E$351,2,FALSE))=TRUE,"Unallocated",VLOOKUP($A387,'RAB Cat Lookup'!$B$4:$E$351,2,FALSE))</f>
        <v>Std</v>
      </c>
      <c r="AT387" s="367" t="str">
        <f>IF(ISERROR(VLOOKUP($A387,'RAB Cat Lookup'!$B$4:$E$351,4,FALSE))=TRUE,"Unallocated",VLOOKUP($A387,'RAB Cat Lookup'!$B$4:$E$351,4,FALSE))</f>
        <v>Substations</v>
      </c>
      <c r="AU387" s="121" t="str">
        <f t="shared" si="41"/>
        <v/>
      </c>
    </row>
    <row r="388" spans="1:47" x14ac:dyDescent="0.25">
      <c r="A388" s="217" t="s">
        <v>708</v>
      </c>
      <c r="B388" s="217" t="s">
        <v>713</v>
      </c>
      <c r="C388" s="123" t="s">
        <v>512</v>
      </c>
      <c r="D388" s="218">
        <f>S388/Config!A$40</f>
        <v>0</v>
      </c>
      <c r="E388" s="219">
        <f>T388/Config!B$40</f>
        <v>0</v>
      </c>
      <c r="F388" s="219">
        <f>U388/Config!C$40</f>
        <v>0</v>
      </c>
      <c r="G388" s="219">
        <f>V388/Config!D$40</f>
        <v>307198.71150000009</v>
      </c>
      <c r="H388" s="219">
        <f>IF('Division Lvl'!H388="","",'Division Lvl'!H388/Escalators!C$11)</f>
        <v>237836.91</v>
      </c>
      <c r="I388" s="220">
        <f>IF('Division Lvl'!I388="","",'Division Lvl'!I388/Escalators!D$11)</f>
        <v>0</v>
      </c>
      <c r="J388" s="220">
        <f>IF('Division Lvl'!J388="","",'Division Lvl'!J388/Escalators!E$11)</f>
        <v>0</v>
      </c>
      <c r="K388" s="220">
        <f>IF('Division Lvl'!K388="","",'Division Lvl'!K388/Escalators!F$11)</f>
        <v>0</v>
      </c>
      <c r="L388" s="220">
        <f>IF('Division Lvl'!L388="","",'Division Lvl'!L388/Escalators!G$11)</f>
        <v>0</v>
      </c>
      <c r="M388" s="220">
        <f>IF('Division Lvl'!M388="","",'Division Lvl'!M388/Escalators!H$11)</f>
        <v>0</v>
      </c>
      <c r="N388" s="220">
        <f>IF('Division Lvl'!N388="","",'Division Lvl'!N388/Escalators!I$11)</f>
        <v>0</v>
      </c>
      <c r="O388" s="220">
        <f>IF('Division Lvl'!O388="","",'Division Lvl'!O388/Escalators!J$11)</f>
        <v>0</v>
      </c>
      <c r="P388" s="220">
        <f>IF('Division Lvl'!P388="","",'Division Lvl'!P388/Escalators!K$11)</f>
        <v>0</v>
      </c>
      <c r="Q388" s="220">
        <f>IF('Division Lvl'!Q388="","",'Division Lvl'!Q388/Escalators!L$11)</f>
        <v>0</v>
      </c>
      <c r="R388" s="221">
        <v>0</v>
      </c>
      <c r="S388" s="222">
        <v>0</v>
      </c>
      <c r="T388" s="223">
        <v>0</v>
      </c>
      <c r="U388" s="223">
        <v>0</v>
      </c>
      <c r="V388" s="223">
        <v>299706.06000000011</v>
      </c>
      <c r="W388" s="223">
        <v>237836.91</v>
      </c>
      <c r="X388" s="224">
        <f>I388*Config!F$40</f>
        <v>0</v>
      </c>
      <c r="Y388" s="224">
        <f>J388*Config!G$40</f>
        <v>0</v>
      </c>
      <c r="Z388" s="224">
        <f>K388*Config!H$40</f>
        <v>0</v>
      </c>
      <c r="AA388" s="224">
        <f>L388*Config!I$40</f>
        <v>0</v>
      </c>
      <c r="AB388" s="224">
        <f>M388*Config!J$40</f>
        <v>0</v>
      </c>
      <c r="AC388" s="224">
        <f>N388*Config!K$40</f>
        <v>0</v>
      </c>
      <c r="AD388" s="224">
        <f>O388*Config!L$40</f>
        <v>0</v>
      </c>
      <c r="AE388" s="224">
        <f>P388*Config!M$40</f>
        <v>0</v>
      </c>
      <c r="AF388" s="224">
        <f>Q388*Config!N$40</f>
        <v>0</v>
      </c>
      <c r="AG388" s="225">
        <f>R388*Config!O$40</f>
        <v>0</v>
      </c>
      <c r="AH388" s="226">
        <f t="shared" si="42"/>
        <v>0</v>
      </c>
      <c r="AI388" s="220">
        <f t="shared" si="43"/>
        <v>0</v>
      </c>
      <c r="AJ388" s="224">
        <f t="shared" si="44"/>
        <v>0</v>
      </c>
      <c r="AK388" s="225">
        <f t="shared" si="45"/>
        <v>0</v>
      </c>
      <c r="AL388" s="227" t="str">
        <f>IF(OR(SUM(X388:AG388)&lt;&gt;0,A388="EH"),INDEX(CASH!$B:$B,MATCH(A388,CASH!$A:$A,0)),"")</f>
        <v/>
      </c>
      <c r="AM388" s="230">
        <v>3150</v>
      </c>
      <c r="AN388" s="228">
        <f t="shared" si="46"/>
        <v>0.54548960248917278</v>
      </c>
      <c r="AO388" s="122" t="str">
        <f>IF(ISERROR(VLOOKUP(A388,Config!$A$12:$A$32,1,FALSE)),LEFT(A388,2),"PRL")</f>
        <v>TS</v>
      </c>
      <c r="AP388" s="122" t="str">
        <f t="shared" si="47"/>
        <v>TS179s</v>
      </c>
      <c r="AQ388" s="163" t="s">
        <v>882</v>
      </c>
      <c r="AR388" s="229" t="s">
        <v>781</v>
      </c>
      <c r="AS388" s="367" t="str">
        <f>IF(ISERROR(VLOOKUP($A388,'RAB Cat Lookup'!$B$4:$E$351,2,FALSE))=TRUE,"Unallocated",VLOOKUP($A388,'RAB Cat Lookup'!$B$4:$E$351,2,FALSE))</f>
        <v>Std</v>
      </c>
      <c r="AT388" s="367" t="str">
        <f>IF(ISERROR(VLOOKUP($A388,'RAB Cat Lookup'!$B$4:$E$351,4,FALSE))=TRUE,"Unallocated",VLOOKUP($A388,'RAB Cat Lookup'!$B$4:$E$351,4,FALSE))</f>
        <v>Substations</v>
      </c>
      <c r="AU388" s="121" t="str">
        <f t="shared" si="41"/>
        <v/>
      </c>
    </row>
    <row r="389" spans="1:47" x14ac:dyDescent="0.25">
      <c r="A389" s="217" t="s">
        <v>709</v>
      </c>
      <c r="B389" s="217" t="s">
        <v>714</v>
      </c>
      <c r="C389" s="123" t="s">
        <v>512</v>
      </c>
      <c r="D389" s="218">
        <f>S389/Config!A$40</f>
        <v>0</v>
      </c>
      <c r="E389" s="219">
        <f>T389/Config!B$40</f>
        <v>0</v>
      </c>
      <c r="F389" s="219">
        <f>U389/Config!C$40</f>
        <v>0</v>
      </c>
      <c r="G389" s="219">
        <f>V389/Config!D$40</f>
        <v>0</v>
      </c>
      <c r="H389" s="219">
        <f>IF('Division Lvl'!H389="","",'Division Lvl'!H389/Escalators!C$11)</f>
        <v>0</v>
      </c>
      <c r="I389" s="220">
        <f>IF('Division Lvl'!I389="","",'Division Lvl'!I389/Escalators!D$11)</f>
        <v>0</v>
      </c>
      <c r="J389" s="220">
        <f>IF('Division Lvl'!J389="","",'Division Lvl'!J389/Escalators!E$11)</f>
        <v>598392.27580500348</v>
      </c>
      <c r="K389" s="220">
        <f>IF('Division Lvl'!K389="","",'Division Lvl'!K389/Escalators!F$11)</f>
        <v>596816.57972901664</v>
      </c>
      <c r="L389" s="220">
        <f>IF('Division Lvl'!L389="","",'Division Lvl'!L389/Escalators!G$11)</f>
        <v>594989.21985076566</v>
      </c>
      <c r="M389" s="220">
        <f>IF('Division Lvl'!M389="","",'Division Lvl'!M389/Escalators!H$11)</f>
        <v>593375.19684002118</v>
      </c>
      <c r="N389" s="220">
        <f>IF('Division Lvl'!N389="","",'Division Lvl'!N389/Escalators!I$11)</f>
        <v>593375.19684002118</v>
      </c>
      <c r="O389" s="220">
        <f>IF('Division Lvl'!O389="","",'Division Lvl'!O389/Escalators!J$11)</f>
        <v>593375.19684002118</v>
      </c>
      <c r="P389" s="220">
        <f>IF('Division Lvl'!P389="","",'Division Lvl'!P389/Escalators!K$11)</f>
        <v>593375.19684002118</v>
      </c>
      <c r="Q389" s="220">
        <f>IF('Division Lvl'!Q389="","",'Division Lvl'!Q389/Escalators!L$11)</f>
        <v>593375.19684002118</v>
      </c>
      <c r="R389" s="221">
        <v>600000</v>
      </c>
      <c r="S389" s="222">
        <v>0</v>
      </c>
      <c r="T389" s="223">
        <v>0</v>
      </c>
      <c r="U389" s="223">
        <v>0</v>
      </c>
      <c r="V389" s="223">
        <v>0</v>
      </c>
      <c r="W389" s="223">
        <v>0</v>
      </c>
      <c r="X389" s="224">
        <f>I389*Config!F$40</f>
        <v>0</v>
      </c>
      <c r="Y389" s="224">
        <f>J389*Config!G$40</f>
        <v>628685.88476763177</v>
      </c>
      <c r="Z389" s="224">
        <f>K389*Config!H$40</f>
        <v>642706.17955474299</v>
      </c>
      <c r="AA389" s="224">
        <f>L389*Config!I$40</f>
        <v>656756.77065418719</v>
      </c>
      <c r="AB389" s="224">
        <f>M389*Config!J$40</f>
        <v>671349.57103039103</v>
      </c>
      <c r="AC389" s="224">
        <f>N389*Config!K$40</f>
        <v>688133.3103061507</v>
      </c>
      <c r="AD389" s="224">
        <f>O389*Config!L$40</f>
        <v>705336.64306380448</v>
      </c>
      <c r="AE389" s="224">
        <f>P389*Config!M$40</f>
        <v>722970.05914039956</v>
      </c>
      <c r="AF389" s="224">
        <f>Q389*Config!N$40</f>
        <v>741044.31061890943</v>
      </c>
      <c r="AG389" s="225">
        <f>R389*Config!O$40</f>
        <v>768050.72651781421</v>
      </c>
      <c r="AH389" s="226">
        <f t="shared" si="42"/>
        <v>2383573.2722248072</v>
      </c>
      <c r="AI389" s="220">
        <f t="shared" si="43"/>
        <v>5357074.0595848924</v>
      </c>
      <c r="AJ389" s="224">
        <f t="shared" si="44"/>
        <v>2599498.4060069527</v>
      </c>
      <c r="AK389" s="225">
        <f t="shared" si="45"/>
        <v>6225033.4556540307</v>
      </c>
      <c r="AL389" s="227">
        <f>IF(OR(SUM(X389:AG389)&lt;&gt;0,A389="EH"),INDEX(CASH!$B:$B,MATCH(A389,CASH!$A:$A,0)),"")</f>
        <v>140</v>
      </c>
      <c r="AM389" s="122">
        <f>AL389*VLOOKUP(C389,Config!$A$3:$C$9,3,FALSE)</f>
        <v>2100</v>
      </c>
      <c r="AN389" s="228">
        <f t="shared" si="46"/>
        <v>0.77826492135129255</v>
      </c>
      <c r="AO389" s="122" t="str">
        <f>IF(ISERROR(VLOOKUP(A389,Config!$A$12:$A$32,1,FALSE)),LEFT(A389,2),"PRL")</f>
        <v>TS</v>
      </c>
      <c r="AP389" s="122" t="str">
        <f t="shared" si="47"/>
        <v>TS180s</v>
      </c>
      <c r="AQ389" s="163" t="s">
        <v>882</v>
      </c>
      <c r="AR389" s="229" t="s">
        <v>781</v>
      </c>
      <c r="AS389" s="367" t="str">
        <f>IF(ISERROR(VLOOKUP($A389,'RAB Cat Lookup'!$B$4:$E$351,2,FALSE))=TRUE,"Unallocated",VLOOKUP($A389,'RAB Cat Lookup'!$B$4:$E$351,2,FALSE))</f>
        <v>Std</v>
      </c>
      <c r="AT389" s="367" t="str">
        <f>IF(ISERROR(VLOOKUP($A389,'RAB Cat Lookup'!$B$4:$E$351,4,FALSE))=TRUE,"Unallocated",VLOOKUP($A389,'RAB Cat Lookup'!$B$4:$E$351,4,FALSE))</f>
        <v>Substations</v>
      </c>
      <c r="AU389" s="121" t="str">
        <f t="shared" ref="AU389:AU418" si="48">IF(AND(AT389=1,SUM(AI389&lt;&gt;0)),A389,"")</f>
        <v/>
      </c>
    </row>
    <row r="390" spans="1:47" x14ac:dyDescent="0.25">
      <c r="A390" s="217" t="s">
        <v>710</v>
      </c>
      <c r="B390" s="217" t="s">
        <v>715</v>
      </c>
      <c r="C390" s="123" t="s">
        <v>512</v>
      </c>
      <c r="D390" s="218">
        <f>S390/Config!A$40</f>
        <v>0</v>
      </c>
      <c r="E390" s="219">
        <f>T390/Config!B$40</f>
        <v>0</v>
      </c>
      <c r="F390" s="219">
        <f>U390/Config!C$40</f>
        <v>3893.9419437500001</v>
      </c>
      <c r="G390" s="219">
        <f>V390/Config!D$40</f>
        <v>2406895.5802499973</v>
      </c>
      <c r="H390" s="219">
        <f>IF('Division Lvl'!H390="","",'Division Lvl'!H390/Escalators!C$11)</f>
        <v>377909</v>
      </c>
      <c r="I390" s="220">
        <f>IF('Division Lvl'!I390="","",'Division Lvl'!I390/Escalators!D$11)</f>
        <v>0</v>
      </c>
      <c r="J390" s="220">
        <f>IF('Division Lvl'!J390="","",'Division Lvl'!J390/Escalators!E$11)</f>
        <v>0</v>
      </c>
      <c r="K390" s="220">
        <f>IF('Division Lvl'!K390="","",'Division Lvl'!K390/Escalators!F$11)</f>
        <v>0</v>
      </c>
      <c r="L390" s="220">
        <f>IF('Division Lvl'!L390="","",'Division Lvl'!L390/Escalators!G$11)</f>
        <v>0</v>
      </c>
      <c r="M390" s="220">
        <f>IF('Division Lvl'!M390="","",'Division Lvl'!M390/Escalators!H$11)</f>
        <v>0</v>
      </c>
      <c r="N390" s="220">
        <f>IF('Division Lvl'!N390="","",'Division Lvl'!N390/Escalators!I$11)</f>
        <v>0</v>
      </c>
      <c r="O390" s="220">
        <f>IF('Division Lvl'!O390="","",'Division Lvl'!O390/Escalators!J$11)</f>
        <v>0</v>
      </c>
      <c r="P390" s="220">
        <f>IF('Division Lvl'!P390="","",'Division Lvl'!P390/Escalators!K$11)</f>
        <v>0</v>
      </c>
      <c r="Q390" s="220">
        <f>IF('Division Lvl'!Q390="","",'Division Lvl'!Q390/Escalators!L$11)</f>
        <v>0</v>
      </c>
      <c r="R390" s="221">
        <v>0</v>
      </c>
      <c r="S390" s="222">
        <v>0</v>
      </c>
      <c r="T390" s="223">
        <v>0</v>
      </c>
      <c r="U390" s="223">
        <v>3706.31</v>
      </c>
      <c r="V390" s="223">
        <v>2348190.8099999977</v>
      </c>
      <c r="W390" s="223">
        <v>377909</v>
      </c>
      <c r="X390" s="224">
        <f>I390*Config!F$40</f>
        <v>0</v>
      </c>
      <c r="Y390" s="224">
        <f>J390*Config!G$40</f>
        <v>0</v>
      </c>
      <c r="Z390" s="224">
        <f>K390*Config!H$40</f>
        <v>0</v>
      </c>
      <c r="AA390" s="224">
        <f>L390*Config!I$40</f>
        <v>0</v>
      </c>
      <c r="AB390" s="224">
        <f>M390*Config!J$40</f>
        <v>0</v>
      </c>
      <c r="AC390" s="224">
        <f>N390*Config!K$40</f>
        <v>0</v>
      </c>
      <c r="AD390" s="224">
        <f>O390*Config!L$40</f>
        <v>0</v>
      </c>
      <c r="AE390" s="224">
        <f>P390*Config!M$40</f>
        <v>0</v>
      </c>
      <c r="AF390" s="224">
        <f>Q390*Config!N$40</f>
        <v>0</v>
      </c>
      <c r="AG390" s="225">
        <f>R390*Config!O$40</f>
        <v>0</v>
      </c>
      <c r="AH390" s="226">
        <f t="shared" si="42"/>
        <v>0</v>
      </c>
      <c r="AI390" s="220">
        <f t="shared" si="43"/>
        <v>0</v>
      </c>
      <c r="AJ390" s="224">
        <f t="shared" si="44"/>
        <v>0</v>
      </c>
      <c r="AK390" s="225">
        <f t="shared" si="45"/>
        <v>0</v>
      </c>
      <c r="AL390" s="227" t="str">
        <f>IF(OR(SUM(X390:AG390)&lt;&gt;0,A390="EH"),INDEX(CASH!$B:$B,MATCH(A390,CASH!$A:$A,0)),"")</f>
        <v/>
      </c>
      <c r="AM390" s="230">
        <v>4050</v>
      </c>
      <c r="AN390" s="228">
        <f t="shared" si="46"/>
        <v>0.36998259076140289</v>
      </c>
      <c r="AO390" s="122" t="str">
        <f>IF(ISERROR(VLOOKUP(A390,Config!$A$12:$A$32,1,FALSE)),LEFT(A390,2),"PRL")</f>
        <v>TS</v>
      </c>
      <c r="AP390" s="122" t="str">
        <f t="shared" si="47"/>
        <v>TS181s</v>
      </c>
      <c r="AQ390" s="163" t="s">
        <v>882</v>
      </c>
      <c r="AR390" s="229" t="s">
        <v>781</v>
      </c>
      <c r="AS390" s="367" t="str">
        <f>IF(ISERROR(VLOOKUP($A390,'RAB Cat Lookup'!$B$4:$E$351,2,FALSE))=TRUE,"Unallocated",VLOOKUP($A390,'RAB Cat Lookup'!$B$4:$E$351,2,FALSE))</f>
        <v>Std</v>
      </c>
      <c r="AT390" s="367" t="str">
        <f>IF(ISERROR(VLOOKUP($A390,'RAB Cat Lookup'!$B$4:$E$351,4,FALSE))=TRUE,"Unallocated",VLOOKUP($A390,'RAB Cat Lookup'!$B$4:$E$351,4,FALSE))</f>
        <v>Substations</v>
      </c>
      <c r="AU390" s="121" t="str">
        <f t="shared" si="48"/>
        <v/>
      </c>
    </row>
    <row r="391" spans="1:47" x14ac:dyDescent="0.25">
      <c r="A391" s="217" t="s">
        <v>733</v>
      </c>
      <c r="B391" s="217" t="s">
        <v>734</v>
      </c>
      <c r="C391" s="123" t="s">
        <v>512</v>
      </c>
      <c r="D391" s="218">
        <f>S391/Config!A$40</f>
        <v>0</v>
      </c>
      <c r="E391" s="219">
        <f>T391/Config!B$40</f>
        <v>0</v>
      </c>
      <c r="F391" s="219">
        <f>U391/Config!C$40</f>
        <v>0</v>
      </c>
      <c r="G391" s="219">
        <f>V391/Config!D$40</f>
        <v>212316.15274999998</v>
      </c>
      <c r="H391" s="219">
        <f>IF('Division Lvl'!H391="","",'Division Lvl'!H391/Escalators!C$11)</f>
        <v>0</v>
      </c>
      <c r="I391" s="220">
        <f>IF('Division Lvl'!I391="","",'Division Lvl'!I391/Escalators!D$11)</f>
        <v>0</v>
      </c>
      <c r="J391" s="220">
        <f>IF('Division Lvl'!J391="","",'Division Lvl'!J391/Escalators!E$11)</f>
        <v>0</v>
      </c>
      <c r="K391" s="220">
        <f>IF('Division Lvl'!K391="","",'Division Lvl'!K391/Escalators!F$11)</f>
        <v>0</v>
      </c>
      <c r="L391" s="220">
        <f>IF('Division Lvl'!L391="","",'Division Lvl'!L391/Escalators!G$11)</f>
        <v>0</v>
      </c>
      <c r="M391" s="220">
        <f>IF('Division Lvl'!M391="","",'Division Lvl'!M391/Escalators!H$11)</f>
        <v>0</v>
      </c>
      <c r="N391" s="220">
        <f>IF('Division Lvl'!N391="","",'Division Lvl'!N391/Escalators!I$11)</f>
        <v>0</v>
      </c>
      <c r="O391" s="220">
        <f>IF('Division Lvl'!O391="","",'Division Lvl'!O391/Escalators!J$11)</f>
        <v>0</v>
      </c>
      <c r="P391" s="220">
        <f>IF('Division Lvl'!P391="","",'Division Lvl'!P391/Escalators!K$11)</f>
        <v>0</v>
      </c>
      <c r="Q391" s="220">
        <f>IF('Division Lvl'!Q391="","",'Division Lvl'!Q391/Escalators!L$11)</f>
        <v>0</v>
      </c>
      <c r="R391" s="221">
        <v>0</v>
      </c>
      <c r="S391" s="222">
        <v>0</v>
      </c>
      <c r="T391" s="223">
        <v>0</v>
      </c>
      <c r="U391" s="223">
        <v>0</v>
      </c>
      <c r="V391" s="223">
        <v>207137.71</v>
      </c>
      <c r="W391" s="223">
        <v>0</v>
      </c>
      <c r="X391" s="224">
        <f>I391*Config!F$40</f>
        <v>0</v>
      </c>
      <c r="Y391" s="224">
        <f>J391*Config!G$40</f>
        <v>0</v>
      </c>
      <c r="Z391" s="224">
        <f>K391*Config!H$40</f>
        <v>0</v>
      </c>
      <c r="AA391" s="224">
        <f>L391*Config!I$40</f>
        <v>0</v>
      </c>
      <c r="AB391" s="224">
        <f>M391*Config!J$40</f>
        <v>0</v>
      </c>
      <c r="AC391" s="224">
        <f>N391*Config!K$40</f>
        <v>0</v>
      </c>
      <c r="AD391" s="224">
        <f>O391*Config!L$40</f>
        <v>0</v>
      </c>
      <c r="AE391" s="224">
        <f>P391*Config!M$40</f>
        <v>0</v>
      </c>
      <c r="AF391" s="224">
        <f>Q391*Config!N$40</f>
        <v>0</v>
      </c>
      <c r="AG391" s="225">
        <f>R391*Config!O$40</f>
        <v>0</v>
      </c>
      <c r="AH391" s="226">
        <f t="shared" si="42"/>
        <v>0</v>
      </c>
      <c r="AI391" s="220">
        <f t="shared" si="43"/>
        <v>0</v>
      </c>
      <c r="AJ391" s="224">
        <f t="shared" si="44"/>
        <v>0</v>
      </c>
      <c r="AK391" s="225">
        <f t="shared" si="45"/>
        <v>0</v>
      </c>
      <c r="AL391" s="227" t="str">
        <f>IF(OR(SUM(X391:AG391)&lt;&gt;0,A391="EH"),INDEX(CASH!$B:$B,MATCH(A391,CASH!$A:$A,0)),"")</f>
        <v/>
      </c>
      <c r="AM391" s="230">
        <v>3450</v>
      </c>
      <c r="AN391" s="228">
        <f t="shared" si="46"/>
        <v>0.50988791794492228</v>
      </c>
      <c r="AO391" s="122" t="str">
        <f>IF(ISERROR(VLOOKUP(A391,Config!$A$12:$A$32,1,FALSE)),LEFT(A391,2),"PRL")</f>
        <v>TS</v>
      </c>
      <c r="AP391" s="122" t="str">
        <f t="shared" si="47"/>
        <v>TS182s</v>
      </c>
      <c r="AQ391" s="163" t="s">
        <v>882</v>
      </c>
      <c r="AR391" s="229" t="s">
        <v>781</v>
      </c>
      <c r="AS391" s="367" t="str">
        <f>IF(ISERROR(VLOOKUP($A391,'RAB Cat Lookup'!$B$4:$E$351,2,FALSE))=TRUE,"Unallocated",VLOOKUP($A391,'RAB Cat Lookup'!$B$4:$E$351,2,FALSE))</f>
        <v>Std</v>
      </c>
      <c r="AT391" s="367" t="str">
        <f>IF(ISERROR(VLOOKUP($A391,'RAB Cat Lookup'!$B$4:$E$351,4,FALSE))=TRUE,"Unallocated",VLOOKUP($A391,'RAB Cat Lookup'!$B$4:$E$351,4,FALSE))</f>
        <v>Substations</v>
      </c>
      <c r="AU391" s="121" t="str">
        <f t="shared" si="48"/>
        <v/>
      </c>
    </row>
    <row r="392" spans="1:47" x14ac:dyDescent="0.25">
      <c r="A392" s="217" t="s">
        <v>1065</v>
      </c>
      <c r="B392" s="217" t="s">
        <v>1087</v>
      </c>
      <c r="C392" s="123" t="s">
        <v>513</v>
      </c>
      <c r="D392" s="218">
        <f>S392/Config!A$40</f>
        <v>0</v>
      </c>
      <c r="E392" s="219">
        <f>T392/Config!B$40</f>
        <v>0</v>
      </c>
      <c r="F392" s="219">
        <f>U392/Config!C$40</f>
        <v>0</v>
      </c>
      <c r="G392" s="219">
        <f>V392/Config!D$40</f>
        <v>50391.234499999999</v>
      </c>
      <c r="H392" s="219">
        <f>IF('Division Lvl'!H392="","",'Division Lvl'!H392/Escalators!C$11)</f>
        <v>0</v>
      </c>
      <c r="I392" s="220">
        <f>IF('Division Lvl'!I392="","",'Division Lvl'!I392/Escalators!D$11)</f>
        <v>0</v>
      </c>
      <c r="J392" s="220">
        <f>IF('Division Lvl'!J392="","",'Division Lvl'!J392/Escalators!E$11)</f>
        <v>0</v>
      </c>
      <c r="K392" s="220">
        <f>IF('Division Lvl'!K392="","",'Division Lvl'!K392/Escalators!F$11)</f>
        <v>0</v>
      </c>
      <c r="L392" s="220">
        <f>IF('Division Lvl'!L392="","",'Division Lvl'!L392/Escalators!G$11)</f>
        <v>0</v>
      </c>
      <c r="M392" s="220">
        <f>IF('Division Lvl'!M392="","",'Division Lvl'!M392/Escalators!H$11)</f>
        <v>0</v>
      </c>
      <c r="N392" s="220">
        <f>IF('Division Lvl'!N392="","",'Division Lvl'!N392/Escalators!I$11)</f>
        <v>0</v>
      </c>
      <c r="O392" s="220">
        <f>IF('Division Lvl'!O392="","",'Division Lvl'!O392/Escalators!J$11)</f>
        <v>0</v>
      </c>
      <c r="P392" s="220">
        <f>IF('Division Lvl'!P392="","",'Division Lvl'!P392/Escalators!K$11)</f>
        <v>0</v>
      </c>
      <c r="Q392" s="220">
        <f>IF('Division Lvl'!Q392="","",'Division Lvl'!Q392/Escalators!L$11)</f>
        <v>0</v>
      </c>
      <c r="R392" s="221">
        <v>0</v>
      </c>
      <c r="S392" s="222">
        <v>0</v>
      </c>
      <c r="T392" s="223">
        <v>0</v>
      </c>
      <c r="U392" s="223">
        <v>0</v>
      </c>
      <c r="V392" s="223">
        <v>49162.18</v>
      </c>
      <c r="W392" s="223">
        <v>0</v>
      </c>
      <c r="X392" s="224">
        <f>I392*Config!F$40</f>
        <v>0</v>
      </c>
      <c r="Y392" s="224">
        <f>J392*Config!G$40</f>
        <v>0</v>
      </c>
      <c r="Z392" s="224">
        <f>K392*Config!H$40</f>
        <v>0</v>
      </c>
      <c r="AA392" s="224">
        <f>L392*Config!I$40</f>
        <v>0</v>
      </c>
      <c r="AB392" s="224">
        <f>M392*Config!J$40</f>
        <v>0</v>
      </c>
      <c r="AC392" s="224">
        <f>N392*Config!K$40</f>
        <v>0</v>
      </c>
      <c r="AD392" s="224">
        <f>O392*Config!L$40</f>
        <v>0</v>
      </c>
      <c r="AE392" s="224">
        <f>P392*Config!M$40</f>
        <v>0</v>
      </c>
      <c r="AF392" s="224">
        <f>Q392*Config!N$40</f>
        <v>0</v>
      </c>
      <c r="AG392" s="225">
        <f>R392*Config!O$40</f>
        <v>0</v>
      </c>
      <c r="AH392" s="226">
        <f t="shared" si="42"/>
        <v>0</v>
      </c>
      <c r="AI392" s="220">
        <f t="shared" si="43"/>
        <v>0</v>
      </c>
      <c r="AJ392" s="224">
        <f t="shared" si="44"/>
        <v>0</v>
      </c>
      <c r="AK392" s="225">
        <f t="shared" si="45"/>
        <v>0</v>
      </c>
      <c r="AL392" s="227" t="str">
        <f>IF(OR(SUM(X392:AG392)&lt;&gt;0,A392="EH"),INDEX(CASH!$B:$B,MATCH(A392,CASH!$A:$A,0)),"")</f>
        <v/>
      </c>
      <c r="AM392" s="231">
        <v>4950</v>
      </c>
      <c r="AN392" s="228">
        <f t="shared" si="46"/>
        <v>0.12482092704578877</v>
      </c>
      <c r="AO392" s="122" t="str">
        <f>IF(ISERROR(VLOOKUP(A392,Config!$A$12:$A$32,1,FALSE)),LEFT(A392,2),"PRL")</f>
        <v>TS</v>
      </c>
      <c r="AP392" s="122" t="str">
        <f t="shared" si="47"/>
        <v>TS183</v>
      </c>
      <c r="AQ392" s="163" t="s">
        <v>882</v>
      </c>
      <c r="AR392" s="229" t="s">
        <v>781</v>
      </c>
      <c r="AS392" s="367" t="str">
        <f>IF(ISERROR(VLOOKUP($A392,'RAB Cat Lookup'!$B$4:$E$351,2,FALSE))=TRUE,"Unallocated",VLOOKUP($A392,'RAB Cat Lookup'!$B$4:$E$351,2,FALSE))</f>
        <v>Std</v>
      </c>
      <c r="AT392" s="367" t="str">
        <f>IF(ISERROR(VLOOKUP($A392,'RAB Cat Lookup'!$B$4:$E$351,4,FALSE))=TRUE,"Unallocated",VLOOKUP($A392,'RAB Cat Lookup'!$B$4:$E$351,4,FALSE))</f>
        <v>Substations</v>
      </c>
      <c r="AU392" s="121" t="str">
        <f t="shared" si="48"/>
        <v/>
      </c>
    </row>
    <row r="393" spans="1:47" x14ac:dyDescent="0.25">
      <c r="A393" s="217" t="s">
        <v>816</v>
      </c>
      <c r="B393" s="217" t="s">
        <v>834</v>
      </c>
      <c r="C393" s="123" t="s">
        <v>513</v>
      </c>
      <c r="D393" s="218">
        <f>S393/Config!A$40</f>
        <v>0</v>
      </c>
      <c r="E393" s="219">
        <f>T393/Config!B$40</f>
        <v>0</v>
      </c>
      <c r="F393" s="219">
        <f>U393/Config!C$40</f>
        <v>0</v>
      </c>
      <c r="G393" s="219">
        <f>V393/Config!D$40</f>
        <v>1182549.6544999999</v>
      </c>
      <c r="H393" s="219">
        <f>IF('Division Lvl'!H393="","",'Division Lvl'!H393/Escalators!C$11)</f>
        <v>946244</v>
      </c>
      <c r="I393" s="220">
        <f>IF('Division Lvl'!I393="","",'Division Lvl'!I393/Escalators!D$11)</f>
        <v>0</v>
      </c>
      <c r="J393" s="220">
        <f>IF('Division Lvl'!J393="","",'Division Lvl'!J393/Escalators!E$11)</f>
        <v>0</v>
      </c>
      <c r="K393" s="220">
        <f>IF('Division Lvl'!K393="","",'Division Lvl'!K393/Escalators!F$11)</f>
        <v>0</v>
      </c>
      <c r="L393" s="220">
        <f>IF('Division Lvl'!L393="","",'Division Lvl'!L393/Escalators!G$11)</f>
        <v>0</v>
      </c>
      <c r="M393" s="220">
        <f>IF('Division Lvl'!M393="","",'Division Lvl'!M393/Escalators!H$11)</f>
        <v>0</v>
      </c>
      <c r="N393" s="220">
        <f>IF('Division Lvl'!N393="","",'Division Lvl'!N393/Escalators!I$11)</f>
        <v>0</v>
      </c>
      <c r="O393" s="220">
        <f>IF('Division Lvl'!O393="","",'Division Lvl'!O393/Escalators!J$11)</f>
        <v>0</v>
      </c>
      <c r="P393" s="220">
        <f>IF('Division Lvl'!P393="","",'Division Lvl'!P393/Escalators!K$11)</f>
        <v>0</v>
      </c>
      <c r="Q393" s="220">
        <f>IF('Division Lvl'!Q393="","",'Division Lvl'!Q393/Escalators!L$11)</f>
        <v>0</v>
      </c>
      <c r="R393" s="221">
        <v>0</v>
      </c>
      <c r="S393" s="222">
        <v>0</v>
      </c>
      <c r="T393" s="223">
        <v>0</v>
      </c>
      <c r="U393" s="223">
        <v>0</v>
      </c>
      <c r="V393" s="223">
        <v>1153706.98</v>
      </c>
      <c r="W393" s="223">
        <v>946244</v>
      </c>
      <c r="X393" s="224">
        <f>I393*Config!F$40</f>
        <v>0</v>
      </c>
      <c r="Y393" s="224">
        <f>J393*Config!G$40</f>
        <v>0</v>
      </c>
      <c r="Z393" s="224">
        <f>K393*Config!H$40</f>
        <v>0</v>
      </c>
      <c r="AA393" s="224">
        <f>L393*Config!I$40</f>
        <v>0</v>
      </c>
      <c r="AB393" s="224">
        <f>M393*Config!J$40</f>
        <v>0</v>
      </c>
      <c r="AC393" s="224">
        <f>N393*Config!K$40</f>
        <v>0</v>
      </c>
      <c r="AD393" s="224">
        <f>O393*Config!L$40</f>
        <v>0</v>
      </c>
      <c r="AE393" s="224">
        <f>P393*Config!M$40</f>
        <v>0</v>
      </c>
      <c r="AF393" s="224">
        <f>Q393*Config!N$40</f>
        <v>0</v>
      </c>
      <c r="AG393" s="225">
        <f>R393*Config!O$40</f>
        <v>0</v>
      </c>
      <c r="AH393" s="226">
        <f t="shared" si="42"/>
        <v>0</v>
      </c>
      <c r="AI393" s="220">
        <f t="shared" si="43"/>
        <v>0</v>
      </c>
      <c r="AJ393" s="224">
        <f t="shared" si="44"/>
        <v>0</v>
      </c>
      <c r="AK393" s="225">
        <f t="shared" si="45"/>
        <v>0</v>
      </c>
      <c r="AL393" s="227" t="str">
        <f>IF(OR(SUM(X393:AG393)&lt;&gt;0,A393="EH"),INDEX(CASH!$B:$B,MATCH(A393,CASH!$A:$A,0)),"")</f>
        <v/>
      </c>
      <c r="AM393" s="230">
        <v>4500</v>
      </c>
      <c r="AN393" s="228">
        <f t="shared" si="46"/>
        <v>0.25395950357025276</v>
      </c>
      <c r="AO393" s="122" t="str">
        <f>IF(ISERROR(VLOOKUP(A393,Config!$A$12:$A$32,1,FALSE)),LEFT(A393,2),"PRL")</f>
        <v>TS</v>
      </c>
      <c r="AP393" s="122" t="str">
        <f t="shared" si="47"/>
        <v>TS184</v>
      </c>
      <c r="AQ393" s="163" t="s">
        <v>882</v>
      </c>
      <c r="AR393" s="229" t="s">
        <v>781</v>
      </c>
      <c r="AS393" s="367" t="str">
        <f>IF(ISERROR(VLOOKUP($A393,'RAB Cat Lookup'!$B$4:$E$351,2,FALSE))=TRUE,"Unallocated",VLOOKUP($A393,'RAB Cat Lookup'!$B$4:$E$351,2,FALSE))</f>
        <v>Std</v>
      </c>
      <c r="AT393" s="367" t="str">
        <f>IF(ISERROR(VLOOKUP($A393,'RAB Cat Lookup'!$B$4:$E$351,4,FALSE))=TRUE,"Unallocated",VLOOKUP($A393,'RAB Cat Lookup'!$B$4:$E$351,4,FALSE))</f>
        <v>Substations</v>
      </c>
      <c r="AU393" s="121" t="str">
        <f t="shared" si="48"/>
        <v/>
      </c>
    </row>
    <row r="394" spans="1:47" x14ac:dyDescent="0.25">
      <c r="A394" s="217" t="s">
        <v>817</v>
      </c>
      <c r="B394" s="217" t="s">
        <v>835</v>
      </c>
      <c r="C394" s="123" t="s">
        <v>513</v>
      </c>
      <c r="D394" s="218">
        <f>S394/Config!A$40</f>
        <v>0</v>
      </c>
      <c r="E394" s="219">
        <f>T394/Config!B$40</f>
        <v>0</v>
      </c>
      <c r="F394" s="219">
        <f>U394/Config!C$40</f>
        <v>0</v>
      </c>
      <c r="G394" s="219">
        <f>V394/Config!D$40</f>
        <v>1479735.1307500002</v>
      </c>
      <c r="H394" s="219">
        <f>IF('Division Lvl'!H394="","",'Division Lvl'!H394/Escalators!C$11)</f>
        <v>2086556.6199999999</v>
      </c>
      <c r="I394" s="220">
        <f>IF('Division Lvl'!I394="","",'Division Lvl'!I394/Escalators!D$11)</f>
        <v>0</v>
      </c>
      <c r="J394" s="220">
        <f>IF('Division Lvl'!J394="","",'Division Lvl'!J394/Escalators!E$11)</f>
        <v>0</v>
      </c>
      <c r="K394" s="220">
        <f>IF('Division Lvl'!K394="","",'Division Lvl'!K394/Escalators!F$11)</f>
        <v>0</v>
      </c>
      <c r="L394" s="220">
        <f>IF('Division Lvl'!L394="","",'Division Lvl'!L394/Escalators!G$11)</f>
        <v>0</v>
      </c>
      <c r="M394" s="220">
        <f>IF('Division Lvl'!M394="","",'Division Lvl'!M394/Escalators!H$11)</f>
        <v>0</v>
      </c>
      <c r="N394" s="220">
        <f>IF('Division Lvl'!N394="","",'Division Lvl'!N394/Escalators!I$11)</f>
        <v>0</v>
      </c>
      <c r="O394" s="220">
        <f>IF('Division Lvl'!O394="","",'Division Lvl'!O394/Escalators!J$11)</f>
        <v>0</v>
      </c>
      <c r="P394" s="220">
        <f>IF('Division Lvl'!P394="","",'Division Lvl'!P394/Escalators!K$11)</f>
        <v>0</v>
      </c>
      <c r="Q394" s="220">
        <f>IF('Division Lvl'!Q394="","",'Division Lvl'!Q394/Escalators!L$11)</f>
        <v>0</v>
      </c>
      <c r="R394" s="221">
        <v>0</v>
      </c>
      <c r="S394" s="222">
        <v>0</v>
      </c>
      <c r="T394" s="223">
        <v>0</v>
      </c>
      <c r="U394" s="223">
        <v>0</v>
      </c>
      <c r="V394" s="223">
        <v>1443644.0300000003</v>
      </c>
      <c r="W394" s="223">
        <v>2086556.6199999999</v>
      </c>
      <c r="X394" s="224">
        <f>I394*Config!F$40</f>
        <v>0</v>
      </c>
      <c r="Y394" s="224">
        <f>J394*Config!G$40</f>
        <v>0</v>
      </c>
      <c r="Z394" s="224">
        <f>K394*Config!H$40</f>
        <v>0</v>
      </c>
      <c r="AA394" s="224">
        <f>L394*Config!I$40</f>
        <v>0</v>
      </c>
      <c r="AB394" s="224">
        <f>M394*Config!J$40</f>
        <v>0</v>
      </c>
      <c r="AC394" s="224">
        <f>N394*Config!K$40</f>
        <v>0</v>
      </c>
      <c r="AD394" s="224">
        <f>O394*Config!L$40</f>
        <v>0</v>
      </c>
      <c r="AE394" s="224">
        <f>P394*Config!M$40</f>
        <v>0</v>
      </c>
      <c r="AF394" s="224">
        <f>Q394*Config!N$40</f>
        <v>0</v>
      </c>
      <c r="AG394" s="225">
        <f>R394*Config!O$40</f>
        <v>0</v>
      </c>
      <c r="AH394" s="226">
        <f t="shared" si="42"/>
        <v>0</v>
      </c>
      <c r="AI394" s="220">
        <f t="shared" si="43"/>
        <v>0</v>
      </c>
      <c r="AJ394" s="224">
        <f t="shared" si="44"/>
        <v>0</v>
      </c>
      <c r="AK394" s="225">
        <f t="shared" si="45"/>
        <v>0</v>
      </c>
      <c r="AL394" s="227" t="str">
        <f>IF(OR(SUM(X394:AG394)&lt;&gt;0,A394="EH"),INDEX(CASH!$B:$B,MATCH(A394,CASH!$A:$A,0)),"")</f>
        <v/>
      </c>
      <c r="AM394" s="230">
        <v>3450</v>
      </c>
      <c r="AN394" s="228">
        <f t="shared" si="46"/>
        <v>0.50988791794492228</v>
      </c>
      <c r="AO394" s="122" t="str">
        <f>IF(ISERROR(VLOOKUP(A394,Config!$A$12:$A$32,1,FALSE)),LEFT(A394,2),"PRL")</f>
        <v>TS</v>
      </c>
      <c r="AP394" s="122" t="str">
        <f t="shared" si="47"/>
        <v>TS185</v>
      </c>
      <c r="AQ394" s="163" t="s">
        <v>882</v>
      </c>
      <c r="AR394" s="229" t="s">
        <v>781</v>
      </c>
      <c r="AS394" s="367" t="str">
        <f>IF(ISERROR(VLOOKUP($A394,'RAB Cat Lookup'!$B$4:$E$351,2,FALSE))=TRUE,"Unallocated",VLOOKUP($A394,'RAB Cat Lookup'!$B$4:$E$351,2,FALSE))</f>
        <v>Std</v>
      </c>
      <c r="AT394" s="367" t="str">
        <f>IF(ISERROR(VLOOKUP($A394,'RAB Cat Lookup'!$B$4:$E$351,4,FALSE))=TRUE,"Unallocated",VLOOKUP($A394,'RAB Cat Lookup'!$B$4:$E$351,4,FALSE))</f>
        <v>Substations</v>
      </c>
      <c r="AU394" s="121" t="str">
        <f t="shared" si="48"/>
        <v/>
      </c>
    </row>
    <row r="395" spans="1:47" x14ac:dyDescent="0.25">
      <c r="A395" s="217" t="s">
        <v>875</v>
      </c>
      <c r="B395" s="217" t="s">
        <v>945</v>
      </c>
      <c r="C395" s="123" t="s">
        <v>512</v>
      </c>
      <c r="D395" s="218">
        <f>S395/Config!A$40</f>
        <v>0</v>
      </c>
      <c r="E395" s="219">
        <f>T395/Config!B$40</f>
        <v>0</v>
      </c>
      <c r="F395" s="219">
        <f>U395/Config!C$40</f>
        <v>0</v>
      </c>
      <c r="G395" s="219">
        <f>V395/Config!D$40</f>
        <v>60193.996250000004</v>
      </c>
      <c r="H395" s="219">
        <f>IF('Division Lvl'!H395="","",'Division Lvl'!H395/Escalators!C$11)</f>
        <v>481274</v>
      </c>
      <c r="I395" s="220">
        <f>IF('Division Lvl'!I395="","",'Division Lvl'!I395/Escalators!D$11)</f>
        <v>0</v>
      </c>
      <c r="J395" s="220">
        <f>IF('Division Lvl'!J395="","",'Division Lvl'!J395/Escalators!E$11)</f>
        <v>0</v>
      </c>
      <c r="K395" s="220">
        <f>IF('Division Lvl'!K395="","",'Division Lvl'!K395/Escalators!F$11)</f>
        <v>0</v>
      </c>
      <c r="L395" s="220">
        <f>IF('Division Lvl'!L395="","",'Division Lvl'!L395/Escalators!G$11)</f>
        <v>0</v>
      </c>
      <c r="M395" s="220">
        <f>IF('Division Lvl'!M395="","",'Division Lvl'!M395/Escalators!H$11)</f>
        <v>0</v>
      </c>
      <c r="N395" s="220">
        <f>IF('Division Lvl'!N395="","",'Division Lvl'!N395/Escalators!I$11)</f>
        <v>0</v>
      </c>
      <c r="O395" s="220">
        <f>IF('Division Lvl'!O395="","",'Division Lvl'!O395/Escalators!J$11)</f>
        <v>0</v>
      </c>
      <c r="P395" s="220">
        <f>IF('Division Lvl'!P395="","",'Division Lvl'!P395/Escalators!K$11)</f>
        <v>0</v>
      </c>
      <c r="Q395" s="220">
        <f>IF('Division Lvl'!Q395="","",'Division Lvl'!Q395/Escalators!L$11)</f>
        <v>0</v>
      </c>
      <c r="R395" s="221">
        <v>0</v>
      </c>
      <c r="S395" s="222">
        <v>0</v>
      </c>
      <c r="T395" s="223">
        <v>0</v>
      </c>
      <c r="U395" s="223">
        <v>0</v>
      </c>
      <c r="V395" s="223">
        <v>58725.850000000006</v>
      </c>
      <c r="W395" s="223">
        <v>481274</v>
      </c>
      <c r="X395" s="224">
        <f>I395*Config!F$40</f>
        <v>0</v>
      </c>
      <c r="Y395" s="224">
        <f>J395*Config!G$40</f>
        <v>0</v>
      </c>
      <c r="Z395" s="224">
        <f>K395*Config!H$40</f>
        <v>0</v>
      </c>
      <c r="AA395" s="224">
        <f>L395*Config!I$40</f>
        <v>0</v>
      </c>
      <c r="AB395" s="224">
        <f>M395*Config!J$40</f>
        <v>0</v>
      </c>
      <c r="AC395" s="224">
        <f>N395*Config!K$40</f>
        <v>0</v>
      </c>
      <c r="AD395" s="224">
        <f>O395*Config!L$40</f>
        <v>0</v>
      </c>
      <c r="AE395" s="224">
        <f>P395*Config!M$40</f>
        <v>0</v>
      </c>
      <c r="AF395" s="224">
        <f>Q395*Config!N$40</f>
        <v>0</v>
      </c>
      <c r="AG395" s="225">
        <f>R395*Config!O$40</f>
        <v>0</v>
      </c>
      <c r="AH395" s="226">
        <f t="shared" si="42"/>
        <v>0</v>
      </c>
      <c r="AI395" s="220">
        <f t="shared" si="43"/>
        <v>0</v>
      </c>
      <c r="AJ395" s="224">
        <f t="shared" si="44"/>
        <v>0</v>
      </c>
      <c r="AK395" s="225">
        <f t="shared" si="45"/>
        <v>0</v>
      </c>
      <c r="AL395" s="227" t="str">
        <f>IF(OR(SUM(X395:AG395)&lt;&gt;0,A395="EH"),INDEX(CASH!$B:$B,MATCH(A395,CASH!$A:$A,0)),"")</f>
        <v/>
      </c>
      <c r="AM395" s="230">
        <v>2850</v>
      </c>
      <c r="AN395" s="228">
        <f t="shared" si="46"/>
        <v>0.65728805041321381</v>
      </c>
      <c r="AO395" s="122" t="str">
        <f>IF(ISERROR(VLOOKUP(A395,Config!$A$12:$A$32,1,FALSE)),LEFT(A395,2),"PRL")</f>
        <v>TS</v>
      </c>
      <c r="AP395" s="122" t="str">
        <f t="shared" si="47"/>
        <v>TS187s</v>
      </c>
      <c r="AQ395" s="163" t="s">
        <v>882</v>
      </c>
      <c r="AR395" s="229" t="s">
        <v>781</v>
      </c>
      <c r="AS395" s="367" t="str">
        <f>IF(ISERROR(VLOOKUP($A395,'RAB Cat Lookup'!$B$4:$E$351,2,FALSE))=TRUE,"Unallocated",VLOOKUP($A395,'RAB Cat Lookup'!$B$4:$E$351,2,FALSE))</f>
        <v>Std</v>
      </c>
      <c r="AT395" s="367" t="str">
        <f>IF(ISERROR(VLOOKUP($A395,'RAB Cat Lookup'!$B$4:$E$351,4,FALSE))=TRUE,"Unallocated",VLOOKUP($A395,'RAB Cat Lookup'!$B$4:$E$351,4,FALSE))</f>
        <v>Substations</v>
      </c>
      <c r="AU395" s="121" t="str">
        <f t="shared" si="48"/>
        <v/>
      </c>
    </row>
    <row r="396" spans="1:47" x14ac:dyDescent="0.25">
      <c r="A396" s="217" t="s">
        <v>946</v>
      </c>
      <c r="B396" s="217" t="s">
        <v>947</v>
      </c>
      <c r="C396" s="123" t="s">
        <v>513</v>
      </c>
      <c r="D396" s="218">
        <f>S396/Config!A$40</f>
        <v>0</v>
      </c>
      <c r="E396" s="219">
        <f>T396/Config!B$40</f>
        <v>0</v>
      </c>
      <c r="F396" s="219">
        <f>U396/Config!C$40</f>
        <v>0</v>
      </c>
      <c r="G396" s="219">
        <f>V396/Config!D$40</f>
        <v>8463.9580000000005</v>
      </c>
      <c r="H396" s="219">
        <f>IF('Division Lvl'!H396="","",'Division Lvl'!H396/Escalators!C$11)</f>
        <v>271743</v>
      </c>
      <c r="I396" s="220">
        <f>IF('Division Lvl'!I396="","",'Division Lvl'!I396/Escalators!D$11)</f>
        <v>0</v>
      </c>
      <c r="J396" s="220">
        <f>IF('Division Lvl'!J396="","",'Division Lvl'!J396/Escalators!E$11)</f>
        <v>0</v>
      </c>
      <c r="K396" s="220">
        <f>IF('Division Lvl'!K396="","",'Division Lvl'!K396/Escalators!F$11)</f>
        <v>0</v>
      </c>
      <c r="L396" s="220">
        <f>IF('Division Lvl'!L396="","",'Division Lvl'!L396/Escalators!G$11)</f>
        <v>0</v>
      </c>
      <c r="M396" s="220">
        <f>IF('Division Lvl'!M396="","",'Division Lvl'!M396/Escalators!H$11)</f>
        <v>0</v>
      </c>
      <c r="N396" s="220">
        <f>IF('Division Lvl'!N396="","",'Division Lvl'!N396/Escalators!I$11)</f>
        <v>0</v>
      </c>
      <c r="O396" s="220">
        <f>IF('Division Lvl'!O396="","",'Division Lvl'!O396/Escalators!J$11)</f>
        <v>0</v>
      </c>
      <c r="P396" s="220">
        <f>IF('Division Lvl'!P396="","",'Division Lvl'!P396/Escalators!K$11)</f>
        <v>0</v>
      </c>
      <c r="Q396" s="220">
        <f>IF('Division Lvl'!Q396="","",'Division Lvl'!Q396/Escalators!L$11)</f>
        <v>0</v>
      </c>
      <c r="R396" s="221">
        <v>0</v>
      </c>
      <c r="S396" s="222">
        <v>0</v>
      </c>
      <c r="T396" s="223">
        <v>0</v>
      </c>
      <c r="U396" s="223">
        <v>0</v>
      </c>
      <c r="V396" s="223">
        <v>8257.52</v>
      </c>
      <c r="W396" s="223">
        <v>271743</v>
      </c>
      <c r="X396" s="224">
        <f>I396*Config!F$40</f>
        <v>0</v>
      </c>
      <c r="Y396" s="224">
        <f>J396*Config!G$40</f>
        <v>0</v>
      </c>
      <c r="Z396" s="224">
        <f>K396*Config!H$40</f>
        <v>0</v>
      </c>
      <c r="AA396" s="224">
        <f>L396*Config!I$40</f>
        <v>0</v>
      </c>
      <c r="AB396" s="224">
        <f>M396*Config!J$40</f>
        <v>0</v>
      </c>
      <c r="AC396" s="224">
        <f>N396*Config!K$40</f>
        <v>0</v>
      </c>
      <c r="AD396" s="224">
        <f>O396*Config!L$40</f>
        <v>0</v>
      </c>
      <c r="AE396" s="224">
        <f>P396*Config!M$40</f>
        <v>0</v>
      </c>
      <c r="AF396" s="224">
        <f>Q396*Config!N$40</f>
        <v>0</v>
      </c>
      <c r="AG396" s="225">
        <f>R396*Config!O$40</f>
        <v>0</v>
      </c>
      <c r="AH396" s="226">
        <f t="shared" si="42"/>
        <v>0</v>
      </c>
      <c r="AI396" s="220">
        <f t="shared" si="43"/>
        <v>0</v>
      </c>
      <c r="AJ396" s="224">
        <f t="shared" si="44"/>
        <v>0</v>
      </c>
      <c r="AK396" s="225">
        <f t="shared" si="45"/>
        <v>0</v>
      </c>
      <c r="AL396" s="227" t="str">
        <f>IF(OR(SUM(X396:AG396)&lt;&gt;0,A396="EH"),INDEX(CASH!$B:$B,MATCH(A396,CASH!$A:$A,0)),"")</f>
        <v/>
      </c>
      <c r="AM396" s="230">
        <v>3000</v>
      </c>
      <c r="AN396" s="228">
        <f t="shared" si="46"/>
        <v>0.58182585871674408</v>
      </c>
      <c r="AO396" s="122" t="str">
        <f>IF(ISERROR(VLOOKUP(A396,Config!$A$12:$A$32,1,FALSE)),LEFT(A396,2),"PRL")</f>
        <v>TS</v>
      </c>
      <c r="AP396" s="122" t="str">
        <f t="shared" si="47"/>
        <v>TS188</v>
      </c>
      <c r="AQ396" s="163" t="s">
        <v>882</v>
      </c>
      <c r="AR396" s="229" t="s">
        <v>781</v>
      </c>
      <c r="AS396" s="367" t="str">
        <f>IF(ISERROR(VLOOKUP($A396,'RAB Cat Lookup'!$B$4:$E$351,2,FALSE))=TRUE,"Unallocated",VLOOKUP($A396,'RAB Cat Lookup'!$B$4:$E$351,2,FALSE))</f>
        <v>Std</v>
      </c>
      <c r="AT396" s="367" t="str">
        <f>IF(ISERROR(VLOOKUP($A396,'RAB Cat Lookup'!$B$4:$E$351,4,FALSE))=TRUE,"Unallocated",VLOOKUP($A396,'RAB Cat Lookup'!$B$4:$E$351,4,FALSE))</f>
        <v>Substations</v>
      </c>
      <c r="AU396" s="121" t="str">
        <f t="shared" si="48"/>
        <v/>
      </c>
    </row>
    <row r="397" spans="1:47" x14ac:dyDescent="0.25">
      <c r="A397" s="217" t="s">
        <v>93</v>
      </c>
      <c r="B397" s="217" t="s">
        <v>916</v>
      </c>
      <c r="C397" s="123" t="s">
        <v>512</v>
      </c>
      <c r="D397" s="218">
        <f>S397/Config!A$40</f>
        <v>0</v>
      </c>
      <c r="E397" s="219">
        <f>T397/Config!B$40</f>
        <v>0</v>
      </c>
      <c r="F397" s="219">
        <f>U397/Config!C$40</f>
        <v>0</v>
      </c>
      <c r="G397" s="219">
        <f>V397/Config!D$40</f>
        <v>0</v>
      </c>
      <c r="H397" s="219">
        <f>IF('Division Lvl'!H397="","",'Division Lvl'!H397/Escalators!C$11)</f>
        <v>0</v>
      </c>
      <c r="I397" s="220">
        <f>IF('Division Lvl'!I397="","",'Division Lvl'!I397/Escalators!D$11)</f>
        <v>0</v>
      </c>
      <c r="J397" s="220">
        <f>IF('Division Lvl'!J397="","",'Division Lvl'!J397/Escalators!E$11)</f>
        <v>0</v>
      </c>
      <c r="K397" s="220">
        <f>IF('Division Lvl'!K397="","",'Division Lvl'!K397/Escalators!F$11)</f>
        <v>0</v>
      </c>
      <c r="L397" s="220">
        <f>IF('Division Lvl'!L397="","",'Division Lvl'!L397/Escalators!G$11)</f>
        <v>0</v>
      </c>
      <c r="M397" s="220">
        <f>IF('Division Lvl'!M397="","",'Division Lvl'!M397/Escalators!H$11)</f>
        <v>0</v>
      </c>
      <c r="N397" s="220">
        <f>IF('Division Lvl'!N397="","",'Division Lvl'!N397/Escalators!I$11)</f>
        <v>0</v>
      </c>
      <c r="O397" s="220">
        <f>IF('Division Lvl'!O397="","",'Division Lvl'!O397/Escalators!J$11)</f>
        <v>0</v>
      </c>
      <c r="P397" s="220">
        <f>IF('Division Lvl'!P397="","",'Division Lvl'!P397/Escalators!K$11)</f>
        <v>3461355.3149001235</v>
      </c>
      <c r="Q397" s="220">
        <f>IF('Division Lvl'!Q397="","",'Division Lvl'!Q397/Escalators!L$11)</f>
        <v>7417189.9605002645</v>
      </c>
      <c r="R397" s="221">
        <v>12000000</v>
      </c>
      <c r="S397" s="222">
        <v>0</v>
      </c>
      <c r="T397" s="223">
        <v>0</v>
      </c>
      <c r="U397" s="223">
        <v>0</v>
      </c>
      <c r="V397" s="223">
        <v>0</v>
      </c>
      <c r="W397" s="223">
        <v>0</v>
      </c>
      <c r="X397" s="224">
        <f>I397*Config!F$40</f>
        <v>0</v>
      </c>
      <c r="Y397" s="224">
        <f>J397*Config!G$40</f>
        <v>0</v>
      </c>
      <c r="Z397" s="224">
        <f>K397*Config!H$40</f>
        <v>0</v>
      </c>
      <c r="AA397" s="224">
        <f>L397*Config!I$40</f>
        <v>0</v>
      </c>
      <c r="AB397" s="224">
        <f>M397*Config!J$40</f>
        <v>0</v>
      </c>
      <c r="AC397" s="224">
        <f>N397*Config!K$40</f>
        <v>0</v>
      </c>
      <c r="AD397" s="224">
        <f>O397*Config!L$40</f>
        <v>0</v>
      </c>
      <c r="AE397" s="224">
        <f>P397*Config!M$40</f>
        <v>4217325.3449856639</v>
      </c>
      <c r="AF397" s="224">
        <f>Q397*Config!N$40</f>
        <v>9263053.8827363681</v>
      </c>
      <c r="AG397" s="225">
        <f>R397*Config!O$40</f>
        <v>15361014.530356284</v>
      </c>
      <c r="AH397" s="226">
        <f t="shared" si="42"/>
        <v>0</v>
      </c>
      <c r="AI397" s="220">
        <f t="shared" si="43"/>
        <v>22878545.275400389</v>
      </c>
      <c r="AJ397" s="224">
        <f t="shared" si="44"/>
        <v>0</v>
      </c>
      <c r="AK397" s="225">
        <f t="shared" si="45"/>
        <v>28841393.758078314</v>
      </c>
      <c r="AL397" s="227">
        <f>IF(OR(SUM(X397:AG397)&lt;&gt;0,A397="EH"),INDEX(CASH!$B:$B,MATCH(A397,CASH!$A:$A,0)),"")</f>
        <v>180</v>
      </c>
      <c r="AM397" s="122">
        <f>AL397*VLOOKUP(C397,Config!$A$3:$C$9,3,FALSE)</f>
        <v>2700</v>
      </c>
      <c r="AN397" s="228">
        <f t="shared" si="46"/>
        <v>0.66088557263434988</v>
      </c>
      <c r="AO397" s="122" t="str">
        <f>IF(ISERROR(VLOOKUP(A397,Config!$A$12:$A$32,1,FALSE)),LEFT(A397,2),"PRL")</f>
        <v>TS</v>
      </c>
      <c r="AP397" s="122" t="str">
        <f t="shared" si="47"/>
        <v>TS199s</v>
      </c>
      <c r="AQ397" s="163" t="s">
        <v>882</v>
      </c>
      <c r="AR397" s="229" t="s">
        <v>781</v>
      </c>
      <c r="AS397" s="367" t="str">
        <f>IF(ISERROR(VLOOKUP($A397,'RAB Cat Lookup'!$B$4:$E$351,2,FALSE))=TRUE,"Unallocated",VLOOKUP($A397,'RAB Cat Lookup'!$B$4:$E$351,2,FALSE))</f>
        <v>Std</v>
      </c>
      <c r="AT397" s="367" t="str">
        <f>IF(ISERROR(VLOOKUP($A397,'RAB Cat Lookup'!$B$4:$E$351,4,FALSE))=TRUE,"Unallocated",VLOOKUP($A397,'RAB Cat Lookup'!$B$4:$E$351,4,FALSE))</f>
        <v>Substations</v>
      </c>
      <c r="AU397" s="121" t="str">
        <f t="shared" si="48"/>
        <v/>
      </c>
    </row>
    <row r="398" spans="1:47" x14ac:dyDescent="0.25">
      <c r="A398" s="217" t="s">
        <v>93</v>
      </c>
      <c r="B398" s="217" t="s">
        <v>916</v>
      </c>
      <c r="C398" s="123" t="s">
        <v>778</v>
      </c>
      <c r="D398" s="218">
        <f>S398/Config!A$40</f>
        <v>0</v>
      </c>
      <c r="E398" s="219">
        <f>T398/Config!B$40</f>
        <v>0</v>
      </c>
      <c r="F398" s="219">
        <f>U398/Config!C$40</f>
        <v>0</v>
      </c>
      <c r="G398" s="219">
        <f>V398/Config!D$40</f>
        <v>0</v>
      </c>
      <c r="H398" s="219">
        <f>IF('Division Lvl'!H398="","",'Division Lvl'!H398/Escalators!C$11)</f>
        <v>0</v>
      </c>
      <c r="I398" s="220">
        <f>IF('Division Lvl'!I398="","",'Division Lvl'!I398/Escalators!D$11)</f>
        <v>0</v>
      </c>
      <c r="J398" s="220">
        <f>IF('Division Lvl'!J398="","",'Division Lvl'!J398/Escalators!E$11)</f>
        <v>0</v>
      </c>
      <c r="K398" s="220">
        <f>IF('Division Lvl'!K398="","",'Division Lvl'!K398/Escalators!F$11)</f>
        <v>0</v>
      </c>
      <c r="L398" s="220">
        <f>IF('Division Lvl'!L398="","",'Division Lvl'!L398/Escalators!G$11)</f>
        <v>0</v>
      </c>
      <c r="M398" s="220">
        <f>IF('Division Lvl'!M398="","",'Division Lvl'!M398/Escalators!H$11)</f>
        <v>0</v>
      </c>
      <c r="N398" s="220">
        <f>IF('Division Lvl'!N398="","",'Division Lvl'!N398/Escalators!I$11)</f>
        <v>0</v>
      </c>
      <c r="O398" s="220">
        <f>IF('Division Lvl'!O398="","",'Division Lvl'!O398/Escalators!J$11)</f>
        <v>0</v>
      </c>
      <c r="P398" s="220">
        <f>IF('Division Lvl'!P398="","",'Division Lvl'!P398/Escalators!K$11)</f>
        <v>494479.33070001769</v>
      </c>
      <c r="Q398" s="220">
        <f>IF('Division Lvl'!Q398="","",'Division Lvl'!Q398/Escalators!L$11)</f>
        <v>890062.79526003182</v>
      </c>
      <c r="R398" s="221">
        <v>1500000</v>
      </c>
      <c r="S398" s="222">
        <v>0</v>
      </c>
      <c r="T398" s="223">
        <v>0</v>
      </c>
      <c r="U398" s="223">
        <v>0</v>
      </c>
      <c r="V398" s="223">
        <v>0</v>
      </c>
      <c r="W398" s="223">
        <v>0</v>
      </c>
      <c r="X398" s="224">
        <f>I398*Config!F$40</f>
        <v>0</v>
      </c>
      <c r="Y398" s="224">
        <f>J398*Config!G$40</f>
        <v>0</v>
      </c>
      <c r="Z398" s="224">
        <f>K398*Config!H$40</f>
        <v>0</v>
      </c>
      <c r="AA398" s="224">
        <f>L398*Config!I$40</f>
        <v>0</v>
      </c>
      <c r="AB398" s="224">
        <f>M398*Config!J$40</f>
        <v>0</v>
      </c>
      <c r="AC398" s="224">
        <f>N398*Config!K$40</f>
        <v>0</v>
      </c>
      <c r="AD398" s="224">
        <f>O398*Config!L$40</f>
        <v>0</v>
      </c>
      <c r="AE398" s="224">
        <f>P398*Config!M$40</f>
        <v>602475.0492836663</v>
      </c>
      <c r="AF398" s="224">
        <f>Q398*Config!N$40</f>
        <v>1111566.4659283643</v>
      </c>
      <c r="AG398" s="225">
        <f>R398*Config!O$40</f>
        <v>1920126.8162945355</v>
      </c>
      <c r="AH398" s="226">
        <f t="shared" si="42"/>
        <v>0</v>
      </c>
      <c r="AI398" s="220">
        <f t="shared" si="43"/>
        <v>2884542.1259600492</v>
      </c>
      <c r="AJ398" s="224">
        <f t="shared" si="44"/>
        <v>0</v>
      </c>
      <c r="AK398" s="225">
        <f t="shared" si="45"/>
        <v>3634168.3315065661</v>
      </c>
      <c r="AL398" s="227">
        <f>IF(OR(SUM(X398:AG398)&lt;&gt;0,A398="EH"),INDEX(CASH!$B:$B,MATCH(A398,CASH!$A:$A,0)),"")</f>
        <v>180</v>
      </c>
      <c r="AM398" s="122">
        <f>AL398*VLOOKUP(C398,Config!$A$3:$C$9,3,FALSE)</f>
        <v>1800</v>
      </c>
      <c r="AN398" s="228">
        <f t="shared" si="46"/>
        <v>0.81871587822121761</v>
      </c>
      <c r="AO398" s="122" t="str">
        <f>IF(ISERROR(VLOOKUP(A398,Config!$A$12:$A$32,1,FALSE)),LEFT(A398,2),"PRL")</f>
        <v>TS</v>
      </c>
      <c r="AP398" s="122" t="str">
        <f t="shared" si="47"/>
        <v>TS199m</v>
      </c>
      <c r="AQ398" s="163" t="s">
        <v>882</v>
      </c>
      <c r="AR398" s="229" t="s">
        <v>781</v>
      </c>
      <c r="AS398" s="367" t="str">
        <f>IF(ISERROR(VLOOKUP($A398,'RAB Cat Lookup'!$B$4:$E$351,2,FALSE))=TRUE,"Unallocated",VLOOKUP($A398,'RAB Cat Lookup'!$B$4:$E$351,2,FALSE))</f>
        <v>Std</v>
      </c>
      <c r="AT398" s="367" t="str">
        <f>IF(ISERROR(VLOOKUP($A398,'RAB Cat Lookup'!$B$4:$E$351,4,FALSE))=TRUE,"Unallocated",VLOOKUP($A398,'RAB Cat Lookup'!$B$4:$E$351,4,FALSE))</f>
        <v>Substations</v>
      </c>
      <c r="AU398" s="121" t="str">
        <f t="shared" si="48"/>
        <v/>
      </c>
    </row>
    <row r="399" spans="1:47" x14ac:dyDescent="0.25">
      <c r="A399" s="217" t="s">
        <v>93</v>
      </c>
      <c r="B399" s="217" t="s">
        <v>916</v>
      </c>
      <c r="C399" s="123" t="s">
        <v>777</v>
      </c>
      <c r="D399" s="218">
        <f>S399/Config!A$40</f>
        <v>0</v>
      </c>
      <c r="E399" s="219">
        <f>T399/Config!B$40</f>
        <v>0</v>
      </c>
      <c r="F399" s="219">
        <f>U399/Config!C$40</f>
        <v>0</v>
      </c>
      <c r="G399" s="219">
        <f>V399/Config!D$40</f>
        <v>0</v>
      </c>
      <c r="H399" s="219">
        <f>IF('Division Lvl'!H399="","",'Division Lvl'!H399/Escalators!C$11)</f>
        <v>0</v>
      </c>
      <c r="I399" s="220">
        <f>IF('Division Lvl'!I399="","",'Division Lvl'!I399/Escalators!D$11)</f>
        <v>0</v>
      </c>
      <c r="J399" s="220">
        <f>IF('Division Lvl'!J399="","",'Division Lvl'!J399/Escalators!E$11)</f>
        <v>0</v>
      </c>
      <c r="K399" s="220">
        <f>IF('Division Lvl'!K399="","",'Division Lvl'!K399/Escalators!F$11)</f>
        <v>0</v>
      </c>
      <c r="L399" s="220">
        <f>IF('Division Lvl'!L399="","",'Division Lvl'!L399/Escalators!G$11)</f>
        <v>0</v>
      </c>
      <c r="M399" s="220">
        <f>IF('Division Lvl'!M399="","",'Division Lvl'!M399/Escalators!H$11)</f>
        <v>0</v>
      </c>
      <c r="N399" s="220">
        <f>IF('Division Lvl'!N399="","",'Division Lvl'!N399/Escalators!I$11)</f>
        <v>0</v>
      </c>
      <c r="O399" s="220">
        <f>IF('Division Lvl'!O399="","",'Division Lvl'!O399/Escalators!J$11)</f>
        <v>0</v>
      </c>
      <c r="P399" s="220">
        <f>IF('Division Lvl'!P399="","",'Division Lvl'!P399/Escalators!K$11)</f>
        <v>494479.33070001769</v>
      </c>
      <c r="Q399" s="220">
        <f>IF('Division Lvl'!Q399="","",'Division Lvl'!Q399/Escalators!L$11)</f>
        <v>890062.79526003182</v>
      </c>
      <c r="R399" s="221">
        <v>1500000</v>
      </c>
      <c r="S399" s="222">
        <v>0</v>
      </c>
      <c r="T399" s="223">
        <v>0</v>
      </c>
      <c r="U399" s="223">
        <v>0</v>
      </c>
      <c r="V399" s="223">
        <v>0</v>
      </c>
      <c r="W399" s="223">
        <v>0</v>
      </c>
      <c r="X399" s="224">
        <f>I399*Config!F$40</f>
        <v>0</v>
      </c>
      <c r="Y399" s="224">
        <f>J399*Config!G$40</f>
        <v>0</v>
      </c>
      <c r="Z399" s="224">
        <f>K399*Config!H$40</f>
        <v>0</v>
      </c>
      <c r="AA399" s="224">
        <f>L399*Config!I$40</f>
        <v>0</v>
      </c>
      <c r="AB399" s="224">
        <f>M399*Config!J$40</f>
        <v>0</v>
      </c>
      <c r="AC399" s="224">
        <f>N399*Config!K$40</f>
        <v>0</v>
      </c>
      <c r="AD399" s="224">
        <f>O399*Config!L$40</f>
        <v>0</v>
      </c>
      <c r="AE399" s="224">
        <f>P399*Config!M$40</f>
        <v>602475.0492836663</v>
      </c>
      <c r="AF399" s="224">
        <f>Q399*Config!N$40</f>
        <v>1111566.4659283643</v>
      </c>
      <c r="AG399" s="225">
        <f>R399*Config!O$40</f>
        <v>1920126.8162945355</v>
      </c>
      <c r="AH399" s="226">
        <f t="shared" si="42"/>
        <v>0</v>
      </c>
      <c r="AI399" s="220">
        <f t="shared" si="43"/>
        <v>2884542.1259600492</v>
      </c>
      <c r="AJ399" s="224">
        <f t="shared" si="44"/>
        <v>0</v>
      </c>
      <c r="AK399" s="225">
        <f t="shared" si="45"/>
        <v>3634168.3315065661</v>
      </c>
      <c r="AL399" s="227">
        <f>IF(OR(SUM(X399:AG399)&lt;&gt;0,A399="EH"),INDEX(CASH!$B:$B,MATCH(A399,CASH!$A:$A,0)),"")</f>
        <v>180</v>
      </c>
      <c r="AM399" s="122">
        <f>AL399*VLOOKUP(C399,Config!$A$3:$C$9,3,FALSE)</f>
        <v>900</v>
      </c>
      <c r="AN399" s="228">
        <f t="shared" si="46"/>
        <v>0.97415079593413267</v>
      </c>
      <c r="AO399" s="122" t="str">
        <f>IF(ISERROR(VLOOKUP(A399,Config!$A$12:$A$32,1,FALSE)),LEFT(A399,2),"PRL")</f>
        <v>TS</v>
      </c>
      <c r="AP399" s="122" t="str">
        <f t="shared" si="47"/>
        <v>TS199l</v>
      </c>
      <c r="AQ399" s="163" t="s">
        <v>882</v>
      </c>
      <c r="AR399" s="229" t="s">
        <v>781</v>
      </c>
      <c r="AS399" s="367" t="str">
        <f>IF(ISERROR(VLOOKUP($A399,'RAB Cat Lookup'!$B$4:$E$351,2,FALSE))=TRUE,"Unallocated",VLOOKUP($A399,'RAB Cat Lookup'!$B$4:$E$351,2,FALSE))</f>
        <v>Std</v>
      </c>
      <c r="AT399" s="367" t="str">
        <f>IF(ISERROR(VLOOKUP($A399,'RAB Cat Lookup'!$B$4:$E$351,4,FALSE))=TRUE,"Unallocated",VLOOKUP($A399,'RAB Cat Lookup'!$B$4:$E$351,4,FALSE))</f>
        <v>Substations</v>
      </c>
      <c r="AU399" s="121" t="str">
        <f t="shared" si="48"/>
        <v/>
      </c>
    </row>
    <row r="400" spans="1:47" x14ac:dyDescent="0.25">
      <c r="A400" s="217" t="s">
        <v>188</v>
      </c>
      <c r="B400" s="217" t="s">
        <v>217</v>
      </c>
      <c r="C400" s="123" t="s">
        <v>512</v>
      </c>
      <c r="D400" s="218">
        <f>S400/Config!A$40</f>
        <v>0</v>
      </c>
      <c r="E400" s="219">
        <f>T400/Config!B$40</f>
        <v>0</v>
      </c>
      <c r="F400" s="219">
        <f>U400/Config!C$40</f>
        <v>0</v>
      </c>
      <c r="G400" s="219">
        <f>V400/Config!D$40</f>
        <v>0</v>
      </c>
      <c r="H400" s="219">
        <f>IF('Division Lvl'!H400="","",'Division Lvl'!H400/Escalators!C$11)</f>
        <v>0</v>
      </c>
      <c r="I400" s="220">
        <f>IF('Division Lvl'!I400="","",'Division Lvl'!I400/Escalators!D$11)</f>
        <v>1698286.2251511498</v>
      </c>
      <c r="J400" s="220">
        <f>IF('Division Lvl'!J400="","",'Division Lvl'!J400/Escalators!E$11)</f>
        <v>11568917.332230067</v>
      </c>
      <c r="K400" s="220">
        <f>IF('Division Lvl'!K400="","",'Division Lvl'!K400/Escalators!F$11)</f>
        <v>7460207.2466127081</v>
      </c>
      <c r="L400" s="220">
        <f>IF('Division Lvl'!L400="","",'Division Lvl'!L400/Escalators!G$11)</f>
        <v>10908135.697264038</v>
      </c>
      <c r="M400" s="220">
        <f>IF('Division Lvl'!M400="","",'Division Lvl'!M400/Escalators!H$11)</f>
        <v>10977441.141540391</v>
      </c>
      <c r="N400" s="220">
        <f>IF('Division Lvl'!N400="","",'Division Lvl'!N400/Escalators!I$11)</f>
        <v>12559774.999780448</v>
      </c>
      <c r="O400" s="220">
        <f>IF('Division Lvl'!O400="","",'Division Lvl'!O400/Escalators!J$11)</f>
        <v>12559774.999780448</v>
      </c>
      <c r="P400" s="220">
        <f>IF('Division Lvl'!P400="","",'Division Lvl'!P400/Escalators!K$11)</f>
        <v>12559774.999780448</v>
      </c>
      <c r="Q400" s="220">
        <f>IF('Division Lvl'!Q400="","",'Division Lvl'!Q400/Escalators!L$11)</f>
        <v>12559774.999780448</v>
      </c>
      <c r="R400" s="221">
        <v>12700000</v>
      </c>
      <c r="S400" s="222">
        <v>0</v>
      </c>
      <c r="T400" s="223">
        <v>0</v>
      </c>
      <c r="U400" s="223">
        <v>0</v>
      </c>
      <c r="V400" s="223">
        <v>0</v>
      </c>
      <c r="W400" s="223">
        <v>0</v>
      </c>
      <c r="X400" s="224">
        <f>I400*Config!F$40</f>
        <v>1740743.3807799283</v>
      </c>
      <c r="Y400" s="224">
        <f>J400*Config!G$40</f>
        <v>12154593.772174213</v>
      </c>
      <c r="Z400" s="224">
        <f>K400*Config!H$40</f>
        <v>8033827.2444342878</v>
      </c>
      <c r="AA400" s="224">
        <f>L400*Config!I$40</f>
        <v>12040540.795326766</v>
      </c>
      <c r="AB400" s="224">
        <f>M400*Config!J$40</f>
        <v>12419967.064062232</v>
      </c>
      <c r="AC400" s="224">
        <f>N400*Config!K$40</f>
        <v>14565488.40148019</v>
      </c>
      <c r="AD400" s="224">
        <f>O400*Config!L$40</f>
        <v>14929625.611517195</v>
      </c>
      <c r="AE400" s="224">
        <f>P400*Config!M$40</f>
        <v>15302866.251805125</v>
      </c>
      <c r="AF400" s="224">
        <f>Q400*Config!N$40</f>
        <v>15685437.908100249</v>
      </c>
      <c r="AG400" s="225">
        <f>R400*Config!O$40</f>
        <v>16257073.711293735</v>
      </c>
      <c r="AH400" s="226">
        <f t="shared" si="42"/>
        <v>42612987.642798357</v>
      </c>
      <c r="AI400" s="220">
        <f t="shared" si="43"/>
        <v>105552087.64192015</v>
      </c>
      <c r="AJ400" s="224">
        <f t="shared" si="44"/>
        <v>46389672.256777428</v>
      </c>
      <c r="AK400" s="225">
        <f t="shared" si="45"/>
        <v>123130164.14097393</v>
      </c>
      <c r="AL400" s="227">
        <f>IF(OR(SUM(X400:AG400)&lt;&gt;0,A400="EH"),INDEX(CASH!$B:$B,MATCH(A400,CASH!$A:$A,0)),"")</f>
        <v>340</v>
      </c>
      <c r="AM400" s="122">
        <f>AL400*VLOOKUP(C400,Config!$A$3:$C$9,3,FALSE)</f>
        <v>5100</v>
      </c>
      <c r="AN400" s="228">
        <f t="shared" si="46"/>
        <v>9.2288249564898867E-2</v>
      </c>
      <c r="AO400" s="122" t="str">
        <f>IF(ISERROR(VLOOKUP(A400,Config!$A$12:$A$32,1,FALSE)),LEFT(A400,2),"PRL")</f>
        <v>TS</v>
      </c>
      <c r="AP400" s="122" t="str">
        <f t="shared" si="47"/>
        <v>TS600s</v>
      </c>
      <c r="AQ400" s="163" t="s">
        <v>882</v>
      </c>
      <c r="AR400" s="229" t="s">
        <v>781</v>
      </c>
      <c r="AS400" s="367" t="str">
        <f>IF(ISERROR(VLOOKUP($A400,'RAB Cat Lookup'!$B$4:$E$351,2,FALSE))=TRUE,"Unallocated",VLOOKUP($A400,'RAB Cat Lookup'!$B$4:$E$351,2,FALSE))</f>
        <v>Std</v>
      </c>
      <c r="AT400" s="367" t="str">
        <f>IF(ISERROR(VLOOKUP($A400,'RAB Cat Lookup'!$B$4:$E$351,4,FALSE))=TRUE,"Unallocated",VLOOKUP($A400,'RAB Cat Lookup'!$B$4:$E$351,4,FALSE))</f>
        <v>Transformers</v>
      </c>
      <c r="AU400" s="121" t="str">
        <f t="shared" si="48"/>
        <v/>
      </c>
    </row>
    <row r="401" spans="1:47" x14ac:dyDescent="0.25">
      <c r="A401" s="217" t="s">
        <v>404</v>
      </c>
      <c r="B401" s="217" t="s">
        <v>603</v>
      </c>
      <c r="C401" s="123" t="s">
        <v>513</v>
      </c>
      <c r="D401" s="218">
        <f>S401/Config!A$40</f>
        <v>99498.99646014841</v>
      </c>
      <c r="E401" s="219">
        <f>T401/Config!B$40</f>
        <v>3041.2145073437491</v>
      </c>
      <c r="F401" s="219">
        <f>U401/Config!C$40</f>
        <v>-12.985724999999999</v>
      </c>
      <c r="G401" s="219">
        <f>V401/Config!D$40</f>
        <v>0</v>
      </c>
      <c r="H401" s="219">
        <f>IF('Division Lvl'!H401="","",'Division Lvl'!H401/Escalators!C$11)</f>
        <v>0</v>
      </c>
      <c r="I401" s="220">
        <f>IF('Division Lvl'!I401="","",'Division Lvl'!I401/Escalators!D$11)</f>
        <v>0</v>
      </c>
      <c r="J401" s="220">
        <f>IF('Division Lvl'!J401="","",'Division Lvl'!J401/Escalators!E$11)</f>
        <v>0</v>
      </c>
      <c r="K401" s="220">
        <f>IF('Division Lvl'!K401="","",'Division Lvl'!K401/Escalators!F$11)</f>
        <v>0</v>
      </c>
      <c r="L401" s="220">
        <f>IF('Division Lvl'!L401="","",'Division Lvl'!L401/Escalators!G$11)</f>
        <v>0</v>
      </c>
      <c r="M401" s="220">
        <f>IF('Division Lvl'!M401="","",'Division Lvl'!M401/Escalators!H$11)</f>
        <v>0</v>
      </c>
      <c r="N401" s="220">
        <f>IF('Division Lvl'!N401="","",'Division Lvl'!N401/Escalators!I$11)</f>
        <v>0</v>
      </c>
      <c r="O401" s="220">
        <f>IF('Division Lvl'!O401="","",'Division Lvl'!O401/Escalators!J$11)</f>
        <v>0</v>
      </c>
      <c r="P401" s="220">
        <f>IF('Division Lvl'!P401="","",'Division Lvl'!P401/Escalators!K$11)</f>
        <v>0</v>
      </c>
      <c r="Q401" s="220">
        <f>IF('Division Lvl'!Q401="","",'Division Lvl'!Q401/Escalators!L$11)</f>
        <v>0</v>
      </c>
      <c r="R401" s="221">
        <v>0</v>
      </c>
      <c r="S401" s="222">
        <v>90141.18</v>
      </c>
      <c r="T401" s="223">
        <v>2824.0699999999997</v>
      </c>
      <c r="U401" s="223">
        <v>-12.36</v>
      </c>
      <c r="V401" s="223">
        <v>0</v>
      </c>
      <c r="W401" s="223">
        <v>0</v>
      </c>
      <c r="X401" s="224">
        <f>I401*Config!F$40</f>
        <v>0</v>
      </c>
      <c r="Y401" s="224">
        <f>J401*Config!G$40</f>
        <v>0</v>
      </c>
      <c r="Z401" s="224">
        <f>K401*Config!H$40</f>
        <v>0</v>
      </c>
      <c r="AA401" s="224">
        <f>L401*Config!I$40</f>
        <v>0</v>
      </c>
      <c r="AB401" s="224">
        <f>M401*Config!J$40</f>
        <v>0</v>
      </c>
      <c r="AC401" s="224">
        <f>N401*Config!K$40</f>
        <v>0</v>
      </c>
      <c r="AD401" s="224">
        <f>O401*Config!L$40</f>
        <v>0</v>
      </c>
      <c r="AE401" s="224">
        <f>P401*Config!M$40</f>
        <v>0</v>
      </c>
      <c r="AF401" s="224">
        <f>Q401*Config!N$40</f>
        <v>0</v>
      </c>
      <c r="AG401" s="225">
        <f>R401*Config!O$40</f>
        <v>0</v>
      </c>
      <c r="AH401" s="226">
        <f t="shared" si="42"/>
        <v>0</v>
      </c>
      <c r="AI401" s="220">
        <f t="shared" si="43"/>
        <v>0</v>
      </c>
      <c r="AJ401" s="224">
        <f t="shared" si="44"/>
        <v>0</v>
      </c>
      <c r="AK401" s="225">
        <f t="shared" si="45"/>
        <v>0</v>
      </c>
      <c r="AL401" s="227" t="str">
        <f>IF(OR(SUM(X401:AG401)&lt;&gt;0,A401="EH"),INDEX(CASH!$B:$B,MATCH(A401,CASH!$A:$A,0)),"")</f>
        <v/>
      </c>
      <c r="AM401" s="230">
        <v>4950</v>
      </c>
      <c r="AN401" s="228">
        <f t="shared" si="46"/>
        <v>0.12482092704578877</v>
      </c>
      <c r="AO401" s="122" t="str">
        <f>IF(ISERROR(VLOOKUP(A401,Config!$A$12:$A$32,1,FALSE)),LEFT(A401,2),"PRL")</f>
        <v>TS</v>
      </c>
      <c r="AP401" s="122" t="str">
        <f t="shared" si="47"/>
        <v>TS601</v>
      </c>
      <c r="AQ401" s="163" t="s">
        <v>882</v>
      </c>
      <c r="AR401" s="229" t="s">
        <v>781</v>
      </c>
      <c r="AS401" s="367" t="str">
        <f>IF(ISERROR(VLOOKUP($A401,'RAB Cat Lookup'!$B$4:$E$351,2,FALSE))=TRUE,"Unallocated",VLOOKUP($A401,'RAB Cat Lookup'!$B$4:$E$351,2,FALSE))</f>
        <v>Std</v>
      </c>
      <c r="AT401" s="367" t="str">
        <f>IF(ISERROR(VLOOKUP($A401,'RAB Cat Lookup'!$B$4:$E$351,4,FALSE))=TRUE,"Unallocated",VLOOKUP($A401,'RAB Cat Lookup'!$B$4:$E$351,4,FALSE))</f>
        <v>Transformers</v>
      </c>
      <c r="AU401" s="121" t="str">
        <f t="shared" si="48"/>
        <v/>
      </c>
    </row>
    <row r="402" spans="1:47" x14ac:dyDescent="0.25">
      <c r="A402" s="217" t="s">
        <v>385</v>
      </c>
      <c r="B402" s="217" t="s">
        <v>604</v>
      </c>
      <c r="C402" s="123" t="s">
        <v>513</v>
      </c>
      <c r="D402" s="218">
        <f>S402/Config!A$40</f>
        <v>721251.98403542954</v>
      </c>
      <c r="E402" s="219">
        <f>T402/Config!B$40</f>
        <v>47568.218847187491</v>
      </c>
      <c r="F402" s="219">
        <f>U402/Config!C$40</f>
        <v>0</v>
      </c>
      <c r="G402" s="219">
        <f>V402/Config!D$40</f>
        <v>0</v>
      </c>
      <c r="H402" s="219">
        <f>IF('Division Lvl'!H402="","",'Division Lvl'!H402/Escalators!C$11)</f>
        <v>0</v>
      </c>
      <c r="I402" s="220">
        <f>IF('Division Lvl'!I402="","",'Division Lvl'!I402/Escalators!D$11)</f>
        <v>0</v>
      </c>
      <c r="J402" s="220">
        <f>IF('Division Lvl'!J402="","",'Division Lvl'!J402/Escalators!E$11)</f>
        <v>0</v>
      </c>
      <c r="K402" s="220">
        <f>IF('Division Lvl'!K402="","",'Division Lvl'!K402/Escalators!F$11)</f>
        <v>0</v>
      </c>
      <c r="L402" s="220">
        <f>IF('Division Lvl'!L402="","",'Division Lvl'!L402/Escalators!G$11)</f>
        <v>0</v>
      </c>
      <c r="M402" s="220">
        <f>IF('Division Lvl'!M402="","",'Division Lvl'!M402/Escalators!H$11)</f>
        <v>0</v>
      </c>
      <c r="N402" s="220">
        <f>IF('Division Lvl'!N402="","",'Division Lvl'!N402/Escalators!I$11)</f>
        <v>0</v>
      </c>
      <c r="O402" s="220">
        <f>IF('Division Lvl'!O402="","",'Division Lvl'!O402/Escalators!J$11)</f>
        <v>0</v>
      </c>
      <c r="P402" s="220">
        <f>IF('Division Lvl'!P402="","",'Division Lvl'!P402/Escalators!K$11)</f>
        <v>0</v>
      </c>
      <c r="Q402" s="220">
        <f>IF('Division Lvl'!Q402="","",'Division Lvl'!Q402/Escalators!L$11)</f>
        <v>0</v>
      </c>
      <c r="R402" s="221">
        <v>0</v>
      </c>
      <c r="S402" s="222">
        <v>653418.70000000007</v>
      </c>
      <c r="T402" s="223">
        <v>44171.82</v>
      </c>
      <c r="U402" s="223">
        <v>0</v>
      </c>
      <c r="V402" s="223">
        <v>0</v>
      </c>
      <c r="W402" s="223">
        <v>0</v>
      </c>
      <c r="X402" s="224">
        <f>I402*Config!F$40</f>
        <v>0</v>
      </c>
      <c r="Y402" s="224">
        <f>J402*Config!G$40</f>
        <v>0</v>
      </c>
      <c r="Z402" s="224">
        <f>K402*Config!H$40</f>
        <v>0</v>
      </c>
      <c r="AA402" s="224">
        <f>L402*Config!I$40</f>
        <v>0</v>
      </c>
      <c r="AB402" s="224">
        <f>M402*Config!J$40</f>
        <v>0</v>
      </c>
      <c r="AC402" s="224">
        <f>N402*Config!K$40</f>
        <v>0</v>
      </c>
      <c r="AD402" s="224">
        <f>O402*Config!L$40</f>
        <v>0</v>
      </c>
      <c r="AE402" s="224">
        <f>P402*Config!M$40</f>
        <v>0</v>
      </c>
      <c r="AF402" s="224">
        <f>Q402*Config!N$40</f>
        <v>0</v>
      </c>
      <c r="AG402" s="225">
        <f>R402*Config!O$40</f>
        <v>0</v>
      </c>
      <c r="AH402" s="226">
        <f t="shared" si="42"/>
        <v>0</v>
      </c>
      <c r="AI402" s="220">
        <f t="shared" si="43"/>
        <v>0</v>
      </c>
      <c r="AJ402" s="224">
        <f t="shared" si="44"/>
        <v>0</v>
      </c>
      <c r="AK402" s="225">
        <f t="shared" si="45"/>
        <v>0</v>
      </c>
      <c r="AL402" s="227" t="str">
        <f>IF(OR(SUM(X402:AG402)&lt;&gt;0,A402="EH"),INDEX(CASH!$B:$B,MATCH(A402,CASH!$A:$A,0)),"")</f>
        <v/>
      </c>
      <c r="AM402" s="230">
        <v>4950</v>
      </c>
      <c r="AN402" s="228">
        <f t="shared" si="46"/>
        <v>0.12482092704578877</v>
      </c>
      <c r="AO402" s="122" t="str">
        <f>IF(ISERROR(VLOOKUP(A402,Config!$A$12:$A$32,1,FALSE)),LEFT(A402,2),"PRL")</f>
        <v>TS</v>
      </c>
      <c r="AP402" s="122" t="str">
        <f t="shared" si="47"/>
        <v>TS602</v>
      </c>
      <c r="AQ402" s="163" t="s">
        <v>882</v>
      </c>
      <c r="AR402" s="229" t="s">
        <v>781</v>
      </c>
      <c r="AS402" s="367" t="str">
        <f>IF(ISERROR(VLOOKUP($A402,'RAB Cat Lookup'!$B$4:$E$351,2,FALSE))=TRUE,"Unallocated",VLOOKUP($A402,'RAB Cat Lookup'!$B$4:$E$351,2,FALSE))</f>
        <v>Std</v>
      </c>
      <c r="AT402" s="367" t="str">
        <f>IF(ISERROR(VLOOKUP($A402,'RAB Cat Lookup'!$B$4:$E$351,4,FALSE))=TRUE,"Unallocated",VLOOKUP($A402,'RAB Cat Lookup'!$B$4:$E$351,4,FALSE))</f>
        <v>Transformers</v>
      </c>
      <c r="AU402" s="121" t="str">
        <f t="shared" si="48"/>
        <v/>
      </c>
    </row>
    <row r="403" spans="1:47" x14ac:dyDescent="0.25">
      <c r="A403" s="217" t="s">
        <v>493</v>
      </c>
      <c r="B403" s="217" t="s">
        <v>605</v>
      </c>
      <c r="C403" s="123" t="s">
        <v>513</v>
      </c>
      <c r="D403" s="218">
        <f>S403/Config!A$40</f>
        <v>66467.693737675756</v>
      </c>
      <c r="E403" s="219">
        <f>T403/Config!B$40</f>
        <v>0</v>
      </c>
      <c r="F403" s="219">
        <f>U403/Config!C$40</f>
        <v>0</v>
      </c>
      <c r="G403" s="219">
        <f>V403/Config!D$40</f>
        <v>0</v>
      </c>
      <c r="H403" s="219">
        <f>IF('Division Lvl'!H403="","",'Division Lvl'!H403/Escalators!C$11)</f>
        <v>0</v>
      </c>
      <c r="I403" s="220">
        <f>IF('Division Lvl'!I403="","",'Division Lvl'!I403/Escalators!D$11)</f>
        <v>0</v>
      </c>
      <c r="J403" s="220">
        <f>IF('Division Lvl'!J403="","",'Division Lvl'!J403/Escalators!E$11)</f>
        <v>0</v>
      </c>
      <c r="K403" s="220">
        <f>IF('Division Lvl'!K403="","",'Division Lvl'!K403/Escalators!F$11)</f>
        <v>0</v>
      </c>
      <c r="L403" s="220">
        <f>IF('Division Lvl'!L403="","",'Division Lvl'!L403/Escalators!G$11)</f>
        <v>0</v>
      </c>
      <c r="M403" s="220">
        <f>IF('Division Lvl'!M403="","",'Division Lvl'!M403/Escalators!H$11)</f>
        <v>0</v>
      </c>
      <c r="N403" s="220">
        <f>IF('Division Lvl'!N403="","",'Division Lvl'!N403/Escalators!I$11)</f>
        <v>0</v>
      </c>
      <c r="O403" s="220">
        <f>IF('Division Lvl'!O403="","",'Division Lvl'!O403/Escalators!J$11)</f>
        <v>0</v>
      </c>
      <c r="P403" s="220">
        <f>IF('Division Lvl'!P403="","",'Division Lvl'!P403/Escalators!K$11)</f>
        <v>0</v>
      </c>
      <c r="Q403" s="220">
        <f>IF('Division Lvl'!Q403="","",'Division Lvl'!Q403/Escalators!L$11)</f>
        <v>0</v>
      </c>
      <c r="R403" s="221">
        <v>0</v>
      </c>
      <c r="S403" s="222">
        <v>60216.45</v>
      </c>
      <c r="T403" s="223">
        <v>0</v>
      </c>
      <c r="U403" s="223">
        <v>0</v>
      </c>
      <c r="V403" s="223">
        <v>0</v>
      </c>
      <c r="W403" s="223">
        <v>0</v>
      </c>
      <c r="X403" s="224">
        <f>I403*Config!F$40</f>
        <v>0</v>
      </c>
      <c r="Y403" s="224">
        <f>J403*Config!G$40</f>
        <v>0</v>
      </c>
      <c r="Z403" s="224">
        <f>K403*Config!H$40</f>
        <v>0</v>
      </c>
      <c r="AA403" s="224">
        <f>L403*Config!I$40</f>
        <v>0</v>
      </c>
      <c r="AB403" s="224">
        <f>M403*Config!J$40</f>
        <v>0</v>
      </c>
      <c r="AC403" s="224">
        <f>N403*Config!K$40</f>
        <v>0</v>
      </c>
      <c r="AD403" s="224">
        <f>O403*Config!L$40</f>
        <v>0</v>
      </c>
      <c r="AE403" s="224">
        <f>P403*Config!M$40</f>
        <v>0</v>
      </c>
      <c r="AF403" s="224">
        <f>Q403*Config!N$40</f>
        <v>0</v>
      </c>
      <c r="AG403" s="225">
        <f>R403*Config!O$40</f>
        <v>0</v>
      </c>
      <c r="AH403" s="226">
        <f t="shared" si="42"/>
        <v>0</v>
      </c>
      <c r="AI403" s="220">
        <f t="shared" si="43"/>
        <v>0</v>
      </c>
      <c r="AJ403" s="224">
        <f t="shared" si="44"/>
        <v>0</v>
      </c>
      <c r="AK403" s="225">
        <f t="shared" si="45"/>
        <v>0</v>
      </c>
      <c r="AL403" s="227" t="str">
        <f>IF(OR(SUM(X403:AG403)&lt;&gt;0,A403="EH"),INDEX(CASH!$B:$B,MATCH(A403,CASH!$A:$A,0)),"")</f>
        <v/>
      </c>
      <c r="AM403" s="231">
        <v>4950</v>
      </c>
      <c r="AN403" s="228">
        <f t="shared" si="46"/>
        <v>0.12482092704578877</v>
      </c>
      <c r="AO403" s="122" t="str">
        <f>IF(ISERROR(VLOOKUP(A403,Config!$A$12:$A$32,1,FALSE)),LEFT(A403,2),"PRL")</f>
        <v>TS</v>
      </c>
      <c r="AP403" s="122" t="str">
        <f t="shared" si="47"/>
        <v>TS603</v>
      </c>
      <c r="AQ403" s="163" t="s">
        <v>882</v>
      </c>
      <c r="AR403" s="229" t="s">
        <v>781</v>
      </c>
      <c r="AS403" s="367" t="str">
        <f>IF(ISERROR(VLOOKUP($A403,'RAB Cat Lookup'!$B$4:$E$351,2,FALSE))=TRUE,"Unallocated",VLOOKUP($A403,'RAB Cat Lookup'!$B$4:$E$351,2,FALSE))</f>
        <v>Unallocated</v>
      </c>
      <c r="AT403" s="367" t="str">
        <f>IF(ISERROR(VLOOKUP($A403,'RAB Cat Lookup'!$B$4:$E$351,4,FALSE))=TRUE,"Unallocated",VLOOKUP($A403,'RAB Cat Lookup'!$B$4:$E$351,4,FALSE))</f>
        <v>Unallocated</v>
      </c>
      <c r="AU403" s="121" t="str">
        <f t="shared" si="48"/>
        <v/>
      </c>
    </row>
    <row r="404" spans="1:47" x14ac:dyDescent="0.25">
      <c r="A404" s="217" t="s">
        <v>390</v>
      </c>
      <c r="B404" s="217" t="s">
        <v>606</v>
      </c>
      <c r="C404" s="123" t="s">
        <v>513</v>
      </c>
      <c r="D404" s="218">
        <f>S404/Config!A$40</f>
        <v>566975.38982770289</v>
      </c>
      <c r="E404" s="219">
        <f>T404/Config!B$40</f>
        <v>73639.719340624986</v>
      </c>
      <c r="F404" s="219">
        <f>U404/Config!C$40</f>
        <v>0</v>
      </c>
      <c r="G404" s="219">
        <f>V404/Config!D$40</f>
        <v>0</v>
      </c>
      <c r="H404" s="219">
        <f>IF('Division Lvl'!H404="","",'Division Lvl'!H404/Escalators!C$11)</f>
        <v>0</v>
      </c>
      <c r="I404" s="220">
        <f>IF('Division Lvl'!I404="","",'Division Lvl'!I404/Escalators!D$11)</f>
        <v>0</v>
      </c>
      <c r="J404" s="220">
        <f>IF('Division Lvl'!J404="","",'Division Lvl'!J404/Escalators!E$11)</f>
        <v>0</v>
      </c>
      <c r="K404" s="220">
        <f>IF('Division Lvl'!K404="","",'Division Lvl'!K404/Escalators!F$11)</f>
        <v>0</v>
      </c>
      <c r="L404" s="220">
        <f>IF('Division Lvl'!L404="","",'Division Lvl'!L404/Escalators!G$11)</f>
        <v>0</v>
      </c>
      <c r="M404" s="220">
        <f>IF('Division Lvl'!M404="","",'Division Lvl'!M404/Escalators!H$11)</f>
        <v>0</v>
      </c>
      <c r="N404" s="220">
        <f>IF('Division Lvl'!N404="","",'Division Lvl'!N404/Escalators!I$11)</f>
        <v>0</v>
      </c>
      <c r="O404" s="220">
        <f>IF('Division Lvl'!O404="","",'Division Lvl'!O404/Escalators!J$11)</f>
        <v>0</v>
      </c>
      <c r="P404" s="220">
        <f>IF('Division Lvl'!P404="","",'Division Lvl'!P404/Escalators!K$11)</f>
        <v>0</v>
      </c>
      <c r="Q404" s="220">
        <f>IF('Division Lvl'!Q404="","",'Division Lvl'!Q404/Escalators!L$11)</f>
        <v>0</v>
      </c>
      <c r="R404" s="221">
        <v>0</v>
      </c>
      <c r="S404" s="222">
        <v>513651.72</v>
      </c>
      <c r="T404" s="223">
        <v>68381.8</v>
      </c>
      <c r="U404" s="223">
        <v>0</v>
      </c>
      <c r="V404" s="223">
        <v>0</v>
      </c>
      <c r="W404" s="223">
        <v>0</v>
      </c>
      <c r="X404" s="224">
        <f>I404*Config!F$40</f>
        <v>0</v>
      </c>
      <c r="Y404" s="224">
        <f>J404*Config!G$40</f>
        <v>0</v>
      </c>
      <c r="Z404" s="224">
        <f>K404*Config!H$40</f>
        <v>0</v>
      </c>
      <c r="AA404" s="224">
        <f>L404*Config!I$40</f>
        <v>0</v>
      </c>
      <c r="AB404" s="224">
        <f>M404*Config!J$40</f>
        <v>0</v>
      </c>
      <c r="AC404" s="224">
        <f>N404*Config!K$40</f>
        <v>0</v>
      </c>
      <c r="AD404" s="224">
        <f>O404*Config!L$40</f>
        <v>0</v>
      </c>
      <c r="AE404" s="224">
        <f>P404*Config!M$40</f>
        <v>0</v>
      </c>
      <c r="AF404" s="224">
        <f>Q404*Config!N$40</f>
        <v>0</v>
      </c>
      <c r="AG404" s="225">
        <f>R404*Config!O$40</f>
        <v>0</v>
      </c>
      <c r="AH404" s="226">
        <f t="shared" si="42"/>
        <v>0</v>
      </c>
      <c r="AI404" s="220">
        <f t="shared" si="43"/>
        <v>0</v>
      </c>
      <c r="AJ404" s="224">
        <f t="shared" si="44"/>
        <v>0</v>
      </c>
      <c r="AK404" s="225">
        <f t="shared" si="45"/>
        <v>0</v>
      </c>
      <c r="AL404" s="227" t="str">
        <f>IF(OR(SUM(X404:AG404)&lt;&gt;0,A404="EH"),INDEX(CASH!$B:$B,MATCH(A404,CASH!$A:$A,0)),"")</f>
        <v/>
      </c>
      <c r="AM404" s="230">
        <v>4950</v>
      </c>
      <c r="AN404" s="228">
        <f t="shared" si="46"/>
        <v>0.12482092704578877</v>
      </c>
      <c r="AO404" s="122" t="str">
        <f>IF(ISERROR(VLOOKUP(A404,Config!$A$12:$A$32,1,FALSE)),LEFT(A404,2),"PRL")</f>
        <v>TS</v>
      </c>
      <c r="AP404" s="122" t="str">
        <f t="shared" si="47"/>
        <v>TS604</v>
      </c>
      <c r="AQ404" s="163" t="s">
        <v>882</v>
      </c>
      <c r="AR404" s="229" t="s">
        <v>781</v>
      </c>
      <c r="AS404" s="367" t="str">
        <f>IF(ISERROR(VLOOKUP($A404,'RAB Cat Lookup'!$B$4:$E$351,2,FALSE))=TRUE,"Unallocated",VLOOKUP($A404,'RAB Cat Lookup'!$B$4:$E$351,2,FALSE))</f>
        <v>Std</v>
      </c>
      <c r="AT404" s="367" t="str">
        <f>IF(ISERROR(VLOOKUP($A404,'RAB Cat Lookup'!$B$4:$E$351,4,FALSE))=TRUE,"Unallocated",VLOOKUP($A404,'RAB Cat Lookup'!$B$4:$E$351,4,FALSE))</f>
        <v>Transformers</v>
      </c>
      <c r="AU404" s="121" t="str">
        <f t="shared" si="48"/>
        <v/>
      </c>
    </row>
    <row r="405" spans="1:47" x14ac:dyDescent="0.25">
      <c r="A405" s="217" t="s">
        <v>383</v>
      </c>
      <c r="B405" s="217" t="s">
        <v>607</v>
      </c>
      <c r="C405" s="123" t="s">
        <v>513</v>
      </c>
      <c r="D405" s="218">
        <f>S405/Config!A$40</f>
        <v>872832.62563909357</v>
      </c>
      <c r="E405" s="219">
        <f>T405/Config!B$40</f>
        <v>67977.751501562481</v>
      </c>
      <c r="F405" s="219">
        <f>U405/Config!C$40</f>
        <v>0</v>
      </c>
      <c r="G405" s="219">
        <f>V405/Config!D$40</f>
        <v>0</v>
      </c>
      <c r="H405" s="219">
        <f>IF('Division Lvl'!H405="","",'Division Lvl'!H405/Escalators!C$11)</f>
        <v>0</v>
      </c>
      <c r="I405" s="220">
        <f>IF('Division Lvl'!I405="","",'Division Lvl'!I405/Escalators!D$11)</f>
        <v>0</v>
      </c>
      <c r="J405" s="220">
        <f>IF('Division Lvl'!J405="","",'Division Lvl'!J405/Escalators!E$11)</f>
        <v>0</v>
      </c>
      <c r="K405" s="220">
        <f>IF('Division Lvl'!K405="","",'Division Lvl'!K405/Escalators!F$11)</f>
        <v>0</v>
      </c>
      <c r="L405" s="220">
        <f>IF('Division Lvl'!L405="","",'Division Lvl'!L405/Escalators!G$11)</f>
        <v>0</v>
      </c>
      <c r="M405" s="220">
        <f>IF('Division Lvl'!M405="","",'Division Lvl'!M405/Escalators!H$11)</f>
        <v>0</v>
      </c>
      <c r="N405" s="220">
        <f>IF('Division Lvl'!N405="","",'Division Lvl'!N405/Escalators!I$11)</f>
        <v>0</v>
      </c>
      <c r="O405" s="220">
        <f>IF('Division Lvl'!O405="","",'Division Lvl'!O405/Escalators!J$11)</f>
        <v>0</v>
      </c>
      <c r="P405" s="220">
        <f>IF('Division Lvl'!P405="","",'Division Lvl'!P405/Escalators!K$11)</f>
        <v>0</v>
      </c>
      <c r="Q405" s="220">
        <f>IF('Division Lvl'!Q405="","",'Division Lvl'!Q405/Escalators!L$11)</f>
        <v>0</v>
      </c>
      <c r="R405" s="221">
        <v>0</v>
      </c>
      <c r="S405" s="222">
        <v>790743.28</v>
      </c>
      <c r="T405" s="223">
        <v>63124.1</v>
      </c>
      <c r="U405" s="223">
        <v>0</v>
      </c>
      <c r="V405" s="223">
        <v>0</v>
      </c>
      <c r="W405" s="223">
        <v>0</v>
      </c>
      <c r="X405" s="224">
        <f>I405*Config!F$40</f>
        <v>0</v>
      </c>
      <c r="Y405" s="224">
        <f>J405*Config!G$40</f>
        <v>0</v>
      </c>
      <c r="Z405" s="224">
        <f>K405*Config!H$40</f>
        <v>0</v>
      </c>
      <c r="AA405" s="224">
        <f>L405*Config!I$40</f>
        <v>0</v>
      </c>
      <c r="AB405" s="224">
        <f>M405*Config!J$40</f>
        <v>0</v>
      </c>
      <c r="AC405" s="224">
        <f>N405*Config!K$40</f>
        <v>0</v>
      </c>
      <c r="AD405" s="224">
        <f>O405*Config!L$40</f>
        <v>0</v>
      </c>
      <c r="AE405" s="224">
        <f>P405*Config!M$40</f>
        <v>0</v>
      </c>
      <c r="AF405" s="224">
        <f>Q405*Config!N$40</f>
        <v>0</v>
      </c>
      <c r="AG405" s="225">
        <f>R405*Config!O$40</f>
        <v>0</v>
      </c>
      <c r="AH405" s="226">
        <f t="shared" si="42"/>
        <v>0</v>
      </c>
      <c r="AI405" s="220">
        <f t="shared" si="43"/>
        <v>0</v>
      </c>
      <c r="AJ405" s="224">
        <f t="shared" si="44"/>
        <v>0</v>
      </c>
      <c r="AK405" s="225">
        <f t="shared" si="45"/>
        <v>0</v>
      </c>
      <c r="AL405" s="227" t="str">
        <f>IF(OR(SUM(X405:AG405)&lt;&gt;0,A405="EH"),INDEX(CASH!$B:$B,MATCH(A405,CASH!$A:$A,0)),"")</f>
        <v/>
      </c>
      <c r="AM405" s="230">
        <v>4950</v>
      </c>
      <c r="AN405" s="228">
        <f t="shared" si="46"/>
        <v>0.12482092704578877</v>
      </c>
      <c r="AO405" s="122" t="str">
        <f>IF(ISERROR(VLOOKUP(A405,Config!$A$12:$A$32,1,FALSE)),LEFT(A405,2),"PRL")</f>
        <v>TS</v>
      </c>
      <c r="AP405" s="122" t="str">
        <f t="shared" si="47"/>
        <v>TS605</v>
      </c>
      <c r="AQ405" s="163" t="s">
        <v>882</v>
      </c>
      <c r="AR405" s="229" t="s">
        <v>781</v>
      </c>
      <c r="AS405" s="367" t="str">
        <f>IF(ISERROR(VLOOKUP($A405,'RAB Cat Lookup'!$B$4:$E$351,2,FALSE))=TRUE,"Unallocated",VLOOKUP($A405,'RAB Cat Lookup'!$B$4:$E$351,2,FALSE))</f>
        <v>Std</v>
      </c>
      <c r="AT405" s="367" t="str">
        <f>IF(ISERROR(VLOOKUP($A405,'RAB Cat Lookup'!$B$4:$E$351,4,FALSE))=TRUE,"Unallocated",VLOOKUP($A405,'RAB Cat Lookup'!$B$4:$E$351,4,FALSE))</f>
        <v>Substations</v>
      </c>
      <c r="AU405" s="121" t="str">
        <f t="shared" si="48"/>
        <v/>
      </c>
    </row>
    <row r="406" spans="1:47" x14ac:dyDescent="0.25">
      <c r="A406" s="217" t="s">
        <v>773</v>
      </c>
      <c r="B406" s="217" t="s">
        <v>774</v>
      </c>
      <c r="C406" s="123" t="s">
        <v>513</v>
      </c>
      <c r="D406" s="218">
        <f>S406/Config!A$40</f>
        <v>0</v>
      </c>
      <c r="E406" s="219">
        <f>T406/Config!B$40</f>
        <v>0</v>
      </c>
      <c r="F406" s="219">
        <f>U406/Config!C$40</f>
        <v>110597.12946250002</v>
      </c>
      <c r="G406" s="219">
        <f>V406/Config!D$40</f>
        <v>373474.47349999991</v>
      </c>
      <c r="H406" s="219">
        <f>IF('Division Lvl'!H406="","",'Division Lvl'!H406/Escalators!C$11)</f>
        <v>15251.65</v>
      </c>
      <c r="I406" s="220">
        <f>IF('Division Lvl'!I406="","",'Division Lvl'!I406/Escalators!D$11)</f>
        <v>0</v>
      </c>
      <c r="J406" s="220">
        <f>IF('Division Lvl'!J406="","",'Division Lvl'!J406/Escalators!E$11)</f>
        <v>0</v>
      </c>
      <c r="K406" s="220">
        <f>IF('Division Lvl'!K406="","",'Division Lvl'!K406/Escalators!F$11)</f>
        <v>0</v>
      </c>
      <c r="L406" s="220">
        <f>IF('Division Lvl'!L406="","",'Division Lvl'!L406/Escalators!G$11)</f>
        <v>0</v>
      </c>
      <c r="M406" s="220">
        <f>IF('Division Lvl'!M406="","",'Division Lvl'!M406/Escalators!H$11)</f>
        <v>0</v>
      </c>
      <c r="N406" s="220">
        <f>IF('Division Lvl'!N406="","",'Division Lvl'!N406/Escalators!I$11)</f>
        <v>0</v>
      </c>
      <c r="O406" s="220">
        <f>IF('Division Lvl'!O406="","",'Division Lvl'!O406/Escalators!J$11)</f>
        <v>0</v>
      </c>
      <c r="P406" s="220">
        <f>IF('Division Lvl'!P406="","",'Division Lvl'!P406/Escalators!K$11)</f>
        <v>0</v>
      </c>
      <c r="Q406" s="220">
        <f>IF('Division Lvl'!Q406="","",'Division Lvl'!Q406/Escalators!L$11)</f>
        <v>0</v>
      </c>
      <c r="R406" s="221">
        <v>0</v>
      </c>
      <c r="S406" s="222">
        <v>0</v>
      </c>
      <c r="T406" s="223">
        <v>0</v>
      </c>
      <c r="U406" s="223">
        <v>105267.94000000002</v>
      </c>
      <c r="V406" s="223">
        <v>364365.33999999997</v>
      </c>
      <c r="W406" s="223">
        <v>15251.65</v>
      </c>
      <c r="X406" s="224">
        <f>I406*Config!F$40</f>
        <v>0</v>
      </c>
      <c r="Y406" s="224">
        <f>J406*Config!G$40</f>
        <v>0</v>
      </c>
      <c r="Z406" s="224">
        <f>K406*Config!H$40</f>
        <v>0</v>
      </c>
      <c r="AA406" s="224">
        <f>L406*Config!I$40</f>
        <v>0</v>
      </c>
      <c r="AB406" s="224">
        <f>M406*Config!J$40</f>
        <v>0</v>
      </c>
      <c r="AC406" s="224">
        <f>N406*Config!K$40</f>
        <v>0</v>
      </c>
      <c r="AD406" s="224">
        <f>O406*Config!L$40</f>
        <v>0</v>
      </c>
      <c r="AE406" s="224">
        <f>P406*Config!M$40</f>
        <v>0</v>
      </c>
      <c r="AF406" s="224">
        <f>Q406*Config!N$40</f>
        <v>0</v>
      </c>
      <c r="AG406" s="225">
        <f>R406*Config!O$40</f>
        <v>0</v>
      </c>
      <c r="AH406" s="226">
        <f t="shared" si="42"/>
        <v>0</v>
      </c>
      <c r="AI406" s="220">
        <f t="shared" si="43"/>
        <v>0</v>
      </c>
      <c r="AJ406" s="224">
        <f t="shared" si="44"/>
        <v>0</v>
      </c>
      <c r="AK406" s="225">
        <f t="shared" si="45"/>
        <v>0</v>
      </c>
      <c r="AL406" s="227" t="str">
        <f>IF(OR(SUM(X406:AG406)&lt;&gt;0,A406="EH"),INDEX(CASH!$B:$B,MATCH(A406,CASH!$A:$A,0)),"")</f>
        <v/>
      </c>
      <c r="AM406" s="230">
        <v>5100</v>
      </c>
      <c r="AN406" s="228">
        <f t="shared" si="46"/>
        <v>9.2288249564898867E-2</v>
      </c>
      <c r="AO406" s="122" t="str">
        <f>IF(ISERROR(VLOOKUP(A406,Config!$A$12:$A$32,1,FALSE)),LEFT(A406,2),"PRL")</f>
        <v>TS</v>
      </c>
      <c r="AP406" s="122" t="str">
        <f t="shared" si="47"/>
        <v>TS615</v>
      </c>
      <c r="AQ406" s="163" t="s">
        <v>882</v>
      </c>
      <c r="AR406" s="229" t="s">
        <v>781</v>
      </c>
      <c r="AS406" s="367" t="str">
        <f>IF(ISERROR(VLOOKUP($A406,'RAB Cat Lookup'!$B$4:$E$351,2,FALSE))=TRUE,"Unallocated",VLOOKUP($A406,'RAB Cat Lookup'!$B$4:$E$351,2,FALSE))</f>
        <v>Std</v>
      </c>
      <c r="AT406" s="367" t="str">
        <f>IF(ISERROR(VLOOKUP($A406,'RAB Cat Lookup'!$B$4:$E$351,4,FALSE))=TRUE,"Unallocated",VLOOKUP($A406,'RAB Cat Lookup'!$B$4:$E$351,4,FALSE))</f>
        <v>Transformers</v>
      </c>
      <c r="AU406" s="121" t="str">
        <f t="shared" si="48"/>
        <v/>
      </c>
    </row>
    <row r="407" spans="1:47" x14ac:dyDescent="0.25">
      <c r="A407" s="217" t="s">
        <v>818</v>
      </c>
      <c r="B407" s="217" t="s">
        <v>836</v>
      </c>
      <c r="C407" s="123" t="s">
        <v>513</v>
      </c>
      <c r="D407" s="218">
        <f>S407/Config!A$40</f>
        <v>0</v>
      </c>
      <c r="E407" s="219">
        <f>T407/Config!B$40</f>
        <v>0</v>
      </c>
      <c r="F407" s="219">
        <f>U407/Config!C$40</f>
        <v>0</v>
      </c>
      <c r="G407" s="219">
        <f>V407/Config!D$40</f>
        <v>1330940.0832499997</v>
      </c>
      <c r="H407" s="219">
        <f>IF('Division Lvl'!H407="","",'Division Lvl'!H407/Escalators!C$11)</f>
        <v>2660563</v>
      </c>
      <c r="I407" s="220">
        <f>IF('Division Lvl'!I407="","",'Division Lvl'!I407/Escalators!D$11)</f>
        <v>332306.6626510169</v>
      </c>
      <c r="J407" s="220">
        <f>IF('Division Lvl'!J407="","",'Division Lvl'!J407/Escalators!E$11)</f>
        <v>0</v>
      </c>
      <c r="K407" s="220">
        <f>IF('Division Lvl'!K407="","",'Division Lvl'!K407/Escalators!F$11)</f>
        <v>0</v>
      </c>
      <c r="L407" s="220">
        <f>IF('Division Lvl'!L407="","",'Division Lvl'!L407/Escalators!G$11)</f>
        <v>0</v>
      </c>
      <c r="M407" s="220">
        <f>IF('Division Lvl'!M407="","",'Division Lvl'!M407/Escalators!H$11)</f>
        <v>0</v>
      </c>
      <c r="N407" s="220">
        <f>IF('Division Lvl'!N407="","",'Division Lvl'!N407/Escalators!I$11)</f>
        <v>0</v>
      </c>
      <c r="O407" s="220">
        <f>IF('Division Lvl'!O407="","",'Division Lvl'!O407/Escalators!J$11)</f>
        <v>0</v>
      </c>
      <c r="P407" s="220">
        <f>IF('Division Lvl'!P407="","",'Division Lvl'!P407/Escalators!K$11)</f>
        <v>0</v>
      </c>
      <c r="Q407" s="220">
        <f>IF('Division Lvl'!Q407="","",'Division Lvl'!Q407/Escalators!L$11)</f>
        <v>0</v>
      </c>
      <c r="R407" s="221">
        <v>0</v>
      </c>
      <c r="S407" s="222">
        <v>0</v>
      </c>
      <c r="T407" s="223">
        <v>0</v>
      </c>
      <c r="U407" s="223">
        <v>0</v>
      </c>
      <c r="V407" s="223">
        <v>1298478.1299999999</v>
      </c>
      <c r="W407" s="223">
        <v>2660563</v>
      </c>
      <c r="X407" s="224">
        <f>I407*Config!F$40</f>
        <v>340614.32921729231</v>
      </c>
      <c r="Y407" s="224">
        <f>J407*Config!G$40</f>
        <v>0</v>
      </c>
      <c r="Z407" s="224">
        <f>K407*Config!H$40</f>
        <v>0</v>
      </c>
      <c r="AA407" s="224">
        <f>L407*Config!I$40</f>
        <v>0</v>
      </c>
      <c r="AB407" s="224">
        <f>M407*Config!J$40</f>
        <v>0</v>
      </c>
      <c r="AC407" s="224">
        <f>N407*Config!K$40</f>
        <v>0</v>
      </c>
      <c r="AD407" s="224">
        <f>O407*Config!L$40</f>
        <v>0</v>
      </c>
      <c r="AE407" s="224">
        <f>P407*Config!M$40</f>
        <v>0</v>
      </c>
      <c r="AF407" s="224">
        <f>Q407*Config!N$40</f>
        <v>0</v>
      </c>
      <c r="AG407" s="225">
        <f>R407*Config!O$40</f>
        <v>0</v>
      </c>
      <c r="AH407" s="226">
        <f t="shared" si="42"/>
        <v>332306.6626510169</v>
      </c>
      <c r="AI407" s="220">
        <f t="shared" si="43"/>
        <v>332306.6626510169</v>
      </c>
      <c r="AJ407" s="224">
        <f t="shared" si="44"/>
        <v>340614.32921729231</v>
      </c>
      <c r="AK407" s="225">
        <f t="shared" si="45"/>
        <v>340614.32921729231</v>
      </c>
      <c r="AL407" s="227">
        <f>IF(OR(SUM(X407:AG407)&lt;&gt;0,A407="EH"),INDEX(CASH!$B:$B,MATCH(A407,CASH!$A:$A,0)),"")</f>
        <v>340</v>
      </c>
      <c r="AM407" s="122">
        <f>AL407*VLOOKUP(C407,Config!$A$3:$C$9,3,FALSE)</f>
        <v>5100</v>
      </c>
      <c r="AN407" s="228">
        <f t="shared" si="46"/>
        <v>9.2288249564898867E-2</v>
      </c>
      <c r="AO407" s="122" t="str">
        <f>IF(ISERROR(VLOOKUP(A407,Config!$A$12:$A$32,1,FALSE)),LEFT(A407,2),"PRL")</f>
        <v>TS</v>
      </c>
      <c r="AP407" s="122" t="str">
        <f t="shared" si="47"/>
        <v>TS616</v>
      </c>
      <c r="AQ407" s="163" t="s">
        <v>882</v>
      </c>
      <c r="AR407" s="229" t="s">
        <v>781</v>
      </c>
      <c r="AS407" s="367" t="str">
        <f>IF(ISERROR(VLOOKUP($A407,'RAB Cat Lookup'!$B$4:$E$351,2,FALSE))=TRUE,"Unallocated",VLOOKUP($A407,'RAB Cat Lookup'!$B$4:$E$351,2,FALSE))</f>
        <v>Std</v>
      </c>
      <c r="AT407" s="367" t="str">
        <f>IF(ISERROR(VLOOKUP($A407,'RAB Cat Lookup'!$B$4:$E$351,4,FALSE))=TRUE,"Unallocated",VLOOKUP($A407,'RAB Cat Lookup'!$B$4:$E$351,4,FALSE))</f>
        <v>Transformers</v>
      </c>
      <c r="AU407" s="121" t="str">
        <f t="shared" si="48"/>
        <v/>
      </c>
    </row>
    <row r="408" spans="1:47" x14ac:dyDescent="0.25">
      <c r="A408" s="217" t="s">
        <v>821</v>
      </c>
      <c r="B408" s="217" t="s">
        <v>839</v>
      </c>
      <c r="C408" s="123" t="s">
        <v>513</v>
      </c>
      <c r="D408" s="218">
        <f>S408/Config!A$40</f>
        <v>0</v>
      </c>
      <c r="E408" s="219">
        <f>T408/Config!B$40</f>
        <v>0</v>
      </c>
      <c r="F408" s="219">
        <f>U408/Config!C$40</f>
        <v>0</v>
      </c>
      <c r="G408" s="219">
        <f>V408/Config!D$40</f>
        <v>292312.288</v>
      </c>
      <c r="H408" s="219">
        <f>IF('Division Lvl'!H408="","",'Division Lvl'!H408/Escalators!C$11)</f>
        <v>2449406</v>
      </c>
      <c r="I408" s="220">
        <f>IF('Division Lvl'!I408="","",'Division Lvl'!I408/Escalators!D$11)</f>
        <v>29238.49484571991</v>
      </c>
      <c r="J408" s="220">
        <f>IF('Division Lvl'!J408="","",'Division Lvl'!J408/Escalators!E$11)</f>
        <v>0</v>
      </c>
      <c r="K408" s="220">
        <f>IF('Division Lvl'!K408="","",'Division Lvl'!K408/Escalators!F$11)</f>
        <v>0</v>
      </c>
      <c r="L408" s="220">
        <f>IF('Division Lvl'!L408="","",'Division Lvl'!L408/Escalators!G$11)</f>
        <v>0</v>
      </c>
      <c r="M408" s="220">
        <f>IF('Division Lvl'!M408="","",'Division Lvl'!M408/Escalators!H$11)</f>
        <v>0</v>
      </c>
      <c r="N408" s="220">
        <f>IF('Division Lvl'!N408="","",'Division Lvl'!N408/Escalators!I$11)</f>
        <v>0</v>
      </c>
      <c r="O408" s="220">
        <f>IF('Division Lvl'!O408="","",'Division Lvl'!O408/Escalators!J$11)</f>
        <v>0</v>
      </c>
      <c r="P408" s="220">
        <f>IF('Division Lvl'!P408="","",'Division Lvl'!P408/Escalators!K$11)</f>
        <v>0</v>
      </c>
      <c r="Q408" s="220">
        <f>IF('Division Lvl'!Q408="","",'Division Lvl'!Q408/Escalators!L$11)</f>
        <v>0</v>
      </c>
      <c r="R408" s="221">
        <v>0</v>
      </c>
      <c r="S408" s="222">
        <v>0</v>
      </c>
      <c r="T408" s="223">
        <v>0</v>
      </c>
      <c r="U408" s="223">
        <v>0</v>
      </c>
      <c r="V408" s="223">
        <v>285182.72000000003</v>
      </c>
      <c r="W408" s="223">
        <v>2449406</v>
      </c>
      <c r="X408" s="224">
        <f>I408*Config!F$40</f>
        <v>29969.457216862906</v>
      </c>
      <c r="Y408" s="224">
        <f>J408*Config!G$40</f>
        <v>0</v>
      </c>
      <c r="Z408" s="224">
        <f>K408*Config!H$40</f>
        <v>0</v>
      </c>
      <c r="AA408" s="224">
        <f>L408*Config!I$40</f>
        <v>0</v>
      </c>
      <c r="AB408" s="224">
        <f>M408*Config!J$40</f>
        <v>0</v>
      </c>
      <c r="AC408" s="224">
        <f>N408*Config!K$40</f>
        <v>0</v>
      </c>
      <c r="AD408" s="224">
        <f>O408*Config!L$40</f>
        <v>0</v>
      </c>
      <c r="AE408" s="224">
        <f>P408*Config!M$40</f>
        <v>0</v>
      </c>
      <c r="AF408" s="224">
        <f>Q408*Config!N$40</f>
        <v>0</v>
      </c>
      <c r="AG408" s="225">
        <f>R408*Config!O$40</f>
        <v>0</v>
      </c>
      <c r="AH408" s="226">
        <f t="shared" si="42"/>
        <v>29238.49484571991</v>
      </c>
      <c r="AI408" s="220">
        <f t="shared" si="43"/>
        <v>29238.49484571991</v>
      </c>
      <c r="AJ408" s="224">
        <f t="shared" si="44"/>
        <v>29969.457216862906</v>
      </c>
      <c r="AK408" s="225">
        <f t="shared" si="45"/>
        <v>29969.457216862906</v>
      </c>
      <c r="AL408" s="227">
        <f>IF(OR(SUM(X408:AG408)&lt;&gt;0,A408="EH"),INDEX(CASH!$B:$B,MATCH(A408,CASH!$A:$A,0)),"")</f>
        <v>340</v>
      </c>
      <c r="AM408" s="122">
        <f>AL408*VLOOKUP(C408,Config!$A$3:$C$9,3,FALSE)</f>
        <v>5100</v>
      </c>
      <c r="AN408" s="228">
        <f t="shared" si="46"/>
        <v>9.2288249564898867E-2</v>
      </c>
      <c r="AO408" s="122" t="str">
        <f>IF(ISERROR(VLOOKUP(A408,Config!$A$12:$A$32,1,FALSE)),LEFT(A408,2),"PRL")</f>
        <v>TS</v>
      </c>
      <c r="AP408" s="122" t="str">
        <f t="shared" si="47"/>
        <v>TS617</v>
      </c>
      <c r="AQ408" s="163" t="s">
        <v>882</v>
      </c>
      <c r="AR408" s="229" t="s">
        <v>781</v>
      </c>
      <c r="AS408" s="367" t="str">
        <f>IF(ISERROR(VLOOKUP($A408,'RAB Cat Lookup'!$B$4:$E$351,2,FALSE))=TRUE,"Unallocated",VLOOKUP($A408,'RAB Cat Lookup'!$B$4:$E$351,2,FALSE))</f>
        <v>Std</v>
      </c>
      <c r="AT408" s="367" t="str">
        <f>IF(ISERROR(VLOOKUP($A408,'RAB Cat Lookup'!$B$4:$E$351,4,FALSE))=TRUE,"Unallocated",VLOOKUP($A408,'RAB Cat Lookup'!$B$4:$E$351,4,FALSE))</f>
        <v>Transformers</v>
      </c>
      <c r="AU408" s="121" t="str">
        <f t="shared" si="48"/>
        <v/>
      </c>
    </row>
    <row r="409" spans="1:47" x14ac:dyDescent="0.25">
      <c r="A409" s="217" t="s">
        <v>822</v>
      </c>
      <c r="B409" s="217" t="s">
        <v>840</v>
      </c>
      <c r="C409" s="123" t="s">
        <v>513</v>
      </c>
      <c r="D409" s="218">
        <f>S409/Config!A$40</f>
        <v>0</v>
      </c>
      <c r="E409" s="219">
        <f>T409/Config!B$40</f>
        <v>0</v>
      </c>
      <c r="F409" s="219">
        <f>U409/Config!C$40</f>
        <v>0</v>
      </c>
      <c r="G409" s="219">
        <f>V409/Config!D$40</f>
        <v>400093.15974999993</v>
      </c>
      <c r="H409" s="219">
        <f>IF('Division Lvl'!H409="","",'Division Lvl'!H409/Escalators!C$11)</f>
        <v>1248155.45</v>
      </c>
      <c r="I409" s="220">
        <f>IF('Division Lvl'!I409="","",'Division Lvl'!I409/Escalators!D$11)</f>
        <v>1575670.9586871339</v>
      </c>
      <c r="J409" s="220">
        <f>IF('Division Lvl'!J409="","",'Division Lvl'!J409/Escalators!E$11)</f>
        <v>0</v>
      </c>
      <c r="K409" s="220">
        <f>IF('Division Lvl'!K409="","",'Division Lvl'!K409/Escalators!F$11)</f>
        <v>0</v>
      </c>
      <c r="L409" s="220">
        <f>IF('Division Lvl'!L409="","",'Division Lvl'!L409/Escalators!G$11)</f>
        <v>0</v>
      </c>
      <c r="M409" s="220">
        <f>IF('Division Lvl'!M409="","",'Division Lvl'!M409/Escalators!H$11)</f>
        <v>0</v>
      </c>
      <c r="N409" s="220">
        <f>IF('Division Lvl'!N409="","",'Division Lvl'!N409/Escalators!I$11)</f>
        <v>0</v>
      </c>
      <c r="O409" s="220">
        <f>IF('Division Lvl'!O409="","",'Division Lvl'!O409/Escalators!J$11)</f>
        <v>0</v>
      </c>
      <c r="P409" s="220">
        <f>IF('Division Lvl'!P409="","",'Division Lvl'!P409/Escalators!K$11)</f>
        <v>0</v>
      </c>
      <c r="Q409" s="220">
        <f>IF('Division Lvl'!Q409="","",'Division Lvl'!Q409/Escalators!L$11)</f>
        <v>0</v>
      </c>
      <c r="R409" s="221">
        <v>0</v>
      </c>
      <c r="S409" s="222">
        <v>0</v>
      </c>
      <c r="T409" s="223">
        <v>0</v>
      </c>
      <c r="U409" s="223">
        <v>0</v>
      </c>
      <c r="V409" s="223">
        <v>390334.79</v>
      </c>
      <c r="W409" s="223">
        <v>1248155.45</v>
      </c>
      <c r="X409" s="224">
        <f>I409*Config!F$40</f>
        <v>1615062.7326543122</v>
      </c>
      <c r="Y409" s="224">
        <f>J409*Config!G$40</f>
        <v>0</v>
      </c>
      <c r="Z409" s="224">
        <f>K409*Config!H$40</f>
        <v>0</v>
      </c>
      <c r="AA409" s="224">
        <f>L409*Config!I$40</f>
        <v>0</v>
      </c>
      <c r="AB409" s="224">
        <f>M409*Config!J$40</f>
        <v>0</v>
      </c>
      <c r="AC409" s="224">
        <f>N409*Config!K$40</f>
        <v>0</v>
      </c>
      <c r="AD409" s="224">
        <f>O409*Config!L$40</f>
        <v>0</v>
      </c>
      <c r="AE409" s="224">
        <f>P409*Config!M$40</f>
        <v>0</v>
      </c>
      <c r="AF409" s="224">
        <f>Q409*Config!N$40</f>
        <v>0</v>
      </c>
      <c r="AG409" s="225">
        <f>R409*Config!O$40</f>
        <v>0</v>
      </c>
      <c r="AH409" s="226">
        <f t="shared" si="42"/>
        <v>1575670.9586871339</v>
      </c>
      <c r="AI409" s="220">
        <f t="shared" si="43"/>
        <v>1575670.9586871339</v>
      </c>
      <c r="AJ409" s="224">
        <f t="shared" si="44"/>
        <v>1615062.7326543122</v>
      </c>
      <c r="AK409" s="225">
        <f t="shared" si="45"/>
        <v>1615062.7326543122</v>
      </c>
      <c r="AL409" s="227">
        <f>IF(OR(SUM(X409:AG409)&lt;&gt;0,A409="EH"),INDEX(CASH!$B:$B,MATCH(A409,CASH!$A:$A,0)),"")</f>
        <v>340</v>
      </c>
      <c r="AM409" s="122">
        <f>AL409*VLOOKUP(C409,Config!$A$3:$C$9,3,FALSE)</f>
        <v>5100</v>
      </c>
      <c r="AN409" s="228">
        <f t="shared" si="46"/>
        <v>9.2288249564898867E-2</v>
      </c>
      <c r="AO409" s="122" t="str">
        <f>IF(ISERROR(VLOOKUP(A409,Config!$A$12:$A$32,1,FALSE)),LEFT(A409,2),"PRL")</f>
        <v>TS</v>
      </c>
      <c r="AP409" s="122" t="str">
        <f t="shared" si="47"/>
        <v>TS618</v>
      </c>
      <c r="AQ409" s="163" t="s">
        <v>882</v>
      </c>
      <c r="AR409" s="229" t="s">
        <v>781</v>
      </c>
      <c r="AS409" s="367" t="str">
        <f>IF(ISERROR(VLOOKUP($A409,'RAB Cat Lookup'!$B$4:$E$351,2,FALSE))=TRUE,"Unallocated",VLOOKUP($A409,'RAB Cat Lookup'!$B$4:$E$351,2,FALSE))</f>
        <v>Std</v>
      </c>
      <c r="AT409" s="367" t="str">
        <f>IF(ISERROR(VLOOKUP($A409,'RAB Cat Lookup'!$B$4:$E$351,4,FALSE))=TRUE,"Unallocated",VLOOKUP($A409,'RAB Cat Lookup'!$B$4:$E$351,4,FALSE))</f>
        <v>Transformers</v>
      </c>
      <c r="AU409" s="121" t="str">
        <f t="shared" si="48"/>
        <v/>
      </c>
    </row>
    <row r="410" spans="1:47" x14ac:dyDescent="0.25">
      <c r="A410" s="217" t="s">
        <v>819</v>
      </c>
      <c r="B410" s="217" t="s">
        <v>837</v>
      </c>
      <c r="C410" s="123" t="s">
        <v>513</v>
      </c>
      <c r="D410" s="218">
        <f>S410/Config!A$40</f>
        <v>0</v>
      </c>
      <c r="E410" s="219">
        <f>T410/Config!B$40</f>
        <v>0</v>
      </c>
      <c r="F410" s="219">
        <f>U410/Config!C$40</f>
        <v>0</v>
      </c>
      <c r="G410" s="219">
        <f>V410/Config!D$40</f>
        <v>26522.602750000002</v>
      </c>
      <c r="H410" s="219">
        <f>IF('Division Lvl'!H410="","",'Division Lvl'!H410/Escalators!C$11)</f>
        <v>375000</v>
      </c>
      <c r="I410" s="220">
        <f>IF('Division Lvl'!I410="","",'Division Lvl'!I410/Escalators!D$11)</f>
        <v>0</v>
      </c>
      <c r="J410" s="220">
        <f>IF('Division Lvl'!J410="","",'Division Lvl'!J410/Escalators!E$11)</f>
        <v>0</v>
      </c>
      <c r="K410" s="220">
        <f>IF('Division Lvl'!K410="","",'Division Lvl'!K410/Escalators!F$11)</f>
        <v>0</v>
      </c>
      <c r="L410" s="220">
        <f>IF('Division Lvl'!L410="","",'Division Lvl'!L410/Escalators!G$11)</f>
        <v>0</v>
      </c>
      <c r="M410" s="220">
        <f>IF('Division Lvl'!M410="","",'Division Lvl'!M410/Escalators!H$11)</f>
        <v>0</v>
      </c>
      <c r="N410" s="220">
        <f>IF('Division Lvl'!N410="","",'Division Lvl'!N410/Escalators!I$11)</f>
        <v>0</v>
      </c>
      <c r="O410" s="220">
        <f>IF('Division Lvl'!O410="","",'Division Lvl'!O410/Escalators!J$11)</f>
        <v>0</v>
      </c>
      <c r="P410" s="220">
        <f>IF('Division Lvl'!P410="","",'Division Lvl'!P410/Escalators!K$11)</f>
        <v>0</v>
      </c>
      <c r="Q410" s="220">
        <f>IF('Division Lvl'!Q410="","",'Division Lvl'!Q410/Escalators!L$11)</f>
        <v>0</v>
      </c>
      <c r="R410" s="221">
        <v>0</v>
      </c>
      <c r="S410" s="222">
        <v>0</v>
      </c>
      <c r="T410" s="223">
        <v>0</v>
      </c>
      <c r="U410" s="223">
        <v>0</v>
      </c>
      <c r="V410" s="223">
        <v>25875.710000000003</v>
      </c>
      <c r="W410" s="223">
        <v>375000</v>
      </c>
      <c r="X410" s="224">
        <f>I410*Config!F$40</f>
        <v>0</v>
      </c>
      <c r="Y410" s="224">
        <f>J410*Config!G$40</f>
        <v>0</v>
      </c>
      <c r="Z410" s="224">
        <f>K410*Config!H$40</f>
        <v>0</v>
      </c>
      <c r="AA410" s="224">
        <f>L410*Config!I$40</f>
        <v>0</v>
      </c>
      <c r="AB410" s="224">
        <f>M410*Config!J$40</f>
        <v>0</v>
      </c>
      <c r="AC410" s="224">
        <f>N410*Config!K$40</f>
        <v>0</v>
      </c>
      <c r="AD410" s="224">
        <f>O410*Config!L$40</f>
        <v>0</v>
      </c>
      <c r="AE410" s="224">
        <f>P410*Config!M$40</f>
        <v>0</v>
      </c>
      <c r="AF410" s="224">
        <f>Q410*Config!N$40</f>
        <v>0</v>
      </c>
      <c r="AG410" s="225">
        <f>R410*Config!O$40</f>
        <v>0</v>
      </c>
      <c r="AH410" s="226">
        <f t="shared" si="42"/>
        <v>0</v>
      </c>
      <c r="AI410" s="220">
        <f t="shared" si="43"/>
        <v>0</v>
      </c>
      <c r="AJ410" s="224">
        <f t="shared" si="44"/>
        <v>0</v>
      </c>
      <c r="AK410" s="225">
        <f t="shared" si="45"/>
        <v>0</v>
      </c>
      <c r="AL410" s="227" t="str">
        <f>IF(OR(SUM(X410:AG410)&lt;&gt;0,A410="EH"),INDEX(CASH!$B:$B,MATCH(A410,CASH!$A:$A,0)),"")</f>
        <v/>
      </c>
      <c r="AM410" s="230">
        <v>5100</v>
      </c>
      <c r="AN410" s="228">
        <f t="shared" si="46"/>
        <v>9.2288249564898867E-2</v>
      </c>
      <c r="AO410" s="122" t="str">
        <f>IF(ISERROR(VLOOKUP(A410,Config!$A$12:$A$32,1,FALSE)),LEFT(A410,2),"PRL")</f>
        <v>TS</v>
      </c>
      <c r="AP410" s="122" t="str">
        <f t="shared" si="47"/>
        <v>TS619</v>
      </c>
      <c r="AQ410" s="163" t="s">
        <v>882</v>
      </c>
      <c r="AR410" s="229" t="s">
        <v>781</v>
      </c>
      <c r="AS410" s="367" t="str">
        <f>IF(ISERROR(VLOOKUP($A410,'RAB Cat Lookup'!$B$4:$E$351,2,FALSE))=TRUE,"Unallocated",VLOOKUP($A410,'RAB Cat Lookup'!$B$4:$E$351,2,FALSE))</f>
        <v>Std</v>
      </c>
      <c r="AT410" s="367" t="str">
        <f>IF(ISERROR(VLOOKUP($A410,'RAB Cat Lookup'!$B$4:$E$351,4,FALSE))=TRUE,"Unallocated",VLOOKUP($A410,'RAB Cat Lookup'!$B$4:$E$351,4,FALSE))</f>
        <v>Transformers</v>
      </c>
      <c r="AU410" s="121" t="str">
        <f t="shared" si="48"/>
        <v/>
      </c>
    </row>
    <row r="411" spans="1:47" x14ac:dyDescent="0.25">
      <c r="A411" s="217" t="s">
        <v>1084</v>
      </c>
      <c r="B411" s="217" t="s">
        <v>1088</v>
      </c>
      <c r="C411" s="123" t="s">
        <v>513</v>
      </c>
      <c r="D411" s="218">
        <f>S411/Config!A$40</f>
        <v>0</v>
      </c>
      <c r="E411" s="219">
        <f>T411/Config!B$40</f>
        <v>0</v>
      </c>
      <c r="F411" s="219">
        <f>U411/Config!C$40</f>
        <v>0</v>
      </c>
      <c r="G411" s="219">
        <f>V411/Config!D$40</f>
        <v>4993.1439999999993</v>
      </c>
      <c r="H411" s="219">
        <f>IF('Division Lvl'!H411="","",'Division Lvl'!H411/Escalators!C$11)</f>
        <v>662422.99999999988</v>
      </c>
      <c r="I411" s="220">
        <f>IF('Division Lvl'!I411="","",'Division Lvl'!I411/Escalators!D$11)</f>
        <v>1079473.681357648</v>
      </c>
      <c r="J411" s="220">
        <f>IF('Division Lvl'!J411="","",'Division Lvl'!J411/Escalators!E$11)</f>
        <v>0</v>
      </c>
      <c r="K411" s="220">
        <f>IF('Division Lvl'!K411="","",'Division Lvl'!K411/Escalators!F$11)</f>
        <v>0</v>
      </c>
      <c r="L411" s="220">
        <f>IF('Division Lvl'!L411="","",'Division Lvl'!L411/Escalators!G$11)</f>
        <v>0</v>
      </c>
      <c r="M411" s="220">
        <f>IF('Division Lvl'!M411="","",'Division Lvl'!M411/Escalators!H$11)</f>
        <v>0</v>
      </c>
      <c r="N411" s="220">
        <f>IF('Division Lvl'!N411="","",'Division Lvl'!N411/Escalators!I$11)</f>
        <v>0</v>
      </c>
      <c r="O411" s="220">
        <f>IF('Division Lvl'!O411="","",'Division Lvl'!O411/Escalators!J$11)</f>
        <v>0</v>
      </c>
      <c r="P411" s="220">
        <f>IF('Division Lvl'!P411="","",'Division Lvl'!P411/Escalators!K$11)</f>
        <v>0</v>
      </c>
      <c r="Q411" s="220">
        <f>IF('Division Lvl'!Q411="","",'Division Lvl'!Q411/Escalators!L$11)</f>
        <v>0</v>
      </c>
      <c r="R411" s="221">
        <v>0</v>
      </c>
      <c r="S411" s="222">
        <v>0</v>
      </c>
      <c r="T411" s="223">
        <v>0</v>
      </c>
      <c r="U411" s="223">
        <v>0</v>
      </c>
      <c r="V411" s="223">
        <v>4871.3599999999997</v>
      </c>
      <c r="W411" s="223">
        <v>662422.99999999988</v>
      </c>
      <c r="X411" s="224">
        <f>I411*Config!F$40</f>
        <v>1106460.5233915891</v>
      </c>
      <c r="Y411" s="224">
        <f>J411*Config!G$40</f>
        <v>0</v>
      </c>
      <c r="Z411" s="224">
        <f>K411*Config!H$40</f>
        <v>0</v>
      </c>
      <c r="AA411" s="224">
        <f>L411*Config!I$40</f>
        <v>0</v>
      </c>
      <c r="AB411" s="224">
        <f>M411*Config!J$40</f>
        <v>0</v>
      </c>
      <c r="AC411" s="224">
        <f>N411*Config!K$40</f>
        <v>0</v>
      </c>
      <c r="AD411" s="224">
        <f>O411*Config!L$40</f>
        <v>0</v>
      </c>
      <c r="AE411" s="224">
        <f>P411*Config!M$40</f>
        <v>0</v>
      </c>
      <c r="AF411" s="224">
        <f>Q411*Config!N$40</f>
        <v>0</v>
      </c>
      <c r="AG411" s="225">
        <f>R411*Config!O$40</f>
        <v>0</v>
      </c>
      <c r="AH411" s="226">
        <f t="shared" si="42"/>
        <v>1079473.681357648</v>
      </c>
      <c r="AI411" s="220">
        <f t="shared" si="43"/>
        <v>1079473.681357648</v>
      </c>
      <c r="AJ411" s="224">
        <f t="shared" si="44"/>
        <v>1106460.5233915891</v>
      </c>
      <c r="AK411" s="225">
        <f t="shared" si="45"/>
        <v>1106460.5233915891</v>
      </c>
      <c r="AL411" s="227">
        <f>IF(OR(SUM(X411:AG411)&lt;&gt;0,A411="EH"),INDEX(CASH!$B:$B,MATCH(A411,CASH!$A:$A,0)),"")</f>
        <v>340</v>
      </c>
      <c r="AM411" s="231">
        <v>4950</v>
      </c>
      <c r="AN411" s="228">
        <f t="shared" si="46"/>
        <v>0.12482092704578877</v>
      </c>
      <c r="AO411" s="122" t="str">
        <f>IF(ISERROR(VLOOKUP(A411,Config!$A$12:$A$32,1,FALSE)),LEFT(A411,2),"PRL")</f>
        <v>TS</v>
      </c>
      <c r="AP411" s="122" t="str">
        <f t="shared" si="47"/>
        <v>TS620</v>
      </c>
      <c r="AQ411" s="163" t="s">
        <v>882</v>
      </c>
      <c r="AR411" s="229" t="s">
        <v>781</v>
      </c>
      <c r="AS411" s="367" t="str">
        <f>IF(ISERROR(VLOOKUP($A411,'RAB Cat Lookup'!$B$4:$E$351,2,FALSE))=TRUE,"Unallocated",VLOOKUP($A411,'RAB Cat Lookup'!$B$4:$E$351,2,FALSE))</f>
        <v>Std</v>
      </c>
      <c r="AT411" s="367" t="str">
        <f>IF(ISERROR(VLOOKUP($A411,'RAB Cat Lookup'!$B$4:$E$351,4,FALSE))=TRUE,"Unallocated",VLOOKUP($A411,'RAB Cat Lookup'!$B$4:$E$351,4,FALSE))</f>
        <v>Transformers</v>
      </c>
      <c r="AU411" s="121" t="str">
        <f t="shared" si="48"/>
        <v/>
      </c>
    </row>
    <row r="412" spans="1:47" x14ac:dyDescent="0.25">
      <c r="A412" s="217" t="s">
        <v>885</v>
      </c>
      <c r="B412" s="217" t="s">
        <v>890</v>
      </c>
      <c r="C412" s="123" t="s">
        <v>512</v>
      </c>
      <c r="D412" s="218">
        <f>S412/Config!A$40</f>
        <v>0</v>
      </c>
      <c r="E412" s="219">
        <f>T412/Config!B$40</f>
        <v>0</v>
      </c>
      <c r="F412" s="219">
        <f>U412/Config!C$40</f>
        <v>0</v>
      </c>
      <c r="G412" s="219">
        <f>V412/Config!D$40</f>
        <v>0</v>
      </c>
      <c r="H412" s="219">
        <f>IF('Division Lvl'!H412="","",'Division Lvl'!H412/Escalators!C$11)</f>
        <v>0</v>
      </c>
      <c r="I412" s="220">
        <f>IF('Division Lvl'!I412="","",'Division Lvl'!I412/Escalators!D$11)</f>
        <v>0</v>
      </c>
      <c r="J412" s="220">
        <f>IF('Division Lvl'!J412="","",'Division Lvl'!J412/Escalators!E$11)</f>
        <v>3989281.838700023</v>
      </c>
      <c r="K412" s="220">
        <f>IF('Division Lvl'!K412="","",'Division Lvl'!K412/Escalators!F$11)</f>
        <v>3978777.1981934439</v>
      </c>
      <c r="L412" s="220">
        <f>IF('Division Lvl'!L412="","",'Division Lvl'!L412/Escalators!G$11)</f>
        <v>3966594.7990051047</v>
      </c>
      <c r="M412" s="220">
        <f>IF('Division Lvl'!M412="","",'Division Lvl'!M412/Escalators!H$11)</f>
        <v>3955834.6456001415</v>
      </c>
      <c r="N412" s="220">
        <f>IF('Division Lvl'!N412="","",'Division Lvl'!N412/Escalators!I$11)</f>
        <v>3955834.6456001415</v>
      </c>
      <c r="O412" s="220">
        <f>IF('Division Lvl'!O412="","",'Division Lvl'!O412/Escalators!J$11)</f>
        <v>3955834.6456001415</v>
      </c>
      <c r="P412" s="220">
        <f>IF('Division Lvl'!P412="","",'Division Lvl'!P412/Escalators!K$11)</f>
        <v>3955834.6456001415</v>
      </c>
      <c r="Q412" s="220">
        <f>IF('Division Lvl'!Q412="","",'Division Lvl'!Q412/Escalators!L$11)</f>
        <v>3955834.6456001415</v>
      </c>
      <c r="R412" s="221">
        <v>4000000</v>
      </c>
      <c r="S412" s="222">
        <v>0</v>
      </c>
      <c r="T412" s="223">
        <v>0</v>
      </c>
      <c r="U412" s="223">
        <v>0</v>
      </c>
      <c r="V412" s="223">
        <v>0</v>
      </c>
      <c r="W412" s="223">
        <v>0</v>
      </c>
      <c r="X412" s="224">
        <f>I412*Config!F$40</f>
        <v>0</v>
      </c>
      <c r="Y412" s="224">
        <f>J412*Config!G$40</f>
        <v>4191239.2317842115</v>
      </c>
      <c r="Z412" s="224">
        <f>K412*Config!H$40</f>
        <v>4284707.863698286</v>
      </c>
      <c r="AA412" s="224">
        <f>L412*Config!I$40</f>
        <v>4378378.4710279144</v>
      </c>
      <c r="AB412" s="224">
        <f>M412*Config!J$40</f>
        <v>4475663.806869274</v>
      </c>
      <c r="AC412" s="224">
        <f>N412*Config!K$40</f>
        <v>4587555.402041005</v>
      </c>
      <c r="AD412" s="224">
        <f>O412*Config!L$40</f>
        <v>4702244.28709203</v>
      </c>
      <c r="AE412" s="224">
        <f>P412*Config!M$40</f>
        <v>4819800.3942693304</v>
      </c>
      <c r="AF412" s="224">
        <f>Q412*Config!N$40</f>
        <v>4940295.404126063</v>
      </c>
      <c r="AG412" s="225">
        <f>R412*Config!O$40</f>
        <v>5120338.1767854281</v>
      </c>
      <c r="AH412" s="226">
        <f t="shared" si="42"/>
        <v>15890488.481498713</v>
      </c>
      <c r="AI412" s="220">
        <f t="shared" si="43"/>
        <v>35713827.063899279</v>
      </c>
      <c r="AJ412" s="224">
        <f t="shared" si="44"/>
        <v>17329989.373379685</v>
      </c>
      <c r="AK412" s="225">
        <f t="shared" si="45"/>
        <v>41500223.037693545</v>
      </c>
      <c r="AL412" s="227">
        <f>IF(OR(SUM(X412:AG412)&lt;&gt;0,A412="EH"),INDEX(CASH!$B:$B,MATCH(A412,CASH!$A:$A,0)),"")</f>
        <v>290</v>
      </c>
      <c r="AM412" s="122">
        <f>AL412*VLOOKUP(C412,Config!$A$3:$C$9,3,FALSE)</f>
        <v>4350</v>
      </c>
      <c r="AN412" s="228">
        <f t="shared" si="46"/>
        <v>0.29115706243992562</v>
      </c>
      <c r="AO412" s="122" t="str">
        <f>IF(ISERROR(VLOOKUP(A412,Config!$A$12:$A$32,1,FALSE)),LEFT(A412,2),"PRL")</f>
        <v>TS</v>
      </c>
      <c r="AP412" s="122" t="str">
        <f t="shared" si="47"/>
        <v>TS700s</v>
      </c>
      <c r="AQ412" s="163" t="s">
        <v>882</v>
      </c>
      <c r="AR412" s="229" t="s">
        <v>781</v>
      </c>
      <c r="AS412" s="367" t="str">
        <f>IF(ISERROR(VLOOKUP($A412,'RAB Cat Lookup'!$B$4:$E$351,2,FALSE))=TRUE,"Unallocated",VLOOKUP($A412,'RAB Cat Lookup'!$B$4:$E$351,2,FALSE))</f>
        <v>Std</v>
      </c>
      <c r="AT412" s="367" t="str">
        <f>IF(ISERROR(VLOOKUP($A412,'RAB Cat Lookup'!$B$4:$E$351,4,FALSE))=TRUE,"Unallocated",VLOOKUP($A412,'RAB Cat Lookup'!$B$4:$E$351,4,FALSE))</f>
        <v>Substations</v>
      </c>
      <c r="AU412" s="121" t="str">
        <f t="shared" si="48"/>
        <v/>
      </c>
    </row>
    <row r="413" spans="1:47" x14ac:dyDescent="0.25">
      <c r="A413" s="217" t="s">
        <v>885</v>
      </c>
      <c r="B413" s="217" t="s">
        <v>890</v>
      </c>
      <c r="C413" s="123" t="s">
        <v>778</v>
      </c>
      <c r="D413" s="218">
        <f>S413/Config!A$40</f>
        <v>0</v>
      </c>
      <c r="E413" s="219">
        <f>T413/Config!B$40</f>
        <v>0</v>
      </c>
      <c r="F413" s="219">
        <f>U413/Config!C$40</f>
        <v>0</v>
      </c>
      <c r="G413" s="219">
        <f>V413/Config!D$40</f>
        <v>0</v>
      </c>
      <c r="H413" s="219">
        <f>IF('Division Lvl'!H413="","",'Division Lvl'!H413/Escalators!C$11)</f>
        <v>0</v>
      </c>
      <c r="I413" s="220">
        <f>IF('Division Lvl'!I413="","",'Division Lvl'!I413/Escalators!D$11)</f>
        <v>0</v>
      </c>
      <c r="J413" s="220">
        <f>IF('Division Lvl'!J413="","",'Division Lvl'!J413/Escalators!E$11)</f>
        <v>0</v>
      </c>
      <c r="K413" s="220">
        <f>IF('Division Lvl'!K413="","",'Division Lvl'!K413/Escalators!F$11)</f>
        <v>0</v>
      </c>
      <c r="L413" s="220">
        <f>IF('Division Lvl'!L413="","",'Division Lvl'!L413/Escalators!G$11)</f>
        <v>3966594.7990051047</v>
      </c>
      <c r="M413" s="220">
        <f>IF('Division Lvl'!M413="","",'Division Lvl'!M413/Escalators!H$11)</f>
        <v>7911669.291200283</v>
      </c>
      <c r="N413" s="220">
        <f>IF('Division Lvl'!N413="","",'Division Lvl'!N413/Escalators!I$11)</f>
        <v>0</v>
      </c>
      <c r="O413" s="220">
        <f>IF('Division Lvl'!O413="","",'Division Lvl'!O413/Escalators!J$11)</f>
        <v>0</v>
      </c>
      <c r="P413" s="220">
        <f>IF('Division Lvl'!P413="","",'Division Lvl'!P413/Escalators!K$11)</f>
        <v>0</v>
      </c>
      <c r="Q413" s="220">
        <f>IF('Division Lvl'!Q413="","",'Division Lvl'!Q413/Escalators!L$11)</f>
        <v>0</v>
      </c>
      <c r="R413" s="221">
        <v>0</v>
      </c>
      <c r="S413" s="222">
        <v>0</v>
      </c>
      <c r="T413" s="223">
        <v>0</v>
      </c>
      <c r="U413" s="223">
        <v>0</v>
      </c>
      <c r="V413" s="223">
        <v>0</v>
      </c>
      <c r="W413" s="223">
        <v>0</v>
      </c>
      <c r="X413" s="224">
        <f>I413*Config!F$40</f>
        <v>0</v>
      </c>
      <c r="Y413" s="224">
        <f>J413*Config!G$40</f>
        <v>0</v>
      </c>
      <c r="Z413" s="224">
        <f>K413*Config!H$40</f>
        <v>0</v>
      </c>
      <c r="AA413" s="224">
        <f>L413*Config!I$40</f>
        <v>4378378.4710279144</v>
      </c>
      <c r="AB413" s="224">
        <f>M413*Config!J$40</f>
        <v>8951327.613738548</v>
      </c>
      <c r="AC413" s="224">
        <f>N413*Config!K$40</f>
        <v>0</v>
      </c>
      <c r="AD413" s="224">
        <f>O413*Config!L$40</f>
        <v>0</v>
      </c>
      <c r="AE413" s="224">
        <f>P413*Config!M$40</f>
        <v>0</v>
      </c>
      <c r="AF413" s="224">
        <f>Q413*Config!N$40</f>
        <v>0</v>
      </c>
      <c r="AG413" s="225">
        <f>R413*Config!O$40</f>
        <v>0</v>
      </c>
      <c r="AH413" s="226">
        <f t="shared" si="42"/>
        <v>11878264.090205388</v>
      </c>
      <c r="AI413" s="220">
        <f t="shared" si="43"/>
        <v>11878264.090205388</v>
      </c>
      <c r="AJ413" s="224">
        <f t="shared" si="44"/>
        <v>13329706.084766462</v>
      </c>
      <c r="AK413" s="225">
        <f t="shared" si="45"/>
        <v>13329706.084766462</v>
      </c>
      <c r="AL413" s="227">
        <f>IF(OR(SUM(X413:AG413)&lt;&gt;0,A413="EH"),INDEX(CASH!$B:$B,MATCH(A413,CASH!$A:$A,0)),"")</f>
        <v>290</v>
      </c>
      <c r="AM413" s="122">
        <f>AL413*VLOOKUP(C413,Config!$A$3:$C$9,3,FALSE)</f>
        <v>2900</v>
      </c>
      <c r="AN413" s="228">
        <f t="shared" si="46"/>
        <v>0.59396701427453824</v>
      </c>
      <c r="AO413" s="122" t="str">
        <f>IF(ISERROR(VLOOKUP(A413,Config!$A$12:$A$32,1,FALSE)),LEFT(A413,2),"PRL")</f>
        <v>TS</v>
      </c>
      <c r="AP413" s="122" t="str">
        <f t="shared" si="47"/>
        <v>TS700m</v>
      </c>
      <c r="AQ413" s="163" t="s">
        <v>882</v>
      </c>
      <c r="AR413" s="229" t="s">
        <v>781</v>
      </c>
      <c r="AS413" s="367" t="str">
        <f>IF(ISERROR(VLOOKUP($A413,'RAB Cat Lookup'!$B$4:$E$351,2,FALSE))=TRUE,"Unallocated",VLOOKUP($A413,'RAB Cat Lookup'!$B$4:$E$351,2,FALSE))</f>
        <v>Std</v>
      </c>
      <c r="AT413" s="367" t="str">
        <f>IF(ISERROR(VLOOKUP($A413,'RAB Cat Lookup'!$B$4:$E$351,4,FALSE))=TRUE,"Unallocated",VLOOKUP($A413,'RAB Cat Lookup'!$B$4:$E$351,4,FALSE))</f>
        <v>Substations</v>
      </c>
      <c r="AU413" s="121" t="str">
        <f t="shared" si="48"/>
        <v/>
      </c>
    </row>
    <row r="414" spans="1:47" x14ac:dyDescent="0.25">
      <c r="A414" s="217" t="s">
        <v>886</v>
      </c>
      <c r="B414" s="217" t="s">
        <v>891</v>
      </c>
      <c r="C414" s="123" t="s">
        <v>513</v>
      </c>
      <c r="D414" s="218">
        <f>S414/Config!A$40</f>
        <v>0</v>
      </c>
      <c r="E414" s="219">
        <f>T414/Config!B$40</f>
        <v>0</v>
      </c>
      <c r="F414" s="219">
        <f>U414/Config!C$40</f>
        <v>0</v>
      </c>
      <c r="G414" s="219">
        <f>V414/Config!D$40</f>
        <v>940590.40949999995</v>
      </c>
      <c r="H414" s="219">
        <f>IF('Division Lvl'!H414="","",'Division Lvl'!H414/Escalators!C$11)</f>
        <v>1453893</v>
      </c>
      <c r="I414" s="220">
        <f>IF('Division Lvl'!I414="","",'Division Lvl'!I414/Escalators!D$11)</f>
        <v>776762.1536596329</v>
      </c>
      <c r="J414" s="220">
        <f>IF('Division Lvl'!J414="","",'Division Lvl'!J414/Escalators!E$11)</f>
        <v>36072.083705985286</v>
      </c>
      <c r="K414" s="220">
        <f>IF('Division Lvl'!K414="","",'Division Lvl'!K414/Escalators!F$11)</f>
        <v>0</v>
      </c>
      <c r="L414" s="220">
        <f>IF('Division Lvl'!L414="","",'Division Lvl'!L414/Escalators!G$11)</f>
        <v>0</v>
      </c>
      <c r="M414" s="220">
        <f>IF('Division Lvl'!M414="","",'Division Lvl'!M414/Escalators!H$11)</f>
        <v>0</v>
      </c>
      <c r="N414" s="220">
        <f>IF('Division Lvl'!N414="","",'Division Lvl'!N414/Escalators!I$11)</f>
        <v>0</v>
      </c>
      <c r="O414" s="220">
        <f>IF('Division Lvl'!O414="","",'Division Lvl'!O414/Escalators!J$11)</f>
        <v>0</v>
      </c>
      <c r="P414" s="220">
        <f>IF('Division Lvl'!P414="","",'Division Lvl'!P414/Escalators!K$11)</f>
        <v>0</v>
      </c>
      <c r="Q414" s="220">
        <f>IF('Division Lvl'!Q414="","",'Division Lvl'!Q414/Escalators!L$11)</f>
        <v>0</v>
      </c>
      <c r="R414" s="221">
        <v>0</v>
      </c>
      <c r="S414" s="222">
        <v>0</v>
      </c>
      <c r="T414" s="223">
        <v>0</v>
      </c>
      <c r="U414" s="223">
        <v>0</v>
      </c>
      <c r="V414" s="223">
        <v>917649.18</v>
      </c>
      <c r="W414" s="223">
        <v>1453893</v>
      </c>
      <c r="X414" s="224">
        <f>I414*Config!F$40</f>
        <v>796181.20750112366</v>
      </c>
      <c r="Y414" s="224">
        <f>J414*Config!G$40</f>
        <v>37898.232943600786</v>
      </c>
      <c r="Z414" s="224">
        <f>K414*Config!H$40</f>
        <v>0</v>
      </c>
      <c r="AA414" s="224">
        <f>L414*Config!I$40</f>
        <v>0</v>
      </c>
      <c r="AB414" s="224">
        <f>M414*Config!J$40</f>
        <v>0</v>
      </c>
      <c r="AC414" s="224">
        <f>N414*Config!K$40</f>
        <v>0</v>
      </c>
      <c r="AD414" s="224">
        <f>O414*Config!L$40</f>
        <v>0</v>
      </c>
      <c r="AE414" s="224">
        <f>P414*Config!M$40</f>
        <v>0</v>
      </c>
      <c r="AF414" s="224">
        <f>Q414*Config!N$40</f>
        <v>0</v>
      </c>
      <c r="AG414" s="225">
        <f>R414*Config!O$40</f>
        <v>0</v>
      </c>
      <c r="AH414" s="226">
        <f t="shared" si="42"/>
        <v>812834.23736561823</v>
      </c>
      <c r="AI414" s="220">
        <f t="shared" si="43"/>
        <v>812834.23736561823</v>
      </c>
      <c r="AJ414" s="224">
        <f t="shared" si="44"/>
        <v>834079.4404447244</v>
      </c>
      <c r="AK414" s="225">
        <f t="shared" si="45"/>
        <v>834079.4404447244</v>
      </c>
      <c r="AL414" s="227">
        <f>IF(OR(SUM(X414:AG414)&lt;&gt;0,A414="EH"),INDEX(CASH!$B:$B,MATCH(A414,CASH!$A:$A,0)),"")</f>
        <v>290</v>
      </c>
      <c r="AM414" s="122">
        <f>AL414*VLOOKUP(C414,Config!$A$3:$C$9,3,FALSE)</f>
        <v>4350</v>
      </c>
      <c r="AN414" s="228">
        <f t="shared" si="46"/>
        <v>0.29115706243992562</v>
      </c>
      <c r="AO414" s="122" t="str">
        <f>IF(ISERROR(VLOOKUP(A414,Config!$A$12:$A$32,1,FALSE)),LEFT(A414,2),"PRL")</f>
        <v>TS</v>
      </c>
      <c r="AP414" s="122" t="str">
        <f t="shared" si="47"/>
        <v>TS701</v>
      </c>
      <c r="AQ414" s="163" t="s">
        <v>882</v>
      </c>
      <c r="AR414" s="229" t="s">
        <v>781</v>
      </c>
      <c r="AS414" s="367" t="str">
        <f>IF(ISERROR(VLOOKUP($A414,'RAB Cat Lookup'!$B$4:$E$351,2,FALSE))=TRUE,"Unallocated",VLOOKUP($A414,'RAB Cat Lookup'!$B$4:$E$351,2,FALSE))</f>
        <v>Std</v>
      </c>
      <c r="AT414" s="367" t="str">
        <f>IF(ISERROR(VLOOKUP($A414,'RAB Cat Lookup'!$B$4:$E$351,4,FALSE))=TRUE,"Unallocated",VLOOKUP($A414,'RAB Cat Lookup'!$B$4:$E$351,4,FALSE))</f>
        <v>Substations</v>
      </c>
      <c r="AU414" s="121" t="str">
        <f t="shared" si="48"/>
        <v/>
      </c>
    </row>
    <row r="415" spans="1:47" x14ac:dyDescent="0.25">
      <c r="A415" s="217" t="s">
        <v>887</v>
      </c>
      <c r="B415" s="217" t="s">
        <v>892</v>
      </c>
      <c r="C415" s="123" t="s">
        <v>513</v>
      </c>
      <c r="D415" s="218">
        <f>S415/Config!A$40</f>
        <v>0</v>
      </c>
      <c r="E415" s="219">
        <f>T415/Config!B$40</f>
        <v>0</v>
      </c>
      <c r="F415" s="219">
        <f>U415/Config!C$40</f>
        <v>0</v>
      </c>
      <c r="G415" s="219">
        <f>V415/Config!D$40</f>
        <v>788605.68499999994</v>
      </c>
      <c r="H415" s="219">
        <f>IF('Division Lvl'!H415="","",'Division Lvl'!H415/Escalators!C$11)</f>
        <v>573638</v>
      </c>
      <c r="I415" s="220">
        <f>IF('Division Lvl'!I415="","",'Division Lvl'!I415/Escalators!D$11)</f>
        <v>952210.10559620382</v>
      </c>
      <c r="J415" s="220">
        <f>IF('Division Lvl'!J415="","",'Division Lvl'!J415/Escalators!E$11)</f>
        <v>264654.94110211759</v>
      </c>
      <c r="K415" s="220">
        <f>IF('Division Lvl'!K415="","",'Division Lvl'!K415/Escalators!F$11)</f>
        <v>0</v>
      </c>
      <c r="L415" s="220">
        <f>IF('Division Lvl'!L415="","",'Division Lvl'!L415/Escalators!G$11)</f>
        <v>0</v>
      </c>
      <c r="M415" s="220">
        <f>IF('Division Lvl'!M415="","",'Division Lvl'!M415/Escalators!H$11)</f>
        <v>0</v>
      </c>
      <c r="N415" s="220">
        <f>IF('Division Lvl'!N415="","",'Division Lvl'!N415/Escalators!I$11)</f>
        <v>0</v>
      </c>
      <c r="O415" s="220">
        <f>IF('Division Lvl'!O415="","",'Division Lvl'!O415/Escalators!J$11)</f>
        <v>0</v>
      </c>
      <c r="P415" s="220">
        <f>IF('Division Lvl'!P415="","",'Division Lvl'!P415/Escalators!K$11)</f>
        <v>0</v>
      </c>
      <c r="Q415" s="220">
        <f>IF('Division Lvl'!Q415="","",'Division Lvl'!Q415/Escalators!L$11)</f>
        <v>0</v>
      </c>
      <c r="R415" s="221">
        <v>0</v>
      </c>
      <c r="S415" s="222">
        <v>0</v>
      </c>
      <c r="T415" s="223">
        <v>0</v>
      </c>
      <c r="U415" s="223">
        <v>0</v>
      </c>
      <c r="V415" s="223">
        <v>769371.4</v>
      </c>
      <c r="W415" s="223">
        <v>573638</v>
      </c>
      <c r="X415" s="224">
        <f>I415*Config!F$40</f>
        <v>976015.35823610879</v>
      </c>
      <c r="Y415" s="224">
        <f>J415*Config!G$40</f>
        <v>278053.09749541228</v>
      </c>
      <c r="Z415" s="224">
        <f>K415*Config!H$40</f>
        <v>0</v>
      </c>
      <c r="AA415" s="224">
        <f>L415*Config!I$40</f>
        <v>0</v>
      </c>
      <c r="AB415" s="224">
        <f>M415*Config!J$40</f>
        <v>0</v>
      </c>
      <c r="AC415" s="224">
        <f>N415*Config!K$40</f>
        <v>0</v>
      </c>
      <c r="AD415" s="224">
        <f>O415*Config!L$40</f>
        <v>0</v>
      </c>
      <c r="AE415" s="224">
        <f>P415*Config!M$40</f>
        <v>0</v>
      </c>
      <c r="AF415" s="224">
        <f>Q415*Config!N$40</f>
        <v>0</v>
      </c>
      <c r="AG415" s="225">
        <f>R415*Config!O$40</f>
        <v>0</v>
      </c>
      <c r="AH415" s="226">
        <f t="shared" si="42"/>
        <v>1216865.0466983214</v>
      </c>
      <c r="AI415" s="220">
        <f t="shared" si="43"/>
        <v>1216865.0466983214</v>
      </c>
      <c r="AJ415" s="224">
        <f t="shared" si="44"/>
        <v>1254068.4557315211</v>
      </c>
      <c r="AK415" s="225">
        <f t="shared" si="45"/>
        <v>1254068.4557315211</v>
      </c>
      <c r="AL415" s="227">
        <f>IF(OR(SUM(X415:AG415)&lt;&gt;0,A415="EH"),INDEX(CASH!$B:$B,MATCH(A415,CASH!$A:$A,0)),"")</f>
        <v>290</v>
      </c>
      <c r="AM415" s="122">
        <f>AL415*VLOOKUP(C415,Config!$A$3:$C$9,3,FALSE)</f>
        <v>4350</v>
      </c>
      <c r="AN415" s="228">
        <f t="shared" si="46"/>
        <v>0.29115706243992562</v>
      </c>
      <c r="AO415" s="122" t="str">
        <f>IF(ISERROR(VLOOKUP(A415,Config!$A$12:$A$32,1,FALSE)),LEFT(A415,2),"PRL")</f>
        <v>TS</v>
      </c>
      <c r="AP415" s="122" t="str">
        <f t="shared" si="47"/>
        <v>TS702</v>
      </c>
      <c r="AQ415" s="163" t="s">
        <v>882</v>
      </c>
      <c r="AR415" s="229" t="s">
        <v>781</v>
      </c>
      <c r="AS415" s="367" t="str">
        <f>IF(ISERROR(VLOOKUP($A415,'RAB Cat Lookup'!$B$4:$E$351,2,FALSE))=TRUE,"Unallocated",VLOOKUP($A415,'RAB Cat Lookup'!$B$4:$E$351,2,FALSE))</f>
        <v>Std</v>
      </c>
      <c r="AT415" s="367" t="str">
        <f>IF(ISERROR(VLOOKUP($A415,'RAB Cat Lookup'!$B$4:$E$351,4,FALSE))=TRUE,"Unallocated",VLOOKUP($A415,'RAB Cat Lookup'!$B$4:$E$351,4,FALSE))</f>
        <v>Substations</v>
      </c>
      <c r="AU415" s="121" t="str">
        <f t="shared" si="48"/>
        <v/>
      </c>
    </row>
    <row r="416" spans="1:47" x14ac:dyDescent="0.25">
      <c r="A416" s="217" t="s">
        <v>888</v>
      </c>
      <c r="B416" s="217" t="s">
        <v>893</v>
      </c>
      <c r="C416" s="123" t="s">
        <v>513</v>
      </c>
      <c r="D416" s="218">
        <f>S416/Config!A$40</f>
        <v>0</v>
      </c>
      <c r="E416" s="219">
        <f>T416/Config!B$40</f>
        <v>0</v>
      </c>
      <c r="F416" s="219">
        <f>U416/Config!C$40</f>
        <v>0</v>
      </c>
      <c r="G416" s="219">
        <f>V416/Config!D$40</f>
        <v>342639.99300000002</v>
      </c>
      <c r="H416" s="219">
        <f>IF('Division Lvl'!H416="","",'Division Lvl'!H416/Escalators!C$11)</f>
        <v>1941242</v>
      </c>
      <c r="I416" s="220">
        <f>IF('Division Lvl'!I416="","",'Division Lvl'!I416/Escalators!D$11)</f>
        <v>423962.17123052728</v>
      </c>
      <c r="J416" s="220">
        <f>IF('Division Lvl'!J416="","",'Division Lvl'!J416/Escalators!E$11)</f>
        <v>0</v>
      </c>
      <c r="K416" s="220">
        <f>IF('Division Lvl'!K416="","",'Division Lvl'!K416/Escalators!F$11)</f>
        <v>0</v>
      </c>
      <c r="L416" s="220">
        <f>IF('Division Lvl'!L416="","",'Division Lvl'!L416/Escalators!G$11)</f>
        <v>0</v>
      </c>
      <c r="M416" s="220">
        <f>IF('Division Lvl'!M416="","",'Division Lvl'!M416/Escalators!H$11)</f>
        <v>0</v>
      </c>
      <c r="N416" s="220">
        <f>IF('Division Lvl'!N416="","",'Division Lvl'!N416/Escalators!I$11)</f>
        <v>0</v>
      </c>
      <c r="O416" s="220">
        <f>IF('Division Lvl'!O416="","",'Division Lvl'!O416/Escalators!J$11)</f>
        <v>0</v>
      </c>
      <c r="P416" s="220">
        <f>IF('Division Lvl'!P416="","",'Division Lvl'!P416/Escalators!K$11)</f>
        <v>0</v>
      </c>
      <c r="Q416" s="220">
        <f>IF('Division Lvl'!Q416="","",'Division Lvl'!Q416/Escalators!L$11)</f>
        <v>0</v>
      </c>
      <c r="R416" s="221">
        <v>0</v>
      </c>
      <c r="S416" s="222">
        <v>0</v>
      </c>
      <c r="T416" s="223">
        <v>0</v>
      </c>
      <c r="U416" s="223">
        <v>0</v>
      </c>
      <c r="V416" s="223">
        <v>334282.92000000004</v>
      </c>
      <c r="W416" s="223">
        <v>1941242</v>
      </c>
      <c r="X416" s="224">
        <f>I416*Config!F$40</f>
        <v>434561.22551129042</v>
      </c>
      <c r="Y416" s="224">
        <f>J416*Config!G$40</f>
        <v>0</v>
      </c>
      <c r="Z416" s="224">
        <f>K416*Config!H$40</f>
        <v>0</v>
      </c>
      <c r="AA416" s="224">
        <f>L416*Config!I$40</f>
        <v>0</v>
      </c>
      <c r="AB416" s="224">
        <f>M416*Config!J$40</f>
        <v>0</v>
      </c>
      <c r="AC416" s="224">
        <f>N416*Config!K$40</f>
        <v>0</v>
      </c>
      <c r="AD416" s="224">
        <f>O416*Config!L$40</f>
        <v>0</v>
      </c>
      <c r="AE416" s="224">
        <f>P416*Config!M$40</f>
        <v>0</v>
      </c>
      <c r="AF416" s="224">
        <f>Q416*Config!N$40</f>
        <v>0</v>
      </c>
      <c r="AG416" s="225">
        <f>R416*Config!O$40</f>
        <v>0</v>
      </c>
      <c r="AH416" s="226">
        <f t="shared" si="42"/>
        <v>423962.17123052728</v>
      </c>
      <c r="AI416" s="220">
        <f t="shared" si="43"/>
        <v>423962.17123052728</v>
      </c>
      <c r="AJ416" s="224">
        <f t="shared" si="44"/>
        <v>434561.22551129042</v>
      </c>
      <c r="AK416" s="225">
        <f t="shared" si="45"/>
        <v>434561.22551129042</v>
      </c>
      <c r="AL416" s="227">
        <f>IF(OR(SUM(X416:AG416)&lt;&gt;0,A416="EH"),INDEX(CASH!$B:$B,MATCH(A416,CASH!$A:$A,0)),"")</f>
        <v>290</v>
      </c>
      <c r="AM416" s="122">
        <f>AL416*VLOOKUP(C416,Config!$A$3:$C$9,3,FALSE)</f>
        <v>4350</v>
      </c>
      <c r="AN416" s="228">
        <f t="shared" si="46"/>
        <v>0.29115706243992562</v>
      </c>
      <c r="AO416" s="122" t="str">
        <f>IF(ISERROR(VLOOKUP(A416,Config!$A$12:$A$32,1,FALSE)),LEFT(A416,2),"PRL")</f>
        <v>TS</v>
      </c>
      <c r="AP416" s="122" t="str">
        <f t="shared" si="47"/>
        <v>TS703</v>
      </c>
      <c r="AQ416" s="163" t="s">
        <v>882</v>
      </c>
      <c r="AR416" s="229" t="s">
        <v>781</v>
      </c>
      <c r="AS416" s="367" t="str">
        <f>IF(ISERROR(VLOOKUP($A416,'RAB Cat Lookup'!$B$4:$E$351,2,FALSE))=TRUE,"Unallocated",VLOOKUP($A416,'RAB Cat Lookup'!$B$4:$E$351,2,FALSE))</f>
        <v>Std</v>
      </c>
      <c r="AT416" s="367" t="str">
        <f>IF(ISERROR(VLOOKUP($A416,'RAB Cat Lookup'!$B$4:$E$351,4,FALSE))=TRUE,"Unallocated",VLOOKUP($A416,'RAB Cat Lookup'!$B$4:$E$351,4,FALSE))</f>
        <v>Substations</v>
      </c>
      <c r="AU416" s="121" t="str">
        <f t="shared" si="48"/>
        <v/>
      </c>
    </row>
    <row r="417" spans="1:47" x14ac:dyDescent="0.25">
      <c r="A417" s="217" t="s">
        <v>889</v>
      </c>
      <c r="B417" s="217" t="s">
        <v>894</v>
      </c>
      <c r="C417" s="123" t="s">
        <v>513</v>
      </c>
      <c r="D417" s="218">
        <f>S417/Config!A$40</f>
        <v>0</v>
      </c>
      <c r="E417" s="219">
        <f>T417/Config!B$40</f>
        <v>0</v>
      </c>
      <c r="F417" s="219">
        <f>U417/Config!C$40</f>
        <v>0</v>
      </c>
      <c r="G417" s="219">
        <f>V417/Config!D$40</f>
        <v>289959.63624999998</v>
      </c>
      <c r="H417" s="219">
        <f>IF('Division Lvl'!H417="","",'Division Lvl'!H417/Escalators!C$11)</f>
        <v>1583396.0299999998</v>
      </c>
      <c r="I417" s="220">
        <f>IF('Division Lvl'!I417="","",'Division Lvl'!I417/Escalators!D$11)</f>
        <v>488159.38852503506</v>
      </c>
      <c r="J417" s="220">
        <f>IF('Division Lvl'!J417="","",'Division Lvl'!J417/Escalators!E$11)</f>
        <v>0</v>
      </c>
      <c r="K417" s="220">
        <f>IF('Division Lvl'!K417="","",'Division Lvl'!K417/Escalators!F$11)</f>
        <v>0</v>
      </c>
      <c r="L417" s="220">
        <f>IF('Division Lvl'!L417="","",'Division Lvl'!L417/Escalators!G$11)</f>
        <v>0</v>
      </c>
      <c r="M417" s="220">
        <f>IF('Division Lvl'!M417="","",'Division Lvl'!M417/Escalators!H$11)</f>
        <v>0</v>
      </c>
      <c r="N417" s="220">
        <f>IF('Division Lvl'!N417="","",'Division Lvl'!N417/Escalators!I$11)</f>
        <v>0</v>
      </c>
      <c r="O417" s="220">
        <f>IF('Division Lvl'!O417="","",'Division Lvl'!O417/Escalators!J$11)</f>
        <v>0</v>
      </c>
      <c r="P417" s="220">
        <f>IF('Division Lvl'!P417="","",'Division Lvl'!P417/Escalators!K$11)</f>
        <v>0</v>
      </c>
      <c r="Q417" s="220">
        <f>IF('Division Lvl'!Q417="","",'Division Lvl'!Q417/Escalators!L$11)</f>
        <v>0</v>
      </c>
      <c r="R417" s="221">
        <v>0</v>
      </c>
      <c r="S417" s="222">
        <v>0</v>
      </c>
      <c r="T417" s="223">
        <v>0</v>
      </c>
      <c r="U417" s="223">
        <v>0</v>
      </c>
      <c r="V417" s="223">
        <v>282887.45</v>
      </c>
      <c r="W417" s="223">
        <v>1583396.0299999998</v>
      </c>
      <c r="X417" s="224">
        <f>I417*Config!F$40</f>
        <v>500363.37323816092</v>
      </c>
      <c r="Y417" s="224">
        <f>J417*Config!G$40</f>
        <v>0</v>
      </c>
      <c r="Z417" s="224">
        <f>K417*Config!H$40</f>
        <v>0</v>
      </c>
      <c r="AA417" s="224">
        <f>L417*Config!I$40</f>
        <v>0</v>
      </c>
      <c r="AB417" s="224">
        <f>M417*Config!J$40</f>
        <v>0</v>
      </c>
      <c r="AC417" s="224">
        <f>N417*Config!K$40</f>
        <v>0</v>
      </c>
      <c r="AD417" s="224">
        <f>O417*Config!L$40</f>
        <v>0</v>
      </c>
      <c r="AE417" s="224">
        <f>P417*Config!M$40</f>
        <v>0</v>
      </c>
      <c r="AF417" s="224">
        <f>Q417*Config!N$40</f>
        <v>0</v>
      </c>
      <c r="AG417" s="225">
        <f>R417*Config!O$40</f>
        <v>0</v>
      </c>
      <c r="AH417" s="226">
        <f t="shared" si="42"/>
        <v>488159.38852503506</v>
      </c>
      <c r="AI417" s="220">
        <f t="shared" si="43"/>
        <v>488159.38852503506</v>
      </c>
      <c r="AJ417" s="224">
        <f t="shared" si="44"/>
        <v>500363.37323816092</v>
      </c>
      <c r="AK417" s="225">
        <f t="shared" si="45"/>
        <v>500363.37323816092</v>
      </c>
      <c r="AL417" s="227">
        <f>IF(OR(SUM(X417:AG417)&lt;&gt;0,A417="EH"),INDEX(CASH!$B:$B,MATCH(A417,CASH!$A:$A,0)),"")</f>
        <v>290</v>
      </c>
      <c r="AM417" s="122">
        <f>AL417*VLOOKUP(C417,Config!$A$3:$C$9,3,FALSE)</f>
        <v>4350</v>
      </c>
      <c r="AN417" s="228">
        <f t="shared" si="46"/>
        <v>0.29115706243992562</v>
      </c>
      <c r="AO417" s="122" t="str">
        <f>IF(ISERROR(VLOOKUP(A417,Config!$A$12:$A$32,1,FALSE)),LEFT(A417,2),"PRL")</f>
        <v>TS</v>
      </c>
      <c r="AP417" s="122" t="str">
        <f t="shared" si="47"/>
        <v>TS704</v>
      </c>
      <c r="AQ417" s="163" t="s">
        <v>882</v>
      </c>
      <c r="AR417" s="229" t="s">
        <v>781</v>
      </c>
      <c r="AS417" s="367" t="str">
        <f>IF(ISERROR(VLOOKUP($A417,'RAB Cat Lookup'!$B$4:$E$351,2,FALSE))=TRUE,"Unallocated",VLOOKUP($A417,'RAB Cat Lookup'!$B$4:$E$351,2,FALSE))</f>
        <v>Std</v>
      </c>
      <c r="AT417" s="367" t="str">
        <f>IF(ISERROR(VLOOKUP($A417,'RAB Cat Lookup'!$B$4:$E$351,4,FALSE))=TRUE,"Unallocated",VLOOKUP($A417,'RAB Cat Lookup'!$B$4:$E$351,4,FALSE))</f>
        <v>Substations</v>
      </c>
      <c r="AU417" s="121" t="str">
        <f t="shared" si="48"/>
        <v/>
      </c>
    </row>
    <row r="418" spans="1:47" x14ac:dyDescent="0.25">
      <c r="A418" s="217" t="s">
        <v>99</v>
      </c>
      <c r="B418" s="217" t="s">
        <v>341</v>
      </c>
      <c r="C418" s="123" t="s">
        <v>512</v>
      </c>
      <c r="D418" s="218">
        <f>S418/Config!A$40</f>
        <v>7817292.9294237355</v>
      </c>
      <c r="E418" s="219">
        <f>T418/Config!B$40</f>
        <v>10255821.388651559</v>
      </c>
      <c r="F418" s="219">
        <f>U418/Config!C$40</f>
        <v>9476480.8202937394</v>
      </c>
      <c r="G418" s="219">
        <f>V418/Config!D$40</f>
        <v>14222289.950749999</v>
      </c>
      <c r="H418" s="219">
        <f>IF('Division Lvl'!H418="","",'Division Lvl'!H418/Escalators!C$11)</f>
        <v>27120000.008000001</v>
      </c>
      <c r="I418" s="220">
        <f>IF('Division Lvl'!I418="","",'Division Lvl'!I418/Escalators!D$11)</f>
        <v>21637216.448909551</v>
      </c>
      <c r="J418" s="220">
        <f>IF('Division Lvl'!J418="","",'Division Lvl'!J418/Escalators!E$11)</f>
        <v>14561561.875769962</v>
      </c>
      <c r="K418" s="220">
        <f>IF('Division Lvl'!K418="","",'Division Lvl'!K418/Escalators!F$11)</f>
        <v>11696397.403809074</v>
      </c>
      <c r="L418" s="220">
        <f>IF('Division Lvl'!L418="","",'Division Lvl'!L418/Escalators!G$11)</f>
        <v>10964258.055426462</v>
      </c>
      <c r="M418" s="220">
        <f>IF('Division Lvl'!M418="","",'Division Lvl'!M418/Escalators!H$11)</f>
        <v>10684382.032449057</v>
      </c>
      <c r="N418" s="220">
        <f>IF('Division Lvl'!N418="","",'Division Lvl'!N418/Escalators!I$11)</f>
        <v>10684382.032449057</v>
      </c>
      <c r="O418" s="220">
        <f>IF('Division Lvl'!O418="","",'Division Lvl'!O418/Escalators!J$11)</f>
        <v>10684382.032449057</v>
      </c>
      <c r="P418" s="220">
        <f>IF('Division Lvl'!P418="","",'Division Lvl'!P418/Escalators!K$11)</f>
        <v>10684382.032449057</v>
      </c>
      <c r="Q418" s="220">
        <f>IF('Division Lvl'!Q418="","",'Division Lvl'!Q418/Escalators!L$11)</f>
        <v>10684382.032449057</v>
      </c>
      <c r="R418" s="221">
        <v>10803669</v>
      </c>
      <c r="S418" s="222">
        <v>7082081.5699999994</v>
      </c>
      <c r="T418" s="223">
        <v>9523549.6999999993</v>
      </c>
      <c r="U418" s="223">
        <v>9019850.8699999899</v>
      </c>
      <c r="V418" s="223">
        <v>13875404.83</v>
      </c>
      <c r="W418" s="223">
        <v>27120000.008000001</v>
      </c>
      <c r="X418" s="224">
        <f>I418*Config!F$40</f>
        <v>22178146.860132288</v>
      </c>
      <c r="Y418" s="224">
        <f>J418*Config!G$40</f>
        <v>15298740.945730815</v>
      </c>
      <c r="Z418" s="224">
        <f>K418*Config!H$40</f>
        <v>12595740.710436329</v>
      </c>
      <c r="AA418" s="224">
        <f>L418*Config!I$40</f>
        <v>12102489.377718721</v>
      </c>
      <c r="AB418" s="224">
        <f>M418*Config!J$40</f>
        <v>12088397.581173887</v>
      </c>
      <c r="AC418" s="224">
        <f>N418*Config!K$40</f>
        <v>12390607.520703234</v>
      </c>
      <c r="AD418" s="224">
        <f>O418*Config!L$40</f>
        <v>12700372.708720816</v>
      </c>
      <c r="AE418" s="224">
        <f>P418*Config!M$40</f>
        <v>13017882.026438834</v>
      </c>
      <c r="AF418" s="224">
        <f>Q418*Config!N$40</f>
        <v>13343329.077099804</v>
      </c>
      <c r="AG418" s="225">
        <f>R418*Config!O$40</f>
        <v>13829609.707513314</v>
      </c>
      <c r="AH418" s="226">
        <f t="shared" si="42"/>
        <v>69543815.816364095</v>
      </c>
      <c r="AI418" s="220">
        <f t="shared" si="43"/>
        <v>123085012.9461603</v>
      </c>
      <c r="AJ418" s="224">
        <f t="shared" si="44"/>
        <v>74263515.47519204</v>
      </c>
      <c r="AK418" s="225">
        <f t="shared" si="45"/>
        <v>139545316.51566803</v>
      </c>
      <c r="AL418" s="227">
        <f>IF(OR(SUM(X418:AG418)&lt;&gt;0,A418="EH"),INDEX(CASH!$B:$B,MATCH(A418,CASH!$A:$A,0)),"")</f>
        <v>190</v>
      </c>
      <c r="AM418" s="122">
        <f>AL418*VLOOKUP(C418,Config!$A$3:$C$9,3,FALSE)</f>
        <v>2850</v>
      </c>
      <c r="AN418" s="228">
        <f t="shared" si="46"/>
        <v>0.65728805041321381</v>
      </c>
      <c r="AO418" s="122" t="str">
        <f>IF(ISERROR(VLOOKUP(A418,Config!$A$12:$A$32,1,FALSE)),LEFT(A418,2),"PRL")</f>
        <v>UR</v>
      </c>
      <c r="AP418" s="122" t="str">
        <f t="shared" si="47"/>
        <v>URs</v>
      </c>
      <c r="AQ418" s="163" t="s">
        <v>1094</v>
      </c>
      <c r="AR418" s="229" t="s">
        <v>781</v>
      </c>
      <c r="AS418" s="367" t="str">
        <f>IF(ISERROR(VLOOKUP($A418,'RAB Cat Lookup'!$B$4:$E$351,2,FALSE))=TRUE,"Unallocated",VLOOKUP($A418,'RAB Cat Lookup'!$B$4:$E$351,2,FALSE))</f>
        <v>Std</v>
      </c>
      <c r="AT418" s="367" t="str">
        <f>IF(ISERROR(VLOOKUP($A418,'RAB Cat Lookup'!$B$4:$E$351,4,FALSE))=TRUE,"Unallocated",VLOOKUP($A418,'RAB Cat Lookup'!$B$4:$E$351,4,FALSE))</f>
        <v>Distribution lines and cables</v>
      </c>
      <c r="AU418" s="121" t="str">
        <f t="shared" si="48"/>
        <v/>
      </c>
    </row>
    <row r="419" spans="1:47" x14ac:dyDescent="0.25">
      <c r="A419" s="421" t="s">
        <v>162</v>
      </c>
      <c r="B419" s="421" t="s">
        <v>180</v>
      </c>
      <c r="C419" s="422" t="s">
        <v>517</v>
      </c>
      <c r="D419" s="423">
        <f>S419/Config!A$40</f>
        <v>6762274.7609546771</v>
      </c>
      <c r="E419" s="424">
        <f>T419/Config!B$40</f>
        <v>4467538.1453139065</v>
      </c>
      <c r="F419" s="424">
        <f>U419/Config!C$40</f>
        <v>3442736.0766000012</v>
      </c>
      <c r="G419" s="424">
        <f>V419/Config!D$40</f>
        <v>4703599.0172499986</v>
      </c>
      <c r="H419" s="424">
        <f>W419/Config!E$40</f>
        <v>3277485.7600000002</v>
      </c>
      <c r="I419" s="425">
        <f>X419/Config!F$40</f>
        <v>6283900.8864677213</v>
      </c>
      <c r="J419" s="425">
        <f>Y419/Config!G$40</f>
        <v>6382175.5445077857</v>
      </c>
      <c r="K419" s="425">
        <f>Z419/Config!H$40</f>
        <v>6686467.7531523397</v>
      </c>
      <c r="L419" s="425">
        <f>AA419/Config!I$40</f>
        <v>6495126.3572923364</v>
      </c>
      <c r="M419" s="425">
        <f>AB419/Config!J$40</f>
        <v>6714861.539615334</v>
      </c>
      <c r="N419" s="425">
        <f>AC419/Config!K$40</f>
        <v>7423719.2766590593</v>
      </c>
      <c r="O419" s="425">
        <f>AD419/Config!L$40</f>
        <v>7683873.5145178428</v>
      </c>
      <c r="P419" s="425">
        <f>AE419/Config!M$40</f>
        <v>7944102.7058396908</v>
      </c>
      <c r="Q419" s="425">
        <f>AF419/Config!N$40</f>
        <v>8085985.7683156794</v>
      </c>
      <c r="R419" s="425">
        <f>AG419/Config!O$40</f>
        <v>8183178.697874113</v>
      </c>
      <c r="S419" s="426">
        <v>6126287.1799999997</v>
      </c>
      <c r="T419" s="427">
        <v>4148553.2900000005</v>
      </c>
      <c r="U419" s="427">
        <v>3276845.7600000012</v>
      </c>
      <c r="V419" s="428">
        <v>4588877.0899999989</v>
      </c>
      <c r="W419" s="428">
        <v>3277485.7600000002</v>
      </c>
      <c r="X419" s="429">
        <v>6440998.4086294137</v>
      </c>
      <c r="Y419" s="429">
        <v>6705273.1814484922</v>
      </c>
      <c r="Z419" s="429">
        <v>7200594.4377345685</v>
      </c>
      <c r="AA419" s="429">
        <v>7169404.1994174784</v>
      </c>
      <c r="AB419" s="429">
        <v>7597249.494344173</v>
      </c>
      <c r="AC419" s="429">
        <v>8609238.3838016689</v>
      </c>
      <c r="AD419" s="429">
        <v>9133710.9796958584</v>
      </c>
      <c r="AE419" s="429">
        <v>9679117.7549114563</v>
      </c>
      <c r="AF419" s="429">
        <v>10098288.201573275</v>
      </c>
      <c r="AG419" s="430">
        <v>10475160.573545523</v>
      </c>
      <c r="AL419" s="242"/>
      <c r="AM419" s="242"/>
      <c r="AQ419" s="305" t="str">
        <f>IF(ISERROR(VLOOKUP($A419,'RAB Cat Lookup'!$B$4:$E$351,4,FALSE))=TRUE,"Unallocated",VLOOKUP($A419,'RAB Cat Lookup'!$B$4:$E$351,4,FALSE))</f>
        <v>Overheads</v>
      </c>
      <c r="AS419" s="367" t="str">
        <f>IF(ISERROR(VLOOKUP($A419,'RAB Cat Lookup'!$B$4:$E$351,2,FALSE))=TRUE,"Unallocated",VLOOKUP($A419,'RAB Cat Lookup'!$B$4:$E$351,2,FALSE))</f>
        <v>Std</v>
      </c>
      <c r="AT419" s="367" t="str">
        <f>IF(ISERROR(VLOOKUP($A419,'RAB Cat Lookup'!$B$4:$E$351,4,FALSE))=TRUE,"Unallocated",VLOOKUP($A419,'RAB Cat Lookup'!$B$4:$E$351,4,FALSE))</f>
        <v>Overheads</v>
      </c>
    </row>
    <row r="420" spans="1:47" x14ac:dyDescent="0.25">
      <c r="A420" s="421" t="s">
        <v>163</v>
      </c>
      <c r="B420" s="421" t="s">
        <v>181</v>
      </c>
      <c r="C420" s="422" t="s">
        <v>517</v>
      </c>
      <c r="D420" s="423">
        <f>S420/Config!A$40</f>
        <v>82318236.313021928</v>
      </c>
      <c r="E420" s="424">
        <f>T420/Config!B$40</f>
        <v>67117356.587884203</v>
      </c>
      <c r="F420" s="424">
        <f>U420/Config!C$40</f>
        <v>52931914.994693771</v>
      </c>
      <c r="G420" s="424">
        <f>V420/Config!D$40</f>
        <v>70569224.026000008</v>
      </c>
      <c r="H420" s="424">
        <f>W420/Config!E$40</f>
        <v>66922514.260000013</v>
      </c>
      <c r="I420" s="425">
        <f>X420/Config!F$40</f>
        <v>73106139.081208169</v>
      </c>
      <c r="J420" s="425">
        <f>Y420/Config!G$40</f>
        <v>73273110.103678629</v>
      </c>
      <c r="K420" s="425">
        <f>Z420/Config!H$40</f>
        <v>73775204.556416273</v>
      </c>
      <c r="L420" s="425">
        <f>AA420/Config!I$40</f>
        <v>73462071.757048041</v>
      </c>
      <c r="M420" s="425">
        <f>AB420/Config!J$40</f>
        <v>73820942.420613334</v>
      </c>
      <c r="N420" s="425">
        <f>AC420/Config!K$40</f>
        <v>76860996.09989132</v>
      </c>
      <c r="O420" s="425">
        <f>AD420/Config!L$40</f>
        <v>77233408.487903669</v>
      </c>
      <c r="P420" s="425">
        <f>AE420/Config!M$40</f>
        <v>77593252.762439117</v>
      </c>
      <c r="Q420" s="425">
        <f>AF420/Config!N$40</f>
        <v>77784338.942599237</v>
      </c>
      <c r="R420" s="425">
        <f>AG420/Config!O$40</f>
        <v>78058962.86008814</v>
      </c>
      <c r="S420" s="426">
        <v>74576259.266560823</v>
      </c>
      <c r="T420" s="427">
        <v>62325137.789999999</v>
      </c>
      <c r="U420" s="427">
        <v>50381358.710000023</v>
      </c>
      <c r="V420" s="428">
        <v>68848023.440000013</v>
      </c>
      <c r="W420" s="428">
        <v>66922514.260000013</v>
      </c>
      <c r="X420" s="429">
        <v>74933792.558238372</v>
      </c>
      <c r="Y420" s="429">
        <v>76982561.302677348</v>
      </c>
      <c r="Z420" s="429">
        <v>79447826.144261956</v>
      </c>
      <c r="AA420" s="429">
        <v>81088381.777448356</v>
      </c>
      <c r="AB420" s="429">
        <v>83521620.538007841</v>
      </c>
      <c r="AC420" s="429">
        <v>89135191.294330582</v>
      </c>
      <c r="AD420" s="429">
        <v>91806252.376808688</v>
      </c>
      <c r="AE420" s="429">
        <v>94539843.99297525</v>
      </c>
      <c r="AF420" s="429">
        <v>97141980.547270328</v>
      </c>
      <c r="AG420" s="430">
        <v>99922071.893196285</v>
      </c>
      <c r="AL420" s="242"/>
      <c r="AM420" s="242"/>
      <c r="AQ420" s="305" t="str">
        <f>IF(ISERROR(VLOOKUP($A420,'RAB Cat Lookup'!$B$4:$E$351,4,FALSE))=TRUE,"Unallocated",VLOOKUP($A420,'RAB Cat Lookup'!$B$4:$E$351,4,FALSE))</f>
        <v>Overheads</v>
      </c>
      <c r="AS420" s="367" t="str">
        <f>IF(ISERROR(VLOOKUP($A420,'RAB Cat Lookup'!$B$4:$E$351,2,FALSE))=TRUE,"Unallocated",VLOOKUP($A420,'RAB Cat Lookup'!$B$4:$E$351,2,FALSE))</f>
        <v>Std</v>
      </c>
      <c r="AT420" s="367" t="str">
        <f>IF(ISERROR(VLOOKUP($A420,'RAB Cat Lookup'!$B$4:$E$351,4,FALSE))=TRUE,"Unallocated",VLOOKUP($A420,'RAB Cat Lookup'!$B$4:$E$351,4,FALSE))</f>
        <v>Overheads</v>
      </c>
    </row>
    <row r="422" spans="1:47" x14ac:dyDescent="0.25">
      <c r="C422" s="206" t="s">
        <v>967</v>
      </c>
      <c r="D422" s="243">
        <f t="shared" ref="D422:AG422" si="49">SUM(D2:D418)</f>
        <v>281816507.3180474</v>
      </c>
      <c r="E422" s="244">
        <f t="shared" si="49"/>
        <v>189233085.61649108</v>
      </c>
      <c r="F422" s="244">
        <f t="shared" si="49"/>
        <v>145052384.18566895</v>
      </c>
      <c r="G422" s="244">
        <f t="shared" si="49"/>
        <v>227818569.71074989</v>
      </c>
      <c r="H422" s="244">
        <f t="shared" si="49"/>
        <v>246955911.54350007</v>
      </c>
      <c r="I422" s="245">
        <f t="shared" si="49"/>
        <v>230385918.92712659</v>
      </c>
      <c r="J422" s="245">
        <f t="shared" si="49"/>
        <v>225786107.53460228</v>
      </c>
      <c r="K422" s="245">
        <f t="shared" si="49"/>
        <v>239265406.06956831</v>
      </c>
      <c r="L422" s="245">
        <f t="shared" si="49"/>
        <v>250907728.48870242</v>
      </c>
      <c r="M422" s="245">
        <f t="shared" si="49"/>
        <v>247811242.90899289</v>
      </c>
      <c r="N422" s="245">
        <f t="shared" si="49"/>
        <v>249601960.24677661</v>
      </c>
      <c r="O422" s="245">
        <f t="shared" si="49"/>
        <v>258639914.99909902</v>
      </c>
      <c r="P422" s="245">
        <f t="shared" si="49"/>
        <v>285964938.74257219</v>
      </c>
      <c r="Q422" s="245">
        <f t="shared" si="49"/>
        <v>306278386.00884897</v>
      </c>
      <c r="R422" s="245">
        <f t="shared" si="49"/>
        <v>321694374</v>
      </c>
      <c r="S422" s="246">
        <f t="shared" si="49"/>
        <v>255311846.52000013</v>
      </c>
      <c r="T422" s="247">
        <f t="shared" si="49"/>
        <v>175721731.83000001</v>
      </c>
      <c r="U422" s="247">
        <f t="shared" si="49"/>
        <v>138062947.47000015</v>
      </c>
      <c r="V422" s="247">
        <f t="shared" si="49"/>
        <v>222262019.22999987</v>
      </c>
      <c r="W422" s="247">
        <f t="shared" si="49"/>
        <v>246955911.54350007</v>
      </c>
      <c r="X422" s="248">
        <f t="shared" si="49"/>
        <v>236145566.90030473</v>
      </c>
      <c r="Y422" s="248">
        <f t="shared" si="49"/>
        <v>237216529.22854155</v>
      </c>
      <c r="Z422" s="248">
        <f t="shared" si="49"/>
        <v>257662672.68313622</v>
      </c>
      <c r="AA422" s="248">
        <f t="shared" si="49"/>
        <v>276955185.06326729</v>
      </c>
      <c r="AB422" s="248">
        <f t="shared" si="49"/>
        <v>280375675.47386813</v>
      </c>
      <c r="AC422" s="248">
        <f t="shared" si="49"/>
        <v>289461750.47122222</v>
      </c>
      <c r="AD422" s="248">
        <f t="shared" si="49"/>
        <v>307441582.28938633</v>
      </c>
      <c r="AE422" s="248">
        <f t="shared" si="49"/>
        <v>348420509.95019591</v>
      </c>
      <c r="AF422" s="248">
        <f t="shared" si="49"/>
        <v>382499734.78178895</v>
      </c>
      <c r="AG422" s="249">
        <f t="shared" si="49"/>
        <v>411795996.11232251</v>
      </c>
    </row>
    <row r="423" spans="1:47" x14ac:dyDescent="0.25">
      <c r="C423" s="206" t="s">
        <v>966</v>
      </c>
      <c r="D423" s="243">
        <f t="shared" ref="D423:AG423" si="50">SUM(D2:D418,D419:D420)</f>
        <v>370897018.39202404</v>
      </c>
      <c r="E423" s="244">
        <f t="shared" si="50"/>
        <v>260817980.34968919</v>
      </c>
      <c r="F423" s="244">
        <f t="shared" si="50"/>
        <v>201427035.25696272</v>
      </c>
      <c r="G423" s="244">
        <f t="shared" si="50"/>
        <v>303091392.75399989</v>
      </c>
      <c r="H423" s="244">
        <f t="shared" si="50"/>
        <v>317155911.56350005</v>
      </c>
      <c r="I423" s="245">
        <f t="shared" si="50"/>
        <v>309775958.89480245</v>
      </c>
      <c r="J423" s="245">
        <f t="shared" si="50"/>
        <v>305441393.18278867</v>
      </c>
      <c r="K423" s="245">
        <f t="shared" si="50"/>
        <v>319727078.37913692</v>
      </c>
      <c r="L423" s="245">
        <f t="shared" si="50"/>
        <v>330864926.60304278</v>
      </c>
      <c r="M423" s="245">
        <f t="shared" si="50"/>
        <v>328347046.86922157</v>
      </c>
      <c r="N423" s="245">
        <f t="shared" si="50"/>
        <v>333886675.62332702</v>
      </c>
      <c r="O423" s="245">
        <f t="shared" si="50"/>
        <v>343557197.00152051</v>
      </c>
      <c r="P423" s="245">
        <f t="shared" si="50"/>
        <v>371502294.21085101</v>
      </c>
      <c r="Q423" s="245">
        <f t="shared" si="50"/>
        <v>392148710.71976388</v>
      </c>
      <c r="R423" s="245">
        <f t="shared" si="50"/>
        <v>407936515.5579623</v>
      </c>
      <c r="S423" s="246">
        <f t="shared" si="50"/>
        <v>336014392.96656096</v>
      </c>
      <c r="T423" s="247">
        <f t="shared" si="50"/>
        <v>242195422.91</v>
      </c>
      <c r="U423" s="247">
        <f t="shared" si="50"/>
        <v>191721151.94000018</v>
      </c>
      <c r="V423" s="247">
        <f t="shared" si="50"/>
        <v>295698919.75999987</v>
      </c>
      <c r="W423" s="247">
        <f t="shared" si="50"/>
        <v>317155911.56350005</v>
      </c>
      <c r="X423" s="248">
        <f t="shared" si="50"/>
        <v>317520357.86717254</v>
      </c>
      <c r="Y423" s="248">
        <f t="shared" si="50"/>
        <v>320904363.71266741</v>
      </c>
      <c r="Z423" s="248">
        <f t="shared" si="50"/>
        <v>344311093.26513278</v>
      </c>
      <c r="AA423" s="248">
        <f t="shared" si="50"/>
        <v>365212971.04013312</v>
      </c>
      <c r="AB423" s="248">
        <f t="shared" si="50"/>
        <v>371494545.50622016</v>
      </c>
      <c r="AC423" s="248">
        <f t="shared" si="50"/>
        <v>387206180.14935446</v>
      </c>
      <c r="AD423" s="248">
        <f t="shared" si="50"/>
        <v>408381545.64589089</v>
      </c>
      <c r="AE423" s="248">
        <f t="shared" si="50"/>
        <v>452639471.69808263</v>
      </c>
      <c r="AF423" s="248">
        <f t="shared" si="50"/>
        <v>489740003.5306325</v>
      </c>
      <c r="AG423" s="249">
        <f t="shared" si="50"/>
        <v>522193228.57906431</v>
      </c>
    </row>
    <row r="425" spans="1:47" x14ac:dyDescent="0.25">
      <c r="C425" s="250"/>
      <c r="D425" s="251" t="s">
        <v>968</v>
      </c>
      <c r="E425" s="252" t="s">
        <v>969</v>
      </c>
      <c r="F425" s="252" t="s">
        <v>970</v>
      </c>
      <c r="G425" s="252" t="s">
        <v>971</v>
      </c>
      <c r="H425" s="252" t="s">
        <v>972</v>
      </c>
      <c r="I425" s="253" t="s">
        <v>973</v>
      </c>
      <c r="J425" s="253" t="s">
        <v>974</v>
      </c>
      <c r="K425" s="253" t="s">
        <v>975</v>
      </c>
      <c r="L425" s="253" t="s">
        <v>976</v>
      </c>
      <c r="M425" s="253" t="s">
        <v>977</v>
      </c>
      <c r="N425" s="253" t="s">
        <v>978</v>
      </c>
      <c r="O425" s="253" t="s">
        <v>979</v>
      </c>
      <c r="P425" s="253" t="s">
        <v>980</v>
      </c>
      <c r="Q425" s="253" t="s">
        <v>981</v>
      </c>
      <c r="R425" s="253" t="s">
        <v>981</v>
      </c>
      <c r="S425" s="254" t="s">
        <v>982</v>
      </c>
      <c r="T425" s="255" t="s">
        <v>983</v>
      </c>
      <c r="U425" s="255" t="s">
        <v>984</v>
      </c>
      <c r="V425" s="255" t="s">
        <v>985</v>
      </c>
      <c r="W425" s="255" t="s">
        <v>986</v>
      </c>
      <c r="X425" s="256" t="s">
        <v>987</v>
      </c>
      <c r="Y425" s="256" t="s">
        <v>988</v>
      </c>
      <c r="Z425" s="256" t="s">
        <v>989</v>
      </c>
      <c r="AA425" s="256" t="s">
        <v>990</v>
      </c>
      <c r="AB425" s="256" t="s">
        <v>991</v>
      </c>
      <c r="AC425" s="256" t="s">
        <v>992</v>
      </c>
      <c r="AD425" s="256" t="s">
        <v>993</v>
      </c>
      <c r="AE425" s="256" t="s">
        <v>994</v>
      </c>
      <c r="AF425" s="256" t="s">
        <v>995</v>
      </c>
      <c r="AG425" s="257" t="s">
        <v>995</v>
      </c>
    </row>
    <row r="426" spans="1:47" x14ac:dyDescent="0.25">
      <c r="C426" s="250" t="s">
        <v>881</v>
      </c>
      <c r="D426" s="258">
        <f t="shared" ref="D426:S430" si="51">SUMIFS(D$2:D$418,$AQ$2:$AQ$418,$C426,$AR$2:$AR$418,"Std")</f>
        <v>85743846.186201185</v>
      </c>
      <c r="E426" s="259">
        <f t="shared" si="51"/>
        <v>48149533.484750465</v>
      </c>
      <c r="F426" s="259">
        <f t="shared" si="51"/>
        <v>29873629.66323749</v>
      </c>
      <c r="G426" s="259">
        <f t="shared" si="51"/>
        <v>39270519.837000005</v>
      </c>
      <c r="H426" s="259">
        <f t="shared" si="51"/>
        <v>57478433.086500004</v>
      </c>
      <c r="I426" s="260">
        <f t="shared" si="51"/>
        <v>64743633.894506864</v>
      </c>
      <c r="J426" s="260">
        <f t="shared" si="51"/>
        <v>64342121.477369316</v>
      </c>
      <c r="K426" s="260">
        <f t="shared" si="51"/>
        <v>69760306.451199874</v>
      </c>
      <c r="L426" s="260">
        <f t="shared" si="51"/>
        <v>77655996.786089331</v>
      </c>
      <c r="M426" s="260">
        <f t="shared" si="51"/>
        <v>71275830.094082803</v>
      </c>
      <c r="N426" s="260">
        <f t="shared" si="51"/>
        <v>79358840.429205298</v>
      </c>
      <c r="O426" s="260">
        <f t="shared" si="51"/>
        <v>75301442.695955351</v>
      </c>
      <c r="P426" s="260">
        <f t="shared" si="51"/>
        <v>84115532.809848517</v>
      </c>
      <c r="Q426" s="260">
        <f t="shared" si="51"/>
        <v>83690824.512710273</v>
      </c>
      <c r="R426" s="260">
        <f t="shared" si="51"/>
        <v>76412400</v>
      </c>
      <c r="S426" s="238">
        <f t="shared" si="51"/>
        <v>77679692.739999995</v>
      </c>
      <c r="T426" s="239">
        <f t="shared" ref="T426:AG430" si="52">SUMIFS(T$2:T$418,$AQ$2:$AQ$418,$C426,$AR$2:$AR$418,"Std")</f>
        <v>44711628.43</v>
      </c>
      <c r="U426" s="239">
        <f t="shared" si="52"/>
        <v>28434150.779999997</v>
      </c>
      <c r="V426" s="223">
        <f t="shared" si="52"/>
        <v>38312702.280000001</v>
      </c>
      <c r="W426" s="223">
        <f t="shared" si="52"/>
        <v>57478433.086500004</v>
      </c>
      <c r="X426" s="240">
        <f t="shared" si="52"/>
        <v>66362224.741869517</v>
      </c>
      <c r="Y426" s="240">
        <f t="shared" si="52"/>
        <v>67599441.37716113</v>
      </c>
      <c r="Z426" s="240">
        <f t="shared" si="52"/>
        <v>75124220.01442416</v>
      </c>
      <c r="AA426" s="240">
        <f t="shared" si="52"/>
        <v>85717690.286818951</v>
      </c>
      <c r="AB426" s="240">
        <f t="shared" si="52"/>
        <v>80642059.549042016</v>
      </c>
      <c r="AC426" s="240">
        <f t="shared" si="52"/>
        <v>92031924.922756359</v>
      </c>
      <c r="AD426" s="240">
        <f t="shared" si="52"/>
        <v>89509752.163345397</v>
      </c>
      <c r="AE426" s="240">
        <f t="shared" si="52"/>
        <v>102486608.90110996</v>
      </c>
      <c r="AF426" s="240">
        <f t="shared" si="52"/>
        <v>104518371.65831222</v>
      </c>
      <c r="AG426" s="241">
        <f t="shared" si="52"/>
        <v>97814332.224949703</v>
      </c>
    </row>
    <row r="427" spans="1:47" x14ac:dyDescent="0.25">
      <c r="C427" s="250" t="s">
        <v>882</v>
      </c>
      <c r="D427" s="258">
        <f t="shared" si="51"/>
        <v>158727336.2466498</v>
      </c>
      <c r="E427" s="259">
        <f t="shared" si="51"/>
        <v>104081433.84914625</v>
      </c>
      <c r="F427" s="259">
        <f t="shared" si="51"/>
        <v>85833088.527331412</v>
      </c>
      <c r="G427" s="259">
        <f t="shared" si="51"/>
        <v>147132319.00649983</v>
      </c>
      <c r="H427" s="259">
        <f t="shared" si="51"/>
        <v>123680707.79900005</v>
      </c>
      <c r="I427" s="260">
        <f t="shared" si="51"/>
        <v>109177698.58451881</v>
      </c>
      <c r="J427" s="260">
        <f t="shared" si="51"/>
        <v>119976860.42377864</v>
      </c>
      <c r="K427" s="260">
        <f t="shared" si="51"/>
        <v>118157995.12832558</v>
      </c>
      <c r="L427" s="260">
        <f t="shared" si="51"/>
        <v>123107979.91844726</v>
      </c>
      <c r="M427" s="260">
        <f t="shared" si="51"/>
        <v>126407459.90182571</v>
      </c>
      <c r="N427" s="260">
        <f t="shared" si="51"/>
        <v>135601808.57686192</v>
      </c>
      <c r="O427" s="260">
        <f t="shared" si="51"/>
        <v>148583868.92506015</v>
      </c>
      <c r="P427" s="260">
        <f t="shared" si="51"/>
        <v>167179258.6353651</v>
      </c>
      <c r="Q427" s="260">
        <f t="shared" si="51"/>
        <v>188189685.39680892</v>
      </c>
      <c r="R427" s="260">
        <f t="shared" si="51"/>
        <v>210402750</v>
      </c>
      <c r="S427" s="238">
        <f t="shared" si="51"/>
        <v>143799132.61999989</v>
      </c>
      <c r="T427" s="239">
        <f t="shared" si="52"/>
        <v>96649958.159999952</v>
      </c>
      <c r="U427" s="239">
        <f t="shared" si="52"/>
        <v>81697169.330000177</v>
      </c>
      <c r="V427" s="223">
        <f t="shared" si="52"/>
        <v>143543725.8599999</v>
      </c>
      <c r="W427" s="223">
        <f t="shared" si="52"/>
        <v>123680707.79900005</v>
      </c>
      <c r="X427" s="240">
        <f t="shared" si="52"/>
        <v>111907141.04913181</v>
      </c>
      <c r="Y427" s="240">
        <f t="shared" si="52"/>
        <v>126050688.98273247</v>
      </c>
      <c r="Z427" s="240">
        <f t="shared" si="52"/>
        <v>127243237.22248949</v>
      </c>
      <c r="AA427" s="240">
        <f t="shared" si="52"/>
        <v>135888175.17278576</v>
      </c>
      <c r="AB427" s="240">
        <f t="shared" si="52"/>
        <v>143018438.30356798</v>
      </c>
      <c r="AC427" s="240">
        <f t="shared" si="52"/>
        <v>157256524.90435103</v>
      </c>
      <c r="AD427" s="240">
        <f t="shared" si="52"/>
        <v>176619528.21612403</v>
      </c>
      <c r="AE427" s="240">
        <f t="shared" si="52"/>
        <v>203691693.1248886</v>
      </c>
      <c r="AF427" s="240">
        <f t="shared" si="52"/>
        <v>235023129.4181754</v>
      </c>
      <c r="AG427" s="241">
        <f t="shared" si="52"/>
        <v>269333308.33141011</v>
      </c>
    </row>
    <row r="428" spans="1:47" x14ac:dyDescent="0.25">
      <c r="C428" s="250" t="s">
        <v>1094</v>
      </c>
      <c r="D428" s="258">
        <f t="shared" si="51"/>
        <v>17246692.576121036</v>
      </c>
      <c r="E428" s="259">
        <f t="shared" si="51"/>
        <v>17658457.519113276</v>
      </c>
      <c r="F428" s="259">
        <f t="shared" si="51"/>
        <v>15808053.219393741</v>
      </c>
      <c r="G428" s="259">
        <f t="shared" si="51"/>
        <v>24914270.493999995</v>
      </c>
      <c r="H428" s="259">
        <f t="shared" si="51"/>
        <v>40340000.008000001</v>
      </c>
      <c r="I428" s="260">
        <f t="shared" si="51"/>
        <v>33921984.64179828</v>
      </c>
      <c r="J428" s="260">
        <f t="shared" si="51"/>
        <v>24381250.928803165</v>
      </c>
      <c r="K428" s="260">
        <f t="shared" si="51"/>
        <v>20698471.331903003</v>
      </c>
      <c r="L428" s="260">
        <f t="shared" si="51"/>
        <v>19697010.033451326</v>
      </c>
      <c r="M428" s="260">
        <f t="shared" si="51"/>
        <v>19361753.55619698</v>
      </c>
      <c r="N428" s="260">
        <f t="shared" si="51"/>
        <v>19361753.55619698</v>
      </c>
      <c r="O428" s="260">
        <f t="shared" si="51"/>
        <v>19361753.55619698</v>
      </c>
      <c r="P428" s="260">
        <f t="shared" si="51"/>
        <v>19361753.55619698</v>
      </c>
      <c r="Q428" s="260">
        <f t="shared" si="51"/>
        <v>19361753.55619698</v>
      </c>
      <c r="R428" s="260">
        <f t="shared" si="51"/>
        <v>19760628</v>
      </c>
      <c r="S428" s="238">
        <f t="shared" si="51"/>
        <v>15624652.260000002</v>
      </c>
      <c r="T428" s="239">
        <f t="shared" si="52"/>
        <v>16397633.25</v>
      </c>
      <c r="U428" s="239">
        <f t="shared" si="52"/>
        <v>15046332.629999992</v>
      </c>
      <c r="V428" s="223">
        <f t="shared" si="52"/>
        <v>24306605.359999999</v>
      </c>
      <c r="W428" s="223">
        <f t="shared" si="52"/>
        <v>40340000.008000001</v>
      </c>
      <c r="X428" s="240">
        <f t="shared" si="52"/>
        <v>34770034.257843234</v>
      </c>
      <c r="Y428" s="240">
        <f t="shared" si="52"/>
        <v>25615551.757073823</v>
      </c>
      <c r="Z428" s="240">
        <f t="shared" si="52"/>
        <v>22289989.729157601</v>
      </c>
      <c r="AA428" s="240">
        <f t="shared" si="52"/>
        <v>21741813.58169353</v>
      </c>
      <c r="AB428" s="240">
        <f t="shared" si="52"/>
        <v>21906046.989445522</v>
      </c>
      <c r="AC428" s="240">
        <f t="shared" si="52"/>
        <v>22453698.164181657</v>
      </c>
      <c r="AD428" s="240">
        <f t="shared" si="52"/>
        <v>23015040.6182862</v>
      </c>
      <c r="AE428" s="240">
        <f t="shared" si="52"/>
        <v>23590416.633743353</v>
      </c>
      <c r="AF428" s="240">
        <f t="shared" si="52"/>
        <v>24180177.049586933</v>
      </c>
      <c r="AG428" s="241">
        <f t="shared" si="52"/>
        <v>25295274.486413769</v>
      </c>
    </row>
    <row r="429" spans="1:47" x14ac:dyDescent="0.25">
      <c r="C429" s="250" t="s">
        <v>179</v>
      </c>
      <c r="D429" s="258">
        <f t="shared" si="51"/>
        <v>6307384.04216603</v>
      </c>
      <c r="E429" s="259">
        <f t="shared" si="51"/>
        <v>4721125.3511971869</v>
      </c>
      <c r="F429" s="259">
        <f t="shared" si="51"/>
        <v>2665383.5560250008</v>
      </c>
      <c r="G429" s="259">
        <f t="shared" si="51"/>
        <v>3560136.8562499988</v>
      </c>
      <c r="H429" s="259">
        <f t="shared" si="51"/>
        <v>4045216.63</v>
      </c>
      <c r="I429" s="260">
        <f t="shared" si="51"/>
        <v>3995967.5885909405</v>
      </c>
      <c r="J429" s="260">
        <f t="shared" si="51"/>
        <v>3989281.838700023</v>
      </c>
      <c r="K429" s="260">
        <f t="shared" si="51"/>
        <v>3978777.1981934439</v>
      </c>
      <c r="L429" s="260">
        <f t="shared" si="51"/>
        <v>3966594.7990051047</v>
      </c>
      <c r="M429" s="260">
        <f t="shared" si="51"/>
        <v>3955834.6456001415</v>
      </c>
      <c r="N429" s="260">
        <f t="shared" si="51"/>
        <v>3955834.6456001415</v>
      </c>
      <c r="O429" s="260">
        <f t="shared" si="51"/>
        <v>3955834.6456001415</v>
      </c>
      <c r="P429" s="260">
        <f t="shared" si="51"/>
        <v>3955834.6456001415</v>
      </c>
      <c r="Q429" s="260">
        <f t="shared" si="51"/>
        <v>3955834.6456001415</v>
      </c>
      <c r="R429" s="260">
        <f t="shared" si="51"/>
        <v>4000000</v>
      </c>
      <c r="S429" s="238">
        <f t="shared" si="51"/>
        <v>5714178.6400000006</v>
      </c>
      <c r="T429" s="239">
        <f t="shared" si="52"/>
        <v>4384034.22</v>
      </c>
      <c r="U429" s="239">
        <f t="shared" si="52"/>
        <v>2536950.4400000009</v>
      </c>
      <c r="V429" s="223">
        <f t="shared" si="52"/>
        <v>3473304.2499999991</v>
      </c>
      <c r="W429" s="223">
        <f t="shared" si="52"/>
        <v>4045216.63</v>
      </c>
      <c r="X429" s="240">
        <f t="shared" si="52"/>
        <v>4095866.7783057136</v>
      </c>
      <c r="Y429" s="240">
        <f t="shared" si="52"/>
        <v>4191239.2317842115</v>
      </c>
      <c r="Z429" s="240">
        <f t="shared" si="52"/>
        <v>4284707.863698286</v>
      </c>
      <c r="AA429" s="240">
        <f t="shared" si="52"/>
        <v>4378378.4710279144</v>
      </c>
      <c r="AB429" s="240">
        <f t="shared" si="52"/>
        <v>4475663.806869274</v>
      </c>
      <c r="AC429" s="240">
        <f t="shared" si="52"/>
        <v>4587555.402041005</v>
      </c>
      <c r="AD429" s="240">
        <f t="shared" si="52"/>
        <v>4702244.28709203</v>
      </c>
      <c r="AE429" s="240">
        <f t="shared" si="52"/>
        <v>4819800.3942693304</v>
      </c>
      <c r="AF429" s="240">
        <f t="shared" si="52"/>
        <v>4940295.404126063</v>
      </c>
      <c r="AG429" s="241">
        <f t="shared" si="52"/>
        <v>5120338.1767854281</v>
      </c>
    </row>
    <row r="430" spans="1:47" x14ac:dyDescent="0.25">
      <c r="C430" s="250" t="s">
        <v>684</v>
      </c>
      <c r="D430" s="258">
        <f t="shared" si="51"/>
        <v>4136162.1866589058</v>
      </c>
      <c r="E430" s="259">
        <f t="shared" si="51"/>
        <v>3340447.9084556247</v>
      </c>
      <c r="F430" s="259">
        <f t="shared" si="51"/>
        <v>4767759.8260249989</v>
      </c>
      <c r="G430" s="259">
        <f t="shared" si="51"/>
        <v>7156818.9907499999</v>
      </c>
      <c r="H430" s="259">
        <f t="shared" si="51"/>
        <v>18306554.02</v>
      </c>
      <c r="I430" s="260">
        <f t="shared" si="51"/>
        <v>13621604.164773369</v>
      </c>
      <c r="J430" s="260">
        <f t="shared" si="51"/>
        <v>8219695.8181402683</v>
      </c>
      <c r="K430" s="260">
        <f t="shared" si="51"/>
        <v>6388867.7725069476</v>
      </c>
      <c r="L430" s="260">
        <f t="shared" si="51"/>
        <v>6300921.9551378125</v>
      </c>
      <c r="M430" s="260">
        <f t="shared" si="51"/>
        <v>6646321.4079054724</v>
      </c>
      <c r="N430" s="260">
        <f t="shared" si="51"/>
        <v>6532218.3244291209</v>
      </c>
      <c r="O430" s="260">
        <f t="shared" si="51"/>
        <v>6610896.9086541235</v>
      </c>
      <c r="P430" s="260">
        <f t="shared" si="51"/>
        <v>6561054.3810782228</v>
      </c>
      <c r="Q430" s="260">
        <f t="shared" si="51"/>
        <v>6254169.6299005169</v>
      </c>
      <c r="R430" s="260">
        <f t="shared" si="51"/>
        <v>6273596</v>
      </c>
      <c r="S430" s="238">
        <f t="shared" si="51"/>
        <v>3747158.8</v>
      </c>
      <c r="T430" s="239">
        <f t="shared" si="52"/>
        <v>3101937.96</v>
      </c>
      <c r="U430" s="239">
        <f t="shared" si="52"/>
        <v>4538022.4399999976</v>
      </c>
      <c r="V430" s="223">
        <f t="shared" si="52"/>
        <v>6982262.4300000006</v>
      </c>
      <c r="W430" s="223">
        <f t="shared" si="52"/>
        <v>18306554.02</v>
      </c>
      <c r="X430" s="240">
        <f t="shared" si="52"/>
        <v>13962144.268892702</v>
      </c>
      <c r="Y430" s="240">
        <f t="shared" si="52"/>
        <v>8635817.9189336188</v>
      </c>
      <c r="Z430" s="240">
        <f t="shared" si="52"/>
        <v>6880111.8085773643</v>
      </c>
      <c r="AA430" s="240">
        <f t="shared" si="52"/>
        <v>6955038.8769031931</v>
      </c>
      <c r="AB430" s="240">
        <f t="shared" si="52"/>
        <v>7519702.626415032</v>
      </c>
      <c r="AC430" s="240">
        <f t="shared" si="52"/>
        <v>7575370.5971700847</v>
      </c>
      <c r="AD430" s="240">
        <f t="shared" si="52"/>
        <v>7858278.9742863821</v>
      </c>
      <c r="AE430" s="240">
        <f t="shared" si="52"/>
        <v>7994007.6686258474</v>
      </c>
      <c r="AF430" s="240">
        <f t="shared" si="52"/>
        <v>7810600.8585540503</v>
      </c>
      <c r="AG430" s="241">
        <f t="shared" si="52"/>
        <v>8030733.27613209</v>
      </c>
    </row>
    <row r="431" spans="1:47" x14ac:dyDescent="0.25">
      <c r="C431" s="250" t="s">
        <v>517</v>
      </c>
      <c r="D431" s="258">
        <f>SUM(D419:D420)</f>
        <v>89080511.073976606</v>
      </c>
      <c r="E431" s="259">
        <f t="shared" ref="E431:AG431" si="53">SUM(E419:E420)</f>
        <v>71584894.733198106</v>
      </c>
      <c r="F431" s="259">
        <f t="shared" si="53"/>
        <v>56374651.071293771</v>
      </c>
      <c r="G431" s="259">
        <f t="shared" si="53"/>
        <v>75272823.043250009</v>
      </c>
      <c r="H431" s="259">
        <f t="shared" si="53"/>
        <v>70200000.020000011</v>
      </c>
      <c r="I431" s="260">
        <f t="shared" si="53"/>
        <v>79390039.967675894</v>
      </c>
      <c r="J431" s="260">
        <f t="shared" si="53"/>
        <v>79655285.648186415</v>
      </c>
      <c r="K431" s="260">
        <f t="shared" si="53"/>
        <v>80461672.309568614</v>
      </c>
      <c r="L431" s="260">
        <f t="shared" si="53"/>
        <v>79957198.11434038</v>
      </c>
      <c r="M431" s="260">
        <f t="shared" si="53"/>
        <v>80535803.960228667</v>
      </c>
      <c r="N431" s="260">
        <f t="shared" si="53"/>
        <v>84284715.376550376</v>
      </c>
      <c r="O431" s="260">
        <f t="shared" si="53"/>
        <v>84917282.002421513</v>
      </c>
      <c r="P431" s="260">
        <f t="shared" si="53"/>
        <v>85537355.46827881</v>
      </c>
      <c r="Q431" s="260">
        <f t="shared" si="53"/>
        <v>85870324.71091491</v>
      </c>
      <c r="R431" s="260">
        <f t="shared" si="53"/>
        <v>86242141.557962254</v>
      </c>
      <c r="S431" s="238">
        <f t="shared" si="53"/>
        <v>80702546.44656083</v>
      </c>
      <c r="T431" s="239">
        <f t="shared" si="53"/>
        <v>66473691.079999998</v>
      </c>
      <c r="U431" s="239">
        <f t="shared" si="53"/>
        <v>53658204.470000021</v>
      </c>
      <c r="V431" s="223">
        <f t="shared" si="53"/>
        <v>73436900.530000016</v>
      </c>
      <c r="W431" s="223">
        <f t="shared" si="53"/>
        <v>70200000.020000011</v>
      </c>
      <c r="X431" s="240">
        <f t="shared" si="53"/>
        <v>81374790.96686779</v>
      </c>
      <c r="Y431" s="240">
        <f t="shared" si="53"/>
        <v>83687834.484125838</v>
      </c>
      <c r="Z431" s="240">
        <f t="shared" si="53"/>
        <v>86648420.58199653</v>
      </c>
      <c r="AA431" s="240">
        <f t="shared" si="53"/>
        <v>88257785.976865828</v>
      </c>
      <c r="AB431" s="240">
        <f t="shared" si="53"/>
        <v>91118870.032352015</v>
      </c>
      <c r="AC431" s="240">
        <f t="shared" si="53"/>
        <v>97744429.678132251</v>
      </c>
      <c r="AD431" s="240">
        <f t="shared" si="53"/>
        <v>100939963.35650454</v>
      </c>
      <c r="AE431" s="240">
        <f t="shared" si="53"/>
        <v>104218961.7478867</v>
      </c>
      <c r="AF431" s="240">
        <f t="shared" si="53"/>
        <v>107240268.74884361</v>
      </c>
      <c r="AG431" s="241">
        <f t="shared" si="53"/>
        <v>110397232.4667418</v>
      </c>
    </row>
    <row r="432" spans="1:47" x14ac:dyDescent="0.25">
      <c r="C432" s="250" t="s">
        <v>1092</v>
      </c>
      <c r="D432" s="258">
        <f t="shared" ref="D432:AG432" si="54">SUMIFS(D$2:D$418,$AR$2:$AR$418,"Cont")</f>
        <v>0</v>
      </c>
      <c r="E432" s="259">
        <f t="shared" si="54"/>
        <v>0</v>
      </c>
      <c r="F432" s="259">
        <f t="shared" si="54"/>
        <v>0</v>
      </c>
      <c r="G432" s="259">
        <f t="shared" si="54"/>
        <v>0</v>
      </c>
      <c r="H432" s="259">
        <f t="shared" si="54"/>
        <v>0</v>
      </c>
      <c r="I432" s="260">
        <f t="shared" si="54"/>
        <v>0</v>
      </c>
      <c r="J432" s="260">
        <f t="shared" si="54"/>
        <v>0</v>
      </c>
      <c r="K432" s="260">
        <f t="shared" si="54"/>
        <v>15426880.005643556</v>
      </c>
      <c r="L432" s="260">
        <f t="shared" si="54"/>
        <v>15379645.289775399</v>
      </c>
      <c r="M432" s="260">
        <f t="shared" si="54"/>
        <v>15337925.035749601</v>
      </c>
      <c r="N432" s="260">
        <f t="shared" si="54"/>
        <v>0</v>
      </c>
      <c r="O432" s="260">
        <f t="shared" si="54"/>
        <v>0</v>
      </c>
      <c r="P432" s="260">
        <f t="shared" si="54"/>
        <v>0</v>
      </c>
      <c r="Q432" s="260">
        <f t="shared" si="54"/>
        <v>0</v>
      </c>
      <c r="R432" s="260">
        <f t="shared" si="54"/>
        <v>0</v>
      </c>
      <c r="S432" s="238">
        <f t="shared" si="54"/>
        <v>0</v>
      </c>
      <c r="T432" s="239">
        <f t="shared" si="54"/>
        <v>0</v>
      </c>
      <c r="U432" s="239">
        <f t="shared" si="54"/>
        <v>0</v>
      </c>
      <c r="V432" s="223">
        <f t="shared" si="54"/>
        <v>0</v>
      </c>
      <c r="W432" s="223">
        <f t="shared" si="54"/>
        <v>0</v>
      </c>
      <c r="X432" s="240">
        <f t="shared" si="54"/>
        <v>0</v>
      </c>
      <c r="Y432" s="240">
        <f t="shared" si="54"/>
        <v>0</v>
      </c>
      <c r="Z432" s="240">
        <f t="shared" si="54"/>
        <v>16613062.451077491</v>
      </c>
      <c r="AA432" s="240">
        <f t="shared" si="54"/>
        <v>16976250.724094145</v>
      </c>
      <c r="AB432" s="240">
        <f t="shared" si="54"/>
        <v>17353454.354147825</v>
      </c>
      <c r="AC432" s="240">
        <f t="shared" si="54"/>
        <v>0</v>
      </c>
      <c r="AD432" s="240">
        <f t="shared" si="54"/>
        <v>0</v>
      </c>
      <c r="AE432" s="240">
        <f t="shared" si="54"/>
        <v>0</v>
      </c>
      <c r="AF432" s="240">
        <f t="shared" si="54"/>
        <v>0</v>
      </c>
      <c r="AG432" s="241">
        <f t="shared" si="54"/>
        <v>0</v>
      </c>
    </row>
    <row r="433" spans="3:33" s="121" customFormat="1" x14ac:dyDescent="0.25">
      <c r="C433" s="250" t="s">
        <v>1093</v>
      </c>
      <c r="D433" s="258">
        <f t="shared" ref="D433:AG433" si="55">SUMIFS(D$2:D$418,$AR$2:$AR$418,"Alt")</f>
        <v>9655086.0802504122</v>
      </c>
      <c r="E433" s="259">
        <f t="shared" si="55"/>
        <v>11282087.50382828</v>
      </c>
      <c r="F433" s="259">
        <f t="shared" si="55"/>
        <v>6104469.393656252</v>
      </c>
      <c r="G433" s="259">
        <f t="shared" si="55"/>
        <v>5784504.5262499964</v>
      </c>
      <c r="H433" s="259">
        <f t="shared" si="55"/>
        <v>3105000</v>
      </c>
      <c r="I433" s="260">
        <f t="shared" si="55"/>
        <v>4925030.0529383337</v>
      </c>
      <c r="J433" s="260">
        <f t="shared" si="55"/>
        <v>4876897.047810778</v>
      </c>
      <c r="K433" s="260">
        <f t="shared" si="55"/>
        <v>4854108.1817960013</v>
      </c>
      <c r="L433" s="260">
        <f t="shared" si="55"/>
        <v>4799579.7067961767</v>
      </c>
      <c r="M433" s="260">
        <f t="shared" si="55"/>
        <v>4826118.2676321724</v>
      </c>
      <c r="N433" s="260">
        <f t="shared" si="55"/>
        <v>4791504.7144831708</v>
      </c>
      <c r="O433" s="260">
        <f t="shared" si="55"/>
        <v>4826118.2676321724</v>
      </c>
      <c r="P433" s="260">
        <f t="shared" si="55"/>
        <v>4791504.7144831708</v>
      </c>
      <c r="Q433" s="260">
        <f t="shared" si="55"/>
        <v>4826118.2676321724</v>
      </c>
      <c r="R433" s="260">
        <f t="shared" si="55"/>
        <v>4845000</v>
      </c>
      <c r="S433" s="238">
        <f t="shared" si="55"/>
        <v>8747031.4600000009</v>
      </c>
      <c r="T433" s="239">
        <f t="shared" si="55"/>
        <v>10476539.810000002</v>
      </c>
      <c r="U433" s="239">
        <f t="shared" si="55"/>
        <v>5810321.8500000015</v>
      </c>
      <c r="V433" s="223">
        <f t="shared" si="55"/>
        <v>5643419.049999997</v>
      </c>
      <c r="W433" s="223">
        <f t="shared" si="55"/>
        <v>3105000</v>
      </c>
      <c r="X433" s="240">
        <f t="shared" si="55"/>
        <v>5048155.8042617925</v>
      </c>
      <c r="Y433" s="240">
        <f t="shared" si="55"/>
        <v>5123789.9608561983</v>
      </c>
      <c r="Z433" s="240">
        <f t="shared" si="55"/>
        <v>5227343.5937119089</v>
      </c>
      <c r="AA433" s="240">
        <f t="shared" si="55"/>
        <v>5297837.9499437762</v>
      </c>
      <c r="AB433" s="240">
        <f t="shared" si="55"/>
        <v>5460309.8443805128</v>
      </c>
      <c r="AC433" s="240">
        <f t="shared" si="55"/>
        <v>5556676.4807221666</v>
      </c>
      <c r="AD433" s="240">
        <f t="shared" si="55"/>
        <v>5736738.030252276</v>
      </c>
      <c r="AE433" s="240">
        <f t="shared" si="55"/>
        <v>5837983.2275587264</v>
      </c>
      <c r="AF433" s="240">
        <f t="shared" si="55"/>
        <v>6027160.3930337969</v>
      </c>
      <c r="AG433" s="241">
        <f t="shared" si="55"/>
        <v>6202009.6166313495</v>
      </c>
    </row>
    <row r="434" spans="3:33" s="121" customFormat="1" x14ac:dyDescent="0.25">
      <c r="C434" s="194"/>
      <c r="D434" s="233"/>
      <c r="E434" s="234"/>
      <c r="F434" s="234"/>
      <c r="G434" s="234"/>
      <c r="H434" s="234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235"/>
      <c r="T434" s="236"/>
      <c r="U434" s="236"/>
      <c r="V434" s="236"/>
      <c r="W434" s="236"/>
      <c r="X434" s="144"/>
      <c r="Y434" s="261"/>
      <c r="Z434" s="144"/>
      <c r="AA434" s="144"/>
      <c r="AB434" s="144"/>
      <c r="AC434" s="144"/>
      <c r="AD434" s="144"/>
      <c r="AE434" s="144"/>
      <c r="AF434" s="144"/>
      <c r="AG434" s="237"/>
    </row>
    <row r="435" spans="3:33" s="121" customFormat="1" x14ac:dyDescent="0.25">
      <c r="C435" s="194"/>
      <c r="D435" s="233"/>
      <c r="E435" s="234"/>
      <c r="F435" s="234"/>
      <c r="G435" s="234"/>
      <c r="H435" s="234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235"/>
      <c r="T435" s="236"/>
      <c r="U435" s="236"/>
      <c r="V435" s="236"/>
      <c r="W435" s="236"/>
      <c r="X435" s="144"/>
      <c r="Y435" s="261"/>
      <c r="Z435" s="144"/>
      <c r="AA435" s="144"/>
      <c r="AB435" s="144"/>
      <c r="AC435" s="144"/>
      <c r="AD435" s="144"/>
      <c r="AE435" s="144"/>
      <c r="AF435" s="144"/>
      <c r="AG435" s="237"/>
    </row>
    <row r="436" spans="3:33" s="121" customFormat="1" x14ac:dyDescent="0.25">
      <c r="C436" s="194"/>
      <c r="D436" s="233"/>
      <c r="E436" s="234"/>
      <c r="F436" s="234"/>
      <c r="G436" s="234"/>
      <c r="H436" s="234"/>
      <c r="I436" s="262"/>
      <c r="J436" s="262"/>
      <c r="K436" s="262"/>
      <c r="L436" s="262"/>
      <c r="M436" s="262"/>
      <c r="N436" s="262"/>
      <c r="O436" s="262"/>
      <c r="P436" s="262"/>
      <c r="Q436" s="262"/>
      <c r="R436" s="262"/>
      <c r="S436" s="235"/>
      <c r="T436" s="236"/>
      <c r="U436" s="236"/>
      <c r="V436" s="236"/>
      <c r="W436" s="236"/>
      <c r="X436" s="144"/>
      <c r="Y436" s="261"/>
      <c r="Z436" s="144"/>
      <c r="AA436" s="144"/>
      <c r="AB436" s="144"/>
      <c r="AC436" s="144"/>
      <c r="AD436" s="144"/>
      <c r="AE436" s="144"/>
      <c r="AF436" s="144"/>
      <c r="AG436" s="237"/>
    </row>
    <row r="437" spans="3:33" s="121" customFormat="1" x14ac:dyDescent="0.25">
      <c r="C437" s="194"/>
      <c r="D437" s="233"/>
      <c r="E437" s="234"/>
      <c r="F437" s="234"/>
      <c r="G437" s="234"/>
      <c r="H437" s="234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235"/>
      <c r="T437" s="236"/>
      <c r="U437" s="236"/>
      <c r="V437" s="236"/>
      <c r="W437" s="236"/>
      <c r="X437" s="144"/>
      <c r="Y437" s="261"/>
      <c r="Z437" s="144"/>
      <c r="AA437" s="144"/>
      <c r="AB437" s="144"/>
      <c r="AC437" s="144"/>
      <c r="AD437" s="144"/>
      <c r="AE437" s="144"/>
      <c r="AF437" s="144"/>
      <c r="AG437" s="237"/>
    </row>
    <row r="438" spans="3:33" s="121" customFormat="1" x14ac:dyDescent="0.25">
      <c r="C438" s="194"/>
      <c r="D438" s="233"/>
      <c r="E438" s="234"/>
      <c r="F438" s="234"/>
      <c r="G438" s="234"/>
      <c r="H438" s="234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235"/>
      <c r="T438" s="236"/>
      <c r="U438" s="236"/>
      <c r="V438" s="236"/>
      <c r="W438" s="236"/>
      <c r="X438" s="144"/>
      <c r="Y438" s="261"/>
      <c r="Z438" s="144"/>
      <c r="AA438" s="144"/>
      <c r="AB438" s="144"/>
      <c r="AC438" s="144"/>
      <c r="AD438" s="144"/>
      <c r="AE438" s="144"/>
      <c r="AF438" s="144"/>
      <c r="AG438" s="237"/>
    </row>
    <row r="439" spans="3:33" s="121" customFormat="1" x14ac:dyDescent="0.25">
      <c r="C439" s="194"/>
      <c r="D439" s="233"/>
      <c r="E439" s="234"/>
      <c r="F439" s="234"/>
      <c r="G439" s="234"/>
      <c r="H439" s="234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235"/>
      <c r="T439" s="236"/>
      <c r="U439" s="236"/>
      <c r="V439" s="236"/>
      <c r="W439" s="236"/>
      <c r="X439" s="144"/>
      <c r="Y439" s="261"/>
      <c r="Z439" s="144"/>
      <c r="AA439" s="144"/>
      <c r="AB439" s="144"/>
      <c r="AC439" s="144"/>
      <c r="AD439" s="144"/>
      <c r="AE439" s="144"/>
      <c r="AF439" s="144"/>
      <c r="AG439" s="237"/>
    </row>
    <row r="440" spans="3:33" s="121" customFormat="1" x14ac:dyDescent="0.25">
      <c r="C440" s="194"/>
      <c r="D440" s="233"/>
      <c r="E440" s="234"/>
      <c r="F440" s="234"/>
      <c r="G440" s="234"/>
      <c r="H440" s="234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235"/>
      <c r="T440" s="236"/>
      <c r="U440" s="236"/>
      <c r="V440" s="236"/>
      <c r="W440" s="236"/>
      <c r="X440" s="144"/>
      <c r="Y440" s="261"/>
      <c r="Z440" s="144"/>
      <c r="AA440" s="144"/>
      <c r="AB440" s="144"/>
      <c r="AC440" s="144"/>
      <c r="AD440" s="144"/>
      <c r="AE440" s="144"/>
      <c r="AF440" s="144"/>
      <c r="AG440" s="237"/>
    </row>
    <row r="441" spans="3:33" s="121" customFormat="1" x14ac:dyDescent="0.25">
      <c r="C441" s="194"/>
      <c r="D441" s="233"/>
      <c r="E441" s="234"/>
      <c r="F441" s="234"/>
      <c r="G441" s="234"/>
      <c r="H441" s="234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235"/>
      <c r="T441" s="236"/>
      <c r="U441" s="236"/>
      <c r="V441" s="236"/>
      <c r="W441" s="236"/>
      <c r="X441" s="144"/>
      <c r="Y441" s="261"/>
      <c r="Z441" s="144"/>
      <c r="AA441" s="144"/>
      <c r="AB441" s="144"/>
      <c r="AC441" s="144"/>
      <c r="AD441" s="144"/>
      <c r="AE441" s="144"/>
      <c r="AF441" s="144"/>
      <c r="AG441" s="237"/>
    </row>
    <row r="442" spans="3:33" s="121" customFormat="1" x14ac:dyDescent="0.25">
      <c r="C442" s="194"/>
      <c r="D442" s="233"/>
      <c r="E442" s="234"/>
      <c r="F442" s="234"/>
      <c r="G442" s="234"/>
      <c r="H442" s="234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235"/>
      <c r="T442" s="236"/>
      <c r="U442" s="236"/>
      <c r="V442" s="236"/>
      <c r="W442" s="236"/>
      <c r="X442" s="144"/>
      <c r="Y442" s="261"/>
      <c r="Z442" s="144"/>
      <c r="AA442" s="144"/>
      <c r="AB442" s="144"/>
      <c r="AC442" s="144"/>
      <c r="AD442" s="144"/>
      <c r="AE442" s="144"/>
      <c r="AF442" s="144"/>
      <c r="AG442" s="237"/>
    </row>
    <row r="443" spans="3:33" s="121" customFormat="1" x14ac:dyDescent="0.25">
      <c r="C443" s="194"/>
      <c r="D443" s="233"/>
      <c r="E443" s="234"/>
      <c r="F443" s="234"/>
      <c r="G443" s="234"/>
      <c r="H443" s="234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235"/>
      <c r="T443" s="236"/>
      <c r="U443" s="236"/>
      <c r="V443" s="236"/>
      <c r="W443" s="236"/>
      <c r="X443" s="144"/>
      <c r="Y443" s="261"/>
      <c r="Z443" s="144"/>
      <c r="AA443" s="144"/>
      <c r="AB443" s="144"/>
      <c r="AC443" s="144"/>
      <c r="AD443" s="144"/>
      <c r="AE443" s="144"/>
      <c r="AF443" s="144"/>
      <c r="AG443" s="237"/>
    </row>
    <row r="444" spans="3:33" s="121" customFormat="1" x14ac:dyDescent="0.25">
      <c r="C444" s="194"/>
      <c r="D444" s="233"/>
      <c r="E444" s="234"/>
      <c r="F444" s="234"/>
      <c r="G444" s="234"/>
      <c r="H444" s="234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235"/>
      <c r="T444" s="236"/>
      <c r="U444" s="236"/>
      <c r="V444" s="236"/>
      <c r="W444" s="236"/>
      <c r="X444" s="144"/>
      <c r="Y444" s="261"/>
      <c r="Z444" s="144"/>
      <c r="AA444" s="144"/>
      <c r="AB444" s="144"/>
      <c r="AC444" s="144"/>
      <c r="AD444" s="144"/>
      <c r="AE444" s="144"/>
      <c r="AF444" s="144"/>
      <c r="AG444" s="237"/>
    </row>
    <row r="445" spans="3:33" s="121" customFormat="1" x14ac:dyDescent="0.25">
      <c r="C445" s="194"/>
      <c r="D445" s="233"/>
      <c r="E445" s="234"/>
      <c r="F445" s="234"/>
      <c r="G445" s="234"/>
      <c r="H445" s="234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235"/>
      <c r="T445" s="236"/>
      <c r="U445" s="236"/>
      <c r="V445" s="236"/>
      <c r="W445" s="236"/>
      <c r="X445" s="144"/>
      <c r="Y445" s="261"/>
      <c r="Z445" s="144"/>
      <c r="AA445" s="144"/>
      <c r="AB445" s="144"/>
      <c r="AC445" s="144"/>
      <c r="AD445" s="144"/>
      <c r="AE445" s="144"/>
      <c r="AF445" s="144"/>
      <c r="AG445" s="237"/>
    </row>
    <row r="446" spans="3:33" s="121" customFormat="1" x14ac:dyDescent="0.25">
      <c r="C446" s="194"/>
      <c r="D446" s="233"/>
      <c r="E446" s="234"/>
      <c r="F446" s="234"/>
      <c r="G446" s="234"/>
      <c r="H446" s="234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235"/>
      <c r="T446" s="236"/>
      <c r="U446" s="236"/>
      <c r="V446" s="236"/>
      <c r="W446" s="236"/>
      <c r="X446" s="144"/>
      <c r="Y446" s="261"/>
      <c r="Z446" s="144"/>
      <c r="AA446" s="144"/>
      <c r="AB446" s="144"/>
      <c r="AC446" s="144"/>
      <c r="AD446" s="144"/>
      <c r="AE446" s="144"/>
      <c r="AF446" s="144"/>
      <c r="AG446" s="237"/>
    </row>
    <row r="447" spans="3:33" s="121" customFormat="1" x14ac:dyDescent="0.25">
      <c r="C447" s="194"/>
      <c r="D447" s="233"/>
      <c r="E447" s="234"/>
      <c r="F447" s="234"/>
      <c r="G447" s="234"/>
      <c r="H447" s="234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235"/>
      <c r="T447" s="236"/>
      <c r="U447" s="236"/>
      <c r="V447" s="236"/>
      <c r="W447" s="236"/>
      <c r="X447" s="144"/>
      <c r="Y447" s="261"/>
      <c r="Z447" s="144"/>
      <c r="AA447" s="144"/>
      <c r="AB447" s="144"/>
      <c r="AC447" s="144"/>
      <c r="AD447" s="144"/>
      <c r="AE447" s="144"/>
      <c r="AF447" s="144"/>
      <c r="AG447" s="237"/>
    </row>
    <row r="448" spans="3:33" s="121" customFormat="1" x14ac:dyDescent="0.25">
      <c r="C448" s="194"/>
      <c r="D448" s="233"/>
      <c r="E448" s="234"/>
      <c r="F448" s="234"/>
      <c r="G448" s="234"/>
      <c r="H448" s="234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235"/>
      <c r="T448" s="236"/>
      <c r="U448" s="236"/>
      <c r="V448" s="236"/>
      <c r="W448" s="236"/>
      <c r="X448" s="144"/>
      <c r="Y448" s="261"/>
      <c r="Z448" s="144"/>
      <c r="AA448" s="144"/>
      <c r="AB448" s="144"/>
      <c r="AC448" s="144"/>
      <c r="AD448" s="144"/>
      <c r="AE448" s="144"/>
      <c r="AF448" s="144"/>
      <c r="AG448" s="237"/>
    </row>
    <row r="449" spans="3:25" s="121" customFormat="1" x14ac:dyDescent="0.25">
      <c r="C449" s="194"/>
      <c r="D449" s="233"/>
      <c r="E449" s="234"/>
      <c r="F449" s="234"/>
      <c r="G449" s="234"/>
      <c r="H449" s="234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235"/>
      <c r="T449" s="236"/>
      <c r="U449" s="236"/>
      <c r="V449" s="236"/>
      <c r="W449" s="236"/>
      <c r="X449" s="144"/>
      <c r="Y449" s="261"/>
    </row>
    <row r="450" spans="3:25" s="121" customFormat="1" x14ac:dyDescent="0.25">
      <c r="C450" s="194"/>
      <c r="D450" s="233"/>
      <c r="E450" s="234"/>
      <c r="F450" s="234"/>
      <c r="G450" s="234"/>
      <c r="H450" s="234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235"/>
      <c r="T450" s="236"/>
      <c r="U450" s="236"/>
      <c r="V450" s="236"/>
      <c r="W450" s="236"/>
      <c r="X450" s="144"/>
      <c r="Y450" s="261"/>
    </row>
    <row r="451" spans="3:25" s="121" customFormat="1" x14ac:dyDescent="0.25">
      <c r="C451" s="194"/>
      <c r="D451" s="233"/>
      <c r="E451" s="234"/>
      <c r="F451" s="234"/>
      <c r="G451" s="234"/>
      <c r="H451" s="234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235"/>
      <c r="T451" s="236"/>
      <c r="U451" s="236"/>
      <c r="V451" s="236"/>
      <c r="W451" s="236"/>
      <c r="X451" s="144"/>
      <c r="Y451" s="261"/>
    </row>
    <row r="452" spans="3:25" s="121" customFormat="1" x14ac:dyDescent="0.25">
      <c r="C452" s="194"/>
      <c r="D452" s="233"/>
      <c r="E452" s="234"/>
      <c r="F452" s="234"/>
      <c r="G452" s="234"/>
      <c r="H452" s="234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235"/>
      <c r="T452" s="236"/>
      <c r="U452" s="236"/>
      <c r="V452" s="236"/>
      <c r="W452" s="236"/>
      <c r="X452" s="144"/>
      <c r="Y452" s="261"/>
    </row>
    <row r="453" spans="3:25" s="121" customFormat="1" x14ac:dyDescent="0.25">
      <c r="C453" s="194"/>
      <c r="D453" s="233"/>
      <c r="E453" s="234"/>
      <c r="F453" s="234"/>
      <c r="G453" s="234"/>
      <c r="H453" s="234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235"/>
      <c r="T453" s="236"/>
      <c r="U453" s="236"/>
      <c r="V453" s="236"/>
      <c r="W453" s="236"/>
      <c r="X453" s="144"/>
      <c r="Y453" s="261"/>
    </row>
    <row r="454" spans="3:25" s="121" customFormat="1" x14ac:dyDescent="0.25">
      <c r="C454" s="194"/>
      <c r="D454" s="233"/>
      <c r="E454" s="234"/>
      <c r="F454" s="234"/>
      <c r="G454" s="234"/>
      <c r="H454" s="234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235"/>
      <c r="T454" s="236"/>
      <c r="U454" s="236"/>
      <c r="V454" s="236"/>
      <c r="W454" s="236"/>
      <c r="X454" s="144"/>
      <c r="Y454" s="261"/>
    </row>
    <row r="455" spans="3:25" s="121" customFormat="1" x14ac:dyDescent="0.25">
      <c r="C455" s="194"/>
      <c r="D455" s="233"/>
      <c r="E455" s="234"/>
      <c r="F455" s="234"/>
      <c r="G455" s="234"/>
      <c r="H455" s="234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235"/>
      <c r="T455" s="236"/>
      <c r="U455" s="236"/>
      <c r="V455" s="236"/>
      <c r="W455" s="236"/>
      <c r="X455" s="144"/>
      <c r="Y455" s="261"/>
    </row>
    <row r="456" spans="3:25" s="121" customFormat="1" x14ac:dyDescent="0.25">
      <c r="C456" s="194"/>
      <c r="D456" s="233"/>
      <c r="E456" s="234"/>
      <c r="F456" s="234"/>
      <c r="G456" s="234"/>
      <c r="H456" s="234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235"/>
      <c r="T456" s="236"/>
      <c r="U456" s="236"/>
      <c r="V456" s="236"/>
      <c r="W456" s="236"/>
      <c r="X456" s="144"/>
      <c r="Y456" s="261"/>
    </row>
    <row r="457" spans="3:25" s="121" customFormat="1" x14ac:dyDescent="0.25">
      <c r="C457" s="194"/>
      <c r="D457" s="233"/>
      <c r="E457" s="234"/>
      <c r="F457" s="234"/>
      <c r="G457" s="234"/>
      <c r="H457" s="234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235"/>
      <c r="T457" s="236"/>
      <c r="U457" s="236"/>
      <c r="V457" s="236"/>
      <c r="W457" s="236"/>
      <c r="X457" s="144"/>
      <c r="Y457" s="261"/>
    </row>
    <row r="458" spans="3:25" s="121" customFormat="1" x14ac:dyDescent="0.25">
      <c r="C458" s="194"/>
      <c r="D458" s="233"/>
      <c r="E458" s="234"/>
      <c r="F458" s="234"/>
      <c r="G458" s="234"/>
      <c r="H458" s="234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235"/>
      <c r="T458" s="236"/>
      <c r="U458" s="236"/>
      <c r="V458" s="236"/>
      <c r="W458" s="236"/>
      <c r="X458" s="144"/>
      <c r="Y458" s="261"/>
    </row>
    <row r="459" spans="3:25" s="121" customFormat="1" x14ac:dyDescent="0.25">
      <c r="C459" s="194"/>
      <c r="D459" s="233"/>
      <c r="E459" s="234"/>
      <c r="F459" s="234"/>
      <c r="G459" s="234"/>
      <c r="H459" s="234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235"/>
      <c r="T459" s="236"/>
      <c r="U459" s="236"/>
      <c r="V459" s="236"/>
      <c r="W459" s="236"/>
      <c r="X459" s="144"/>
      <c r="Y459" s="261"/>
    </row>
    <row r="460" spans="3:25" s="121" customFormat="1" x14ac:dyDescent="0.25">
      <c r="C460" s="194"/>
      <c r="D460" s="233"/>
      <c r="E460" s="234"/>
      <c r="F460" s="234"/>
      <c r="G460" s="234"/>
      <c r="H460" s="234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235"/>
      <c r="T460" s="236"/>
      <c r="U460" s="236"/>
      <c r="V460" s="236"/>
      <c r="W460" s="236"/>
      <c r="X460" s="144"/>
      <c r="Y460" s="261"/>
    </row>
    <row r="461" spans="3:25" s="121" customFormat="1" x14ac:dyDescent="0.25">
      <c r="C461" s="194"/>
      <c r="D461" s="233"/>
      <c r="E461" s="234"/>
      <c r="F461" s="234"/>
      <c r="G461" s="234"/>
      <c r="H461" s="234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235"/>
      <c r="T461" s="236"/>
      <c r="U461" s="236"/>
      <c r="V461" s="236"/>
      <c r="W461" s="236"/>
      <c r="X461" s="144"/>
      <c r="Y461" s="261"/>
    </row>
    <row r="462" spans="3:25" s="121" customFormat="1" x14ac:dyDescent="0.25">
      <c r="C462" s="194"/>
      <c r="D462" s="233"/>
      <c r="E462" s="234"/>
      <c r="F462" s="234"/>
      <c r="G462" s="234"/>
      <c r="H462" s="234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235"/>
      <c r="T462" s="236"/>
      <c r="U462" s="236"/>
      <c r="V462" s="236"/>
      <c r="W462" s="236"/>
      <c r="X462" s="144"/>
      <c r="Y462" s="261"/>
    </row>
    <row r="463" spans="3:25" s="121" customFormat="1" x14ac:dyDescent="0.25">
      <c r="C463" s="194"/>
      <c r="D463" s="233"/>
      <c r="E463" s="234"/>
      <c r="F463" s="234"/>
      <c r="G463" s="234"/>
      <c r="H463" s="234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235"/>
      <c r="T463" s="236"/>
      <c r="U463" s="236"/>
      <c r="V463" s="236"/>
      <c r="W463" s="236"/>
      <c r="X463" s="144"/>
      <c r="Y463" s="261"/>
    </row>
    <row r="464" spans="3:25" s="121" customFormat="1" x14ac:dyDescent="0.25">
      <c r="C464" s="194"/>
      <c r="D464" s="233"/>
      <c r="E464" s="234"/>
      <c r="F464" s="234"/>
      <c r="G464" s="234"/>
      <c r="H464" s="234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235"/>
      <c r="T464" s="236"/>
      <c r="U464" s="236"/>
      <c r="V464" s="236"/>
      <c r="W464" s="236"/>
      <c r="X464" s="144"/>
      <c r="Y464" s="261"/>
    </row>
    <row r="465" spans="3:25" s="121" customFormat="1" x14ac:dyDescent="0.25">
      <c r="C465" s="194"/>
      <c r="D465" s="233"/>
      <c r="E465" s="234"/>
      <c r="F465" s="234"/>
      <c r="G465" s="234"/>
      <c r="H465" s="234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235"/>
      <c r="T465" s="236"/>
      <c r="U465" s="236"/>
      <c r="V465" s="236"/>
      <c r="W465" s="236"/>
      <c r="X465" s="144"/>
      <c r="Y465" s="261"/>
    </row>
    <row r="466" spans="3:25" s="121" customFormat="1" x14ac:dyDescent="0.25">
      <c r="C466" s="194"/>
      <c r="D466" s="233"/>
      <c r="E466" s="234"/>
      <c r="F466" s="234"/>
      <c r="G466" s="234"/>
      <c r="H466" s="234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235"/>
      <c r="T466" s="236"/>
      <c r="U466" s="236"/>
      <c r="V466" s="236"/>
      <c r="W466" s="236"/>
      <c r="X466" s="144"/>
      <c r="Y466" s="261"/>
    </row>
    <row r="467" spans="3:25" s="121" customFormat="1" x14ac:dyDescent="0.25">
      <c r="C467" s="194"/>
      <c r="D467" s="233"/>
      <c r="E467" s="234"/>
      <c r="F467" s="234"/>
      <c r="G467" s="234"/>
      <c r="H467" s="234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235"/>
      <c r="T467" s="236"/>
      <c r="U467" s="236"/>
      <c r="V467" s="236"/>
      <c r="W467" s="236"/>
      <c r="X467" s="144"/>
      <c r="Y467" s="261"/>
    </row>
    <row r="468" spans="3:25" s="121" customFormat="1" x14ac:dyDescent="0.25">
      <c r="C468" s="194"/>
      <c r="D468" s="233"/>
      <c r="E468" s="234"/>
      <c r="F468" s="234"/>
      <c r="G468" s="234"/>
      <c r="H468" s="234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235"/>
      <c r="T468" s="236"/>
      <c r="U468" s="236"/>
      <c r="V468" s="236"/>
      <c r="W468" s="236"/>
      <c r="X468" s="144"/>
      <c r="Y468" s="261"/>
    </row>
    <row r="469" spans="3:25" s="121" customFormat="1" x14ac:dyDescent="0.25">
      <c r="C469" s="194"/>
      <c r="D469" s="233"/>
      <c r="E469" s="234"/>
      <c r="F469" s="234"/>
      <c r="G469" s="234"/>
      <c r="H469" s="234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235"/>
      <c r="T469" s="236"/>
      <c r="U469" s="236"/>
      <c r="V469" s="236"/>
      <c r="W469" s="236"/>
      <c r="X469" s="144"/>
      <c r="Y469" s="261"/>
    </row>
    <row r="470" spans="3:25" s="121" customFormat="1" x14ac:dyDescent="0.25">
      <c r="C470" s="194"/>
      <c r="D470" s="233"/>
      <c r="E470" s="234"/>
      <c r="F470" s="234"/>
      <c r="G470" s="234"/>
      <c r="H470" s="234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235"/>
      <c r="T470" s="236"/>
      <c r="U470" s="236"/>
      <c r="V470" s="236"/>
      <c r="W470" s="236"/>
      <c r="X470" s="144"/>
      <c r="Y470" s="261"/>
    </row>
    <row r="471" spans="3:25" s="121" customFormat="1" x14ac:dyDescent="0.25">
      <c r="C471" s="194"/>
      <c r="D471" s="233"/>
      <c r="E471" s="234"/>
      <c r="F471" s="234"/>
      <c r="G471" s="234"/>
      <c r="H471" s="234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235"/>
      <c r="T471" s="236"/>
      <c r="U471" s="236"/>
      <c r="V471" s="236"/>
      <c r="W471" s="236"/>
      <c r="X471" s="144"/>
      <c r="Y471" s="261"/>
    </row>
    <row r="472" spans="3:25" s="121" customFormat="1" x14ac:dyDescent="0.25">
      <c r="C472" s="194"/>
      <c r="D472" s="233"/>
      <c r="E472" s="234"/>
      <c r="F472" s="234"/>
      <c r="G472" s="234"/>
      <c r="H472" s="234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235"/>
      <c r="T472" s="236"/>
      <c r="U472" s="236"/>
      <c r="V472" s="236"/>
      <c r="W472" s="236"/>
      <c r="X472" s="144"/>
      <c r="Y472" s="261"/>
    </row>
    <row r="473" spans="3:25" s="121" customFormat="1" x14ac:dyDescent="0.25">
      <c r="C473" s="194"/>
      <c r="D473" s="233"/>
      <c r="E473" s="234"/>
      <c r="F473" s="234"/>
      <c r="G473" s="234"/>
      <c r="H473" s="234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235"/>
      <c r="T473" s="236"/>
      <c r="U473" s="236"/>
      <c r="V473" s="236"/>
      <c r="W473" s="236"/>
      <c r="X473" s="144"/>
      <c r="Y473" s="261"/>
    </row>
    <row r="474" spans="3:25" s="121" customFormat="1" x14ac:dyDescent="0.25">
      <c r="C474" s="194"/>
      <c r="D474" s="233"/>
      <c r="E474" s="234"/>
      <c r="F474" s="234"/>
      <c r="G474" s="234"/>
      <c r="H474" s="234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235"/>
      <c r="T474" s="236"/>
      <c r="U474" s="236"/>
      <c r="V474" s="236"/>
      <c r="W474" s="236"/>
      <c r="X474" s="144"/>
      <c r="Y474" s="261"/>
    </row>
    <row r="475" spans="3:25" s="121" customFormat="1" x14ac:dyDescent="0.25">
      <c r="C475" s="194"/>
      <c r="D475" s="233"/>
      <c r="E475" s="234"/>
      <c r="F475" s="234"/>
      <c r="G475" s="234"/>
      <c r="H475" s="234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235"/>
      <c r="T475" s="236"/>
      <c r="U475" s="236"/>
      <c r="V475" s="236"/>
      <c r="W475" s="236"/>
      <c r="X475" s="144"/>
      <c r="Y475" s="261"/>
    </row>
    <row r="476" spans="3:25" s="121" customFormat="1" x14ac:dyDescent="0.25">
      <c r="C476" s="194"/>
      <c r="D476" s="233"/>
      <c r="E476" s="234"/>
      <c r="F476" s="234"/>
      <c r="G476" s="234"/>
      <c r="H476" s="234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235"/>
      <c r="T476" s="236"/>
      <c r="U476" s="236"/>
      <c r="V476" s="236"/>
      <c r="W476" s="236"/>
      <c r="X476" s="144"/>
      <c r="Y476" s="261"/>
    </row>
    <row r="477" spans="3:25" s="121" customFormat="1" x14ac:dyDescent="0.25">
      <c r="C477" s="194"/>
      <c r="D477" s="233"/>
      <c r="E477" s="234"/>
      <c r="F477" s="234"/>
      <c r="G477" s="234"/>
      <c r="H477" s="234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235"/>
      <c r="T477" s="236"/>
      <c r="U477" s="236"/>
      <c r="V477" s="236"/>
      <c r="W477" s="236"/>
      <c r="X477" s="144"/>
      <c r="Y477" s="261"/>
    </row>
    <row r="478" spans="3:25" s="121" customFormat="1" x14ac:dyDescent="0.25">
      <c r="C478" s="194"/>
      <c r="D478" s="233"/>
      <c r="E478" s="234"/>
      <c r="F478" s="234"/>
      <c r="G478" s="234"/>
      <c r="H478" s="234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235"/>
      <c r="T478" s="236"/>
      <c r="U478" s="236"/>
      <c r="V478" s="236"/>
      <c r="W478" s="236"/>
      <c r="X478" s="144"/>
      <c r="Y478" s="261"/>
    </row>
    <row r="479" spans="3:25" s="121" customFormat="1" x14ac:dyDescent="0.25">
      <c r="C479" s="194"/>
      <c r="D479" s="233"/>
      <c r="E479" s="234"/>
      <c r="F479" s="234"/>
      <c r="G479" s="234"/>
      <c r="H479" s="234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235"/>
      <c r="T479" s="236"/>
      <c r="U479" s="236"/>
      <c r="V479" s="236"/>
      <c r="W479" s="236"/>
      <c r="X479" s="144"/>
      <c r="Y479" s="261"/>
    </row>
    <row r="480" spans="3:25" s="121" customFormat="1" x14ac:dyDescent="0.25">
      <c r="C480" s="194"/>
      <c r="D480" s="233"/>
      <c r="E480" s="234"/>
      <c r="F480" s="234"/>
      <c r="G480" s="234"/>
      <c r="H480" s="234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235"/>
      <c r="T480" s="236"/>
      <c r="U480" s="236"/>
      <c r="V480" s="236"/>
      <c r="W480" s="236"/>
      <c r="X480" s="144"/>
      <c r="Y480" s="261"/>
    </row>
    <row r="481" spans="3:25" s="121" customFormat="1" x14ac:dyDescent="0.25">
      <c r="C481" s="194"/>
      <c r="D481" s="233"/>
      <c r="E481" s="234"/>
      <c r="F481" s="234"/>
      <c r="G481" s="234"/>
      <c r="H481" s="234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235"/>
      <c r="T481" s="236"/>
      <c r="U481" s="236"/>
      <c r="V481" s="236"/>
      <c r="W481" s="236"/>
      <c r="X481" s="144"/>
      <c r="Y481" s="261"/>
    </row>
    <row r="482" spans="3:25" s="121" customFormat="1" x14ac:dyDescent="0.25">
      <c r="C482" s="194"/>
      <c r="D482" s="233"/>
      <c r="E482" s="234"/>
      <c r="F482" s="234"/>
      <c r="G482" s="234"/>
      <c r="H482" s="234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235"/>
      <c r="T482" s="236"/>
      <c r="U482" s="236"/>
      <c r="V482" s="236"/>
      <c r="W482" s="236"/>
      <c r="X482" s="144"/>
      <c r="Y482" s="261"/>
    </row>
    <row r="483" spans="3:25" s="121" customFormat="1" x14ac:dyDescent="0.25">
      <c r="C483" s="194"/>
      <c r="D483" s="233"/>
      <c r="E483" s="234"/>
      <c r="F483" s="234"/>
      <c r="G483" s="234"/>
      <c r="H483" s="234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235"/>
      <c r="T483" s="236"/>
      <c r="U483" s="236"/>
      <c r="V483" s="236"/>
      <c r="W483" s="236"/>
      <c r="X483" s="144"/>
      <c r="Y483" s="261"/>
    </row>
    <row r="484" spans="3:25" s="121" customFormat="1" x14ac:dyDescent="0.25">
      <c r="C484" s="194"/>
      <c r="D484" s="233"/>
      <c r="E484" s="234"/>
      <c r="F484" s="234"/>
      <c r="G484" s="234"/>
      <c r="H484" s="234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235"/>
      <c r="T484" s="236"/>
      <c r="U484" s="236"/>
      <c r="V484" s="236"/>
      <c r="W484" s="236"/>
      <c r="X484" s="144"/>
      <c r="Y484" s="261"/>
    </row>
    <row r="485" spans="3:25" s="121" customFormat="1" x14ac:dyDescent="0.25">
      <c r="C485" s="194"/>
      <c r="D485" s="233"/>
      <c r="E485" s="234"/>
      <c r="F485" s="234"/>
      <c r="G485" s="234"/>
      <c r="H485" s="234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235"/>
      <c r="T485" s="236"/>
      <c r="U485" s="236"/>
      <c r="V485" s="236"/>
      <c r="W485" s="236"/>
      <c r="X485" s="144"/>
      <c r="Y485" s="261"/>
    </row>
    <row r="486" spans="3:25" s="121" customFormat="1" x14ac:dyDescent="0.25">
      <c r="C486" s="194"/>
      <c r="D486" s="233"/>
      <c r="E486" s="234"/>
      <c r="F486" s="234"/>
      <c r="G486" s="234"/>
      <c r="H486" s="234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235"/>
      <c r="T486" s="236"/>
      <c r="U486" s="236"/>
      <c r="V486" s="236"/>
      <c r="W486" s="236"/>
      <c r="X486" s="144"/>
      <c r="Y486" s="261"/>
    </row>
    <row r="487" spans="3:25" s="121" customFormat="1" x14ac:dyDescent="0.25">
      <c r="C487" s="194"/>
      <c r="D487" s="233"/>
      <c r="E487" s="234"/>
      <c r="F487" s="234"/>
      <c r="G487" s="234"/>
      <c r="H487" s="234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235"/>
      <c r="T487" s="236"/>
      <c r="U487" s="236"/>
      <c r="V487" s="236"/>
      <c r="W487" s="236"/>
      <c r="X487" s="144"/>
      <c r="Y487" s="261"/>
    </row>
    <row r="488" spans="3:25" s="121" customFormat="1" x14ac:dyDescent="0.25">
      <c r="C488" s="194"/>
      <c r="D488" s="233"/>
      <c r="E488" s="234"/>
      <c r="F488" s="234"/>
      <c r="G488" s="234"/>
      <c r="H488" s="234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235"/>
      <c r="T488" s="236"/>
      <c r="U488" s="236"/>
      <c r="V488" s="236"/>
      <c r="W488" s="236"/>
      <c r="X488" s="144"/>
      <c r="Y488" s="261"/>
    </row>
    <row r="489" spans="3:25" s="121" customFormat="1" x14ac:dyDescent="0.25">
      <c r="C489" s="194"/>
      <c r="D489" s="233"/>
      <c r="E489" s="234"/>
      <c r="F489" s="234"/>
      <c r="G489" s="234"/>
      <c r="H489" s="234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235"/>
      <c r="T489" s="236"/>
      <c r="U489" s="236"/>
      <c r="V489" s="236"/>
      <c r="W489" s="236"/>
      <c r="X489" s="144"/>
      <c r="Y489" s="261"/>
    </row>
    <row r="490" spans="3:25" s="121" customFormat="1" x14ac:dyDescent="0.25">
      <c r="C490" s="194"/>
      <c r="D490" s="233"/>
      <c r="E490" s="234"/>
      <c r="F490" s="234"/>
      <c r="G490" s="234"/>
      <c r="H490" s="234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235"/>
      <c r="T490" s="236"/>
      <c r="U490" s="236"/>
      <c r="V490" s="236"/>
      <c r="W490" s="236"/>
      <c r="X490" s="144"/>
      <c r="Y490" s="261"/>
    </row>
    <row r="491" spans="3:25" s="121" customFormat="1" x14ac:dyDescent="0.25">
      <c r="C491" s="194"/>
      <c r="D491" s="233"/>
      <c r="E491" s="234"/>
      <c r="F491" s="234"/>
      <c r="G491" s="234"/>
      <c r="H491" s="234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235"/>
      <c r="T491" s="236"/>
      <c r="U491" s="236"/>
      <c r="V491" s="236"/>
      <c r="W491" s="236"/>
      <c r="X491" s="144"/>
      <c r="Y491" s="261"/>
    </row>
    <row r="492" spans="3:25" s="121" customFormat="1" x14ac:dyDescent="0.25">
      <c r="C492" s="194"/>
      <c r="D492" s="233"/>
      <c r="E492" s="234"/>
      <c r="F492" s="234"/>
      <c r="G492" s="234"/>
      <c r="H492" s="234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235"/>
      <c r="T492" s="236"/>
      <c r="U492" s="236"/>
      <c r="V492" s="236"/>
      <c r="W492" s="236"/>
      <c r="X492" s="144"/>
      <c r="Y492" s="261"/>
    </row>
    <row r="493" spans="3:25" s="121" customFormat="1" x14ac:dyDescent="0.25">
      <c r="C493" s="194"/>
      <c r="D493" s="233"/>
      <c r="E493" s="234"/>
      <c r="F493" s="234"/>
      <c r="G493" s="234"/>
      <c r="H493" s="234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235"/>
      <c r="T493" s="236"/>
      <c r="U493" s="236"/>
      <c r="V493" s="236"/>
      <c r="W493" s="236"/>
      <c r="X493" s="144"/>
      <c r="Y493" s="261"/>
    </row>
    <row r="494" spans="3:25" s="121" customFormat="1" x14ac:dyDescent="0.25">
      <c r="C494" s="194"/>
      <c r="D494" s="233"/>
      <c r="E494" s="234"/>
      <c r="F494" s="234"/>
      <c r="G494" s="234"/>
      <c r="H494" s="234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235"/>
      <c r="T494" s="236"/>
      <c r="U494" s="236"/>
      <c r="V494" s="236"/>
      <c r="W494" s="236"/>
      <c r="X494" s="144"/>
      <c r="Y494" s="261"/>
    </row>
    <row r="495" spans="3:25" s="121" customFormat="1" x14ac:dyDescent="0.25">
      <c r="C495" s="194"/>
      <c r="D495" s="233"/>
      <c r="E495" s="234"/>
      <c r="F495" s="234"/>
      <c r="G495" s="234"/>
      <c r="H495" s="234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235"/>
      <c r="T495" s="236"/>
      <c r="U495" s="236"/>
      <c r="V495" s="236"/>
      <c r="W495" s="236"/>
      <c r="X495" s="144"/>
      <c r="Y495" s="261"/>
    </row>
    <row r="496" spans="3:25" s="121" customFormat="1" x14ac:dyDescent="0.25">
      <c r="C496" s="194"/>
      <c r="D496" s="233"/>
      <c r="E496" s="234"/>
      <c r="F496" s="234"/>
      <c r="G496" s="234"/>
      <c r="H496" s="234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235"/>
      <c r="T496" s="236"/>
      <c r="U496" s="236"/>
      <c r="V496" s="236"/>
      <c r="W496" s="236"/>
      <c r="X496" s="144"/>
      <c r="Y496" s="261"/>
    </row>
    <row r="497" spans="3:25" s="121" customFormat="1" x14ac:dyDescent="0.25">
      <c r="C497" s="194"/>
      <c r="D497" s="233"/>
      <c r="E497" s="234"/>
      <c r="F497" s="234"/>
      <c r="G497" s="234"/>
      <c r="H497" s="234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235"/>
      <c r="T497" s="236"/>
      <c r="U497" s="236"/>
      <c r="V497" s="236"/>
      <c r="W497" s="236"/>
      <c r="X497" s="144"/>
      <c r="Y497" s="261"/>
    </row>
    <row r="498" spans="3:25" s="121" customFormat="1" x14ac:dyDescent="0.25">
      <c r="C498" s="194"/>
      <c r="D498" s="233"/>
      <c r="E498" s="234"/>
      <c r="F498" s="234"/>
      <c r="G498" s="234"/>
      <c r="H498" s="234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235"/>
      <c r="T498" s="236"/>
      <c r="U498" s="236"/>
      <c r="V498" s="236"/>
      <c r="W498" s="236"/>
      <c r="X498" s="144"/>
      <c r="Y498" s="261"/>
    </row>
    <row r="499" spans="3:25" s="121" customFormat="1" x14ac:dyDescent="0.25">
      <c r="C499" s="194"/>
      <c r="D499" s="233"/>
      <c r="E499" s="234"/>
      <c r="F499" s="234"/>
      <c r="G499" s="234"/>
      <c r="H499" s="234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235"/>
      <c r="T499" s="236"/>
      <c r="U499" s="236"/>
      <c r="V499" s="236"/>
      <c r="W499" s="236"/>
      <c r="X499" s="144"/>
      <c r="Y499" s="261"/>
    </row>
    <row r="500" spans="3:25" s="121" customFormat="1" x14ac:dyDescent="0.25">
      <c r="C500" s="194"/>
      <c r="D500" s="233"/>
      <c r="E500" s="234"/>
      <c r="F500" s="234"/>
      <c r="G500" s="234"/>
      <c r="H500" s="234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235"/>
      <c r="T500" s="236"/>
      <c r="U500" s="236"/>
      <c r="V500" s="236"/>
      <c r="W500" s="236"/>
      <c r="X500" s="144"/>
      <c r="Y500" s="261"/>
    </row>
    <row r="501" spans="3:25" s="121" customFormat="1" x14ac:dyDescent="0.25">
      <c r="C501" s="194"/>
      <c r="D501" s="233"/>
      <c r="E501" s="234"/>
      <c r="F501" s="234"/>
      <c r="G501" s="234"/>
      <c r="H501" s="234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235"/>
      <c r="T501" s="236"/>
      <c r="U501" s="236"/>
      <c r="V501" s="236"/>
      <c r="W501" s="236"/>
      <c r="X501" s="144"/>
      <c r="Y501" s="261"/>
    </row>
    <row r="502" spans="3:25" s="121" customFormat="1" x14ac:dyDescent="0.25">
      <c r="C502" s="194"/>
      <c r="D502" s="233"/>
      <c r="E502" s="234"/>
      <c r="F502" s="234"/>
      <c r="G502" s="234"/>
      <c r="H502" s="234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235"/>
      <c r="T502" s="236"/>
      <c r="U502" s="236"/>
      <c r="V502" s="236"/>
      <c r="W502" s="236"/>
      <c r="X502" s="144"/>
      <c r="Y502" s="261"/>
    </row>
    <row r="503" spans="3:25" s="121" customFormat="1" x14ac:dyDescent="0.25">
      <c r="C503" s="194"/>
      <c r="D503" s="233"/>
      <c r="E503" s="234"/>
      <c r="F503" s="234"/>
      <c r="G503" s="234"/>
      <c r="H503" s="234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235"/>
      <c r="T503" s="236"/>
      <c r="U503" s="236"/>
      <c r="V503" s="236"/>
      <c r="W503" s="236"/>
      <c r="X503" s="144"/>
      <c r="Y503" s="261"/>
    </row>
    <row r="504" spans="3:25" s="121" customFormat="1" x14ac:dyDescent="0.25">
      <c r="C504" s="194"/>
      <c r="D504" s="233"/>
      <c r="E504" s="234"/>
      <c r="F504" s="234"/>
      <c r="G504" s="234"/>
      <c r="H504" s="234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235"/>
      <c r="T504" s="236"/>
      <c r="U504" s="236"/>
      <c r="V504" s="236"/>
      <c r="W504" s="236"/>
      <c r="X504" s="144"/>
      <c r="Y504" s="261"/>
    </row>
    <row r="505" spans="3:25" s="121" customFormat="1" x14ac:dyDescent="0.25">
      <c r="C505" s="194"/>
      <c r="D505" s="233"/>
      <c r="E505" s="234"/>
      <c r="F505" s="234"/>
      <c r="G505" s="234"/>
      <c r="H505" s="234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235"/>
      <c r="T505" s="236"/>
      <c r="U505" s="236"/>
      <c r="V505" s="236"/>
      <c r="W505" s="236"/>
      <c r="X505" s="144"/>
      <c r="Y505" s="261"/>
    </row>
    <row r="506" spans="3:25" s="121" customFormat="1" x14ac:dyDescent="0.25">
      <c r="C506" s="194"/>
      <c r="D506" s="233"/>
      <c r="E506" s="234"/>
      <c r="F506" s="234"/>
      <c r="G506" s="234"/>
      <c r="H506" s="234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235"/>
      <c r="T506" s="236"/>
      <c r="U506" s="236"/>
      <c r="V506" s="236"/>
      <c r="W506" s="236"/>
      <c r="X506" s="144"/>
      <c r="Y506" s="261"/>
    </row>
    <row r="507" spans="3:25" s="121" customFormat="1" x14ac:dyDescent="0.25">
      <c r="C507" s="194"/>
      <c r="D507" s="233"/>
      <c r="E507" s="234"/>
      <c r="F507" s="234"/>
      <c r="G507" s="234"/>
      <c r="H507" s="234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235"/>
      <c r="T507" s="236"/>
      <c r="U507" s="236"/>
      <c r="V507" s="236"/>
      <c r="W507" s="236"/>
      <c r="X507" s="144"/>
      <c r="Y507" s="261"/>
    </row>
    <row r="508" spans="3:25" s="121" customFormat="1" x14ac:dyDescent="0.25">
      <c r="C508" s="194"/>
      <c r="D508" s="233"/>
      <c r="E508" s="234"/>
      <c r="F508" s="234"/>
      <c r="G508" s="234"/>
      <c r="H508" s="234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235"/>
      <c r="T508" s="236"/>
      <c r="U508" s="236"/>
      <c r="V508" s="236"/>
      <c r="W508" s="236"/>
      <c r="X508" s="144"/>
      <c r="Y508" s="261"/>
    </row>
    <row r="509" spans="3:25" s="121" customFormat="1" x14ac:dyDescent="0.25">
      <c r="C509" s="194"/>
      <c r="D509" s="233"/>
      <c r="E509" s="234"/>
      <c r="F509" s="234"/>
      <c r="G509" s="234"/>
      <c r="H509" s="234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235"/>
      <c r="T509" s="236"/>
      <c r="U509" s="236"/>
      <c r="V509" s="236"/>
      <c r="W509" s="236"/>
      <c r="X509" s="144"/>
      <c r="Y509" s="261"/>
    </row>
    <row r="510" spans="3:25" s="121" customFormat="1" x14ac:dyDescent="0.25">
      <c r="C510" s="194"/>
      <c r="D510" s="233"/>
      <c r="E510" s="234"/>
      <c r="F510" s="234"/>
      <c r="G510" s="234"/>
      <c r="H510" s="234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235"/>
      <c r="T510" s="236"/>
      <c r="U510" s="236"/>
      <c r="V510" s="236"/>
      <c r="W510" s="236"/>
      <c r="X510" s="144"/>
      <c r="Y510" s="261"/>
    </row>
    <row r="511" spans="3:25" s="121" customFormat="1" x14ac:dyDescent="0.25">
      <c r="C511" s="194"/>
      <c r="D511" s="233"/>
      <c r="E511" s="234"/>
      <c r="F511" s="234"/>
      <c r="G511" s="234"/>
      <c r="H511" s="234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235"/>
      <c r="T511" s="236"/>
      <c r="U511" s="236"/>
      <c r="V511" s="236"/>
      <c r="W511" s="236"/>
      <c r="X511" s="144"/>
      <c r="Y511" s="261"/>
    </row>
    <row r="512" spans="3:25" s="121" customFormat="1" x14ac:dyDescent="0.25">
      <c r="C512" s="194"/>
      <c r="D512" s="233"/>
      <c r="E512" s="234"/>
      <c r="F512" s="234"/>
      <c r="G512" s="234"/>
      <c r="H512" s="234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235"/>
      <c r="T512" s="236"/>
      <c r="U512" s="236"/>
      <c r="V512" s="236"/>
      <c r="W512" s="236"/>
      <c r="X512" s="144"/>
      <c r="Y512" s="261"/>
    </row>
    <row r="513" spans="3:25" s="121" customFormat="1" x14ac:dyDescent="0.25">
      <c r="C513" s="194"/>
      <c r="D513" s="233"/>
      <c r="E513" s="234"/>
      <c r="F513" s="234"/>
      <c r="G513" s="234"/>
      <c r="H513" s="234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235"/>
      <c r="T513" s="236"/>
      <c r="U513" s="236"/>
      <c r="V513" s="236"/>
      <c r="W513" s="236"/>
      <c r="X513" s="144"/>
      <c r="Y513" s="261"/>
    </row>
    <row r="514" spans="3:25" s="121" customFormat="1" x14ac:dyDescent="0.25">
      <c r="C514" s="194"/>
      <c r="D514" s="233"/>
      <c r="E514" s="234"/>
      <c r="F514" s="234"/>
      <c r="G514" s="234"/>
      <c r="H514" s="234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235"/>
      <c r="T514" s="236"/>
      <c r="U514" s="236"/>
      <c r="V514" s="236"/>
      <c r="W514" s="236"/>
      <c r="X514" s="144"/>
      <c r="Y514" s="261"/>
    </row>
    <row r="515" spans="3:25" s="121" customFormat="1" x14ac:dyDescent="0.25">
      <c r="C515" s="194"/>
      <c r="D515" s="233"/>
      <c r="E515" s="234"/>
      <c r="F515" s="234"/>
      <c r="G515" s="234"/>
      <c r="H515" s="234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235"/>
      <c r="T515" s="236"/>
      <c r="U515" s="236"/>
      <c r="V515" s="236"/>
      <c r="W515" s="236"/>
      <c r="X515" s="144"/>
      <c r="Y515" s="261"/>
    </row>
    <row r="516" spans="3:25" s="121" customFormat="1" x14ac:dyDescent="0.25">
      <c r="C516" s="194"/>
      <c r="D516" s="233"/>
      <c r="E516" s="234"/>
      <c r="F516" s="234"/>
      <c r="G516" s="234"/>
      <c r="H516" s="234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235"/>
      <c r="T516" s="236"/>
      <c r="U516" s="236"/>
      <c r="V516" s="236"/>
      <c r="W516" s="236"/>
      <c r="X516" s="144"/>
      <c r="Y516" s="261"/>
    </row>
    <row r="517" spans="3:25" s="121" customFormat="1" x14ac:dyDescent="0.25">
      <c r="C517" s="194"/>
      <c r="D517" s="233"/>
      <c r="E517" s="234"/>
      <c r="F517" s="234"/>
      <c r="G517" s="234"/>
      <c r="H517" s="234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235"/>
      <c r="T517" s="236"/>
      <c r="U517" s="236"/>
      <c r="V517" s="236"/>
      <c r="W517" s="236"/>
      <c r="X517" s="144"/>
      <c r="Y517" s="261"/>
    </row>
    <row r="518" spans="3:25" s="121" customFormat="1" x14ac:dyDescent="0.25">
      <c r="C518" s="194"/>
      <c r="D518" s="233"/>
      <c r="E518" s="234"/>
      <c r="F518" s="234"/>
      <c r="G518" s="234"/>
      <c r="H518" s="234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235"/>
      <c r="T518" s="236"/>
      <c r="U518" s="236"/>
      <c r="V518" s="236"/>
      <c r="W518" s="236"/>
      <c r="X518" s="144"/>
      <c r="Y518" s="261"/>
    </row>
    <row r="519" spans="3:25" s="121" customFormat="1" x14ac:dyDescent="0.25">
      <c r="C519" s="194"/>
      <c r="D519" s="233"/>
      <c r="E519" s="234"/>
      <c r="F519" s="234"/>
      <c r="G519" s="234"/>
      <c r="H519" s="234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235"/>
      <c r="T519" s="236"/>
      <c r="U519" s="236"/>
      <c r="V519" s="236"/>
      <c r="W519" s="236"/>
      <c r="X519" s="144"/>
      <c r="Y519" s="261"/>
    </row>
    <row r="520" spans="3:25" s="121" customFormat="1" x14ac:dyDescent="0.25">
      <c r="C520" s="194"/>
      <c r="D520" s="233"/>
      <c r="E520" s="234"/>
      <c r="F520" s="234"/>
      <c r="G520" s="234"/>
      <c r="H520" s="234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235"/>
      <c r="T520" s="236"/>
      <c r="U520" s="236"/>
      <c r="V520" s="236"/>
      <c r="W520" s="236"/>
      <c r="X520" s="144"/>
      <c r="Y520" s="261"/>
    </row>
    <row r="521" spans="3:25" s="121" customFormat="1" x14ac:dyDescent="0.25">
      <c r="C521" s="194"/>
      <c r="D521" s="233"/>
      <c r="E521" s="234"/>
      <c r="F521" s="234"/>
      <c r="G521" s="234"/>
      <c r="H521" s="234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235"/>
      <c r="T521" s="236"/>
      <c r="U521" s="236"/>
      <c r="V521" s="236"/>
      <c r="W521" s="236"/>
      <c r="X521" s="144"/>
      <c r="Y521" s="261"/>
    </row>
    <row r="522" spans="3:25" s="121" customFormat="1" x14ac:dyDescent="0.25">
      <c r="C522" s="194"/>
      <c r="D522" s="233"/>
      <c r="E522" s="234"/>
      <c r="F522" s="234"/>
      <c r="G522" s="234"/>
      <c r="H522" s="234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235"/>
      <c r="T522" s="236"/>
      <c r="U522" s="236"/>
      <c r="V522" s="236"/>
      <c r="W522" s="236"/>
      <c r="X522" s="144"/>
      <c r="Y522" s="261"/>
    </row>
    <row r="523" spans="3:25" s="121" customFormat="1" x14ac:dyDescent="0.25">
      <c r="C523" s="194"/>
      <c r="D523" s="233"/>
      <c r="E523" s="234"/>
      <c r="F523" s="234"/>
      <c r="G523" s="234"/>
      <c r="H523" s="234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235"/>
      <c r="T523" s="236"/>
      <c r="U523" s="236"/>
      <c r="V523" s="236"/>
      <c r="W523" s="236"/>
      <c r="X523" s="144"/>
      <c r="Y523" s="261"/>
    </row>
    <row r="524" spans="3:25" s="121" customFormat="1" x14ac:dyDescent="0.25">
      <c r="C524" s="194"/>
      <c r="D524" s="233"/>
      <c r="E524" s="234"/>
      <c r="F524" s="234"/>
      <c r="G524" s="234"/>
      <c r="H524" s="234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235"/>
      <c r="T524" s="236"/>
      <c r="U524" s="236"/>
      <c r="V524" s="236"/>
      <c r="W524" s="236"/>
      <c r="X524" s="144"/>
      <c r="Y524" s="261"/>
    </row>
    <row r="525" spans="3:25" s="121" customFormat="1" x14ac:dyDescent="0.25">
      <c r="C525" s="194"/>
      <c r="D525" s="233"/>
      <c r="E525" s="234"/>
      <c r="F525" s="234"/>
      <c r="G525" s="234"/>
      <c r="H525" s="234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235"/>
      <c r="T525" s="236"/>
      <c r="U525" s="236"/>
      <c r="V525" s="236"/>
      <c r="W525" s="236"/>
      <c r="X525" s="144"/>
      <c r="Y525" s="261"/>
    </row>
    <row r="526" spans="3:25" s="121" customFormat="1" x14ac:dyDescent="0.25">
      <c r="C526" s="194"/>
      <c r="D526" s="233"/>
      <c r="E526" s="234"/>
      <c r="F526" s="234"/>
      <c r="G526" s="234"/>
      <c r="H526" s="234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235"/>
      <c r="T526" s="236"/>
      <c r="U526" s="236"/>
      <c r="V526" s="236"/>
      <c r="W526" s="236"/>
      <c r="X526" s="144"/>
      <c r="Y526" s="261"/>
    </row>
    <row r="527" spans="3:25" s="121" customFormat="1" x14ac:dyDescent="0.25">
      <c r="C527" s="194"/>
      <c r="D527" s="233"/>
      <c r="E527" s="234"/>
      <c r="F527" s="234"/>
      <c r="G527" s="234"/>
      <c r="H527" s="234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235"/>
      <c r="T527" s="236"/>
      <c r="U527" s="236"/>
      <c r="V527" s="236"/>
      <c r="W527" s="236"/>
      <c r="X527" s="144"/>
      <c r="Y527" s="261"/>
    </row>
    <row r="528" spans="3:25" s="121" customFormat="1" x14ac:dyDescent="0.25">
      <c r="C528" s="194"/>
      <c r="D528" s="233"/>
      <c r="E528" s="234"/>
      <c r="F528" s="234"/>
      <c r="G528" s="234"/>
      <c r="H528" s="234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235"/>
      <c r="T528" s="236"/>
      <c r="U528" s="236"/>
      <c r="V528" s="236"/>
      <c r="W528" s="236"/>
      <c r="X528" s="144"/>
      <c r="Y528" s="261"/>
    </row>
    <row r="529" spans="3:25" s="121" customFormat="1" x14ac:dyDescent="0.25">
      <c r="C529" s="194"/>
      <c r="D529" s="233"/>
      <c r="E529" s="234"/>
      <c r="F529" s="234"/>
      <c r="G529" s="234"/>
      <c r="H529" s="234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235"/>
      <c r="T529" s="236"/>
      <c r="U529" s="236"/>
      <c r="V529" s="236"/>
      <c r="W529" s="236"/>
      <c r="X529" s="144"/>
      <c r="Y529" s="261"/>
    </row>
    <row r="530" spans="3:25" s="121" customFormat="1" x14ac:dyDescent="0.25">
      <c r="C530" s="194"/>
      <c r="D530" s="233"/>
      <c r="E530" s="234"/>
      <c r="F530" s="234"/>
      <c r="G530" s="234"/>
      <c r="H530" s="234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235"/>
      <c r="T530" s="236"/>
      <c r="U530" s="236"/>
      <c r="V530" s="236"/>
      <c r="W530" s="236"/>
      <c r="X530" s="144"/>
      <c r="Y530" s="261"/>
    </row>
    <row r="531" spans="3:25" s="121" customFormat="1" x14ac:dyDescent="0.25">
      <c r="C531" s="194"/>
      <c r="D531" s="233"/>
      <c r="E531" s="234"/>
      <c r="F531" s="234"/>
      <c r="G531" s="234"/>
      <c r="H531" s="234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235"/>
      <c r="T531" s="236"/>
      <c r="U531" s="236"/>
      <c r="V531" s="236"/>
      <c r="W531" s="236"/>
      <c r="X531" s="144"/>
      <c r="Y531" s="261"/>
    </row>
    <row r="532" spans="3:25" s="121" customFormat="1" x14ac:dyDescent="0.25">
      <c r="C532" s="194"/>
      <c r="D532" s="233"/>
      <c r="E532" s="234"/>
      <c r="F532" s="234"/>
      <c r="G532" s="234"/>
      <c r="H532" s="234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235"/>
      <c r="T532" s="236"/>
      <c r="U532" s="236"/>
      <c r="V532" s="236"/>
      <c r="W532" s="236"/>
      <c r="X532" s="144"/>
      <c r="Y532" s="261"/>
    </row>
    <row r="533" spans="3:25" s="121" customFormat="1" x14ac:dyDescent="0.25">
      <c r="C533" s="194"/>
      <c r="D533" s="233"/>
      <c r="E533" s="234"/>
      <c r="F533" s="234"/>
      <c r="G533" s="234"/>
      <c r="H533" s="234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235"/>
      <c r="T533" s="236"/>
      <c r="U533" s="236"/>
      <c r="V533" s="236"/>
      <c r="W533" s="236"/>
      <c r="X533" s="144"/>
      <c r="Y533" s="261"/>
    </row>
    <row r="534" spans="3:25" s="121" customFormat="1" x14ac:dyDescent="0.25">
      <c r="C534" s="194"/>
      <c r="D534" s="233"/>
      <c r="E534" s="234"/>
      <c r="F534" s="234"/>
      <c r="G534" s="234"/>
      <c r="H534" s="234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235"/>
      <c r="T534" s="236"/>
      <c r="U534" s="236"/>
      <c r="V534" s="236"/>
      <c r="W534" s="236"/>
      <c r="X534" s="144"/>
      <c r="Y534" s="261"/>
    </row>
    <row r="535" spans="3:25" s="121" customFormat="1" x14ac:dyDescent="0.25">
      <c r="C535" s="194"/>
      <c r="D535" s="233"/>
      <c r="E535" s="234"/>
      <c r="F535" s="234"/>
      <c r="G535" s="234"/>
      <c r="H535" s="234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235"/>
      <c r="T535" s="236"/>
      <c r="U535" s="236"/>
      <c r="V535" s="236"/>
      <c r="W535" s="236"/>
      <c r="X535" s="144"/>
      <c r="Y535" s="261"/>
    </row>
    <row r="536" spans="3:25" s="121" customFormat="1" x14ac:dyDescent="0.25">
      <c r="C536" s="194"/>
      <c r="D536" s="233"/>
      <c r="E536" s="234"/>
      <c r="F536" s="234"/>
      <c r="G536" s="234"/>
      <c r="H536" s="234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235"/>
      <c r="T536" s="236"/>
      <c r="U536" s="236"/>
      <c r="V536" s="236"/>
      <c r="W536" s="236"/>
      <c r="X536" s="144"/>
      <c r="Y536" s="261"/>
    </row>
    <row r="537" spans="3:25" s="121" customFormat="1" x14ac:dyDescent="0.25">
      <c r="C537" s="194"/>
      <c r="D537" s="233"/>
      <c r="E537" s="234"/>
      <c r="F537" s="234"/>
      <c r="G537" s="234"/>
      <c r="H537" s="234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235"/>
      <c r="T537" s="236"/>
      <c r="U537" s="236"/>
      <c r="V537" s="236"/>
      <c r="W537" s="236"/>
      <c r="X537" s="144"/>
      <c r="Y537" s="261"/>
    </row>
    <row r="538" spans="3:25" s="121" customFormat="1" x14ac:dyDescent="0.25">
      <c r="C538" s="194"/>
      <c r="D538" s="233"/>
      <c r="E538" s="234"/>
      <c r="F538" s="234"/>
      <c r="G538" s="234"/>
      <c r="H538" s="234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235"/>
      <c r="T538" s="236"/>
      <c r="U538" s="236"/>
      <c r="V538" s="236"/>
      <c r="W538" s="236"/>
      <c r="X538" s="144"/>
      <c r="Y538" s="261"/>
    </row>
    <row r="539" spans="3:25" s="121" customFormat="1" x14ac:dyDescent="0.25">
      <c r="C539" s="194"/>
      <c r="D539" s="233"/>
      <c r="E539" s="234"/>
      <c r="F539" s="234"/>
      <c r="G539" s="234"/>
      <c r="H539" s="234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235"/>
      <c r="T539" s="236"/>
      <c r="U539" s="236"/>
      <c r="V539" s="236"/>
      <c r="W539" s="236"/>
      <c r="X539" s="144"/>
      <c r="Y539" s="261"/>
    </row>
    <row r="540" spans="3:25" s="121" customFormat="1" x14ac:dyDescent="0.25">
      <c r="C540" s="194"/>
      <c r="D540" s="233"/>
      <c r="E540" s="234"/>
      <c r="F540" s="234"/>
      <c r="G540" s="234"/>
      <c r="H540" s="234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235"/>
      <c r="T540" s="236"/>
      <c r="U540" s="236"/>
      <c r="V540" s="236"/>
      <c r="W540" s="236"/>
      <c r="X540" s="144"/>
      <c r="Y540" s="261"/>
    </row>
    <row r="541" spans="3:25" s="121" customFormat="1" x14ac:dyDescent="0.25">
      <c r="C541" s="194"/>
      <c r="D541" s="233"/>
      <c r="E541" s="234"/>
      <c r="F541" s="234"/>
      <c r="G541" s="234"/>
      <c r="H541" s="234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235"/>
      <c r="T541" s="236"/>
      <c r="U541" s="236"/>
      <c r="V541" s="236"/>
      <c r="W541" s="236"/>
      <c r="X541" s="144"/>
      <c r="Y541" s="261"/>
    </row>
    <row r="542" spans="3:25" s="121" customFormat="1" x14ac:dyDescent="0.25">
      <c r="C542" s="194"/>
      <c r="D542" s="233"/>
      <c r="E542" s="234"/>
      <c r="F542" s="234"/>
      <c r="G542" s="234"/>
      <c r="H542" s="234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235"/>
      <c r="T542" s="236"/>
      <c r="U542" s="236"/>
      <c r="V542" s="236"/>
      <c r="W542" s="236"/>
      <c r="X542" s="144"/>
      <c r="Y542" s="261"/>
    </row>
    <row r="543" spans="3:25" s="121" customFormat="1" x14ac:dyDescent="0.25">
      <c r="C543" s="194"/>
      <c r="D543" s="233"/>
      <c r="E543" s="234"/>
      <c r="F543" s="234"/>
      <c r="G543" s="234"/>
      <c r="H543" s="234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235"/>
      <c r="T543" s="236"/>
      <c r="U543" s="236"/>
      <c r="V543" s="236"/>
      <c r="W543" s="236"/>
      <c r="X543" s="144"/>
      <c r="Y543" s="261"/>
    </row>
    <row r="544" spans="3:25" s="121" customFormat="1" x14ac:dyDescent="0.25">
      <c r="C544" s="194"/>
      <c r="D544" s="233"/>
      <c r="E544" s="234"/>
      <c r="F544" s="234"/>
      <c r="G544" s="234"/>
      <c r="H544" s="234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235"/>
      <c r="T544" s="236"/>
      <c r="U544" s="236"/>
      <c r="V544" s="236"/>
      <c r="W544" s="236"/>
      <c r="X544" s="144"/>
      <c r="Y544" s="261"/>
    </row>
    <row r="545" spans="3:25" s="121" customFormat="1" x14ac:dyDescent="0.25">
      <c r="C545" s="194"/>
      <c r="D545" s="233"/>
      <c r="E545" s="234"/>
      <c r="F545" s="234"/>
      <c r="G545" s="234"/>
      <c r="H545" s="234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235"/>
      <c r="T545" s="236"/>
      <c r="U545" s="236"/>
      <c r="V545" s="236"/>
      <c r="W545" s="236"/>
      <c r="X545" s="144"/>
      <c r="Y545" s="261"/>
    </row>
    <row r="546" spans="3:25" s="121" customFormat="1" x14ac:dyDescent="0.25">
      <c r="C546" s="194"/>
      <c r="D546" s="233"/>
      <c r="E546" s="234"/>
      <c r="F546" s="234"/>
      <c r="G546" s="234"/>
      <c r="H546" s="234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235"/>
      <c r="T546" s="236"/>
      <c r="U546" s="236"/>
      <c r="V546" s="236"/>
      <c r="W546" s="236"/>
      <c r="X546" s="144"/>
      <c r="Y546" s="261"/>
    </row>
    <row r="547" spans="3:25" s="121" customFormat="1" x14ac:dyDescent="0.25">
      <c r="C547" s="194"/>
      <c r="D547" s="233"/>
      <c r="E547" s="234"/>
      <c r="F547" s="234"/>
      <c r="G547" s="234"/>
      <c r="H547" s="234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235"/>
      <c r="T547" s="236"/>
      <c r="U547" s="236"/>
      <c r="V547" s="236"/>
      <c r="W547" s="236"/>
      <c r="X547" s="144"/>
      <c r="Y547" s="261"/>
    </row>
    <row r="548" spans="3:25" s="121" customFormat="1" x14ac:dyDescent="0.25">
      <c r="C548" s="194"/>
      <c r="D548" s="233"/>
      <c r="E548" s="234"/>
      <c r="F548" s="234"/>
      <c r="G548" s="234"/>
      <c r="H548" s="234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235"/>
      <c r="T548" s="236"/>
      <c r="U548" s="236"/>
      <c r="V548" s="236"/>
      <c r="W548" s="236"/>
      <c r="X548" s="144"/>
      <c r="Y548" s="261"/>
    </row>
    <row r="549" spans="3:25" s="121" customFormat="1" x14ac:dyDescent="0.25">
      <c r="C549" s="194"/>
      <c r="D549" s="233"/>
      <c r="E549" s="234"/>
      <c r="F549" s="234"/>
      <c r="G549" s="234"/>
      <c r="H549" s="234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235"/>
      <c r="T549" s="236"/>
      <c r="U549" s="236"/>
      <c r="V549" s="236"/>
      <c r="W549" s="236"/>
      <c r="X549" s="144"/>
      <c r="Y549" s="261"/>
    </row>
    <row r="550" spans="3:25" s="121" customFormat="1" x14ac:dyDescent="0.25">
      <c r="C550" s="194"/>
      <c r="D550" s="233"/>
      <c r="E550" s="234"/>
      <c r="F550" s="234"/>
      <c r="G550" s="234"/>
      <c r="H550" s="234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235"/>
      <c r="T550" s="236"/>
      <c r="U550" s="236"/>
      <c r="V550" s="236"/>
      <c r="W550" s="236"/>
      <c r="X550" s="144"/>
      <c r="Y550" s="261"/>
    </row>
    <row r="551" spans="3:25" s="121" customFormat="1" x14ac:dyDescent="0.25">
      <c r="C551" s="194"/>
      <c r="D551" s="233"/>
      <c r="E551" s="234"/>
      <c r="F551" s="234"/>
      <c r="G551" s="234"/>
      <c r="H551" s="234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235"/>
      <c r="T551" s="236"/>
      <c r="U551" s="236"/>
      <c r="V551" s="236"/>
      <c r="W551" s="236"/>
      <c r="X551" s="144"/>
      <c r="Y551" s="261"/>
    </row>
    <row r="552" spans="3:25" s="121" customFormat="1" x14ac:dyDescent="0.25">
      <c r="C552" s="194"/>
      <c r="D552" s="233"/>
      <c r="E552" s="234"/>
      <c r="F552" s="234"/>
      <c r="G552" s="234"/>
      <c r="H552" s="234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235"/>
      <c r="T552" s="236"/>
      <c r="U552" s="236"/>
      <c r="V552" s="236"/>
      <c r="W552" s="236"/>
      <c r="X552" s="144"/>
      <c r="Y552" s="261"/>
    </row>
    <row r="553" spans="3:25" s="121" customFormat="1" x14ac:dyDescent="0.25">
      <c r="C553" s="194"/>
      <c r="D553" s="233"/>
      <c r="E553" s="234"/>
      <c r="F553" s="234"/>
      <c r="G553" s="234"/>
      <c r="H553" s="234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235"/>
      <c r="T553" s="236"/>
      <c r="U553" s="236"/>
      <c r="V553" s="236"/>
      <c r="W553" s="236"/>
      <c r="X553" s="144"/>
      <c r="Y553" s="261"/>
    </row>
    <row r="554" spans="3:25" s="121" customFormat="1" x14ac:dyDescent="0.25">
      <c r="C554" s="194"/>
      <c r="D554" s="233"/>
      <c r="E554" s="234"/>
      <c r="F554" s="234"/>
      <c r="G554" s="234"/>
      <c r="H554" s="234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235"/>
      <c r="T554" s="236"/>
      <c r="U554" s="236"/>
      <c r="V554" s="236"/>
      <c r="W554" s="236"/>
      <c r="X554" s="144"/>
      <c r="Y554" s="261"/>
    </row>
    <row r="555" spans="3:25" s="121" customFormat="1" x14ac:dyDescent="0.25">
      <c r="C555" s="194"/>
      <c r="D555" s="233"/>
      <c r="E555" s="234"/>
      <c r="F555" s="234"/>
      <c r="G555" s="234"/>
      <c r="H555" s="234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235"/>
      <c r="T555" s="236"/>
      <c r="U555" s="236"/>
      <c r="V555" s="236"/>
      <c r="W555" s="236"/>
      <c r="X555" s="144"/>
      <c r="Y555" s="261"/>
    </row>
    <row r="556" spans="3:25" s="121" customFormat="1" x14ac:dyDescent="0.25">
      <c r="C556" s="194"/>
      <c r="D556" s="233"/>
      <c r="E556" s="234"/>
      <c r="F556" s="234"/>
      <c r="G556" s="234"/>
      <c r="H556" s="234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235"/>
      <c r="T556" s="236"/>
      <c r="U556" s="236"/>
      <c r="V556" s="236"/>
      <c r="W556" s="236"/>
      <c r="X556" s="144"/>
      <c r="Y556" s="261"/>
    </row>
    <row r="557" spans="3:25" s="121" customFormat="1" x14ac:dyDescent="0.25">
      <c r="C557" s="194"/>
      <c r="D557" s="233"/>
      <c r="E557" s="234"/>
      <c r="F557" s="234"/>
      <c r="G557" s="234"/>
      <c r="H557" s="234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235"/>
      <c r="T557" s="236"/>
      <c r="U557" s="236"/>
      <c r="V557" s="236"/>
      <c r="W557" s="236"/>
      <c r="X557" s="144"/>
      <c r="Y557" s="261"/>
    </row>
    <row r="558" spans="3:25" s="121" customFormat="1" x14ac:dyDescent="0.25">
      <c r="C558" s="194"/>
      <c r="D558" s="233"/>
      <c r="E558" s="234"/>
      <c r="F558" s="234"/>
      <c r="G558" s="234"/>
      <c r="H558" s="234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235"/>
      <c r="T558" s="236"/>
      <c r="U558" s="236"/>
      <c r="V558" s="236"/>
      <c r="W558" s="236"/>
      <c r="X558" s="144"/>
      <c r="Y558" s="261"/>
    </row>
    <row r="559" spans="3:25" s="121" customFormat="1" x14ac:dyDescent="0.25">
      <c r="C559" s="194"/>
      <c r="D559" s="233"/>
      <c r="E559" s="234"/>
      <c r="F559" s="234"/>
      <c r="G559" s="234"/>
      <c r="H559" s="234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235"/>
      <c r="T559" s="236"/>
      <c r="U559" s="236"/>
      <c r="V559" s="236"/>
      <c r="W559" s="236"/>
      <c r="X559" s="144"/>
      <c r="Y559" s="261"/>
    </row>
    <row r="560" spans="3:25" s="121" customFormat="1" x14ac:dyDescent="0.25">
      <c r="C560" s="194"/>
      <c r="D560" s="233"/>
      <c r="E560" s="234"/>
      <c r="F560" s="234"/>
      <c r="G560" s="234"/>
      <c r="H560" s="234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235"/>
      <c r="T560" s="236"/>
      <c r="U560" s="236"/>
      <c r="V560" s="236"/>
      <c r="W560" s="236"/>
      <c r="X560" s="144"/>
      <c r="Y560" s="261"/>
    </row>
    <row r="561" spans="3:25" s="121" customFormat="1" x14ac:dyDescent="0.25">
      <c r="C561" s="194"/>
      <c r="D561" s="233"/>
      <c r="E561" s="234"/>
      <c r="F561" s="234"/>
      <c r="G561" s="234"/>
      <c r="H561" s="234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235"/>
      <c r="T561" s="236"/>
      <c r="U561" s="236"/>
      <c r="V561" s="236"/>
      <c r="W561" s="236"/>
      <c r="X561" s="144"/>
      <c r="Y561" s="261"/>
    </row>
    <row r="562" spans="3:25" s="121" customFormat="1" x14ac:dyDescent="0.25">
      <c r="C562" s="194"/>
      <c r="D562" s="233"/>
      <c r="E562" s="234"/>
      <c r="F562" s="234"/>
      <c r="G562" s="234"/>
      <c r="H562" s="234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235"/>
      <c r="T562" s="236"/>
      <c r="U562" s="236"/>
      <c r="V562" s="236"/>
      <c r="W562" s="236"/>
      <c r="X562" s="144"/>
      <c r="Y562" s="261"/>
    </row>
    <row r="563" spans="3:25" s="121" customFormat="1" x14ac:dyDescent="0.25">
      <c r="C563" s="194"/>
      <c r="D563" s="233"/>
      <c r="E563" s="234"/>
      <c r="F563" s="234"/>
      <c r="G563" s="234"/>
      <c r="H563" s="234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235"/>
      <c r="T563" s="236"/>
      <c r="U563" s="236"/>
      <c r="V563" s="236"/>
      <c r="W563" s="236"/>
      <c r="X563" s="144"/>
      <c r="Y563" s="261"/>
    </row>
    <row r="564" spans="3:25" s="121" customFormat="1" x14ac:dyDescent="0.25">
      <c r="C564" s="194"/>
      <c r="D564" s="233"/>
      <c r="E564" s="234"/>
      <c r="F564" s="234"/>
      <c r="G564" s="234"/>
      <c r="H564" s="234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235"/>
      <c r="T564" s="236"/>
      <c r="U564" s="236"/>
      <c r="V564" s="236"/>
      <c r="W564" s="236"/>
      <c r="X564" s="144"/>
      <c r="Y564" s="261"/>
    </row>
    <row r="565" spans="3:25" s="121" customFormat="1" x14ac:dyDescent="0.25">
      <c r="C565" s="194"/>
      <c r="D565" s="233"/>
      <c r="E565" s="234"/>
      <c r="F565" s="234"/>
      <c r="G565" s="234"/>
      <c r="H565" s="234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235"/>
      <c r="T565" s="236"/>
      <c r="U565" s="236"/>
      <c r="V565" s="236"/>
      <c r="W565" s="236"/>
      <c r="X565" s="144"/>
      <c r="Y565" s="261"/>
    </row>
    <row r="566" spans="3:25" s="121" customFormat="1" x14ac:dyDescent="0.25">
      <c r="C566" s="194"/>
      <c r="D566" s="233"/>
      <c r="E566" s="234"/>
      <c r="F566" s="234"/>
      <c r="G566" s="234"/>
      <c r="H566" s="234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235"/>
      <c r="T566" s="236"/>
      <c r="U566" s="236"/>
      <c r="V566" s="236"/>
      <c r="W566" s="236"/>
      <c r="X566" s="144"/>
      <c r="Y566" s="261"/>
    </row>
    <row r="567" spans="3:25" s="121" customFormat="1" x14ac:dyDescent="0.25">
      <c r="C567" s="194"/>
      <c r="D567" s="233"/>
      <c r="E567" s="234"/>
      <c r="F567" s="234"/>
      <c r="G567" s="234"/>
      <c r="H567" s="234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235"/>
      <c r="T567" s="236"/>
      <c r="U567" s="236"/>
      <c r="V567" s="236"/>
      <c r="W567" s="236"/>
      <c r="X567" s="144"/>
      <c r="Y567" s="261"/>
    </row>
    <row r="568" spans="3:25" s="121" customFormat="1" x14ac:dyDescent="0.25">
      <c r="C568" s="194"/>
      <c r="D568" s="233"/>
      <c r="E568" s="234"/>
      <c r="F568" s="234"/>
      <c r="G568" s="234"/>
      <c r="H568" s="234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235"/>
      <c r="T568" s="236"/>
      <c r="U568" s="236"/>
      <c r="V568" s="236"/>
      <c r="W568" s="236"/>
      <c r="X568" s="144"/>
      <c r="Y568" s="261"/>
    </row>
    <row r="569" spans="3:25" s="121" customFormat="1" x14ac:dyDescent="0.25">
      <c r="C569" s="194"/>
      <c r="D569" s="233"/>
      <c r="E569" s="234"/>
      <c r="F569" s="234"/>
      <c r="G569" s="234"/>
      <c r="H569" s="234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235"/>
      <c r="T569" s="236"/>
      <c r="U569" s="236"/>
      <c r="V569" s="236"/>
      <c r="W569" s="236"/>
      <c r="X569" s="144"/>
      <c r="Y569" s="261"/>
    </row>
    <row r="570" spans="3:25" s="121" customFormat="1" x14ac:dyDescent="0.25">
      <c r="C570" s="194"/>
      <c r="D570" s="233"/>
      <c r="E570" s="234"/>
      <c r="F570" s="234"/>
      <c r="G570" s="234"/>
      <c r="H570" s="234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235"/>
      <c r="T570" s="236"/>
      <c r="U570" s="236"/>
      <c r="V570" s="236"/>
      <c r="W570" s="236"/>
      <c r="X570" s="144"/>
      <c r="Y570" s="261"/>
    </row>
    <row r="571" spans="3:25" s="121" customFormat="1" x14ac:dyDescent="0.25">
      <c r="C571" s="194"/>
      <c r="D571" s="233"/>
      <c r="E571" s="234"/>
      <c r="F571" s="234"/>
      <c r="G571" s="234"/>
      <c r="H571" s="234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235"/>
      <c r="T571" s="236"/>
      <c r="U571" s="236"/>
      <c r="V571" s="236"/>
      <c r="W571" s="236"/>
      <c r="X571" s="144"/>
      <c r="Y571" s="261"/>
    </row>
    <row r="572" spans="3:25" s="121" customFormat="1" x14ac:dyDescent="0.25">
      <c r="C572" s="194"/>
      <c r="D572" s="233"/>
      <c r="E572" s="234"/>
      <c r="F572" s="234"/>
      <c r="G572" s="234"/>
      <c r="H572" s="234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235"/>
      <c r="T572" s="236"/>
      <c r="U572" s="236"/>
      <c r="V572" s="236"/>
      <c r="W572" s="236"/>
      <c r="X572" s="144"/>
      <c r="Y572" s="261"/>
    </row>
    <row r="573" spans="3:25" s="121" customFormat="1" x14ac:dyDescent="0.25">
      <c r="C573" s="194"/>
      <c r="D573" s="233"/>
      <c r="E573" s="234"/>
      <c r="F573" s="234"/>
      <c r="G573" s="234"/>
      <c r="H573" s="234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235"/>
      <c r="T573" s="236"/>
      <c r="U573" s="236"/>
      <c r="V573" s="236"/>
      <c r="W573" s="236"/>
      <c r="X573" s="144"/>
      <c r="Y573" s="261"/>
    </row>
    <row r="574" spans="3:25" s="121" customFormat="1" x14ac:dyDescent="0.25">
      <c r="C574" s="194"/>
      <c r="D574" s="233"/>
      <c r="E574" s="234"/>
      <c r="F574" s="234"/>
      <c r="G574" s="234"/>
      <c r="H574" s="234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235"/>
      <c r="T574" s="236"/>
      <c r="U574" s="236"/>
      <c r="V574" s="236"/>
      <c r="W574" s="236"/>
      <c r="X574" s="144"/>
      <c r="Y574" s="261"/>
    </row>
    <row r="575" spans="3:25" s="121" customFormat="1" x14ac:dyDescent="0.25">
      <c r="C575" s="194"/>
      <c r="D575" s="233"/>
      <c r="E575" s="234"/>
      <c r="F575" s="234"/>
      <c r="G575" s="234"/>
      <c r="H575" s="234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235"/>
      <c r="T575" s="236"/>
      <c r="U575" s="236"/>
      <c r="V575" s="236"/>
      <c r="W575" s="236"/>
      <c r="X575" s="144"/>
      <c r="Y575" s="261"/>
    </row>
    <row r="576" spans="3:25" s="121" customFormat="1" x14ac:dyDescent="0.25">
      <c r="C576" s="194"/>
      <c r="D576" s="233"/>
      <c r="E576" s="234"/>
      <c r="F576" s="234"/>
      <c r="G576" s="234"/>
      <c r="H576" s="234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235"/>
      <c r="T576" s="236"/>
      <c r="U576" s="236"/>
      <c r="V576" s="236"/>
      <c r="W576" s="236"/>
      <c r="X576" s="144"/>
      <c r="Y576" s="261"/>
    </row>
    <row r="577" spans="3:25" s="121" customFormat="1" x14ac:dyDescent="0.25">
      <c r="C577" s="194"/>
      <c r="D577" s="233"/>
      <c r="E577" s="234"/>
      <c r="F577" s="234"/>
      <c r="G577" s="234"/>
      <c r="H577" s="234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235"/>
      <c r="T577" s="236"/>
      <c r="U577" s="236"/>
      <c r="V577" s="236"/>
      <c r="W577" s="236"/>
      <c r="X577" s="144"/>
      <c r="Y577" s="261"/>
    </row>
    <row r="578" spans="3:25" s="121" customFormat="1" x14ac:dyDescent="0.25">
      <c r="C578" s="194"/>
      <c r="D578" s="233"/>
      <c r="E578" s="234"/>
      <c r="F578" s="234"/>
      <c r="G578" s="234"/>
      <c r="H578" s="234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235"/>
      <c r="T578" s="236"/>
      <c r="U578" s="236"/>
      <c r="V578" s="236"/>
      <c r="W578" s="236"/>
      <c r="X578" s="144"/>
      <c r="Y578" s="261"/>
    </row>
    <row r="579" spans="3:25" s="121" customFormat="1" x14ac:dyDescent="0.25">
      <c r="C579" s="194"/>
      <c r="D579" s="233"/>
      <c r="E579" s="234"/>
      <c r="F579" s="234"/>
      <c r="G579" s="234"/>
      <c r="H579" s="234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235"/>
      <c r="T579" s="236"/>
      <c r="U579" s="236"/>
      <c r="V579" s="236"/>
      <c r="W579" s="236"/>
      <c r="X579" s="144"/>
      <c r="Y579" s="261"/>
    </row>
    <row r="580" spans="3:25" s="121" customFormat="1" x14ac:dyDescent="0.25">
      <c r="C580" s="194"/>
      <c r="D580" s="233"/>
      <c r="E580" s="234"/>
      <c r="F580" s="234"/>
      <c r="G580" s="234"/>
      <c r="H580" s="234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235"/>
      <c r="T580" s="236"/>
      <c r="U580" s="236"/>
      <c r="V580" s="236"/>
      <c r="W580" s="236"/>
      <c r="X580" s="144"/>
      <c r="Y580" s="261"/>
    </row>
    <row r="581" spans="3:25" s="121" customFormat="1" x14ac:dyDescent="0.25">
      <c r="D581" s="233"/>
      <c r="E581" s="234"/>
      <c r="F581" s="234"/>
      <c r="G581" s="234"/>
      <c r="H581" s="234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235"/>
      <c r="T581" s="236"/>
      <c r="U581" s="236"/>
      <c r="V581" s="236"/>
      <c r="W581" s="236"/>
      <c r="X581" s="144"/>
      <c r="Y581" s="261"/>
    </row>
    <row r="582" spans="3:25" s="121" customFormat="1" x14ac:dyDescent="0.25">
      <c r="D582" s="233"/>
      <c r="E582" s="234"/>
      <c r="F582" s="234"/>
      <c r="G582" s="234"/>
      <c r="H582" s="234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235"/>
      <c r="T582" s="236"/>
      <c r="U582" s="236"/>
      <c r="V582" s="236"/>
      <c r="W582" s="236"/>
      <c r="X582" s="144"/>
      <c r="Y582" s="261"/>
    </row>
    <row r="583" spans="3:25" s="121" customFormat="1" x14ac:dyDescent="0.25">
      <c r="D583" s="233"/>
      <c r="E583" s="234"/>
      <c r="F583" s="234"/>
      <c r="G583" s="234"/>
      <c r="H583" s="234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235"/>
      <c r="T583" s="236"/>
      <c r="U583" s="236"/>
      <c r="V583" s="236"/>
      <c r="W583" s="236"/>
      <c r="X583" s="144"/>
      <c r="Y583" s="261"/>
    </row>
    <row r="584" spans="3:25" s="121" customFormat="1" x14ac:dyDescent="0.25">
      <c r="D584" s="233"/>
      <c r="E584" s="234"/>
      <c r="F584" s="234"/>
      <c r="G584" s="234"/>
      <c r="H584" s="234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235"/>
      <c r="T584" s="236"/>
      <c r="U584" s="236"/>
      <c r="V584" s="236"/>
      <c r="W584" s="236"/>
      <c r="X584" s="144"/>
      <c r="Y584" s="261"/>
    </row>
    <row r="585" spans="3:25" s="121" customFormat="1" x14ac:dyDescent="0.25">
      <c r="D585" s="233"/>
      <c r="E585" s="234"/>
      <c r="F585" s="234"/>
      <c r="G585" s="234"/>
      <c r="H585" s="234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235"/>
      <c r="T585" s="236"/>
      <c r="U585" s="236"/>
      <c r="V585" s="236"/>
      <c r="W585" s="236"/>
      <c r="X585" s="144"/>
      <c r="Y585" s="261"/>
    </row>
    <row r="586" spans="3:25" s="121" customFormat="1" x14ac:dyDescent="0.25">
      <c r="D586" s="233"/>
      <c r="E586" s="234"/>
      <c r="F586" s="234"/>
      <c r="G586" s="234"/>
      <c r="H586" s="234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235"/>
      <c r="T586" s="236"/>
      <c r="U586" s="236"/>
      <c r="V586" s="236"/>
      <c r="W586" s="236"/>
      <c r="X586" s="144"/>
      <c r="Y586" s="261"/>
    </row>
    <row r="587" spans="3:25" s="121" customFormat="1" x14ac:dyDescent="0.25">
      <c r="D587" s="233"/>
      <c r="E587" s="234"/>
      <c r="F587" s="234"/>
      <c r="G587" s="234"/>
      <c r="H587" s="234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235"/>
      <c r="T587" s="236"/>
      <c r="U587" s="236"/>
      <c r="V587" s="236"/>
      <c r="W587" s="236"/>
      <c r="X587" s="144"/>
      <c r="Y587" s="261"/>
    </row>
    <row r="588" spans="3:25" s="121" customFormat="1" x14ac:dyDescent="0.25">
      <c r="D588" s="233"/>
      <c r="E588" s="234"/>
      <c r="F588" s="234"/>
      <c r="G588" s="234"/>
      <c r="H588" s="234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235"/>
      <c r="T588" s="236"/>
      <c r="U588" s="236"/>
      <c r="V588" s="236"/>
      <c r="W588" s="236"/>
      <c r="X588" s="144"/>
      <c r="Y588" s="261"/>
    </row>
    <row r="589" spans="3:25" s="121" customFormat="1" x14ac:dyDescent="0.25">
      <c r="D589" s="233"/>
      <c r="E589" s="234"/>
      <c r="F589" s="234"/>
      <c r="G589" s="234"/>
      <c r="H589" s="234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235"/>
      <c r="T589" s="236"/>
      <c r="U589" s="236"/>
      <c r="V589" s="236"/>
      <c r="W589" s="236"/>
      <c r="X589" s="144"/>
      <c r="Y589" s="261"/>
    </row>
    <row r="590" spans="3:25" s="121" customFormat="1" x14ac:dyDescent="0.25">
      <c r="D590" s="233"/>
      <c r="E590" s="234"/>
      <c r="F590" s="234"/>
      <c r="G590" s="234"/>
      <c r="H590" s="234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235"/>
      <c r="T590" s="236"/>
      <c r="U590" s="236"/>
      <c r="V590" s="236"/>
      <c r="W590" s="236"/>
      <c r="X590" s="144"/>
      <c r="Y590" s="261"/>
    </row>
    <row r="591" spans="3:25" s="121" customFormat="1" x14ac:dyDescent="0.25">
      <c r="D591" s="233"/>
      <c r="E591" s="234"/>
      <c r="F591" s="234"/>
      <c r="G591" s="234"/>
      <c r="H591" s="234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235"/>
      <c r="T591" s="236"/>
      <c r="U591" s="236"/>
      <c r="V591" s="236"/>
      <c r="W591" s="236"/>
      <c r="X591" s="144"/>
      <c r="Y591" s="261"/>
    </row>
    <row r="592" spans="3:25" s="121" customFormat="1" x14ac:dyDescent="0.25">
      <c r="D592" s="233"/>
      <c r="E592" s="234"/>
      <c r="F592" s="234"/>
      <c r="G592" s="234"/>
      <c r="H592" s="234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235"/>
      <c r="T592" s="236"/>
      <c r="U592" s="236"/>
      <c r="V592" s="236"/>
      <c r="W592" s="236"/>
      <c r="X592" s="144"/>
      <c r="Y592" s="261"/>
    </row>
    <row r="593" spans="25:25" s="121" customFormat="1" x14ac:dyDescent="0.25">
      <c r="Y593" s="261"/>
    </row>
    <row r="594" spans="25:25" s="121" customFormat="1" x14ac:dyDescent="0.25">
      <c r="Y594" s="261"/>
    </row>
    <row r="595" spans="25:25" s="121" customFormat="1" x14ac:dyDescent="0.25">
      <c r="Y595" s="261"/>
    </row>
    <row r="596" spans="25:25" s="121" customFormat="1" x14ac:dyDescent="0.25">
      <c r="Y596" s="261"/>
    </row>
    <row r="597" spans="25:25" s="121" customFormat="1" x14ac:dyDescent="0.25">
      <c r="Y597" s="261"/>
    </row>
    <row r="598" spans="25:25" s="121" customFormat="1" x14ac:dyDescent="0.25">
      <c r="Y598" s="261"/>
    </row>
    <row r="599" spans="25:25" s="121" customFormat="1" x14ac:dyDescent="0.25">
      <c r="Y599" s="261"/>
    </row>
    <row r="600" spans="25:25" s="121" customFormat="1" x14ac:dyDescent="0.25">
      <c r="Y600" s="261"/>
    </row>
    <row r="601" spans="25:25" s="121" customFormat="1" x14ac:dyDescent="0.25">
      <c r="Y601" s="261"/>
    </row>
    <row r="602" spans="25:25" s="121" customFormat="1" x14ac:dyDescent="0.25">
      <c r="Y602" s="261"/>
    </row>
    <row r="603" spans="25:25" s="121" customFormat="1" x14ac:dyDescent="0.25">
      <c r="Y603" s="261"/>
    </row>
  </sheetData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9997558519241921"/>
  </sheetPr>
  <dimension ref="B3:T59"/>
  <sheetViews>
    <sheetView zoomScale="80" zoomScaleNormal="80" workbookViewId="0">
      <selection activeCell="R61" sqref="R61"/>
    </sheetView>
  </sheetViews>
  <sheetFormatPr defaultRowHeight="12.75" x14ac:dyDescent="0.2"/>
  <cols>
    <col min="1" max="1" width="3.42578125" style="110" customWidth="1"/>
    <col min="2" max="2" width="9.140625" style="110"/>
    <col min="3" max="3" width="33.42578125" style="110" bestFit="1" customWidth="1"/>
    <col min="4" max="14" width="13.7109375" style="110" customWidth="1"/>
    <col min="15" max="15" width="2.85546875" style="110" customWidth="1"/>
    <col min="16" max="16" width="13.5703125" style="110" bestFit="1" customWidth="1"/>
    <col min="17" max="17" width="3" style="110" customWidth="1"/>
    <col min="18" max="18" width="15.7109375" style="110" customWidth="1"/>
    <col min="19" max="19" width="2.140625" style="110" customWidth="1"/>
    <col min="20" max="20" width="12.7109375" style="110" customWidth="1"/>
    <col min="21" max="16384" width="9.140625" style="110"/>
  </cols>
  <sheetData>
    <row r="3" spans="2:20" ht="15.75" x14ac:dyDescent="0.25">
      <c r="B3" s="278" t="s">
        <v>1315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</row>
    <row r="4" spans="2:20" x14ac:dyDescent="0.2"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</row>
    <row r="5" spans="2:20" ht="15" x14ac:dyDescent="0.25">
      <c r="B5" s="281" t="s">
        <v>1316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</row>
    <row r="6" spans="2:20" x14ac:dyDescent="0.2">
      <c r="B6" s="283"/>
      <c r="C6" s="283"/>
      <c r="D6" s="283"/>
      <c r="E6" s="283"/>
      <c r="F6" s="283"/>
      <c r="G6" s="283"/>
      <c r="H6" s="283"/>
      <c r="I6" s="283"/>
      <c r="J6" s="283"/>
      <c r="K6" s="280"/>
      <c r="L6" s="280"/>
      <c r="M6" s="280"/>
      <c r="N6" s="280"/>
      <c r="O6" s="280"/>
      <c r="P6" s="280"/>
      <c r="Q6" s="280"/>
      <c r="R6" s="280"/>
      <c r="S6" s="280"/>
      <c r="T6" s="280"/>
    </row>
    <row r="7" spans="2:20" x14ac:dyDescent="0.2">
      <c r="B7" s="283"/>
      <c r="C7" s="284" t="s">
        <v>1317</v>
      </c>
      <c r="D7" s="347" t="s">
        <v>863</v>
      </c>
      <c r="E7" s="347" t="s">
        <v>859</v>
      </c>
      <c r="F7" s="335" t="s">
        <v>864</v>
      </c>
      <c r="G7" s="335" t="s">
        <v>865</v>
      </c>
      <c r="H7" s="335" t="s">
        <v>866</v>
      </c>
      <c r="I7" s="335" t="s">
        <v>867</v>
      </c>
      <c r="J7" s="335" t="s">
        <v>868</v>
      </c>
      <c r="K7" s="286" t="s">
        <v>869</v>
      </c>
      <c r="L7" s="286" t="s">
        <v>870</v>
      </c>
      <c r="M7" s="286" t="s">
        <v>871</v>
      </c>
      <c r="N7" s="286" t="s">
        <v>872</v>
      </c>
      <c r="O7" s="280"/>
      <c r="P7" s="285" t="s">
        <v>1318</v>
      </c>
      <c r="Q7" s="280"/>
      <c r="R7" s="280"/>
      <c r="S7" s="280"/>
      <c r="T7" s="280"/>
    </row>
    <row r="8" spans="2:20" x14ac:dyDescent="0.2">
      <c r="B8" s="283"/>
      <c r="C8" s="287" t="s">
        <v>884</v>
      </c>
      <c r="D8" s="348">
        <f>D21</f>
        <v>24914270.493999995</v>
      </c>
      <c r="E8" s="348">
        <f t="shared" ref="E8:N9" si="0">E21</f>
        <v>40340000.008000001</v>
      </c>
      <c r="F8" s="336">
        <f t="shared" si="0"/>
        <v>33921984.64179828</v>
      </c>
      <c r="G8" s="336">
        <f t="shared" si="0"/>
        <v>24381250.928803165</v>
      </c>
      <c r="H8" s="336">
        <f t="shared" si="0"/>
        <v>20698471.331903003</v>
      </c>
      <c r="I8" s="336">
        <f t="shared" si="0"/>
        <v>19697010.033451326</v>
      </c>
      <c r="J8" s="336">
        <f t="shared" si="0"/>
        <v>19361753.55619698</v>
      </c>
      <c r="K8" s="288">
        <f t="shared" si="0"/>
        <v>19361753.55619698</v>
      </c>
      <c r="L8" s="288">
        <f t="shared" si="0"/>
        <v>19361753.55619698</v>
      </c>
      <c r="M8" s="288">
        <f t="shared" si="0"/>
        <v>19361753.55619698</v>
      </c>
      <c r="N8" s="288">
        <f t="shared" si="0"/>
        <v>19361753.55619698</v>
      </c>
      <c r="O8" s="280"/>
      <c r="P8" s="287">
        <f>SUM(F8:J8)</f>
        <v>118060470.49215275</v>
      </c>
      <c r="Q8" s="280"/>
      <c r="R8" s="280"/>
      <c r="S8" s="280"/>
      <c r="T8" s="280"/>
    </row>
    <row r="9" spans="2:20" x14ac:dyDescent="0.2">
      <c r="B9" s="283"/>
      <c r="C9" s="287" t="s">
        <v>881</v>
      </c>
      <c r="D9" s="348">
        <f>D22</f>
        <v>39270519.837000005</v>
      </c>
      <c r="E9" s="348">
        <f t="shared" si="0"/>
        <v>57478433.086500004</v>
      </c>
      <c r="F9" s="336">
        <f t="shared" si="0"/>
        <v>64743633.894506864</v>
      </c>
      <c r="G9" s="336">
        <f t="shared" si="0"/>
        <v>64342121.477369316</v>
      </c>
      <c r="H9" s="336">
        <f t="shared" si="0"/>
        <v>69760306.451199874</v>
      </c>
      <c r="I9" s="336">
        <f t="shared" si="0"/>
        <v>77655996.786089331</v>
      </c>
      <c r="J9" s="336">
        <f t="shared" si="0"/>
        <v>71275830.094082803</v>
      </c>
      <c r="K9" s="288">
        <f t="shared" si="0"/>
        <v>79358840.429205298</v>
      </c>
      <c r="L9" s="288">
        <f t="shared" si="0"/>
        <v>75301442.695955351</v>
      </c>
      <c r="M9" s="288">
        <f t="shared" si="0"/>
        <v>84115532.809848517</v>
      </c>
      <c r="N9" s="288">
        <f t="shared" si="0"/>
        <v>83690824.512710273</v>
      </c>
      <c r="O9" s="280"/>
      <c r="P9" s="287">
        <f t="shared" ref="P9:P15" si="1">SUM(F9:J9)</f>
        <v>347777888.70324826</v>
      </c>
      <c r="Q9" s="280"/>
      <c r="R9" s="280"/>
      <c r="S9" s="280"/>
      <c r="T9" s="280"/>
    </row>
    <row r="10" spans="2:20" x14ac:dyDescent="0.2">
      <c r="B10" s="283"/>
      <c r="C10" s="287" t="s">
        <v>882</v>
      </c>
      <c r="D10" s="348">
        <f>D23+D24</f>
        <v>150692455.86274981</v>
      </c>
      <c r="E10" s="348">
        <f t="shared" ref="E10:N10" si="2">E23+E24</f>
        <v>127725924.42900005</v>
      </c>
      <c r="F10" s="336">
        <f t="shared" si="2"/>
        <v>113173666.17310974</v>
      </c>
      <c r="G10" s="336">
        <f t="shared" si="2"/>
        <v>123966142.26247866</v>
      </c>
      <c r="H10" s="336">
        <f t="shared" si="2"/>
        <v>122136772.32651903</v>
      </c>
      <c r="I10" s="336">
        <f t="shared" si="2"/>
        <v>127074574.71745236</v>
      </c>
      <c r="J10" s="336">
        <f t="shared" si="2"/>
        <v>130363294.54742585</v>
      </c>
      <c r="K10" s="288">
        <f t="shared" si="2"/>
        <v>129470264.87618169</v>
      </c>
      <c r="L10" s="288">
        <f t="shared" si="2"/>
        <v>142749012.82279995</v>
      </c>
      <c r="M10" s="288">
        <f t="shared" si="2"/>
        <v>161344402.5331049</v>
      </c>
      <c r="N10" s="288">
        <f t="shared" si="2"/>
        <v>182058141.6961287</v>
      </c>
      <c r="O10" s="280"/>
      <c r="P10" s="287">
        <f t="shared" si="1"/>
        <v>616714450.02698565</v>
      </c>
      <c r="Q10" s="280"/>
      <c r="R10" s="280"/>
      <c r="S10" s="280"/>
      <c r="T10" s="280"/>
    </row>
    <row r="11" spans="2:20" x14ac:dyDescent="0.2">
      <c r="B11" s="283"/>
      <c r="C11" s="287" t="s">
        <v>684</v>
      </c>
      <c r="D11" s="348">
        <f>D25</f>
        <v>7156818.9907500008</v>
      </c>
      <c r="E11" s="348">
        <f t="shared" ref="E11:N12" si="3">E25</f>
        <v>18306554.02</v>
      </c>
      <c r="F11" s="336">
        <f t="shared" si="3"/>
        <v>13621604.164773371</v>
      </c>
      <c r="G11" s="336">
        <f t="shared" si="3"/>
        <v>8219695.8181402702</v>
      </c>
      <c r="H11" s="336">
        <f t="shared" si="3"/>
        <v>6388867.7725069486</v>
      </c>
      <c r="I11" s="336">
        <f t="shared" si="3"/>
        <v>6300921.9551378116</v>
      </c>
      <c r="J11" s="336">
        <f t="shared" si="3"/>
        <v>6646321.4079054734</v>
      </c>
      <c r="K11" s="288">
        <f t="shared" si="3"/>
        <v>6532218.3244291218</v>
      </c>
      <c r="L11" s="288">
        <f t="shared" si="3"/>
        <v>6610896.9086541226</v>
      </c>
      <c r="M11" s="288">
        <f t="shared" si="3"/>
        <v>6561054.3810782218</v>
      </c>
      <c r="N11" s="288">
        <f t="shared" si="3"/>
        <v>6254169.6299005141</v>
      </c>
      <c r="O11" s="280"/>
      <c r="P11" s="287">
        <f t="shared" si="1"/>
        <v>41177411.118463874</v>
      </c>
      <c r="Q11" s="280"/>
      <c r="R11" s="280"/>
      <c r="S11" s="280"/>
      <c r="T11" s="280"/>
    </row>
    <row r="12" spans="2:20" x14ac:dyDescent="0.2">
      <c r="B12" s="283"/>
      <c r="C12" s="287" t="s">
        <v>517</v>
      </c>
      <c r="D12" s="348">
        <f>D26</f>
        <v>75272823.043250009</v>
      </c>
      <c r="E12" s="348">
        <f t="shared" si="3"/>
        <v>70200000.020000011</v>
      </c>
      <c r="F12" s="336">
        <f t="shared" si="3"/>
        <v>79390039.967675894</v>
      </c>
      <c r="G12" s="336">
        <f t="shared" si="3"/>
        <v>79655285.648186415</v>
      </c>
      <c r="H12" s="336">
        <f t="shared" si="3"/>
        <v>80461672.309568614</v>
      </c>
      <c r="I12" s="336">
        <f t="shared" si="3"/>
        <v>79957198.11434038</v>
      </c>
      <c r="J12" s="336">
        <f t="shared" si="3"/>
        <v>80535803.960228667</v>
      </c>
      <c r="K12" s="288">
        <f t="shared" si="3"/>
        <v>84284715.376550376</v>
      </c>
      <c r="L12" s="288">
        <f t="shared" si="3"/>
        <v>84917282.002421513</v>
      </c>
      <c r="M12" s="288">
        <f t="shared" si="3"/>
        <v>85537355.46827881</v>
      </c>
      <c r="N12" s="288">
        <f t="shared" si="3"/>
        <v>85870324.71091491</v>
      </c>
      <c r="O12" s="280"/>
      <c r="P12" s="287">
        <f t="shared" si="1"/>
        <v>400000000</v>
      </c>
      <c r="Q12" s="280"/>
      <c r="R12" s="280"/>
      <c r="S12" s="280"/>
      <c r="T12" s="280"/>
    </row>
    <row r="13" spans="2:20" x14ac:dyDescent="0.2">
      <c r="B13" s="283"/>
      <c r="C13" s="405" t="s">
        <v>1375</v>
      </c>
      <c r="D13" s="406">
        <f>SUM(D8:D12)</f>
        <v>297306888.22774982</v>
      </c>
      <c r="E13" s="406">
        <f t="shared" ref="E13:N13" si="4">SUM(E8:E12)</f>
        <v>314050911.56350005</v>
      </c>
      <c r="F13" s="407">
        <f t="shared" si="4"/>
        <v>304850928.84186417</v>
      </c>
      <c r="G13" s="407">
        <f t="shared" si="4"/>
        <v>300564496.13497782</v>
      </c>
      <c r="H13" s="407">
        <f t="shared" si="4"/>
        <v>299446090.19169748</v>
      </c>
      <c r="I13" s="407">
        <f t="shared" si="4"/>
        <v>310685701.60647124</v>
      </c>
      <c r="J13" s="407">
        <f t="shared" si="4"/>
        <v>308183003.56583977</v>
      </c>
      <c r="K13" s="408">
        <f t="shared" si="4"/>
        <v>319007792.56256348</v>
      </c>
      <c r="L13" s="408">
        <f t="shared" si="4"/>
        <v>328940387.9860279</v>
      </c>
      <c r="M13" s="408">
        <f t="shared" si="4"/>
        <v>356920098.74850744</v>
      </c>
      <c r="N13" s="408">
        <f t="shared" si="4"/>
        <v>377235214.10585141</v>
      </c>
      <c r="O13" s="280"/>
      <c r="P13" s="412">
        <f t="shared" si="1"/>
        <v>1523730220.3408504</v>
      </c>
      <c r="Q13" s="280"/>
      <c r="R13" s="280"/>
      <c r="S13" s="280"/>
      <c r="T13" s="280"/>
    </row>
    <row r="14" spans="2:20" x14ac:dyDescent="0.2">
      <c r="B14" s="283"/>
      <c r="C14" s="287" t="s">
        <v>1366</v>
      </c>
      <c r="D14" s="348">
        <f>'Non System'!C16*1000000</f>
        <v>58561899.829785749</v>
      </c>
      <c r="E14" s="348">
        <f>'Non System'!D16*1000000</f>
        <v>53120118.587828487</v>
      </c>
      <c r="F14" s="336">
        <f>'Non System'!E16*1000000</f>
        <v>49686736.024411425</v>
      </c>
      <c r="G14" s="336">
        <f>'Non System'!F16*1000000</f>
        <v>35108941.550033808</v>
      </c>
      <c r="H14" s="336">
        <f>'Non System'!G16*1000000</f>
        <v>31713950.616194211</v>
      </c>
      <c r="I14" s="336">
        <f>'Non System'!H16*1000000</f>
        <v>30022401.592232298</v>
      </c>
      <c r="J14" s="336">
        <f>'Non System'!I16*1000000</f>
        <v>23558369.217128243</v>
      </c>
      <c r="K14" s="418"/>
      <c r="L14" s="418"/>
      <c r="M14" s="418"/>
      <c r="N14" s="418"/>
      <c r="O14" s="280"/>
      <c r="P14" s="287">
        <f t="shared" si="1"/>
        <v>170090398.99999997</v>
      </c>
      <c r="Q14" s="280"/>
      <c r="R14" s="280"/>
      <c r="S14" s="280"/>
      <c r="T14" s="280"/>
    </row>
    <row r="15" spans="2:20" x14ac:dyDescent="0.2">
      <c r="B15" s="283"/>
      <c r="C15" s="402" t="s">
        <v>186</v>
      </c>
      <c r="D15" s="403">
        <f>D13+D14</f>
        <v>355868788.05753559</v>
      </c>
      <c r="E15" s="403">
        <f t="shared" ref="E15:J15" si="5">E13+E14</f>
        <v>367171030.15132856</v>
      </c>
      <c r="F15" s="404">
        <f t="shared" si="5"/>
        <v>354537664.86627561</v>
      </c>
      <c r="G15" s="404">
        <f t="shared" si="5"/>
        <v>335673437.68501163</v>
      </c>
      <c r="H15" s="404">
        <f t="shared" si="5"/>
        <v>331160040.80789167</v>
      </c>
      <c r="I15" s="404">
        <f t="shared" si="5"/>
        <v>340708103.19870353</v>
      </c>
      <c r="J15" s="404">
        <f t="shared" si="5"/>
        <v>331741372.78296798</v>
      </c>
      <c r="K15" s="418"/>
      <c r="L15" s="418"/>
      <c r="M15" s="418"/>
      <c r="N15" s="418"/>
      <c r="O15" s="280"/>
      <c r="P15" s="402">
        <f t="shared" si="1"/>
        <v>1693820619.3408504</v>
      </c>
      <c r="Q15" s="280"/>
      <c r="R15" s="280"/>
      <c r="S15" s="280"/>
      <c r="T15" s="280"/>
    </row>
    <row r="16" spans="2:20" x14ac:dyDescent="0.2">
      <c r="B16" s="283"/>
      <c r="C16" s="283"/>
      <c r="D16" s="350"/>
      <c r="E16" s="350"/>
      <c r="F16" s="338"/>
      <c r="G16" s="338"/>
      <c r="H16" s="339"/>
      <c r="I16" s="339"/>
      <c r="J16" s="339"/>
      <c r="K16" s="344"/>
      <c r="L16" s="344"/>
      <c r="M16" s="344"/>
      <c r="N16" s="344"/>
      <c r="O16" s="280"/>
      <c r="P16" s="280"/>
      <c r="Q16" s="280"/>
      <c r="R16" s="280"/>
      <c r="S16" s="280"/>
      <c r="T16" s="280"/>
    </row>
    <row r="17" spans="2:20" x14ac:dyDescent="0.2">
      <c r="B17" s="283"/>
      <c r="C17" s="283"/>
      <c r="D17" s="350"/>
      <c r="E17" s="350"/>
      <c r="F17" s="338"/>
      <c r="G17" s="338"/>
      <c r="H17" s="339"/>
      <c r="I17" s="339"/>
      <c r="J17" s="339"/>
      <c r="K17" s="344"/>
      <c r="L17" s="344"/>
      <c r="M17" s="344"/>
      <c r="N17" s="344"/>
      <c r="O17" s="280"/>
      <c r="P17" s="280"/>
      <c r="Q17" s="280"/>
      <c r="R17" s="280"/>
      <c r="S17" s="280"/>
      <c r="T17" s="280"/>
    </row>
    <row r="18" spans="2:20" ht="15" x14ac:dyDescent="0.25">
      <c r="B18" s="281" t="s">
        <v>1319</v>
      </c>
      <c r="C18" s="282"/>
      <c r="D18" s="351"/>
      <c r="E18" s="351"/>
      <c r="F18" s="340"/>
      <c r="G18" s="340"/>
      <c r="H18" s="340"/>
      <c r="I18" s="340"/>
      <c r="J18" s="340"/>
      <c r="K18" s="345"/>
      <c r="L18" s="345"/>
      <c r="M18" s="345"/>
      <c r="N18" s="345"/>
      <c r="O18" s="282"/>
      <c r="P18" s="282"/>
      <c r="Q18" s="282"/>
      <c r="R18" s="282"/>
      <c r="S18" s="282"/>
      <c r="T18" s="282"/>
    </row>
    <row r="19" spans="2:20" x14ac:dyDescent="0.2">
      <c r="B19" s="283"/>
      <c r="C19" s="283"/>
      <c r="D19" s="350"/>
      <c r="E19" s="350"/>
      <c r="F19" s="338"/>
      <c r="G19" s="338"/>
      <c r="H19" s="339"/>
      <c r="I19" s="339"/>
      <c r="J19" s="339"/>
      <c r="K19" s="344"/>
      <c r="L19" s="344"/>
      <c r="M19" s="344"/>
      <c r="N19" s="344"/>
      <c r="O19" s="280"/>
      <c r="P19" s="280"/>
      <c r="Q19" s="280"/>
      <c r="R19" s="280"/>
      <c r="S19" s="280"/>
      <c r="T19" s="280"/>
    </row>
    <row r="20" spans="2:20" x14ac:dyDescent="0.2">
      <c r="B20" s="283"/>
      <c r="C20" s="284" t="s">
        <v>1317</v>
      </c>
      <c r="D20" s="347" t="s">
        <v>863</v>
      </c>
      <c r="E20" s="347" t="s">
        <v>859</v>
      </c>
      <c r="F20" s="335" t="s">
        <v>864</v>
      </c>
      <c r="G20" s="335" t="s">
        <v>865</v>
      </c>
      <c r="H20" s="335" t="s">
        <v>866</v>
      </c>
      <c r="I20" s="335" t="s">
        <v>867</v>
      </c>
      <c r="J20" s="335" t="s">
        <v>868</v>
      </c>
      <c r="K20" s="286" t="s">
        <v>869</v>
      </c>
      <c r="L20" s="286" t="s">
        <v>870</v>
      </c>
      <c r="M20" s="286" t="s">
        <v>871</v>
      </c>
      <c r="N20" s="286" t="s">
        <v>872</v>
      </c>
      <c r="O20" s="280"/>
      <c r="P20" s="285" t="s">
        <v>1318</v>
      </c>
      <c r="Q20" s="280"/>
      <c r="R20" s="280"/>
      <c r="S20" s="280"/>
      <c r="T20" s="280"/>
    </row>
    <row r="21" spans="2:20" x14ac:dyDescent="0.2">
      <c r="B21" s="283"/>
      <c r="C21" s="287" t="s">
        <v>884</v>
      </c>
      <c r="D21" s="348">
        <f>D39</f>
        <v>24914270.493999995</v>
      </c>
      <c r="E21" s="348">
        <f t="shared" ref="E21:N21" si="6">E39</f>
        <v>40340000.008000001</v>
      </c>
      <c r="F21" s="336">
        <f t="shared" si="6"/>
        <v>33921984.64179828</v>
      </c>
      <c r="G21" s="336">
        <f t="shared" si="6"/>
        <v>24381250.928803165</v>
      </c>
      <c r="H21" s="336">
        <f t="shared" si="6"/>
        <v>20698471.331903003</v>
      </c>
      <c r="I21" s="336">
        <f t="shared" si="6"/>
        <v>19697010.033451326</v>
      </c>
      <c r="J21" s="336">
        <f t="shared" si="6"/>
        <v>19361753.55619698</v>
      </c>
      <c r="K21" s="288">
        <f t="shared" si="6"/>
        <v>19361753.55619698</v>
      </c>
      <c r="L21" s="288">
        <f t="shared" si="6"/>
        <v>19361753.55619698</v>
      </c>
      <c r="M21" s="288">
        <f t="shared" si="6"/>
        <v>19361753.55619698</v>
      </c>
      <c r="N21" s="288">
        <f t="shared" si="6"/>
        <v>19361753.55619698</v>
      </c>
      <c r="O21" s="280"/>
      <c r="P21" s="287">
        <f>SUM(F21:J21)</f>
        <v>118060470.49215275</v>
      </c>
      <c r="Q21" s="280"/>
      <c r="R21" s="280"/>
      <c r="S21" s="280"/>
      <c r="T21" s="280"/>
    </row>
    <row r="22" spans="2:20" x14ac:dyDescent="0.2">
      <c r="B22" s="283"/>
      <c r="C22" s="287" t="s">
        <v>881</v>
      </c>
      <c r="D22" s="348">
        <f>D38-D49</f>
        <v>39270519.837000005</v>
      </c>
      <c r="E22" s="348">
        <f t="shared" ref="E22:N22" si="7">E38-E49</f>
        <v>57478433.086500004</v>
      </c>
      <c r="F22" s="336">
        <f t="shared" si="7"/>
        <v>64743633.894506864</v>
      </c>
      <c r="G22" s="336">
        <f t="shared" si="7"/>
        <v>64342121.477369316</v>
      </c>
      <c r="H22" s="336">
        <f t="shared" si="7"/>
        <v>69760306.451199874</v>
      </c>
      <c r="I22" s="336">
        <f t="shared" si="7"/>
        <v>77655996.786089331</v>
      </c>
      <c r="J22" s="336">
        <f t="shared" si="7"/>
        <v>71275830.094082803</v>
      </c>
      <c r="K22" s="288">
        <f t="shared" si="7"/>
        <v>79358840.429205298</v>
      </c>
      <c r="L22" s="288">
        <f t="shared" si="7"/>
        <v>75301442.695955351</v>
      </c>
      <c r="M22" s="288">
        <f t="shared" si="7"/>
        <v>84115532.809848517</v>
      </c>
      <c r="N22" s="288">
        <f t="shared" si="7"/>
        <v>83690824.512710273</v>
      </c>
      <c r="O22" s="280"/>
      <c r="P22" s="287">
        <f t="shared" ref="P22:P29" si="8">SUM(F22:J22)</f>
        <v>347777888.70324826</v>
      </c>
      <c r="Q22" s="280"/>
      <c r="R22" s="280"/>
      <c r="S22" s="280"/>
      <c r="T22" s="280"/>
    </row>
    <row r="23" spans="2:20" x14ac:dyDescent="0.2">
      <c r="B23" s="280"/>
      <c r="C23" s="287" t="s">
        <v>882</v>
      </c>
      <c r="D23" s="348">
        <f>D43-D50</f>
        <v>147132319.00649983</v>
      </c>
      <c r="E23" s="348">
        <f t="shared" ref="E23:N23" si="9">E43-E50</f>
        <v>123680707.79900005</v>
      </c>
      <c r="F23" s="336">
        <f t="shared" si="9"/>
        <v>109177698.58451881</v>
      </c>
      <c r="G23" s="336">
        <f t="shared" si="9"/>
        <v>119976860.42377864</v>
      </c>
      <c r="H23" s="336">
        <f t="shared" si="9"/>
        <v>118157995.12832558</v>
      </c>
      <c r="I23" s="336">
        <f t="shared" si="9"/>
        <v>123107979.91844726</v>
      </c>
      <c r="J23" s="336">
        <f t="shared" si="9"/>
        <v>126407459.90182571</v>
      </c>
      <c r="K23" s="288">
        <f t="shared" si="9"/>
        <v>125514430.23058155</v>
      </c>
      <c r="L23" s="288">
        <f t="shared" si="9"/>
        <v>138793178.17719981</v>
      </c>
      <c r="M23" s="288">
        <f t="shared" si="9"/>
        <v>157388567.88750476</v>
      </c>
      <c r="N23" s="288">
        <f t="shared" si="9"/>
        <v>178102307.05052856</v>
      </c>
      <c r="O23" s="280"/>
      <c r="P23" s="287">
        <f t="shared" si="8"/>
        <v>596827993.95689595</v>
      </c>
      <c r="Q23" s="280"/>
      <c r="R23" s="280"/>
      <c r="S23" s="280"/>
      <c r="T23" s="280"/>
    </row>
    <row r="24" spans="2:20" x14ac:dyDescent="0.2">
      <c r="B24" s="280"/>
      <c r="C24" s="287" t="s">
        <v>179</v>
      </c>
      <c r="D24" s="348">
        <f>D42</f>
        <v>3560136.8562499988</v>
      </c>
      <c r="E24" s="348">
        <f t="shared" ref="E24:N24" si="10">E42</f>
        <v>4045216.63</v>
      </c>
      <c r="F24" s="336">
        <f t="shared" si="10"/>
        <v>3995967.5885909405</v>
      </c>
      <c r="G24" s="336">
        <f t="shared" si="10"/>
        <v>3989281.838700023</v>
      </c>
      <c r="H24" s="336">
        <f t="shared" si="10"/>
        <v>3978777.1981934439</v>
      </c>
      <c r="I24" s="336">
        <f t="shared" si="10"/>
        <v>3966594.7990051047</v>
      </c>
      <c r="J24" s="336">
        <f t="shared" si="10"/>
        <v>3955834.6456001415</v>
      </c>
      <c r="K24" s="288">
        <f t="shared" si="10"/>
        <v>3955834.6456001415</v>
      </c>
      <c r="L24" s="288">
        <f t="shared" si="10"/>
        <v>3955834.6456001415</v>
      </c>
      <c r="M24" s="288">
        <f t="shared" si="10"/>
        <v>3955834.6456001415</v>
      </c>
      <c r="N24" s="288">
        <f t="shared" si="10"/>
        <v>3955834.6456001415</v>
      </c>
      <c r="O24" s="280"/>
      <c r="P24" s="287">
        <f t="shared" si="8"/>
        <v>19886456.070089653</v>
      </c>
      <c r="Q24" s="280"/>
      <c r="R24" s="280"/>
      <c r="S24" s="280"/>
      <c r="T24" s="280"/>
    </row>
    <row r="25" spans="2:20" x14ac:dyDescent="0.2">
      <c r="B25" s="280"/>
      <c r="C25" s="287" t="s">
        <v>684</v>
      </c>
      <c r="D25" s="348">
        <f>D40-SUM(D51:D57)</f>
        <v>7156818.9907500008</v>
      </c>
      <c r="E25" s="348">
        <f>E40-SUM(E51:E57)</f>
        <v>18306554.02</v>
      </c>
      <c r="F25" s="336">
        <f t="shared" ref="F25:N25" si="11">F40-SUM(F51:F57)</f>
        <v>13621604.164773371</v>
      </c>
      <c r="G25" s="336">
        <f t="shared" si="11"/>
        <v>8219695.8181402702</v>
      </c>
      <c r="H25" s="336">
        <f t="shared" si="11"/>
        <v>6388867.7725069486</v>
      </c>
      <c r="I25" s="336">
        <f t="shared" si="11"/>
        <v>6300921.9551378116</v>
      </c>
      <c r="J25" s="336">
        <f t="shared" si="11"/>
        <v>6646321.4079054734</v>
      </c>
      <c r="K25" s="288">
        <f t="shared" si="11"/>
        <v>6532218.3244291218</v>
      </c>
      <c r="L25" s="288">
        <f t="shared" si="11"/>
        <v>6610896.9086541226</v>
      </c>
      <c r="M25" s="288">
        <f t="shared" si="11"/>
        <v>6561054.3810782218</v>
      </c>
      <c r="N25" s="288">
        <f t="shared" si="11"/>
        <v>6254169.6299005141</v>
      </c>
      <c r="O25" s="280"/>
      <c r="P25" s="287">
        <f t="shared" si="8"/>
        <v>41177411.118463874</v>
      </c>
      <c r="Q25" s="280"/>
      <c r="R25" s="280"/>
      <c r="S25" s="280"/>
      <c r="T25" s="280"/>
    </row>
    <row r="26" spans="2:20" x14ac:dyDescent="0.2">
      <c r="B26" s="280"/>
      <c r="C26" s="287" t="s">
        <v>517</v>
      </c>
      <c r="D26" s="348">
        <f>D41</f>
        <v>75272823.043250009</v>
      </c>
      <c r="E26" s="348">
        <f t="shared" ref="E26:N26" si="12">E41</f>
        <v>70200000.020000011</v>
      </c>
      <c r="F26" s="336">
        <f t="shared" si="12"/>
        <v>79390039.967675894</v>
      </c>
      <c r="G26" s="336">
        <f t="shared" si="12"/>
        <v>79655285.648186415</v>
      </c>
      <c r="H26" s="336">
        <f t="shared" si="12"/>
        <v>80461672.309568614</v>
      </c>
      <c r="I26" s="336">
        <f t="shared" si="12"/>
        <v>79957198.11434038</v>
      </c>
      <c r="J26" s="336">
        <f t="shared" si="12"/>
        <v>80535803.960228667</v>
      </c>
      <c r="K26" s="288">
        <f t="shared" si="12"/>
        <v>84284715.376550376</v>
      </c>
      <c r="L26" s="288">
        <f t="shared" si="12"/>
        <v>84917282.002421513</v>
      </c>
      <c r="M26" s="288">
        <f t="shared" si="12"/>
        <v>85537355.46827881</v>
      </c>
      <c r="N26" s="288">
        <f t="shared" si="12"/>
        <v>85870324.71091491</v>
      </c>
      <c r="O26" s="280"/>
      <c r="P26" s="287">
        <f t="shared" si="8"/>
        <v>400000000</v>
      </c>
      <c r="Q26" s="280"/>
      <c r="R26" s="280"/>
      <c r="S26" s="280"/>
      <c r="T26" s="280"/>
    </row>
    <row r="27" spans="2:20" x14ac:dyDescent="0.2">
      <c r="B27" s="280"/>
      <c r="C27" s="405" t="s">
        <v>1375</v>
      </c>
      <c r="D27" s="409">
        <f>SUM(D21:D26)</f>
        <v>297306888.22774982</v>
      </c>
      <c r="E27" s="409">
        <f t="shared" ref="E27:N27" si="13">SUM(E21:E26)</f>
        <v>314050911.56350005</v>
      </c>
      <c r="F27" s="410">
        <f t="shared" si="13"/>
        <v>304850928.84186417</v>
      </c>
      <c r="G27" s="410">
        <f t="shared" si="13"/>
        <v>300564496.13497782</v>
      </c>
      <c r="H27" s="410">
        <f t="shared" si="13"/>
        <v>299446090.19169748</v>
      </c>
      <c r="I27" s="410">
        <f t="shared" si="13"/>
        <v>310685701.60647118</v>
      </c>
      <c r="J27" s="410">
        <f t="shared" si="13"/>
        <v>308183003.56583977</v>
      </c>
      <c r="K27" s="411">
        <f t="shared" si="13"/>
        <v>319007792.56256348</v>
      </c>
      <c r="L27" s="411">
        <f t="shared" si="13"/>
        <v>328940387.9860279</v>
      </c>
      <c r="M27" s="411">
        <f t="shared" si="13"/>
        <v>356920098.74850744</v>
      </c>
      <c r="N27" s="411">
        <f t="shared" si="13"/>
        <v>377235214.10585135</v>
      </c>
      <c r="O27" s="280"/>
      <c r="P27" s="412">
        <f t="shared" si="8"/>
        <v>1523730220.3408504</v>
      </c>
      <c r="Q27" s="280"/>
      <c r="R27" s="280"/>
      <c r="S27" s="280"/>
      <c r="T27" s="280"/>
    </row>
    <row r="28" spans="2:20" x14ac:dyDescent="0.2">
      <c r="B28" s="280"/>
      <c r="C28" s="287" t="s">
        <v>1366</v>
      </c>
      <c r="D28" s="348">
        <f>'Non System'!C16*1000000</f>
        <v>58561899.829785749</v>
      </c>
      <c r="E28" s="348">
        <f>'Non System'!D16*1000000</f>
        <v>53120118.587828487</v>
      </c>
      <c r="F28" s="336">
        <f>'Non System'!E16*1000000</f>
        <v>49686736.024411425</v>
      </c>
      <c r="G28" s="336">
        <f>'Non System'!F16*1000000</f>
        <v>35108941.550033808</v>
      </c>
      <c r="H28" s="336">
        <f>'Non System'!G16*1000000</f>
        <v>31713950.616194211</v>
      </c>
      <c r="I28" s="336">
        <f>'Non System'!H16*1000000</f>
        <v>30022401.592232298</v>
      </c>
      <c r="J28" s="336">
        <f>'Non System'!I16*1000000</f>
        <v>23558369.217128243</v>
      </c>
      <c r="K28" s="418"/>
      <c r="L28" s="418"/>
      <c r="M28" s="418"/>
      <c r="N28" s="418"/>
      <c r="O28" s="280"/>
      <c r="P28" s="287">
        <f t="shared" si="8"/>
        <v>170090398.99999997</v>
      </c>
      <c r="Q28" s="280"/>
      <c r="R28" s="280"/>
      <c r="S28" s="280"/>
      <c r="T28" s="280"/>
    </row>
    <row r="29" spans="2:20" x14ac:dyDescent="0.2">
      <c r="B29" s="280"/>
      <c r="C29" s="402" t="s">
        <v>186</v>
      </c>
      <c r="D29" s="403">
        <f>D27+D28</f>
        <v>355868788.05753559</v>
      </c>
      <c r="E29" s="403">
        <f t="shared" ref="E29:J29" si="14">E27+E28</f>
        <v>367171030.15132856</v>
      </c>
      <c r="F29" s="404">
        <f t="shared" si="14"/>
        <v>354537664.86627561</v>
      </c>
      <c r="G29" s="404">
        <f t="shared" si="14"/>
        <v>335673437.68501163</v>
      </c>
      <c r="H29" s="404">
        <f t="shared" si="14"/>
        <v>331160040.80789167</v>
      </c>
      <c r="I29" s="404">
        <f t="shared" si="14"/>
        <v>340708103.19870347</v>
      </c>
      <c r="J29" s="404">
        <f t="shared" si="14"/>
        <v>331741372.78296798</v>
      </c>
      <c r="K29" s="418"/>
      <c r="L29" s="418"/>
      <c r="M29" s="418"/>
      <c r="N29" s="418"/>
      <c r="O29" s="280"/>
      <c r="P29" s="402">
        <f t="shared" si="8"/>
        <v>1693820619.3408504</v>
      </c>
      <c r="Q29" s="280"/>
      <c r="R29" s="280"/>
      <c r="S29" s="280"/>
      <c r="T29" s="280"/>
    </row>
    <row r="30" spans="2:20" x14ac:dyDescent="0.2">
      <c r="B30" s="280"/>
      <c r="C30" s="291" t="s">
        <v>1320</v>
      </c>
      <c r="D30" s="292">
        <f>D15-D29</f>
        <v>0</v>
      </c>
      <c r="E30" s="292">
        <f t="shared" ref="E30:P30" si="15">E15-E29</f>
        <v>0</v>
      </c>
      <c r="F30" s="292">
        <f t="shared" si="15"/>
        <v>0</v>
      </c>
      <c r="G30" s="292">
        <f t="shared" si="15"/>
        <v>0</v>
      </c>
      <c r="H30" s="292">
        <f>H15-H29</f>
        <v>0</v>
      </c>
      <c r="I30" s="292">
        <f t="shared" si="15"/>
        <v>0</v>
      </c>
      <c r="J30" s="292">
        <f t="shared" si="15"/>
        <v>0</v>
      </c>
      <c r="K30" s="292">
        <f t="shared" si="15"/>
        <v>0</v>
      </c>
      <c r="L30" s="292">
        <f t="shared" si="15"/>
        <v>0</v>
      </c>
      <c r="M30" s="292">
        <f t="shared" si="15"/>
        <v>0</v>
      </c>
      <c r="N30" s="292">
        <f t="shared" si="15"/>
        <v>0</v>
      </c>
      <c r="O30" s="280"/>
      <c r="P30" s="292">
        <f t="shared" si="15"/>
        <v>0</v>
      </c>
      <c r="Q30" s="280"/>
      <c r="R30" s="280"/>
      <c r="S30" s="280"/>
      <c r="T30" s="280"/>
    </row>
    <row r="31" spans="2:20" x14ac:dyDescent="0.2">
      <c r="B31" s="280"/>
      <c r="C31" s="280"/>
      <c r="D31" s="352"/>
      <c r="E31" s="352"/>
      <c r="F31" s="339"/>
      <c r="G31" s="339"/>
      <c r="H31" s="339"/>
      <c r="I31" s="339"/>
      <c r="J31" s="339"/>
      <c r="K31" s="344"/>
      <c r="L31" s="344"/>
      <c r="M31" s="344"/>
      <c r="N31" s="344"/>
      <c r="O31" s="280"/>
      <c r="P31" s="280"/>
      <c r="Q31" s="280"/>
      <c r="R31" s="280"/>
      <c r="S31" s="280"/>
      <c r="T31" s="280"/>
    </row>
    <row r="32" spans="2:20" x14ac:dyDescent="0.2">
      <c r="B32" s="280"/>
      <c r="C32" s="280"/>
      <c r="D32" s="352"/>
      <c r="E32" s="352"/>
      <c r="F32" s="339"/>
      <c r="G32" s="339"/>
      <c r="H32" s="339"/>
      <c r="I32" s="339"/>
      <c r="J32" s="339"/>
      <c r="K32" s="344"/>
      <c r="L32" s="344"/>
      <c r="M32" s="344"/>
      <c r="N32" s="344"/>
      <c r="O32" s="280"/>
      <c r="P32" s="280"/>
      <c r="Q32" s="280"/>
      <c r="R32" s="280"/>
      <c r="S32" s="280"/>
      <c r="T32" s="280"/>
    </row>
    <row r="33" spans="2:20" ht="15.75" x14ac:dyDescent="0.25">
      <c r="B33" s="293" t="s">
        <v>1321</v>
      </c>
      <c r="C33" s="294"/>
      <c r="D33" s="353"/>
      <c r="E33" s="353"/>
      <c r="F33" s="341"/>
      <c r="G33" s="341"/>
      <c r="H33" s="341"/>
      <c r="I33" s="341"/>
      <c r="J33" s="341"/>
      <c r="K33" s="346"/>
      <c r="L33" s="346"/>
      <c r="M33" s="346"/>
      <c r="N33" s="346"/>
      <c r="O33" s="294"/>
      <c r="P33" s="294"/>
      <c r="Q33" s="294"/>
      <c r="R33" s="294"/>
      <c r="S33" s="294"/>
      <c r="T33" s="294"/>
    </row>
    <row r="34" spans="2:20" x14ac:dyDescent="0.2">
      <c r="B34" s="280"/>
      <c r="C34" s="280"/>
      <c r="D34" s="352"/>
      <c r="E34" s="352"/>
      <c r="F34" s="339"/>
      <c r="G34" s="339"/>
      <c r="H34" s="339"/>
      <c r="I34" s="339"/>
      <c r="J34" s="339"/>
      <c r="K34" s="344"/>
      <c r="L34" s="344"/>
      <c r="M34" s="344"/>
      <c r="N34" s="344"/>
      <c r="O34" s="280"/>
      <c r="P34" s="280"/>
      <c r="Q34" s="280"/>
      <c r="R34" s="280"/>
      <c r="S34" s="280"/>
      <c r="T34" s="280"/>
    </row>
    <row r="35" spans="2:20" x14ac:dyDescent="0.2">
      <c r="B35" s="295" t="s">
        <v>1322</v>
      </c>
      <c r="C35" s="282"/>
      <c r="D35" s="351"/>
      <c r="E35" s="351"/>
      <c r="F35" s="340"/>
      <c r="G35" s="340"/>
      <c r="H35" s="340"/>
      <c r="I35" s="340"/>
      <c r="J35" s="340"/>
      <c r="K35" s="345"/>
      <c r="L35" s="345"/>
      <c r="M35" s="345"/>
      <c r="N35" s="345"/>
      <c r="O35" s="282"/>
      <c r="P35" s="282"/>
      <c r="Q35" s="282"/>
      <c r="R35" s="282"/>
      <c r="S35" s="282"/>
      <c r="T35" s="282"/>
    </row>
    <row r="36" spans="2:20" x14ac:dyDescent="0.2">
      <c r="B36" s="283"/>
      <c r="C36" s="283"/>
      <c r="D36" s="350"/>
      <c r="E36" s="350"/>
      <c r="F36" s="338"/>
      <c r="G36" s="338"/>
      <c r="H36" s="338"/>
      <c r="I36" s="338"/>
      <c r="J36" s="338"/>
      <c r="K36" s="298"/>
      <c r="L36" s="298"/>
      <c r="M36" s="298"/>
      <c r="N36" s="298"/>
      <c r="O36" s="283"/>
      <c r="P36" s="280"/>
      <c r="Q36" s="280"/>
      <c r="R36" s="299"/>
      <c r="S36" s="280"/>
      <c r="T36" s="280"/>
    </row>
    <row r="37" spans="2:20" x14ac:dyDescent="0.2">
      <c r="B37" s="283"/>
      <c r="C37" s="306" t="s">
        <v>1323</v>
      </c>
      <c r="D37" s="354" t="s">
        <v>1324</v>
      </c>
      <c r="E37" s="355" t="s">
        <v>1325</v>
      </c>
      <c r="F37" s="342" t="s">
        <v>1326</v>
      </c>
      <c r="G37" s="342" t="s">
        <v>1327</v>
      </c>
      <c r="H37" s="342" t="s">
        <v>1328</v>
      </c>
      <c r="I37" s="342" t="s">
        <v>1329</v>
      </c>
      <c r="J37" s="342" t="s">
        <v>1330</v>
      </c>
      <c r="K37" s="333" t="s">
        <v>1331</v>
      </c>
      <c r="L37" s="333" t="s">
        <v>1332</v>
      </c>
      <c r="M37" s="333" t="s">
        <v>1333</v>
      </c>
      <c r="N37" s="333" t="s">
        <v>1334</v>
      </c>
      <c r="O37" s="283"/>
      <c r="P37" s="285" t="s">
        <v>1318</v>
      </c>
      <c r="Q37" s="280"/>
      <c r="R37" s="299"/>
      <c r="S37" s="280"/>
      <c r="T37" s="280"/>
    </row>
    <row r="38" spans="2:20" x14ac:dyDescent="0.2">
      <c r="B38" s="283"/>
      <c r="C38" s="331" t="s">
        <v>881</v>
      </c>
      <c r="D38" s="356">
        <v>39270519.837000005</v>
      </c>
      <c r="E38" s="356">
        <v>57478433.086500004</v>
      </c>
      <c r="F38" s="343">
        <v>64743633.894506864</v>
      </c>
      <c r="G38" s="343">
        <v>64342121.477369316</v>
      </c>
      <c r="H38" s="343">
        <v>85187186.456843436</v>
      </c>
      <c r="I38" s="343">
        <v>93035642.075864732</v>
      </c>
      <c r="J38" s="343">
        <v>86613755.129832402</v>
      </c>
      <c r="K38" s="334">
        <v>79358840.429205298</v>
      </c>
      <c r="L38" s="334">
        <v>75301442.695955351</v>
      </c>
      <c r="M38" s="334">
        <v>84115532.809848517</v>
      </c>
      <c r="N38" s="334">
        <v>83690824.512710273</v>
      </c>
      <c r="O38" s="283"/>
      <c r="P38" s="287">
        <f>SUM(F38:J38)</f>
        <v>393922339.03441674</v>
      </c>
      <c r="Q38" s="280"/>
      <c r="R38" s="299"/>
      <c r="S38" s="280"/>
      <c r="T38" s="280"/>
    </row>
    <row r="39" spans="2:20" x14ac:dyDescent="0.2">
      <c r="B39" s="283"/>
      <c r="C39" s="331" t="s">
        <v>1094</v>
      </c>
      <c r="D39" s="356">
        <v>24914270.493999995</v>
      </c>
      <c r="E39" s="356">
        <v>40340000.008000001</v>
      </c>
      <c r="F39" s="343">
        <v>33921984.64179828</v>
      </c>
      <c r="G39" s="343">
        <v>24381250.928803165</v>
      </c>
      <c r="H39" s="343">
        <v>20698471.331903003</v>
      </c>
      <c r="I39" s="343">
        <v>19697010.033451326</v>
      </c>
      <c r="J39" s="343">
        <v>19361753.55619698</v>
      </c>
      <c r="K39" s="334">
        <v>19361753.55619698</v>
      </c>
      <c r="L39" s="334">
        <v>19361753.55619698</v>
      </c>
      <c r="M39" s="334">
        <v>19361753.55619698</v>
      </c>
      <c r="N39" s="334">
        <v>19361753.55619698</v>
      </c>
      <c r="O39" s="283"/>
      <c r="P39" s="287">
        <f t="shared" ref="P39:P44" si="16">SUM(F39:J39)</f>
        <v>118060470.49215275</v>
      </c>
      <c r="Q39" s="280"/>
      <c r="R39" s="299"/>
      <c r="S39" s="280"/>
      <c r="T39" s="280"/>
    </row>
    <row r="40" spans="2:20" x14ac:dyDescent="0.2">
      <c r="B40" s="283"/>
      <c r="C40" s="331" t="s">
        <v>684</v>
      </c>
      <c r="D40" s="356">
        <v>12941323.516999997</v>
      </c>
      <c r="E40" s="356">
        <v>21411554.02</v>
      </c>
      <c r="F40" s="343">
        <v>18546634.217711706</v>
      </c>
      <c r="G40" s="343">
        <v>13096592.865951048</v>
      </c>
      <c r="H40" s="343">
        <v>11242975.95430295</v>
      </c>
      <c r="I40" s="343">
        <v>11100501.661933988</v>
      </c>
      <c r="J40" s="343">
        <v>11472439.675537646</v>
      </c>
      <c r="K40" s="334">
        <v>11323723.038912293</v>
      </c>
      <c r="L40" s="334">
        <v>11437015.176286295</v>
      </c>
      <c r="M40" s="334">
        <v>11352559.095561393</v>
      </c>
      <c r="N40" s="334">
        <v>11080287.897532687</v>
      </c>
      <c r="O40" s="283"/>
      <c r="P40" s="287">
        <f t="shared" si="16"/>
        <v>65459144.375437342</v>
      </c>
      <c r="Q40" s="280"/>
      <c r="R40" s="299"/>
      <c r="S40" s="280"/>
      <c r="T40" s="280"/>
    </row>
    <row r="41" spans="2:20" x14ac:dyDescent="0.2">
      <c r="B41" s="283"/>
      <c r="C41" s="331" t="s">
        <v>517</v>
      </c>
      <c r="D41" s="356">
        <v>75272823.043250009</v>
      </c>
      <c r="E41" s="356">
        <v>70200000.020000011</v>
      </c>
      <c r="F41" s="343">
        <v>79390039.967675894</v>
      </c>
      <c r="G41" s="343">
        <v>79655285.648186415</v>
      </c>
      <c r="H41" s="343">
        <v>80461672.309568614</v>
      </c>
      <c r="I41" s="343">
        <v>79957198.11434038</v>
      </c>
      <c r="J41" s="343">
        <v>80535803.960228667</v>
      </c>
      <c r="K41" s="334">
        <v>84284715.376550376</v>
      </c>
      <c r="L41" s="334">
        <v>84917282.002421513</v>
      </c>
      <c r="M41" s="334">
        <v>85537355.46827881</v>
      </c>
      <c r="N41" s="334">
        <v>85870324.71091491</v>
      </c>
      <c r="O41" s="283"/>
      <c r="P41" s="287">
        <f t="shared" si="16"/>
        <v>400000000</v>
      </c>
      <c r="Q41" s="280"/>
      <c r="R41" s="299"/>
      <c r="S41" s="280"/>
      <c r="T41" s="280"/>
    </row>
    <row r="42" spans="2:20" x14ac:dyDescent="0.2">
      <c r="B42" s="283"/>
      <c r="C42" s="331" t="s">
        <v>179</v>
      </c>
      <c r="D42" s="356">
        <v>3560136.8562499988</v>
      </c>
      <c r="E42" s="356">
        <v>4045216.63</v>
      </c>
      <c r="F42" s="343">
        <v>3995967.5885909405</v>
      </c>
      <c r="G42" s="343">
        <v>3989281.838700023</v>
      </c>
      <c r="H42" s="343">
        <v>3978777.1981934439</v>
      </c>
      <c r="I42" s="343">
        <v>3966594.7990051047</v>
      </c>
      <c r="J42" s="343">
        <v>3955834.6456001415</v>
      </c>
      <c r="K42" s="334">
        <v>3955834.6456001415</v>
      </c>
      <c r="L42" s="334">
        <v>3955834.6456001415</v>
      </c>
      <c r="M42" s="334">
        <v>3955834.6456001415</v>
      </c>
      <c r="N42" s="334">
        <v>3955834.6456001415</v>
      </c>
      <c r="O42" s="283"/>
      <c r="P42" s="287">
        <f t="shared" si="16"/>
        <v>19886456.070089653</v>
      </c>
      <c r="Q42" s="280"/>
      <c r="R42" s="299"/>
      <c r="S42" s="280"/>
      <c r="T42" s="280"/>
    </row>
    <row r="43" spans="2:20" x14ac:dyDescent="0.2">
      <c r="B43" s="283"/>
      <c r="C43" s="331" t="s">
        <v>882</v>
      </c>
      <c r="D43" s="356">
        <v>147132319.00649983</v>
      </c>
      <c r="E43" s="356">
        <v>123680707.79900005</v>
      </c>
      <c r="F43" s="343">
        <v>109177698.58451881</v>
      </c>
      <c r="G43" s="343">
        <v>119976860.42377864</v>
      </c>
      <c r="H43" s="343">
        <v>118157995.12832558</v>
      </c>
      <c r="I43" s="343">
        <v>123107979.91844726</v>
      </c>
      <c r="J43" s="343">
        <v>126407459.90182571</v>
      </c>
      <c r="K43" s="334">
        <v>135601808.57686192</v>
      </c>
      <c r="L43" s="334">
        <v>148583868.92506015</v>
      </c>
      <c r="M43" s="334">
        <v>167179258.6353651</v>
      </c>
      <c r="N43" s="334">
        <v>188189685.39680892</v>
      </c>
      <c r="O43" s="283"/>
      <c r="P43" s="287">
        <f t="shared" si="16"/>
        <v>596827993.95689595</v>
      </c>
      <c r="Q43" s="280"/>
      <c r="R43" s="299"/>
      <c r="S43" s="280"/>
      <c r="T43" s="280"/>
    </row>
    <row r="44" spans="2:20" x14ac:dyDescent="0.2">
      <c r="B44" s="283"/>
      <c r="C44" s="332" t="s">
        <v>1335</v>
      </c>
      <c r="D44" s="357">
        <v>303091392.75399983</v>
      </c>
      <c r="E44" s="355">
        <v>317155911.56350005</v>
      </c>
      <c r="F44" s="342">
        <v>309775958.89480251</v>
      </c>
      <c r="G44" s="342">
        <v>305441393.18278861</v>
      </c>
      <c r="H44" s="342">
        <v>319727078.37913704</v>
      </c>
      <c r="I44" s="342">
        <v>330864926.60304278</v>
      </c>
      <c r="J44" s="342">
        <v>328347046.86922157</v>
      </c>
      <c r="K44" s="333">
        <v>333886675.62332702</v>
      </c>
      <c r="L44" s="333">
        <v>343557197.0015204</v>
      </c>
      <c r="M44" s="333">
        <v>371502294.21085095</v>
      </c>
      <c r="N44" s="333">
        <v>392148710.71976393</v>
      </c>
      <c r="O44" s="283"/>
      <c r="P44" s="289">
        <f t="shared" si="16"/>
        <v>1594156403.9289927</v>
      </c>
      <c r="Q44" s="280"/>
      <c r="R44" s="299"/>
      <c r="S44" s="280"/>
      <c r="T44" s="280"/>
    </row>
    <row r="45" spans="2:20" x14ac:dyDescent="0.2">
      <c r="B45" s="283"/>
      <c r="C45" s="283"/>
      <c r="D45" s="350"/>
      <c r="E45" s="350"/>
      <c r="F45" s="338"/>
      <c r="G45" s="338"/>
      <c r="H45" s="338"/>
      <c r="I45" s="338"/>
      <c r="J45" s="338"/>
      <c r="K45" s="298"/>
      <c r="L45" s="298"/>
      <c r="M45" s="298"/>
      <c r="N45" s="298"/>
      <c r="O45" s="283"/>
      <c r="P45" s="280"/>
      <c r="Q45" s="280"/>
      <c r="R45" s="299"/>
      <c r="S45" s="280"/>
      <c r="T45" s="280"/>
    </row>
    <row r="46" spans="2:20" x14ac:dyDescent="0.2">
      <c r="B46" s="300" t="s">
        <v>1336</v>
      </c>
      <c r="C46" s="283"/>
      <c r="D46" s="350"/>
      <c r="E46" s="350"/>
      <c r="F46" s="338"/>
      <c r="G46" s="338"/>
      <c r="H46" s="338"/>
      <c r="I46" s="338"/>
      <c r="J46" s="338"/>
      <c r="K46" s="298"/>
      <c r="L46" s="298"/>
      <c r="M46" s="298"/>
      <c r="N46" s="298"/>
      <c r="O46" s="283"/>
      <c r="P46" s="280"/>
      <c r="Q46" s="280"/>
      <c r="R46" s="280"/>
      <c r="S46" s="280"/>
      <c r="T46" s="280"/>
    </row>
    <row r="47" spans="2:20" x14ac:dyDescent="0.2">
      <c r="B47" s="283"/>
      <c r="C47" s="283"/>
      <c r="D47" s="347" t="s">
        <v>863</v>
      </c>
      <c r="E47" s="347" t="s">
        <v>859</v>
      </c>
      <c r="F47" s="335" t="s">
        <v>864</v>
      </c>
      <c r="G47" s="335" t="s">
        <v>865</v>
      </c>
      <c r="H47" s="335" t="s">
        <v>866</v>
      </c>
      <c r="I47" s="335" t="s">
        <v>867</v>
      </c>
      <c r="J47" s="335" t="s">
        <v>868</v>
      </c>
      <c r="K47" s="286" t="s">
        <v>869</v>
      </c>
      <c r="L47" s="286" t="s">
        <v>870</v>
      </c>
      <c r="M47" s="286" t="s">
        <v>871</v>
      </c>
      <c r="N47" s="286" t="s">
        <v>872</v>
      </c>
      <c r="O47" s="280"/>
      <c r="P47" s="285" t="s">
        <v>1318</v>
      </c>
      <c r="Q47" s="280"/>
      <c r="R47" s="285" t="s">
        <v>1337</v>
      </c>
      <c r="S47" s="280"/>
      <c r="T47" s="285" t="s">
        <v>965</v>
      </c>
    </row>
    <row r="48" spans="2:20" x14ac:dyDescent="0.2">
      <c r="B48" s="287"/>
      <c r="C48" s="287"/>
      <c r="D48" s="348"/>
      <c r="E48" s="348"/>
      <c r="F48" s="336"/>
      <c r="G48" s="336"/>
      <c r="H48" s="336"/>
      <c r="I48" s="336"/>
      <c r="J48" s="336"/>
      <c r="K48" s="288"/>
      <c r="L48" s="288"/>
      <c r="M48" s="288"/>
      <c r="N48" s="288"/>
      <c r="O48" s="283"/>
      <c r="P48" s="287"/>
      <c r="Q48" s="280"/>
      <c r="R48" s="301"/>
      <c r="S48" s="280"/>
      <c r="T48" s="301"/>
    </row>
    <row r="49" spans="2:20" x14ac:dyDescent="0.2">
      <c r="B49" s="287" t="s">
        <v>825</v>
      </c>
      <c r="C49" s="287" t="s">
        <v>1026</v>
      </c>
      <c r="D49" s="348">
        <f>'Division Lvl (excl. Esc)'!G231</f>
        <v>0</v>
      </c>
      <c r="E49" s="348">
        <f>'Division Lvl (excl. Esc)'!H231</f>
        <v>0</v>
      </c>
      <c r="F49" s="336">
        <f>'Division Lvl (excl. Esc)'!I231</f>
        <v>0</v>
      </c>
      <c r="G49" s="336">
        <f>'Division Lvl (excl. Esc)'!J231</f>
        <v>0</v>
      </c>
      <c r="H49" s="336">
        <f>'Division Lvl (excl. Esc)'!K231</f>
        <v>15426880.005643556</v>
      </c>
      <c r="I49" s="336">
        <f>'Division Lvl (excl. Esc)'!L231</f>
        <v>15379645.289775399</v>
      </c>
      <c r="J49" s="336">
        <f>'Division Lvl (excl. Esc)'!M231</f>
        <v>15337925.035749601</v>
      </c>
      <c r="K49" s="288">
        <f>'Division Lvl (excl. Esc)'!N231</f>
        <v>0</v>
      </c>
      <c r="L49" s="288">
        <f>'Division Lvl (excl. Esc)'!O231</f>
        <v>0</v>
      </c>
      <c r="M49" s="288">
        <f>'Division Lvl (excl. Esc)'!P231</f>
        <v>0</v>
      </c>
      <c r="N49" s="288">
        <f>'Division Lvl (excl. Esc)'!Q231</f>
        <v>0</v>
      </c>
      <c r="O49" s="283"/>
      <c r="P49" s="287">
        <f t="shared" ref="P49:P57" si="17">SUM(F49:J49)</f>
        <v>46144450.331168555</v>
      </c>
      <c r="Q49" s="280"/>
      <c r="R49" s="307" t="s">
        <v>1092</v>
      </c>
      <c r="S49" s="280"/>
      <c r="T49" s="301" t="str">
        <f>VLOOKUP(B49,'Division Lvl'!$A$2:$AT$420,43,FALSE)</f>
        <v>Augex</v>
      </c>
    </row>
    <row r="50" spans="2:20" x14ac:dyDescent="0.2">
      <c r="B50" s="287" t="s">
        <v>202</v>
      </c>
      <c r="C50" s="287" t="s">
        <v>1029</v>
      </c>
      <c r="D50" s="348">
        <f>'Division Lvl (excl. Esc)'!G280</f>
        <v>0</v>
      </c>
      <c r="E50" s="348">
        <f>'Division Lvl (excl. Esc)'!H280</f>
        <v>0</v>
      </c>
      <c r="F50" s="336">
        <f>'Division Lvl (excl. Esc)'!I280</f>
        <v>0</v>
      </c>
      <c r="G50" s="336">
        <f>'Division Lvl (excl. Esc)'!J280</f>
        <v>0</v>
      </c>
      <c r="H50" s="336">
        <f>'Division Lvl (excl. Esc)'!K280</f>
        <v>0</v>
      </c>
      <c r="I50" s="336">
        <f>'Division Lvl (excl. Esc)'!L280</f>
        <v>0</v>
      </c>
      <c r="J50" s="336">
        <f>'Division Lvl (excl. Esc)'!M280</f>
        <v>0</v>
      </c>
      <c r="K50" s="288">
        <f>'Division Lvl (excl. Esc)'!N280</f>
        <v>10087378.346280361</v>
      </c>
      <c r="L50" s="288">
        <f>'Division Lvl (excl. Esc)'!O280</f>
        <v>9790690.7478603497</v>
      </c>
      <c r="M50" s="288">
        <f>'Division Lvl (excl. Esc)'!P280</f>
        <v>9790690.7478603497</v>
      </c>
      <c r="N50" s="288">
        <f>'Division Lvl (excl. Esc)'!Q280</f>
        <v>10087378.346280361</v>
      </c>
      <c r="O50" s="283"/>
      <c r="P50" s="287">
        <f>SUM(F50:J50)</f>
        <v>0</v>
      </c>
      <c r="Q50" s="280"/>
      <c r="R50" s="307" t="s">
        <v>1338</v>
      </c>
      <c r="S50" s="280"/>
      <c r="T50" s="301" t="str">
        <f>VLOOKUP(B50,'Division Lvl'!$A$2:$AT$420,43,FALSE)</f>
        <v>Repex</v>
      </c>
    </row>
    <row r="51" spans="2:20" x14ac:dyDescent="0.2">
      <c r="B51" s="287" t="s">
        <v>134</v>
      </c>
      <c r="C51" s="287" t="s">
        <v>135</v>
      </c>
      <c r="D51" s="348">
        <f>'Division Lvl (excl. Esc)'!G86</f>
        <v>670296.50525000005</v>
      </c>
      <c r="E51" s="348">
        <f>'Division Lvl (excl. Esc)'!H86</f>
        <v>0</v>
      </c>
      <c r="F51" s="336">
        <f>'Division Lvl (excl. Esc)'!I86</f>
        <v>0</v>
      </c>
      <c r="G51" s="336">
        <f>'Division Lvl (excl. Esc)'!J86</f>
        <v>0</v>
      </c>
      <c r="H51" s="336">
        <f>'Division Lvl (excl. Esc)'!K86</f>
        <v>0</v>
      </c>
      <c r="I51" s="336">
        <f>'Division Lvl (excl. Esc)'!L86</f>
        <v>0</v>
      </c>
      <c r="J51" s="336">
        <f>'Division Lvl (excl. Esc)'!M86</f>
        <v>0</v>
      </c>
      <c r="K51" s="288">
        <f>'Division Lvl (excl. Esc)'!N86</f>
        <v>0</v>
      </c>
      <c r="L51" s="288">
        <f>'Division Lvl (excl. Esc)'!O86</f>
        <v>0</v>
      </c>
      <c r="M51" s="288">
        <f>'Division Lvl (excl. Esc)'!P86</f>
        <v>0</v>
      </c>
      <c r="N51" s="288">
        <f>'Division Lvl (excl. Esc)'!Q86</f>
        <v>0</v>
      </c>
      <c r="O51" s="283"/>
      <c r="P51" s="287">
        <f t="shared" si="17"/>
        <v>0</v>
      </c>
      <c r="Q51" s="280"/>
      <c r="R51" s="307" t="s">
        <v>1030</v>
      </c>
      <c r="S51" s="280"/>
      <c r="T51" s="301" t="str">
        <f>VLOOKUP(B51,'Division Lvl'!$A$2:$AT$420,43,FALSE)</f>
        <v>Other</v>
      </c>
    </row>
    <row r="52" spans="2:20" x14ac:dyDescent="0.2">
      <c r="B52" s="287" t="s">
        <v>137</v>
      </c>
      <c r="C52" s="287" t="s">
        <v>1024</v>
      </c>
      <c r="D52" s="348">
        <f>'Division Lvl (excl. Esc)'!G88</f>
        <v>189086.75199999998</v>
      </c>
      <c r="E52" s="348">
        <f>'Division Lvl (excl. Esc)'!H88</f>
        <v>25000</v>
      </c>
      <c r="F52" s="336">
        <f>'Division Lvl (excl. Esc)'!I88</f>
        <v>59939.51382886411</v>
      </c>
      <c r="G52" s="336">
        <f>'Division Lvl (excl. Esc)'!J88</f>
        <v>59839.227580500345</v>
      </c>
      <c r="H52" s="336">
        <f>'Division Lvl (excl. Esc)'!K88</f>
        <v>9946.9429954836105</v>
      </c>
      <c r="I52" s="336">
        <f>'Division Lvl (excl. Esc)'!L88</f>
        <v>9916.4869975127622</v>
      </c>
      <c r="J52" s="336">
        <f>'Division Lvl (excl. Esc)'!M88</f>
        <v>9889.5866140003527</v>
      </c>
      <c r="K52" s="288">
        <f>'Division Lvl (excl. Esc)'!N88</f>
        <v>9889.5866140003527</v>
      </c>
      <c r="L52" s="288">
        <f>'Division Lvl (excl. Esc)'!O88</f>
        <v>9889.5866140003527</v>
      </c>
      <c r="M52" s="288">
        <f>'Division Lvl (excl. Esc)'!P88</f>
        <v>9889.5866140003527</v>
      </c>
      <c r="N52" s="288">
        <f>'Division Lvl (excl. Esc)'!Q88</f>
        <v>9889.5866140003527</v>
      </c>
      <c r="O52" s="283"/>
      <c r="P52" s="287">
        <f t="shared" si="17"/>
        <v>149531.75801636116</v>
      </c>
      <c r="Q52" s="280"/>
      <c r="R52" s="307" t="s">
        <v>1030</v>
      </c>
      <c r="S52" s="280"/>
      <c r="T52" s="301" t="str">
        <f>VLOOKUP(B52,'Division Lvl'!$A$2:$AT$420,43,FALSE)</f>
        <v>Other</v>
      </c>
    </row>
    <row r="53" spans="2:20" x14ac:dyDescent="0.2">
      <c r="B53" s="287" t="s">
        <v>492</v>
      </c>
      <c r="C53" s="287" t="s">
        <v>526</v>
      </c>
      <c r="D53" s="348">
        <f>'Division Lvl (excl. Esc)'!G91</f>
        <v>3437.2042499999998</v>
      </c>
      <c r="E53" s="348">
        <f>'Division Lvl (excl. Esc)'!H91</f>
        <v>0</v>
      </c>
      <c r="F53" s="336">
        <f>'Division Lvl (excl. Esc)'!I91</f>
        <v>0</v>
      </c>
      <c r="G53" s="336">
        <f>'Division Lvl (excl. Esc)'!J91</f>
        <v>0</v>
      </c>
      <c r="H53" s="336">
        <f>'Division Lvl (excl. Esc)'!K91</f>
        <v>0</v>
      </c>
      <c r="I53" s="336">
        <f>'Division Lvl (excl. Esc)'!L91</f>
        <v>0</v>
      </c>
      <c r="J53" s="336">
        <f>'Division Lvl (excl. Esc)'!M91</f>
        <v>0</v>
      </c>
      <c r="K53" s="288">
        <f>'Division Lvl (excl. Esc)'!N91</f>
        <v>0</v>
      </c>
      <c r="L53" s="288">
        <f>'Division Lvl (excl. Esc)'!O91</f>
        <v>0</v>
      </c>
      <c r="M53" s="288">
        <f>'Division Lvl (excl. Esc)'!P91</f>
        <v>0</v>
      </c>
      <c r="N53" s="288">
        <f>'Division Lvl (excl. Esc)'!Q91</f>
        <v>0</v>
      </c>
      <c r="O53" s="283"/>
      <c r="P53" s="287">
        <f t="shared" si="17"/>
        <v>0</v>
      </c>
      <c r="Q53" s="280"/>
      <c r="R53" s="307" t="s">
        <v>1030</v>
      </c>
      <c r="S53" s="280"/>
      <c r="T53" s="301" t="str">
        <f>VLOOKUP(B53,'Division Lvl'!$A$2:$AT$420,43,FALSE)</f>
        <v>Other</v>
      </c>
    </row>
    <row r="54" spans="2:20" x14ac:dyDescent="0.2">
      <c r="B54" s="287" t="s">
        <v>139</v>
      </c>
      <c r="C54" s="287" t="s">
        <v>1025</v>
      </c>
      <c r="D54" s="348">
        <f>'Division Lvl (excl. Esc)'!G92</f>
        <v>0</v>
      </c>
      <c r="E54" s="348">
        <f>'Division Lvl (excl. Esc)'!H92</f>
        <v>80000</v>
      </c>
      <c r="F54" s="336">
        <f>'Division Lvl (excl. Esc)'!I92</f>
        <v>119879.02765772822</v>
      </c>
      <c r="G54" s="336">
        <f>'Division Lvl (excl. Esc)'!J92</f>
        <v>79785.636774000464</v>
      </c>
      <c r="H54" s="336">
        <f>'Division Lvl (excl. Esc)'!K92</f>
        <v>119363.31594580332</v>
      </c>
      <c r="I54" s="336">
        <f>'Division Lvl (excl. Esc)'!L92</f>
        <v>79331.895980102097</v>
      </c>
      <c r="J54" s="336">
        <f>'Division Lvl (excl. Esc)'!M92</f>
        <v>118675.03936800423</v>
      </c>
      <c r="K54" s="288">
        <f>'Division Lvl (excl. Esc)'!N92</f>
        <v>84061.486219002996</v>
      </c>
      <c r="L54" s="288">
        <f>'Division Lvl (excl. Esc)'!O92</f>
        <v>118675.03936800423</v>
      </c>
      <c r="M54" s="288">
        <f>'Division Lvl (excl. Esc)'!P92</f>
        <v>84061.486219002996</v>
      </c>
      <c r="N54" s="288">
        <f>'Division Lvl (excl. Esc)'!Q92</f>
        <v>118675.03936800423</v>
      </c>
      <c r="O54" s="283"/>
      <c r="P54" s="287">
        <f t="shared" si="17"/>
        <v>517034.91572563833</v>
      </c>
      <c r="Q54" s="280"/>
      <c r="R54" s="307" t="s">
        <v>1030</v>
      </c>
      <c r="S54" s="280"/>
      <c r="T54" s="301" t="str">
        <f>VLOOKUP(B54,'Division Lvl'!$A$2:$AT$420,43,FALSE)</f>
        <v>Other</v>
      </c>
    </row>
    <row r="55" spans="2:20" x14ac:dyDescent="0.2">
      <c r="B55" s="287" t="s">
        <v>717</v>
      </c>
      <c r="C55" s="287" t="s">
        <v>718</v>
      </c>
      <c r="D55" s="348">
        <f>'Division Lvl (excl. Esc)'!G95</f>
        <v>150762.67850000004</v>
      </c>
      <c r="E55" s="348">
        <f>'Division Lvl (excl. Esc)'!H95</f>
        <v>0</v>
      </c>
      <c r="F55" s="336">
        <f>'Division Lvl (excl. Esc)'!I95</f>
        <v>0</v>
      </c>
      <c r="G55" s="336">
        <f>'Division Lvl (excl. Esc)'!J95</f>
        <v>0</v>
      </c>
      <c r="H55" s="336">
        <f>'Division Lvl (excl. Esc)'!K95</f>
        <v>0</v>
      </c>
      <c r="I55" s="336">
        <f>'Division Lvl (excl. Esc)'!L95</f>
        <v>0</v>
      </c>
      <c r="J55" s="336">
        <f>'Division Lvl (excl. Esc)'!M95</f>
        <v>0</v>
      </c>
      <c r="K55" s="288">
        <f>'Division Lvl (excl. Esc)'!N95</f>
        <v>0</v>
      </c>
      <c r="L55" s="288">
        <f>'Division Lvl (excl. Esc)'!O95</f>
        <v>0</v>
      </c>
      <c r="M55" s="288">
        <f>'Division Lvl (excl. Esc)'!P95</f>
        <v>0</v>
      </c>
      <c r="N55" s="288">
        <f>'Division Lvl (excl. Esc)'!Q95</f>
        <v>0</v>
      </c>
      <c r="O55" s="283"/>
      <c r="P55" s="287">
        <f t="shared" si="17"/>
        <v>0</v>
      </c>
      <c r="Q55" s="280"/>
      <c r="R55" s="307" t="s">
        <v>1030</v>
      </c>
      <c r="S55" s="280"/>
      <c r="T55" s="301" t="str">
        <f>VLOOKUP(B55,'Division Lvl'!$A$2:$AT$420,43,FALSE)</f>
        <v>Other</v>
      </c>
    </row>
    <row r="56" spans="2:20" x14ac:dyDescent="0.2">
      <c r="B56" s="287" t="s">
        <v>131</v>
      </c>
      <c r="C56" s="287" t="s">
        <v>1027</v>
      </c>
      <c r="D56" s="348">
        <f>'Division Lvl (excl. Esc)'!G262</f>
        <v>983564.67225000157</v>
      </c>
      <c r="E56" s="348">
        <f>'Division Lvl (excl. Esc)'!H262</f>
        <v>1100000</v>
      </c>
      <c r="F56" s="336">
        <f>'Division Lvl (excl. Esc)'!I262</f>
        <v>1748235.8200085363</v>
      </c>
      <c r="G56" s="336">
        <f>'Division Lvl (excl. Esc)'!J262</f>
        <v>1745310.8044312601</v>
      </c>
      <c r="H56" s="336">
        <f>'Division Lvl (excl. Esc)'!K262</f>
        <v>1740715.0242096318</v>
      </c>
      <c r="I56" s="336">
        <f>'Division Lvl (excl. Esc)'!L262</f>
        <v>1735385.2245647332</v>
      </c>
      <c r="J56" s="336">
        <f>'Division Lvl (excl. Esc)'!M262</f>
        <v>1730677.6574500618</v>
      </c>
      <c r="K56" s="288">
        <f>'Division Lvl (excl. Esc)'!N262</f>
        <v>1730677.6574500618</v>
      </c>
      <c r="L56" s="288">
        <f>'Division Lvl (excl. Esc)'!O262</f>
        <v>1730677.6574500618</v>
      </c>
      <c r="M56" s="288">
        <f>'Division Lvl (excl. Esc)'!P262</f>
        <v>1730677.6574500618</v>
      </c>
      <c r="N56" s="288">
        <f>'Division Lvl (excl. Esc)'!Q262</f>
        <v>1730677.6574500618</v>
      </c>
      <c r="O56" s="283"/>
      <c r="P56" s="287">
        <f t="shared" si="17"/>
        <v>8700324.5306642223</v>
      </c>
      <c r="Q56" s="280"/>
      <c r="R56" s="307" t="s">
        <v>1030</v>
      </c>
      <c r="S56" s="280"/>
      <c r="T56" s="301" t="str">
        <f>VLOOKUP(B56,'Division Lvl'!$A$2:$AT$420,43,FALSE)</f>
        <v>Other</v>
      </c>
    </row>
    <row r="57" spans="2:20" x14ac:dyDescent="0.2">
      <c r="B57" s="287" t="s">
        <v>132</v>
      </c>
      <c r="C57" s="287" t="s">
        <v>1028</v>
      </c>
      <c r="D57" s="348">
        <f>'Division Lvl (excl. Esc)'!G263</f>
        <v>3787356.713999995</v>
      </c>
      <c r="E57" s="348">
        <f>'Division Lvl (excl. Esc)'!H263</f>
        <v>1900000</v>
      </c>
      <c r="F57" s="336">
        <f>'Division Lvl (excl. Esc)'!I263</f>
        <v>2996975.6914432053</v>
      </c>
      <c r="G57" s="336">
        <f>'Division Lvl (excl. Esc)'!J263</f>
        <v>2991961.3790250174</v>
      </c>
      <c r="H57" s="336">
        <f>'Division Lvl (excl. Esc)'!K263</f>
        <v>2984082.898645083</v>
      </c>
      <c r="I57" s="336">
        <f>'Division Lvl (excl. Esc)'!L263</f>
        <v>2974946.0992538286</v>
      </c>
      <c r="J57" s="336">
        <f>'Division Lvl (excl. Esc)'!M263</f>
        <v>2966875.984200106</v>
      </c>
      <c r="K57" s="288">
        <f>'Division Lvl (excl. Esc)'!N263</f>
        <v>2966875.984200106</v>
      </c>
      <c r="L57" s="288">
        <f>'Division Lvl (excl. Esc)'!O263</f>
        <v>2966875.984200106</v>
      </c>
      <c r="M57" s="288">
        <f>'Division Lvl (excl. Esc)'!P263</f>
        <v>2966875.984200106</v>
      </c>
      <c r="N57" s="288">
        <f>'Division Lvl (excl. Esc)'!Q263</f>
        <v>2966875.984200106</v>
      </c>
      <c r="O57" s="283"/>
      <c r="P57" s="287">
        <f t="shared" si="17"/>
        <v>14914842.05256724</v>
      </c>
      <c r="Q57" s="280"/>
      <c r="R57" s="307" t="s">
        <v>1030</v>
      </c>
      <c r="S57" s="280"/>
      <c r="T57" s="301" t="str">
        <f>VLOOKUP(B57,'Division Lvl'!$A$2:$AT$420,43,FALSE)</f>
        <v>Other</v>
      </c>
    </row>
    <row r="58" spans="2:20" x14ac:dyDescent="0.2">
      <c r="B58" s="280"/>
      <c r="C58" s="280"/>
      <c r="D58" s="303"/>
      <c r="E58" s="303"/>
      <c r="F58" s="339"/>
      <c r="G58" s="339"/>
      <c r="H58" s="339"/>
      <c r="I58" s="339"/>
      <c r="J58" s="339"/>
      <c r="K58" s="280"/>
      <c r="L58" s="280"/>
      <c r="M58" s="280"/>
      <c r="N58" s="280"/>
      <c r="O58" s="280"/>
      <c r="P58" s="280"/>
      <c r="Q58" s="280"/>
      <c r="R58" s="280"/>
      <c r="S58" s="280"/>
      <c r="T58" s="280"/>
    </row>
    <row r="59" spans="2:20" x14ac:dyDescent="0.2"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3:P123"/>
  <sheetViews>
    <sheetView topLeftCell="A58" zoomScale="80" zoomScaleNormal="80" workbookViewId="0">
      <selection activeCell="P78" sqref="P78"/>
    </sheetView>
  </sheetViews>
  <sheetFormatPr defaultRowHeight="12.75" x14ac:dyDescent="0.2"/>
  <cols>
    <col min="1" max="1" width="4" style="280" customWidth="1"/>
    <col min="2" max="2" width="9.140625" style="280"/>
    <col min="3" max="3" width="45.7109375" style="280" customWidth="1"/>
    <col min="4" max="10" width="13.7109375" style="280" customWidth="1"/>
    <col min="11" max="11" width="3.7109375" style="280" customWidth="1"/>
    <col min="12" max="12" width="16.5703125" style="280" bestFit="1" customWidth="1"/>
    <col min="13" max="13" width="4.5703125" style="280" customWidth="1"/>
    <col min="14" max="14" width="16.5703125" style="280" bestFit="1" customWidth="1"/>
    <col min="15" max="15" width="4" style="280" customWidth="1"/>
    <col min="16" max="16" width="30.5703125" style="280" bestFit="1" customWidth="1"/>
    <col min="17" max="16384" width="9.140625" style="280"/>
  </cols>
  <sheetData>
    <row r="3" spans="2:16" ht="15.75" x14ac:dyDescent="0.25">
      <c r="B3" s="278" t="s">
        <v>1118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</row>
    <row r="5" spans="2:16" x14ac:dyDescent="0.2">
      <c r="B5" s="295" t="s">
        <v>1339</v>
      </c>
      <c r="C5" s="282"/>
      <c r="D5" s="308"/>
      <c r="E5" s="308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</row>
    <row r="6" spans="2:16" x14ac:dyDescent="0.2">
      <c r="B6" s="283"/>
      <c r="C6" s="283"/>
      <c r="D6" s="283"/>
      <c r="E6" s="283"/>
      <c r="F6" s="283"/>
      <c r="G6" s="283"/>
    </row>
    <row r="7" spans="2:16" x14ac:dyDescent="0.2">
      <c r="B7" s="283"/>
      <c r="C7" s="284" t="s">
        <v>1317</v>
      </c>
      <c r="D7" s="358" t="s">
        <v>863</v>
      </c>
      <c r="E7" s="358" t="s">
        <v>859</v>
      </c>
      <c r="F7" s="359" t="s">
        <v>864</v>
      </c>
      <c r="G7" s="359" t="s">
        <v>865</v>
      </c>
      <c r="H7" s="359" t="s">
        <v>866</v>
      </c>
      <c r="I7" s="359" t="s">
        <v>867</v>
      </c>
      <c r="J7" s="359" t="s">
        <v>868</v>
      </c>
      <c r="L7" s="285" t="s">
        <v>1318</v>
      </c>
    </row>
    <row r="8" spans="2:16" x14ac:dyDescent="0.2">
      <c r="B8" s="283"/>
      <c r="C8" s="309" t="s">
        <v>1167</v>
      </c>
      <c r="D8" s="348">
        <f t="shared" ref="D8:D17" si="0">(D111/SUM(D$111:D$120)*D$121)+D111</f>
        <v>15021276.803194132</v>
      </c>
      <c r="E8" s="348">
        <f t="shared" ref="E8:I8" si="1">(E111/SUM(E$111:E$120)*E$121)+E111</f>
        <v>17905373.110438243</v>
      </c>
      <c r="F8" s="336">
        <f t="shared" si="1"/>
        <v>23196761.196754392</v>
      </c>
      <c r="G8" s="336">
        <f t="shared" si="1"/>
        <v>28834051.130910277</v>
      </c>
      <c r="H8" s="336">
        <f t="shared" si="1"/>
        <v>21095878.731720779</v>
      </c>
      <c r="I8" s="336">
        <f t="shared" si="1"/>
        <v>12562033.263035465</v>
      </c>
      <c r="J8" s="336">
        <f>(J111/SUM(J$111:J$120)*J$121)+J111</f>
        <v>14038499.64597849</v>
      </c>
      <c r="L8" s="287">
        <f>SUM(F8:J8)</f>
        <v>99727223.968399405</v>
      </c>
    </row>
    <row r="9" spans="2:16" x14ac:dyDescent="0.2">
      <c r="B9" s="283"/>
      <c r="C9" s="309" t="s">
        <v>1120</v>
      </c>
      <c r="D9" s="348">
        <f t="shared" si="0"/>
        <v>122227000.07714602</v>
      </c>
      <c r="E9" s="348">
        <f t="shared" ref="E9:J17" si="2">(E112/SUM(E$111:E$120)*E$121)+E112</f>
        <v>131222005.39598086</v>
      </c>
      <c r="F9" s="336">
        <f t="shared" si="2"/>
        <v>112371285.4811583</v>
      </c>
      <c r="G9" s="336">
        <f t="shared" si="2"/>
        <v>105023807.99217489</v>
      </c>
      <c r="H9" s="336">
        <f t="shared" si="2"/>
        <v>106872179.73492365</v>
      </c>
      <c r="I9" s="336">
        <f t="shared" si="2"/>
        <v>104390870.69956602</v>
      </c>
      <c r="J9" s="336">
        <f t="shared" si="2"/>
        <v>107827929.42386404</v>
      </c>
      <c r="L9" s="287">
        <f t="shared" ref="L9:L25" si="3">SUM(F9:J9)</f>
        <v>536486073.33168685</v>
      </c>
    </row>
    <row r="10" spans="2:16" x14ac:dyDescent="0.2">
      <c r="B10" s="283"/>
      <c r="C10" s="309" t="s">
        <v>1121</v>
      </c>
      <c r="D10" s="348">
        <f t="shared" si="0"/>
        <v>120228360.98506558</v>
      </c>
      <c r="E10" s="348">
        <f t="shared" si="2"/>
        <v>116757677.96051303</v>
      </c>
      <c r="F10" s="336">
        <f t="shared" si="2"/>
        <v>117580061.51209162</v>
      </c>
      <c r="G10" s="336">
        <f t="shared" si="2"/>
        <v>122892500.73475887</v>
      </c>
      <c r="H10" s="336">
        <f t="shared" si="2"/>
        <v>133468398.81752717</v>
      </c>
      <c r="I10" s="336">
        <f t="shared" si="2"/>
        <v>152630506.12914455</v>
      </c>
      <c r="J10" s="336">
        <f t="shared" si="2"/>
        <v>144771446.71552515</v>
      </c>
      <c r="L10" s="287">
        <f t="shared" si="3"/>
        <v>671342913.90904737</v>
      </c>
    </row>
    <row r="11" spans="2:16" x14ac:dyDescent="0.2">
      <c r="B11" s="283"/>
      <c r="C11" s="309" t="s">
        <v>1122</v>
      </c>
      <c r="D11" s="348">
        <f t="shared" si="0"/>
        <v>5978019.401200898</v>
      </c>
      <c r="E11" s="348">
        <f t="shared" si="2"/>
        <v>10523000.686903471</v>
      </c>
      <c r="F11" s="336">
        <f t="shared" si="2"/>
        <v>7320761.279938465</v>
      </c>
      <c r="G11" s="336">
        <f t="shared" si="2"/>
        <v>16690282.789374791</v>
      </c>
      <c r="H11" s="336">
        <f t="shared" si="2"/>
        <v>11153442.052610435</v>
      </c>
      <c r="I11" s="336">
        <f t="shared" si="2"/>
        <v>15689739.419076864</v>
      </c>
      <c r="J11" s="336">
        <f t="shared" si="2"/>
        <v>15932043.044187371</v>
      </c>
      <c r="L11" s="287">
        <f t="shared" si="3"/>
        <v>66786268.585187927</v>
      </c>
    </row>
    <row r="12" spans="2:16" x14ac:dyDescent="0.2">
      <c r="B12" s="283"/>
      <c r="C12" s="309" t="s">
        <v>1125</v>
      </c>
      <c r="D12" s="348">
        <f t="shared" si="0"/>
        <v>21791293.686003562</v>
      </c>
      <c r="E12" s="348">
        <f t="shared" si="2"/>
        <v>9453415.0617913492</v>
      </c>
      <c r="F12" s="336">
        <f t="shared" si="2"/>
        <v>14898885.612784922</v>
      </c>
      <c r="G12" s="336">
        <f t="shared" si="2"/>
        <v>16866684.152189322</v>
      </c>
      <c r="H12" s="336">
        <f t="shared" si="2"/>
        <v>16906985.940725327</v>
      </c>
      <c r="I12" s="336">
        <f t="shared" si="2"/>
        <v>16798035.905701015</v>
      </c>
      <c r="J12" s="336">
        <f t="shared" si="2"/>
        <v>17311035.005154848</v>
      </c>
      <c r="L12" s="287">
        <f t="shared" si="3"/>
        <v>82781626.616555437</v>
      </c>
    </row>
    <row r="13" spans="2:16" x14ac:dyDescent="0.2">
      <c r="B13" s="283"/>
      <c r="C13" s="309" t="s">
        <v>1340</v>
      </c>
      <c r="D13" s="348">
        <f t="shared" si="0"/>
        <v>979948.85871583782</v>
      </c>
      <c r="E13" s="348">
        <f t="shared" si="2"/>
        <v>372001.23200979183</v>
      </c>
      <c r="F13" s="336">
        <f t="shared" si="2"/>
        <v>1646014.8345938257</v>
      </c>
      <c r="G13" s="336">
        <f t="shared" si="2"/>
        <v>1230989.7717299976</v>
      </c>
      <c r="H13" s="336">
        <f t="shared" si="2"/>
        <v>1165379.6344497418</v>
      </c>
      <c r="I13" s="336">
        <f t="shared" si="2"/>
        <v>1076764.7839312099</v>
      </c>
      <c r="J13" s="336">
        <f t="shared" si="2"/>
        <v>1012135.9180542923</v>
      </c>
      <c r="L13" s="287">
        <f t="shared" si="3"/>
        <v>6131284.9427590668</v>
      </c>
    </row>
    <row r="14" spans="2:16" x14ac:dyDescent="0.2">
      <c r="B14" s="283"/>
      <c r="C14" s="309" t="s">
        <v>1341</v>
      </c>
      <c r="D14" s="348">
        <f t="shared" si="0"/>
        <v>9262318.0655979887</v>
      </c>
      <c r="E14" s="348">
        <f t="shared" si="2"/>
        <v>17456520.153464139</v>
      </c>
      <c r="F14" s="336">
        <f t="shared" si="2"/>
        <v>14534674.72218495</v>
      </c>
      <c r="G14" s="336">
        <f t="shared" si="2"/>
        <v>7669246.0037279194</v>
      </c>
      <c r="H14" s="336">
        <f t="shared" si="2"/>
        <v>2663033.9094053493</v>
      </c>
      <c r="I14" s="336">
        <f t="shared" si="2"/>
        <v>2196563.518670761</v>
      </c>
      <c r="J14" s="336">
        <f t="shared" si="2"/>
        <v>1934605.2267941809</v>
      </c>
      <c r="L14" s="287">
        <f t="shared" si="3"/>
        <v>28998123.380783159</v>
      </c>
    </row>
    <row r="15" spans="2:16" x14ac:dyDescent="0.2">
      <c r="B15" s="283"/>
      <c r="C15" s="309" t="s">
        <v>1188</v>
      </c>
      <c r="D15" s="348">
        <f t="shared" si="0"/>
        <v>662718.51987793157</v>
      </c>
      <c r="E15" s="348">
        <f t="shared" si="2"/>
        <v>8527456.3396589868</v>
      </c>
      <c r="F15" s="336">
        <f t="shared" si="2"/>
        <v>11951723.94734546</v>
      </c>
      <c r="G15" s="336">
        <f t="shared" si="2"/>
        <v>0</v>
      </c>
      <c r="H15" s="336">
        <f t="shared" si="2"/>
        <v>4760615.5102605503</v>
      </c>
      <c r="I15" s="336">
        <f t="shared" si="2"/>
        <v>4005890.9155089869</v>
      </c>
      <c r="J15" s="336">
        <f t="shared" si="2"/>
        <v>4016481.4397111023</v>
      </c>
      <c r="L15" s="287">
        <f t="shared" si="3"/>
        <v>24734711.812826097</v>
      </c>
    </row>
    <row r="16" spans="2:16" x14ac:dyDescent="0.2">
      <c r="B16" s="283"/>
      <c r="C16" s="309" t="s">
        <v>1342</v>
      </c>
      <c r="D16" s="348">
        <f t="shared" si="0"/>
        <v>0</v>
      </c>
      <c r="E16" s="348">
        <f t="shared" si="2"/>
        <v>0</v>
      </c>
      <c r="F16" s="336">
        <f t="shared" si="2"/>
        <v>0</v>
      </c>
      <c r="G16" s="336">
        <f t="shared" si="2"/>
        <v>0</v>
      </c>
      <c r="H16" s="336">
        <f t="shared" si="2"/>
        <v>0</v>
      </c>
      <c r="I16" s="336">
        <f t="shared" si="2"/>
        <v>0</v>
      </c>
      <c r="J16" s="336">
        <f t="shared" si="2"/>
        <v>0</v>
      </c>
      <c r="L16" s="287">
        <f t="shared" si="3"/>
        <v>0</v>
      </c>
    </row>
    <row r="17" spans="2:16" x14ac:dyDescent="0.2">
      <c r="B17" s="283"/>
      <c r="C17" s="309" t="s">
        <v>1311</v>
      </c>
      <c r="D17" s="348">
        <f t="shared" si="0"/>
        <v>1155951.8309478918</v>
      </c>
      <c r="E17" s="348">
        <f t="shared" si="2"/>
        <v>1833461.62274015</v>
      </c>
      <c r="F17" s="336">
        <f t="shared" si="2"/>
        <v>1350760.2550122321</v>
      </c>
      <c r="G17" s="336">
        <f t="shared" si="2"/>
        <v>1356933.5601117716</v>
      </c>
      <c r="H17" s="336">
        <f t="shared" si="2"/>
        <v>1360175.860074443</v>
      </c>
      <c r="I17" s="336">
        <f t="shared" si="2"/>
        <v>1335296.971836329</v>
      </c>
      <c r="J17" s="336">
        <f t="shared" si="2"/>
        <v>1338827.1465703675</v>
      </c>
      <c r="L17" s="287">
        <f t="shared" si="3"/>
        <v>6741993.7936051432</v>
      </c>
    </row>
    <row r="18" spans="2:16" x14ac:dyDescent="0.2">
      <c r="C18" s="413" t="s">
        <v>1375</v>
      </c>
      <c r="D18" s="414">
        <f>SUM(D8:D17)</f>
        <v>297306888.22774982</v>
      </c>
      <c r="E18" s="414">
        <f t="shared" ref="E18:J18" si="4">SUM(E8:E17)</f>
        <v>314050911.56349999</v>
      </c>
      <c r="F18" s="415">
        <f t="shared" si="4"/>
        <v>304850928.84186411</v>
      </c>
      <c r="G18" s="415">
        <f t="shared" si="4"/>
        <v>300564496.13497782</v>
      </c>
      <c r="H18" s="415">
        <f t="shared" si="4"/>
        <v>299446090.19169742</v>
      </c>
      <c r="I18" s="415">
        <f t="shared" si="4"/>
        <v>310685701.60647118</v>
      </c>
      <c r="J18" s="415">
        <f t="shared" si="4"/>
        <v>308183003.56583983</v>
      </c>
      <c r="L18" s="413">
        <f t="shared" si="3"/>
        <v>1523730220.3408504</v>
      </c>
    </row>
    <row r="19" spans="2:16" x14ac:dyDescent="0.2">
      <c r="C19" s="309" t="s">
        <v>1368</v>
      </c>
      <c r="D19" s="348">
        <f>'Non System'!C9*1000000</f>
        <v>48040979.184374586</v>
      </c>
      <c r="E19" s="348">
        <f>'Non System'!D9*1000000</f>
        <v>41064345.618076116</v>
      </c>
      <c r="F19" s="336">
        <f>'Non System'!E9*1000000</f>
        <v>30637169</v>
      </c>
      <c r="G19" s="336">
        <f>'Non System'!F9*1000000</f>
        <v>16816254</v>
      </c>
      <c r="H19" s="336">
        <f>'Non System'!G9*1000000</f>
        <v>16519250</v>
      </c>
      <c r="I19" s="336">
        <f>'Non System'!H9*1000000</f>
        <v>14143911</v>
      </c>
      <c r="J19" s="336">
        <f>'Non System'!I9*1000000</f>
        <v>13073815</v>
      </c>
      <c r="L19" s="287">
        <f t="shared" si="3"/>
        <v>91190399</v>
      </c>
    </row>
    <row r="20" spans="2:16" x14ac:dyDescent="0.2">
      <c r="C20" s="309" t="s">
        <v>1369</v>
      </c>
      <c r="D20" s="348">
        <f>'Non System'!C10*1000000</f>
        <v>3218178.5273576067</v>
      </c>
      <c r="E20" s="348">
        <f>'Non System'!D10*1000000</f>
        <v>3584421.6116097909</v>
      </c>
      <c r="F20" s="336">
        <f>'Non System'!E10*1000000</f>
        <v>4776208.7855664408</v>
      </c>
      <c r="G20" s="336">
        <f>'Non System'!F10*1000000</f>
        <v>4672381.64984605</v>
      </c>
      <c r="H20" s="336">
        <f>'Non System'!G10*1000000</f>
        <v>2888212.8897121856</v>
      </c>
      <c r="I20" s="336">
        <f>'Non System'!H10*1000000</f>
        <v>3190649.8925723569</v>
      </c>
      <c r="J20" s="336">
        <f>'Non System'!I10*1000000</f>
        <v>3172546.7823029663</v>
      </c>
      <c r="L20" s="287">
        <f t="shared" si="3"/>
        <v>18700000</v>
      </c>
    </row>
    <row r="21" spans="2:16" x14ac:dyDescent="0.2">
      <c r="C21" s="309" t="s">
        <v>1370</v>
      </c>
      <c r="D21" s="348">
        <f>'Non System'!C11*1000000</f>
        <v>4001761.1972831311</v>
      </c>
      <c r="E21" s="348">
        <f>'Non System'!D11*1000000</f>
        <v>4745572.2745256396</v>
      </c>
      <c r="F21" s="336">
        <f>'Non System'!E11*1000000</f>
        <v>6873358.2388449889</v>
      </c>
      <c r="G21" s="336">
        <f>'Non System'!F11*1000000</f>
        <v>4120305.9001877513</v>
      </c>
      <c r="H21" s="336">
        <f>'Non System'!G11*1000000</f>
        <v>4406487.7264820281</v>
      </c>
      <c r="I21" s="336">
        <f>'Non System'!H11*1000000</f>
        <v>5087840.6996599436</v>
      </c>
      <c r="J21" s="336">
        <f>'Non System'!I11*1000000</f>
        <v>1612007.4348252784</v>
      </c>
      <c r="L21" s="287">
        <f t="shared" si="3"/>
        <v>22099999.999999993</v>
      </c>
    </row>
    <row r="22" spans="2:16" x14ac:dyDescent="0.2">
      <c r="C22" s="309" t="s">
        <v>1371</v>
      </c>
      <c r="D22" s="348">
        <f>'Non System'!C12*1000000</f>
        <v>3295862.4991469779</v>
      </c>
      <c r="E22" s="348">
        <f>'Non System'!D12*1000000</f>
        <v>3725779.083616938</v>
      </c>
      <c r="F22" s="336">
        <f>'Non System'!E12*1000000</f>
        <v>7400000</v>
      </c>
      <c r="G22" s="336">
        <f>'Non System'!F12*1000000</f>
        <v>9500000</v>
      </c>
      <c r="H22" s="336">
        <f>'Non System'!G12*1000000</f>
        <v>7899999.9999999991</v>
      </c>
      <c r="I22" s="336">
        <f>'Non System'!H12*1000000</f>
        <v>7600000</v>
      </c>
      <c r="J22" s="336">
        <f>'Non System'!I12*1000000</f>
        <v>5700000</v>
      </c>
      <c r="L22" s="287">
        <f t="shared" si="3"/>
        <v>38100000</v>
      </c>
    </row>
    <row r="23" spans="2:16" x14ac:dyDescent="0.2">
      <c r="C23" s="309" t="s">
        <v>1372</v>
      </c>
      <c r="D23" s="348">
        <f>'Non System'!C13*1000000</f>
        <v>5118.4216234509922</v>
      </c>
      <c r="E23" s="348">
        <f>'Non System'!D13*1000000</f>
        <v>0</v>
      </c>
      <c r="F23" s="336">
        <f>'Non System'!E13*1000000</f>
        <v>0</v>
      </c>
      <c r="G23" s="336">
        <f>'Non System'!F13*1000000</f>
        <v>0</v>
      </c>
      <c r="H23" s="336">
        <f>'Non System'!G13*1000000</f>
        <v>0</v>
      </c>
      <c r="I23" s="336">
        <f>'Non System'!H13*1000000</f>
        <v>0</v>
      </c>
      <c r="J23" s="336">
        <f>'Non System'!I13*1000000</f>
        <v>0</v>
      </c>
      <c r="L23" s="287">
        <f t="shared" si="3"/>
        <v>0</v>
      </c>
    </row>
    <row r="24" spans="2:16" x14ac:dyDescent="0.2">
      <c r="C24" s="309" t="s">
        <v>1373</v>
      </c>
      <c r="D24" s="348">
        <f>'Non System'!C14*1000000</f>
        <v>0</v>
      </c>
      <c r="E24" s="348">
        <f>'Non System'!D14*1000000</f>
        <v>0</v>
      </c>
      <c r="F24" s="336">
        <f>'Non System'!E14*1000000</f>
        <v>0</v>
      </c>
      <c r="G24" s="336">
        <f>'Non System'!F14*1000000</f>
        <v>0</v>
      </c>
      <c r="H24" s="336">
        <f>'Non System'!G14*1000000</f>
        <v>0</v>
      </c>
      <c r="I24" s="336">
        <f>'Non System'!H14*1000000</f>
        <v>0</v>
      </c>
      <c r="J24" s="336">
        <f>'Non System'!I14*1000000</f>
        <v>0</v>
      </c>
      <c r="L24" s="287">
        <f t="shared" si="3"/>
        <v>0</v>
      </c>
    </row>
    <row r="25" spans="2:16" x14ac:dyDescent="0.2">
      <c r="C25" s="402" t="s">
        <v>186</v>
      </c>
      <c r="D25" s="403">
        <f>SUM(D18:D24)</f>
        <v>355868788.05753559</v>
      </c>
      <c r="E25" s="403">
        <f t="shared" ref="E25:J25" si="5">SUM(E18:E24)</f>
        <v>367171030.1513285</v>
      </c>
      <c r="F25" s="404">
        <f t="shared" si="5"/>
        <v>354537664.86627555</v>
      </c>
      <c r="G25" s="404">
        <f t="shared" si="5"/>
        <v>335673437.68501163</v>
      </c>
      <c r="H25" s="404">
        <f t="shared" si="5"/>
        <v>331160040.80789167</v>
      </c>
      <c r="I25" s="404">
        <f t="shared" si="5"/>
        <v>340708103.19870347</v>
      </c>
      <c r="J25" s="404">
        <f t="shared" si="5"/>
        <v>331741372.7829681</v>
      </c>
      <c r="L25" s="402">
        <f t="shared" si="3"/>
        <v>1693820619.3408504</v>
      </c>
    </row>
    <row r="26" spans="2:16" x14ac:dyDescent="0.2">
      <c r="C26" s="291" t="s">
        <v>1320</v>
      </c>
      <c r="D26" s="292">
        <f>D25-'RIN Cat Summary (excl. Esc)'!D29</f>
        <v>0</v>
      </c>
      <c r="E26" s="292">
        <f>E25-'RIN Cat Summary (excl. Esc)'!E29</f>
        <v>0</v>
      </c>
      <c r="F26" s="292">
        <f>F25-'RIN Cat Summary (excl. Esc)'!F29</f>
        <v>0</v>
      </c>
      <c r="G26" s="292">
        <f>G25-'RIN Cat Summary (excl. Esc)'!G29</f>
        <v>0</v>
      </c>
      <c r="H26" s="292">
        <f>H25-'RIN Cat Summary (excl. Esc)'!H29</f>
        <v>0</v>
      </c>
      <c r="I26" s="292">
        <f>I25-'RIN Cat Summary (excl. Esc)'!I29</f>
        <v>0</v>
      </c>
      <c r="J26" s="292">
        <f>J25-'RIN Cat Summary (excl. Esc)'!J29</f>
        <v>0</v>
      </c>
      <c r="L26" s="292">
        <f>L25-'RIN Cat Summary (excl. Esc)'!P29</f>
        <v>0</v>
      </c>
    </row>
    <row r="27" spans="2:16" x14ac:dyDescent="0.2">
      <c r="D27" s="352"/>
      <c r="E27" s="352"/>
    </row>
    <row r="28" spans="2:16" x14ac:dyDescent="0.2">
      <c r="D28" s="352"/>
      <c r="E28" s="352"/>
    </row>
    <row r="29" spans="2:16" x14ac:dyDescent="0.2">
      <c r="B29" s="295" t="s">
        <v>1343</v>
      </c>
      <c r="C29" s="282"/>
      <c r="D29" s="351"/>
      <c r="E29" s="351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</row>
    <row r="30" spans="2:16" x14ac:dyDescent="0.2">
      <c r="B30" s="283"/>
      <c r="C30" s="283"/>
      <c r="D30" s="350"/>
      <c r="E30" s="350"/>
      <c r="F30" s="283"/>
      <c r="G30" s="283"/>
    </row>
    <row r="31" spans="2:16" x14ac:dyDescent="0.2">
      <c r="B31" s="283"/>
      <c r="C31" s="284" t="s">
        <v>1317</v>
      </c>
      <c r="D31" s="358" t="s">
        <v>863</v>
      </c>
      <c r="E31" s="358" t="s">
        <v>859</v>
      </c>
      <c r="F31" s="359" t="s">
        <v>864</v>
      </c>
      <c r="G31" s="359" t="s">
        <v>865</v>
      </c>
      <c r="H31" s="359" t="s">
        <v>866</v>
      </c>
      <c r="I31" s="359" t="s">
        <v>867</v>
      </c>
      <c r="J31" s="359" t="s">
        <v>868</v>
      </c>
      <c r="L31" s="285" t="s">
        <v>1318</v>
      </c>
    </row>
    <row r="32" spans="2:16" x14ac:dyDescent="0.2">
      <c r="B32" s="283"/>
      <c r="C32" s="309" t="s">
        <v>1167</v>
      </c>
      <c r="D32" s="348"/>
      <c r="E32" s="348"/>
      <c r="F32" s="336"/>
      <c r="G32" s="336"/>
      <c r="H32" s="336"/>
      <c r="I32" s="336"/>
      <c r="J32" s="336"/>
      <c r="L32" s="287">
        <f>SUM(F32:J32)</f>
        <v>0</v>
      </c>
    </row>
    <row r="33" spans="2:12" x14ac:dyDescent="0.2">
      <c r="B33" s="283"/>
      <c r="C33" s="309" t="s">
        <v>1120</v>
      </c>
      <c r="D33" s="348"/>
      <c r="E33" s="348"/>
      <c r="F33" s="336"/>
      <c r="G33" s="336"/>
      <c r="H33" s="336"/>
      <c r="I33" s="336"/>
      <c r="J33" s="336"/>
      <c r="L33" s="287">
        <f t="shared" ref="L33:L42" si="6">SUM(F33:J33)</f>
        <v>0</v>
      </c>
    </row>
    <row r="34" spans="2:12" x14ac:dyDescent="0.2">
      <c r="B34" s="283"/>
      <c r="C34" s="309" t="s">
        <v>1121</v>
      </c>
      <c r="D34" s="348"/>
      <c r="E34" s="348"/>
      <c r="F34" s="336"/>
      <c r="G34" s="336"/>
      <c r="H34" s="336"/>
      <c r="I34" s="336"/>
      <c r="J34" s="336"/>
      <c r="L34" s="287">
        <f t="shared" si="6"/>
        <v>0</v>
      </c>
    </row>
    <row r="35" spans="2:12" x14ac:dyDescent="0.2">
      <c r="B35" s="283"/>
      <c r="C35" s="309" t="s">
        <v>1122</v>
      </c>
      <c r="D35" s="348"/>
      <c r="E35" s="348"/>
      <c r="F35" s="336"/>
      <c r="G35" s="336"/>
      <c r="H35" s="336"/>
      <c r="I35" s="336"/>
      <c r="J35" s="336"/>
      <c r="L35" s="287">
        <f t="shared" si="6"/>
        <v>0</v>
      </c>
    </row>
    <row r="36" spans="2:12" x14ac:dyDescent="0.2">
      <c r="B36" s="283"/>
      <c r="C36" s="309" t="s">
        <v>1125</v>
      </c>
      <c r="D36" s="348"/>
      <c r="E36" s="348"/>
      <c r="F36" s="336"/>
      <c r="G36" s="336"/>
      <c r="H36" s="336"/>
      <c r="I36" s="336"/>
      <c r="J36" s="336"/>
      <c r="L36" s="287">
        <f t="shared" si="6"/>
        <v>0</v>
      </c>
    </row>
    <row r="37" spans="2:12" x14ac:dyDescent="0.2">
      <c r="B37" s="283"/>
      <c r="C37" s="309" t="s">
        <v>1340</v>
      </c>
      <c r="D37" s="348"/>
      <c r="E37" s="348"/>
      <c r="F37" s="336"/>
      <c r="G37" s="336"/>
      <c r="H37" s="336"/>
      <c r="I37" s="336"/>
      <c r="J37" s="336"/>
      <c r="L37" s="287">
        <f t="shared" si="6"/>
        <v>0</v>
      </c>
    </row>
    <row r="38" spans="2:12" x14ac:dyDescent="0.2">
      <c r="B38" s="283"/>
      <c r="C38" s="309" t="s">
        <v>1341</v>
      </c>
      <c r="D38" s="348"/>
      <c r="E38" s="348"/>
      <c r="F38" s="336"/>
      <c r="G38" s="336"/>
      <c r="H38" s="336"/>
      <c r="I38" s="336"/>
      <c r="J38" s="336"/>
      <c r="L38" s="287">
        <f t="shared" si="6"/>
        <v>0</v>
      </c>
    </row>
    <row r="39" spans="2:12" x14ac:dyDescent="0.2">
      <c r="B39" s="283"/>
      <c r="C39" s="309" t="s">
        <v>1188</v>
      </c>
      <c r="D39" s="348"/>
      <c r="E39" s="348"/>
      <c r="F39" s="336"/>
      <c r="G39" s="336"/>
      <c r="H39" s="336"/>
      <c r="I39" s="336"/>
      <c r="J39" s="336"/>
      <c r="L39" s="287">
        <f t="shared" si="6"/>
        <v>0</v>
      </c>
    </row>
    <row r="40" spans="2:12" x14ac:dyDescent="0.2">
      <c r="B40" s="283"/>
      <c r="C40" s="309" t="s">
        <v>1342</v>
      </c>
      <c r="D40" s="348"/>
      <c r="E40" s="348"/>
      <c r="F40" s="336"/>
      <c r="G40" s="336"/>
      <c r="H40" s="336"/>
      <c r="I40" s="336"/>
      <c r="J40" s="336"/>
      <c r="L40" s="287">
        <f t="shared" si="6"/>
        <v>0</v>
      </c>
    </row>
    <row r="41" spans="2:12" x14ac:dyDescent="0.2">
      <c r="B41" s="283"/>
      <c r="C41" s="309" t="s">
        <v>1311</v>
      </c>
      <c r="D41" s="348"/>
      <c r="E41" s="348"/>
      <c r="F41" s="336"/>
      <c r="G41" s="336"/>
      <c r="H41" s="336"/>
      <c r="I41" s="336"/>
      <c r="J41" s="336"/>
      <c r="L41" s="287">
        <f t="shared" si="6"/>
        <v>0</v>
      </c>
    </row>
    <row r="42" spans="2:12" x14ac:dyDescent="0.2">
      <c r="C42" s="413" t="s">
        <v>1375</v>
      </c>
      <c r="D42" s="409">
        <f>SUM(D32:D41)</f>
        <v>0</v>
      </c>
      <c r="E42" s="409">
        <f t="shared" ref="E42:J42" si="7">SUM(E32:E41)</f>
        <v>0</v>
      </c>
      <c r="F42" s="410">
        <f t="shared" si="7"/>
        <v>0</v>
      </c>
      <c r="G42" s="410">
        <f t="shared" si="7"/>
        <v>0</v>
      </c>
      <c r="H42" s="410">
        <f t="shared" si="7"/>
        <v>0</v>
      </c>
      <c r="I42" s="410">
        <f t="shared" si="7"/>
        <v>0</v>
      </c>
      <c r="J42" s="410">
        <f t="shared" si="7"/>
        <v>0</v>
      </c>
      <c r="L42" s="412">
        <f t="shared" si="6"/>
        <v>0</v>
      </c>
    </row>
    <row r="43" spans="2:12" x14ac:dyDescent="0.2">
      <c r="C43" s="309" t="s">
        <v>1368</v>
      </c>
      <c r="D43" s="348"/>
      <c r="E43" s="348"/>
      <c r="F43" s="336"/>
      <c r="G43" s="336"/>
      <c r="H43" s="336"/>
      <c r="I43" s="336"/>
      <c r="J43" s="336"/>
      <c r="L43" s="287">
        <f t="shared" ref="L43:L49" si="8">SUM(F43:J43)</f>
        <v>0</v>
      </c>
    </row>
    <row r="44" spans="2:12" x14ac:dyDescent="0.2">
      <c r="C44" s="309" t="s">
        <v>1369</v>
      </c>
      <c r="D44" s="348"/>
      <c r="E44" s="348"/>
      <c r="F44" s="336"/>
      <c r="G44" s="336"/>
      <c r="H44" s="336"/>
      <c r="I44" s="336"/>
      <c r="J44" s="336"/>
      <c r="L44" s="287">
        <f t="shared" si="8"/>
        <v>0</v>
      </c>
    </row>
    <row r="45" spans="2:12" x14ac:dyDescent="0.2">
      <c r="C45" s="309" t="s">
        <v>1370</v>
      </c>
      <c r="D45" s="348"/>
      <c r="E45" s="348"/>
      <c r="F45" s="336"/>
      <c r="G45" s="336"/>
      <c r="H45" s="336"/>
      <c r="I45" s="336"/>
      <c r="J45" s="336"/>
      <c r="L45" s="287">
        <f t="shared" si="8"/>
        <v>0</v>
      </c>
    </row>
    <row r="46" spans="2:12" x14ac:dyDescent="0.2">
      <c r="C46" s="309" t="s">
        <v>1371</v>
      </c>
      <c r="D46" s="348"/>
      <c r="E46" s="348"/>
      <c r="F46" s="336"/>
      <c r="G46" s="336"/>
      <c r="H46" s="336"/>
      <c r="I46" s="336"/>
      <c r="J46" s="336"/>
      <c r="L46" s="287">
        <f t="shared" si="8"/>
        <v>0</v>
      </c>
    </row>
    <row r="47" spans="2:12" x14ac:dyDescent="0.2">
      <c r="C47" s="309" t="s">
        <v>1372</v>
      </c>
      <c r="D47" s="348"/>
      <c r="E47" s="348"/>
      <c r="F47" s="336"/>
      <c r="G47" s="336"/>
      <c r="H47" s="336"/>
      <c r="I47" s="336"/>
      <c r="J47" s="336"/>
      <c r="L47" s="287">
        <f t="shared" si="8"/>
        <v>0</v>
      </c>
    </row>
    <row r="48" spans="2:12" x14ac:dyDescent="0.2">
      <c r="C48" s="309" t="s">
        <v>1373</v>
      </c>
      <c r="D48" s="348"/>
      <c r="E48" s="348"/>
      <c r="F48" s="336"/>
      <c r="G48" s="336"/>
      <c r="H48" s="336"/>
      <c r="I48" s="336"/>
      <c r="J48" s="336"/>
      <c r="L48" s="287">
        <f t="shared" si="8"/>
        <v>0</v>
      </c>
    </row>
    <row r="49" spans="2:16" x14ac:dyDescent="0.2">
      <c r="C49" s="402" t="s">
        <v>186</v>
      </c>
      <c r="D49" s="403">
        <f>SUM(D42:D48)</f>
        <v>0</v>
      </c>
      <c r="E49" s="403">
        <f t="shared" ref="E49:J49" si="9">SUM(E42:E48)</f>
        <v>0</v>
      </c>
      <c r="F49" s="404">
        <f t="shared" si="9"/>
        <v>0</v>
      </c>
      <c r="G49" s="404">
        <f t="shared" si="9"/>
        <v>0</v>
      </c>
      <c r="H49" s="404">
        <f t="shared" si="9"/>
        <v>0</v>
      </c>
      <c r="I49" s="404">
        <f t="shared" si="9"/>
        <v>0</v>
      </c>
      <c r="J49" s="404">
        <f t="shared" si="9"/>
        <v>0</v>
      </c>
      <c r="L49" s="402">
        <f t="shared" si="8"/>
        <v>0</v>
      </c>
    </row>
    <row r="50" spans="2:16" x14ac:dyDescent="0.2">
      <c r="D50" s="352"/>
      <c r="E50" s="352"/>
    </row>
    <row r="52" spans="2:16" x14ac:dyDescent="0.2">
      <c r="B52" s="295" t="s">
        <v>1344</v>
      </c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282"/>
      <c r="N52" s="282"/>
      <c r="O52" s="282"/>
      <c r="P52" s="282"/>
    </row>
    <row r="53" spans="2:16" x14ac:dyDescent="0.2">
      <c r="B53" s="283"/>
      <c r="C53" s="311"/>
      <c r="D53" s="311"/>
      <c r="E53" s="311"/>
      <c r="F53" s="311"/>
      <c r="G53" s="311"/>
      <c r="H53" s="312"/>
      <c r="I53" s="312"/>
      <c r="J53" s="312"/>
      <c r="K53" s="312"/>
      <c r="L53" s="312"/>
    </row>
    <row r="54" spans="2:16" x14ac:dyDescent="0.2">
      <c r="B54" s="283"/>
      <c r="C54" s="284" t="s">
        <v>1317</v>
      </c>
      <c r="D54" s="313" t="s">
        <v>863</v>
      </c>
      <c r="E54" s="313" t="s">
        <v>859</v>
      </c>
      <c r="F54" s="313" t="s">
        <v>864</v>
      </c>
      <c r="G54" s="313" t="s">
        <v>865</v>
      </c>
      <c r="H54" s="313" t="s">
        <v>866</v>
      </c>
      <c r="I54" s="313" t="s">
        <v>867</v>
      </c>
      <c r="J54" s="313" t="s">
        <v>868</v>
      </c>
      <c r="K54" s="312"/>
      <c r="L54" s="314" t="s">
        <v>1318</v>
      </c>
    </row>
    <row r="55" spans="2:16" x14ac:dyDescent="0.2">
      <c r="B55" s="283"/>
      <c r="C55" s="315" t="s">
        <v>1167</v>
      </c>
      <c r="D55" s="316">
        <f t="shared" ref="D55:D65" si="10">D8-D32</f>
        <v>15021276.803194132</v>
      </c>
      <c r="E55" s="316">
        <f t="shared" ref="E55:J55" si="11">E8-E32</f>
        <v>17905373.110438243</v>
      </c>
      <c r="F55" s="316">
        <f t="shared" si="11"/>
        <v>23196761.196754392</v>
      </c>
      <c r="G55" s="316">
        <f t="shared" si="11"/>
        <v>28834051.130910277</v>
      </c>
      <c r="H55" s="316">
        <f t="shared" si="11"/>
        <v>21095878.731720779</v>
      </c>
      <c r="I55" s="316">
        <f t="shared" si="11"/>
        <v>12562033.263035465</v>
      </c>
      <c r="J55" s="316">
        <f t="shared" si="11"/>
        <v>14038499.64597849</v>
      </c>
      <c r="K55" s="312"/>
      <c r="L55" s="316">
        <f>SUM(F55:J55)</f>
        <v>99727223.968399405</v>
      </c>
    </row>
    <row r="56" spans="2:16" x14ac:dyDescent="0.2">
      <c r="B56" s="283"/>
      <c r="C56" s="315" t="s">
        <v>1120</v>
      </c>
      <c r="D56" s="316">
        <f t="shared" si="10"/>
        <v>122227000.07714602</v>
      </c>
      <c r="E56" s="316">
        <f t="shared" ref="E56:J64" si="12">E9-E33</f>
        <v>131222005.39598086</v>
      </c>
      <c r="F56" s="316">
        <f t="shared" si="12"/>
        <v>112371285.4811583</v>
      </c>
      <c r="G56" s="316">
        <f t="shared" si="12"/>
        <v>105023807.99217489</v>
      </c>
      <c r="H56" s="316">
        <f t="shared" si="12"/>
        <v>106872179.73492365</v>
      </c>
      <c r="I56" s="316">
        <f t="shared" si="12"/>
        <v>104390870.69956602</v>
      </c>
      <c r="J56" s="316">
        <f t="shared" si="12"/>
        <v>107827929.42386404</v>
      </c>
      <c r="K56" s="312"/>
      <c r="L56" s="316">
        <f t="shared" ref="L56:L72" si="13">SUM(F56:J56)</f>
        <v>536486073.33168685</v>
      </c>
    </row>
    <row r="57" spans="2:16" x14ac:dyDescent="0.2">
      <c r="B57" s="283"/>
      <c r="C57" s="315" t="s">
        <v>1121</v>
      </c>
      <c r="D57" s="316">
        <f t="shared" si="10"/>
        <v>120228360.98506558</v>
      </c>
      <c r="E57" s="316">
        <f t="shared" si="12"/>
        <v>116757677.96051303</v>
      </c>
      <c r="F57" s="316">
        <f t="shared" si="12"/>
        <v>117580061.51209162</v>
      </c>
      <c r="G57" s="316">
        <f t="shared" si="12"/>
        <v>122892500.73475887</v>
      </c>
      <c r="H57" s="316">
        <f t="shared" si="12"/>
        <v>133468398.81752717</v>
      </c>
      <c r="I57" s="316">
        <f t="shared" si="12"/>
        <v>152630506.12914455</v>
      </c>
      <c r="J57" s="316">
        <f t="shared" si="12"/>
        <v>144771446.71552515</v>
      </c>
      <c r="K57" s="312"/>
      <c r="L57" s="316">
        <f t="shared" si="13"/>
        <v>671342913.90904737</v>
      </c>
    </row>
    <row r="58" spans="2:16" x14ac:dyDescent="0.2">
      <c r="B58" s="283"/>
      <c r="C58" s="315" t="s">
        <v>1122</v>
      </c>
      <c r="D58" s="316">
        <f t="shared" si="10"/>
        <v>5978019.401200898</v>
      </c>
      <c r="E58" s="316">
        <f t="shared" si="12"/>
        <v>10523000.686903471</v>
      </c>
      <c r="F58" s="316">
        <f t="shared" si="12"/>
        <v>7320761.279938465</v>
      </c>
      <c r="G58" s="316">
        <f t="shared" si="12"/>
        <v>16690282.789374791</v>
      </c>
      <c r="H58" s="316">
        <f t="shared" si="12"/>
        <v>11153442.052610435</v>
      </c>
      <c r="I58" s="316">
        <f t="shared" si="12"/>
        <v>15689739.419076864</v>
      </c>
      <c r="J58" s="316">
        <f t="shared" si="12"/>
        <v>15932043.044187371</v>
      </c>
      <c r="K58" s="312"/>
      <c r="L58" s="316">
        <f t="shared" si="13"/>
        <v>66786268.585187927</v>
      </c>
    </row>
    <row r="59" spans="2:16" x14ac:dyDescent="0.2">
      <c r="B59" s="283"/>
      <c r="C59" s="315" t="s">
        <v>1125</v>
      </c>
      <c r="D59" s="316">
        <f t="shared" si="10"/>
        <v>21791293.686003562</v>
      </c>
      <c r="E59" s="316">
        <f t="shared" si="12"/>
        <v>9453415.0617913492</v>
      </c>
      <c r="F59" s="316">
        <f t="shared" si="12"/>
        <v>14898885.612784922</v>
      </c>
      <c r="G59" s="316">
        <f t="shared" si="12"/>
        <v>16866684.152189322</v>
      </c>
      <c r="H59" s="316">
        <f t="shared" si="12"/>
        <v>16906985.940725327</v>
      </c>
      <c r="I59" s="316">
        <f t="shared" si="12"/>
        <v>16798035.905701015</v>
      </c>
      <c r="J59" s="316">
        <f t="shared" si="12"/>
        <v>17311035.005154848</v>
      </c>
      <c r="K59" s="312"/>
      <c r="L59" s="316">
        <f t="shared" si="13"/>
        <v>82781626.616555437</v>
      </c>
    </row>
    <row r="60" spans="2:16" x14ac:dyDescent="0.2">
      <c r="B60" s="283"/>
      <c r="C60" s="315" t="s">
        <v>1340</v>
      </c>
      <c r="D60" s="316">
        <f t="shared" si="10"/>
        <v>979948.85871583782</v>
      </c>
      <c r="E60" s="316">
        <f t="shared" si="12"/>
        <v>372001.23200979183</v>
      </c>
      <c r="F60" s="316">
        <f t="shared" si="12"/>
        <v>1646014.8345938257</v>
      </c>
      <c r="G60" s="316">
        <f t="shared" si="12"/>
        <v>1230989.7717299976</v>
      </c>
      <c r="H60" s="316">
        <f t="shared" si="12"/>
        <v>1165379.6344497418</v>
      </c>
      <c r="I60" s="316">
        <f t="shared" si="12"/>
        <v>1076764.7839312099</v>
      </c>
      <c r="J60" s="316">
        <f t="shared" si="12"/>
        <v>1012135.9180542923</v>
      </c>
      <c r="K60" s="312"/>
      <c r="L60" s="316">
        <f t="shared" si="13"/>
        <v>6131284.9427590668</v>
      </c>
    </row>
    <row r="61" spans="2:16" x14ac:dyDescent="0.2">
      <c r="B61" s="283"/>
      <c r="C61" s="315" t="s">
        <v>1341</v>
      </c>
      <c r="D61" s="316">
        <f t="shared" si="10"/>
        <v>9262318.0655979887</v>
      </c>
      <c r="E61" s="316">
        <f t="shared" si="12"/>
        <v>17456520.153464139</v>
      </c>
      <c r="F61" s="316">
        <f t="shared" si="12"/>
        <v>14534674.72218495</v>
      </c>
      <c r="G61" s="316">
        <f t="shared" si="12"/>
        <v>7669246.0037279194</v>
      </c>
      <c r="H61" s="316">
        <f t="shared" si="12"/>
        <v>2663033.9094053493</v>
      </c>
      <c r="I61" s="316">
        <f t="shared" si="12"/>
        <v>2196563.518670761</v>
      </c>
      <c r="J61" s="316">
        <f t="shared" si="12"/>
        <v>1934605.2267941809</v>
      </c>
      <c r="K61" s="312"/>
      <c r="L61" s="316">
        <f t="shared" si="13"/>
        <v>28998123.380783159</v>
      </c>
    </row>
    <row r="62" spans="2:16" x14ac:dyDescent="0.2">
      <c r="B62" s="283"/>
      <c r="C62" s="315" t="s">
        <v>1188</v>
      </c>
      <c r="D62" s="316">
        <f t="shared" si="10"/>
        <v>662718.51987793157</v>
      </c>
      <c r="E62" s="316">
        <f t="shared" si="12"/>
        <v>8527456.3396589868</v>
      </c>
      <c r="F62" s="316">
        <f t="shared" si="12"/>
        <v>11951723.94734546</v>
      </c>
      <c r="G62" s="316">
        <f t="shared" si="12"/>
        <v>0</v>
      </c>
      <c r="H62" s="316">
        <f t="shared" si="12"/>
        <v>4760615.5102605503</v>
      </c>
      <c r="I62" s="316">
        <f t="shared" si="12"/>
        <v>4005890.9155089869</v>
      </c>
      <c r="J62" s="316">
        <f t="shared" si="12"/>
        <v>4016481.4397111023</v>
      </c>
      <c r="K62" s="312"/>
      <c r="L62" s="316">
        <f t="shared" si="13"/>
        <v>24734711.812826097</v>
      </c>
    </row>
    <row r="63" spans="2:16" x14ac:dyDescent="0.2">
      <c r="B63" s="283"/>
      <c r="C63" s="315" t="s">
        <v>1342</v>
      </c>
      <c r="D63" s="316">
        <f t="shared" si="10"/>
        <v>0</v>
      </c>
      <c r="E63" s="316">
        <f t="shared" si="12"/>
        <v>0</v>
      </c>
      <c r="F63" s="316">
        <f t="shared" si="12"/>
        <v>0</v>
      </c>
      <c r="G63" s="316">
        <f t="shared" si="12"/>
        <v>0</v>
      </c>
      <c r="H63" s="316">
        <f t="shared" si="12"/>
        <v>0</v>
      </c>
      <c r="I63" s="316">
        <f t="shared" si="12"/>
        <v>0</v>
      </c>
      <c r="J63" s="316">
        <f t="shared" si="12"/>
        <v>0</v>
      </c>
      <c r="K63" s="312"/>
      <c r="L63" s="316">
        <f t="shared" si="13"/>
        <v>0</v>
      </c>
    </row>
    <row r="64" spans="2:16" x14ac:dyDescent="0.2">
      <c r="B64" s="283"/>
      <c r="C64" s="315" t="s">
        <v>1311</v>
      </c>
      <c r="D64" s="316">
        <f t="shared" si="10"/>
        <v>1155951.8309478918</v>
      </c>
      <c r="E64" s="316">
        <f t="shared" si="12"/>
        <v>1833461.62274015</v>
      </c>
      <c r="F64" s="316">
        <f t="shared" si="12"/>
        <v>1350760.2550122321</v>
      </c>
      <c r="G64" s="316">
        <f t="shared" si="12"/>
        <v>1356933.5601117716</v>
      </c>
      <c r="H64" s="316">
        <f t="shared" si="12"/>
        <v>1360175.860074443</v>
      </c>
      <c r="I64" s="316">
        <f t="shared" si="12"/>
        <v>1335296.971836329</v>
      </c>
      <c r="J64" s="316">
        <f t="shared" si="12"/>
        <v>1338827.1465703675</v>
      </c>
      <c r="K64" s="312"/>
      <c r="L64" s="316">
        <f t="shared" si="13"/>
        <v>6741993.7936051432</v>
      </c>
    </row>
    <row r="65" spans="2:16" x14ac:dyDescent="0.2">
      <c r="C65" s="317" t="s">
        <v>1375</v>
      </c>
      <c r="D65" s="317">
        <f t="shared" si="10"/>
        <v>297306888.22774982</v>
      </c>
      <c r="E65" s="317">
        <f t="shared" ref="E65:I65" si="14">E18-E42</f>
        <v>314050911.56349999</v>
      </c>
      <c r="F65" s="317">
        <f t="shared" si="14"/>
        <v>304850928.84186411</v>
      </c>
      <c r="G65" s="317">
        <f t="shared" si="14"/>
        <v>300564496.13497782</v>
      </c>
      <c r="H65" s="317">
        <f t="shared" si="14"/>
        <v>299446090.19169742</v>
      </c>
      <c r="I65" s="317">
        <f t="shared" si="14"/>
        <v>310685701.60647118</v>
      </c>
      <c r="J65" s="317">
        <f>J18-J42</f>
        <v>308183003.56583983</v>
      </c>
      <c r="K65" s="312"/>
      <c r="L65" s="317">
        <f t="shared" si="13"/>
        <v>1523730220.3408504</v>
      </c>
    </row>
    <row r="66" spans="2:16" x14ac:dyDescent="0.2">
      <c r="C66" s="315" t="s">
        <v>1368</v>
      </c>
      <c r="D66" s="316">
        <f t="shared" ref="D66:J72" si="15">D19-D43</f>
        <v>48040979.184374586</v>
      </c>
      <c r="E66" s="316">
        <f t="shared" si="15"/>
        <v>41064345.618076116</v>
      </c>
      <c r="F66" s="316">
        <f t="shared" si="15"/>
        <v>30637169</v>
      </c>
      <c r="G66" s="316">
        <f t="shared" si="15"/>
        <v>16816254</v>
      </c>
      <c r="H66" s="316">
        <f t="shared" si="15"/>
        <v>16519250</v>
      </c>
      <c r="I66" s="316">
        <f t="shared" si="15"/>
        <v>14143911</v>
      </c>
      <c r="J66" s="316">
        <f t="shared" si="15"/>
        <v>13073815</v>
      </c>
      <c r="L66" s="316">
        <f t="shared" si="13"/>
        <v>91190399</v>
      </c>
    </row>
    <row r="67" spans="2:16" x14ac:dyDescent="0.2">
      <c r="C67" s="315" t="s">
        <v>1369</v>
      </c>
      <c r="D67" s="316">
        <f t="shared" si="15"/>
        <v>3218178.5273576067</v>
      </c>
      <c r="E67" s="316">
        <f t="shared" si="15"/>
        <v>3584421.6116097909</v>
      </c>
      <c r="F67" s="316">
        <f t="shared" si="15"/>
        <v>4776208.7855664408</v>
      </c>
      <c r="G67" s="316">
        <f t="shared" si="15"/>
        <v>4672381.64984605</v>
      </c>
      <c r="H67" s="316">
        <f t="shared" si="15"/>
        <v>2888212.8897121856</v>
      </c>
      <c r="I67" s="316">
        <f t="shared" si="15"/>
        <v>3190649.8925723569</v>
      </c>
      <c r="J67" s="316">
        <f t="shared" si="15"/>
        <v>3172546.7823029663</v>
      </c>
      <c r="L67" s="316">
        <f t="shared" si="13"/>
        <v>18700000</v>
      </c>
    </row>
    <row r="68" spans="2:16" x14ac:dyDescent="0.2">
      <c r="C68" s="315" t="s">
        <v>1370</v>
      </c>
      <c r="D68" s="316">
        <f t="shared" si="15"/>
        <v>4001761.1972831311</v>
      </c>
      <c r="E68" s="316">
        <f t="shared" si="15"/>
        <v>4745572.2745256396</v>
      </c>
      <c r="F68" s="316">
        <f t="shared" si="15"/>
        <v>6873358.2388449889</v>
      </c>
      <c r="G68" s="316">
        <f t="shared" si="15"/>
        <v>4120305.9001877513</v>
      </c>
      <c r="H68" s="316">
        <f t="shared" si="15"/>
        <v>4406487.7264820281</v>
      </c>
      <c r="I68" s="316">
        <f t="shared" si="15"/>
        <v>5087840.6996599436</v>
      </c>
      <c r="J68" s="316">
        <f t="shared" si="15"/>
        <v>1612007.4348252784</v>
      </c>
      <c r="L68" s="316">
        <f t="shared" si="13"/>
        <v>22099999.999999993</v>
      </c>
    </row>
    <row r="69" spans="2:16" x14ac:dyDescent="0.2">
      <c r="C69" s="315" t="s">
        <v>1371</v>
      </c>
      <c r="D69" s="316">
        <f t="shared" si="15"/>
        <v>3295862.4991469779</v>
      </c>
      <c r="E69" s="316">
        <f t="shared" si="15"/>
        <v>3725779.083616938</v>
      </c>
      <c r="F69" s="316">
        <f t="shared" si="15"/>
        <v>7400000</v>
      </c>
      <c r="G69" s="316">
        <f t="shared" si="15"/>
        <v>9500000</v>
      </c>
      <c r="H69" s="316">
        <f t="shared" si="15"/>
        <v>7899999.9999999991</v>
      </c>
      <c r="I69" s="316">
        <f t="shared" si="15"/>
        <v>7600000</v>
      </c>
      <c r="J69" s="316">
        <f t="shared" si="15"/>
        <v>5700000</v>
      </c>
      <c r="L69" s="316">
        <f t="shared" si="13"/>
        <v>38100000</v>
      </c>
    </row>
    <row r="70" spans="2:16" x14ac:dyDescent="0.2">
      <c r="C70" s="315" t="s">
        <v>1372</v>
      </c>
      <c r="D70" s="316">
        <f t="shared" si="15"/>
        <v>5118.4216234509922</v>
      </c>
      <c r="E70" s="316">
        <f t="shared" si="15"/>
        <v>0</v>
      </c>
      <c r="F70" s="316">
        <f t="shared" si="15"/>
        <v>0</v>
      </c>
      <c r="G70" s="316">
        <f t="shared" si="15"/>
        <v>0</v>
      </c>
      <c r="H70" s="316">
        <f t="shared" si="15"/>
        <v>0</v>
      </c>
      <c r="I70" s="316">
        <f t="shared" si="15"/>
        <v>0</v>
      </c>
      <c r="J70" s="316">
        <f t="shared" si="15"/>
        <v>0</v>
      </c>
      <c r="L70" s="316">
        <f t="shared" si="13"/>
        <v>0</v>
      </c>
    </row>
    <row r="71" spans="2:16" x14ac:dyDescent="0.2">
      <c r="C71" s="315" t="s">
        <v>1373</v>
      </c>
      <c r="D71" s="316">
        <f t="shared" si="15"/>
        <v>0</v>
      </c>
      <c r="E71" s="316">
        <f t="shared" si="15"/>
        <v>0</v>
      </c>
      <c r="F71" s="316">
        <f t="shared" si="15"/>
        <v>0</v>
      </c>
      <c r="G71" s="316">
        <f t="shared" si="15"/>
        <v>0</v>
      </c>
      <c r="H71" s="316">
        <f t="shared" si="15"/>
        <v>0</v>
      </c>
      <c r="I71" s="316">
        <f t="shared" si="15"/>
        <v>0</v>
      </c>
      <c r="J71" s="316">
        <f t="shared" si="15"/>
        <v>0</v>
      </c>
      <c r="L71" s="316">
        <f t="shared" si="13"/>
        <v>0</v>
      </c>
    </row>
    <row r="72" spans="2:16" x14ac:dyDescent="0.2">
      <c r="C72" s="416" t="s">
        <v>186</v>
      </c>
      <c r="D72" s="317">
        <f t="shared" si="15"/>
        <v>355868788.05753559</v>
      </c>
      <c r="E72" s="317">
        <f t="shared" si="15"/>
        <v>367171030.1513285</v>
      </c>
      <c r="F72" s="317">
        <f t="shared" si="15"/>
        <v>354537664.86627555</v>
      </c>
      <c r="G72" s="317">
        <f t="shared" si="15"/>
        <v>335673437.68501163</v>
      </c>
      <c r="H72" s="317">
        <f t="shared" si="15"/>
        <v>331160040.80789167</v>
      </c>
      <c r="I72" s="317">
        <f t="shared" si="15"/>
        <v>340708103.19870347</v>
      </c>
      <c r="J72" s="317">
        <f t="shared" si="15"/>
        <v>331741372.7829681</v>
      </c>
      <c r="L72" s="317">
        <f t="shared" si="13"/>
        <v>1693820619.3408504</v>
      </c>
    </row>
    <row r="77" spans="2:16" ht="15.75" x14ac:dyDescent="0.25">
      <c r="B77" s="293" t="s">
        <v>1321</v>
      </c>
      <c r="C77" s="294"/>
      <c r="D77" s="294"/>
      <c r="E77" s="294"/>
      <c r="F77" s="294"/>
      <c r="G77" s="294"/>
      <c r="H77" s="294"/>
      <c r="I77" s="294"/>
      <c r="J77" s="294"/>
      <c r="K77" s="294"/>
      <c r="L77" s="294"/>
      <c r="M77" s="294"/>
      <c r="N77" s="294"/>
      <c r="O77" s="294"/>
      <c r="P77" s="294"/>
    </row>
    <row r="79" spans="2:16" x14ac:dyDescent="0.2">
      <c r="B79" s="295" t="s">
        <v>1345</v>
      </c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</row>
    <row r="80" spans="2:16" x14ac:dyDescent="0.2">
      <c r="F80" s="339"/>
      <c r="G80" s="339"/>
      <c r="H80" s="339"/>
      <c r="I80" s="339"/>
      <c r="J80" s="339"/>
    </row>
    <row r="81" spans="3:14" x14ac:dyDescent="0.2">
      <c r="C81" s="287" t="s">
        <v>1323</v>
      </c>
      <c r="D81" s="348" t="s">
        <v>1324</v>
      </c>
      <c r="E81" s="348" t="s">
        <v>1325</v>
      </c>
      <c r="F81" s="336" t="s">
        <v>1326</v>
      </c>
      <c r="G81" s="336" t="s">
        <v>1327</v>
      </c>
      <c r="H81" s="336" t="s">
        <v>1328</v>
      </c>
      <c r="I81" s="336" t="s">
        <v>1329</v>
      </c>
      <c r="J81" s="336" t="s">
        <v>1330</v>
      </c>
      <c r="L81" s="285" t="s">
        <v>1318</v>
      </c>
      <c r="N81" s="285" t="s">
        <v>1337</v>
      </c>
    </row>
    <row r="82" spans="3:14" x14ac:dyDescent="0.2">
      <c r="C82" s="296" t="s">
        <v>288</v>
      </c>
      <c r="D82" s="348">
        <v>6917263.6577499975</v>
      </c>
      <c r="E82" s="348">
        <v>13554453.1</v>
      </c>
      <c r="F82" s="336">
        <v>10749518.444343984</v>
      </c>
      <c r="G82" s="336">
        <v>5636750.5194348656</v>
      </c>
      <c r="H82" s="336">
        <v>1947472.1813137543</v>
      </c>
      <c r="I82" s="336">
        <v>1631262.1110908492</v>
      </c>
      <c r="J82" s="336">
        <v>1429045.265723051</v>
      </c>
      <c r="L82" s="287">
        <f>SUM(F82:J82)</f>
        <v>21394048.521906503</v>
      </c>
      <c r="N82" s="301"/>
    </row>
    <row r="83" spans="3:14" x14ac:dyDescent="0.2">
      <c r="C83" s="296" t="s">
        <v>1141</v>
      </c>
      <c r="D83" s="348">
        <v>731843.21449999977</v>
      </c>
      <c r="E83" s="348">
        <v>288847.56</v>
      </c>
      <c r="F83" s="336">
        <v>1217355.5419938755</v>
      </c>
      <c r="G83" s="336">
        <v>904754.16121027013</v>
      </c>
      <c r="H83" s="336">
        <v>852240.15013284213</v>
      </c>
      <c r="I83" s="336">
        <v>799651.62839763262</v>
      </c>
      <c r="J83" s="336">
        <v>747639.89155582851</v>
      </c>
      <c r="L83" s="287">
        <f t="shared" ref="L83:L95" si="16">SUM(F83:J83)</f>
        <v>4521641.3732904494</v>
      </c>
      <c r="N83" s="301"/>
    </row>
    <row r="84" spans="3:14" x14ac:dyDescent="0.2">
      <c r="C84" s="296" t="s">
        <v>1120</v>
      </c>
      <c r="D84" s="348">
        <v>91281294.773249954</v>
      </c>
      <c r="E84" s="348">
        <v>101889867.0635</v>
      </c>
      <c r="F84" s="336">
        <v>83107274.774482831</v>
      </c>
      <c r="G84" s="336">
        <v>77190509.205880135</v>
      </c>
      <c r="H84" s="336">
        <v>78155443.779761165</v>
      </c>
      <c r="I84" s="336">
        <v>77525129.898831874</v>
      </c>
      <c r="J84" s="336">
        <v>79649837.559487596</v>
      </c>
      <c r="L84" s="287">
        <f t="shared" si="16"/>
        <v>395628195.21844357</v>
      </c>
      <c r="N84" s="301"/>
    </row>
    <row r="85" spans="3:14" x14ac:dyDescent="0.2">
      <c r="C85" s="296" t="s">
        <v>1311</v>
      </c>
      <c r="D85" s="348">
        <v>863285.36049999972</v>
      </c>
      <c r="E85" s="348">
        <v>1423626.78</v>
      </c>
      <c r="F85" s="336">
        <v>998991.89714773512</v>
      </c>
      <c r="G85" s="336">
        <v>997320.45967500575</v>
      </c>
      <c r="H85" s="336">
        <v>994694.29954836098</v>
      </c>
      <c r="I85" s="336">
        <v>991648.69975127617</v>
      </c>
      <c r="J85" s="336">
        <v>988958.66140003537</v>
      </c>
      <c r="L85" s="287">
        <f t="shared" si="16"/>
        <v>4971614.0175224133</v>
      </c>
      <c r="N85" s="301"/>
    </row>
    <row r="86" spans="3:14" x14ac:dyDescent="0.2">
      <c r="C86" s="296" t="s">
        <v>1188</v>
      </c>
      <c r="D86" s="348">
        <v>494929.96250000002</v>
      </c>
      <c r="E86" s="348">
        <v>6621308.5999999996</v>
      </c>
      <c r="F86" s="336">
        <v>8839226.1587801427</v>
      </c>
      <c r="G86" s="336">
        <v>0</v>
      </c>
      <c r="H86" s="336">
        <v>3481430.0484192637</v>
      </c>
      <c r="I86" s="336">
        <v>2974946.0992538286</v>
      </c>
      <c r="J86" s="336">
        <v>2966875.984200106</v>
      </c>
      <c r="L86" s="287">
        <f t="shared" si="16"/>
        <v>18262478.290653341</v>
      </c>
      <c r="N86" s="301"/>
    </row>
    <row r="87" spans="3:14" x14ac:dyDescent="0.2">
      <c r="C87" s="296" t="s">
        <v>1125</v>
      </c>
      <c r="D87" s="348">
        <v>16274125.20299989</v>
      </c>
      <c r="E87" s="348">
        <v>7340287.1800000006</v>
      </c>
      <c r="F87" s="336">
        <v>11018880.625539519</v>
      </c>
      <c r="G87" s="336">
        <v>12396693.313760322</v>
      </c>
      <c r="H87" s="336">
        <v>12364050.143386126</v>
      </c>
      <c r="I87" s="336">
        <v>12474940.642871052</v>
      </c>
      <c r="J87" s="336">
        <v>12787235.491902456</v>
      </c>
      <c r="L87" s="287">
        <f t="shared" si="16"/>
        <v>61041800.21745947</v>
      </c>
      <c r="N87" s="301"/>
    </row>
    <row r="88" spans="3:14" x14ac:dyDescent="0.2">
      <c r="C88" s="326" t="s">
        <v>1152</v>
      </c>
      <c r="D88" s="327">
        <v>1013583.14</v>
      </c>
      <c r="E88" s="327">
        <v>105000</v>
      </c>
      <c r="F88" s="327">
        <v>179818.54148659232</v>
      </c>
      <c r="G88" s="327">
        <v>139624.86435450081</v>
      </c>
      <c r="H88" s="327">
        <v>129310.25894128693</v>
      </c>
      <c r="I88" s="327">
        <v>89248.382977614863</v>
      </c>
      <c r="J88" s="327">
        <v>128564.62598200458</v>
      </c>
      <c r="K88" s="328"/>
      <c r="L88" s="327">
        <f t="shared" si="16"/>
        <v>666566.67374199955</v>
      </c>
      <c r="M88" s="328"/>
      <c r="N88" s="329" t="s">
        <v>1030</v>
      </c>
    </row>
    <row r="89" spans="3:14" x14ac:dyDescent="0.2">
      <c r="C89" s="296" t="s">
        <v>517</v>
      </c>
      <c r="D89" s="348">
        <v>75272823.043250009</v>
      </c>
      <c r="E89" s="348">
        <v>70200000.020000011</v>
      </c>
      <c r="F89" s="336">
        <v>79390039.967675894</v>
      </c>
      <c r="G89" s="336">
        <v>79655285.648186415</v>
      </c>
      <c r="H89" s="336">
        <v>80461672.309568614</v>
      </c>
      <c r="I89" s="336">
        <v>79957198.11434038</v>
      </c>
      <c r="J89" s="336">
        <v>80535803.960228667</v>
      </c>
      <c r="L89" s="287">
        <f t="shared" si="16"/>
        <v>400000000</v>
      </c>
      <c r="N89" s="301"/>
    </row>
    <row r="90" spans="3:14" x14ac:dyDescent="0.2">
      <c r="C90" s="326" t="s">
        <v>1257</v>
      </c>
      <c r="D90" s="327">
        <v>4770921.3862499967</v>
      </c>
      <c r="E90" s="327">
        <v>3000000</v>
      </c>
      <c r="F90" s="327">
        <v>4745211.5114517417</v>
      </c>
      <c r="G90" s="327">
        <v>4737272.1834562775</v>
      </c>
      <c r="H90" s="327">
        <v>4724797.922854715</v>
      </c>
      <c r="I90" s="327">
        <v>4710331.3238185616</v>
      </c>
      <c r="J90" s="327">
        <v>4697553.6416501682</v>
      </c>
      <c r="K90" s="328"/>
      <c r="L90" s="327">
        <f t="shared" si="16"/>
        <v>23615166.583231464</v>
      </c>
      <c r="M90" s="328"/>
      <c r="N90" s="329" t="s">
        <v>1030</v>
      </c>
    </row>
    <row r="91" spans="3:14" x14ac:dyDescent="0.2">
      <c r="C91" s="296" t="s">
        <v>1121</v>
      </c>
      <c r="D91" s="348">
        <v>89788675.597500026</v>
      </c>
      <c r="E91" s="348">
        <v>90658759.940000013</v>
      </c>
      <c r="F91" s="336">
        <v>86959568.347417876</v>
      </c>
      <c r="G91" s="336">
        <v>90323659.850601003</v>
      </c>
      <c r="H91" s="336">
        <v>97605213.686394542</v>
      </c>
      <c r="I91" s="336">
        <v>113349948.46666776</v>
      </c>
      <c r="J91" s="336">
        <v>106939104.51359917</v>
      </c>
      <c r="L91" s="287">
        <f t="shared" si="16"/>
        <v>495177494.86468035</v>
      </c>
      <c r="N91" s="301"/>
    </row>
    <row r="92" spans="3:14" x14ac:dyDescent="0.2">
      <c r="C92" s="296" t="s">
        <v>1167</v>
      </c>
      <c r="D92" s="348">
        <v>11218156.339249995</v>
      </c>
      <c r="E92" s="348">
        <v>13902973.67</v>
      </c>
      <c r="F92" s="336">
        <v>17155802.733786229</v>
      </c>
      <c r="G92" s="336">
        <v>21192481.322227258</v>
      </c>
      <c r="H92" s="336">
        <v>30854260.342519779</v>
      </c>
      <c r="I92" s="336">
        <v>24708749.01296448</v>
      </c>
      <c r="J92" s="336">
        <v>25707819.202832099</v>
      </c>
      <c r="L92" s="287">
        <f t="shared" si="16"/>
        <v>119619112.61432984</v>
      </c>
      <c r="N92" s="301"/>
    </row>
    <row r="93" spans="3:14" x14ac:dyDescent="0.2">
      <c r="C93" s="296" t="s">
        <v>1122</v>
      </c>
      <c r="D93" s="348">
        <v>4464491.076249999</v>
      </c>
      <c r="E93" s="348">
        <v>8170787.6500000004</v>
      </c>
      <c r="F93" s="336">
        <v>5414270.3506960832</v>
      </c>
      <c r="G93" s="336">
        <v>12267041.654002571</v>
      </c>
      <c r="H93" s="336">
        <v>8156493.2562965611</v>
      </c>
      <c r="I93" s="336">
        <v>11651872.222077494</v>
      </c>
      <c r="J93" s="336">
        <v>11768608.07066042</v>
      </c>
      <c r="L93" s="287">
        <f t="shared" si="16"/>
        <v>49258285.553733133</v>
      </c>
      <c r="N93" s="301"/>
    </row>
    <row r="94" spans="3:14" x14ac:dyDescent="0.2">
      <c r="C94" s="318" t="s">
        <v>1346</v>
      </c>
      <c r="D94" s="302">
        <v>0</v>
      </c>
      <c r="E94" s="302">
        <v>0</v>
      </c>
      <c r="F94" s="319">
        <v>0</v>
      </c>
      <c r="G94" s="319">
        <v>0</v>
      </c>
      <c r="H94" s="319">
        <v>0</v>
      </c>
      <c r="I94" s="319">
        <v>0</v>
      </c>
      <c r="J94" s="319">
        <v>0</v>
      </c>
      <c r="K94" s="320"/>
      <c r="L94" s="319">
        <f t="shared" si="16"/>
        <v>0</v>
      </c>
      <c r="M94" s="321"/>
      <c r="N94" s="325" t="s">
        <v>1347</v>
      </c>
    </row>
    <row r="95" spans="3:14" x14ac:dyDescent="0.2">
      <c r="C95" s="296" t="s">
        <v>1335</v>
      </c>
      <c r="D95" s="348">
        <v>303091392.75399989</v>
      </c>
      <c r="E95" s="348">
        <v>317155911.56349999</v>
      </c>
      <c r="F95" s="336">
        <v>309775958.89480251</v>
      </c>
      <c r="G95" s="336">
        <v>305441393.18278855</v>
      </c>
      <c r="H95" s="336">
        <v>319727078.37913698</v>
      </c>
      <c r="I95" s="336">
        <v>330864926.60304284</v>
      </c>
      <c r="J95" s="336">
        <v>328347046.86922163</v>
      </c>
      <c r="L95" s="289">
        <f t="shared" si="16"/>
        <v>1594156403.9289925</v>
      </c>
      <c r="N95" s="301"/>
    </row>
    <row r="96" spans="3:14" x14ac:dyDescent="0.2">
      <c r="C96" s="291" t="s">
        <v>1320</v>
      </c>
      <c r="D96" s="292">
        <f>D95-'Division Lvl (excl. Esc)'!G423</f>
        <v>0</v>
      </c>
      <c r="E96" s="292">
        <f>E95-'Division Lvl (excl. Esc)'!H423</f>
        <v>0</v>
      </c>
      <c r="F96" s="292">
        <f>F95-'Division Lvl (excl. Esc)'!I423</f>
        <v>0</v>
      </c>
      <c r="G96" s="292">
        <f>G95-'Division Lvl (excl. Esc)'!J423</f>
        <v>0</v>
      </c>
      <c r="H96" s="292">
        <f>H95-'Division Lvl (excl. Esc)'!K423</f>
        <v>0</v>
      </c>
      <c r="I96" s="292">
        <f>I95-'Division Lvl (excl. Esc)'!L423</f>
        <v>0</v>
      </c>
      <c r="J96" s="292">
        <f>J95-'Division Lvl (excl. Esc)'!M423</f>
        <v>0</v>
      </c>
    </row>
    <row r="98" spans="2:16" x14ac:dyDescent="0.2">
      <c r="B98" s="300" t="s">
        <v>1336</v>
      </c>
      <c r="C98" s="283"/>
      <c r="D98" s="297"/>
      <c r="E98" s="297"/>
      <c r="F98" s="283"/>
      <c r="G98" s="283"/>
      <c r="H98" s="283"/>
      <c r="I98" s="283"/>
      <c r="J98" s="283"/>
    </row>
    <row r="99" spans="2:16" x14ac:dyDescent="0.2">
      <c r="B99" s="283"/>
      <c r="C99" s="283"/>
      <c r="D99" s="347" t="s">
        <v>863</v>
      </c>
      <c r="E99" s="347" t="s">
        <v>859</v>
      </c>
      <c r="F99" s="335" t="s">
        <v>864</v>
      </c>
      <c r="G99" s="335" t="s">
        <v>865</v>
      </c>
      <c r="H99" s="335" t="s">
        <v>866</v>
      </c>
      <c r="I99" s="335" t="s">
        <v>867</v>
      </c>
      <c r="J99" s="335" t="s">
        <v>868</v>
      </c>
      <c r="L99" s="285" t="s">
        <v>1318</v>
      </c>
      <c r="N99" s="285" t="s">
        <v>1337</v>
      </c>
      <c r="P99" s="285" t="s">
        <v>1118</v>
      </c>
    </row>
    <row r="100" spans="2:16" x14ac:dyDescent="0.2">
      <c r="B100" s="287"/>
      <c r="C100" s="287"/>
      <c r="D100" s="348"/>
      <c r="E100" s="348"/>
      <c r="F100" s="336"/>
      <c r="G100" s="336"/>
      <c r="H100" s="336"/>
      <c r="I100" s="336"/>
      <c r="J100" s="336"/>
      <c r="L100" s="287">
        <f>SUM(F100:J100)</f>
        <v>0</v>
      </c>
      <c r="N100" s="301"/>
      <c r="P100" s="301"/>
    </row>
    <row r="101" spans="2:16" x14ac:dyDescent="0.2">
      <c r="B101" s="287" t="s">
        <v>825</v>
      </c>
      <c r="C101" s="287" t="s">
        <v>1026</v>
      </c>
      <c r="D101" s="348">
        <f>'Division Lvl (excl. Esc)'!G231</f>
        <v>0</v>
      </c>
      <c r="E101" s="348">
        <f>'Division Lvl (excl. Esc)'!H231</f>
        <v>0</v>
      </c>
      <c r="F101" s="336">
        <f>'Division Lvl (excl. Esc)'!I231</f>
        <v>0</v>
      </c>
      <c r="G101" s="336">
        <f>'Division Lvl (excl. Esc)'!J231</f>
        <v>0</v>
      </c>
      <c r="H101" s="336">
        <f>'Division Lvl (excl. Esc)'!K231</f>
        <v>15426880.005643556</v>
      </c>
      <c r="I101" s="336">
        <f>'Division Lvl (excl. Esc)'!L231</f>
        <v>15379645.289775399</v>
      </c>
      <c r="J101" s="336">
        <f>'Division Lvl (excl. Esc)'!M231</f>
        <v>15337925.035749601</v>
      </c>
      <c r="L101" s="287">
        <f t="shared" ref="L101" si="17">SUM(F101:J101)</f>
        <v>46144450.331168555</v>
      </c>
      <c r="N101" s="324" t="s">
        <v>1092</v>
      </c>
      <c r="P101" s="301" t="str">
        <f>VLOOKUP(B101,'Division Lvl (excl. Esc)'!$A$2:$AT$420,46,FALSE)</f>
        <v>Sub-transmission lines and cables</v>
      </c>
    </row>
    <row r="102" spans="2:16" x14ac:dyDescent="0.2">
      <c r="B102" s="287" t="s">
        <v>202</v>
      </c>
      <c r="C102" s="287" t="s">
        <v>1029</v>
      </c>
      <c r="D102" s="348">
        <f>'Division Lvl (excl. Esc)'!G280</f>
        <v>0</v>
      </c>
      <c r="E102" s="348">
        <f>'Division Lvl (excl. Esc)'!H280</f>
        <v>0</v>
      </c>
      <c r="F102" s="336">
        <f>'Division Lvl (excl. Esc)'!I280</f>
        <v>0</v>
      </c>
      <c r="G102" s="336">
        <f>'Division Lvl (excl. Esc)'!J280</f>
        <v>0</v>
      </c>
      <c r="H102" s="336">
        <f>'Division Lvl (excl. Esc)'!K280</f>
        <v>0</v>
      </c>
      <c r="I102" s="336">
        <f>'Division Lvl (excl. Esc)'!L280</f>
        <v>0</v>
      </c>
      <c r="J102" s="336">
        <f>'Division Lvl (excl. Esc)'!M280</f>
        <v>0</v>
      </c>
      <c r="L102" s="287">
        <f>SUM(F102:J102)</f>
        <v>0</v>
      </c>
      <c r="N102" s="324" t="s">
        <v>1338</v>
      </c>
      <c r="P102" s="301" t="str">
        <f>VLOOKUP(B102,'Division Lvl (excl. Esc)'!$A$2:$AT$420,46,FALSE)</f>
        <v>Sub-transmission lines and cables</v>
      </c>
    </row>
    <row r="103" spans="2:16" x14ac:dyDescent="0.2">
      <c r="D103" s="352"/>
      <c r="E103" s="352"/>
      <c r="F103" s="339"/>
      <c r="G103" s="339"/>
      <c r="H103" s="339"/>
      <c r="I103" s="339"/>
      <c r="J103" s="339"/>
    </row>
    <row r="104" spans="2:16" x14ac:dyDescent="0.2">
      <c r="C104" s="323" t="s">
        <v>1348</v>
      </c>
      <c r="D104" s="349">
        <f t="shared" ref="D104:J104" si="18">D95-D88-D90-D101-D102</f>
        <v>297306888.22774988</v>
      </c>
      <c r="E104" s="349">
        <f t="shared" si="18"/>
        <v>314050911.56349999</v>
      </c>
      <c r="F104" s="337">
        <f>F95-F88-F90-F101-F102</f>
        <v>304850928.84186417</v>
      </c>
      <c r="G104" s="337">
        <f t="shared" si="18"/>
        <v>300564496.13497776</v>
      </c>
      <c r="H104" s="337">
        <f t="shared" si="18"/>
        <v>299446090.19169742</v>
      </c>
      <c r="I104" s="337">
        <f t="shared" si="18"/>
        <v>310685701.6064713</v>
      </c>
      <c r="J104" s="337">
        <f t="shared" si="18"/>
        <v>308183003.56583989</v>
      </c>
      <c r="L104" s="289">
        <f t="shared" ref="L104" si="19">SUM(F104:J104)</f>
        <v>1523730220.3408504</v>
      </c>
    </row>
    <row r="105" spans="2:16" x14ac:dyDescent="0.2">
      <c r="C105" s="291" t="s">
        <v>1320</v>
      </c>
      <c r="D105" s="330">
        <f>D104-'RIN Cat Summary (excl. Esc)'!D13</f>
        <v>0</v>
      </c>
      <c r="E105" s="330">
        <f>E104-'RIN Cat Summary (excl. Esc)'!E13</f>
        <v>0</v>
      </c>
      <c r="F105" s="330">
        <f>F104-'RIN Cat Summary (excl. Esc)'!F13</f>
        <v>0</v>
      </c>
      <c r="G105" s="330">
        <f>G104-'RIN Cat Summary (excl. Esc)'!G13</f>
        <v>0</v>
      </c>
      <c r="H105" s="330">
        <f>H104-'RIN Cat Summary (excl. Esc)'!H13</f>
        <v>0</v>
      </c>
      <c r="I105" s="330">
        <f>I104-'RIN Cat Summary (excl. Esc)'!I13</f>
        <v>0</v>
      </c>
      <c r="J105" s="330">
        <f>J104-'RIN Cat Summary (excl. Esc)'!J13</f>
        <v>0</v>
      </c>
      <c r="L105" s="330">
        <f>L104-'RIN Cat Summary (excl. Esc)'!P13</f>
        <v>0</v>
      </c>
    </row>
    <row r="106" spans="2:16" x14ac:dyDescent="0.2">
      <c r="D106" s="322"/>
      <c r="E106" s="322"/>
    </row>
    <row r="107" spans="2:16" x14ac:dyDescent="0.2">
      <c r="D107" s="322"/>
      <c r="E107" s="322"/>
    </row>
    <row r="108" spans="2:16" x14ac:dyDescent="0.2">
      <c r="B108" s="295" t="s">
        <v>1349</v>
      </c>
      <c r="C108" s="282"/>
      <c r="D108" s="308"/>
      <c r="E108" s="308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</row>
    <row r="109" spans="2:16" x14ac:dyDescent="0.2">
      <c r="D109" s="322"/>
      <c r="E109" s="322"/>
    </row>
    <row r="110" spans="2:16" x14ac:dyDescent="0.2">
      <c r="D110" s="358" t="s">
        <v>863</v>
      </c>
      <c r="E110" s="358" t="s">
        <v>859</v>
      </c>
      <c r="F110" s="359" t="s">
        <v>864</v>
      </c>
      <c r="G110" s="359" t="s">
        <v>865</v>
      </c>
      <c r="H110" s="359" t="s">
        <v>866</v>
      </c>
      <c r="I110" s="359" t="s">
        <v>867</v>
      </c>
      <c r="J110" s="359" t="s">
        <v>868</v>
      </c>
      <c r="L110" s="285" t="s">
        <v>1318</v>
      </c>
    </row>
    <row r="111" spans="2:16" x14ac:dyDescent="0.2">
      <c r="C111" s="309" t="s">
        <v>1167</v>
      </c>
      <c r="D111" s="348">
        <f>D92-D101-D102</f>
        <v>11218156.339249995</v>
      </c>
      <c r="E111" s="348">
        <f t="shared" ref="E111:J111" si="20">E92-E101-E102</f>
        <v>13902973.67</v>
      </c>
      <c r="F111" s="336">
        <f t="shared" si="20"/>
        <v>17155802.733786229</v>
      </c>
      <c r="G111" s="336">
        <f t="shared" si="20"/>
        <v>21192481.322227258</v>
      </c>
      <c r="H111" s="336">
        <f t="shared" si="20"/>
        <v>15427380.336876223</v>
      </c>
      <c r="I111" s="336">
        <f t="shared" si="20"/>
        <v>9329103.7231890801</v>
      </c>
      <c r="J111" s="336">
        <f t="shared" si="20"/>
        <v>10369894.167082498</v>
      </c>
      <c r="L111" s="287">
        <f>SUM(F111:J111)</f>
        <v>73474662.283161283</v>
      </c>
    </row>
    <row r="112" spans="2:16" x14ac:dyDescent="0.2">
      <c r="C112" s="309" t="s">
        <v>1120</v>
      </c>
      <c r="D112" s="348">
        <f>D84</f>
        <v>91281294.773249954</v>
      </c>
      <c r="E112" s="348">
        <f t="shared" ref="E112:J112" si="21">E84</f>
        <v>101889867.0635</v>
      </c>
      <c r="F112" s="336">
        <f t="shared" si="21"/>
        <v>83107274.774482831</v>
      </c>
      <c r="G112" s="336">
        <f t="shared" si="21"/>
        <v>77190509.205880135</v>
      </c>
      <c r="H112" s="336">
        <f t="shared" si="21"/>
        <v>78155443.779761165</v>
      </c>
      <c r="I112" s="336">
        <f t="shared" si="21"/>
        <v>77525129.898831874</v>
      </c>
      <c r="J112" s="336">
        <f t="shared" si="21"/>
        <v>79649837.559487596</v>
      </c>
      <c r="L112" s="287">
        <f t="shared" ref="L112:L122" si="22">SUM(F112:J112)</f>
        <v>395628195.21844357</v>
      </c>
    </row>
    <row r="113" spans="3:12" x14ac:dyDescent="0.2">
      <c r="C113" s="309" t="s">
        <v>1121</v>
      </c>
      <c r="D113" s="348">
        <f>D91</f>
        <v>89788675.597500026</v>
      </c>
      <c r="E113" s="348">
        <f t="shared" ref="E113:J113" si="23">E91</f>
        <v>90658759.940000013</v>
      </c>
      <c r="F113" s="336">
        <f t="shared" si="23"/>
        <v>86959568.347417876</v>
      </c>
      <c r="G113" s="336">
        <f t="shared" si="23"/>
        <v>90323659.850601003</v>
      </c>
      <c r="H113" s="336">
        <f t="shared" si="23"/>
        <v>97605213.686394542</v>
      </c>
      <c r="I113" s="336">
        <f t="shared" si="23"/>
        <v>113349948.46666776</v>
      </c>
      <c r="J113" s="336">
        <f t="shared" si="23"/>
        <v>106939104.51359917</v>
      </c>
      <c r="L113" s="287">
        <f t="shared" si="22"/>
        <v>495177494.86468035</v>
      </c>
    </row>
    <row r="114" spans="3:12" x14ac:dyDescent="0.2">
      <c r="C114" s="309" t="s">
        <v>1122</v>
      </c>
      <c r="D114" s="348">
        <f>D93</f>
        <v>4464491.076249999</v>
      </c>
      <c r="E114" s="348">
        <f t="shared" ref="E114:J114" si="24">E93</f>
        <v>8170787.6500000004</v>
      </c>
      <c r="F114" s="336">
        <f t="shared" si="24"/>
        <v>5414270.3506960832</v>
      </c>
      <c r="G114" s="336">
        <f t="shared" si="24"/>
        <v>12267041.654002571</v>
      </c>
      <c r="H114" s="336">
        <f t="shared" si="24"/>
        <v>8156493.2562965611</v>
      </c>
      <c r="I114" s="336">
        <f t="shared" si="24"/>
        <v>11651872.222077494</v>
      </c>
      <c r="J114" s="336">
        <f t="shared" si="24"/>
        <v>11768608.07066042</v>
      </c>
      <c r="L114" s="287">
        <f t="shared" si="22"/>
        <v>49258285.553733133</v>
      </c>
    </row>
    <row r="115" spans="3:12" x14ac:dyDescent="0.2">
      <c r="C115" s="309" t="s">
        <v>1125</v>
      </c>
      <c r="D115" s="348">
        <f>D87</f>
        <v>16274125.20299989</v>
      </c>
      <c r="E115" s="348">
        <f t="shared" ref="E115:J115" si="25">E87</f>
        <v>7340287.1800000006</v>
      </c>
      <c r="F115" s="336">
        <f t="shared" si="25"/>
        <v>11018880.625539519</v>
      </c>
      <c r="G115" s="336">
        <f t="shared" si="25"/>
        <v>12396693.313760322</v>
      </c>
      <c r="H115" s="336">
        <f t="shared" si="25"/>
        <v>12364050.143386126</v>
      </c>
      <c r="I115" s="336">
        <f t="shared" si="25"/>
        <v>12474940.642871052</v>
      </c>
      <c r="J115" s="336">
        <f t="shared" si="25"/>
        <v>12787235.491902456</v>
      </c>
      <c r="L115" s="287">
        <f t="shared" si="22"/>
        <v>61041800.21745947</v>
      </c>
    </row>
    <row r="116" spans="3:12" x14ac:dyDescent="0.2">
      <c r="C116" s="309" t="s">
        <v>1340</v>
      </c>
      <c r="D116" s="348">
        <f>D83</f>
        <v>731843.21449999977</v>
      </c>
      <c r="E116" s="348">
        <f t="shared" ref="E116:J116" si="26">E83</f>
        <v>288847.56</v>
      </c>
      <c r="F116" s="336">
        <f t="shared" si="26"/>
        <v>1217355.5419938755</v>
      </c>
      <c r="G116" s="336">
        <f t="shared" si="26"/>
        <v>904754.16121027013</v>
      </c>
      <c r="H116" s="336">
        <f t="shared" si="26"/>
        <v>852240.15013284213</v>
      </c>
      <c r="I116" s="336">
        <f t="shared" si="26"/>
        <v>799651.62839763262</v>
      </c>
      <c r="J116" s="336">
        <f t="shared" si="26"/>
        <v>747639.89155582851</v>
      </c>
      <c r="L116" s="287">
        <f t="shared" si="22"/>
        <v>4521641.3732904494</v>
      </c>
    </row>
    <row r="117" spans="3:12" x14ac:dyDescent="0.2">
      <c r="C117" s="309" t="s">
        <v>1341</v>
      </c>
      <c r="D117" s="348">
        <f>D82</f>
        <v>6917263.6577499975</v>
      </c>
      <c r="E117" s="348">
        <f t="shared" ref="E117:J117" si="27">E82</f>
        <v>13554453.1</v>
      </c>
      <c r="F117" s="336">
        <f t="shared" si="27"/>
        <v>10749518.444343984</v>
      </c>
      <c r="G117" s="336">
        <f t="shared" si="27"/>
        <v>5636750.5194348656</v>
      </c>
      <c r="H117" s="336">
        <f t="shared" si="27"/>
        <v>1947472.1813137543</v>
      </c>
      <c r="I117" s="336">
        <f t="shared" si="27"/>
        <v>1631262.1110908492</v>
      </c>
      <c r="J117" s="336">
        <f t="shared" si="27"/>
        <v>1429045.265723051</v>
      </c>
      <c r="L117" s="287">
        <f t="shared" si="22"/>
        <v>21394048.521906503</v>
      </c>
    </row>
    <row r="118" spans="3:12" x14ac:dyDescent="0.2">
      <c r="C118" s="309" t="s">
        <v>1188</v>
      </c>
      <c r="D118" s="348">
        <f>D86</f>
        <v>494929.96250000002</v>
      </c>
      <c r="E118" s="348">
        <f t="shared" ref="E118:J118" si="28">E86</f>
        <v>6621308.5999999996</v>
      </c>
      <c r="F118" s="336">
        <f t="shared" si="28"/>
        <v>8839226.1587801427</v>
      </c>
      <c r="G118" s="336">
        <f t="shared" si="28"/>
        <v>0</v>
      </c>
      <c r="H118" s="336">
        <f t="shared" si="28"/>
        <v>3481430.0484192637</v>
      </c>
      <c r="I118" s="336">
        <f t="shared" si="28"/>
        <v>2974946.0992538286</v>
      </c>
      <c r="J118" s="336">
        <f t="shared" si="28"/>
        <v>2966875.984200106</v>
      </c>
      <c r="L118" s="287">
        <f t="shared" si="22"/>
        <v>18262478.290653341</v>
      </c>
    </row>
    <row r="119" spans="3:12" x14ac:dyDescent="0.2">
      <c r="C119" s="309" t="s">
        <v>1342</v>
      </c>
      <c r="D119" s="348">
        <v>0</v>
      </c>
      <c r="E119" s="348">
        <v>0</v>
      </c>
      <c r="F119" s="336">
        <v>0</v>
      </c>
      <c r="G119" s="336">
        <v>0</v>
      </c>
      <c r="H119" s="336">
        <v>0</v>
      </c>
      <c r="I119" s="336">
        <v>0</v>
      </c>
      <c r="J119" s="336">
        <v>0</v>
      </c>
      <c r="L119" s="287">
        <f t="shared" si="22"/>
        <v>0</v>
      </c>
    </row>
    <row r="120" spans="3:12" x14ac:dyDescent="0.2">
      <c r="C120" s="309" t="s">
        <v>1311</v>
      </c>
      <c r="D120" s="348">
        <f>D85</f>
        <v>863285.36049999972</v>
      </c>
      <c r="E120" s="348">
        <f t="shared" ref="E120:J120" si="29">E85</f>
        <v>1423626.78</v>
      </c>
      <c r="F120" s="336">
        <f t="shared" si="29"/>
        <v>998991.89714773512</v>
      </c>
      <c r="G120" s="336">
        <f t="shared" si="29"/>
        <v>997320.45967500575</v>
      </c>
      <c r="H120" s="336">
        <f t="shared" si="29"/>
        <v>994694.29954836098</v>
      </c>
      <c r="I120" s="336">
        <f t="shared" si="29"/>
        <v>991648.69975127617</v>
      </c>
      <c r="J120" s="336">
        <f t="shared" si="29"/>
        <v>988958.66140003537</v>
      </c>
      <c r="L120" s="287">
        <f t="shared" si="22"/>
        <v>4971614.0175224133</v>
      </c>
    </row>
    <row r="121" spans="3:12" x14ac:dyDescent="0.2">
      <c r="C121" s="309" t="s">
        <v>517</v>
      </c>
      <c r="D121" s="348">
        <f>D89</f>
        <v>75272823.043250009</v>
      </c>
      <c r="E121" s="348">
        <f t="shared" ref="E121:J121" si="30">E89</f>
        <v>70200000.020000011</v>
      </c>
      <c r="F121" s="336">
        <f t="shared" si="30"/>
        <v>79390039.967675894</v>
      </c>
      <c r="G121" s="336">
        <f t="shared" si="30"/>
        <v>79655285.648186415</v>
      </c>
      <c r="H121" s="336">
        <f t="shared" si="30"/>
        <v>80461672.309568614</v>
      </c>
      <c r="I121" s="336">
        <f t="shared" si="30"/>
        <v>79957198.11434038</v>
      </c>
      <c r="J121" s="336">
        <f t="shared" si="30"/>
        <v>80535803.960228667</v>
      </c>
      <c r="L121" s="287">
        <f t="shared" si="22"/>
        <v>400000000</v>
      </c>
    </row>
    <row r="122" spans="3:12" x14ac:dyDescent="0.2">
      <c r="C122" s="289" t="s">
        <v>170</v>
      </c>
      <c r="D122" s="349">
        <f>SUM(D111:D121)</f>
        <v>297306888.22774988</v>
      </c>
      <c r="E122" s="349">
        <f t="shared" ref="E122:J122" si="31">SUM(E111:E121)</f>
        <v>314050911.56350005</v>
      </c>
      <c r="F122" s="337">
        <f t="shared" si="31"/>
        <v>304850928.84186417</v>
      </c>
      <c r="G122" s="337">
        <f t="shared" si="31"/>
        <v>300564496.13497782</v>
      </c>
      <c r="H122" s="337">
        <f t="shared" si="31"/>
        <v>299446090.19169748</v>
      </c>
      <c r="I122" s="337">
        <f t="shared" si="31"/>
        <v>310685701.60647124</v>
      </c>
      <c r="J122" s="337">
        <f t="shared" si="31"/>
        <v>308183003.56583989</v>
      </c>
      <c r="L122" s="289">
        <f t="shared" si="22"/>
        <v>1523730220.3408504</v>
      </c>
    </row>
    <row r="123" spans="3:12" x14ac:dyDescent="0.2">
      <c r="C123" s="291" t="s">
        <v>1320</v>
      </c>
      <c r="D123" s="292">
        <f>D122-D104</f>
        <v>0</v>
      </c>
      <c r="E123" s="292">
        <f t="shared" ref="E123:J123" si="32">E122-E104</f>
        <v>0</v>
      </c>
      <c r="F123" s="292">
        <f>F122-F104</f>
        <v>0</v>
      </c>
      <c r="G123" s="292">
        <f t="shared" si="32"/>
        <v>0</v>
      </c>
      <c r="H123" s="292">
        <f t="shared" si="32"/>
        <v>0</v>
      </c>
      <c r="I123" s="292">
        <f t="shared" si="32"/>
        <v>0</v>
      </c>
      <c r="J123" s="292">
        <f t="shared" si="32"/>
        <v>0</v>
      </c>
      <c r="L123" s="292">
        <f>L122-L104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BED600"/>
    <pageSetUpPr autoPageBreaks="0"/>
  </sheetPr>
  <dimension ref="A1:Z563"/>
  <sheetViews>
    <sheetView zoomScale="80" zoomScaleNormal="80" workbookViewId="0">
      <selection sqref="A1:XFD1048576"/>
    </sheetView>
  </sheetViews>
  <sheetFormatPr defaultColWidth="9.140625" defaultRowHeight="15" x14ac:dyDescent="0.25"/>
  <cols>
    <col min="1" max="1" width="5.5703125" style="173" bestFit="1" customWidth="1"/>
    <col min="2" max="2" width="6.85546875" style="173" bestFit="1" customWidth="1"/>
    <col min="3" max="3" width="52.140625" style="173" customWidth="1"/>
    <col min="4" max="4" width="9.140625" style="201" bestFit="1" customWidth="1"/>
    <col min="5" max="12" width="8.140625" style="202" bestFit="1" customWidth="1"/>
    <col min="13" max="13" width="8.140625" style="202" customWidth="1"/>
    <col min="14" max="14" width="8.42578125" style="200" bestFit="1" customWidth="1"/>
    <col min="15" max="22" width="8.42578125" style="197" bestFit="1" customWidth="1"/>
    <col min="23" max="23" width="8.42578125" style="197" customWidth="1"/>
    <col min="24" max="24" width="9.140625" style="203" bestFit="1" customWidth="1"/>
    <col min="25" max="25" width="9.140625" style="199" bestFit="1" customWidth="1"/>
    <col min="26" max="16384" width="9.140625" style="173"/>
  </cols>
  <sheetData>
    <row r="1" spans="1:26" s="162" customFormat="1" ht="15" customHeight="1" x14ac:dyDescent="0.2">
      <c r="A1" s="111" t="s">
        <v>178</v>
      </c>
      <c r="B1" s="111" t="s">
        <v>511</v>
      </c>
      <c r="C1" s="112" t="s">
        <v>0</v>
      </c>
      <c r="D1" s="155" t="str">
        <f>'Division Lvl'!I1</f>
        <v>FY20 (R)</v>
      </c>
      <c r="E1" s="156" t="str">
        <f>'Division Lvl'!J1</f>
        <v>FY21 (R)</v>
      </c>
      <c r="F1" s="156" t="str">
        <f>'Division Lvl'!K1</f>
        <v>FY22 (R)</v>
      </c>
      <c r="G1" s="156" t="str">
        <f>'Division Lvl'!L1</f>
        <v>FY23 (R)</v>
      </c>
      <c r="H1" s="156" t="str">
        <f>'Division Lvl'!M1</f>
        <v>FY24 (R)</v>
      </c>
      <c r="I1" s="156" t="str">
        <f>'Division Lvl'!N1</f>
        <v>FY25 (R)</v>
      </c>
      <c r="J1" s="156" t="str">
        <f>'Division Lvl'!O1</f>
        <v>FY26 (R)</v>
      </c>
      <c r="K1" s="156" t="str">
        <f>'Division Lvl'!P1</f>
        <v>FY27 (R)</v>
      </c>
      <c r="L1" s="156" t="str">
        <f>'Division Lvl'!Q1</f>
        <v>FY28 (R)</v>
      </c>
      <c r="M1" s="157" t="str">
        <f>'Division Lvl'!R1</f>
        <v>FY29 (R)</v>
      </c>
      <c r="N1" s="158" t="str">
        <f>'Division Lvl'!X1</f>
        <v>FY20 (N)</v>
      </c>
      <c r="O1" s="159" t="str">
        <f>'Division Lvl'!Y1</f>
        <v>FY21 (N)</v>
      </c>
      <c r="P1" s="159" t="str">
        <f>'Division Lvl'!Z1</f>
        <v>FY22 (N)</v>
      </c>
      <c r="Q1" s="159" t="str">
        <f>'Division Lvl'!AA1</f>
        <v>FY23 (N)</v>
      </c>
      <c r="R1" s="159" t="str">
        <f>'Division Lvl'!AB1</f>
        <v>FY24 (N)</v>
      </c>
      <c r="S1" s="159" t="str">
        <f>'Division Lvl'!AC1</f>
        <v>FY25 (N)</v>
      </c>
      <c r="T1" s="159" t="str">
        <f>'Division Lvl'!AD1</f>
        <v>FY26 (N)</v>
      </c>
      <c r="U1" s="159" t="str">
        <f>'Division Lvl'!AE1</f>
        <v>FY27 (N)</v>
      </c>
      <c r="V1" s="160" t="str">
        <f>'Division Lvl'!AF1</f>
        <v>FY28 (N)</v>
      </c>
      <c r="W1" s="160" t="str">
        <f>'Division Lvl'!AG1</f>
        <v>FY29 (N)</v>
      </c>
      <c r="X1" s="155" t="s">
        <v>1002</v>
      </c>
      <c r="Y1" s="161" t="s">
        <v>1003</v>
      </c>
    </row>
    <row r="2" spans="1:26" x14ac:dyDescent="0.25">
      <c r="A2" s="163" t="str">
        <f>INDEX('Division Lvl'!$AO$2:$AO$418,MATCH(B2,'Division Lvl'!$A$2:$A$418,0))</f>
        <v>AG</v>
      </c>
      <c r="B2" s="164" t="s">
        <v>949</v>
      </c>
      <c r="C2" s="130" t="str">
        <f>INDEX('Division Lvl'!$B$2:$B$418,MATCH(B2,'Division Lvl'!$A$2:$A$418,0))</f>
        <v xml:space="preserve">Automation - operational/capacity risk </v>
      </c>
      <c r="D2" s="165">
        <f>SUMIF('Division Lvl'!$A$2:$A$418,$B2,'Division Lvl'!I$2:I$418)</f>
        <v>300000</v>
      </c>
      <c r="E2" s="166">
        <f>SUMIF('Division Lvl'!$A$2:$A$418,$B2,'Division Lvl'!J$2:J$418)</f>
        <v>300000</v>
      </c>
      <c r="F2" s="166">
        <f>SUMIF('Division Lvl'!$A$2:$A$418,$B2,'Division Lvl'!K$2:K$418)</f>
        <v>300000</v>
      </c>
      <c r="G2" s="166">
        <f>SUMIF('Division Lvl'!$A$2:$A$418,$B2,'Division Lvl'!L$2:L$418)</f>
        <v>300000</v>
      </c>
      <c r="H2" s="166">
        <f>SUMIF('Division Lvl'!$A$2:$A$418,$B2,'Division Lvl'!M$2:M$418)</f>
        <v>300000</v>
      </c>
      <c r="I2" s="166">
        <f>SUMIF('Division Lvl'!$A$2:$A$418,$B2,'Division Lvl'!N$2:N$418)</f>
        <v>300000</v>
      </c>
      <c r="J2" s="166">
        <f>SUMIF('Division Lvl'!$A$2:$A$418,$B2,'Division Lvl'!O$2:O$418)</f>
        <v>300000</v>
      </c>
      <c r="K2" s="166">
        <f>SUMIF('Division Lvl'!$A$2:$A$418,$B2,'Division Lvl'!P$2:P$418)</f>
        <v>300000</v>
      </c>
      <c r="L2" s="166">
        <f>SUMIF('Division Lvl'!$A$2:$A$418,$B2,'Division Lvl'!Q$2:Q$418)</f>
        <v>300000</v>
      </c>
      <c r="M2" s="167">
        <f>SUMIF('Division Lvl'!$A$2:$A$418,$B2,'Division Lvl'!R$2:R$418)</f>
        <v>300000</v>
      </c>
      <c r="N2" s="168">
        <f>SUMIF('Division Lvl'!$A$2:$A$418,$B2,'Division Lvl'!X$2:X$418)</f>
        <v>307500</v>
      </c>
      <c r="O2" s="169">
        <f>SUMIF('Division Lvl'!$A$2:$A$418,$B2,'Division Lvl'!Y$2:Y$418)</f>
        <v>315187.5</v>
      </c>
      <c r="P2" s="169">
        <f>SUMIF('Division Lvl'!$A$2:$A$418,$B2,'Division Lvl'!Z$2:Z$418)</f>
        <v>323067.18749999994</v>
      </c>
      <c r="Q2" s="169">
        <f>SUMIF('Division Lvl'!$A$2:$A$418,$B2,'Division Lvl'!AA$2:AA$418)</f>
        <v>331143.86718749994</v>
      </c>
      <c r="R2" s="169">
        <f>SUMIF('Division Lvl'!$A$2:$A$418,$B2,'Division Lvl'!AB$2:AB$418)</f>
        <v>339422.46386718738</v>
      </c>
      <c r="S2" s="169">
        <f>SUMIF('Division Lvl'!$A$2:$A$418,$B2,'Division Lvl'!AC$2:AC$418)</f>
        <v>347908.02546386706</v>
      </c>
      <c r="T2" s="169">
        <f>SUMIF('Division Lvl'!$A$2:$A$418,$B2,'Division Lvl'!AD$2:AD$418)</f>
        <v>356605.72610046377</v>
      </c>
      <c r="U2" s="169">
        <f>SUMIF('Division Lvl'!$A$2:$A$418,$B2,'Division Lvl'!AE$2:AE$418)</f>
        <v>365520.86925297533</v>
      </c>
      <c r="V2" s="170">
        <f>SUMIF('Division Lvl'!$A$2:$A$418,$B2,'Division Lvl'!AF$2:AF$418)</f>
        <v>374658.89098429965</v>
      </c>
      <c r="W2" s="170">
        <f>SUMIF('Division Lvl'!$A$2:$A$418,$B2,'Division Lvl'!AG$2:AG$418)</f>
        <v>384025.36325890711</v>
      </c>
      <c r="X2" s="165">
        <f t="shared" ref="X2:X33" si="0">SUM(D2:M2)</f>
        <v>3000000</v>
      </c>
      <c r="Y2" s="171">
        <f t="shared" ref="Y2:Y33" si="1">SUM(N2:W2)</f>
        <v>3445039.8936152006</v>
      </c>
      <c r="Z2" s="172"/>
    </row>
    <row r="3" spans="1:26" x14ac:dyDescent="0.25">
      <c r="A3" s="163" t="str">
        <f>INDEX('Division Lvl'!$AO$2:$AO$418,MATCH(B3,'Division Lvl'!$A$2:$A$418,0))</f>
        <v>AR</v>
      </c>
      <c r="B3" s="163" t="s">
        <v>96</v>
      </c>
      <c r="C3" s="130" t="str">
        <f>INDEX('Division Lvl'!$B$2:$B$418,MATCH(B3,'Division Lvl'!$A$2:$A$418,0))</f>
        <v>Asset relocation</v>
      </c>
      <c r="D3" s="165">
        <f>SUMIF('Division Lvl'!$A$2:$A$418,$B3,'Division Lvl'!I$2:I$418)</f>
        <v>1623650</v>
      </c>
      <c r="E3" s="166">
        <f>SUMIF('Division Lvl'!$A$2:$A$418,$B3,'Division Lvl'!J$2:J$418)</f>
        <v>1563851</v>
      </c>
      <c r="F3" s="166">
        <f>SUMIF('Division Lvl'!$A$2:$A$418,$B3,'Division Lvl'!K$2:K$418)</f>
        <v>1542485</v>
      </c>
      <c r="G3" s="166">
        <f>SUMIF('Division Lvl'!$A$2:$A$418,$B3,'Division Lvl'!L$2:L$418)</f>
        <v>1535001</v>
      </c>
      <c r="H3" s="166">
        <f>SUMIF('Division Lvl'!$A$2:$A$418,$B3,'Division Lvl'!M$2:M$418)</f>
        <v>1533069</v>
      </c>
      <c r="I3" s="166">
        <f>SUMIF('Division Lvl'!$A$2:$A$418,$B3,'Division Lvl'!N$2:N$418)</f>
        <v>1533069</v>
      </c>
      <c r="J3" s="166">
        <f>SUMIF('Division Lvl'!$A$2:$A$418,$B3,'Division Lvl'!O$2:O$418)</f>
        <v>1533069</v>
      </c>
      <c r="K3" s="166">
        <f>SUMIF('Division Lvl'!$A$2:$A$418,$B3,'Division Lvl'!P$2:P$418)</f>
        <v>1533069</v>
      </c>
      <c r="L3" s="166">
        <f>SUMIF('Division Lvl'!$A$2:$A$418,$B3,'Division Lvl'!Q$2:Q$418)</f>
        <v>1533069</v>
      </c>
      <c r="M3" s="167">
        <f>SUMIF('Division Lvl'!$A$2:$A$418,$B3,'Division Lvl'!R$2:R$418)</f>
        <v>1533069</v>
      </c>
      <c r="N3" s="168">
        <f>SUMIF('Division Lvl'!$A$2:$A$418,$B3,'Division Lvl'!X$2:X$418)</f>
        <v>1664241.2499999998</v>
      </c>
      <c r="O3" s="169">
        <f>SUMIF('Division Lvl'!$A$2:$A$418,$B3,'Division Lvl'!Y$2:Y$418)</f>
        <v>1643020.9568749999</v>
      </c>
      <c r="P3" s="169">
        <f>SUMIF('Division Lvl'!$A$2:$A$418,$B3,'Division Lvl'!Z$2:Z$418)</f>
        <v>1661087.6357031248</v>
      </c>
      <c r="Q3" s="169">
        <f>SUMIF('Division Lvl'!$A$2:$A$418,$B3,'Division Lvl'!AA$2:AA$418)</f>
        <v>1694353.8909222654</v>
      </c>
      <c r="R3" s="169">
        <f>SUMIF('Division Lvl'!$A$2:$A$418,$B3,'Division Lvl'!AB$2:AB$418)</f>
        <v>1734526.8575280171</v>
      </c>
      <c r="S3" s="169">
        <f>SUMIF('Division Lvl'!$A$2:$A$418,$B3,'Division Lvl'!AC$2:AC$418)</f>
        <v>1777890.0289662173</v>
      </c>
      <c r="T3" s="169">
        <f>SUMIF('Division Lvl'!$A$2:$A$418,$B3,'Division Lvl'!AD$2:AD$418)</f>
        <v>1822337.2796903728</v>
      </c>
      <c r="U3" s="169">
        <f>SUMIF('Division Lvl'!$A$2:$A$418,$B3,'Division Lvl'!AE$2:AE$418)</f>
        <v>1867895.7116826321</v>
      </c>
      <c r="V3" s="170">
        <f>SUMIF('Division Lvl'!$A$2:$A$418,$B3,'Division Lvl'!AF$2:AF$418)</f>
        <v>1914593.1044746975</v>
      </c>
      <c r="W3" s="170">
        <f>SUMIF('Division Lvl'!$A$2:$A$418,$B3,'Division Lvl'!AG$2:AG$418)</f>
        <v>1962457.9320865651</v>
      </c>
      <c r="X3" s="165">
        <f t="shared" si="0"/>
        <v>15463401</v>
      </c>
      <c r="Y3" s="171">
        <f t="shared" si="1"/>
        <v>17742404.647928894</v>
      </c>
      <c r="Z3" s="172"/>
    </row>
    <row r="4" spans="1:26" x14ac:dyDescent="0.25">
      <c r="A4" s="163" t="str">
        <f>INDEX('Division Lvl'!$AO$2:$AO$418,MATCH(B4,'Division Lvl'!$A$2:$A$418,0))</f>
        <v>AU</v>
      </c>
      <c r="B4" s="164" t="s">
        <v>57</v>
      </c>
      <c r="C4" s="130" t="str">
        <f>INDEX('Division Lvl'!$B$2:$B$418,MATCH(B4,'Division Lvl'!$A$2:$A$418,0))</f>
        <v>Substation SCADA RTU replacement</v>
      </c>
      <c r="D4" s="165">
        <f>SUMIF('Division Lvl'!$A$2:$A$418,$B4,'Division Lvl'!I$2:I$418)</f>
        <v>2180000</v>
      </c>
      <c r="E4" s="166">
        <f>SUMIF('Division Lvl'!$A$2:$A$418,$B4,'Division Lvl'!J$2:J$418)</f>
        <v>2180000</v>
      </c>
      <c r="F4" s="166">
        <f>SUMIF('Division Lvl'!$A$2:$A$418,$B4,'Division Lvl'!K$2:K$418)</f>
        <v>2180000</v>
      </c>
      <c r="G4" s="166">
        <f>SUMIF('Division Lvl'!$A$2:$A$418,$B4,'Division Lvl'!L$2:L$418)</f>
        <v>2180000</v>
      </c>
      <c r="H4" s="166">
        <f>SUMIF('Division Lvl'!$A$2:$A$418,$B4,'Division Lvl'!M$2:M$418)</f>
        <v>2180000</v>
      </c>
      <c r="I4" s="166">
        <f>SUMIF('Division Lvl'!$A$2:$A$418,$B4,'Division Lvl'!N$2:N$418)</f>
        <v>2180000</v>
      </c>
      <c r="J4" s="166">
        <f>SUMIF('Division Lvl'!$A$2:$A$418,$B4,'Division Lvl'!O$2:O$418)</f>
        <v>2180000</v>
      </c>
      <c r="K4" s="166">
        <f>SUMIF('Division Lvl'!$A$2:$A$418,$B4,'Division Lvl'!P$2:P$418)</f>
        <v>2180000</v>
      </c>
      <c r="L4" s="166">
        <f>SUMIF('Division Lvl'!$A$2:$A$418,$B4,'Division Lvl'!Q$2:Q$418)</f>
        <v>2180000</v>
      </c>
      <c r="M4" s="167">
        <f>SUMIF('Division Lvl'!$A$2:$A$418,$B4,'Division Lvl'!R$2:R$418)</f>
        <v>2180000</v>
      </c>
      <c r="N4" s="168">
        <f>SUMIF('Division Lvl'!$A$2:$A$418,$B4,'Division Lvl'!X$2:X$418)</f>
        <v>2234500</v>
      </c>
      <c r="O4" s="169">
        <f>SUMIF('Division Lvl'!$A$2:$A$418,$B4,'Division Lvl'!Y$2:Y$418)</f>
        <v>2290362.5</v>
      </c>
      <c r="P4" s="169">
        <f>SUMIF('Division Lvl'!$A$2:$A$418,$B4,'Division Lvl'!Z$2:Z$418)</f>
        <v>2347621.5624999995</v>
      </c>
      <c r="Q4" s="169">
        <f>SUMIF('Division Lvl'!$A$2:$A$418,$B4,'Division Lvl'!AA$2:AA$418)</f>
        <v>2406312.1015624995</v>
      </c>
      <c r="R4" s="169">
        <f>SUMIF('Division Lvl'!$A$2:$A$418,$B4,'Division Lvl'!AB$2:AB$418)</f>
        <v>2466469.9041015618</v>
      </c>
      <c r="S4" s="169">
        <f>SUMIF('Division Lvl'!$A$2:$A$418,$B4,'Division Lvl'!AC$2:AC$418)</f>
        <v>2528131.6517041004</v>
      </c>
      <c r="T4" s="169">
        <f>SUMIF('Division Lvl'!$A$2:$A$418,$B4,'Division Lvl'!AD$2:AD$418)</f>
        <v>2591334.9429967031</v>
      </c>
      <c r="U4" s="169">
        <f>SUMIF('Division Lvl'!$A$2:$A$418,$B4,'Division Lvl'!AE$2:AE$418)</f>
        <v>2656118.3165716208</v>
      </c>
      <c r="V4" s="170">
        <f>SUMIF('Division Lvl'!$A$2:$A$418,$B4,'Division Lvl'!AF$2:AF$418)</f>
        <v>2722521.2744859108</v>
      </c>
      <c r="W4" s="170">
        <f>SUMIF('Division Lvl'!$A$2:$A$418,$B4,'Division Lvl'!AG$2:AG$418)</f>
        <v>2790584.3063480584</v>
      </c>
      <c r="X4" s="165">
        <f t="shared" si="0"/>
        <v>21800000</v>
      </c>
      <c r="Y4" s="171">
        <f t="shared" si="1"/>
        <v>25033956.560270455</v>
      </c>
      <c r="Z4" s="172"/>
    </row>
    <row r="5" spans="1:26" x14ac:dyDescent="0.25">
      <c r="A5" s="163" t="str">
        <f>INDEX('Division Lvl'!$AO$2:$AO$418,MATCH(B5,'Division Lvl'!$A$2:$A$418,0))</f>
        <v>AU</v>
      </c>
      <c r="B5" s="164" t="s">
        <v>58</v>
      </c>
      <c r="C5" s="130" t="str">
        <f>INDEX('Division Lvl'!$B$2:$B$418,MATCH(B5,'Division Lvl'!$A$2:$A$418,0))</f>
        <v>SCADA master station development software</v>
      </c>
      <c r="D5" s="165">
        <f>SUMIF('Division Lvl'!$A$2:$A$418,$B5,'Division Lvl'!I$2:I$418)</f>
        <v>1110000</v>
      </c>
      <c r="E5" s="166">
        <f>SUMIF('Division Lvl'!$A$2:$A$418,$B5,'Division Lvl'!J$2:J$418)</f>
        <v>1110000</v>
      </c>
      <c r="F5" s="166">
        <f>SUMIF('Division Lvl'!$A$2:$A$418,$B5,'Division Lvl'!K$2:K$418)</f>
        <v>2110000</v>
      </c>
      <c r="G5" s="166">
        <f>SUMIF('Division Lvl'!$A$2:$A$418,$B5,'Division Lvl'!L$2:L$418)</f>
        <v>2110000</v>
      </c>
      <c r="H5" s="166">
        <f>SUMIF('Division Lvl'!$A$2:$A$418,$B5,'Division Lvl'!M$2:M$418)</f>
        <v>1110000</v>
      </c>
      <c r="I5" s="166">
        <f>SUMIF('Division Lvl'!$A$2:$A$418,$B5,'Division Lvl'!N$2:N$418)</f>
        <v>1110000</v>
      </c>
      <c r="J5" s="166">
        <f>SUMIF('Division Lvl'!$A$2:$A$418,$B5,'Division Lvl'!O$2:O$418)</f>
        <v>1110000</v>
      </c>
      <c r="K5" s="166">
        <f>SUMIF('Division Lvl'!$A$2:$A$418,$B5,'Division Lvl'!P$2:P$418)</f>
        <v>2110000</v>
      </c>
      <c r="L5" s="166">
        <f>SUMIF('Division Lvl'!$A$2:$A$418,$B5,'Division Lvl'!Q$2:Q$418)</f>
        <v>2110000</v>
      </c>
      <c r="M5" s="167">
        <f>SUMIF('Division Lvl'!$A$2:$A$418,$B5,'Division Lvl'!R$2:R$418)</f>
        <v>1110000</v>
      </c>
      <c r="N5" s="168">
        <f>SUMIF('Division Lvl'!$A$2:$A$418,$B5,'Division Lvl'!X$2:X$418)</f>
        <v>1137750</v>
      </c>
      <c r="O5" s="169">
        <f>SUMIF('Division Lvl'!$A$2:$A$418,$B5,'Division Lvl'!Y$2:Y$418)</f>
        <v>1166193.75</v>
      </c>
      <c r="P5" s="169">
        <f>SUMIF('Division Lvl'!$A$2:$A$418,$B5,'Division Lvl'!Z$2:Z$418)</f>
        <v>2272239.2187499995</v>
      </c>
      <c r="Q5" s="169">
        <f>SUMIF('Division Lvl'!$A$2:$A$418,$B5,'Division Lvl'!AA$2:AA$418)</f>
        <v>2329045.1992187495</v>
      </c>
      <c r="R5" s="169">
        <f>SUMIF('Division Lvl'!$A$2:$A$418,$B5,'Division Lvl'!AB$2:AB$418)</f>
        <v>1255863.1163085934</v>
      </c>
      <c r="S5" s="169">
        <f>SUMIF('Division Lvl'!$A$2:$A$418,$B5,'Division Lvl'!AC$2:AC$418)</f>
        <v>1287259.6942163082</v>
      </c>
      <c r="T5" s="169">
        <f>SUMIF('Division Lvl'!$A$2:$A$418,$B5,'Division Lvl'!AD$2:AD$418)</f>
        <v>1319441.1865717159</v>
      </c>
      <c r="U5" s="169">
        <f>SUMIF('Division Lvl'!$A$2:$A$418,$B5,'Division Lvl'!AE$2:AE$418)</f>
        <v>2570830.1137459264</v>
      </c>
      <c r="V5" s="170">
        <f>SUMIF('Division Lvl'!$A$2:$A$418,$B5,'Division Lvl'!AF$2:AF$418)</f>
        <v>2635100.8665895741</v>
      </c>
      <c r="W5" s="170">
        <f>SUMIF('Division Lvl'!$A$2:$A$418,$B5,'Division Lvl'!AG$2:AG$418)</f>
        <v>1420893.8440579565</v>
      </c>
      <c r="X5" s="165">
        <f t="shared" si="0"/>
        <v>15100000</v>
      </c>
      <c r="Y5" s="171">
        <f t="shared" si="1"/>
        <v>17394616.989458822</v>
      </c>
      <c r="Z5" s="172"/>
    </row>
    <row r="6" spans="1:26" x14ac:dyDescent="0.25">
      <c r="A6" s="163" t="str">
        <f>INDEX('Division Lvl'!$AO$2:$AO$418,MATCH(B6,'Division Lvl'!$A$2:$A$418,0))</f>
        <v>CC</v>
      </c>
      <c r="B6" s="164" t="s">
        <v>60</v>
      </c>
      <c r="C6" s="130" t="str">
        <f>INDEX('Division Lvl'!$B$2:$B$418,MATCH(B6,'Division Lvl'!$A$2:$A$418,0))</f>
        <v>Communications development SCADA</v>
      </c>
      <c r="D6" s="165">
        <f>SUMIF('Division Lvl'!$A$2:$A$418,$B6,'Division Lvl'!I$2:I$418)</f>
        <v>625000</v>
      </c>
      <c r="E6" s="166">
        <f>SUMIF('Division Lvl'!$A$2:$A$418,$B6,'Division Lvl'!J$2:J$418)</f>
        <v>525000</v>
      </c>
      <c r="F6" s="166">
        <f>SUMIF('Division Lvl'!$A$2:$A$418,$B6,'Division Lvl'!K$2:K$418)</f>
        <v>525000</v>
      </c>
      <c r="G6" s="166">
        <f>SUMIF('Division Lvl'!$A$2:$A$418,$B6,'Division Lvl'!L$2:L$418)</f>
        <v>525000</v>
      </c>
      <c r="H6" s="166">
        <f>SUMIF('Division Lvl'!$A$2:$A$418,$B6,'Division Lvl'!M$2:M$418)</f>
        <v>525000</v>
      </c>
      <c r="I6" s="166">
        <f>SUMIF('Division Lvl'!$A$2:$A$418,$B6,'Division Lvl'!N$2:N$418)</f>
        <v>450000</v>
      </c>
      <c r="J6" s="166">
        <f>SUMIF('Division Lvl'!$A$2:$A$418,$B6,'Division Lvl'!O$2:O$418)</f>
        <v>450000</v>
      </c>
      <c r="K6" s="166">
        <f>SUMIF('Division Lvl'!$A$2:$A$418,$B6,'Division Lvl'!P$2:P$418)</f>
        <v>450000</v>
      </c>
      <c r="L6" s="166">
        <f>SUMIF('Division Lvl'!$A$2:$A$418,$B6,'Division Lvl'!Q$2:Q$418)</f>
        <v>450000</v>
      </c>
      <c r="M6" s="167">
        <f>SUMIF('Division Lvl'!$A$2:$A$418,$B6,'Division Lvl'!R$2:R$418)</f>
        <v>450000</v>
      </c>
      <c r="N6" s="168">
        <f>SUMIF('Division Lvl'!$A$2:$A$418,$B6,'Division Lvl'!X$2:X$418)</f>
        <v>640625</v>
      </c>
      <c r="O6" s="169">
        <f>SUMIF('Division Lvl'!$A$2:$A$418,$B6,'Division Lvl'!Y$2:Y$418)</f>
        <v>551578.125</v>
      </c>
      <c r="P6" s="169">
        <f>SUMIF('Division Lvl'!$A$2:$A$418,$B6,'Division Lvl'!Z$2:Z$418)</f>
        <v>565367.57812499988</v>
      </c>
      <c r="Q6" s="169">
        <f>SUMIF('Division Lvl'!$A$2:$A$418,$B6,'Division Lvl'!AA$2:AA$418)</f>
        <v>579501.76757812488</v>
      </c>
      <c r="R6" s="169">
        <f>SUMIF('Division Lvl'!$A$2:$A$418,$B6,'Division Lvl'!AB$2:AB$418)</f>
        <v>593989.31176757789</v>
      </c>
      <c r="S6" s="169">
        <f>SUMIF('Division Lvl'!$A$2:$A$418,$B6,'Division Lvl'!AC$2:AC$418)</f>
        <v>521862.03819580056</v>
      </c>
      <c r="T6" s="169">
        <f>SUMIF('Division Lvl'!$A$2:$A$418,$B6,'Division Lvl'!AD$2:AD$418)</f>
        <v>534908.5891506956</v>
      </c>
      <c r="U6" s="169">
        <f>SUMIF('Division Lvl'!$A$2:$A$418,$B6,'Division Lvl'!AE$2:AE$418)</f>
        <v>548281.303879463</v>
      </c>
      <c r="V6" s="170">
        <f>SUMIF('Division Lvl'!$A$2:$A$418,$B6,'Division Lvl'!AF$2:AF$418)</f>
        <v>561988.33647644939</v>
      </c>
      <c r="W6" s="170">
        <f>SUMIF('Division Lvl'!$A$2:$A$418,$B6,'Division Lvl'!AG$2:AG$418)</f>
        <v>576038.04488836066</v>
      </c>
      <c r="X6" s="165">
        <f t="shared" si="0"/>
        <v>4975000</v>
      </c>
      <c r="Y6" s="171">
        <f t="shared" si="1"/>
        <v>5674140.0950614717</v>
      </c>
      <c r="Z6" s="172"/>
    </row>
    <row r="7" spans="1:26" x14ac:dyDescent="0.25">
      <c r="A7" s="163" t="str">
        <f>INDEX('Division Lvl'!$AO$2:$AO$418,MATCH(B7,'Division Lvl'!$A$2:$A$418,0))</f>
        <v>CC</v>
      </c>
      <c r="B7" s="164" t="s">
        <v>61</v>
      </c>
      <c r="C7" s="130" t="str">
        <f>INDEX('Division Lvl'!$B$2:$B$418,MATCH(B7,'Division Lvl'!$A$2:$A$418,0))</f>
        <v>SCADA radio repeaters</v>
      </c>
      <c r="D7" s="165">
        <f>SUMIF('Division Lvl'!$A$2:$A$418,$B7,'Division Lvl'!I$2:I$418)</f>
        <v>880000</v>
      </c>
      <c r="E7" s="166">
        <f>SUMIF('Division Lvl'!$A$2:$A$418,$B7,'Division Lvl'!J$2:J$418)</f>
        <v>840000</v>
      </c>
      <c r="F7" s="166">
        <f>SUMIF('Division Lvl'!$A$2:$A$418,$B7,'Division Lvl'!K$2:K$418)</f>
        <v>850000</v>
      </c>
      <c r="G7" s="166">
        <f>SUMIF('Division Lvl'!$A$2:$A$418,$B7,'Division Lvl'!L$2:L$418)</f>
        <v>690000</v>
      </c>
      <c r="H7" s="166">
        <f>SUMIF('Division Lvl'!$A$2:$A$418,$B7,'Division Lvl'!M$2:M$418)</f>
        <v>640000</v>
      </c>
      <c r="I7" s="166">
        <f>SUMIF('Division Lvl'!$A$2:$A$418,$B7,'Division Lvl'!N$2:N$418)</f>
        <v>740000</v>
      </c>
      <c r="J7" s="166">
        <f>SUMIF('Division Lvl'!$A$2:$A$418,$B7,'Division Lvl'!O$2:O$418)</f>
        <v>620000</v>
      </c>
      <c r="K7" s="166">
        <f>SUMIF('Division Lvl'!$A$2:$A$418,$B7,'Division Lvl'!P$2:P$418)</f>
        <v>610000</v>
      </c>
      <c r="L7" s="166">
        <f>SUMIF('Division Lvl'!$A$2:$A$418,$B7,'Division Lvl'!Q$2:Q$418)</f>
        <v>590000</v>
      </c>
      <c r="M7" s="167">
        <f>SUMIF('Division Lvl'!$A$2:$A$418,$B7,'Division Lvl'!R$2:R$418)</f>
        <v>490000</v>
      </c>
      <c r="N7" s="168">
        <f>SUMIF('Division Lvl'!$A$2:$A$418,$B7,'Division Lvl'!X$2:X$418)</f>
        <v>901999.99999999988</v>
      </c>
      <c r="O7" s="169">
        <f>SUMIF('Division Lvl'!$A$2:$A$418,$B7,'Division Lvl'!Y$2:Y$418)</f>
        <v>882524.99999999988</v>
      </c>
      <c r="P7" s="169">
        <f>SUMIF('Division Lvl'!$A$2:$A$418,$B7,'Division Lvl'!Z$2:Z$418)</f>
        <v>915357.03124999988</v>
      </c>
      <c r="Q7" s="169">
        <f>SUMIF('Division Lvl'!$A$2:$A$418,$B7,'Division Lvl'!AA$2:AA$418)</f>
        <v>761630.89453124988</v>
      </c>
      <c r="R7" s="169">
        <f>SUMIF('Division Lvl'!$A$2:$A$418,$B7,'Division Lvl'!AB$2:AB$418)</f>
        <v>724101.25624999974</v>
      </c>
      <c r="S7" s="169">
        <f>SUMIF('Division Lvl'!$A$2:$A$418,$B7,'Division Lvl'!AC$2:AC$418)</f>
        <v>858173.12947753875</v>
      </c>
      <c r="T7" s="169">
        <f>SUMIF('Division Lvl'!$A$2:$A$418,$B7,'Division Lvl'!AD$2:AD$418)</f>
        <v>736985.16727429174</v>
      </c>
      <c r="U7" s="169">
        <f>SUMIF('Division Lvl'!$A$2:$A$418,$B7,'Division Lvl'!AE$2:AE$418)</f>
        <v>743225.76748104976</v>
      </c>
      <c r="V7" s="170">
        <f>SUMIF('Division Lvl'!$A$2:$A$418,$B7,'Division Lvl'!AF$2:AF$418)</f>
        <v>736829.15226912266</v>
      </c>
      <c r="W7" s="170">
        <f>SUMIF('Division Lvl'!$A$2:$A$418,$B7,'Division Lvl'!AG$2:AG$418)</f>
        <v>627241.42665621499</v>
      </c>
      <c r="X7" s="165">
        <f t="shared" si="0"/>
        <v>6950000</v>
      </c>
      <c r="Y7" s="171">
        <f t="shared" si="1"/>
        <v>7888068.8251894657</v>
      </c>
      <c r="Z7" s="172"/>
    </row>
    <row r="8" spans="1:26" x14ac:dyDescent="0.25">
      <c r="A8" s="163" t="str">
        <f>INDEX('Division Lvl'!$AO$2:$AO$418,MATCH(B8,'Division Lvl'!$A$2:$A$418,0))</f>
        <v>CC</v>
      </c>
      <c r="B8" s="164" t="s">
        <v>62</v>
      </c>
      <c r="C8" s="130" t="str">
        <f>INDEX('Division Lvl'!$B$2:$B$418,MATCH(B8,'Division Lvl'!$A$2:$A$418,0))</f>
        <v>Microwave refurbishment and extension</v>
      </c>
      <c r="D8" s="165">
        <f>SUMIF('Division Lvl'!$A$2:$A$418,$B8,'Division Lvl'!I$2:I$418)</f>
        <v>670000</v>
      </c>
      <c r="E8" s="166">
        <f>SUMIF('Division Lvl'!$A$2:$A$418,$B8,'Division Lvl'!J$2:J$418)</f>
        <v>670000</v>
      </c>
      <c r="F8" s="166">
        <f>SUMIF('Division Lvl'!$A$2:$A$418,$B8,'Division Lvl'!K$2:K$418)</f>
        <v>490000</v>
      </c>
      <c r="G8" s="166">
        <f>SUMIF('Division Lvl'!$A$2:$A$418,$B8,'Division Lvl'!L$2:L$418)</f>
        <v>430000</v>
      </c>
      <c r="H8" s="166">
        <f>SUMIF('Division Lvl'!$A$2:$A$418,$B8,'Division Lvl'!M$2:M$418)</f>
        <v>280000</v>
      </c>
      <c r="I8" s="166">
        <f>SUMIF('Division Lvl'!$A$2:$A$418,$B8,'Division Lvl'!N$2:N$418)</f>
        <v>940000</v>
      </c>
      <c r="J8" s="166">
        <f>SUMIF('Division Lvl'!$A$2:$A$418,$B8,'Division Lvl'!O$2:O$418)</f>
        <v>1550000</v>
      </c>
      <c r="K8" s="166">
        <f>SUMIF('Division Lvl'!$A$2:$A$418,$B8,'Division Lvl'!P$2:P$418)</f>
        <v>1230000</v>
      </c>
      <c r="L8" s="166">
        <f>SUMIF('Division Lvl'!$A$2:$A$418,$B8,'Division Lvl'!Q$2:Q$418)</f>
        <v>1520000</v>
      </c>
      <c r="M8" s="167">
        <f>SUMIF('Division Lvl'!$A$2:$A$418,$B8,'Division Lvl'!R$2:R$418)</f>
        <v>930000</v>
      </c>
      <c r="N8" s="168">
        <f>SUMIF('Division Lvl'!$A$2:$A$418,$B8,'Division Lvl'!X$2:X$418)</f>
        <v>686749.99999999988</v>
      </c>
      <c r="O8" s="169">
        <f>SUMIF('Division Lvl'!$A$2:$A$418,$B8,'Division Lvl'!Y$2:Y$418)</f>
        <v>703918.75</v>
      </c>
      <c r="P8" s="169">
        <f>SUMIF('Division Lvl'!$A$2:$A$418,$B8,'Division Lvl'!Z$2:Z$418)</f>
        <v>527676.40624999988</v>
      </c>
      <c r="Q8" s="169">
        <f>SUMIF('Division Lvl'!$A$2:$A$418,$B8,'Division Lvl'!AA$2:AA$418)</f>
        <v>474639.54296874988</v>
      </c>
      <c r="R8" s="169">
        <f>SUMIF('Division Lvl'!$A$2:$A$418,$B8,'Division Lvl'!AB$2:AB$418)</f>
        <v>316794.2996093749</v>
      </c>
      <c r="S8" s="169">
        <f>SUMIF('Division Lvl'!$A$2:$A$418,$B8,'Division Lvl'!AC$2:AC$418)</f>
        <v>1090111.8131201167</v>
      </c>
      <c r="T8" s="169">
        <f>SUMIF('Division Lvl'!$A$2:$A$418,$B8,'Division Lvl'!AD$2:AD$418)</f>
        <v>1842462.9181857293</v>
      </c>
      <c r="U8" s="169">
        <f>SUMIF('Division Lvl'!$A$2:$A$418,$B8,'Division Lvl'!AE$2:AE$418)</f>
        <v>1498635.5639371988</v>
      </c>
      <c r="V8" s="170">
        <f>SUMIF('Division Lvl'!$A$2:$A$418,$B8,'Division Lvl'!AF$2:AF$418)</f>
        <v>1898271.7143204515</v>
      </c>
      <c r="W8" s="170">
        <f>SUMIF('Division Lvl'!$A$2:$A$418,$B8,'Division Lvl'!AG$2:AG$418)</f>
        <v>1190478.6261026121</v>
      </c>
      <c r="X8" s="165">
        <f t="shared" si="0"/>
        <v>8710000</v>
      </c>
      <c r="Y8" s="171">
        <f t="shared" si="1"/>
        <v>10229739.634494232</v>
      </c>
      <c r="Z8" s="172"/>
    </row>
    <row r="9" spans="1:26" x14ac:dyDescent="0.25">
      <c r="A9" s="163" t="str">
        <f>INDEX('Division Lvl'!$AO$2:$AO$418,MATCH(B9,'Division Lvl'!$A$2:$A$418,0))</f>
        <v>DS</v>
      </c>
      <c r="B9" s="164" t="s">
        <v>48</v>
      </c>
      <c r="C9" s="130" t="str">
        <f>INDEX('Division Lvl'!$B$2:$B$418,MATCH(B9,'Division Lvl'!$A$2:$A$418,0))</f>
        <v>Pole substation refurbishment</v>
      </c>
      <c r="D9" s="165">
        <f>SUMIF('Division Lvl'!$A$2:$A$418,$B9,'Division Lvl'!I$2:I$418)</f>
        <v>700000</v>
      </c>
      <c r="E9" s="166">
        <f>SUMIF('Division Lvl'!$A$2:$A$418,$B9,'Division Lvl'!J$2:J$418)</f>
        <v>700000</v>
      </c>
      <c r="F9" s="166">
        <f>SUMIF('Division Lvl'!$A$2:$A$418,$B9,'Division Lvl'!K$2:K$418)</f>
        <v>700000</v>
      </c>
      <c r="G9" s="166">
        <f>SUMIF('Division Lvl'!$A$2:$A$418,$B9,'Division Lvl'!L$2:L$418)</f>
        <v>750000</v>
      </c>
      <c r="H9" s="166">
        <f>SUMIF('Division Lvl'!$A$2:$A$418,$B9,'Division Lvl'!M$2:M$418)</f>
        <v>800000</v>
      </c>
      <c r="I9" s="166">
        <f>SUMIF('Division Lvl'!$A$2:$A$418,$B9,'Division Lvl'!N$2:N$418)</f>
        <v>800000</v>
      </c>
      <c r="J9" s="166">
        <f>SUMIF('Division Lvl'!$A$2:$A$418,$B9,'Division Lvl'!O$2:O$418)</f>
        <v>800000</v>
      </c>
      <c r="K9" s="166">
        <f>SUMIF('Division Lvl'!$A$2:$A$418,$B9,'Division Lvl'!P$2:P$418)</f>
        <v>800000</v>
      </c>
      <c r="L9" s="166">
        <f>SUMIF('Division Lvl'!$A$2:$A$418,$B9,'Division Lvl'!Q$2:Q$418)</f>
        <v>800000</v>
      </c>
      <c r="M9" s="167">
        <f>SUMIF('Division Lvl'!$A$2:$A$418,$B9,'Division Lvl'!R$2:R$418)</f>
        <v>800000</v>
      </c>
      <c r="N9" s="168">
        <f>SUMIF('Division Lvl'!$A$2:$A$418,$B9,'Division Lvl'!X$2:X$418)</f>
        <v>717499.99999999988</v>
      </c>
      <c r="O9" s="169">
        <f>SUMIF('Division Lvl'!$A$2:$A$418,$B9,'Division Lvl'!Y$2:Y$418)</f>
        <v>735437.5</v>
      </c>
      <c r="P9" s="169">
        <f>SUMIF('Division Lvl'!$A$2:$A$418,$B9,'Division Lvl'!Z$2:Z$418)</f>
        <v>753823.43749999988</v>
      </c>
      <c r="Q9" s="169">
        <f>SUMIF('Division Lvl'!$A$2:$A$418,$B9,'Division Lvl'!AA$2:AA$418)</f>
        <v>827859.66796874977</v>
      </c>
      <c r="R9" s="169">
        <f>SUMIF('Division Lvl'!$A$2:$A$418,$B9,'Division Lvl'!AB$2:AB$418)</f>
        <v>905126.57031249977</v>
      </c>
      <c r="S9" s="169">
        <f>SUMIF('Division Lvl'!$A$2:$A$418,$B9,'Division Lvl'!AC$2:AC$418)</f>
        <v>927754.7345703122</v>
      </c>
      <c r="T9" s="169">
        <f>SUMIF('Division Lvl'!$A$2:$A$418,$B9,'Division Lvl'!AD$2:AD$418)</f>
        <v>950948.60293457005</v>
      </c>
      <c r="U9" s="169">
        <f>SUMIF('Division Lvl'!$A$2:$A$418,$B9,'Division Lvl'!AE$2:AE$418)</f>
        <v>974722.31800793414</v>
      </c>
      <c r="V9" s="170">
        <f>SUMIF('Division Lvl'!$A$2:$A$418,$B9,'Division Lvl'!AF$2:AF$418)</f>
        <v>999090.37595813232</v>
      </c>
      <c r="W9" s="170">
        <f>SUMIF('Division Lvl'!$A$2:$A$418,$B9,'Division Lvl'!AG$2:AG$418)</f>
        <v>1024067.6353570856</v>
      </c>
      <c r="X9" s="165">
        <f t="shared" si="0"/>
        <v>7650000</v>
      </c>
      <c r="Y9" s="171">
        <f t="shared" si="1"/>
        <v>8816330.8426092844</v>
      </c>
      <c r="Z9" s="172"/>
    </row>
    <row r="10" spans="1:26" x14ac:dyDescent="0.25">
      <c r="A10" s="163" t="str">
        <f>INDEX('Division Lvl'!$AO$2:$AO$418,MATCH(B10,'Division Lvl'!$A$2:$A$418,0))</f>
        <v>DS</v>
      </c>
      <c r="B10" s="164" t="s">
        <v>49</v>
      </c>
      <c r="C10" s="130" t="str">
        <f>INDEX('Division Lvl'!$B$2:$B$418,MATCH(B10,'Division Lvl'!$A$2:$A$418,0))</f>
        <v>Distribution pole replacement</v>
      </c>
      <c r="D10" s="165">
        <f>SUMIF('Division Lvl'!$A$2:$A$418,$B10,'Division Lvl'!I$2:I$418)</f>
        <v>11330000</v>
      </c>
      <c r="E10" s="166">
        <f>SUMIF('Division Lvl'!$A$2:$A$418,$B10,'Division Lvl'!J$2:J$418)</f>
        <v>12100000</v>
      </c>
      <c r="F10" s="166">
        <f>SUMIF('Division Lvl'!$A$2:$A$418,$B10,'Division Lvl'!K$2:K$418)</f>
        <v>12870000</v>
      </c>
      <c r="G10" s="166">
        <f>SUMIF('Division Lvl'!$A$2:$A$418,$B10,'Division Lvl'!L$2:L$418)</f>
        <v>13640000</v>
      </c>
      <c r="H10" s="166">
        <f>SUMIF('Division Lvl'!$A$2:$A$418,$B10,'Division Lvl'!M$2:M$418)</f>
        <v>14410000</v>
      </c>
      <c r="I10" s="166">
        <f>SUMIF('Division Lvl'!$A$2:$A$418,$B10,'Division Lvl'!N$2:N$418)</f>
        <v>15180000</v>
      </c>
      <c r="J10" s="166">
        <f>SUMIF('Division Lvl'!$A$2:$A$418,$B10,'Division Lvl'!O$2:O$418)</f>
        <v>16720000</v>
      </c>
      <c r="K10" s="166">
        <f>SUMIF('Division Lvl'!$A$2:$A$418,$B10,'Division Lvl'!P$2:P$418)</f>
        <v>17490000</v>
      </c>
      <c r="L10" s="166">
        <f>SUMIF('Division Lvl'!$A$2:$A$418,$B10,'Division Lvl'!Q$2:Q$418)</f>
        <v>17490000</v>
      </c>
      <c r="M10" s="167">
        <f>SUMIF('Division Lvl'!$A$2:$A$418,$B10,'Division Lvl'!R$2:R$418)</f>
        <v>17490000</v>
      </c>
      <c r="N10" s="168">
        <f>SUMIF('Division Lvl'!$A$2:$A$418,$B10,'Division Lvl'!X$2:X$418)</f>
        <v>11613249.999999998</v>
      </c>
      <c r="O10" s="169">
        <f>SUMIF('Division Lvl'!$A$2:$A$418,$B10,'Division Lvl'!Y$2:Y$418)</f>
        <v>12712562.499999998</v>
      </c>
      <c r="P10" s="169">
        <f>SUMIF('Division Lvl'!$A$2:$A$418,$B10,'Division Lvl'!Z$2:Z$418)</f>
        <v>13859582.343749998</v>
      </c>
      <c r="Q10" s="169">
        <f>SUMIF('Division Lvl'!$A$2:$A$418,$B10,'Division Lvl'!AA$2:AA$418)</f>
        <v>15056007.828124996</v>
      </c>
      <c r="R10" s="169">
        <f>SUMIF('Division Lvl'!$A$2:$A$418,$B10,'Division Lvl'!AB$2:AB$418)</f>
        <v>16303592.347753901</v>
      </c>
      <c r="S10" s="169">
        <f>SUMIF('Division Lvl'!$A$2:$A$418,$B10,'Division Lvl'!AC$2:AC$418)</f>
        <v>17604146.088471673</v>
      </c>
      <c r="T10" s="169">
        <f>SUMIF('Division Lvl'!$A$2:$A$418,$B10,'Division Lvl'!AD$2:AD$418)</f>
        <v>19874825.801332515</v>
      </c>
      <c r="U10" s="169">
        <f>SUMIF('Division Lvl'!$A$2:$A$418,$B10,'Division Lvl'!AE$2:AE$418)</f>
        <v>21309866.677448459</v>
      </c>
      <c r="V10" s="170">
        <f>SUMIF('Division Lvl'!$A$2:$A$418,$B10,'Division Lvl'!AF$2:AF$418)</f>
        <v>21842613.34438467</v>
      </c>
      <c r="W10" s="170">
        <f>SUMIF('Division Lvl'!$A$2:$A$418,$B10,'Division Lvl'!AG$2:AG$418)</f>
        <v>22388678.677994285</v>
      </c>
      <c r="X10" s="165">
        <f t="shared" si="0"/>
        <v>148720000</v>
      </c>
      <c r="Y10" s="171">
        <f t="shared" si="1"/>
        <v>172565125.6092605</v>
      </c>
      <c r="Z10" s="172"/>
    </row>
    <row r="11" spans="1:26" x14ac:dyDescent="0.25">
      <c r="A11" s="163" t="str">
        <f>INDEX('Division Lvl'!$AO$2:$AO$418,MATCH(B11,'Division Lvl'!$A$2:$A$418,0))</f>
        <v>DS</v>
      </c>
      <c r="B11" s="164" t="s">
        <v>50</v>
      </c>
      <c r="C11" s="130" t="str">
        <f>INDEX('Division Lvl'!$B$2:$B$418,MATCH(B11,'Division Lvl'!$A$2:$A$418,0))</f>
        <v>LV CONSAC cable replacement</v>
      </c>
      <c r="D11" s="165">
        <f>SUMIF('Division Lvl'!$A$2:$A$418,$B11,'Division Lvl'!I$2:I$418)</f>
        <v>6750000</v>
      </c>
      <c r="E11" s="166">
        <f>SUMIF('Division Lvl'!$A$2:$A$418,$B11,'Division Lvl'!J$2:J$418)</f>
        <v>7500000</v>
      </c>
      <c r="F11" s="166">
        <f>SUMIF('Division Lvl'!$A$2:$A$418,$B11,'Division Lvl'!K$2:K$418)</f>
        <v>9750000</v>
      </c>
      <c r="G11" s="166">
        <f>SUMIF('Division Lvl'!$A$2:$A$418,$B11,'Division Lvl'!L$2:L$418)</f>
        <v>9750000</v>
      </c>
      <c r="H11" s="166">
        <f>SUMIF('Division Lvl'!$A$2:$A$418,$B11,'Division Lvl'!M$2:M$418)</f>
        <v>11250000</v>
      </c>
      <c r="I11" s="166">
        <f>SUMIF('Division Lvl'!$A$2:$A$418,$B11,'Division Lvl'!N$2:N$418)</f>
        <v>11250000</v>
      </c>
      <c r="J11" s="166">
        <f>SUMIF('Division Lvl'!$A$2:$A$418,$B11,'Division Lvl'!O$2:O$418)</f>
        <v>12000000</v>
      </c>
      <c r="K11" s="166">
        <f>SUMIF('Division Lvl'!$A$2:$A$418,$B11,'Division Lvl'!P$2:P$418)</f>
        <v>12000000</v>
      </c>
      <c r="L11" s="166">
        <f>SUMIF('Division Lvl'!$A$2:$A$418,$B11,'Division Lvl'!Q$2:Q$418)</f>
        <v>12750000</v>
      </c>
      <c r="M11" s="167">
        <f>SUMIF('Division Lvl'!$A$2:$A$418,$B11,'Division Lvl'!R$2:R$418)</f>
        <v>12750000</v>
      </c>
      <c r="N11" s="168">
        <f>SUMIF('Division Lvl'!$A$2:$A$418,$B11,'Division Lvl'!X$2:X$418)</f>
        <v>6918749.9999999991</v>
      </c>
      <c r="O11" s="169">
        <f>SUMIF('Division Lvl'!$A$2:$A$418,$B11,'Division Lvl'!Y$2:Y$418)</f>
        <v>7879687.4999999991</v>
      </c>
      <c r="P11" s="169">
        <f>SUMIF('Division Lvl'!$A$2:$A$418,$B11,'Division Lvl'!Z$2:Z$418)</f>
        <v>10499683.593749998</v>
      </c>
      <c r="Q11" s="169">
        <f>SUMIF('Division Lvl'!$A$2:$A$418,$B11,'Division Lvl'!AA$2:AA$418)</f>
        <v>10762175.683593748</v>
      </c>
      <c r="R11" s="169">
        <f>SUMIF('Division Lvl'!$A$2:$A$418,$B11,'Division Lvl'!AB$2:AB$418)</f>
        <v>12728342.395019528</v>
      </c>
      <c r="S11" s="169">
        <f>SUMIF('Division Lvl'!$A$2:$A$418,$B11,'Division Lvl'!AC$2:AC$418)</f>
        <v>13046550.954895014</v>
      </c>
      <c r="T11" s="169">
        <f>SUMIF('Division Lvl'!$A$2:$A$418,$B11,'Division Lvl'!AD$2:AD$418)</f>
        <v>14264229.04401855</v>
      </c>
      <c r="U11" s="169">
        <f>SUMIF('Division Lvl'!$A$2:$A$418,$B11,'Division Lvl'!AE$2:AE$418)</f>
        <v>14620834.770119013</v>
      </c>
      <c r="V11" s="170">
        <f>SUMIF('Division Lvl'!$A$2:$A$418,$B11,'Division Lvl'!AF$2:AF$418)</f>
        <v>15923002.866832735</v>
      </c>
      <c r="W11" s="170">
        <f>SUMIF('Division Lvl'!$A$2:$A$418,$B11,'Division Lvl'!AG$2:AG$418)</f>
        <v>16321077.938503554</v>
      </c>
      <c r="X11" s="165">
        <f t="shared" si="0"/>
        <v>105750000</v>
      </c>
      <c r="Y11" s="171">
        <f t="shared" si="1"/>
        <v>122964334.74673212</v>
      </c>
      <c r="Z11" s="172"/>
    </row>
    <row r="12" spans="1:26" x14ac:dyDescent="0.25">
      <c r="A12" s="163" t="str">
        <f>INDEX('Division Lvl'!$AO$2:$AO$418,MATCH(B12,'Division Lvl'!$A$2:$A$418,0))</f>
        <v>DS</v>
      </c>
      <c r="B12" s="164" t="s">
        <v>51</v>
      </c>
      <c r="C12" s="130" t="str">
        <f>INDEX('Division Lvl'!$B$2:$B$418,MATCH(B12,'Division Lvl'!$A$2:$A$418,0))</f>
        <v>Service wire replacement program</v>
      </c>
      <c r="D12" s="165">
        <f>SUMIF('Division Lvl'!$A$2:$A$418,$B12,'Division Lvl'!I$2:I$418)</f>
        <v>9200000</v>
      </c>
      <c r="E12" s="166">
        <f>SUMIF('Division Lvl'!$A$2:$A$418,$B12,'Division Lvl'!J$2:J$418)</f>
        <v>9300000</v>
      </c>
      <c r="F12" s="166">
        <f>SUMIF('Division Lvl'!$A$2:$A$418,$B12,'Division Lvl'!K$2:K$418)</f>
        <v>9300000</v>
      </c>
      <c r="G12" s="166">
        <f>SUMIF('Division Lvl'!$A$2:$A$418,$B12,'Division Lvl'!L$2:L$418)</f>
        <v>9450000</v>
      </c>
      <c r="H12" s="166">
        <f>SUMIF('Division Lvl'!$A$2:$A$418,$B12,'Division Lvl'!M$2:M$418)</f>
        <v>9800000</v>
      </c>
      <c r="I12" s="166">
        <f>SUMIF('Division Lvl'!$A$2:$A$418,$B12,'Division Lvl'!N$2:N$418)</f>
        <v>9800000</v>
      </c>
      <c r="J12" s="166">
        <f>SUMIF('Division Lvl'!$A$2:$A$418,$B12,'Division Lvl'!O$2:O$418)</f>
        <v>10300000</v>
      </c>
      <c r="K12" s="166">
        <f>SUMIF('Division Lvl'!$A$2:$A$418,$B12,'Division Lvl'!P$2:P$418)</f>
        <v>10300000</v>
      </c>
      <c r="L12" s="166">
        <f>SUMIF('Division Lvl'!$A$2:$A$418,$B12,'Division Lvl'!Q$2:Q$418)</f>
        <v>10800000</v>
      </c>
      <c r="M12" s="167">
        <f>SUMIF('Division Lvl'!$A$2:$A$418,$B12,'Division Lvl'!R$2:R$418)</f>
        <v>10800000</v>
      </c>
      <c r="N12" s="168">
        <f>SUMIF('Division Lvl'!$A$2:$A$418,$B12,'Division Lvl'!X$2:X$418)</f>
        <v>9430000</v>
      </c>
      <c r="O12" s="169">
        <f>SUMIF('Division Lvl'!$A$2:$A$418,$B12,'Division Lvl'!Y$2:Y$418)</f>
        <v>9770812.5</v>
      </c>
      <c r="P12" s="169">
        <f>SUMIF('Division Lvl'!$A$2:$A$418,$B12,'Division Lvl'!Z$2:Z$418)</f>
        <v>10015082.812499998</v>
      </c>
      <c r="Q12" s="169">
        <f>SUMIF('Division Lvl'!$A$2:$A$418,$B12,'Division Lvl'!AA$2:AA$418)</f>
        <v>10431031.816406248</v>
      </c>
      <c r="R12" s="169">
        <f>SUMIF('Division Lvl'!$A$2:$A$418,$B12,'Division Lvl'!AB$2:AB$418)</f>
        <v>11087800.486328121</v>
      </c>
      <c r="S12" s="169">
        <f>SUMIF('Division Lvl'!$A$2:$A$418,$B12,'Division Lvl'!AC$2:AC$418)</f>
        <v>11364995.498486323</v>
      </c>
      <c r="T12" s="169">
        <f>SUMIF('Division Lvl'!$A$2:$A$418,$B12,'Division Lvl'!AD$2:AD$418)</f>
        <v>12243463.262782589</v>
      </c>
      <c r="U12" s="169">
        <f>SUMIF('Division Lvl'!$A$2:$A$418,$B12,'Division Lvl'!AE$2:AE$418)</f>
        <v>12549549.844352152</v>
      </c>
      <c r="V12" s="170">
        <f>SUMIF('Division Lvl'!$A$2:$A$418,$B12,'Division Lvl'!AF$2:AF$418)</f>
        <v>13487720.075434787</v>
      </c>
      <c r="W12" s="170">
        <f>SUMIF('Division Lvl'!$A$2:$A$418,$B12,'Division Lvl'!AG$2:AG$418)</f>
        <v>13824913.077320656</v>
      </c>
      <c r="X12" s="165">
        <f t="shared" si="0"/>
        <v>99050000</v>
      </c>
      <c r="Y12" s="171">
        <f t="shared" si="1"/>
        <v>114205369.37361088</v>
      </c>
      <c r="Z12" s="172"/>
    </row>
    <row r="13" spans="1:26" x14ac:dyDescent="0.25">
      <c r="A13" s="163" t="str">
        <f>INDEX('Division Lvl'!$AO$2:$AO$418,MATCH(B13,'Division Lvl'!$A$2:$A$418,0))</f>
        <v>DS</v>
      </c>
      <c r="B13" s="164" t="s">
        <v>53</v>
      </c>
      <c r="C13" s="130" t="str">
        <f>INDEX('Division Lvl'!$B$2:$B$418,MATCH(B13,'Division Lvl'!$A$2:$A$418,0))</f>
        <v>Traffic black spot remediation</v>
      </c>
      <c r="D13" s="165">
        <f>SUMIF('Division Lvl'!$A$2:$A$418,$B13,'Division Lvl'!I$2:I$418)</f>
        <v>1000000</v>
      </c>
      <c r="E13" s="166">
        <f>SUMIF('Division Lvl'!$A$2:$A$418,$B13,'Division Lvl'!J$2:J$418)</f>
        <v>1000000</v>
      </c>
      <c r="F13" s="166">
        <f>SUMIF('Division Lvl'!$A$2:$A$418,$B13,'Division Lvl'!K$2:K$418)</f>
        <v>1000000</v>
      </c>
      <c r="G13" s="166">
        <f>SUMIF('Division Lvl'!$A$2:$A$418,$B13,'Division Lvl'!L$2:L$418)</f>
        <v>1000000</v>
      </c>
      <c r="H13" s="166">
        <f>SUMIF('Division Lvl'!$A$2:$A$418,$B13,'Division Lvl'!M$2:M$418)</f>
        <v>1000000</v>
      </c>
      <c r="I13" s="166">
        <f>SUMIF('Division Lvl'!$A$2:$A$418,$B13,'Division Lvl'!N$2:N$418)</f>
        <v>1000000</v>
      </c>
      <c r="J13" s="166">
        <f>SUMIF('Division Lvl'!$A$2:$A$418,$B13,'Division Lvl'!O$2:O$418)</f>
        <v>1000000</v>
      </c>
      <c r="K13" s="166">
        <f>SUMIF('Division Lvl'!$A$2:$A$418,$B13,'Division Lvl'!P$2:P$418)</f>
        <v>1000000</v>
      </c>
      <c r="L13" s="166">
        <f>SUMIF('Division Lvl'!$A$2:$A$418,$B13,'Division Lvl'!Q$2:Q$418)</f>
        <v>1000000</v>
      </c>
      <c r="M13" s="167">
        <f>SUMIF('Division Lvl'!$A$2:$A$418,$B13,'Division Lvl'!R$2:R$418)</f>
        <v>1000000</v>
      </c>
      <c r="N13" s="168">
        <f>SUMIF('Division Lvl'!$A$2:$A$418,$B13,'Division Lvl'!X$2:X$418)</f>
        <v>1024999.9999999999</v>
      </c>
      <c r="O13" s="169">
        <f>SUMIF('Division Lvl'!$A$2:$A$418,$B13,'Division Lvl'!Y$2:Y$418)</f>
        <v>1050625</v>
      </c>
      <c r="P13" s="169">
        <f>SUMIF('Division Lvl'!$A$2:$A$418,$B13,'Division Lvl'!Z$2:Z$418)</f>
        <v>1076890.6249999998</v>
      </c>
      <c r="Q13" s="169">
        <f>SUMIF('Division Lvl'!$A$2:$A$418,$B13,'Division Lvl'!AA$2:AA$418)</f>
        <v>1103812.8906249998</v>
      </c>
      <c r="R13" s="169">
        <f>SUMIF('Division Lvl'!$A$2:$A$418,$B13,'Division Lvl'!AB$2:AB$418)</f>
        <v>1131408.2128906248</v>
      </c>
      <c r="S13" s="169">
        <f>SUMIF('Division Lvl'!$A$2:$A$418,$B13,'Division Lvl'!AC$2:AC$418)</f>
        <v>1159693.4182128902</v>
      </c>
      <c r="T13" s="169">
        <f>SUMIF('Division Lvl'!$A$2:$A$418,$B13,'Division Lvl'!AD$2:AD$418)</f>
        <v>1188685.7536682126</v>
      </c>
      <c r="U13" s="169">
        <f>SUMIF('Division Lvl'!$A$2:$A$418,$B13,'Division Lvl'!AE$2:AE$418)</f>
        <v>1218402.8975099176</v>
      </c>
      <c r="V13" s="170">
        <f>SUMIF('Division Lvl'!$A$2:$A$418,$B13,'Division Lvl'!AF$2:AF$418)</f>
        <v>1248862.9699476655</v>
      </c>
      <c r="W13" s="170">
        <f>SUMIF('Division Lvl'!$A$2:$A$418,$B13,'Division Lvl'!AG$2:AG$418)</f>
        <v>1280084.544196357</v>
      </c>
      <c r="X13" s="165">
        <f t="shared" si="0"/>
        <v>10000000</v>
      </c>
      <c r="Y13" s="171">
        <f t="shared" si="1"/>
        <v>11483466.312050667</v>
      </c>
      <c r="Z13" s="172"/>
    </row>
    <row r="14" spans="1:26" x14ac:dyDescent="0.25">
      <c r="A14" s="163" t="str">
        <f>INDEX('Division Lvl'!$AO$2:$AO$418,MATCH(B14,'Division Lvl'!$A$2:$A$418,0))</f>
        <v>DS</v>
      </c>
      <c r="B14" s="164" t="s">
        <v>55</v>
      </c>
      <c r="C14" s="130" t="str">
        <f>INDEX('Division Lvl'!$B$2:$B$418,MATCH(B14,'Division Lvl'!$A$2:$A$418,0))</f>
        <v>HV distribution steel mains replacement</v>
      </c>
      <c r="D14" s="165">
        <f>SUMIF('Division Lvl'!$A$2:$A$418,$B14,'Division Lvl'!I$2:I$418)</f>
        <v>3696000</v>
      </c>
      <c r="E14" s="166">
        <f>SUMIF('Division Lvl'!$A$2:$A$418,$B14,'Division Lvl'!J$2:J$418)</f>
        <v>4312000</v>
      </c>
      <c r="F14" s="166">
        <f>SUMIF('Division Lvl'!$A$2:$A$418,$B14,'Division Lvl'!K$2:K$418)</f>
        <v>5236000</v>
      </c>
      <c r="G14" s="166">
        <f>SUMIF('Division Lvl'!$A$2:$A$418,$B14,'Division Lvl'!L$2:L$418)</f>
        <v>5390000</v>
      </c>
      <c r="H14" s="166">
        <f>SUMIF('Division Lvl'!$A$2:$A$418,$B14,'Division Lvl'!M$2:M$418)</f>
        <v>6006000</v>
      </c>
      <c r="I14" s="166">
        <f>SUMIF('Division Lvl'!$A$2:$A$418,$B14,'Division Lvl'!N$2:N$418)</f>
        <v>6006000</v>
      </c>
      <c r="J14" s="166">
        <f>SUMIF('Division Lvl'!$A$2:$A$418,$B14,'Division Lvl'!O$2:O$418)</f>
        <v>6006000</v>
      </c>
      <c r="K14" s="166">
        <f>SUMIF('Division Lvl'!$A$2:$A$418,$B14,'Division Lvl'!P$2:P$418)</f>
        <v>6006000</v>
      </c>
      <c r="L14" s="166">
        <f>SUMIF('Division Lvl'!$A$2:$A$418,$B14,'Division Lvl'!Q$2:Q$418)</f>
        <v>6006000</v>
      </c>
      <c r="M14" s="167">
        <f>SUMIF('Division Lvl'!$A$2:$A$418,$B14,'Division Lvl'!R$2:R$418)</f>
        <v>6006000</v>
      </c>
      <c r="N14" s="168">
        <f>SUMIF('Division Lvl'!$A$2:$A$418,$B14,'Division Lvl'!X$2:X$418)</f>
        <v>3788399.9999999995</v>
      </c>
      <c r="O14" s="169">
        <f>SUMIF('Division Lvl'!$A$2:$A$418,$B14,'Division Lvl'!Y$2:Y$418)</f>
        <v>4530295</v>
      </c>
      <c r="P14" s="169">
        <f>SUMIF('Division Lvl'!$A$2:$A$418,$B14,'Division Lvl'!Z$2:Z$418)</f>
        <v>5638599.3124999991</v>
      </c>
      <c r="Q14" s="169">
        <f>SUMIF('Division Lvl'!$A$2:$A$418,$B14,'Division Lvl'!AA$2:AA$418)</f>
        <v>5949551.4804687491</v>
      </c>
      <c r="R14" s="169">
        <f>SUMIF('Division Lvl'!$A$2:$A$418,$B14,'Division Lvl'!AB$2:AB$418)</f>
        <v>6795237.7266210914</v>
      </c>
      <c r="S14" s="169">
        <f>SUMIF('Division Lvl'!$A$2:$A$418,$B14,'Division Lvl'!AC$2:AC$418)</f>
        <v>6965118.6697866181</v>
      </c>
      <c r="T14" s="169">
        <f>SUMIF('Division Lvl'!$A$2:$A$418,$B14,'Division Lvl'!AD$2:AD$418)</f>
        <v>7139246.6365312841</v>
      </c>
      <c r="U14" s="169">
        <f>SUMIF('Division Lvl'!$A$2:$A$418,$B14,'Division Lvl'!AE$2:AE$418)</f>
        <v>7317727.802444566</v>
      </c>
      <c r="V14" s="170">
        <f>SUMIF('Division Lvl'!$A$2:$A$418,$B14,'Division Lvl'!AF$2:AF$418)</f>
        <v>7500670.9975056788</v>
      </c>
      <c r="W14" s="170">
        <f>SUMIF('Division Lvl'!$A$2:$A$418,$B14,'Division Lvl'!AG$2:AG$418)</f>
        <v>7688187.7724433206</v>
      </c>
      <c r="X14" s="165">
        <f t="shared" si="0"/>
        <v>54670000</v>
      </c>
      <c r="Y14" s="171">
        <f t="shared" si="1"/>
        <v>63313035.398301318</v>
      </c>
      <c r="Z14" s="172"/>
    </row>
    <row r="15" spans="1:26" x14ac:dyDescent="0.25">
      <c r="A15" s="163" t="str">
        <f>INDEX('Division Lvl'!$AO$2:$AO$418,MATCH(B15,'Division Lvl'!$A$2:$A$418,0))</f>
        <v>DS</v>
      </c>
      <c r="B15" s="174" t="s">
        <v>775</v>
      </c>
      <c r="C15" s="130" t="str">
        <f>INDEX('Division Lvl'!$B$2:$B$418,MATCH(B15,'Division Lvl'!$A$2:$A$418,0))</f>
        <v>LV cable network renewal</v>
      </c>
      <c r="D15" s="165">
        <f>SUMIF('Division Lvl'!$A$2:$A$418,$B15,'Division Lvl'!I$2:I$418)</f>
        <v>0</v>
      </c>
      <c r="E15" s="166">
        <f>SUMIF('Division Lvl'!$A$2:$A$418,$B15,'Division Lvl'!J$2:J$418)</f>
        <v>1300000</v>
      </c>
      <c r="F15" s="166">
        <f>SUMIF('Division Lvl'!$A$2:$A$418,$B15,'Division Lvl'!K$2:K$418)</f>
        <v>1300000</v>
      </c>
      <c r="G15" s="166">
        <f>SUMIF('Division Lvl'!$A$2:$A$418,$B15,'Division Lvl'!L$2:L$418)</f>
        <v>1300000</v>
      </c>
      <c r="H15" s="166">
        <f>SUMIF('Division Lvl'!$A$2:$A$418,$B15,'Division Lvl'!M$2:M$418)</f>
        <v>1300000</v>
      </c>
      <c r="I15" s="166">
        <f>SUMIF('Division Lvl'!$A$2:$A$418,$B15,'Division Lvl'!N$2:N$418)</f>
        <v>1300000</v>
      </c>
      <c r="J15" s="166">
        <f>SUMIF('Division Lvl'!$A$2:$A$418,$B15,'Division Lvl'!O$2:O$418)</f>
        <v>1300000</v>
      </c>
      <c r="K15" s="166">
        <f>SUMIF('Division Lvl'!$A$2:$A$418,$B15,'Division Lvl'!P$2:P$418)</f>
        <v>1300000</v>
      </c>
      <c r="L15" s="166">
        <f>SUMIF('Division Lvl'!$A$2:$A$418,$B15,'Division Lvl'!Q$2:Q$418)</f>
        <v>1300000</v>
      </c>
      <c r="M15" s="167">
        <f>SUMIF('Division Lvl'!$A$2:$A$418,$B15,'Division Lvl'!R$2:R$418)</f>
        <v>1300000</v>
      </c>
      <c r="N15" s="168">
        <f>SUMIF('Division Lvl'!$A$2:$A$418,$B15,'Division Lvl'!X$2:X$418)</f>
        <v>0</v>
      </c>
      <c r="O15" s="169">
        <f>SUMIF('Division Lvl'!$A$2:$A$418,$B15,'Division Lvl'!Y$2:Y$418)</f>
        <v>1365812.5</v>
      </c>
      <c r="P15" s="169">
        <f>SUMIF('Division Lvl'!$A$2:$A$418,$B15,'Division Lvl'!Z$2:Z$418)</f>
        <v>1399957.8124999998</v>
      </c>
      <c r="Q15" s="169">
        <f>SUMIF('Division Lvl'!$A$2:$A$418,$B15,'Division Lvl'!AA$2:AA$418)</f>
        <v>1434956.7578124998</v>
      </c>
      <c r="R15" s="169">
        <f>SUMIF('Division Lvl'!$A$2:$A$418,$B15,'Division Lvl'!AB$2:AB$418)</f>
        <v>1470830.676757812</v>
      </c>
      <c r="S15" s="169">
        <f>SUMIF('Division Lvl'!$A$2:$A$418,$B15,'Division Lvl'!AC$2:AC$418)</f>
        <v>1507601.4436767572</v>
      </c>
      <c r="T15" s="169">
        <f>SUMIF('Division Lvl'!$A$2:$A$418,$B15,'Division Lvl'!AD$2:AD$418)</f>
        <v>1545291.4797686762</v>
      </c>
      <c r="U15" s="169">
        <f>SUMIF('Division Lvl'!$A$2:$A$418,$B15,'Division Lvl'!AE$2:AE$418)</f>
        <v>1583923.7667628929</v>
      </c>
      <c r="V15" s="170">
        <f>SUMIF('Division Lvl'!$A$2:$A$418,$B15,'Division Lvl'!AF$2:AF$418)</f>
        <v>1623521.8609319651</v>
      </c>
      <c r="W15" s="170">
        <f>SUMIF('Division Lvl'!$A$2:$A$418,$B15,'Division Lvl'!AG$2:AG$418)</f>
        <v>1664109.9074552641</v>
      </c>
      <c r="X15" s="165">
        <f t="shared" si="0"/>
        <v>11700000</v>
      </c>
      <c r="Y15" s="171">
        <f t="shared" si="1"/>
        <v>13596006.205665868</v>
      </c>
      <c r="Z15" s="172"/>
    </row>
    <row r="16" spans="1:26" x14ac:dyDescent="0.25">
      <c r="A16" s="163" t="str">
        <f>INDEX('Division Lvl'!$AO$2:$AO$418,MATCH(B16,'Division Lvl'!$A$2:$A$418,0))</f>
        <v>DS</v>
      </c>
      <c r="B16" s="164" t="s">
        <v>67</v>
      </c>
      <c r="C16" s="130" t="str">
        <f>INDEX('Division Lvl'!$B$2:$B$418,MATCH(B16,'Division Lvl'!$A$2:$A$418,0))</f>
        <v>Ground substation refurbishment program</v>
      </c>
      <c r="D16" s="165">
        <f>SUMIF('Division Lvl'!$A$2:$A$418,$B16,'Division Lvl'!I$2:I$418)</f>
        <v>510000</v>
      </c>
      <c r="E16" s="166">
        <f>SUMIF('Division Lvl'!$A$2:$A$418,$B16,'Division Lvl'!J$2:J$418)</f>
        <v>510000</v>
      </c>
      <c r="F16" s="166">
        <f>SUMIF('Division Lvl'!$A$2:$A$418,$B16,'Division Lvl'!K$2:K$418)</f>
        <v>850000</v>
      </c>
      <c r="G16" s="166">
        <f>SUMIF('Division Lvl'!$A$2:$A$418,$B16,'Division Lvl'!L$2:L$418)</f>
        <v>850000</v>
      </c>
      <c r="H16" s="166">
        <f>SUMIF('Division Lvl'!$A$2:$A$418,$B16,'Division Lvl'!M$2:M$418)</f>
        <v>1020000</v>
      </c>
      <c r="I16" s="166">
        <f>SUMIF('Division Lvl'!$A$2:$A$418,$B16,'Division Lvl'!N$2:N$418)</f>
        <v>1275000</v>
      </c>
      <c r="J16" s="166">
        <f>SUMIF('Division Lvl'!$A$2:$A$418,$B16,'Division Lvl'!O$2:O$418)</f>
        <v>1275000</v>
      </c>
      <c r="K16" s="166">
        <f>SUMIF('Division Lvl'!$A$2:$A$418,$B16,'Division Lvl'!P$2:P$418)</f>
        <v>1275000</v>
      </c>
      <c r="L16" s="166">
        <f>SUMIF('Division Lvl'!$A$2:$A$418,$B16,'Division Lvl'!Q$2:Q$418)</f>
        <v>1275000</v>
      </c>
      <c r="M16" s="167">
        <f>SUMIF('Division Lvl'!$A$2:$A$418,$B16,'Division Lvl'!R$2:R$418)</f>
        <v>1275000</v>
      </c>
      <c r="N16" s="168">
        <f>SUMIF('Division Lvl'!$A$2:$A$418,$B16,'Division Lvl'!X$2:X$418)</f>
        <v>522749.99999999994</v>
      </c>
      <c r="O16" s="169">
        <f>SUMIF('Division Lvl'!$A$2:$A$418,$B16,'Division Lvl'!Y$2:Y$418)</f>
        <v>535818.75</v>
      </c>
      <c r="P16" s="169">
        <f>SUMIF('Division Lvl'!$A$2:$A$418,$B16,'Division Lvl'!Z$2:Z$418)</f>
        <v>915357.03124999977</v>
      </c>
      <c r="Q16" s="169">
        <f>SUMIF('Division Lvl'!$A$2:$A$418,$B16,'Division Lvl'!AA$2:AA$418)</f>
        <v>938240.95703124977</v>
      </c>
      <c r="R16" s="169">
        <f>SUMIF('Division Lvl'!$A$2:$A$418,$B16,'Division Lvl'!AB$2:AB$418)</f>
        <v>1154036.3771484371</v>
      </c>
      <c r="S16" s="169">
        <f>SUMIF('Division Lvl'!$A$2:$A$418,$B16,'Division Lvl'!AC$2:AC$418)</f>
        <v>1478609.108221435</v>
      </c>
      <c r="T16" s="169">
        <f>SUMIF('Division Lvl'!$A$2:$A$418,$B16,'Division Lvl'!AD$2:AD$418)</f>
        <v>1515574.3359269709</v>
      </c>
      <c r="U16" s="169">
        <f>SUMIF('Division Lvl'!$A$2:$A$418,$B16,'Division Lvl'!AE$2:AE$418)</f>
        <v>1553463.6943251451</v>
      </c>
      <c r="V16" s="170">
        <f>SUMIF('Division Lvl'!$A$2:$A$418,$B16,'Division Lvl'!AF$2:AF$418)</f>
        <v>1592300.2866832735</v>
      </c>
      <c r="W16" s="170">
        <f>SUMIF('Division Lvl'!$A$2:$A$418,$B16,'Division Lvl'!AG$2:AG$418)</f>
        <v>1632107.7938503553</v>
      </c>
      <c r="X16" s="165">
        <f t="shared" si="0"/>
        <v>10115000</v>
      </c>
      <c r="Y16" s="171">
        <f t="shared" si="1"/>
        <v>11838258.334436867</v>
      </c>
      <c r="Z16" s="172"/>
    </row>
    <row r="17" spans="1:26" x14ac:dyDescent="0.25">
      <c r="A17" s="163" t="str">
        <f>INDEX('Division Lvl'!$AO$2:$AO$418,MATCH(B17,'Division Lvl'!$A$2:$A$418,0))</f>
        <v>DS</v>
      </c>
      <c r="B17" s="164" t="s">
        <v>68</v>
      </c>
      <c r="C17" s="130" t="str">
        <f>INDEX('Division Lvl'!$B$2:$B$418,MATCH(B17,'Division Lvl'!$A$2:$A$418,0))</f>
        <v>Distribution transformer replacement program</v>
      </c>
      <c r="D17" s="165">
        <f>SUMIF('Division Lvl'!$A$2:$A$418,$B17,'Division Lvl'!I$2:I$418)</f>
        <v>1250000</v>
      </c>
      <c r="E17" s="166">
        <f>SUMIF('Division Lvl'!$A$2:$A$418,$B17,'Division Lvl'!J$2:J$418)</f>
        <v>1250000</v>
      </c>
      <c r="F17" s="166">
        <f>SUMIF('Division Lvl'!$A$2:$A$418,$B17,'Division Lvl'!K$2:K$418)</f>
        <v>1250000</v>
      </c>
      <c r="G17" s="166">
        <f>SUMIF('Division Lvl'!$A$2:$A$418,$B17,'Division Lvl'!L$2:L$418)</f>
        <v>1562500</v>
      </c>
      <c r="H17" s="166">
        <f>SUMIF('Division Lvl'!$A$2:$A$418,$B17,'Division Lvl'!M$2:M$418)</f>
        <v>1562500</v>
      </c>
      <c r="I17" s="166">
        <f>SUMIF('Division Lvl'!$A$2:$A$418,$B17,'Division Lvl'!N$2:N$418)</f>
        <v>1562500</v>
      </c>
      <c r="J17" s="166">
        <f>SUMIF('Division Lvl'!$A$2:$A$418,$B17,'Division Lvl'!O$2:O$418)</f>
        <v>1562500</v>
      </c>
      <c r="K17" s="166">
        <f>SUMIF('Division Lvl'!$A$2:$A$418,$B17,'Division Lvl'!P$2:P$418)</f>
        <v>1687500</v>
      </c>
      <c r="L17" s="166">
        <f>SUMIF('Division Lvl'!$A$2:$A$418,$B17,'Division Lvl'!Q$2:Q$418)</f>
        <v>1687500</v>
      </c>
      <c r="M17" s="167">
        <f>SUMIF('Division Lvl'!$A$2:$A$418,$B17,'Division Lvl'!R$2:R$418)</f>
        <v>1687500</v>
      </c>
      <c r="N17" s="168">
        <f>SUMIF('Division Lvl'!$A$2:$A$418,$B17,'Division Lvl'!X$2:X$418)</f>
        <v>1281250</v>
      </c>
      <c r="O17" s="169">
        <f>SUMIF('Division Lvl'!$A$2:$A$418,$B17,'Division Lvl'!Y$2:Y$418)</f>
        <v>1313281.25</v>
      </c>
      <c r="P17" s="169">
        <f>SUMIF('Division Lvl'!$A$2:$A$418,$B17,'Division Lvl'!Z$2:Z$418)</f>
        <v>1346113.2812499998</v>
      </c>
      <c r="Q17" s="169">
        <f>SUMIF('Division Lvl'!$A$2:$A$418,$B17,'Division Lvl'!AA$2:AA$418)</f>
        <v>1724707.6416015623</v>
      </c>
      <c r="R17" s="169">
        <f>SUMIF('Division Lvl'!$A$2:$A$418,$B17,'Division Lvl'!AB$2:AB$418)</f>
        <v>1767825.3326416011</v>
      </c>
      <c r="S17" s="169">
        <f>SUMIF('Division Lvl'!$A$2:$A$418,$B17,'Division Lvl'!AC$2:AC$418)</f>
        <v>1812020.9659576409</v>
      </c>
      <c r="T17" s="169">
        <f>SUMIF('Division Lvl'!$A$2:$A$418,$B17,'Division Lvl'!AD$2:AD$418)</f>
        <v>1857321.4901065822</v>
      </c>
      <c r="U17" s="169">
        <f>SUMIF('Division Lvl'!$A$2:$A$418,$B17,'Division Lvl'!AE$2:AE$418)</f>
        <v>2056054.8895479862</v>
      </c>
      <c r="V17" s="170">
        <f>SUMIF('Division Lvl'!$A$2:$A$418,$B17,'Division Lvl'!AF$2:AF$418)</f>
        <v>2107456.2617866853</v>
      </c>
      <c r="W17" s="170">
        <f>SUMIF('Division Lvl'!$A$2:$A$418,$B17,'Division Lvl'!AG$2:AG$418)</f>
        <v>2160142.6683313525</v>
      </c>
      <c r="X17" s="165">
        <f t="shared" si="0"/>
        <v>15062500</v>
      </c>
      <c r="Y17" s="171">
        <f t="shared" si="1"/>
        <v>17426173.781223413</v>
      </c>
      <c r="Z17" s="172"/>
    </row>
    <row r="18" spans="1:26" x14ac:dyDescent="0.25">
      <c r="A18" s="163" t="str">
        <f>INDEX('Division Lvl'!$AO$2:$AO$418,MATCH(B18,'Division Lvl'!$A$2:$A$418,0))</f>
        <v>DS</v>
      </c>
      <c r="B18" s="164" t="s">
        <v>69</v>
      </c>
      <c r="C18" s="130" t="str">
        <f>INDEX('Division Lvl'!$B$2:$B$418,MATCH(B18,'Division Lvl'!$A$2:$A$418,0))</f>
        <v>Compact LV switchgear replacement</v>
      </c>
      <c r="D18" s="165">
        <f>SUMIF('Division Lvl'!$A$2:$A$418,$B18,'Division Lvl'!I$2:I$418)</f>
        <v>500000</v>
      </c>
      <c r="E18" s="166">
        <f>SUMIF('Division Lvl'!$A$2:$A$418,$B18,'Division Lvl'!J$2:J$418)</f>
        <v>500000</v>
      </c>
      <c r="F18" s="166">
        <f>SUMIF('Division Lvl'!$A$2:$A$418,$B18,'Division Lvl'!K$2:K$418)</f>
        <v>500000</v>
      </c>
      <c r="G18" s="166">
        <f>SUMIF('Division Lvl'!$A$2:$A$418,$B18,'Division Lvl'!L$2:L$418)</f>
        <v>500000</v>
      </c>
      <c r="H18" s="166">
        <f>SUMIF('Division Lvl'!$A$2:$A$418,$B18,'Division Lvl'!M$2:M$418)</f>
        <v>500000</v>
      </c>
      <c r="I18" s="166">
        <f>SUMIF('Division Lvl'!$A$2:$A$418,$B18,'Division Lvl'!N$2:N$418)</f>
        <v>500000</v>
      </c>
      <c r="J18" s="166">
        <f>SUMIF('Division Lvl'!$A$2:$A$418,$B18,'Division Lvl'!O$2:O$418)</f>
        <v>500000</v>
      </c>
      <c r="K18" s="166">
        <f>SUMIF('Division Lvl'!$A$2:$A$418,$B18,'Division Lvl'!P$2:P$418)</f>
        <v>500000</v>
      </c>
      <c r="L18" s="166">
        <f>SUMIF('Division Lvl'!$A$2:$A$418,$B18,'Division Lvl'!Q$2:Q$418)</f>
        <v>500000</v>
      </c>
      <c r="M18" s="167">
        <f>SUMIF('Division Lvl'!$A$2:$A$418,$B18,'Division Lvl'!R$2:R$418)</f>
        <v>500000</v>
      </c>
      <c r="N18" s="168">
        <f>SUMIF('Division Lvl'!$A$2:$A$418,$B18,'Division Lvl'!X$2:X$418)</f>
        <v>512500</v>
      </c>
      <c r="O18" s="169">
        <f>SUMIF('Division Lvl'!$A$2:$A$418,$B18,'Division Lvl'!Y$2:Y$418)</f>
        <v>525312.5</v>
      </c>
      <c r="P18" s="169">
        <f>SUMIF('Division Lvl'!$A$2:$A$418,$B18,'Division Lvl'!Z$2:Z$418)</f>
        <v>538445.31249999988</v>
      </c>
      <c r="Q18" s="169">
        <f>SUMIF('Division Lvl'!$A$2:$A$418,$B18,'Division Lvl'!AA$2:AA$418)</f>
        <v>551906.44531249988</v>
      </c>
      <c r="R18" s="169">
        <f>SUMIF('Division Lvl'!$A$2:$A$418,$B18,'Division Lvl'!AB$2:AB$418)</f>
        <v>565704.10644531227</v>
      </c>
      <c r="S18" s="169">
        <f>SUMIF('Division Lvl'!$A$2:$A$418,$B18,'Division Lvl'!AC$2:AC$418)</f>
        <v>579846.70910644508</v>
      </c>
      <c r="T18" s="169">
        <f>SUMIF('Division Lvl'!$A$2:$A$418,$B18,'Division Lvl'!AD$2:AD$418)</f>
        <v>594342.87683410628</v>
      </c>
      <c r="U18" s="169">
        <f>SUMIF('Division Lvl'!$A$2:$A$418,$B18,'Division Lvl'!AE$2:AE$418)</f>
        <v>609201.44875495881</v>
      </c>
      <c r="V18" s="170">
        <f>SUMIF('Division Lvl'!$A$2:$A$418,$B18,'Division Lvl'!AF$2:AF$418)</f>
        <v>624431.48497383273</v>
      </c>
      <c r="W18" s="170">
        <f>SUMIF('Division Lvl'!$A$2:$A$418,$B18,'Division Lvl'!AG$2:AG$418)</f>
        <v>640042.27209817851</v>
      </c>
      <c r="X18" s="165">
        <f t="shared" si="0"/>
        <v>5000000</v>
      </c>
      <c r="Y18" s="171">
        <f t="shared" si="1"/>
        <v>5741733.1560253333</v>
      </c>
      <c r="Z18" s="172"/>
    </row>
    <row r="19" spans="1:26" x14ac:dyDescent="0.25">
      <c r="A19" s="163" t="str">
        <f>INDEX('Division Lvl'!$AO$2:$AO$418,MATCH(B19,'Division Lvl'!$A$2:$A$418,0))</f>
        <v>DS</v>
      </c>
      <c r="B19" s="164" t="s">
        <v>70</v>
      </c>
      <c r="C19" s="130" t="str">
        <f>INDEX('Division Lvl'!$B$2:$B$418,MATCH(B19,'Division Lvl'!$A$2:$A$418,0))</f>
        <v>Holec MD4 epoxy switchgear replacement</v>
      </c>
      <c r="D19" s="165">
        <f>SUMIF('Division Lvl'!$A$2:$A$418,$B19,'Division Lvl'!I$2:I$418)</f>
        <v>5950000</v>
      </c>
      <c r="E19" s="166">
        <f>SUMIF('Division Lvl'!$A$2:$A$418,$B19,'Division Lvl'!J$2:J$418)</f>
        <v>5600000</v>
      </c>
      <c r="F19" s="166">
        <f>SUMIF('Division Lvl'!$A$2:$A$418,$B19,'Division Lvl'!K$2:K$418)</f>
        <v>5950000</v>
      </c>
      <c r="G19" s="166">
        <f>SUMIF('Division Lvl'!$A$2:$A$418,$B19,'Division Lvl'!L$2:L$418)</f>
        <v>5950000</v>
      </c>
      <c r="H19" s="166">
        <f>SUMIF('Division Lvl'!$A$2:$A$418,$B19,'Division Lvl'!M$2:M$418)</f>
        <v>5950000</v>
      </c>
      <c r="I19" s="166">
        <f>SUMIF('Division Lvl'!$A$2:$A$418,$B19,'Division Lvl'!N$2:N$418)</f>
        <v>5950000</v>
      </c>
      <c r="J19" s="166">
        <f>SUMIF('Division Lvl'!$A$2:$A$418,$B19,'Division Lvl'!O$2:O$418)</f>
        <v>7700000</v>
      </c>
      <c r="K19" s="166">
        <f>SUMIF('Division Lvl'!$A$2:$A$418,$B19,'Division Lvl'!P$2:P$418)</f>
        <v>7700000</v>
      </c>
      <c r="L19" s="166">
        <f>SUMIF('Division Lvl'!$A$2:$A$418,$B19,'Division Lvl'!Q$2:Q$418)</f>
        <v>9450000</v>
      </c>
      <c r="M19" s="167">
        <f>SUMIF('Division Lvl'!$A$2:$A$418,$B19,'Division Lvl'!R$2:R$418)</f>
        <v>9450000</v>
      </c>
      <c r="N19" s="168">
        <f>SUMIF('Division Lvl'!$A$2:$A$418,$B19,'Division Lvl'!X$2:X$418)</f>
        <v>6098749.9999999991</v>
      </c>
      <c r="O19" s="169">
        <f>SUMIF('Division Lvl'!$A$2:$A$418,$B19,'Division Lvl'!Y$2:Y$418)</f>
        <v>5883500</v>
      </c>
      <c r="P19" s="169">
        <f>SUMIF('Division Lvl'!$A$2:$A$418,$B19,'Division Lvl'!Z$2:Z$418)</f>
        <v>6407499.2187499991</v>
      </c>
      <c r="Q19" s="169">
        <f>SUMIF('Division Lvl'!$A$2:$A$418,$B19,'Division Lvl'!AA$2:AA$418)</f>
        <v>6567686.6992187481</v>
      </c>
      <c r="R19" s="169">
        <f>SUMIF('Division Lvl'!$A$2:$A$418,$B19,'Division Lvl'!AB$2:AB$418)</f>
        <v>6731878.8666992169</v>
      </c>
      <c r="S19" s="169">
        <f>SUMIF('Division Lvl'!$A$2:$A$418,$B19,'Division Lvl'!AC$2:AC$418)</f>
        <v>6900175.8383666966</v>
      </c>
      <c r="T19" s="169">
        <f>SUMIF('Division Lvl'!$A$2:$A$418,$B19,'Division Lvl'!AD$2:AD$418)</f>
        <v>9152880.3032452352</v>
      </c>
      <c r="U19" s="169">
        <f>SUMIF('Division Lvl'!$A$2:$A$418,$B19,'Division Lvl'!AE$2:AE$418)</f>
        <v>9381702.3108263649</v>
      </c>
      <c r="V19" s="170">
        <f>SUMIF('Division Lvl'!$A$2:$A$418,$B19,'Division Lvl'!AF$2:AF$418)</f>
        <v>11801755.066005439</v>
      </c>
      <c r="W19" s="170">
        <f>SUMIF('Division Lvl'!$A$2:$A$418,$B19,'Division Lvl'!AG$2:AG$418)</f>
        <v>12096798.942655575</v>
      </c>
      <c r="X19" s="165">
        <f t="shared" si="0"/>
        <v>69650000</v>
      </c>
      <c r="Y19" s="171">
        <f t="shared" si="1"/>
        <v>81022627.24576728</v>
      </c>
      <c r="Z19" s="172"/>
    </row>
    <row r="20" spans="1:26" x14ac:dyDescent="0.25">
      <c r="A20" s="163" t="str">
        <f>INDEX('Division Lvl'!$AO$2:$AO$418,MATCH(B20,'Division Lvl'!$A$2:$A$418,0))</f>
        <v>DS</v>
      </c>
      <c r="B20" s="164" t="s">
        <v>72</v>
      </c>
      <c r="C20" s="130" t="str">
        <f>INDEX('Division Lvl'!$B$2:$B$418,MATCH(B20,'Division Lvl'!$A$2:$A$418,0))</f>
        <v>Miscellaneous substation renewal expenditure</v>
      </c>
      <c r="D20" s="165">
        <f>SUMIF('Division Lvl'!$A$2:$A$418,$B20,'Division Lvl'!I$2:I$418)</f>
        <v>1500000</v>
      </c>
      <c r="E20" s="166">
        <f>SUMIF('Division Lvl'!$A$2:$A$418,$B20,'Division Lvl'!J$2:J$418)</f>
        <v>1500000</v>
      </c>
      <c r="F20" s="166">
        <f>SUMIF('Division Lvl'!$A$2:$A$418,$B20,'Division Lvl'!K$2:K$418)</f>
        <v>1500000</v>
      </c>
      <c r="G20" s="166">
        <f>SUMIF('Division Lvl'!$A$2:$A$418,$B20,'Division Lvl'!L$2:L$418)</f>
        <v>1500000</v>
      </c>
      <c r="H20" s="166">
        <f>SUMIF('Division Lvl'!$A$2:$A$418,$B20,'Division Lvl'!M$2:M$418)</f>
        <v>1500000</v>
      </c>
      <c r="I20" s="166">
        <f>SUMIF('Division Lvl'!$A$2:$A$418,$B20,'Division Lvl'!N$2:N$418)</f>
        <v>1500000</v>
      </c>
      <c r="J20" s="166">
        <f>SUMIF('Division Lvl'!$A$2:$A$418,$B20,'Division Lvl'!O$2:O$418)</f>
        <v>2000000</v>
      </c>
      <c r="K20" s="166">
        <f>SUMIF('Division Lvl'!$A$2:$A$418,$B20,'Division Lvl'!P$2:P$418)</f>
        <v>2000000</v>
      </c>
      <c r="L20" s="166">
        <f>SUMIF('Division Lvl'!$A$2:$A$418,$B20,'Division Lvl'!Q$2:Q$418)</f>
        <v>2500000</v>
      </c>
      <c r="M20" s="167">
        <f>SUMIF('Division Lvl'!$A$2:$A$418,$B20,'Division Lvl'!R$2:R$418)</f>
        <v>2500000</v>
      </c>
      <c r="N20" s="168">
        <f>SUMIF('Division Lvl'!$A$2:$A$418,$B20,'Division Lvl'!X$2:X$418)</f>
        <v>1537499.9999999998</v>
      </c>
      <c r="O20" s="169">
        <f>SUMIF('Division Lvl'!$A$2:$A$418,$B20,'Division Lvl'!Y$2:Y$418)</f>
        <v>1575937.4999999998</v>
      </c>
      <c r="P20" s="169">
        <f>SUMIF('Division Lvl'!$A$2:$A$418,$B20,'Division Lvl'!Z$2:Z$418)</f>
        <v>1615335.9374999998</v>
      </c>
      <c r="Q20" s="169">
        <f>SUMIF('Division Lvl'!$A$2:$A$418,$B20,'Division Lvl'!AA$2:AA$418)</f>
        <v>1655719.3359374995</v>
      </c>
      <c r="R20" s="169">
        <f>SUMIF('Division Lvl'!$A$2:$A$418,$B20,'Division Lvl'!AB$2:AB$418)</f>
        <v>1697112.319335937</v>
      </c>
      <c r="S20" s="169">
        <f>SUMIF('Division Lvl'!$A$2:$A$418,$B20,'Division Lvl'!AC$2:AC$418)</f>
        <v>1739540.1273193352</v>
      </c>
      <c r="T20" s="169">
        <f>SUMIF('Division Lvl'!$A$2:$A$418,$B20,'Division Lvl'!AD$2:AD$418)</f>
        <v>2377371.5073364251</v>
      </c>
      <c r="U20" s="169">
        <f>SUMIF('Division Lvl'!$A$2:$A$418,$B20,'Division Lvl'!AE$2:AE$418)</f>
        <v>2436805.7950198352</v>
      </c>
      <c r="V20" s="170">
        <f>SUMIF('Division Lvl'!$A$2:$A$418,$B20,'Division Lvl'!AF$2:AF$418)</f>
        <v>3122157.4248691639</v>
      </c>
      <c r="W20" s="170">
        <f>SUMIF('Division Lvl'!$A$2:$A$418,$B20,'Division Lvl'!AG$2:AG$418)</f>
        <v>3200211.3604908925</v>
      </c>
      <c r="X20" s="165">
        <f t="shared" si="0"/>
        <v>18000000</v>
      </c>
      <c r="Y20" s="171">
        <f t="shared" si="1"/>
        <v>20957691.307809088</v>
      </c>
      <c r="Z20" s="172"/>
    </row>
    <row r="21" spans="1:26" x14ac:dyDescent="0.25">
      <c r="A21" s="163" t="str">
        <f>INDEX('Division Lvl'!$AO$2:$AO$418,MATCH(B21,'Division Lvl'!$A$2:$A$418,0))</f>
        <v>DS</v>
      </c>
      <c r="B21" s="164" t="s">
        <v>347</v>
      </c>
      <c r="C21" s="130" t="str">
        <f>INDEX('Division Lvl'!$B$2:$B$418,MATCH(B21,'Division Lvl'!$A$2:$A$418,0))</f>
        <v>Low voltage switchgear replacement</v>
      </c>
      <c r="D21" s="165">
        <f>SUMIF('Division Lvl'!$A$2:$A$418,$B21,'Division Lvl'!I$2:I$418)</f>
        <v>708000</v>
      </c>
      <c r="E21" s="166">
        <f>SUMIF('Division Lvl'!$A$2:$A$418,$B21,'Division Lvl'!J$2:J$418)</f>
        <v>708000</v>
      </c>
      <c r="F21" s="166">
        <f>SUMIF('Division Lvl'!$A$2:$A$418,$B21,'Division Lvl'!K$2:K$418)</f>
        <v>708000</v>
      </c>
      <c r="G21" s="166">
        <f>SUMIF('Division Lvl'!$A$2:$A$418,$B21,'Division Lvl'!L$2:L$418)</f>
        <v>708000</v>
      </c>
      <c r="H21" s="166">
        <f>SUMIF('Division Lvl'!$A$2:$A$418,$B21,'Division Lvl'!M$2:M$418)</f>
        <v>708000</v>
      </c>
      <c r="I21" s="166">
        <f>SUMIF('Division Lvl'!$A$2:$A$418,$B21,'Division Lvl'!N$2:N$418)</f>
        <v>708000</v>
      </c>
      <c r="J21" s="166">
        <f>SUMIF('Division Lvl'!$A$2:$A$418,$B21,'Division Lvl'!O$2:O$418)</f>
        <v>708000</v>
      </c>
      <c r="K21" s="166">
        <f>SUMIF('Division Lvl'!$A$2:$A$418,$B21,'Division Lvl'!P$2:P$418)</f>
        <v>708000</v>
      </c>
      <c r="L21" s="166">
        <f>SUMIF('Division Lvl'!$A$2:$A$418,$B21,'Division Lvl'!Q$2:Q$418)</f>
        <v>708000</v>
      </c>
      <c r="M21" s="167">
        <f>SUMIF('Division Lvl'!$A$2:$A$418,$B21,'Division Lvl'!R$2:R$418)</f>
        <v>708000</v>
      </c>
      <c r="N21" s="168">
        <f>SUMIF('Division Lvl'!$A$2:$A$418,$B21,'Division Lvl'!X$2:X$418)</f>
        <v>725700</v>
      </c>
      <c r="O21" s="169">
        <f>SUMIF('Division Lvl'!$A$2:$A$418,$B21,'Division Lvl'!Y$2:Y$418)</f>
        <v>743842.5</v>
      </c>
      <c r="P21" s="169">
        <f>SUMIF('Division Lvl'!$A$2:$A$418,$B21,'Division Lvl'!Z$2:Z$418)</f>
        <v>762438.56249999988</v>
      </c>
      <c r="Q21" s="169">
        <f>SUMIF('Division Lvl'!$A$2:$A$418,$B21,'Division Lvl'!AA$2:AA$418)</f>
        <v>781499.52656249981</v>
      </c>
      <c r="R21" s="169">
        <f>SUMIF('Division Lvl'!$A$2:$A$418,$B21,'Division Lvl'!AB$2:AB$418)</f>
        <v>801037.01472656231</v>
      </c>
      <c r="S21" s="169">
        <f>SUMIF('Division Lvl'!$A$2:$A$418,$B21,'Division Lvl'!AC$2:AC$418)</f>
        <v>821062.94009472628</v>
      </c>
      <c r="T21" s="169">
        <f>SUMIF('Division Lvl'!$A$2:$A$418,$B21,'Division Lvl'!AD$2:AD$418)</f>
        <v>841589.51359709445</v>
      </c>
      <c r="U21" s="169">
        <f>SUMIF('Division Lvl'!$A$2:$A$418,$B21,'Division Lvl'!AE$2:AE$418)</f>
        <v>862629.25143702177</v>
      </c>
      <c r="V21" s="170">
        <f>SUMIF('Division Lvl'!$A$2:$A$418,$B21,'Division Lvl'!AF$2:AF$418)</f>
        <v>884194.98272294714</v>
      </c>
      <c r="W21" s="170">
        <f>SUMIF('Division Lvl'!$A$2:$A$418,$B21,'Division Lvl'!AG$2:AG$418)</f>
        <v>906299.8572910208</v>
      </c>
      <c r="X21" s="165">
        <f t="shared" si="0"/>
        <v>7080000</v>
      </c>
      <c r="Y21" s="171">
        <f t="shared" si="1"/>
        <v>8130294.1489318721</v>
      </c>
      <c r="Z21" s="172"/>
    </row>
    <row r="22" spans="1:26" x14ac:dyDescent="0.25">
      <c r="A22" s="163" t="str">
        <f>INDEX('Division Lvl'!$AO$2:$AO$418,MATCH(B22,'Division Lvl'!$A$2:$A$418,0))</f>
        <v>DS</v>
      </c>
      <c r="B22" s="164" t="s">
        <v>792</v>
      </c>
      <c r="C22" s="130" t="str">
        <f>INDEX('Division Lvl'!$B$2:$B$418,MATCH(B22,'Division Lvl'!$A$2:$A$418,0))</f>
        <v>Future distribution substation renewals</v>
      </c>
      <c r="D22" s="165">
        <f>SUMIF('Division Lvl'!$A$2:$A$418,$B22,'Division Lvl'!I$2:I$418)</f>
        <v>0</v>
      </c>
      <c r="E22" s="166">
        <f>SUMIF('Division Lvl'!$A$2:$A$418,$B22,'Division Lvl'!J$2:J$418)</f>
        <v>0</v>
      </c>
      <c r="F22" s="166">
        <f>SUMIF('Division Lvl'!$A$2:$A$418,$B22,'Division Lvl'!K$2:K$418)</f>
        <v>0</v>
      </c>
      <c r="G22" s="166">
        <f>SUMIF('Division Lvl'!$A$2:$A$418,$B22,'Division Lvl'!L$2:L$418)</f>
        <v>0</v>
      </c>
      <c r="H22" s="166">
        <f>SUMIF('Division Lvl'!$A$2:$A$418,$B22,'Division Lvl'!M$2:M$418)</f>
        <v>0</v>
      </c>
      <c r="I22" s="166">
        <f>SUMIF('Division Lvl'!$A$2:$A$418,$B22,'Division Lvl'!N$2:N$418)</f>
        <v>0</v>
      </c>
      <c r="J22" s="166">
        <f>SUMIF('Division Lvl'!$A$2:$A$418,$B22,'Division Lvl'!O$2:O$418)</f>
        <v>0</v>
      </c>
      <c r="K22" s="166">
        <f>SUMIF('Division Lvl'!$A$2:$A$418,$B22,'Division Lvl'!P$2:P$418)</f>
        <v>4500000</v>
      </c>
      <c r="L22" s="166">
        <f>SUMIF('Division Lvl'!$A$2:$A$418,$B22,'Division Lvl'!Q$2:Q$418)</f>
        <v>9300000</v>
      </c>
      <c r="M22" s="167">
        <f>SUMIF('Division Lvl'!$A$2:$A$418,$B22,'Division Lvl'!R$2:R$418)</f>
        <v>15000000</v>
      </c>
      <c r="N22" s="168">
        <f>SUMIF('Division Lvl'!$A$2:$A$418,$B22,'Division Lvl'!X$2:X$418)</f>
        <v>0</v>
      </c>
      <c r="O22" s="169">
        <f>SUMIF('Division Lvl'!$A$2:$A$418,$B22,'Division Lvl'!Y$2:Y$418)</f>
        <v>0</v>
      </c>
      <c r="P22" s="169">
        <f>SUMIF('Division Lvl'!$A$2:$A$418,$B22,'Division Lvl'!Z$2:Z$418)</f>
        <v>0</v>
      </c>
      <c r="Q22" s="169">
        <f>SUMIF('Division Lvl'!$A$2:$A$418,$B22,'Division Lvl'!AA$2:AA$418)</f>
        <v>0</v>
      </c>
      <c r="R22" s="169">
        <f>SUMIF('Division Lvl'!$A$2:$A$418,$B22,'Division Lvl'!AB$2:AB$418)</f>
        <v>0</v>
      </c>
      <c r="S22" s="169">
        <f>SUMIF('Division Lvl'!$A$2:$A$418,$B22,'Division Lvl'!AC$2:AC$418)</f>
        <v>0</v>
      </c>
      <c r="T22" s="169">
        <f>SUMIF('Division Lvl'!$A$2:$A$418,$B22,'Division Lvl'!AD$2:AD$418)</f>
        <v>0</v>
      </c>
      <c r="U22" s="169">
        <f>SUMIF('Division Lvl'!$A$2:$A$418,$B22,'Division Lvl'!AE$2:AE$418)</f>
        <v>5482813.0387946293</v>
      </c>
      <c r="V22" s="170">
        <f>SUMIF('Division Lvl'!$A$2:$A$418,$B22,'Division Lvl'!AF$2:AF$418)</f>
        <v>11614425.620513286</v>
      </c>
      <c r="W22" s="170">
        <f>SUMIF('Division Lvl'!$A$2:$A$418,$B22,'Division Lvl'!AG$2:AG$418)</f>
        <v>19201268.162945356</v>
      </c>
      <c r="X22" s="165">
        <f t="shared" si="0"/>
        <v>28800000</v>
      </c>
      <c r="Y22" s="171">
        <f t="shared" si="1"/>
        <v>36298506.822253272</v>
      </c>
      <c r="Z22" s="172"/>
    </row>
    <row r="23" spans="1:26" x14ac:dyDescent="0.25">
      <c r="A23" s="163" t="str">
        <f>INDEX('Division Lvl'!$AO$2:$AO$418,MATCH(B23,'Division Lvl'!$A$2:$A$418,0))</f>
        <v>DS</v>
      </c>
      <c r="B23" s="164" t="s">
        <v>849</v>
      </c>
      <c r="C23" s="130" t="str">
        <f>INDEX('Division Lvl'!$B$2:$B$418,MATCH(B23,'Division Lvl'!$A$2:$A$418,0))</f>
        <v>Distribution substation earthing refurbishment</v>
      </c>
      <c r="D23" s="165">
        <f>SUMIF('Division Lvl'!$A$2:$A$418,$B23,'Division Lvl'!I$2:I$418)</f>
        <v>270000</v>
      </c>
      <c r="E23" s="166">
        <f>SUMIF('Division Lvl'!$A$2:$A$418,$B23,'Division Lvl'!J$2:J$418)</f>
        <v>270000</v>
      </c>
      <c r="F23" s="166">
        <f>SUMIF('Division Lvl'!$A$2:$A$418,$B23,'Division Lvl'!K$2:K$418)</f>
        <v>270000</v>
      </c>
      <c r="G23" s="166">
        <f>SUMIF('Division Lvl'!$A$2:$A$418,$B23,'Division Lvl'!L$2:L$418)</f>
        <v>270000</v>
      </c>
      <c r="H23" s="166">
        <f>SUMIF('Division Lvl'!$A$2:$A$418,$B23,'Division Lvl'!M$2:M$418)</f>
        <v>270000</v>
      </c>
      <c r="I23" s="166">
        <f>SUMIF('Division Lvl'!$A$2:$A$418,$B23,'Division Lvl'!N$2:N$418)</f>
        <v>270000</v>
      </c>
      <c r="J23" s="166">
        <f>SUMIF('Division Lvl'!$A$2:$A$418,$B23,'Division Lvl'!O$2:O$418)</f>
        <v>270000</v>
      </c>
      <c r="K23" s="166">
        <f>SUMIF('Division Lvl'!$A$2:$A$418,$B23,'Division Lvl'!P$2:P$418)</f>
        <v>270000</v>
      </c>
      <c r="L23" s="166">
        <f>SUMIF('Division Lvl'!$A$2:$A$418,$B23,'Division Lvl'!Q$2:Q$418)</f>
        <v>270000</v>
      </c>
      <c r="M23" s="167">
        <f>SUMIF('Division Lvl'!$A$2:$A$418,$B23,'Division Lvl'!R$2:R$418)</f>
        <v>270000</v>
      </c>
      <c r="N23" s="168">
        <f>SUMIF('Division Lvl'!$A$2:$A$418,$B23,'Division Lvl'!X$2:X$418)</f>
        <v>276749.99999999994</v>
      </c>
      <c r="O23" s="169">
        <f>SUMIF('Division Lvl'!$A$2:$A$418,$B23,'Division Lvl'!Y$2:Y$418)</f>
        <v>283668.75</v>
      </c>
      <c r="P23" s="169">
        <f>SUMIF('Division Lvl'!$A$2:$A$418,$B23,'Division Lvl'!Z$2:Z$418)</f>
        <v>290760.46874999994</v>
      </c>
      <c r="Q23" s="169">
        <f>SUMIF('Division Lvl'!$A$2:$A$418,$B23,'Division Lvl'!AA$2:AA$418)</f>
        <v>298029.48046874994</v>
      </c>
      <c r="R23" s="169">
        <f>SUMIF('Division Lvl'!$A$2:$A$418,$B23,'Division Lvl'!AB$2:AB$418)</f>
        <v>305480.21748046862</v>
      </c>
      <c r="S23" s="169">
        <f>SUMIF('Division Lvl'!$A$2:$A$418,$B23,'Division Lvl'!AC$2:AC$418)</f>
        <v>313117.22291748034</v>
      </c>
      <c r="T23" s="169">
        <f>SUMIF('Division Lvl'!$A$2:$A$418,$B23,'Division Lvl'!AD$2:AD$418)</f>
        <v>320945.1534904174</v>
      </c>
      <c r="U23" s="169">
        <f>SUMIF('Division Lvl'!$A$2:$A$418,$B23,'Division Lvl'!AE$2:AE$418)</f>
        <v>328968.78232767776</v>
      </c>
      <c r="V23" s="170">
        <f>SUMIF('Division Lvl'!$A$2:$A$418,$B23,'Division Lvl'!AF$2:AF$418)</f>
        <v>337193.00188586966</v>
      </c>
      <c r="W23" s="170">
        <f>SUMIF('Division Lvl'!$A$2:$A$418,$B23,'Division Lvl'!AG$2:AG$418)</f>
        <v>345622.82693301642</v>
      </c>
      <c r="X23" s="165">
        <f t="shared" si="0"/>
        <v>2700000</v>
      </c>
      <c r="Y23" s="171">
        <f t="shared" si="1"/>
        <v>3100535.9042536803</v>
      </c>
      <c r="Z23" s="172"/>
    </row>
    <row r="24" spans="1:26" x14ac:dyDescent="0.25">
      <c r="A24" s="163" t="str">
        <f>INDEX('Division Lvl'!$AO$2:$AO$418,MATCH(B24,'Division Lvl'!$A$2:$A$418,0))</f>
        <v>DS</v>
      </c>
      <c r="B24" s="164" t="s">
        <v>75</v>
      </c>
      <c r="C24" s="130" t="str">
        <f>INDEX('Division Lvl'!$B$2:$B$418,MATCH(B24,'Division Lvl'!$A$2:$A$418,0))</f>
        <v>Air break switch replacement program</v>
      </c>
      <c r="D24" s="165">
        <f>SUMIF('Division Lvl'!$A$2:$A$418,$B24,'Division Lvl'!I$2:I$418)</f>
        <v>3640000</v>
      </c>
      <c r="E24" s="166">
        <f>SUMIF('Division Lvl'!$A$2:$A$418,$B24,'Division Lvl'!J$2:J$418)</f>
        <v>3640000</v>
      </c>
      <c r="F24" s="166">
        <f>SUMIF('Division Lvl'!$A$2:$A$418,$B24,'Division Lvl'!K$2:K$418)</f>
        <v>3640000</v>
      </c>
      <c r="G24" s="166">
        <f>SUMIF('Division Lvl'!$A$2:$A$418,$B24,'Division Lvl'!L$2:L$418)</f>
        <v>3640000</v>
      </c>
      <c r="H24" s="166">
        <f>SUMIF('Division Lvl'!$A$2:$A$418,$B24,'Division Lvl'!M$2:M$418)</f>
        <v>3640000</v>
      </c>
      <c r="I24" s="166">
        <f>SUMIF('Division Lvl'!$A$2:$A$418,$B24,'Division Lvl'!N$2:N$418)</f>
        <v>3640000</v>
      </c>
      <c r="J24" s="166">
        <f>SUMIF('Division Lvl'!$A$2:$A$418,$B24,'Division Lvl'!O$2:O$418)</f>
        <v>3640000</v>
      </c>
      <c r="K24" s="166">
        <f>SUMIF('Division Lvl'!$A$2:$A$418,$B24,'Division Lvl'!P$2:P$418)</f>
        <v>3640000</v>
      </c>
      <c r="L24" s="166">
        <f>SUMIF('Division Lvl'!$A$2:$A$418,$B24,'Division Lvl'!Q$2:Q$418)</f>
        <v>3640000</v>
      </c>
      <c r="M24" s="167">
        <f>SUMIF('Division Lvl'!$A$2:$A$418,$B24,'Division Lvl'!R$2:R$418)</f>
        <v>3640000</v>
      </c>
      <c r="N24" s="168">
        <f>SUMIF('Division Lvl'!$A$2:$A$418,$B24,'Division Lvl'!X$2:X$418)</f>
        <v>3730999.9999999995</v>
      </c>
      <c r="O24" s="169">
        <f>SUMIF('Division Lvl'!$A$2:$A$418,$B24,'Division Lvl'!Y$2:Y$418)</f>
        <v>3824274.9999999995</v>
      </c>
      <c r="P24" s="169">
        <f>SUMIF('Division Lvl'!$A$2:$A$418,$B24,'Division Lvl'!Z$2:Z$418)</f>
        <v>3919881.8749999995</v>
      </c>
      <c r="Q24" s="169">
        <f>SUMIF('Division Lvl'!$A$2:$A$418,$B24,'Division Lvl'!AA$2:AA$418)</f>
        <v>4017878.9218749991</v>
      </c>
      <c r="R24" s="169">
        <f>SUMIF('Division Lvl'!$A$2:$A$418,$B24,'Division Lvl'!AB$2:AB$418)</f>
        <v>4118325.8949218737</v>
      </c>
      <c r="S24" s="169">
        <f>SUMIF('Division Lvl'!$A$2:$A$418,$B24,'Division Lvl'!AC$2:AC$418)</f>
        <v>4221284.0422949204</v>
      </c>
      <c r="T24" s="169">
        <f>SUMIF('Division Lvl'!$A$2:$A$418,$B24,'Division Lvl'!AD$2:AD$418)</f>
        <v>4326816.1433522934</v>
      </c>
      <c r="U24" s="169">
        <f>SUMIF('Division Lvl'!$A$2:$A$418,$B24,'Division Lvl'!AE$2:AE$418)</f>
        <v>4434986.5469361003</v>
      </c>
      <c r="V24" s="170">
        <f>SUMIF('Division Lvl'!$A$2:$A$418,$B24,'Division Lvl'!AF$2:AF$418)</f>
        <v>4545861.2106095022</v>
      </c>
      <c r="W24" s="170">
        <f>SUMIF('Division Lvl'!$A$2:$A$418,$B24,'Division Lvl'!AG$2:AG$418)</f>
        <v>4659507.7408747394</v>
      </c>
      <c r="X24" s="165">
        <f t="shared" si="0"/>
        <v>36400000</v>
      </c>
      <c r="Y24" s="171">
        <f t="shared" si="1"/>
        <v>41799817.375864424</v>
      </c>
      <c r="Z24" s="172"/>
    </row>
    <row r="25" spans="1:26" x14ac:dyDescent="0.25">
      <c r="A25" s="163" t="str">
        <f>INDEX('Division Lvl'!$AO$2:$AO$418,MATCH(B25,'Division Lvl'!$A$2:$A$418,0))</f>
        <v>DS</v>
      </c>
      <c r="B25" s="164" t="s">
        <v>76</v>
      </c>
      <c r="C25" s="130" t="str">
        <f>INDEX('Division Lvl'!$B$2:$B$418,MATCH(B25,'Division Lvl'!$A$2:$A$418,0))</f>
        <v>Miscellaneous mains renewal expenditure</v>
      </c>
      <c r="D25" s="165">
        <f>SUMIF('Division Lvl'!$A$2:$A$418,$B25,'Division Lvl'!I$2:I$418)</f>
        <v>1095000</v>
      </c>
      <c r="E25" s="166">
        <f>SUMIF('Division Lvl'!$A$2:$A$418,$B25,'Division Lvl'!J$2:J$418)</f>
        <v>1095000</v>
      </c>
      <c r="F25" s="166">
        <f>SUMIF('Division Lvl'!$A$2:$A$418,$B25,'Division Lvl'!K$2:K$418)</f>
        <v>1095000</v>
      </c>
      <c r="G25" s="166">
        <f>SUMIF('Division Lvl'!$A$2:$A$418,$B25,'Division Lvl'!L$2:L$418)</f>
        <v>1095000</v>
      </c>
      <c r="H25" s="166">
        <f>SUMIF('Division Lvl'!$A$2:$A$418,$B25,'Division Lvl'!M$2:M$418)</f>
        <v>1095000</v>
      </c>
      <c r="I25" s="166">
        <f>SUMIF('Division Lvl'!$A$2:$A$418,$B25,'Division Lvl'!N$2:N$418)</f>
        <v>1200000</v>
      </c>
      <c r="J25" s="166">
        <f>SUMIF('Division Lvl'!$A$2:$A$418,$B25,'Division Lvl'!O$2:O$418)</f>
        <v>1200000</v>
      </c>
      <c r="K25" s="166">
        <f>SUMIF('Division Lvl'!$A$2:$A$418,$B25,'Division Lvl'!P$2:P$418)</f>
        <v>1200000</v>
      </c>
      <c r="L25" s="166">
        <f>SUMIF('Division Lvl'!$A$2:$A$418,$B25,'Division Lvl'!Q$2:Q$418)</f>
        <v>1200000</v>
      </c>
      <c r="M25" s="167">
        <f>SUMIF('Division Lvl'!$A$2:$A$418,$B25,'Division Lvl'!R$2:R$418)</f>
        <v>1200000</v>
      </c>
      <c r="N25" s="168">
        <f>SUMIF('Division Lvl'!$A$2:$A$418,$B25,'Division Lvl'!X$2:X$418)</f>
        <v>1122375</v>
      </c>
      <c r="O25" s="169">
        <f>SUMIF('Division Lvl'!$A$2:$A$418,$B25,'Division Lvl'!Y$2:Y$418)</f>
        <v>1150434.375</v>
      </c>
      <c r="P25" s="169">
        <f>SUMIF('Division Lvl'!$A$2:$A$418,$B25,'Division Lvl'!Z$2:Z$418)</f>
        <v>1179195.2343749998</v>
      </c>
      <c r="Q25" s="169">
        <f>SUMIF('Division Lvl'!$A$2:$A$418,$B25,'Division Lvl'!AA$2:AA$418)</f>
        <v>1208675.1152343748</v>
      </c>
      <c r="R25" s="169">
        <f>SUMIF('Division Lvl'!$A$2:$A$418,$B25,'Division Lvl'!AB$2:AB$418)</f>
        <v>1238891.993115234</v>
      </c>
      <c r="S25" s="169">
        <f>SUMIF('Division Lvl'!$A$2:$A$418,$B25,'Division Lvl'!AC$2:AC$418)</f>
        <v>1391632.1018554682</v>
      </c>
      <c r="T25" s="169">
        <f>SUMIF('Division Lvl'!$A$2:$A$418,$B25,'Division Lvl'!AD$2:AD$418)</f>
        <v>1426422.9044018551</v>
      </c>
      <c r="U25" s="169">
        <f>SUMIF('Division Lvl'!$A$2:$A$418,$B25,'Division Lvl'!AE$2:AE$418)</f>
        <v>1462083.4770119013</v>
      </c>
      <c r="V25" s="170">
        <f>SUMIF('Division Lvl'!$A$2:$A$418,$B25,'Division Lvl'!AF$2:AF$418)</f>
        <v>1498635.5639371986</v>
      </c>
      <c r="W25" s="170">
        <f>SUMIF('Division Lvl'!$A$2:$A$418,$B25,'Division Lvl'!AG$2:AG$418)</f>
        <v>1536101.4530356284</v>
      </c>
      <c r="X25" s="165">
        <f t="shared" si="0"/>
        <v>11475000</v>
      </c>
      <c r="Y25" s="171">
        <f t="shared" si="1"/>
        <v>13214447.217966659</v>
      </c>
      <c r="Z25" s="172"/>
    </row>
    <row r="26" spans="1:26" x14ac:dyDescent="0.25">
      <c r="A26" s="163" t="str">
        <f>INDEX('Division Lvl'!$AO$2:$AO$418,MATCH(B26,'Division Lvl'!$A$2:$A$418,0))</f>
        <v>DS</v>
      </c>
      <c r="B26" s="174" t="s">
        <v>203</v>
      </c>
      <c r="C26" s="130" t="str">
        <f>INDEX('Division Lvl'!$B$2:$B$418,MATCH(B26,'Division Lvl'!$A$2:$A$418,0))</f>
        <v>Low mains remediation</v>
      </c>
      <c r="D26" s="165">
        <f>SUMIF('Division Lvl'!$A$2:$A$418,$B26,'Division Lvl'!I$2:I$418)</f>
        <v>1625000</v>
      </c>
      <c r="E26" s="166">
        <f>SUMIF('Division Lvl'!$A$2:$A$418,$B26,'Division Lvl'!J$2:J$418)</f>
        <v>1625000</v>
      </c>
      <c r="F26" s="166">
        <f>SUMIF('Division Lvl'!$A$2:$A$418,$B26,'Division Lvl'!K$2:K$418)</f>
        <v>1625000</v>
      </c>
      <c r="G26" s="166">
        <f>SUMIF('Division Lvl'!$A$2:$A$418,$B26,'Division Lvl'!L$2:L$418)</f>
        <v>1625000</v>
      </c>
      <c r="H26" s="166">
        <f>SUMIF('Division Lvl'!$A$2:$A$418,$B26,'Division Lvl'!M$2:M$418)</f>
        <v>1625000</v>
      </c>
      <c r="I26" s="166">
        <f>SUMIF('Division Lvl'!$A$2:$A$418,$B26,'Division Lvl'!N$2:N$418)</f>
        <v>975000</v>
      </c>
      <c r="J26" s="166">
        <f>SUMIF('Division Lvl'!$A$2:$A$418,$B26,'Division Lvl'!O$2:O$418)</f>
        <v>975000</v>
      </c>
      <c r="K26" s="166">
        <f>SUMIF('Division Lvl'!$A$2:$A$418,$B26,'Division Lvl'!P$2:P$418)</f>
        <v>975000</v>
      </c>
      <c r="L26" s="166">
        <f>SUMIF('Division Lvl'!$A$2:$A$418,$B26,'Division Lvl'!Q$2:Q$418)</f>
        <v>975000</v>
      </c>
      <c r="M26" s="167">
        <f>SUMIF('Division Lvl'!$A$2:$A$418,$B26,'Division Lvl'!R$2:R$418)</f>
        <v>975000</v>
      </c>
      <c r="N26" s="168">
        <f>SUMIF('Division Lvl'!$A$2:$A$418,$B26,'Division Lvl'!X$2:X$418)</f>
        <v>1665624.9999999998</v>
      </c>
      <c r="O26" s="169">
        <f>SUMIF('Division Lvl'!$A$2:$A$418,$B26,'Division Lvl'!Y$2:Y$418)</f>
        <v>1707265.6249999998</v>
      </c>
      <c r="P26" s="169">
        <f>SUMIF('Division Lvl'!$A$2:$A$418,$B26,'Division Lvl'!Z$2:Z$418)</f>
        <v>1749947.2656249998</v>
      </c>
      <c r="Q26" s="169">
        <f>SUMIF('Division Lvl'!$A$2:$A$418,$B26,'Division Lvl'!AA$2:AA$418)</f>
        <v>1793695.9472656245</v>
      </c>
      <c r="R26" s="169">
        <f>SUMIF('Division Lvl'!$A$2:$A$418,$B26,'Division Lvl'!AB$2:AB$418)</f>
        <v>1838538.3459472652</v>
      </c>
      <c r="S26" s="169">
        <f>SUMIF('Division Lvl'!$A$2:$A$418,$B26,'Division Lvl'!AC$2:AC$418)</f>
        <v>1130701.082757568</v>
      </c>
      <c r="T26" s="169">
        <f>SUMIF('Division Lvl'!$A$2:$A$418,$B26,'Division Lvl'!AD$2:AD$418)</f>
        <v>1158968.6098265073</v>
      </c>
      <c r="U26" s="169">
        <f>SUMIF('Division Lvl'!$A$2:$A$418,$B26,'Division Lvl'!AE$2:AE$418)</f>
        <v>1187942.8250721698</v>
      </c>
      <c r="V26" s="170">
        <f>SUMIF('Division Lvl'!$A$2:$A$418,$B26,'Division Lvl'!AF$2:AF$418)</f>
        <v>1217641.3956989739</v>
      </c>
      <c r="W26" s="170">
        <f>SUMIF('Division Lvl'!$A$2:$A$418,$B26,'Division Lvl'!AG$2:AG$418)</f>
        <v>1248082.4305914482</v>
      </c>
      <c r="X26" s="165">
        <f t="shared" si="0"/>
        <v>13000000</v>
      </c>
      <c r="Y26" s="171">
        <f t="shared" si="1"/>
        <v>14698408.527784556</v>
      </c>
      <c r="Z26" s="172"/>
    </row>
    <row r="27" spans="1:26" x14ac:dyDescent="0.25">
      <c r="A27" s="163" t="str">
        <f>INDEX('Division Lvl'!$AO$2:$AO$418,MATCH(B27,'Division Lvl'!$A$2:$A$418,0))</f>
        <v>DS</v>
      </c>
      <c r="B27" s="174" t="s">
        <v>204</v>
      </c>
      <c r="C27" s="130" t="str">
        <f>INDEX('Division Lvl'!$B$2:$B$418,MATCH(B27,'Division Lvl'!$A$2:$A$418,0))</f>
        <v>Copper distribution mains replacement</v>
      </c>
      <c r="D27" s="165">
        <f>SUMIF('Division Lvl'!$A$2:$A$418,$B27,'Division Lvl'!I$2:I$418)</f>
        <v>0</v>
      </c>
      <c r="E27" s="166">
        <f>SUMIF('Division Lvl'!$A$2:$A$418,$B27,'Division Lvl'!J$2:J$418)</f>
        <v>960000</v>
      </c>
      <c r="F27" s="166">
        <f>SUMIF('Division Lvl'!$A$2:$A$418,$B27,'Division Lvl'!K$2:K$418)</f>
        <v>960000</v>
      </c>
      <c r="G27" s="166">
        <f>SUMIF('Division Lvl'!$A$2:$A$418,$B27,'Division Lvl'!L$2:L$418)</f>
        <v>960000</v>
      </c>
      <c r="H27" s="166">
        <f>SUMIF('Division Lvl'!$A$2:$A$418,$B27,'Division Lvl'!M$2:M$418)</f>
        <v>960000</v>
      </c>
      <c r="I27" s="166">
        <f>SUMIF('Division Lvl'!$A$2:$A$418,$B27,'Division Lvl'!N$2:N$418)</f>
        <v>960000</v>
      </c>
      <c r="J27" s="166">
        <f>SUMIF('Division Lvl'!$A$2:$A$418,$B27,'Division Lvl'!O$2:O$418)</f>
        <v>1200000</v>
      </c>
      <c r="K27" s="166">
        <f>SUMIF('Division Lvl'!$A$2:$A$418,$B27,'Division Lvl'!P$2:P$418)</f>
        <v>1680000</v>
      </c>
      <c r="L27" s="166">
        <f>SUMIF('Division Lvl'!$A$2:$A$418,$B27,'Division Lvl'!Q$2:Q$418)</f>
        <v>1920000</v>
      </c>
      <c r="M27" s="167">
        <f>SUMIF('Division Lvl'!$A$2:$A$418,$B27,'Division Lvl'!R$2:R$418)</f>
        <v>1920000</v>
      </c>
      <c r="N27" s="168">
        <f>SUMIF('Division Lvl'!$A$2:$A$418,$B27,'Division Lvl'!X$2:X$418)</f>
        <v>0</v>
      </c>
      <c r="O27" s="169">
        <f>SUMIF('Division Lvl'!$A$2:$A$418,$B27,'Division Lvl'!Y$2:Y$418)</f>
        <v>1008599.9999999999</v>
      </c>
      <c r="P27" s="169">
        <f>SUMIF('Division Lvl'!$A$2:$A$418,$B27,'Division Lvl'!Z$2:Z$418)</f>
        <v>1033814.9999999999</v>
      </c>
      <c r="Q27" s="169">
        <f>SUMIF('Division Lvl'!$A$2:$A$418,$B27,'Division Lvl'!AA$2:AA$418)</f>
        <v>1059660.3749999998</v>
      </c>
      <c r="R27" s="169">
        <f>SUMIF('Division Lvl'!$A$2:$A$418,$B27,'Division Lvl'!AB$2:AB$418)</f>
        <v>1086151.8843749997</v>
      </c>
      <c r="S27" s="169">
        <f>SUMIF('Division Lvl'!$A$2:$A$418,$B27,'Division Lvl'!AC$2:AC$418)</f>
        <v>1113305.6814843747</v>
      </c>
      <c r="T27" s="169">
        <f>SUMIF('Division Lvl'!$A$2:$A$418,$B27,'Division Lvl'!AD$2:AD$418)</f>
        <v>1426422.9044018548</v>
      </c>
      <c r="U27" s="169">
        <f>SUMIF('Division Lvl'!$A$2:$A$418,$B27,'Division Lvl'!AE$2:AE$418)</f>
        <v>2046916.8678166617</v>
      </c>
      <c r="V27" s="170">
        <f>SUMIF('Division Lvl'!$A$2:$A$418,$B27,'Division Lvl'!AF$2:AF$418)</f>
        <v>2397816.9022995178</v>
      </c>
      <c r="W27" s="170">
        <f>SUMIF('Division Lvl'!$A$2:$A$418,$B27,'Division Lvl'!AG$2:AG$418)</f>
        <v>2457762.3248570054</v>
      </c>
      <c r="X27" s="165">
        <f t="shared" si="0"/>
        <v>11520000</v>
      </c>
      <c r="Y27" s="171">
        <f t="shared" si="1"/>
        <v>13630451.940234413</v>
      </c>
      <c r="Z27" s="172"/>
    </row>
    <row r="28" spans="1:26" x14ac:dyDescent="0.25">
      <c r="A28" s="163" t="str">
        <f>INDEX('Division Lvl'!$AO$2:$AO$418,MATCH(B28,'Division Lvl'!$A$2:$A$418,0))</f>
        <v>DS</v>
      </c>
      <c r="B28" s="174" t="s">
        <v>280</v>
      </c>
      <c r="C28" s="130" t="str">
        <f>INDEX('Division Lvl'!$B$2:$B$418,MATCH(B28,'Division Lvl'!$A$2:$A$418,0))</f>
        <v>LV mains replacement</v>
      </c>
      <c r="D28" s="165">
        <f>SUMIF('Division Lvl'!$A$2:$A$418,$B28,'Division Lvl'!I$2:I$418)</f>
        <v>1100000</v>
      </c>
      <c r="E28" s="166">
        <f>SUMIF('Division Lvl'!$A$2:$A$418,$B28,'Division Lvl'!J$2:J$418)</f>
        <v>1100000</v>
      </c>
      <c r="F28" s="166">
        <f>SUMIF('Division Lvl'!$A$2:$A$418,$B28,'Division Lvl'!K$2:K$418)</f>
        <v>1100000</v>
      </c>
      <c r="G28" s="166">
        <f>SUMIF('Division Lvl'!$A$2:$A$418,$B28,'Division Lvl'!L$2:L$418)</f>
        <v>1100000</v>
      </c>
      <c r="H28" s="166">
        <f>SUMIF('Division Lvl'!$A$2:$A$418,$B28,'Division Lvl'!M$2:M$418)</f>
        <v>1100000</v>
      </c>
      <c r="I28" s="166">
        <f>SUMIF('Division Lvl'!$A$2:$A$418,$B28,'Division Lvl'!N$2:N$418)</f>
        <v>1095000</v>
      </c>
      <c r="J28" s="166">
        <f>SUMIF('Division Lvl'!$A$2:$A$418,$B28,'Division Lvl'!O$2:O$418)</f>
        <v>1095000</v>
      </c>
      <c r="K28" s="166">
        <f>SUMIF('Division Lvl'!$A$2:$A$418,$B28,'Division Lvl'!P$2:P$418)</f>
        <v>1095000</v>
      </c>
      <c r="L28" s="166">
        <f>SUMIF('Division Lvl'!$A$2:$A$418,$B28,'Division Lvl'!Q$2:Q$418)</f>
        <v>1095000</v>
      </c>
      <c r="M28" s="167">
        <f>SUMIF('Division Lvl'!$A$2:$A$418,$B28,'Division Lvl'!R$2:R$418)</f>
        <v>1095000</v>
      </c>
      <c r="N28" s="168">
        <f>SUMIF('Division Lvl'!$A$2:$A$418,$B28,'Division Lvl'!X$2:X$418)</f>
        <v>1127500</v>
      </c>
      <c r="O28" s="169">
        <f>SUMIF('Division Lvl'!$A$2:$A$418,$B28,'Division Lvl'!Y$2:Y$418)</f>
        <v>1155687.5</v>
      </c>
      <c r="P28" s="169">
        <f>SUMIF('Division Lvl'!$A$2:$A$418,$B28,'Division Lvl'!Z$2:Z$418)</f>
        <v>1184579.6874999998</v>
      </c>
      <c r="Q28" s="169">
        <f>SUMIF('Division Lvl'!$A$2:$A$418,$B28,'Division Lvl'!AA$2:AA$418)</f>
        <v>1214194.1796874998</v>
      </c>
      <c r="R28" s="169">
        <f>SUMIF('Division Lvl'!$A$2:$A$418,$B28,'Division Lvl'!AB$2:AB$418)</f>
        <v>1244549.034179687</v>
      </c>
      <c r="S28" s="169">
        <f>SUMIF('Division Lvl'!$A$2:$A$418,$B28,'Division Lvl'!AC$2:AC$418)</f>
        <v>1269864.2929431149</v>
      </c>
      <c r="T28" s="169">
        <f>SUMIF('Division Lvl'!$A$2:$A$418,$B28,'Division Lvl'!AD$2:AD$418)</f>
        <v>1301610.9002666925</v>
      </c>
      <c r="U28" s="169">
        <f>SUMIF('Division Lvl'!$A$2:$A$418,$B28,'Division Lvl'!AE$2:AE$418)</f>
        <v>1334151.1727733598</v>
      </c>
      <c r="V28" s="170">
        <f>SUMIF('Division Lvl'!$A$2:$A$418,$B28,'Division Lvl'!AF$2:AF$418)</f>
        <v>1367504.9520926937</v>
      </c>
      <c r="W28" s="170">
        <f>SUMIF('Division Lvl'!$A$2:$A$418,$B28,'Division Lvl'!AG$2:AG$418)</f>
        <v>1401692.575895011</v>
      </c>
      <c r="X28" s="165">
        <f t="shared" si="0"/>
        <v>10975000</v>
      </c>
      <c r="Y28" s="171">
        <f t="shared" si="1"/>
        <v>12601334.295338059</v>
      </c>
      <c r="Z28" s="172"/>
    </row>
    <row r="29" spans="1:26" x14ac:dyDescent="0.25">
      <c r="A29" s="163" t="str">
        <f>INDEX('Division Lvl'!$AO$2:$AO$418,MATCH(B29,'Division Lvl'!$A$2:$A$418,0))</f>
        <v>DS</v>
      </c>
      <c r="B29" s="174" t="s">
        <v>510</v>
      </c>
      <c r="C29" s="130" t="str">
        <f>INDEX('Division Lvl'!$B$2:$B$418,MATCH(B29,'Division Lvl'!$A$2:$A$418,0))</f>
        <v>Asbestos service fuse replacement</v>
      </c>
      <c r="D29" s="165">
        <f>SUMIF('Division Lvl'!$A$2:$A$418,$B29,'Division Lvl'!I$2:I$418)</f>
        <v>261000</v>
      </c>
      <c r="E29" s="166">
        <f>SUMIF('Division Lvl'!$A$2:$A$418,$B29,'Division Lvl'!J$2:J$418)</f>
        <v>0</v>
      </c>
      <c r="F29" s="166">
        <f>SUMIF('Division Lvl'!$A$2:$A$418,$B29,'Division Lvl'!K$2:K$418)</f>
        <v>0</v>
      </c>
      <c r="G29" s="166">
        <f>SUMIF('Division Lvl'!$A$2:$A$418,$B29,'Division Lvl'!L$2:L$418)</f>
        <v>0</v>
      </c>
      <c r="H29" s="166">
        <f>SUMIF('Division Lvl'!$A$2:$A$418,$B29,'Division Lvl'!M$2:M$418)</f>
        <v>0</v>
      </c>
      <c r="I29" s="166">
        <f>SUMIF('Division Lvl'!$A$2:$A$418,$B29,'Division Lvl'!N$2:N$418)</f>
        <v>0</v>
      </c>
      <c r="J29" s="166">
        <f>SUMIF('Division Lvl'!$A$2:$A$418,$B29,'Division Lvl'!O$2:O$418)</f>
        <v>0</v>
      </c>
      <c r="K29" s="166">
        <f>SUMIF('Division Lvl'!$A$2:$A$418,$B29,'Division Lvl'!P$2:P$418)</f>
        <v>0</v>
      </c>
      <c r="L29" s="166">
        <f>SUMIF('Division Lvl'!$A$2:$A$418,$B29,'Division Lvl'!Q$2:Q$418)</f>
        <v>0</v>
      </c>
      <c r="M29" s="167">
        <f>SUMIF('Division Lvl'!$A$2:$A$418,$B29,'Division Lvl'!R$2:R$418)</f>
        <v>0</v>
      </c>
      <c r="N29" s="168">
        <f>SUMIF('Division Lvl'!$A$2:$A$418,$B29,'Division Lvl'!X$2:X$418)</f>
        <v>267525</v>
      </c>
      <c r="O29" s="169">
        <f>SUMIF('Division Lvl'!$A$2:$A$418,$B29,'Division Lvl'!Y$2:Y$418)</f>
        <v>0</v>
      </c>
      <c r="P29" s="169">
        <f>SUMIF('Division Lvl'!$A$2:$A$418,$B29,'Division Lvl'!Z$2:Z$418)</f>
        <v>0</v>
      </c>
      <c r="Q29" s="169">
        <f>SUMIF('Division Lvl'!$A$2:$A$418,$B29,'Division Lvl'!AA$2:AA$418)</f>
        <v>0</v>
      </c>
      <c r="R29" s="169">
        <f>SUMIF('Division Lvl'!$A$2:$A$418,$B29,'Division Lvl'!AB$2:AB$418)</f>
        <v>0</v>
      </c>
      <c r="S29" s="169">
        <f>SUMIF('Division Lvl'!$A$2:$A$418,$B29,'Division Lvl'!AC$2:AC$418)</f>
        <v>0</v>
      </c>
      <c r="T29" s="169">
        <f>SUMIF('Division Lvl'!$A$2:$A$418,$B29,'Division Lvl'!AD$2:AD$418)</f>
        <v>0</v>
      </c>
      <c r="U29" s="169">
        <f>SUMIF('Division Lvl'!$A$2:$A$418,$B29,'Division Lvl'!AE$2:AE$418)</f>
        <v>0</v>
      </c>
      <c r="V29" s="170">
        <f>SUMIF('Division Lvl'!$A$2:$A$418,$B29,'Division Lvl'!AF$2:AF$418)</f>
        <v>0</v>
      </c>
      <c r="W29" s="170">
        <f>SUMIF('Division Lvl'!$A$2:$A$418,$B29,'Division Lvl'!AG$2:AG$418)</f>
        <v>0</v>
      </c>
      <c r="X29" s="165">
        <f t="shared" si="0"/>
        <v>261000</v>
      </c>
      <c r="Y29" s="171">
        <f t="shared" si="1"/>
        <v>267525</v>
      </c>
      <c r="Z29" s="172"/>
    </row>
    <row r="30" spans="1:26" x14ac:dyDescent="0.25">
      <c r="A30" s="163" t="str">
        <f>INDEX('Division Lvl'!$AO$2:$AO$418,MATCH(B30,'Division Lvl'!$A$2:$A$418,0))</f>
        <v>DS</v>
      </c>
      <c r="B30" s="164" t="s">
        <v>812</v>
      </c>
      <c r="C30" s="130" t="str">
        <f>INDEX('Division Lvl'!$B$2:$B$418,MATCH(B30,'Division Lvl'!$A$2:$A$418,0))</f>
        <v>Distribution access track reconstruction</v>
      </c>
      <c r="D30" s="165">
        <f>SUMIF('Division Lvl'!$A$2:$A$418,$B30,'Division Lvl'!I$2:I$418)</f>
        <v>440000</v>
      </c>
      <c r="E30" s="166">
        <f>SUMIF('Division Lvl'!$A$2:$A$418,$B30,'Division Lvl'!J$2:J$418)</f>
        <v>1408000</v>
      </c>
      <c r="F30" s="166">
        <f>SUMIF('Division Lvl'!$A$2:$A$418,$B30,'Division Lvl'!K$2:K$418)</f>
        <v>1232000</v>
      </c>
      <c r="G30" s="166">
        <f>SUMIF('Division Lvl'!$A$2:$A$418,$B30,'Division Lvl'!L$2:L$418)</f>
        <v>1232000</v>
      </c>
      <c r="H30" s="166">
        <f>SUMIF('Division Lvl'!$A$2:$A$418,$B30,'Division Lvl'!M$2:M$418)</f>
        <v>1320000</v>
      </c>
      <c r="I30" s="166">
        <f>SUMIF('Division Lvl'!$A$2:$A$418,$B30,'Division Lvl'!N$2:N$418)</f>
        <v>1320000</v>
      </c>
      <c r="J30" s="166">
        <f>SUMIF('Division Lvl'!$A$2:$A$418,$B30,'Division Lvl'!O$2:O$418)</f>
        <v>1320000</v>
      </c>
      <c r="K30" s="166">
        <f>SUMIF('Division Lvl'!$A$2:$A$418,$B30,'Division Lvl'!P$2:P$418)</f>
        <v>1540000</v>
      </c>
      <c r="L30" s="166">
        <f>SUMIF('Division Lvl'!$A$2:$A$418,$B30,'Division Lvl'!Q$2:Q$418)</f>
        <v>1540000</v>
      </c>
      <c r="M30" s="167">
        <f>SUMIF('Division Lvl'!$A$2:$A$418,$B30,'Division Lvl'!R$2:R$418)</f>
        <v>1540000</v>
      </c>
      <c r="N30" s="168">
        <f>SUMIF('Division Lvl'!$A$2:$A$418,$B30,'Division Lvl'!X$2:X$418)</f>
        <v>450999.99999999994</v>
      </c>
      <c r="O30" s="169">
        <f>SUMIF('Division Lvl'!$A$2:$A$418,$B30,'Division Lvl'!Y$2:Y$418)</f>
        <v>1479280</v>
      </c>
      <c r="P30" s="169">
        <f>SUMIF('Division Lvl'!$A$2:$A$418,$B30,'Division Lvl'!Z$2:Z$418)</f>
        <v>1326729.2499999998</v>
      </c>
      <c r="Q30" s="169">
        <f>SUMIF('Division Lvl'!$A$2:$A$418,$B30,'Division Lvl'!AA$2:AA$418)</f>
        <v>1359897.4812499997</v>
      </c>
      <c r="R30" s="169">
        <f>SUMIF('Division Lvl'!$A$2:$A$418,$B30,'Division Lvl'!AB$2:AB$418)</f>
        <v>1493458.8410156243</v>
      </c>
      <c r="S30" s="169">
        <f>SUMIF('Division Lvl'!$A$2:$A$418,$B30,'Division Lvl'!AC$2:AC$418)</f>
        <v>1530795.3120410149</v>
      </c>
      <c r="T30" s="169">
        <f>SUMIF('Division Lvl'!$A$2:$A$418,$B30,'Division Lvl'!AD$2:AD$418)</f>
        <v>1569065.1948420405</v>
      </c>
      <c r="U30" s="169">
        <f>SUMIF('Division Lvl'!$A$2:$A$418,$B30,'Division Lvl'!AE$2:AE$418)</f>
        <v>1876340.4621652733</v>
      </c>
      <c r="V30" s="170">
        <f>SUMIF('Division Lvl'!$A$2:$A$418,$B30,'Division Lvl'!AF$2:AF$418)</f>
        <v>1923248.973719405</v>
      </c>
      <c r="W30" s="170">
        <f>SUMIF('Division Lvl'!$A$2:$A$418,$B30,'Division Lvl'!AG$2:AG$418)</f>
        <v>1971330.1980623901</v>
      </c>
      <c r="X30" s="165">
        <f t="shared" si="0"/>
        <v>12892000</v>
      </c>
      <c r="Y30" s="171">
        <f t="shared" si="1"/>
        <v>14981145.713095747</v>
      </c>
      <c r="Z30" s="172"/>
    </row>
    <row r="31" spans="1:26" x14ac:dyDescent="0.25">
      <c r="A31" s="163" t="str">
        <f>INDEX('Division Lvl'!$AO$2:$AO$418,MATCH(B31,'Division Lvl'!$A$2:$A$418,0))</f>
        <v>DS</v>
      </c>
      <c r="B31" s="164" t="s">
        <v>813</v>
      </c>
      <c r="C31" s="130" t="str">
        <f>INDEX('Division Lvl'!$B$2:$B$418,MATCH(B31,'Division Lvl'!$A$2:$A$418,0))</f>
        <v>Pole top structure/hardware refurbishment (LV)</v>
      </c>
      <c r="D31" s="165">
        <f>SUMIF('Division Lvl'!$A$2:$A$418,$B31,'Division Lvl'!I$2:I$418)</f>
        <v>2609650</v>
      </c>
      <c r="E31" s="166">
        <f>SUMIF('Division Lvl'!$A$2:$A$418,$B31,'Division Lvl'!J$2:J$418)</f>
        <v>2609650</v>
      </c>
      <c r="F31" s="166">
        <f>SUMIF('Division Lvl'!$A$2:$A$418,$B31,'Division Lvl'!K$2:K$418)</f>
        <v>2609650</v>
      </c>
      <c r="G31" s="166">
        <f>SUMIF('Division Lvl'!$A$2:$A$418,$B31,'Division Lvl'!L$2:L$418)</f>
        <v>2609650</v>
      </c>
      <c r="H31" s="166">
        <f>SUMIF('Division Lvl'!$A$2:$A$418,$B31,'Division Lvl'!M$2:M$418)</f>
        <v>2609650</v>
      </c>
      <c r="I31" s="166">
        <f>SUMIF('Division Lvl'!$A$2:$A$418,$B31,'Division Lvl'!N$2:N$418)</f>
        <v>2609650</v>
      </c>
      <c r="J31" s="166">
        <f>SUMIF('Division Lvl'!$A$2:$A$418,$B31,'Division Lvl'!O$2:O$418)</f>
        <v>2609650</v>
      </c>
      <c r="K31" s="166">
        <f>SUMIF('Division Lvl'!$A$2:$A$418,$B31,'Division Lvl'!P$2:P$418)</f>
        <v>2609650</v>
      </c>
      <c r="L31" s="166">
        <f>SUMIF('Division Lvl'!$A$2:$A$418,$B31,'Division Lvl'!Q$2:Q$418)</f>
        <v>2609650</v>
      </c>
      <c r="M31" s="167">
        <f>SUMIF('Division Lvl'!$A$2:$A$418,$B31,'Division Lvl'!R$2:R$418)</f>
        <v>2609650</v>
      </c>
      <c r="N31" s="168">
        <f>SUMIF('Division Lvl'!$A$2:$A$418,$B31,'Division Lvl'!X$2:X$418)</f>
        <v>2674891.25</v>
      </c>
      <c r="O31" s="169">
        <f>SUMIF('Division Lvl'!$A$2:$A$418,$B31,'Division Lvl'!Y$2:Y$418)</f>
        <v>2741763.53125</v>
      </c>
      <c r="P31" s="169">
        <f>SUMIF('Division Lvl'!$A$2:$A$418,$B31,'Division Lvl'!Z$2:Z$418)</f>
        <v>2810307.6195312496</v>
      </c>
      <c r="Q31" s="169">
        <f>SUMIF('Division Lvl'!$A$2:$A$418,$B31,'Division Lvl'!AA$2:AA$418)</f>
        <v>2880565.3100195308</v>
      </c>
      <c r="R31" s="169">
        <f>SUMIF('Division Lvl'!$A$2:$A$418,$B31,'Division Lvl'!AB$2:AB$418)</f>
        <v>2952579.4427700187</v>
      </c>
      <c r="S31" s="169">
        <f>SUMIF('Division Lvl'!$A$2:$A$418,$B31,'Division Lvl'!AC$2:AC$418)</f>
        <v>3026393.9288392691</v>
      </c>
      <c r="T31" s="169">
        <f>SUMIF('Division Lvl'!$A$2:$A$418,$B31,'Division Lvl'!AD$2:AD$418)</f>
        <v>3102053.7770602508</v>
      </c>
      <c r="U31" s="169">
        <f>SUMIF('Division Lvl'!$A$2:$A$418,$B31,'Division Lvl'!AE$2:AE$418)</f>
        <v>3179605.121486757</v>
      </c>
      <c r="V31" s="170">
        <f>SUMIF('Division Lvl'!$A$2:$A$418,$B31,'Division Lvl'!AF$2:AF$418)</f>
        <v>3259095.2495239251</v>
      </c>
      <c r="W31" s="170">
        <f>SUMIF('Division Lvl'!$A$2:$A$418,$B31,'Division Lvl'!AG$2:AG$418)</f>
        <v>3340572.6307620234</v>
      </c>
      <c r="X31" s="165">
        <f t="shared" si="0"/>
        <v>26096500</v>
      </c>
      <c r="Y31" s="171">
        <f t="shared" si="1"/>
        <v>29967827.861243024</v>
      </c>
      <c r="Z31" s="172"/>
    </row>
    <row r="32" spans="1:26" x14ac:dyDescent="0.25">
      <c r="A32" s="163" t="str">
        <f>INDEX('Division Lvl'!$AO$2:$AO$418,MATCH(B32,'Division Lvl'!$A$2:$A$418,0))</f>
        <v>DS</v>
      </c>
      <c r="B32" s="164" t="s">
        <v>915</v>
      </c>
      <c r="C32" s="130" t="str">
        <f>INDEX('Division Lvl'!$B$2:$B$418,MATCH(B32,'Division Lvl'!$A$2:$A$418,0))</f>
        <v>Future distribution feeder refurbishment works</v>
      </c>
      <c r="D32" s="165">
        <f>SUMIF('Division Lvl'!$A$2:$A$418,$B32,'Division Lvl'!I$2:I$418)</f>
        <v>0</v>
      </c>
      <c r="E32" s="166">
        <f>SUMIF('Division Lvl'!$A$2:$A$418,$B32,'Division Lvl'!J$2:J$418)</f>
        <v>0</v>
      </c>
      <c r="F32" s="166">
        <f>SUMIF('Division Lvl'!$A$2:$A$418,$B32,'Division Lvl'!K$2:K$418)</f>
        <v>0</v>
      </c>
      <c r="G32" s="166">
        <f>SUMIF('Division Lvl'!$A$2:$A$418,$B32,'Division Lvl'!L$2:L$418)</f>
        <v>0</v>
      </c>
      <c r="H32" s="166">
        <f>SUMIF('Division Lvl'!$A$2:$A$418,$B32,'Division Lvl'!M$2:M$418)</f>
        <v>0</v>
      </c>
      <c r="I32" s="166">
        <f>SUMIF('Division Lvl'!$A$2:$A$418,$B32,'Division Lvl'!N$2:N$418)</f>
        <v>0</v>
      </c>
      <c r="J32" s="166">
        <f>SUMIF('Division Lvl'!$A$2:$A$418,$B32,'Division Lvl'!O$2:O$418)</f>
        <v>0</v>
      </c>
      <c r="K32" s="166">
        <f>SUMIF('Division Lvl'!$A$2:$A$418,$B32,'Division Lvl'!P$2:P$418)</f>
        <v>4500000</v>
      </c>
      <c r="L32" s="166">
        <f>SUMIF('Division Lvl'!$A$2:$A$418,$B32,'Division Lvl'!Q$2:Q$418)</f>
        <v>9300000</v>
      </c>
      <c r="M32" s="167">
        <f>SUMIF('Division Lvl'!$A$2:$A$418,$B32,'Division Lvl'!R$2:R$418)</f>
        <v>15000000</v>
      </c>
      <c r="N32" s="168">
        <f>SUMIF('Division Lvl'!$A$2:$A$418,$B32,'Division Lvl'!X$2:X$418)</f>
        <v>0</v>
      </c>
      <c r="O32" s="169">
        <f>SUMIF('Division Lvl'!$A$2:$A$418,$B32,'Division Lvl'!Y$2:Y$418)</f>
        <v>0</v>
      </c>
      <c r="P32" s="169">
        <f>SUMIF('Division Lvl'!$A$2:$A$418,$B32,'Division Lvl'!Z$2:Z$418)</f>
        <v>0</v>
      </c>
      <c r="Q32" s="169">
        <f>SUMIF('Division Lvl'!$A$2:$A$418,$B32,'Division Lvl'!AA$2:AA$418)</f>
        <v>0</v>
      </c>
      <c r="R32" s="169">
        <f>SUMIF('Division Lvl'!$A$2:$A$418,$B32,'Division Lvl'!AB$2:AB$418)</f>
        <v>0</v>
      </c>
      <c r="S32" s="169">
        <f>SUMIF('Division Lvl'!$A$2:$A$418,$B32,'Division Lvl'!AC$2:AC$418)</f>
        <v>0</v>
      </c>
      <c r="T32" s="169">
        <f>SUMIF('Division Lvl'!$A$2:$A$418,$B32,'Division Lvl'!AD$2:AD$418)</f>
        <v>0</v>
      </c>
      <c r="U32" s="169">
        <f>SUMIF('Division Lvl'!$A$2:$A$418,$B32,'Division Lvl'!AE$2:AE$418)</f>
        <v>5482813.0387946293</v>
      </c>
      <c r="V32" s="170">
        <f>SUMIF('Division Lvl'!$A$2:$A$418,$B32,'Division Lvl'!AF$2:AF$418)</f>
        <v>11614425.620513286</v>
      </c>
      <c r="W32" s="170">
        <f>SUMIF('Division Lvl'!$A$2:$A$418,$B32,'Division Lvl'!AG$2:AG$418)</f>
        <v>19201268.162945356</v>
      </c>
      <c r="X32" s="165">
        <f t="shared" si="0"/>
        <v>28800000</v>
      </c>
      <c r="Y32" s="171">
        <f t="shared" si="1"/>
        <v>36298506.822253272</v>
      </c>
      <c r="Z32" s="172"/>
    </row>
    <row r="33" spans="1:26" x14ac:dyDescent="0.25">
      <c r="A33" s="163" t="str">
        <f>INDEX('Division Lvl'!$AO$2:$AO$418,MATCH(B33,'Division Lvl'!$A$2:$A$418,0))</f>
        <v>DS</v>
      </c>
      <c r="B33" s="164" t="s">
        <v>1077</v>
      </c>
      <c r="C33" s="130" t="str">
        <f>INDEX('Division Lvl'!$B$2:$B$418,MATCH(B33,'Division Lvl'!$A$2:$A$418,0))</f>
        <v>Pole top structure/hardware refurbishment (HV)</v>
      </c>
      <c r="D33" s="165">
        <f>SUMIF('Division Lvl'!$A$2:$A$418,$B33,'Division Lvl'!I$2:I$418)</f>
        <v>3248430</v>
      </c>
      <c r="E33" s="166">
        <f>SUMIF('Division Lvl'!$A$2:$A$418,$B33,'Division Lvl'!J$2:J$418)</f>
        <v>3248430</v>
      </c>
      <c r="F33" s="166">
        <f>SUMIF('Division Lvl'!$A$2:$A$418,$B33,'Division Lvl'!K$2:K$418)</f>
        <v>3248430</v>
      </c>
      <c r="G33" s="166">
        <f>SUMIF('Division Lvl'!$A$2:$A$418,$B33,'Division Lvl'!L$2:L$418)</f>
        <v>3248430</v>
      </c>
      <c r="H33" s="166">
        <f>SUMIF('Division Lvl'!$A$2:$A$418,$B33,'Division Lvl'!M$2:M$418)</f>
        <v>3248430</v>
      </c>
      <c r="I33" s="166">
        <f>SUMIF('Division Lvl'!$A$2:$A$418,$B33,'Division Lvl'!N$2:N$418)</f>
        <v>3248430</v>
      </c>
      <c r="J33" s="166">
        <f>SUMIF('Division Lvl'!$A$2:$A$418,$B33,'Division Lvl'!O$2:O$418)</f>
        <v>3248430</v>
      </c>
      <c r="K33" s="166">
        <f>SUMIF('Division Lvl'!$A$2:$A$418,$B33,'Division Lvl'!P$2:P$418)</f>
        <v>3248430</v>
      </c>
      <c r="L33" s="166">
        <f>SUMIF('Division Lvl'!$A$2:$A$418,$B33,'Division Lvl'!Q$2:Q$418)</f>
        <v>3248430</v>
      </c>
      <c r="M33" s="167">
        <f>SUMIF('Division Lvl'!$A$2:$A$418,$B33,'Division Lvl'!R$2:R$418)</f>
        <v>3248430</v>
      </c>
      <c r="N33" s="168">
        <f>SUMIF('Division Lvl'!$A$2:$A$418,$B33,'Division Lvl'!X$2:X$418)</f>
        <v>3329640.7499999995</v>
      </c>
      <c r="O33" s="169">
        <f>SUMIF('Division Lvl'!$A$2:$A$418,$B33,'Division Lvl'!Y$2:Y$418)</f>
        <v>3412881.7687499998</v>
      </c>
      <c r="P33" s="169">
        <f>SUMIF('Division Lvl'!$A$2:$A$418,$B33,'Division Lvl'!Z$2:Z$418)</f>
        <v>3498203.8129687496</v>
      </c>
      <c r="Q33" s="169">
        <f>SUMIF('Division Lvl'!$A$2:$A$418,$B33,'Division Lvl'!AA$2:AA$418)</f>
        <v>3585658.9082929678</v>
      </c>
      <c r="R33" s="169">
        <f>SUMIF('Division Lvl'!$A$2:$A$418,$B33,'Division Lvl'!AB$2:AB$418)</f>
        <v>3675300.381000292</v>
      </c>
      <c r="S33" s="169">
        <f>SUMIF('Division Lvl'!$A$2:$A$418,$B33,'Division Lvl'!AC$2:AC$418)</f>
        <v>3767182.8905252987</v>
      </c>
      <c r="T33" s="169">
        <f>SUMIF('Division Lvl'!$A$2:$A$418,$B33,'Division Lvl'!AD$2:AD$418)</f>
        <v>3861362.4627884314</v>
      </c>
      <c r="U33" s="169">
        <f>SUMIF('Division Lvl'!$A$2:$A$418,$B33,'Division Lvl'!AE$2:AE$418)</f>
        <v>3957896.5243581422</v>
      </c>
      <c r="V33" s="170">
        <f>SUMIF('Division Lvl'!$A$2:$A$418,$B33,'Division Lvl'!AF$2:AF$418)</f>
        <v>4056843.937467095</v>
      </c>
      <c r="W33" s="170">
        <f>SUMIF('Division Lvl'!$A$2:$A$418,$B33,'Division Lvl'!AG$2:AG$418)</f>
        <v>4158265.0359037723</v>
      </c>
      <c r="X33" s="165">
        <f t="shared" si="0"/>
        <v>32484300</v>
      </c>
      <c r="Y33" s="171">
        <f t="shared" si="1"/>
        <v>37303236.47205475</v>
      </c>
      <c r="Z33" s="172"/>
    </row>
    <row r="34" spans="1:26" x14ac:dyDescent="0.25">
      <c r="A34" s="163" t="str">
        <f>INDEX('Division Lvl'!$AO$2:$AO$418,MATCH(B34,'Division Lvl'!$A$2:$A$418,0))</f>
        <v>DU</v>
      </c>
      <c r="B34" s="164" t="s">
        <v>735</v>
      </c>
      <c r="C34" s="130" t="str">
        <f>INDEX('Division Lvl'!$B$2:$B$418,MATCH(B34,'Division Lvl'!$A$2:$A$418,0))</f>
        <v>Duct installation RMS road works</v>
      </c>
      <c r="D34" s="165">
        <f>SUMIF('Division Lvl'!$A$2:$A$418,$B34,'Division Lvl'!I$2:I$418)</f>
        <v>2152731</v>
      </c>
      <c r="E34" s="166">
        <f>SUMIF('Division Lvl'!$A$2:$A$418,$B34,'Division Lvl'!J$2:J$418)</f>
        <v>2206549</v>
      </c>
      <c r="F34" s="166">
        <f>SUMIF('Division Lvl'!$A$2:$A$418,$B34,'Division Lvl'!K$2:K$418)</f>
        <v>2261713</v>
      </c>
      <c r="G34" s="166">
        <f>SUMIF('Division Lvl'!$A$2:$A$418,$B34,'Division Lvl'!L$2:L$418)</f>
        <v>2318255</v>
      </c>
      <c r="H34" s="166">
        <f>SUMIF('Division Lvl'!$A$2:$A$418,$B34,'Division Lvl'!M$2:M$418)</f>
        <v>2376212</v>
      </c>
      <c r="I34" s="166">
        <f>SUMIF('Division Lvl'!$A$2:$A$418,$B34,'Division Lvl'!N$2:N$418)</f>
        <v>2376212</v>
      </c>
      <c r="J34" s="166">
        <f>SUMIF('Division Lvl'!$A$2:$A$418,$B34,'Division Lvl'!O$2:O$418)</f>
        <v>2376212</v>
      </c>
      <c r="K34" s="166">
        <f>SUMIF('Division Lvl'!$A$2:$A$418,$B34,'Division Lvl'!P$2:P$418)</f>
        <v>2376212</v>
      </c>
      <c r="L34" s="166">
        <f>SUMIF('Division Lvl'!$A$2:$A$418,$B34,'Division Lvl'!Q$2:Q$418)</f>
        <v>2376212</v>
      </c>
      <c r="M34" s="167">
        <f>SUMIF('Division Lvl'!$A$2:$A$418,$B34,'Division Lvl'!R$2:R$418)</f>
        <v>2558920</v>
      </c>
      <c r="N34" s="168">
        <f>SUMIF('Division Lvl'!$A$2:$A$418,$B34,'Division Lvl'!X$2:X$418)</f>
        <v>2206549.2749999999</v>
      </c>
      <c r="O34" s="169">
        <f>SUMIF('Division Lvl'!$A$2:$A$418,$B34,'Division Lvl'!Y$2:Y$418)</f>
        <v>2318255.5431249999</v>
      </c>
      <c r="P34" s="169">
        <f>SUMIF('Division Lvl'!$A$2:$A$418,$B34,'Division Lvl'!Z$2:Z$418)</f>
        <v>2435617.5261406247</v>
      </c>
      <c r="Q34" s="169">
        <f>SUMIF('Division Lvl'!$A$2:$A$418,$B34,'Division Lvl'!AA$2:AA$418)</f>
        <v>2558919.7527558589</v>
      </c>
      <c r="R34" s="169">
        <f>SUMIF('Division Lvl'!$A$2:$A$418,$B34,'Division Lvl'!AB$2:AB$418)</f>
        <v>2688465.7723692572</v>
      </c>
      <c r="S34" s="169">
        <f>SUMIF('Division Lvl'!$A$2:$A$418,$B34,'Division Lvl'!AC$2:AC$418)</f>
        <v>2755677.4166784883</v>
      </c>
      <c r="T34" s="169">
        <f>SUMIF('Division Lvl'!$A$2:$A$418,$B34,'Division Lvl'!AD$2:AD$418)</f>
        <v>2824569.3520954507</v>
      </c>
      <c r="U34" s="169">
        <f>SUMIF('Division Lvl'!$A$2:$A$418,$B34,'Division Lvl'!AE$2:AE$418)</f>
        <v>2895183.5858978364</v>
      </c>
      <c r="V34" s="170">
        <f>SUMIF('Division Lvl'!$A$2:$A$418,$B34,'Division Lvl'!AF$2:AF$418)</f>
        <v>2967563.1755452822</v>
      </c>
      <c r="W34" s="170">
        <f>SUMIF('Division Lvl'!$A$2:$A$418,$B34,'Division Lvl'!AG$2:AG$418)</f>
        <v>3275633.941834942</v>
      </c>
      <c r="X34" s="165">
        <f t="shared" ref="X34:X65" si="2">SUM(D34:M34)</f>
        <v>23379228</v>
      </c>
      <c r="Y34" s="171">
        <f t="shared" ref="Y34:Y65" si="3">SUM(N34:W34)</f>
        <v>26926435.341442741</v>
      </c>
      <c r="Z34" s="172"/>
    </row>
    <row r="35" spans="1:26" x14ac:dyDescent="0.25">
      <c r="A35" s="163" t="str">
        <f>INDEX('Division Lvl'!$AO$2:$AO$418,MATCH(B35,'Division Lvl'!$A$2:$A$418,0))</f>
        <v>EF</v>
      </c>
      <c r="B35" s="163" t="s">
        <v>195</v>
      </c>
      <c r="C35" s="130" t="str">
        <f>INDEX('Division Lvl'!$B$2:$B$418,MATCH(B35,'Division Lvl'!$A$2:$A$418,0))</f>
        <v>Distribution management system</v>
      </c>
      <c r="D35" s="165">
        <f>SUMIF('Division Lvl'!$A$2:$A$418,$B35,'Division Lvl'!I$2:I$418)</f>
        <v>8585366</v>
      </c>
      <c r="E35" s="166">
        <f>SUMIF('Division Lvl'!$A$2:$A$418,$B35,'Division Lvl'!J$2:J$418)</f>
        <v>3616895</v>
      </c>
      <c r="F35" s="166">
        <f>SUMIF('Division Lvl'!$A$2:$A$418,$B35,'Division Lvl'!K$2:K$418)</f>
        <v>92860</v>
      </c>
      <c r="G35" s="166">
        <f>SUMIF('Division Lvl'!$A$2:$A$418,$B35,'Division Lvl'!L$2:L$418)</f>
        <v>0</v>
      </c>
      <c r="H35" s="166">
        <f>SUMIF('Division Lvl'!$A$2:$A$418,$B35,'Division Lvl'!M$2:M$418)</f>
        <v>0</v>
      </c>
      <c r="I35" s="166">
        <f>SUMIF('Division Lvl'!$A$2:$A$418,$B35,'Division Lvl'!N$2:N$418)</f>
        <v>0</v>
      </c>
      <c r="J35" s="166">
        <f>SUMIF('Division Lvl'!$A$2:$A$418,$B35,'Division Lvl'!O$2:O$418)</f>
        <v>0</v>
      </c>
      <c r="K35" s="166">
        <f>SUMIF('Division Lvl'!$A$2:$A$418,$B35,'Division Lvl'!P$2:P$418)</f>
        <v>0</v>
      </c>
      <c r="L35" s="166">
        <f>SUMIF('Division Lvl'!$A$2:$A$418,$B35,'Division Lvl'!Q$2:Q$418)</f>
        <v>0</v>
      </c>
      <c r="M35" s="167">
        <f>SUMIF('Division Lvl'!$A$2:$A$418,$B35,'Division Lvl'!R$2:R$418)</f>
        <v>0</v>
      </c>
      <c r="N35" s="168">
        <f>SUMIF('Division Lvl'!$A$2:$A$418,$B35,'Division Lvl'!X$2:X$418)</f>
        <v>8800000.1499999985</v>
      </c>
      <c r="O35" s="169">
        <f>SUMIF('Division Lvl'!$A$2:$A$418,$B35,'Division Lvl'!Y$2:Y$418)</f>
        <v>3800000.3093749997</v>
      </c>
      <c r="P35" s="169">
        <f>SUMIF('Division Lvl'!$A$2:$A$418,$B35,'Division Lvl'!Z$2:Z$418)</f>
        <v>100000.06343749999</v>
      </c>
      <c r="Q35" s="169">
        <f>SUMIF('Division Lvl'!$A$2:$A$418,$B35,'Division Lvl'!AA$2:AA$418)</f>
        <v>0</v>
      </c>
      <c r="R35" s="169">
        <f>SUMIF('Division Lvl'!$A$2:$A$418,$B35,'Division Lvl'!AB$2:AB$418)</f>
        <v>0</v>
      </c>
      <c r="S35" s="169">
        <f>SUMIF('Division Lvl'!$A$2:$A$418,$B35,'Division Lvl'!AC$2:AC$418)</f>
        <v>0</v>
      </c>
      <c r="T35" s="169">
        <f>SUMIF('Division Lvl'!$A$2:$A$418,$B35,'Division Lvl'!AD$2:AD$418)</f>
        <v>0</v>
      </c>
      <c r="U35" s="169">
        <f>SUMIF('Division Lvl'!$A$2:$A$418,$B35,'Division Lvl'!AE$2:AE$418)</f>
        <v>0</v>
      </c>
      <c r="V35" s="170">
        <f>SUMIF('Division Lvl'!$A$2:$A$418,$B35,'Division Lvl'!AF$2:AF$418)</f>
        <v>0</v>
      </c>
      <c r="W35" s="170">
        <f>SUMIF('Division Lvl'!$A$2:$A$418,$B35,'Division Lvl'!AG$2:AG$418)</f>
        <v>0</v>
      </c>
      <c r="X35" s="165">
        <f t="shared" si="2"/>
        <v>12295121</v>
      </c>
      <c r="Y35" s="171">
        <f t="shared" si="3"/>
        <v>12700000.522812497</v>
      </c>
      <c r="Z35" s="172"/>
    </row>
    <row r="36" spans="1:26" x14ac:dyDescent="0.25">
      <c r="A36" s="163" t="str">
        <f>INDEX('Division Lvl'!$AO$2:$AO$418,MATCH(B36,'Division Lvl'!$A$2:$A$418,0))</f>
        <v>EF</v>
      </c>
      <c r="B36" s="163" t="s">
        <v>196</v>
      </c>
      <c r="C36" s="130" t="str">
        <f>INDEX('Division Lvl'!$B$2:$B$418,MATCH(B36,'Division Lvl'!$A$2:$A$418,0))</f>
        <v>Technology pilots</v>
      </c>
      <c r="D36" s="165">
        <f>SUMIF('Division Lvl'!$A$2:$A$418,$B36,'Division Lvl'!I$2:I$418)</f>
        <v>500000</v>
      </c>
      <c r="E36" s="166">
        <f>SUMIF('Division Lvl'!$A$2:$A$418,$B36,'Division Lvl'!J$2:J$418)</f>
        <v>500000</v>
      </c>
      <c r="F36" s="166">
        <f>SUMIF('Division Lvl'!$A$2:$A$418,$B36,'Division Lvl'!K$2:K$418)</f>
        <v>2000000</v>
      </c>
      <c r="G36" s="166">
        <f>SUMIF('Division Lvl'!$A$2:$A$418,$B36,'Division Lvl'!L$2:L$418)</f>
        <v>2000000</v>
      </c>
      <c r="H36" s="166">
        <f>SUMIF('Division Lvl'!$A$2:$A$418,$B36,'Division Lvl'!M$2:M$418)</f>
        <v>2000000</v>
      </c>
      <c r="I36" s="166">
        <f>SUMIF('Division Lvl'!$A$2:$A$418,$B36,'Division Lvl'!N$2:N$418)</f>
        <v>2000000</v>
      </c>
      <c r="J36" s="166">
        <f>SUMIF('Division Lvl'!$A$2:$A$418,$B36,'Division Lvl'!O$2:O$418)</f>
        <v>2000000</v>
      </c>
      <c r="K36" s="166">
        <f>SUMIF('Division Lvl'!$A$2:$A$418,$B36,'Division Lvl'!P$2:P$418)</f>
        <v>2000000</v>
      </c>
      <c r="L36" s="166">
        <f>SUMIF('Division Lvl'!$A$2:$A$418,$B36,'Division Lvl'!Q$2:Q$418)</f>
        <v>2000000</v>
      </c>
      <c r="M36" s="167">
        <f>SUMIF('Division Lvl'!$A$2:$A$418,$B36,'Division Lvl'!R$2:R$418)</f>
        <v>2000000</v>
      </c>
      <c r="N36" s="168">
        <f>SUMIF('Division Lvl'!$A$2:$A$418,$B36,'Division Lvl'!X$2:X$418)</f>
        <v>512499.99999999994</v>
      </c>
      <c r="O36" s="169">
        <f>SUMIF('Division Lvl'!$A$2:$A$418,$B36,'Division Lvl'!Y$2:Y$418)</f>
        <v>525312.5</v>
      </c>
      <c r="P36" s="169">
        <f>SUMIF('Division Lvl'!$A$2:$A$418,$B36,'Division Lvl'!Z$2:Z$418)</f>
        <v>2153781.2499999995</v>
      </c>
      <c r="Q36" s="169">
        <f>SUMIF('Division Lvl'!$A$2:$A$418,$B36,'Division Lvl'!AA$2:AA$418)</f>
        <v>2207625.7812499995</v>
      </c>
      <c r="R36" s="169">
        <f>SUMIF('Division Lvl'!$A$2:$A$418,$B36,'Division Lvl'!AB$2:AB$418)</f>
        <v>2262816.4257812495</v>
      </c>
      <c r="S36" s="169">
        <f>SUMIF('Division Lvl'!$A$2:$A$418,$B36,'Division Lvl'!AC$2:AC$418)</f>
        <v>2319386.8364257803</v>
      </c>
      <c r="T36" s="169">
        <f>SUMIF('Division Lvl'!$A$2:$A$418,$B36,'Division Lvl'!AD$2:AD$418)</f>
        <v>2377371.5073364251</v>
      </c>
      <c r="U36" s="169">
        <f>SUMIF('Division Lvl'!$A$2:$A$418,$B36,'Division Lvl'!AE$2:AE$418)</f>
        <v>2436805.7950198352</v>
      </c>
      <c r="V36" s="170">
        <f>SUMIF('Division Lvl'!$A$2:$A$418,$B36,'Division Lvl'!AF$2:AF$418)</f>
        <v>2497725.9398953309</v>
      </c>
      <c r="W36" s="170">
        <f>SUMIF('Division Lvl'!$A$2:$A$418,$B36,'Division Lvl'!AG$2:AG$418)</f>
        <v>2560169.088392714</v>
      </c>
      <c r="X36" s="165">
        <f t="shared" si="2"/>
        <v>17000000</v>
      </c>
      <c r="Y36" s="171">
        <f t="shared" si="3"/>
        <v>19853495.124101333</v>
      </c>
      <c r="Z36" s="172"/>
    </row>
    <row r="37" spans="1:26" x14ac:dyDescent="0.25">
      <c r="A37" s="163" t="str">
        <f>INDEX('Division Lvl'!$AO$2:$AO$418,MATCH(B37,'Division Lvl'!$A$2:$A$418,0))</f>
        <v>HV</v>
      </c>
      <c r="B37" s="163" t="s">
        <v>164</v>
      </c>
      <c r="C37" s="130" t="str">
        <f>INDEX('Division Lvl'!$B$2:$B$418,MATCH(B37,'Division Lvl'!$A$2:$A$418,0))</f>
        <v>HV development works</v>
      </c>
      <c r="D37" s="165">
        <f>SUMIF('Division Lvl'!$A$2:$A$418,$B37,'Division Lvl'!I$2:I$418)</f>
        <v>6800844</v>
      </c>
      <c r="E37" s="166">
        <f>SUMIF('Division Lvl'!$A$2:$A$418,$B37,'Division Lvl'!J$2:J$418)</f>
        <v>7103063</v>
      </c>
      <c r="F37" s="166">
        <f>SUMIF('Division Lvl'!$A$2:$A$418,$B37,'Division Lvl'!K$2:K$418)</f>
        <v>6647368</v>
      </c>
      <c r="G37" s="166">
        <f>SUMIF('Division Lvl'!$A$2:$A$418,$B37,'Division Lvl'!L$2:L$418)</f>
        <v>6275047</v>
      </c>
      <c r="H37" s="166">
        <f>SUMIF('Division Lvl'!$A$2:$A$418,$B37,'Division Lvl'!M$2:M$418)</f>
        <v>5947097</v>
      </c>
      <c r="I37" s="166">
        <f>SUMIF('Division Lvl'!$A$2:$A$418,$B37,'Division Lvl'!N$2:N$418)</f>
        <v>6000000</v>
      </c>
      <c r="J37" s="166">
        <f>SUMIF('Division Lvl'!$A$2:$A$418,$B37,'Division Lvl'!O$2:O$418)</f>
        <v>6000000</v>
      </c>
      <c r="K37" s="166">
        <f>SUMIF('Division Lvl'!$A$2:$A$418,$B37,'Division Lvl'!P$2:P$418)</f>
        <v>6000000</v>
      </c>
      <c r="L37" s="166">
        <f>SUMIF('Division Lvl'!$A$2:$A$418,$B37,'Division Lvl'!Q$2:Q$418)</f>
        <v>6000000</v>
      </c>
      <c r="M37" s="167">
        <f>SUMIF('Division Lvl'!$A$2:$A$418,$B37,'Division Lvl'!R$2:R$418)</f>
        <v>6000000</v>
      </c>
      <c r="N37" s="168">
        <f>SUMIF('Division Lvl'!$A$2:$A$418,$B37,'Division Lvl'!X$2:X$418)</f>
        <v>6970865.0999999996</v>
      </c>
      <c r="O37" s="169">
        <f>SUMIF('Division Lvl'!$A$2:$A$418,$B37,'Division Lvl'!Y$2:Y$418)</f>
        <v>7462655.5643749991</v>
      </c>
      <c r="P37" s="169">
        <f>SUMIF('Division Lvl'!$A$2:$A$418,$B37,'Division Lvl'!Z$2:Z$418)</f>
        <v>7158488.2801249996</v>
      </c>
      <c r="Q37" s="169">
        <f>SUMIF('Division Lvl'!$A$2:$A$418,$B37,'Division Lvl'!AA$2:AA$418)</f>
        <v>6926477.7678777333</v>
      </c>
      <c r="R37" s="169">
        <f>SUMIF('Division Lvl'!$A$2:$A$418,$B37,'Division Lvl'!AB$2:AB$418)</f>
        <v>6728594.3886571955</v>
      </c>
      <c r="S37" s="169">
        <f>SUMIF('Division Lvl'!$A$2:$A$418,$B37,'Division Lvl'!AC$2:AC$418)</f>
        <v>6958160.509277341</v>
      </c>
      <c r="T37" s="169">
        <f>SUMIF('Division Lvl'!$A$2:$A$418,$B37,'Division Lvl'!AD$2:AD$418)</f>
        <v>7132114.5220092749</v>
      </c>
      <c r="U37" s="169">
        <f>SUMIF('Division Lvl'!$A$2:$A$418,$B37,'Division Lvl'!AE$2:AE$418)</f>
        <v>7310417.3850595066</v>
      </c>
      <c r="V37" s="170">
        <f>SUMIF('Division Lvl'!$A$2:$A$418,$B37,'Division Lvl'!AF$2:AF$418)</f>
        <v>7493177.8196859928</v>
      </c>
      <c r="W37" s="170">
        <f>SUMIF('Division Lvl'!$A$2:$A$418,$B37,'Division Lvl'!AG$2:AG$418)</f>
        <v>7680507.2651781421</v>
      </c>
      <c r="X37" s="165">
        <f t="shared" si="2"/>
        <v>62773419</v>
      </c>
      <c r="Y37" s="171">
        <f t="shared" si="3"/>
        <v>71821458.602245197</v>
      </c>
      <c r="Z37" s="172"/>
    </row>
    <row r="38" spans="1:26" x14ac:dyDescent="0.25">
      <c r="A38" s="163" t="str">
        <f>INDEX('Division Lvl'!$AO$2:$AO$418,MATCH(B38,'Division Lvl'!$A$2:$A$418,0))</f>
        <v>IC</v>
      </c>
      <c r="B38" s="163" t="s">
        <v>97</v>
      </c>
      <c r="C38" s="130" t="str">
        <f>INDEX('Division Lvl'!$B$2:$B$418,MATCH(B38,'Division Lvl'!$A$2:$A$418,0))</f>
        <v>Industrial &amp; commercial</v>
      </c>
      <c r="D38" s="165">
        <f>SUMIF('Division Lvl'!$A$2:$A$418,$B38,'Division Lvl'!I$2:I$418)</f>
        <v>7501444</v>
      </c>
      <c r="E38" s="166">
        <f>SUMIF('Division Lvl'!$A$2:$A$418,$B38,'Division Lvl'!J$2:J$418)</f>
        <v>5332550</v>
      </c>
      <c r="F38" s="166">
        <f>SUMIF('Division Lvl'!$A$2:$A$418,$B38,'Division Lvl'!K$2:K$418)</f>
        <v>4584087</v>
      </c>
      <c r="G38" s="166">
        <f>SUMIF('Division Lvl'!$A$2:$A$418,$B38,'Division Lvl'!L$2:L$418)</f>
        <v>4321346</v>
      </c>
      <c r="H38" s="166">
        <f>SUMIF('Division Lvl'!$A$2:$A$418,$B38,'Division Lvl'!M$2:M$418)</f>
        <v>4245553</v>
      </c>
      <c r="I38" s="166">
        <f>SUMIF('Division Lvl'!$A$2:$A$418,$B38,'Division Lvl'!N$2:N$418)</f>
        <v>4245553</v>
      </c>
      <c r="J38" s="166">
        <f>SUMIF('Division Lvl'!$A$2:$A$418,$B38,'Division Lvl'!O$2:O$418)</f>
        <v>4245553</v>
      </c>
      <c r="K38" s="166">
        <f>SUMIF('Division Lvl'!$A$2:$A$418,$B38,'Division Lvl'!P$2:P$418)</f>
        <v>4245553</v>
      </c>
      <c r="L38" s="166">
        <f>SUMIF('Division Lvl'!$A$2:$A$418,$B38,'Division Lvl'!Q$2:Q$418)</f>
        <v>4245553</v>
      </c>
      <c r="M38" s="167">
        <f>SUMIF('Division Lvl'!$A$2:$A$418,$B38,'Division Lvl'!R$2:R$418)</f>
        <v>4245553</v>
      </c>
      <c r="N38" s="168">
        <f>SUMIF('Division Lvl'!$A$2:$A$418,$B38,'Division Lvl'!X$2:X$418)</f>
        <v>7688980.0999999996</v>
      </c>
      <c r="O38" s="169">
        <f>SUMIF('Division Lvl'!$A$2:$A$418,$B38,'Division Lvl'!Y$2:Y$418)</f>
        <v>5602510.34375</v>
      </c>
      <c r="P38" s="169">
        <f>SUMIF('Division Lvl'!$A$2:$A$418,$B38,'Division Lvl'!Z$2:Z$418)</f>
        <v>4936560.3144843746</v>
      </c>
      <c r="Q38" s="169">
        <f>SUMIF('Division Lvl'!$A$2:$A$418,$B38,'Division Lvl'!AA$2:AA$418)</f>
        <v>4769957.41965078</v>
      </c>
      <c r="R38" s="169">
        <f>SUMIF('Division Lvl'!$A$2:$A$418,$B38,'Division Lvl'!AB$2:AB$418)</f>
        <v>4803453.5324624302</v>
      </c>
      <c r="S38" s="169">
        <f>SUMIF('Division Lvl'!$A$2:$A$418,$B38,'Division Lvl'!AC$2:AC$418)</f>
        <v>4923539.8707739906</v>
      </c>
      <c r="T38" s="169">
        <f>SUMIF('Division Lvl'!$A$2:$A$418,$B38,'Division Lvl'!AD$2:AD$418)</f>
        <v>5046628.3675433407</v>
      </c>
      <c r="U38" s="169">
        <f>SUMIF('Division Lvl'!$A$2:$A$418,$B38,'Division Lvl'!AE$2:AE$418)</f>
        <v>5172794.076731924</v>
      </c>
      <c r="V38" s="170">
        <f>SUMIF('Division Lvl'!$A$2:$A$418,$B38,'Division Lvl'!AF$2:AF$418)</f>
        <v>5302113.9286502209</v>
      </c>
      <c r="W38" s="170">
        <f>SUMIF('Division Lvl'!$A$2:$A$418,$B38,'Division Lvl'!AG$2:AG$418)</f>
        <v>5434666.7768664761</v>
      </c>
      <c r="X38" s="165">
        <f t="shared" si="2"/>
        <v>47212745</v>
      </c>
      <c r="Y38" s="171">
        <f t="shared" si="3"/>
        <v>53681204.730913535</v>
      </c>
      <c r="Z38" s="172"/>
    </row>
    <row r="39" spans="1:26" x14ac:dyDescent="0.25">
      <c r="A39" s="163" t="str">
        <f>INDEX('Division Lvl'!$AO$2:$AO$418,MATCH(B39,'Division Lvl'!$A$2:$A$418,0))</f>
        <v>LV</v>
      </c>
      <c r="B39" s="163" t="s">
        <v>169</v>
      </c>
      <c r="C39" s="130" t="str">
        <f>INDEX('Division Lvl'!$B$2:$B$418,MATCH(B39,'Division Lvl'!$A$2:$A$418,0))</f>
        <v>Overloaded distribution sub uprates</v>
      </c>
      <c r="D39" s="165">
        <f>SUMIF('Division Lvl'!$A$2:$A$418,$B39,'Division Lvl'!I$2:I$418)</f>
        <v>80000</v>
      </c>
      <c r="E39" s="166">
        <f>SUMIF('Division Lvl'!$A$2:$A$418,$B39,'Division Lvl'!J$2:J$418)</f>
        <v>80000</v>
      </c>
      <c r="F39" s="166">
        <f>SUMIF('Division Lvl'!$A$2:$A$418,$B39,'Division Lvl'!K$2:K$418)</f>
        <v>80000</v>
      </c>
      <c r="G39" s="166">
        <f>SUMIF('Division Lvl'!$A$2:$A$418,$B39,'Division Lvl'!L$2:L$418)</f>
        <v>80000</v>
      </c>
      <c r="H39" s="166">
        <f>SUMIF('Division Lvl'!$A$2:$A$418,$B39,'Division Lvl'!M$2:M$418)</f>
        <v>80000</v>
      </c>
      <c r="I39" s="166">
        <f>SUMIF('Division Lvl'!$A$2:$A$418,$B39,'Division Lvl'!N$2:N$418)</f>
        <v>80000</v>
      </c>
      <c r="J39" s="166">
        <f>SUMIF('Division Lvl'!$A$2:$A$418,$B39,'Division Lvl'!O$2:O$418)</f>
        <v>80000</v>
      </c>
      <c r="K39" s="166">
        <f>SUMIF('Division Lvl'!$A$2:$A$418,$B39,'Division Lvl'!P$2:P$418)</f>
        <v>80000</v>
      </c>
      <c r="L39" s="166">
        <f>SUMIF('Division Lvl'!$A$2:$A$418,$B39,'Division Lvl'!Q$2:Q$418)</f>
        <v>80000</v>
      </c>
      <c r="M39" s="167">
        <f>SUMIF('Division Lvl'!$A$2:$A$418,$B39,'Division Lvl'!R$2:R$418)</f>
        <v>80000</v>
      </c>
      <c r="N39" s="168">
        <f>SUMIF('Division Lvl'!$A$2:$A$418,$B39,'Division Lvl'!X$2:X$418)</f>
        <v>82000</v>
      </c>
      <c r="O39" s="169">
        <f>SUMIF('Division Lvl'!$A$2:$A$418,$B39,'Division Lvl'!Y$2:Y$418)</f>
        <v>84050</v>
      </c>
      <c r="P39" s="169">
        <f>SUMIF('Division Lvl'!$A$2:$A$418,$B39,'Division Lvl'!Z$2:Z$418)</f>
        <v>86151.249999999985</v>
      </c>
      <c r="Q39" s="169">
        <f>SUMIF('Division Lvl'!$A$2:$A$418,$B39,'Division Lvl'!AA$2:AA$418)</f>
        <v>88305.031249999985</v>
      </c>
      <c r="R39" s="169">
        <f>SUMIF('Division Lvl'!$A$2:$A$418,$B39,'Division Lvl'!AB$2:AB$418)</f>
        <v>90512.657031249968</v>
      </c>
      <c r="S39" s="169">
        <f>SUMIF('Division Lvl'!$A$2:$A$418,$B39,'Division Lvl'!AC$2:AC$418)</f>
        <v>92775.473457031214</v>
      </c>
      <c r="T39" s="169">
        <f>SUMIF('Division Lvl'!$A$2:$A$418,$B39,'Division Lvl'!AD$2:AD$418)</f>
        <v>95094.860293456994</v>
      </c>
      <c r="U39" s="169">
        <f>SUMIF('Division Lvl'!$A$2:$A$418,$B39,'Division Lvl'!AE$2:AE$418)</f>
        <v>97472.231800793423</v>
      </c>
      <c r="V39" s="170">
        <f>SUMIF('Division Lvl'!$A$2:$A$418,$B39,'Division Lvl'!AF$2:AF$418)</f>
        <v>99909.037595813235</v>
      </c>
      <c r="W39" s="170">
        <f>SUMIF('Division Lvl'!$A$2:$A$418,$B39,'Division Lvl'!AG$2:AG$418)</f>
        <v>102406.76353570857</v>
      </c>
      <c r="X39" s="165">
        <f t="shared" si="2"/>
        <v>800000</v>
      </c>
      <c r="Y39" s="171">
        <f t="shared" si="3"/>
        <v>918677.30496405344</v>
      </c>
      <c r="Z39" s="172"/>
    </row>
    <row r="40" spans="1:26" x14ac:dyDescent="0.25">
      <c r="A40" s="163" t="str">
        <f>INDEX('Division Lvl'!$AO$2:$AO$418,MATCH(B40,'Division Lvl'!$A$2:$A$418,0))</f>
        <v>LV</v>
      </c>
      <c r="B40" s="163" t="s">
        <v>165</v>
      </c>
      <c r="C40" s="130" t="str">
        <f>INDEX('Division Lvl'!$B$2:$B$418,MATCH(B40,'Division Lvl'!$A$2:$A$418,0))</f>
        <v>Quality of supply reactive projects</v>
      </c>
      <c r="D40" s="165">
        <f>SUMIF('Division Lvl'!$A$2:$A$418,$B40,'Division Lvl'!I$2:I$418)</f>
        <v>500000</v>
      </c>
      <c r="E40" s="166">
        <f>SUMIF('Division Lvl'!$A$2:$A$418,$B40,'Division Lvl'!J$2:J$418)</f>
        <v>500000</v>
      </c>
      <c r="F40" s="166">
        <f>SUMIF('Division Lvl'!$A$2:$A$418,$B40,'Division Lvl'!K$2:K$418)</f>
        <v>500000</v>
      </c>
      <c r="G40" s="166">
        <f>SUMIF('Division Lvl'!$A$2:$A$418,$B40,'Division Lvl'!L$2:L$418)</f>
        <v>500000</v>
      </c>
      <c r="H40" s="166">
        <f>SUMIF('Division Lvl'!$A$2:$A$418,$B40,'Division Lvl'!M$2:M$418)</f>
        <v>500000</v>
      </c>
      <c r="I40" s="166">
        <f>SUMIF('Division Lvl'!$A$2:$A$418,$B40,'Division Lvl'!N$2:N$418)</f>
        <v>500000</v>
      </c>
      <c r="J40" s="166">
        <f>SUMIF('Division Lvl'!$A$2:$A$418,$B40,'Division Lvl'!O$2:O$418)</f>
        <v>500000</v>
      </c>
      <c r="K40" s="166">
        <f>SUMIF('Division Lvl'!$A$2:$A$418,$B40,'Division Lvl'!P$2:P$418)</f>
        <v>500000</v>
      </c>
      <c r="L40" s="166">
        <f>SUMIF('Division Lvl'!$A$2:$A$418,$B40,'Division Lvl'!Q$2:Q$418)</f>
        <v>500000</v>
      </c>
      <c r="M40" s="167">
        <f>SUMIF('Division Lvl'!$A$2:$A$418,$B40,'Division Lvl'!R$2:R$418)</f>
        <v>500000</v>
      </c>
      <c r="N40" s="168">
        <f>SUMIF('Division Lvl'!$A$2:$A$418,$B40,'Division Lvl'!X$2:X$418)</f>
        <v>512499.99999999994</v>
      </c>
      <c r="O40" s="169">
        <f>SUMIF('Division Lvl'!$A$2:$A$418,$B40,'Division Lvl'!Y$2:Y$418)</f>
        <v>525312.5</v>
      </c>
      <c r="P40" s="169">
        <f>SUMIF('Division Lvl'!$A$2:$A$418,$B40,'Division Lvl'!Z$2:Z$418)</f>
        <v>538445.31249999988</v>
      </c>
      <c r="Q40" s="169">
        <f>SUMIF('Division Lvl'!$A$2:$A$418,$B40,'Division Lvl'!AA$2:AA$418)</f>
        <v>551906.44531249988</v>
      </c>
      <c r="R40" s="169">
        <f>SUMIF('Division Lvl'!$A$2:$A$418,$B40,'Division Lvl'!AB$2:AB$418)</f>
        <v>565704.10644531238</v>
      </c>
      <c r="S40" s="169">
        <f>SUMIF('Division Lvl'!$A$2:$A$418,$B40,'Division Lvl'!AC$2:AC$418)</f>
        <v>579846.70910644508</v>
      </c>
      <c r="T40" s="169">
        <f>SUMIF('Division Lvl'!$A$2:$A$418,$B40,'Division Lvl'!AD$2:AD$418)</f>
        <v>594342.87683410628</v>
      </c>
      <c r="U40" s="169">
        <f>SUMIF('Division Lvl'!$A$2:$A$418,$B40,'Division Lvl'!AE$2:AE$418)</f>
        <v>609201.44875495881</v>
      </c>
      <c r="V40" s="170">
        <f>SUMIF('Division Lvl'!$A$2:$A$418,$B40,'Division Lvl'!AF$2:AF$418)</f>
        <v>624431.48497383273</v>
      </c>
      <c r="W40" s="170">
        <f>SUMIF('Division Lvl'!$A$2:$A$418,$B40,'Division Lvl'!AG$2:AG$418)</f>
        <v>640042.27209817851</v>
      </c>
      <c r="X40" s="165">
        <f t="shared" si="2"/>
        <v>5000000</v>
      </c>
      <c r="Y40" s="171">
        <f t="shared" si="3"/>
        <v>5741733.1560253333</v>
      </c>
      <c r="Z40" s="172"/>
    </row>
    <row r="41" spans="1:26" x14ac:dyDescent="0.25">
      <c r="A41" s="163" t="str">
        <f>INDEX('Division Lvl'!$AO$2:$AO$418,MATCH(B41,'Division Lvl'!$A$2:$A$418,0))</f>
        <v>LV</v>
      </c>
      <c r="B41" s="163" t="s">
        <v>167</v>
      </c>
      <c r="C41" s="130" t="str">
        <f>INDEX('Division Lvl'!$B$2:$B$418,MATCH(B41,'Division Lvl'!$A$2:$A$418,0))</f>
        <v>LV planning reactive projects</v>
      </c>
      <c r="D41" s="165">
        <f>SUMIF('Division Lvl'!$A$2:$A$418,$B41,'Division Lvl'!I$2:I$418)</f>
        <v>1000000</v>
      </c>
      <c r="E41" s="166">
        <f>SUMIF('Division Lvl'!$A$2:$A$418,$B41,'Division Lvl'!J$2:J$418)</f>
        <v>1000000</v>
      </c>
      <c r="F41" s="166">
        <f>SUMIF('Division Lvl'!$A$2:$A$418,$B41,'Division Lvl'!K$2:K$418)</f>
        <v>1000000</v>
      </c>
      <c r="G41" s="166">
        <f>SUMIF('Division Lvl'!$A$2:$A$418,$B41,'Division Lvl'!L$2:L$418)</f>
        <v>1000000</v>
      </c>
      <c r="H41" s="166">
        <f>SUMIF('Division Lvl'!$A$2:$A$418,$B41,'Division Lvl'!M$2:M$418)</f>
        <v>1000000</v>
      </c>
      <c r="I41" s="166">
        <f>SUMIF('Division Lvl'!$A$2:$A$418,$B41,'Division Lvl'!N$2:N$418)</f>
        <v>1000000</v>
      </c>
      <c r="J41" s="166">
        <f>SUMIF('Division Lvl'!$A$2:$A$418,$B41,'Division Lvl'!O$2:O$418)</f>
        <v>1000000</v>
      </c>
      <c r="K41" s="166">
        <f>SUMIF('Division Lvl'!$A$2:$A$418,$B41,'Division Lvl'!P$2:P$418)</f>
        <v>1000000</v>
      </c>
      <c r="L41" s="166">
        <f>SUMIF('Division Lvl'!$A$2:$A$418,$B41,'Division Lvl'!Q$2:Q$418)</f>
        <v>1000000</v>
      </c>
      <c r="M41" s="167">
        <f>SUMIF('Division Lvl'!$A$2:$A$418,$B41,'Division Lvl'!R$2:R$418)</f>
        <v>1000000</v>
      </c>
      <c r="N41" s="168">
        <f>SUMIF('Division Lvl'!$A$2:$A$418,$B41,'Division Lvl'!X$2:X$418)</f>
        <v>1024999.9999999999</v>
      </c>
      <c r="O41" s="169">
        <f>SUMIF('Division Lvl'!$A$2:$A$418,$B41,'Division Lvl'!Y$2:Y$418)</f>
        <v>1050625</v>
      </c>
      <c r="P41" s="169">
        <f>SUMIF('Division Lvl'!$A$2:$A$418,$B41,'Division Lvl'!Z$2:Z$418)</f>
        <v>1076890.6249999998</v>
      </c>
      <c r="Q41" s="169">
        <f>SUMIF('Division Lvl'!$A$2:$A$418,$B41,'Division Lvl'!AA$2:AA$418)</f>
        <v>1103812.8906249998</v>
      </c>
      <c r="R41" s="169">
        <f>SUMIF('Division Lvl'!$A$2:$A$418,$B41,'Division Lvl'!AB$2:AB$418)</f>
        <v>1131408.2128906245</v>
      </c>
      <c r="S41" s="169">
        <f>SUMIF('Division Lvl'!$A$2:$A$418,$B41,'Division Lvl'!AC$2:AC$418)</f>
        <v>1159693.4182128902</v>
      </c>
      <c r="T41" s="169">
        <f>SUMIF('Division Lvl'!$A$2:$A$418,$B41,'Division Lvl'!AD$2:AD$418)</f>
        <v>1188685.7536682126</v>
      </c>
      <c r="U41" s="169">
        <f>SUMIF('Division Lvl'!$A$2:$A$418,$B41,'Division Lvl'!AE$2:AE$418)</f>
        <v>1218402.8975099176</v>
      </c>
      <c r="V41" s="170">
        <f>SUMIF('Division Lvl'!$A$2:$A$418,$B41,'Division Lvl'!AF$2:AF$418)</f>
        <v>1248862.9699476655</v>
      </c>
      <c r="W41" s="170">
        <f>SUMIF('Division Lvl'!$A$2:$A$418,$B41,'Division Lvl'!AG$2:AG$418)</f>
        <v>1280084.544196357</v>
      </c>
      <c r="X41" s="165">
        <f t="shared" si="2"/>
        <v>10000000</v>
      </c>
      <c r="Y41" s="171">
        <f t="shared" si="3"/>
        <v>11483466.312050667</v>
      </c>
      <c r="Z41" s="172"/>
    </row>
    <row r="42" spans="1:26" x14ac:dyDescent="0.25">
      <c r="A42" s="163" t="str">
        <f>INDEX('Division Lvl'!$AO$2:$AO$418,MATCH(B42,'Division Lvl'!$A$2:$A$418,0))</f>
        <v>LV</v>
      </c>
      <c r="B42" s="163" t="s">
        <v>193</v>
      </c>
      <c r="C42" s="130" t="str">
        <f>INDEX('Division Lvl'!$B$2:$B$418,MATCH(B42,'Division Lvl'!$A$2:$A$418,0))</f>
        <v>Dsub monitoring &amp; LV feeder monitoring for solar PV</v>
      </c>
      <c r="D42" s="165">
        <f>SUMIF('Division Lvl'!$A$2:$A$418,$B42,'Division Lvl'!I$2:I$418)</f>
        <v>250000</v>
      </c>
      <c r="E42" s="166">
        <f>SUMIF('Division Lvl'!$A$2:$A$418,$B42,'Division Lvl'!J$2:J$418)</f>
        <v>250000</v>
      </c>
      <c r="F42" s="166">
        <f>SUMIF('Division Lvl'!$A$2:$A$418,$B42,'Division Lvl'!K$2:K$418)</f>
        <v>250000</v>
      </c>
      <c r="G42" s="166">
        <f>SUMIF('Division Lvl'!$A$2:$A$418,$B42,'Division Lvl'!L$2:L$418)</f>
        <v>250000</v>
      </c>
      <c r="H42" s="166">
        <f>SUMIF('Division Lvl'!$A$2:$A$418,$B42,'Division Lvl'!M$2:M$418)</f>
        <v>250000</v>
      </c>
      <c r="I42" s="166">
        <f>SUMIF('Division Lvl'!$A$2:$A$418,$B42,'Division Lvl'!N$2:N$418)</f>
        <v>250000</v>
      </c>
      <c r="J42" s="166">
        <f>SUMIF('Division Lvl'!$A$2:$A$418,$B42,'Division Lvl'!O$2:O$418)</f>
        <v>250000</v>
      </c>
      <c r="K42" s="166">
        <f>SUMIF('Division Lvl'!$A$2:$A$418,$B42,'Division Lvl'!P$2:P$418)</f>
        <v>250000</v>
      </c>
      <c r="L42" s="166">
        <f>SUMIF('Division Lvl'!$A$2:$A$418,$B42,'Division Lvl'!Q$2:Q$418)</f>
        <v>250000</v>
      </c>
      <c r="M42" s="167">
        <f>SUMIF('Division Lvl'!$A$2:$A$418,$B42,'Division Lvl'!R$2:R$418)</f>
        <v>250000</v>
      </c>
      <c r="N42" s="168">
        <f>SUMIF('Division Lvl'!$A$2:$A$418,$B42,'Division Lvl'!X$2:X$418)</f>
        <v>256249.99999999997</v>
      </c>
      <c r="O42" s="169">
        <f>SUMIF('Division Lvl'!$A$2:$A$418,$B42,'Division Lvl'!Y$2:Y$418)</f>
        <v>262656.25</v>
      </c>
      <c r="P42" s="169">
        <f>SUMIF('Division Lvl'!$A$2:$A$418,$B42,'Division Lvl'!Z$2:Z$418)</f>
        <v>269222.65624999994</v>
      </c>
      <c r="Q42" s="169">
        <f>SUMIF('Division Lvl'!$A$2:$A$418,$B42,'Division Lvl'!AA$2:AA$418)</f>
        <v>275953.22265624994</v>
      </c>
      <c r="R42" s="169">
        <f>SUMIF('Division Lvl'!$A$2:$A$418,$B42,'Division Lvl'!AB$2:AB$418)</f>
        <v>282852.05322265619</v>
      </c>
      <c r="S42" s="169">
        <f>SUMIF('Division Lvl'!$A$2:$A$418,$B42,'Division Lvl'!AC$2:AC$418)</f>
        <v>289923.35455322254</v>
      </c>
      <c r="T42" s="169">
        <f>SUMIF('Division Lvl'!$A$2:$A$418,$B42,'Division Lvl'!AD$2:AD$418)</f>
        <v>297171.43841705314</v>
      </c>
      <c r="U42" s="169">
        <f>SUMIF('Division Lvl'!$A$2:$A$418,$B42,'Division Lvl'!AE$2:AE$418)</f>
        <v>304600.7243774794</v>
      </c>
      <c r="V42" s="170">
        <f>SUMIF('Division Lvl'!$A$2:$A$418,$B42,'Division Lvl'!AF$2:AF$418)</f>
        <v>312215.74248691637</v>
      </c>
      <c r="W42" s="170">
        <f>SUMIF('Division Lvl'!$A$2:$A$418,$B42,'Division Lvl'!AG$2:AG$418)</f>
        <v>320021.13604908925</v>
      </c>
      <c r="X42" s="165">
        <f t="shared" si="2"/>
        <v>2500000</v>
      </c>
      <c r="Y42" s="171">
        <f t="shared" si="3"/>
        <v>2870866.5780126667</v>
      </c>
      <c r="Z42" s="172"/>
    </row>
    <row r="43" spans="1:26" x14ac:dyDescent="0.25">
      <c r="A43" s="163" t="str">
        <f>INDEX('Division Lvl'!$AO$2:$AO$418,MATCH(B43,'Division Lvl'!$A$2:$A$418,0))</f>
        <v>MC</v>
      </c>
      <c r="B43" s="164" t="s">
        <v>137</v>
      </c>
      <c r="C43" s="130" t="str">
        <f>INDEX('Division Lvl'!$B$2:$B$418,MATCH(B43,'Division Lvl'!$A$2:$A$418,0))</f>
        <v>Meters - renewal</v>
      </c>
      <c r="D43" s="165">
        <f>SUMIF('Division Lvl'!$A$2:$A$418,$B43,'Division Lvl'!I$2:I$418)</f>
        <v>60000</v>
      </c>
      <c r="E43" s="166">
        <f>SUMIF('Division Lvl'!$A$2:$A$418,$B43,'Division Lvl'!J$2:J$418)</f>
        <v>60000</v>
      </c>
      <c r="F43" s="166">
        <f>SUMIF('Division Lvl'!$A$2:$A$418,$B43,'Division Lvl'!K$2:K$418)</f>
        <v>10000</v>
      </c>
      <c r="G43" s="166">
        <f>SUMIF('Division Lvl'!$A$2:$A$418,$B43,'Division Lvl'!L$2:L$418)</f>
        <v>10000</v>
      </c>
      <c r="H43" s="166">
        <f>SUMIF('Division Lvl'!$A$2:$A$418,$B43,'Division Lvl'!M$2:M$418)</f>
        <v>10000</v>
      </c>
      <c r="I43" s="166">
        <f>SUMIF('Division Lvl'!$A$2:$A$418,$B43,'Division Lvl'!N$2:N$418)</f>
        <v>10000</v>
      </c>
      <c r="J43" s="166">
        <f>SUMIF('Division Lvl'!$A$2:$A$418,$B43,'Division Lvl'!O$2:O$418)</f>
        <v>10000</v>
      </c>
      <c r="K43" s="166">
        <f>SUMIF('Division Lvl'!$A$2:$A$418,$B43,'Division Lvl'!P$2:P$418)</f>
        <v>10000</v>
      </c>
      <c r="L43" s="166">
        <f>SUMIF('Division Lvl'!$A$2:$A$418,$B43,'Division Lvl'!Q$2:Q$418)</f>
        <v>10000</v>
      </c>
      <c r="M43" s="167">
        <f>SUMIF('Division Lvl'!$A$2:$A$418,$B43,'Division Lvl'!R$2:R$418)</f>
        <v>10000</v>
      </c>
      <c r="N43" s="168">
        <f>SUMIF('Division Lvl'!$A$2:$A$418,$B43,'Division Lvl'!X$2:X$418)</f>
        <v>61499.999999999993</v>
      </c>
      <c r="O43" s="169">
        <f>SUMIF('Division Lvl'!$A$2:$A$418,$B43,'Division Lvl'!Y$2:Y$418)</f>
        <v>63037.499999999993</v>
      </c>
      <c r="P43" s="169">
        <f>SUMIF('Division Lvl'!$A$2:$A$418,$B43,'Division Lvl'!Z$2:Z$418)</f>
        <v>10768.906249999998</v>
      </c>
      <c r="Q43" s="169">
        <f>SUMIF('Division Lvl'!$A$2:$A$418,$B43,'Division Lvl'!AA$2:AA$418)</f>
        <v>11038.128906249998</v>
      </c>
      <c r="R43" s="169">
        <f>SUMIF('Division Lvl'!$A$2:$A$418,$B43,'Division Lvl'!AB$2:AB$418)</f>
        <v>11314.082128906246</v>
      </c>
      <c r="S43" s="169">
        <f>SUMIF('Division Lvl'!$A$2:$A$418,$B43,'Division Lvl'!AC$2:AC$418)</f>
        <v>11596.934182128902</v>
      </c>
      <c r="T43" s="169">
        <f>SUMIF('Division Lvl'!$A$2:$A$418,$B43,'Division Lvl'!AD$2:AD$418)</f>
        <v>11886.857536682124</v>
      </c>
      <c r="U43" s="169">
        <f>SUMIF('Division Lvl'!$A$2:$A$418,$B43,'Division Lvl'!AE$2:AE$418)</f>
        <v>12184.028975099178</v>
      </c>
      <c r="V43" s="170">
        <f>SUMIF('Division Lvl'!$A$2:$A$418,$B43,'Division Lvl'!AF$2:AF$418)</f>
        <v>12488.629699476654</v>
      </c>
      <c r="W43" s="170">
        <f>SUMIF('Division Lvl'!$A$2:$A$418,$B43,'Division Lvl'!AG$2:AG$418)</f>
        <v>12800.845441963571</v>
      </c>
      <c r="X43" s="165">
        <f t="shared" si="2"/>
        <v>200000</v>
      </c>
      <c r="Y43" s="171">
        <f t="shared" si="3"/>
        <v>218615.91312050665</v>
      </c>
      <c r="Z43" s="172"/>
    </row>
    <row r="44" spans="1:26" x14ac:dyDescent="0.25">
      <c r="A44" s="163" t="str">
        <f>INDEX('Division Lvl'!$AO$2:$AO$418,MATCH(B44,'Division Lvl'!$A$2:$A$418,0))</f>
        <v>MC</v>
      </c>
      <c r="B44" s="175" t="s">
        <v>138</v>
      </c>
      <c r="C44" s="130" t="str">
        <f>INDEX('Division Lvl'!$B$2:$B$418,MATCH(B44,'Division Lvl'!$A$2:$A$418,0))</f>
        <v>Relays - renewal</v>
      </c>
      <c r="D44" s="165">
        <f>SUMIF('Division Lvl'!$A$2:$A$418,$B44,'Division Lvl'!I$2:I$418)</f>
        <v>957584</v>
      </c>
      <c r="E44" s="166">
        <f>SUMIF('Division Lvl'!$A$2:$A$418,$B44,'Division Lvl'!J$2:J$418)</f>
        <v>907185</v>
      </c>
      <c r="F44" s="166">
        <f>SUMIF('Division Lvl'!$A$2:$A$418,$B44,'Division Lvl'!K$2:K$418)</f>
        <v>856786</v>
      </c>
      <c r="G44" s="166">
        <f>SUMIF('Division Lvl'!$A$2:$A$418,$B44,'Division Lvl'!L$2:L$418)</f>
        <v>806386</v>
      </c>
      <c r="H44" s="166">
        <f>SUMIF('Division Lvl'!$A$2:$A$418,$B44,'Division Lvl'!M$2:M$418)</f>
        <v>755987</v>
      </c>
      <c r="I44" s="166">
        <f>SUMIF('Division Lvl'!$A$2:$A$418,$B44,'Division Lvl'!N$2:N$418)</f>
        <v>705588</v>
      </c>
      <c r="J44" s="166">
        <f>SUMIF('Division Lvl'!$A$2:$A$418,$B44,'Division Lvl'!O$2:O$418)</f>
        <v>655189</v>
      </c>
      <c r="K44" s="166">
        <f>SUMIF('Division Lvl'!$A$2:$A$418,$B44,'Division Lvl'!P$2:P$418)</f>
        <v>604790</v>
      </c>
      <c r="L44" s="166">
        <f>SUMIF('Division Lvl'!$A$2:$A$418,$B44,'Division Lvl'!Q$2:Q$418)</f>
        <v>554391</v>
      </c>
      <c r="M44" s="167">
        <f>SUMIF('Division Lvl'!$A$2:$A$418,$B44,'Division Lvl'!R$2:R$418)</f>
        <v>503992</v>
      </c>
      <c r="N44" s="168">
        <f>SUMIF('Division Lvl'!$A$2:$A$418,$B44,'Division Lvl'!X$2:X$418)</f>
        <v>981523.59999999986</v>
      </c>
      <c r="O44" s="169">
        <f>SUMIF('Division Lvl'!$A$2:$A$418,$B44,'Division Lvl'!Y$2:Y$418)</f>
        <v>953111.24062499986</v>
      </c>
      <c r="P44" s="169">
        <f>SUMIF('Division Lvl'!$A$2:$A$418,$B44,'Division Lvl'!Z$2:Z$418)</f>
        <v>922664.81103124982</v>
      </c>
      <c r="Q44" s="169">
        <f>SUMIF('Division Lvl'!$A$2:$A$418,$B44,'Division Lvl'!AA$2:AA$418)</f>
        <v>890099.26161953108</v>
      </c>
      <c r="R44" s="169">
        <f>SUMIF('Division Lvl'!$A$2:$A$418,$B44,'Division Lvl'!AB$2:AB$418)</f>
        <v>855329.9006385447</v>
      </c>
      <c r="S44" s="169">
        <f>SUMIF('Division Lvl'!$A$2:$A$418,$B44,'Division Lvl'!AC$2:AC$418)</f>
        <v>818265.75956999674</v>
      </c>
      <c r="T44" s="169">
        <f>SUMIF('Division Lvl'!$A$2:$A$418,$B44,'Division Lvl'!AD$2:AD$418)</f>
        <v>778813.83026012243</v>
      </c>
      <c r="U44" s="169">
        <f>SUMIF('Division Lvl'!$A$2:$A$418,$B44,'Division Lvl'!AE$2:AE$418)</f>
        <v>736877.88838502311</v>
      </c>
      <c r="V44" s="170">
        <f>SUMIF('Division Lvl'!$A$2:$A$418,$B44,'Division Lvl'!AF$2:AF$418)</f>
        <v>692358.39077225619</v>
      </c>
      <c r="W44" s="170">
        <f>SUMIF('Division Lvl'!$A$2:$A$418,$B44,'Division Lvl'!AG$2:AG$418)</f>
        <v>645152.36959861033</v>
      </c>
      <c r="X44" s="165">
        <f t="shared" si="2"/>
        <v>7307878</v>
      </c>
      <c r="Y44" s="171">
        <f t="shared" si="3"/>
        <v>8274197.0525003336</v>
      </c>
      <c r="Z44" s="172"/>
    </row>
    <row r="45" spans="1:26" x14ac:dyDescent="0.25">
      <c r="A45" s="163" t="str">
        <f>INDEX('Division Lvl'!$AO$2:$AO$418,MATCH(B45,'Division Lvl'!$A$2:$A$418,0))</f>
        <v>MC</v>
      </c>
      <c r="B45" s="164" t="s">
        <v>139</v>
      </c>
      <c r="C45" s="130" t="str">
        <f>INDEX('Division Lvl'!$B$2:$B$418,MATCH(B45,'Division Lvl'!$A$2:$A$418,0))</f>
        <v>Test equipment</v>
      </c>
      <c r="D45" s="165">
        <f>SUMIF('Division Lvl'!$A$2:$A$418,$B45,'Division Lvl'!I$2:I$418)</f>
        <v>120000</v>
      </c>
      <c r="E45" s="166">
        <f>SUMIF('Division Lvl'!$A$2:$A$418,$B45,'Division Lvl'!J$2:J$418)</f>
        <v>80000</v>
      </c>
      <c r="F45" s="166">
        <f>SUMIF('Division Lvl'!$A$2:$A$418,$B45,'Division Lvl'!K$2:K$418)</f>
        <v>120000</v>
      </c>
      <c r="G45" s="166">
        <f>SUMIF('Division Lvl'!$A$2:$A$418,$B45,'Division Lvl'!L$2:L$418)</f>
        <v>80000</v>
      </c>
      <c r="H45" s="166">
        <f>SUMIF('Division Lvl'!$A$2:$A$418,$B45,'Division Lvl'!M$2:M$418)</f>
        <v>120000</v>
      </c>
      <c r="I45" s="166">
        <f>SUMIF('Division Lvl'!$A$2:$A$418,$B45,'Division Lvl'!N$2:N$418)</f>
        <v>85000</v>
      </c>
      <c r="J45" s="166">
        <f>SUMIF('Division Lvl'!$A$2:$A$418,$B45,'Division Lvl'!O$2:O$418)</f>
        <v>120000</v>
      </c>
      <c r="K45" s="166">
        <f>SUMIF('Division Lvl'!$A$2:$A$418,$B45,'Division Lvl'!P$2:P$418)</f>
        <v>85000</v>
      </c>
      <c r="L45" s="166">
        <f>SUMIF('Division Lvl'!$A$2:$A$418,$B45,'Division Lvl'!Q$2:Q$418)</f>
        <v>120000</v>
      </c>
      <c r="M45" s="167">
        <f>SUMIF('Division Lvl'!$A$2:$A$418,$B45,'Division Lvl'!R$2:R$418)</f>
        <v>85000</v>
      </c>
      <c r="N45" s="168">
        <f>SUMIF('Division Lvl'!$A$2:$A$418,$B45,'Division Lvl'!X$2:X$418)</f>
        <v>122999.99999999999</v>
      </c>
      <c r="O45" s="169">
        <f>SUMIF('Division Lvl'!$A$2:$A$418,$B45,'Division Lvl'!Y$2:Y$418)</f>
        <v>84050</v>
      </c>
      <c r="P45" s="169">
        <f>SUMIF('Division Lvl'!$A$2:$A$418,$B45,'Division Lvl'!Z$2:Z$418)</f>
        <v>129226.87499999999</v>
      </c>
      <c r="Q45" s="169">
        <f>SUMIF('Division Lvl'!$A$2:$A$418,$B45,'Division Lvl'!AA$2:AA$418)</f>
        <v>88305.031249999985</v>
      </c>
      <c r="R45" s="169">
        <f>SUMIF('Division Lvl'!$A$2:$A$418,$B45,'Division Lvl'!AB$2:AB$418)</f>
        <v>135768.98554687496</v>
      </c>
      <c r="S45" s="169">
        <f>SUMIF('Division Lvl'!$A$2:$A$418,$B45,'Division Lvl'!AC$2:AC$418)</f>
        <v>98573.940548095663</v>
      </c>
      <c r="T45" s="169">
        <f>SUMIF('Division Lvl'!$A$2:$A$418,$B45,'Division Lvl'!AD$2:AD$418)</f>
        <v>142642.29044018549</v>
      </c>
      <c r="U45" s="169">
        <f>SUMIF('Division Lvl'!$A$2:$A$418,$B45,'Division Lvl'!AE$2:AE$418)</f>
        <v>103564.246288343</v>
      </c>
      <c r="V45" s="170">
        <f>SUMIF('Division Lvl'!$A$2:$A$418,$B45,'Division Lvl'!AF$2:AF$418)</f>
        <v>149863.55639371986</v>
      </c>
      <c r="W45" s="170">
        <f>SUMIF('Division Lvl'!$A$2:$A$418,$B45,'Division Lvl'!AG$2:AG$418)</f>
        <v>108807.18625669036</v>
      </c>
      <c r="X45" s="165">
        <f t="shared" si="2"/>
        <v>1015000</v>
      </c>
      <c r="Y45" s="171">
        <f t="shared" si="3"/>
        <v>1163802.1117239092</v>
      </c>
      <c r="Z45" s="172"/>
    </row>
    <row r="46" spans="1:26" x14ac:dyDescent="0.25">
      <c r="A46" s="163" t="str">
        <f>INDEX('Division Lvl'!$AO$2:$AO$418,MATCH(B46,'Division Lvl'!$A$2:$A$418,0))</f>
        <v>MC</v>
      </c>
      <c r="B46" s="163" t="s">
        <v>197</v>
      </c>
      <c r="C46" s="130" t="str">
        <f>INDEX('Division Lvl'!$B$2:$B$418,MATCH(B46,'Division Lvl'!$A$2:$A$418,0))</f>
        <v>Demand management technology</v>
      </c>
      <c r="D46" s="165">
        <f>SUMIF('Division Lvl'!$A$2:$A$418,$B46,'Division Lvl'!I$2:I$418)</f>
        <v>1400000</v>
      </c>
      <c r="E46" s="166">
        <f>SUMIF('Division Lvl'!$A$2:$A$418,$B46,'Division Lvl'!J$2:J$418)</f>
        <v>750000</v>
      </c>
      <c r="F46" s="166">
        <f>SUMIF('Division Lvl'!$A$2:$A$418,$B46,'Division Lvl'!K$2:K$418)</f>
        <v>750000</v>
      </c>
      <c r="G46" s="166">
        <f>SUMIF('Division Lvl'!$A$2:$A$418,$B46,'Division Lvl'!L$2:L$418)</f>
        <v>750000</v>
      </c>
      <c r="H46" s="166">
        <f>SUMIF('Division Lvl'!$A$2:$A$418,$B46,'Division Lvl'!M$2:M$418)</f>
        <v>750000</v>
      </c>
      <c r="I46" s="166">
        <f>SUMIF('Division Lvl'!$A$2:$A$418,$B46,'Division Lvl'!N$2:N$418)</f>
        <v>750000</v>
      </c>
      <c r="J46" s="166">
        <f>SUMIF('Division Lvl'!$A$2:$A$418,$B46,'Division Lvl'!O$2:O$418)</f>
        <v>750000</v>
      </c>
      <c r="K46" s="166">
        <f>SUMIF('Division Lvl'!$A$2:$A$418,$B46,'Division Lvl'!P$2:P$418)</f>
        <v>750000</v>
      </c>
      <c r="L46" s="166">
        <f>SUMIF('Division Lvl'!$A$2:$A$418,$B46,'Division Lvl'!Q$2:Q$418)</f>
        <v>750000</v>
      </c>
      <c r="M46" s="167">
        <f>SUMIF('Division Lvl'!$A$2:$A$418,$B46,'Division Lvl'!R$2:R$418)</f>
        <v>750000</v>
      </c>
      <c r="N46" s="168">
        <f>SUMIF('Division Lvl'!$A$2:$A$418,$B46,'Division Lvl'!X$2:X$418)</f>
        <v>1434999.9999999998</v>
      </c>
      <c r="O46" s="169">
        <f>SUMIF('Division Lvl'!$A$2:$A$418,$B46,'Division Lvl'!Y$2:Y$418)</f>
        <v>787968.74999999988</v>
      </c>
      <c r="P46" s="169">
        <f>SUMIF('Division Lvl'!$A$2:$A$418,$B46,'Division Lvl'!Z$2:Z$418)</f>
        <v>807667.96874999988</v>
      </c>
      <c r="Q46" s="169">
        <f>SUMIF('Division Lvl'!$A$2:$A$418,$B46,'Division Lvl'!AA$2:AA$418)</f>
        <v>827859.66796874977</v>
      </c>
      <c r="R46" s="169">
        <f>SUMIF('Division Lvl'!$A$2:$A$418,$B46,'Division Lvl'!AB$2:AB$418)</f>
        <v>848556.15966796852</v>
      </c>
      <c r="S46" s="169">
        <f>SUMIF('Division Lvl'!$A$2:$A$418,$B46,'Division Lvl'!AC$2:AC$418)</f>
        <v>869770.06365966762</v>
      </c>
      <c r="T46" s="169">
        <f>SUMIF('Division Lvl'!$A$2:$A$418,$B46,'Division Lvl'!AD$2:AD$418)</f>
        <v>891514.31525115937</v>
      </c>
      <c r="U46" s="169">
        <f>SUMIF('Division Lvl'!$A$2:$A$418,$B46,'Division Lvl'!AE$2:AE$418)</f>
        <v>913802.17313243833</v>
      </c>
      <c r="V46" s="170">
        <f>SUMIF('Division Lvl'!$A$2:$A$418,$B46,'Division Lvl'!AF$2:AF$418)</f>
        <v>936647.2274607491</v>
      </c>
      <c r="W46" s="170">
        <f>SUMIF('Division Lvl'!$A$2:$A$418,$B46,'Division Lvl'!AG$2:AG$418)</f>
        <v>960063.40814726776</v>
      </c>
      <c r="X46" s="165">
        <f t="shared" si="2"/>
        <v>8150000</v>
      </c>
      <c r="Y46" s="171">
        <f t="shared" si="3"/>
        <v>9278849.7340380009</v>
      </c>
      <c r="Z46" s="172"/>
    </row>
    <row r="47" spans="1:26" x14ac:dyDescent="0.25">
      <c r="A47" s="163" t="str">
        <f>INDEX('Division Lvl'!$AO$2:$AO$418,MATCH(B47,'Division Lvl'!$A$2:$A$418,0))</f>
        <v>NU</v>
      </c>
      <c r="B47" s="163" t="s">
        <v>98</v>
      </c>
      <c r="C47" s="130" t="str">
        <f>INDEX('Division Lvl'!$B$2:$B$418,MATCH(B47,'Division Lvl'!$A$2:$A$418,0))</f>
        <v>Non urban extension</v>
      </c>
      <c r="D47" s="165">
        <f>SUMIF('Division Lvl'!$A$2:$A$418,$B47,'Division Lvl'!I$2:I$418)</f>
        <v>1019340</v>
      </c>
      <c r="E47" s="166">
        <f>SUMIF('Division Lvl'!$A$2:$A$418,$B47,'Division Lvl'!J$2:J$418)</f>
        <v>743122</v>
      </c>
      <c r="F47" s="166">
        <f>SUMIF('Division Lvl'!$A$2:$A$418,$B47,'Division Lvl'!K$2:K$418)</f>
        <v>661806</v>
      </c>
      <c r="G47" s="166">
        <f>SUMIF('Division Lvl'!$A$2:$A$418,$B47,'Division Lvl'!L$2:L$418)</f>
        <v>631694</v>
      </c>
      <c r="H47" s="166">
        <f>SUMIF('Division Lvl'!$A$2:$A$418,$B47,'Division Lvl'!M$2:M$418)</f>
        <v>619417</v>
      </c>
      <c r="I47" s="166">
        <f>SUMIF('Division Lvl'!$A$2:$A$418,$B47,'Division Lvl'!N$2:N$418)</f>
        <v>619417</v>
      </c>
      <c r="J47" s="166">
        <f>SUMIF('Division Lvl'!$A$2:$A$418,$B47,'Division Lvl'!O$2:O$418)</f>
        <v>619417</v>
      </c>
      <c r="K47" s="166">
        <f>SUMIF('Division Lvl'!$A$2:$A$418,$B47,'Division Lvl'!P$2:P$418)</f>
        <v>619417</v>
      </c>
      <c r="L47" s="166">
        <f>SUMIF('Division Lvl'!$A$2:$A$418,$B47,'Division Lvl'!Q$2:Q$418)</f>
        <v>619417</v>
      </c>
      <c r="M47" s="167">
        <f>SUMIF('Division Lvl'!$A$2:$A$418,$B47,'Division Lvl'!R$2:R$418)</f>
        <v>619417</v>
      </c>
      <c r="N47" s="168">
        <f>SUMIF('Division Lvl'!$A$2:$A$418,$B47,'Division Lvl'!X$2:X$418)</f>
        <v>1044823.4999999999</v>
      </c>
      <c r="O47" s="169">
        <f>SUMIF('Division Lvl'!$A$2:$A$418,$B47,'Division Lvl'!Y$2:Y$418)</f>
        <v>780742.5512499999</v>
      </c>
      <c r="P47" s="169">
        <f>SUMIF('Division Lvl'!$A$2:$A$418,$B47,'Division Lvl'!Z$2:Z$418)</f>
        <v>712692.67696874996</v>
      </c>
      <c r="Q47" s="169">
        <f>SUMIF('Division Lvl'!$A$2:$A$418,$B47,'Division Lvl'!AA$2:AA$418)</f>
        <v>697271.98013046861</v>
      </c>
      <c r="R47" s="169">
        <f>SUMIF('Division Lvl'!$A$2:$A$418,$B47,'Division Lvl'!AB$2:AB$418)</f>
        <v>700813.481004072</v>
      </c>
      <c r="S47" s="169">
        <f>SUMIF('Division Lvl'!$A$2:$A$418,$B47,'Division Lvl'!AC$2:AC$418)</f>
        <v>718333.81802917377</v>
      </c>
      <c r="T47" s="169">
        <f>SUMIF('Division Lvl'!$A$2:$A$418,$B47,'Division Lvl'!AD$2:AD$418)</f>
        <v>736292.16347990313</v>
      </c>
      <c r="U47" s="169">
        <f>SUMIF('Division Lvl'!$A$2:$A$418,$B47,'Division Lvl'!AE$2:AE$418)</f>
        <v>754699.46756690065</v>
      </c>
      <c r="V47" s="170">
        <f>SUMIF('Division Lvl'!$A$2:$A$418,$B47,'Division Lvl'!AF$2:AF$418)</f>
        <v>773566.95425607311</v>
      </c>
      <c r="W47" s="170">
        <f>SUMIF('Division Lvl'!$A$2:$A$418,$B47,'Division Lvl'!AG$2:AG$418)</f>
        <v>792906.12811247492</v>
      </c>
      <c r="X47" s="165">
        <f t="shared" si="2"/>
        <v>6772464</v>
      </c>
      <c r="Y47" s="171">
        <f t="shared" si="3"/>
        <v>7712142.7207978144</v>
      </c>
      <c r="Z47" s="172"/>
    </row>
    <row r="48" spans="1:26" x14ac:dyDescent="0.25">
      <c r="A48" s="163" t="str">
        <f>INDEX('Division Lvl'!$AO$2:$AO$418,MATCH(B48,'Division Lvl'!$A$2:$A$418,0))</f>
        <v>PQ</v>
      </c>
      <c r="B48" s="163" t="s">
        <v>129</v>
      </c>
      <c r="C48" s="130" t="str">
        <f>INDEX('Division Lvl'!$B$2:$B$418,MATCH(B48,'Division Lvl'!$A$2:$A$418,0))</f>
        <v>Permanent power quality monitoring</v>
      </c>
      <c r="D48" s="165">
        <f>SUMIF('Division Lvl'!$A$2:$A$418,$B48,'Division Lvl'!I$2:I$418)</f>
        <v>100000</v>
      </c>
      <c r="E48" s="166">
        <f>SUMIF('Division Lvl'!$A$2:$A$418,$B48,'Division Lvl'!J$2:J$418)</f>
        <v>100000</v>
      </c>
      <c r="F48" s="166">
        <f>SUMIF('Division Lvl'!$A$2:$A$418,$B48,'Division Lvl'!K$2:K$418)</f>
        <v>100000</v>
      </c>
      <c r="G48" s="166">
        <f>SUMIF('Division Lvl'!$A$2:$A$418,$B48,'Division Lvl'!L$2:L$418)</f>
        <v>100000</v>
      </c>
      <c r="H48" s="166">
        <f>SUMIF('Division Lvl'!$A$2:$A$418,$B48,'Division Lvl'!M$2:M$418)</f>
        <v>100000</v>
      </c>
      <c r="I48" s="166">
        <f>SUMIF('Division Lvl'!$A$2:$A$418,$B48,'Division Lvl'!N$2:N$418)</f>
        <v>100000</v>
      </c>
      <c r="J48" s="166">
        <f>SUMIF('Division Lvl'!$A$2:$A$418,$B48,'Division Lvl'!O$2:O$418)</f>
        <v>100000</v>
      </c>
      <c r="K48" s="166">
        <f>SUMIF('Division Lvl'!$A$2:$A$418,$B48,'Division Lvl'!P$2:P$418)</f>
        <v>100000</v>
      </c>
      <c r="L48" s="166">
        <f>SUMIF('Division Lvl'!$A$2:$A$418,$B48,'Division Lvl'!Q$2:Q$418)</f>
        <v>100000</v>
      </c>
      <c r="M48" s="167">
        <f>SUMIF('Division Lvl'!$A$2:$A$418,$B48,'Division Lvl'!R$2:R$418)</f>
        <v>100000</v>
      </c>
      <c r="N48" s="168">
        <f>SUMIF('Division Lvl'!$A$2:$A$418,$B48,'Division Lvl'!X$2:X$418)</f>
        <v>102499.99999999999</v>
      </c>
      <c r="O48" s="169">
        <f>SUMIF('Division Lvl'!$A$2:$A$418,$B48,'Division Lvl'!Y$2:Y$418)</f>
        <v>105062.49999999999</v>
      </c>
      <c r="P48" s="169">
        <f>SUMIF('Division Lvl'!$A$2:$A$418,$B48,'Division Lvl'!Z$2:Z$418)</f>
        <v>107689.06249999999</v>
      </c>
      <c r="Q48" s="169">
        <f>SUMIF('Division Lvl'!$A$2:$A$418,$B48,'Division Lvl'!AA$2:AA$418)</f>
        <v>110381.28906249997</v>
      </c>
      <c r="R48" s="169">
        <f>SUMIF('Division Lvl'!$A$2:$A$418,$B48,'Division Lvl'!AB$2:AB$418)</f>
        <v>113140.82128906247</v>
      </c>
      <c r="S48" s="169">
        <f>SUMIF('Division Lvl'!$A$2:$A$418,$B48,'Division Lvl'!AC$2:AC$418)</f>
        <v>115969.34182128902</v>
      </c>
      <c r="T48" s="169">
        <f>SUMIF('Division Lvl'!$A$2:$A$418,$B48,'Division Lvl'!AD$2:AD$418)</f>
        <v>118868.57536682126</v>
      </c>
      <c r="U48" s="169">
        <f>SUMIF('Division Lvl'!$A$2:$A$418,$B48,'Division Lvl'!AE$2:AE$418)</f>
        <v>121840.28975099177</v>
      </c>
      <c r="V48" s="170">
        <f>SUMIF('Division Lvl'!$A$2:$A$418,$B48,'Division Lvl'!AF$2:AF$418)</f>
        <v>124886.29699476654</v>
      </c>
      <c r="W48" s="170">
        <f>SUMIF('Division Lvl'!$A$2:$A$418,$B48,'Division Lvl'!AG$2:AG$418)</f>
        <v>128008.4544196357</v>
      </c>
      <c r="X48" s="165">
        <f t="shared" si="2"/>
        <v>1000000</v>
      </c>
      <c r="Y48" s="171">
        <f t="shared" si="3"/>
        <v>1148346.6312050666</v>
      </c>
      <c r="Z48" s="172"/>
    </row>
    <row r="49" spans="1:26" x14ac:dyDescent="0.25">
      <c r="A49" s="163" t="str">
        <f>INDEX('Division Lvl'!$AO$2:$AO$418,MATCH(B49,'Division Lvl'!$A$2:$A$418,0))</f>
        <v>PQ</v>
      </c>
      <c r="B49" s="163" t="s">
        <v>874</v>
      </c>
      <c r="C49" s="130" t="str">
        <f>INDEX('Division Lvl'!$B$2:$B$418,MATCH(B49,'Division Lvl'!$A$2:$A$418,0))</f>
        <v>Power quality monitoring replacement</v>
      </c>
      <c r="D49" s="165">
        <f>SUMIF('Division Lvl'!$A$2:$A$418,$B49,'Division Lvl'!I$2:I$418)</f>
        <v>342400</v>
      </c>
      <c r="E49" s="166">
        <f>SUMIF('Division Lvl'!$A$2:$A$418,$B49,'Division Lvl'!J$2:J$418)</f>
        <v>617700</v>
      </c>
      <c r="F49" s="166">
        <f>SUMIF('Division Lvl'!$A$2:$A$418,$B49,'Division Lvl'!K$2:K$418)</f>
        <v>873300</v>
      </c>
      <c r="G49" s="166">
        <f>SUMIF('Division Lvl'!$A$2:$A$418,$B49,'Division Lvl'!L$2:L$418)</f>
        <v>947600</v>
      </c>
      <c r="H49" s="166">
        <f>SUMIF('Division Lvl'!$A$2:$A$418,$B49,'Division Lvl'!M$2:M$418)</f>
        <v>1364538</v>
      </c>
      <c r="I49" s="166">
        <f>SUMIF('Division Lvl'!$A$2:$A$418,$B49,'Division Lvl'!N$2:N$418)</f>
        <v>1299560</v>
      </c>
      <c r="J49" s="166">
        <f>SUMIF('Division Lvl'!$A$2:$A$418,$B49,'Division Lvl'!O$2:O$418)</f>
        <v>1429516</v>
      </c>
      <c r="K49" s="166">
        <f>SUMIF('Division Lvl'!$A$2:$A$418,$B49,'Division Lvl'!P$2:P$418)</f>
        <v>1429516</v>
      </c>
      <c r="L49" s="166">
        <f>SUMIF('Division Lvl'!$A$2:$A$418,$B49,'Division Lvl'!Q$2:Q$418)</f>
        <v>1169604</v>
      </c>
      <c r="M49" s="167">
        <f>SUMIF('Division Lvl'!$A$2:$A$418,$B49,'Division Lvl'!R$2:R$418)</f>
        <v>1169604</v>
      </c>
      <c r="N49" s="168">
        <f>SUMIF('Division Lvl'!$A$2:$A$418,$B49,'Division Lvl'!X$2:X$418)</f>
        <v>350959.99999999994</v>
      </c>
      <c r="O49" s="169">
        <f>SUMIF('Division Lvl'!$A$2:$A$418,$B49,'Division Lvl'!Y$2:Y$418)</f>
        <v>648971.0625</v>
      </c>
      <c r="P49" s="169">
        <f>SUMIF('Division Lvl'!$A$2:$A$418,$B49,'Division Lvl'!Z$2:Z$418)</f>
        <v>940448.58281249984</v>
      </c>
      <c r="Q49" s="169">
        <f>SUMIF('Division Lvl'!$A$2:$A$418,$B49,'Division Lvl'!AA$2:AA$418)</f>
        <v>1045973.0951562498</v>
      </c>
      <c r="R49" s="169">
        <f>SUMIF('Division Lvl'!$A$2:$A$418,$B49,'Division Lvl'!AB$2:AB$418)</f>
        <v>1543849.5000013472</v>
      </c>
      <c r="S49" s="169">
        <f>SUMIF('Division Lvl'!$A$2:$A$418,$B49,'Division Lvl'!AC$2:AC$418)</f>
        <v>1507091.1785727437</v>
      </c>
      <c r="T49" s="169">
        <f>SUMIF('Division Lvl'!$A$2:$A$418,$B49,'Division Lvl'!AD$2:AD$418)</f>
        <v>1699245.3038407685</v>
      </c>
      <c r="U49" s="169">
        <f>SUMIF('Division Lvl'!$A$2:$A$418,$B49,'Division Lvl'!AE$2:AE$418)</f>
        <v>1741726.4364367875</v>
      </c>
      <c r="V49" s="170">
        <f>SUMIF('Division Lvl'!$A$2:$A$418,$B49,'Division Lvl'!AF$2:AF$418)</f>
        <v>1460675.1251026692</v>
      </c>
      <c r="W49" s="170">
        <f>SUMIF('Division Lvl'!$A$2:$A$418,$B49,'Division Lvl'!AG$2:AG$418)</f>
        <v>1497192.003230236</v>
      </c>
      <c r="X49" s="165">
        <f t="shared" si="2"/>
        <v>10643338</v>
      </c>
      <c r="Y49" s="171">
        <f t="shared" si="3"/>
        <v>12436132.287653303</v>
      </c>
      <c r="Z49" s="172"/>
    </row>
    <row r="50" spans="1:26" x14ac:dyDescent="0.25">
      <c r="A50" s="163" t="str">
        <f>INDEX('Division Lvl'!$AO$2:$AO$418,MATCH(B50,'Division Lvl'!$A$2:$A$418,0))</f>
        <v>PR</v>
      </c>
      <c r="B50" s="164" t="s">
        <v>895</v>
      </c>
      <c r="C50" s="130" t="str">
        <f>INDEX('Division Lvl'!$B$2:$B$418,MATCH(B50,'Division Lvl'!$A$2:$A$418,0))</f>
        <v>Collimore Park ZS establishment</v>
      </c>
      <c r="D50" s="165">
        <f>SUMIF('Division Lvl'!$A$2:$A$418,$B50,'Division Lvl'!I$2:I$418)</f>
        <v>0</v>
      </c>
      <c r="E50" s="166">
        <f>SUMIF('Division Lvl'!$A$2:$A$418,$B50,'Division Lvl'!J$2:J$418)</f>
        <v>0</v>
      </c>
      <c r="F50" s="166">
        <f>SUMIF('Division Lvl'!$A$2:$A$418,$B50,'Division Lvl'!K$2:K$418)</f>
        <v>0</v>
      </c>
      <c r="G50" s="166">
        <f>SUMIF('Division Lvl'!$A$2:$A$418,$B50,'Division Lvl'!L$2:L$418)</f>
        <v>0</v>
      </c>
      <c r="H50" s="166">
        <f>SUMIF('Division Lvl'!$A$2:$A$418,$B50,'Division Lvl'!M$2:M$418)</f>
        <v>0</v>
      </c>
      <c r="I50" s="166">
        <f>SUMIF('Division Lvl'!$A$2:$A$418,$B50,'Division Lvl'!N$2:N$418)</f>
        <v>0</v>
      </c>
      <c r="J50" s="166">
        <f>SUMIF('Division Lvl'!$A$2:$A$418,$B50,'Division Lvl'!O$2:O$418)</f>
        <v>0</v>
      </c>
      <c r="K50" s="166">
        <f>SUMIF('Division Lvl'!$A$2:$A$418,$B50,'Division Lvl'!P$2:P$418)</f>
        <v>4195200</v>
      </c>
      <c r="L50" s="166">
        <f>SUMIF('Division Lvl'!$A$2:$A$418,$B50,'Division Lvl'!Q$2:Q$418)</f>
        <v>12585600</v>
      </c>
      <c r="M50" s="167">
        <f>SUMIF('Division Lvl'!$A$2:$A$418,$B50,'Division Lvl'!R$2:R$418)</f>
        <v>11187200</v>
      </c>
      <c r="N50" s="168">
        <f>SUMIF('Division Lvl'!$A$2:$A$418,$B50,'Division Lvl'!X$2:X$418)</f>
        <v>0</v>
      </c>
      <c r="O50" s="169">
        <f>SUMIF('Division Lvl'!$A$2:$A$418,$B50,'Division Lvl'!Y$2:Y$418)</f>
        <v>0</v>
      </c>
      <c r="P50" s="169">
        <f>SUMIF('Division Lvl'!$A$2:$A$418,$B50,'Division Lvl'!Z$2:Z$418)</f>
        <v>0</v>
      </c>
      <c r="Q50" s="169">
        <f>SUMIF('Division Lvl'!$A$2:$A$418,$B50,'Division Lvl'!AA$2:AA$418)</f>
        <v>0</v>
      </c>
      <c r="R50" s="169">
        <f>SUMIF('Division Lvl'!$A$2:$A$418,$B50,'Division Lvl'!AB$2:AB$418)</f>
        <v>0</v>
      </c>
      <c r="S50" s="169">
        <f>SUMIF('Division Lvl'!$A$2:$A$418,$B50,'Division Lvl'!AC$2:AC$418)</f>
        <v>0</v>
      </c>
      <c r="T50" s="169">
        <f>SUMIF('Division Lvl'!$A$2:$A$418,$B50,'Division Lvl'!AD$2:AD$418)</f>
        <v>0</v>
      </c>
      <c r="U50" s="169">
        <f>SUMIF('Division Lvl'!$A$2:$A$418,$B50,'Division Lvl'!AE$2:AE$418)</f>
        <v>5111443.8356336066</v>
      </c>
      <c r="V50" s="170">
        <f>SUMIF('Division Lvl'!$A$2:$A$418,$B50,'Division Lvl'!AF$2:AF$418)</f>
        <v>15717689.794573339</v>
      </c>
      <c r="W50" s="170">
        <f>SUMIF('Division Lvl'!$A$2:$A$418,$B50,'Division Lvl'!AG$2:AG$418)</f>
        <v>14320561.812833486</v>
      </c>
      <c r="X50" s="165">
        <f t="shared" si="2"/>
        <v>27968000</v>
      </c>
      <c r="Y50" s="171">
        <f t="shared" si="3"/>
        <v>35149695.443040431</v>
      </c>
      <c r="Z50" s="172"/>
    </row>
    <row r="51" spans="1:26" x14ac:dyDescent="0.25">
      <c r="A51" s="163" t="str">
        <f>INDEX('Division Lvl'!$AO$2:$AO$418,MATCH(B51,'Division Lvl'!$A$2:$A$418,0))</f>
        <v>PR</v>
      </c>
      <c r="B51" s="175" t="s">
        <v>100</v>
      </c>
      <c r="C51" s="130" t="str">
        <f>INDEX('Division Lvl'!$B$2:$B$418,MATCH(B51,'Division Lvl'!$A$2:$A$418,0))</f>
        <v>Edmondson Park ZS establishment</v>
      </c>
      <c r="D51" s="165">
        <f>SUMIF('Division Lvl'!$A$2:$A$418,$B51,'Division Lvl'!I$2:I$418)</f>
        <v>1765854</v>
      </c>
      <c r="E51" s="166">
        <f>SUMIF('Division Lvl'!$A$2:$A$418,$B51,'Division Lvl'!J$2:J$418)</f>
        <v>5111</v>
      </c>
      <c r="F51" s="166">
        <f>SUMIF('Division Lvl'!$A$2:$A$418,$B51,'Division Lvl'!K$2:K$418)</f>
        <v>0</v>
      </c>
      <c r="G51" s="166">
        <f>SUMIF('Division Lvl'!$A$2:$A$418,$B51,'Division Lvl'!L$2:L$418)</f>
        <v>0</v>
      </c>
      <c r="H51" s="166">
        <f>SUMIF('Division Lvl'!$A$2:$A$418,$B51,'Division Lvl'!M$2:M$418)</f>
        <v>0</v>
      </c>
      <c r="I51" s="166">
        <f>SUMIF('Division Lvl'!$A$2:$A$418,$B51,'Division Lvl'!N$2:N$418)</f>
        <v>0</v>
      </c>
      <c r="J51" s="166">
        <f>SUMIF('Division Lvl'!$A$2:$A$418,$B51,'Division Lvl'!O$2:O$418)</f>
        <v>0</v>
      </c>
      <c r="K51" s="166">
        <f>SUMIF('Division Lvl'!$A$2:$A$418,$B51,'Division Lvl'!P$2:P$418)</f>
        <v>0</v>
      </c>
      <c r="L51" s="166">
        <f>SUMIF('Division Lvl'!$A$2:$A$418,$B51,'Division Lvl'!Q$2:Q$418)</f>
        <v>0</v>
      </c>
      <c r="M51" s="167">
        <f>SUMIF('Division Lvl'!$A$2:$A$418,$B51,'Division Lvl'!R$2:R$418)</f>
        <v>0</v>
      </c>
      <c r="N51" s="168">
        <f>SUMIF('Division Lvl'!$A$2:$A$418,$B51,'Division Lvl'!X$2:X$418)</f>
        <v>1810000.3499999999</v>
      </c>
      <c r="O51" s="169">
        <f>SUMIF('Division Lvl'!$A$2:$A$418,$B51,'Division Lvl'!Y$2:Y$418)</f>
        <v>5369.7443749999993</v>
      </c>
      <c r="P51" s="169">
        <f>SUMIF('Division Lvl'!$A$2:$A$418,$B51,'Division Lvl'!Z$2:Z$418)</f>
        <v>0</v>
      </c>
      <c r="Q51" s="169">
        <f>SUMIF('Division Lvl'!$A$2:$A$418,$B51,'Division Lvl'!AA$2:AA$418)</f>
        <v>0</v>
      </c>
      <c r="R51" s="169">
        <f>SUMIF('Division Lvl'!$A$2:$A$418,$B51,'Division Lvl'!AB$2:AB$418)</f>
        <v>0</v>
      </c>
      <c r="S51" s="169">
        <f>SUMIF('Division Lvl'!$A$2:$A$418,$B51,'Division Lvl'!AC$2:AC$418)</f>
        <v>0</v>
      </c>
      <c r="T51" s="169">
        <f>SUMIF('Division Lvl'!$A$2:$A$418,$B51,'Division Lvl'!AD$2:AD$418)</f>
        <v>0</v>
      </c>
      <c r="U51" s="169">
        <f>SUMIF('Division Lvl'!$A$2:$A$418,$B51,'Division Lvl'!AE$2:AE$418)</f>
        <v>0</v>
      </c>
      <c r="V51" s="170">
        <f>SUMIF('Division Lvl'!$A$2:$A$418,$B51,'Division Lvl'!AF$2:AF$418)</f>
        <v>0</v>
      </c>
      <c r="W51" s="170">
        <f>SUMIF('Division Lvl'!$A$2:$A$418,$B51,'Division Lvl'!AG$2:AG$418)</f>
        <v>0</v>
      </c>
      <c r="X51" s="165">
        <f t="shared" si="2"/>
        <v>1770965</v>
      </c>
      <c r="Y51" s="171">
        <f t="shared" si="3"/>
        <v>1815370.0943749999</v>
      </c>
      <c r="Z51" s="172"/>
    </row>
    <row r="52" spans="1:26" x14ac:dyDescent="0.25">
      <c r="A52" s="163" t="str">
        <f>INDEX('Division Lvl'!$AO$2:$AO$418,MATCH(B52,'Division Lvl'!$A$2:$A$418,0))</f>
        <v>PR</v>
      </c>
      <c r="B52" s="175" t="s">
        <v>112</v>
      </c>
      <c r="C52" s="130" t="str">
        <f>INDEX('Division Lvl'!$B$2:$B$418,MATCH(B52,'Division Lvl'!$A$2:$A$418,0))</f>
        <v>Augment feeder 308 Nepean to Douglas Park</v>
      </c>
      <c r="D52" s="165">
        <f>SUMIF('Division Lvl'!$A$2:$A$418,$B52,'Division Lvl'!I$2:I$418)</f>
        <v>1313250</v>
      </c>
      <c r="E52" s="166">
        <f>SUMIF('Division Lvl'!$A$2:$A$418,$B52,'Division Lvl'!J$2:J$418)</f>
        <v>3939750</v>
      </c>
      <c r="F52" s="166">
        <f>SUMIF('Division Lvl'!$A$2:$A$418,$B52,'Division Lvl'!K$2:K$418)</f>
        <v>3502000</v>
      </c>
      <c r="G52" s="166">
        <f>SUMIF('Division Lvl'!$A$2:$A$418,$B52,'Division Lvl'!L$2:L$418)</f>
        <v>0</v>
      </c>
      <c r="H52" s="166">
        <f>SUMIF('Division Lvl'!$A$2:$A$418,$B52,'Division Lvl'!M$2:M$418)</f>
        <v>0</v>
      </c>
      <c r="I52" s="166">
        <f>SUMIF('Division Lvl'!$A$2:$A$418,$B52,'Division Lvl'!N$2:N$418)</f>
        <v>0</v>
      </c>
      <c r="J52" s="166">
        <f>SUMIF('Division Lvl'!$A$2:$A$418,$B52,'Division Lvl'!O$2:O$418)</f>
        <v>0</v>
      </c>
      <c r="K52" s="166">
        <f>SUMIF('Division Lvl'!$A$2:$A$418,$B52,'Division Lvl'!P$2:P$418)</f>
        <v>0</v>
      </c>
      <c r="L52" s="166">
        <f>SUMIF('Division Lvl'!$A$2:$A$418,$B52,'Division Lvl'!Q$2:Q$418)</f>
        <v>0</v>
      </c>
      <c r="M52" s="167">
        <f>SUMIF('Division Lvl'!$A$2:$A$418,$B52,'Division Lvl'!R$2:R$418)</f>
        <v>0</v>
      </c>
      <c r="N52" s="168">
        <f>SUMIF('Division Lvl'!$A$2:$A$418,$B52,'Division Lvl'!X$2:X$418)</f>
        <v>1346081.2499999998</v>
      </c>
      <c r="O52" s="169">
        <f>SUMIF('Division Lvl'!$A$2:$A$418,$B52,'Division Lvl'!Y$2:Y$418)</f>
        <v>4139199.8437499995</v>
      </c>
      <c r="P52" s="169">
        <f>SUMIF('Division Lvl'!$A$2:$A$418,$B52,'Division Lvl'!Z$2:Z$418)</f>
        <v>3771270.9687499995</v>
      </c>
      <c r="Q52" s="169">
        <f>SUMIF('Division Lvl'!$A$2:$A$418,$B52,'Division Lvl'!AA$2:AA$418)</f>
        <v>0</v>
      </c>
      <c r="R52" s="169">
        <f>SUMIF('Division Lvl'!$A$2:$A$418,$B52,'Division Lvl'!AB$2:AB$418)</f>
        <v>0</v>
      </c>
      <c r="S52" s="169">
        <f>SUMIF('Division Lvl'!$A$2:$A$418,$B52,'Division Lvl'!AC$2:AC$418)</f>
        <v>0</v>
      </c>
      <c r="T52" s="169">
        <f>SUMIF('Division Lvl'!$A$2:$A$418,$B52,'Division Lvl'!AD$2:AD$418)</f>
        <v>0</v>
      </c>
      <c r="U52" s="169">
        <f>SUMIF('Division Lvl'!$A$2:$A$418,$B52,'Division Lvl'!AE$2:AE$418)</f>
        <v>0</v>
      </c>
      <c r="V52" s="170">
        <f>SUMIF('Division Lvl'!$A$2:$A$418,$B52,'Division Lvl'!AF$2:AF$418)</f>
        <v>0</v>
      </c>
      <c r="W52" s="170">
        <f>SUMIF('Division Lvl'!$A$2:$A$418,$B52,'Division Lvl'!AG$2:AG$418)</f>
        <v>0</v>
      </c>
      <c r="X52" s="165">
        <f t="shared" si="2"/>
        <v>8755000</v>
      </c>
      <c r="Y52" s="171">
        <f t="shared" si="3"/>
        <v>9256552.0624999981</v>
      </c>
      <c r="Z52" s="172"/>
    </row>
    <row r="53" spans="1:26" x14ac:dyDescent="0.25">
      <c r="A53" s="163" t="str">
        <f>INDEX('Division Lvl'!$AO$2:$AO$418,MATCH(B53,'Division Lvl'!$A$2:$A$418,0))</f>
        <v>PR</v>
      </c>
      <c r="B53" s="175" t="s">
        <v>113</v>
      </c>
      <c r="C53" s="130" t="str">
        <f>INDEX('Division Lvl'!$B$2:$B$418,MATCH(B53,'Division Lvl'!$A$2:$A$418,0))</f>
        <v>Holsworthy 33/11kV ZS establishment</v>
      </c>
      <c r="D53" s="165">
        <f>SUMIF('Division Lvl'!$A$2:$A$418,$B53,'Division Lvl'!I$2:I$418)</f>
        <v>0</v>
      </c>
      <c r="E53" s="166">
        <f>SUMIF('Division Lvl'!$A$2:$A$418,$B53,'Division Lvl'!J$2:J$418)</f>
        <v>0</v>
      </c>
      <c r="F53" s="166">
        <f>SUMIF('Division Lvl'!$A$2:$A$418,$B53,'Division Lvl'!K$2:K$418)</f>
        <v>0</v>
      </c>
      <c r="G53" s="166">
        <f>SUMIF('Division Lvl'!$A$2:$A$418,$B53,'Division Lvl'!L$2:L$418)</f>
        <v>0</v>
      </c>
      <c r="H53" s="166">
        <f>SUMIF('Division Lvl'!$A$2:$A$418,$B53,'Division Lvl'!M$2:M$418)</f>
        <v>0</v>
      </c>
      <c r="I53" s="166">
        <f>SUMIF('Division Lvl'!$A$2:$A$418,$B53,'Division Lvl'!N$2:N$418)</f>
        <v>0</v>
      </c>
      <c r="J53" s="166">
        <f>SUMIF('Division Lvl'!$A$2:$A$418,$B53,'Division Lvl'!O$2:O$418)</f>
        <v>0</v>
      </c>
      <c r="K53" s="166">
        <f>SUMIF('Division Lvl'!$A$2:$A$418,$B53,'Division Lvl'!P$2:P$418)</f>
        <v>4202400</v>
      </c>
      <c r="L53" s="166">
        <f>SUMIF('Division Lvl'!$A$2:$A$418,$B53,'Division Lvl'!Q$2:Q$418)</f>
        <v>8404800</v>
      </c>
      <c r="M53" s="167">
        <f>SUMIF('Division Lvl'!$A$2:$A$418,$B53,'Division Lvl'!R$2:R$418)</f>
        <v>8404800</v>
      </c>
      <c r="N53" s="168">
        <f>SUMIF('Division Lvl'!$A$2:$A$418,$B53,'Division Lvl'!X$2:X$418)</f>
        <v>0</v>
      </c>
      <c r="O53" s="169">
        <f>SUMIF('Division Lvl'!$A$2:$A$418,$B53,'Division Lvl'!Y$2:Y$418)</f>
        <v>0</v>
      </c>
      <c r="P53" s="169">
        <f>SUMIF('Division Lvl'!$A$2:$A$418,$B53,'Division Lvl'!Z$2:Z$418)</f>
        <v>0</v>
      </c>
      <c r="Q53" s="169">
        <f>SUMIF('Division Lvl'!$A$2:$A$418,$B53,'Division Lvl'!AA$2:AA$418)</f>
        <v>0</v>
      </c>
      <c r="R53" s="169">
        <f>SUMIF('Division Lvl'!$A$2:$A$418,$B53,'Division Lvl'!AB$2:AB$418)</f>
        <v>0</v>
      </c>
      <c r="S53" s="169">
        <f>SUMIF('Division Lvl'!$A$2:$A$418,$B53,'Division Lvl'!AC$2:AC$418)</f>
        <v>0</v>
      </c>
      <c r="T53" s="169">
        <f>SUMIF('Division Lvl'!$A$2:$A$418,$B53,'Division Lvl'!AD$2:AD$418)</f>
        <v>0</v>
      </c>
      <c r="U53" s="169">
        <f>SUMIF('Division Lvl'!$A$2:$A$418,$B53,'Division Lvl'!AE$2:AE$418)</f>
        <v>5120216.3364956779</v>
      </c>
      <c r="V53" s="170">
        <f>SUMIF('Division Lvl'!$A$2:$A$418,$B53,'Division Lvl'!AF$2:AF$418)</f>
        <v>10496443.489816139</v>
      </c>
      <c r="W53" s="170">
        <f>SUMIF('Division Lvl'!$A$2:$A$418,$B53,'Division Lvl'!AG$2:AG$418)</f>
        <v>10758854.577061541</v>
      </c>
      <c r="X53" s="165">
        <f t="shared" si="2"/>
        <v>21012000</v>
      </c>
      <c r="Y53" s="171">
        <f t="shared" si="3"/>
        <v>26375514.403373357</v>
      </c>
      <c r="Z53" s="172"/>
    </row>
    <row r="54" spans="1:26" x14ac:dyDescent="0.25">
      <c r="A54" s="163" t="str">
        <f>INDEX('Division Lvl'!$AO$2:$AO$418,MATCH(B54,'Division Lvl'!$A$2:$A$418,0))</f>
        <v>PR</v>
      </c>
      <c r="B54" s="175" t="s">
        <v>115</v>
      </c>
      <c r="C54" s="130" t="str">
        <f>INDEX('Division Lvl'!$B$2:$B$418,MATCH(B54,'Division Lvl'!$A$2:$A$418,0))</f>
        <v>Eschol Park ZS establishment</v>
      </c>
      <c r="D54" s="165">
        <f>SUMIF('Division Lvl'!$A$2:$A$418,$B54,'Division Lvl'!I$2:I$418)</f>
        <v>0</v>
      </c>
      <c r="E54" s="166">
        <f>SUMIF('Division Lvl'!$A$2:$A$418,$B54,'Division Lvl'!J$2:J$418)</f>
        <v>0</v>
      </c>
      <c r="F54" s="166">
        <f>SUMIF('Division Lvl'!$A$2:$A$418,$B54,'Division Lvl'!K$2:K$418)</f>
        <v>0</v>
      </c>
      <c r="G54" s="166">
        <f>SUMIF('Division Lvl'!$A$2:$A$418,$B54,'Division Lvl'!L$2:L$418)</f>
        <v>0</v>
      </c>
      <c r="H54" s="166">
        <f>SUMIF('Division Lvl'!$A$2:$A$418,$B54,'Division Lvl'!M$2:M$418)</f>
        <v>0</v>
      </c>
      <c r="I54" s="166">
        <f>SUMIF('Division Lvl'!$A$2:$A$418,$B54,'Division Lvl'!N$2:N$418)</f>
        <v>0</v>
      </c>
      <c r="J54" s="166">
        <f>SUMIF('Division Lvl'!$A$2:$A$418,$B54,'Division Lvl'!O$2:O$418)</f>
        <v>4429200</v>
      </c>
      <c r="K54" s="166">
        <f>SUMIF('Division Lvl'!$A$2:$A$418,$B54,'Division Lvl'!P$2:P$418)</f>
        <v>8858400</v>
      </c>
      <c r="L54" s="166">
        <f>SUMIF('Division Lvl'!$A$2:$A$418,$B54,'Division Lvl'!Q$2:Q$418)</f>
        <v>8858400</v>
      </c>
      <c r="M54" s="167">
        <f>SUMIF('Division Lvl'!$A$2:$A$418,$B54,'Division Lvl'!R$2:R$418)</f>
        <v>0</v>
      </c>
      <c r="N54" s="168">
        <f>SUMIF('Division Lvl'!$A$2:$A$418,$B54,'Division Lvl'!X$2:X$418)</f>
        <v>0</v>
      </c>
      <c r="O54" s="169">
        <f>SUMIF('Division Lvl'!$A$2:$A$418,$B54,'Division Lvl'!Y$2:Y$418)</f>
        <v>0</v>
      </c>
      <c r="P54" s="169">
        <f>SUMIF('Division Lvl'!$A$2:$A$418,$B54,'Division Lvl'!Z$2:Z$418)</f>
        <v>0</v>
      </c>
      <c r="Q54" s="169">
        <f>SUMIF('Division Lvl'!$A$2:$A$418,$B54,'Division Lvl'!AA$2:AA$418)</f>
        <v>0</v>
      </c>
      <c r="R54" s="169">
        <f>SUMIF('Division Lvl'!$A$2:$A$418,$B54,'Division Lvl'!AB$2:AB$418)</f>
        <v>0</v>
      </c>
      <c r="S54" s="169">
        <f>SUMIF('Division Lvl'!$A$2:$A$418,$B54,'Division Lvl'!AC$2:AC$418)</f>
        <v>0</v>
      </c>
      <c r="T54" s="169">
        <f>SUMIF('Division Lvl'!$A$2:$A$418,$B54,'Division Lvl'!AD$2:AD$418)</f>
        <v>5264926.9401472472</v>
      </c>
      <c r="U54" s="169">
        <f>SUMIF('Division Lvl'!$A$2:$A$418,$B54,'Division Lvl'!AE$2:AE$418)</f>
        <v>10793100.227301855</v>
      </c>
      <c r="V54" s="170">
        <f>SUMIF('Division Lvl'!$A$2:$A$418,$B54,'Division Lvl'!AF$2:AF$418)</f>
        <v>11062927.732984399</v>
      </c>
      <c r="W54" s="170">
        <f>SUMIF('Division Lvl'!$A$2:$A$418,$B54,'Division Lvl'!AG$2:AG$418)</f>
        <v>0</v>
      </c>
      <c r="X54" s="165">
        <f t="shared" si="2"/>
        <v>22146000</v>
      </c>
      <c r="Y54" s="171">
        <f t="shared" si="3"/>
        <v>27120954.900433503</v>
      </c>
      <c r="Z54" s="172"/>
    </row>
    <row r="55" spans="1:26" x14ac:dyDescent="0.25">
      <c r="A55" s="163" t="str">
        <f>INDEX('Division Lvl'!$AO$2:$AO$418,MATCH(B55,'Division Lvl'!$A$2:$A$418,0))</f>
        <v>PRL</v>
      </c>
      <c r="B55" s="164" t="s">
        <v>351</v>
      </c>
      <c r="C55" s="130" t="str">
        <f>INDEX('Division Lvl'!$B$2:$B$418,MATCH(B55,'Division Lvl'!$A$2:$A$418,0))</f>
        <v>Penrith Lakes ZS site acquisition</v>
      </c>
      <c r="D55" s="165">
        <f>SUMIF('Division Lvl'!$A$2:$A$418,$B55,'Division Lvl'!I$2:I$418)</f>
        <v>0</v>
      </c>
      <c r="E55" s="166">
        <f>SUMIF('Division Lvl'!$A$2:$A$418,$B55,'Division Lvl'!J$2:J$418)</f>
        <v>0</v>
      </c>
      <c r="F55" s="166">
        <f>SUMIF('Division Lvl'!$A$2:$A$418,$B55,'Division Lvl'!K$2:K$418)</f>
        <v>0</v>
      </c>
      <c r="G55" s="166">
        <f>SUMIF('Division Lvl'!$A$2:$A$418,$B55,'Division Lvl'!L$2:L$418)</f>
        <v>0</v>
      </c>
      <c r="H55" s="166">
        <f>SUMIF('Division Lvl'!$A$2:$A$418,$B55,'Division Lvl'!M$2:M$418)</f>
        <v>0</v>
      </c>
      <c r="I55" s="166">
        <f>SUMIF('Division Lvl'!$A$2:$A$418,$B55,'Division Lvl'!N$2:N$418)</f>
        <v>300000</v>
      </c>
      <c r="J55" s="166">
        <f>SUMIF('Division Lvl'!$A$2:$A$418,$B55,'Division Lvl'!O$2:O$418)</f>
        <v>0</v>
      </c>
      <c r="K55" s="166">
        <f>SUMIF('Division Lvl'!$A$2:$A$418,$B55,'Division Lvl'!P$2:P$418)</f>
        <v>0</v>
      </c>
      <c r="L55" s="166">
        <f>SUMIF('Division Lvl'!$A$2:$A$418,$B55,'Division Lvl'!Q$2:Q$418)</f>
        <v>0</v>
      </c>
      <c r="M55" s="167">
        <f>SUMIF('Division Lvl'!$A$2:$A$418,$B55,'Division Lvl'!R$2:R$418)</f>
        <v>0</v>
      </c>
      <c r="N55" s="168">
        <f>SUMIF('Division Lvl'!$A$2:$A$418,$B55,'Division Lvl'!X$2:X$418)</f>
        <v>0</v>
      </c>
      <c r="O55" s="169">
        <f>SUMIF('Division Lvl'!$A$2:$A$418,$B55,'Division Lvl'!Y$2:Y$418)</f>
        <v>0</v>
      </c>
      <c r="P55" s="169">
        <f>SUMIF('Division Lvl'!$A$2:$A$418,$B55,'Division Lvl'!Z$2:Z$418)</f>
        <v>0</v>
      </c>
      <c r="Q55" s="169">
        <f>SUMIF('Division Lvl'!$A$2:$A$418,$B55,'Division Lvl'!AA$2:AA$418)</f>
        <v>0</v>
      </c>
      <c r="R55" s="169">
        <f>SUMIF('Division Lvl'!$A$2:$A$418,$B55,'Division Lvl'!AB$2:AB$418)</f>
        <v>0</v>
      </c>
      <c r="S55" s="169">
        <f>SUMIF('Division Lvl'!$A$2:$A$418,$B55,'Division Lvl'!AC$2:AC$418)</f>
        <v>347908.02546386706</v>
      </c>
      <c r="T55" s="169">
        <f>SUMIF('Division Lvl'!$A$2:$A$418,$B55,'Division Lvl'!AD$2:AD$418)</f>
        <v>0</v>
      </c>
      <c r="U55" s="169">
        <f>SUMIF('Division Lvl'!$A$2:$A$418,$B55,'Division Lvl'!AE$2:AE$418)</f>
        <v>0</v>
      </c>
      <c r="V55" s="170">
        <f>SUMIF('Division Lvl'!$A$2:$A$418,$B55,'Division Lvl'!AF$2:AF$418)</f>
        <v>0</v>
      </c>
      <c r="W55" s="170">
        <f>SUMIF('Division Lvl'!$A$2:$A$418,$B55,'Division Lvl'!AG$2:AG$418)</f>
        <v>0</v>
      </c>
      <c r="X55" s="165">
        <f t="shared" si="2"/>
        <v>300000</v>
      </c>
      <c r="Y55" s="171">
        <f t="shared" si="3"/>
        <v>347908.02546386706</v>
      </c>
      <c r="Z55" s="172"/>
    </row>
    <row r="56" spans="1:26" x14ac:dyDescent="0.25">
      <c r="A56" s="163" t="str">
        <f>INDEX('Division Lvl'!$AO$2:$AO$418,MATCH(B56,'Division Lvl'!$A$2:$A$418,0))</f>
        <v>PR</v>
      </c>
      <c r="B56" s="164" t="s">
        <v>353</v>
      </c>
      <c r="C56" s="130" t="str">
        <f>INDEX('Division Lvl'!$B$2:$B$418,MATCH(B56,'Division Lvl'!$A$2:$A$418,0))</f>
        <v>Establish Penrith Lakes 33/11kV Zone Substation</v>
      </c>
      <c r="D56" s="165">
        <f>SUMIF('Division Lvl'!$A$2:$A$418,$B56,'Division Lvl'!I$2:I$418)</f>
        <v>0</v>
      </c>
      <c r="E56" s="166">
        <f>SUMIF('Division Lvl'!$A$2:$A$418,$B56,'Division Lvl'!J$2:J$418)</f>
        <v>0</v>
      </c>
      <c r="F56" s="166">
        <f>SUMIF('Division Lvl'!$A$2:$A$418,$B56,'Division Lvl'!K$2:K$418)</f>
        <v>0</v>
      </c>
      <c r="G56" s="166">
        <f>SUMIF('Division Lvl'!$A$2:$A$418,$B56,'Division Lvl'!L$2:L$418)</f>
        <v>0</v>
      </c>
      <c r="H56" s="166">
        <f>SUMIF('Division Lvl'!$A$2:$A$418,$B56,'Division Lvl'!M$2:M$418)</f>
        <v>0</v>
      </c>
      <c r="I56" s="166">
        <f>SUMIF('Division Lvl'!$A$2:$A$418,$B56,'Division Lvl'!N$2:N$418)</f>
        <v>1571001</v>
      </c>
      <c r="J56" s="166">
        <f>SUMIF('Division Lvl'!$A$2:$A$418,$B56,'Division Lvl'!O$2:O$418)</f>
        <v>6284004</v>
      </c>
      <c r="K56" s="166">
        <f>SUMIF('Division Lvl'!$A$2:$A$418,$B56,'Division Lvl'!P$2:P$418)</f>
        <v>0</v>
      </c>
      <c r="L56" s="166">
        <f>SUMIF('Division Lvl'!$A$2:$A$418,$B56,'Division Lvl'!Q$2:Q$418)</f>
        <v>0</v>
      </c>
      <c r="M56" s="167">
        <f>SUMIF('Division Lvl'!$A$2:$A$418,$B56,'Division Lvl'!R$2:R$418)</f>
        <v>0</v>
      </c>
      <c r="N56" s="168">
        <f>SUMIF('Division Lvl'!$A$2:$A$418,$B56,'Division Lvl'!X$2:X$418)</f>
        <v>0</v>
      </c>
      <c r="O56" s="169">
        <f>SUMIF('Division Lvl'!$A$2:$A$418,$B56,'Division Lvl'!Y$2:Y$418)</f>
        <v>0</v>
      </c>
      <c r="P56" s="169">
        <f>SUMIF('Division Lvl'!$A$2:$A$418,$B56,'Division Lvl'!Z$2:Z$418)</f>
        <v>0</v>
      </c>
      <c r="Q56" s="169">
        <f>SUMIF('Division Lvl'!$A$2:$A$418,$B56,'Division Lvl'!AA$2:AA$418)</f>
        <v>0</v>
      </c>
      <c r="R56" s="169">
        <f>SUMIF('Division Lvl'!$A$2:$A$418,$B56,'Division Lvl'!AB$2:AB$418)</f>
        <v>0</v>
      </c>
      <c r="S56" s="169">
        <f>SUMIF('Division Lvl'!$A$2:$A$418,$B56,'Division Lvl'!AC$2:AC$418)</f>
        <v>1821879.5197058688</v>
      </c>
      <c r="T56" s="169">
        <f>SUMIF('Division Lvl'!$A$2:$A$418,$B56,'Division Lvl'!AD$2:AD$418)</f>
        <v>7469706.0307940617</v>
      </c>
      <c r="U56" s="169">
        <f>SUMIF('Division Lvl'!$A$2:$A$418,$B56,'Division Lvl'!AE$2:AE$418)</f>
        <v>0</v>
      </c>
      <c r="V56" s="170">
        <f>SUMIF('Division Lvl'!$A$2:$A$418,$B56,'Division Lvl'!AF$2:AF$418)</f>
        <v>0</v>
      </c>
      <c r="W56" s="170">
        <f>SUMIF('Division Lvl'!$A$2:$A$418,$B56,'Division Lvl'!AG$2:AG$418)</f>
        <v>0</v>
      </c>
      <c r="X56" s="165">
        <f t="shared" si="2"/>
        <v>7855005</v>
      </c>
      <c r="Y56" s="171">
        <f t="shared" si="3"/>
        <v>9291585.550499931</v>
      </c>
      <c r="Z56" s="172"/>
    </row>
    <row r="57" spans="1:26" x14ac:dyDescent="0.25">
      <c r="A57" s="163" t="str">
        <f>INDEX('Division Lvl'!$AO$2:$AO$418,MATCH(B57,'Division Lvl'!$A$2:$A$418,0))</f>
        <v>PR</v>
      </c>
      <c r="B57" s="175" t="s">
        <v>116</v>
      </c>
      <c r="C57" s="130" t="str">
        <f>INDEX('Division Lvl'!$B$2:$B$418,MATCH(B57,'Division Lvl'!$A$2:$A$418,0))</f>
        <v>Menangle Park 66/11kV ZS establishment</v>
      </c>
      <c r="D57" s="165">
        <f>SUMIF('Division Lvl'!$A$2:$A$418,$B57,'Division Lvl'!I$2:I$418)</f>
        <v>4487188</v>
      </c>
      <c r="E57" s="166">
        <f>SUMIF('Division Lvl'!$A$2:$A$418,$B57,'Division Lvl'!J$2:J$418)</f>
        <v>8566</v>
      </c>
      <c r="F57" s="166">
        <f>SUMIF('Division Lvl'!$A$2:$A$418,$B57,'Division Lvl'!K$2:K$418)</f>
        <v>0</v>
      </c>
      <c r="G57" s="166">
        <f>SUMIF('Division Lvl'!$A$2:$A$418,$B57,'Division Lvl'!L$2:L$418)</f>
        <v>0</v>
      </c>
      <c r="H57" s="166">
        <f>SUMIF('Division Lvl'!$A$2:$A$418,$B57,'Division Lvl'!M$2:M$418)</f>
        <v>0</v>
      </c>
      <c r="I57" s="166">
        <f>SUMIF('Division Lvl'!$A$2:$A$418,$B57,'Division Lvl'!N$2:N$418)</f>
        <v>0</v>
      </c>
      <c r="J57" s="166">
        <f>SUMIF('Division Lvl'!$A$2:$A$418,$B57,'Division Lvl'!O$2:O$418)</f>
        <v>0</v>
      </c>
      <c r="K57" s="166">
        <f>SUMIF('Division Lvl'!$A$2:$A$418,$B57,'Division Lvl'!P$2:P$418)</f>
        <v>0</v>
      </c>
      <c r="L57" s="166">
        <f>SUMIF('Division Lvl'!$A$2:$A$418,$B57,'Division Lvl'!Q$2:Q$418)</f>
        <v>0</v>
      </c>
      <c r="M57" s="167">
        <f>SUMIF('Division Lvl'!$A$2:$A$418,$B57,'Division Lvl'!R$2:R$418)</f>
        <v>0</v>
      </c>
      <c r="N57" s="168">
        <f>SUMIF('Division Lvl'!$A$2:$A$418,$B57,'Division Lvl'!X$2:X$418)</f>
        <v>4599367.6999999993</v>
      </c>
      <c r="O57" s="169">
        <f>SUMIF('Division Lvl'!$A$2:$A$418,$B57,'Division Lvl'!Y$2:Y$418)</f>
        <v>8999.6537499999995</v>
      </c>
      <c r="P57" s="169">
        <f>SUMIF('Division Lvl'!$A$2:$A$418,$B57,'Division Lvl'!Z$2:Z$418)</f>
        <v>0</v>
      </c>
      <c r="Q57" s="169">
        <f>SUMIF('Division Lvl'!$A$2:$A$418,$B57,'Division Lvl'!AA$2:AA$418)</f>
        <v>0</v>
      </c>
      <c r="R57" s="169">
        <f>SUMIF('Division Lvl'!$A$2:$A$418,$B57,'Division Lvl'!AB$2:AB$418)</f>
        <v>0</v>
      </c>
      <c r="S57" s="169">
        <f>SUMIF('Division Lvl'!$A$2:$A$418,$B57,'Division Lvl'!AC$2:AC$418)</f>
        <v>0</v>
      </c>
      <c r="T57" s="169">
        <f>SUMIF('Division Lvl'!$A$2:$A$418,$B57,'Division Lvl'!AD$2:AD$418)</f>
        <v>0</v>
      </c>
      <c r="U57" s="169">
        <f>SUMIF('Division Lvl'!$A$2:$A$418,$B57,'Division Lvl'!AE$2:AE$418)</f>
        <v>0</v>
      </c>
      <c r="V57" s="170">
        <f>SUMIF('Division Lvl'!$A$2:$A$418,$B57,'Division Lvl'!AF$2:AF$418)</f>
        <v>0</v>
      </c>
      <c r="W57" s="170">
        <f>SUMIF('Division Lvl'!$A$2:$A$418,$B57,'Division Lvl'!AG$2:AG$418)</f>
        <v>0</v>
      </c>
      <c r="X57" s="165">
        <f t="shared" si="2"/>
        <v>4495754</v>
      </c>
      <c r="Y57" s="171">
        <f t="shared" si="3"/>
        <v>4608367.3537499988</v>
      </c>
      <c r="Z57" s="172"/>
    </row>
    <row r="58" spans="1:26" x14ac:dyDescent="0.25">
      <c r="A58" s="163" t="str">
        <f>INDEX('Division Lvl'!$AO$2:$AO$418,MATCH(B58,'Division Lvl'!$A$2:$A$418,0))</f>
        <v>PR</v>
      </c>
      <c r="B58" s="175" t="s">
        <v>117</v>
      </c>
      <c r="C58" s="130" t="str">
        <f>INDEX('Division Lvl'!$B$2:$B$418,MATCH(B58,'Division Lvl'!$A$2:$A$418,0))</f>
        <v>Kemps Creek new BSP associated works</v>
      </c>
      <c r="D58" s="165">
        <f>SUMIF('Division Lvl'!$A$2:$A$418,$B58,'Division Lvl'!I$2:I$418)</f>
        <v>0</v>
      </c>
      <c r="E58" s="166">
        <f>SUMIF('Division Lvl'!$A$2:$A$418,$B58,'Division Lvl'!J$2:J$418)</f>
        <v>0</v>
      </c>
      <c r="F58" s="166">
        <f>SUMIF('Division Lvl'!$A$2:$A$418,$B58,'Division Lvl'!K$2:K$418)</f>
        <v>0</v>
      </c>
      <c r="G58" s="166">
        <f>SUMIF('Division Lvl'!$A$2:$A$418,$B58,'Division Lvl'!L$2:L$418)</f>
        <v>0</v>
      </c>
      <c r="H58" s="166">
        <f>SUMIF('Division Lvl'!$A$2:$A$418,$B58,'Division Lvl'!M$2:M$418)</f>
        <v>0</v>
      </c>
      <c r="I58" s="166">
        <f>SUMIF('Division Lvl'!$A$2:$A$418,$B58,'Division Lvl'!N$2:N$418)</f>
        <v>0</v>
      </c>
      <c r="J58" s="166">
        <f>SUMIF('Division Lvl'!$A$2:$A$418,$B58,'Division Lvl'!O$2:O$418)</f>
        <v>0</v>
      </c>
      <c r="K58" s="166">
        <f>SUMIF('Division Lvl'!$A$2:$A$418,$B58,'Division Lvl'!P$2:P$418)</f>
        <v>1278000</v>
      </c>
      <c r="L58" s="166">
        <f>SUMIF('Division Lvl'!$A$2:$A$418,$B58,'Division Lvl'!Q$2:Q$418)</f>
        <v>1278000</v>
      </c>
      <c r="M58" s="167">
        <f>SUMIF('Division Lvl'!$A$2:$A$418,$B58,'Division Lvl'!R$2:R$418)</f>
        <v>0</v>
      </c>
      <c r="N58" s="168">
        <f>SUMIF('Division Lvl'!$A$2:$A$418,$B58,'Division Lvl'!X$2:X$418)</f>
        <v>0</v>
      </c>
      <c r="O58" s="169">
        <f>SUMIF('Division Lvl'!$A$2:$A$418,$B58,'Division Lvl'!Y$2:Y$418)</f>
        <v>0</v>
      </c>
      <c r="P58" s="169">
        <f>SUMIF('Division Lvl'!$A$2:$A$418,$B58,'Division Lvl'!Z$2:Z$418)</f>
        <v>0</v>
      </c>
      <c r="Q58" s="169">
        <f>SUMIF('Division Lvl'!$A$2:$A$418,$B58,'Division Lvl'!AA$2:AA$418)</f>
        <v>0</v>
      </c>
      <c r="R58" s="169">
        <f>SUMIF('Division Lvl'!$A$2:$A$418,$B58,'Division Lvl'!AB$2:AB$418)</f>
        <v>0</v>
      </c>
      <c r="S58" s="169">
        <f>SUMIF('Division Lvl'!$A$2:$A$418,$B58,'Division Lvl'!AC$2:AC$418)</f>
        <v>0</v>
      </c>
      <c r="T58" s="169">
        <f>SUMIF('Division Lvl'!$A$2:$A$418,$B58,'Division Lvl'!AD$2:AD$418)</f>
        <v>0</v>
      </c>
      <c r="U58" s="169">
        <f>SUMIF('Division Lvl'!$A$2:$A$418,$B58,'Division Lvl'!AE$2:AE$418)</f>
        <v>1557118.9030176748</v>
      </c>
      <c r="V58" s="170">
        <f>SUMIF('Division Lvl'!$A$2:$A$418,$B58,'Division Lvl'!AF$2:AF$418)</f>
        <v>1596046.8755931165</v>
      </c>
      <c r="W58" s="170">
        <f>SUMIF('Division Lvl'!$A$2:$A$418,$B58,'Division Lvl'!AG$2:AG$418)</f>
        <v>0</v>
      </c>
      <c r="X58" s="165">
        <f t="shared" si="2"/>
        <v>2556000</v>
      </c>
      <c r="Y58" s="171">
        <f t="shared" si="3"/>
        <v>3153165.7786107911</v>
      </c>
      <c r="Z58" s="172"/>
    </row>
    <row r="59" spans="1:26" x14ac:dyDescent="0.25">
      <c r="A59" s="163" t="str">
        <f>INDEX('Division Lvl'!$AO$2:$AO$418,MATCH(B59,'Division Lvl'!$A$2:$A$418,0))</f>
        <v>PR</v>
      </c>
      <c r="B59" s="175" t="s">
        <v>119</v>
      </c>
      <c r="C59" s="130" t="str">
        <f>INDEX('Division Lvl'!$B$2:$B$418,MATCH(B59,'Division Lvl'!$A$2:$A$418,0))</f>
        <v>South Marsden Park (industrial) 132/11kV ZS establishment</v>
      </c>
      <c r="D59" s="165">
        <f>SUMIF('Division Lvl'!$A$2:$A$418,$B59,'Division Lvl'!I$2:I$418)</f>
        <v>1215012</v>
      </c>
      <c r="E59" s="166">
        <f>SUMIF('Division Lvl'!$A$2:$A$418,$B59,'Division Lvl'!J$2:J$418)</f>
        <v>0</v>
      </c>
      <c r="F59" s="166">
        <f>SUMIF('Division Lvl'!$A$2:$A$418,$B59,'Division Lvl'!K$2:K$418)</f>
        <v>0</v>
      </c>
      <c r="G59" s="166">
        <f>SUMIF('Division Lvl'!$A$2:$A$418,$B59,'Division Lvl'!L$2:L$418)</f>
        <v>0</v>
      </c>
      <c r="H59" s="166">
        <f>SUMIF('Division Lvl'!$A$2:$A$418,$B59,'Division Lvl'!M$2:M$418)</f>
        <v>0</v>
      </c>
      <c r="I59" s="166">
        <f>SUMIF('Division Lvl'!$A$2:$A$418,$B59,'Division Lvl'!N$2:N$418)</f>
        <v>0</v>
      </c>
      <c r="J59" s="166">
        <f>SUMIF('Division Lvl'!$A$2:$A$418,$B59,'Division Lvl'!O$2:O$418)</f>
        <v>0</v>
      </c>
      <c r="K59" s="166">
        <f>SUMIF('Division Lvl'!$A$2:$A$418,$B59,'Division Lvl'!P$2:P$418)</f>
        <v>0</v>
      </c>
      <c r="L59" s="166">
        <f>SUMIF('Division Lvl'!$A$2:$A$418,$B59,'Division Lvl'!Q$2:Q$418)</f>
        <v>0</v>
      </c>
      <c r="M59" s="167">
        <f>SUMIF('Division Lvl'!$A$2:$A$418,$B59,'Division Lvl'!R$2:R$418)</f>
        <v>0</v>
      </c>
      <c r="N59" s="168">
        <f>SUMIF('Division Lvl'!$A$2:$A$418,$B59,'Division Lvl'!X$2:X$418)</f>
        <v>1245387.2999999998</v>
      </c>
      <c r="O59" s="169">
        <f>SUMIF('Division Lvl'!$A$2:$A$418,$B59,'Division Lvl'!Y$2:Y$418)</f>
        <v>0</v>
      </c>
      <c r="P59" s="169">
        <f>SUMIF('Division Lvl'!$A$2:$A$418,$B59,'Division Lvl'!Z$2:Z$418)</f>
        <v>0</v>
      </c>
      <c r="Q59" s="169">
        <f>SUMIF('Division Lvl'!$A$2:$A$418,$B59,'Division Lvl'!AA$2:AA$418)</f>
        <v>0</v>
      </c>
      <c r="R59" s="169">
        <f>SUMIF('Division Lvl'!$A$2:$A$418,$B59,'Division Lvl'!AB$2:AB$418)</f>
        <v>0</v>
      </c>
      <c r="S59" s="169">
        <f>SUMIF('Division Lvl'!$A$2:$A$418,$B59,'Division Lvl'!AC$2:AC$418)</f>
        <v>0</v>
      </c>
      <c r="T59" s="169">
        <f>SUMIF('Division Lvl'!$A$2:$A$418,$B59,'Division Lvl'!AD$2:AD$418)</f>
        <v>0</v>
      </c>
      <c r="U59" s="169">
        <f>SUMIF('Division Lvl'!$A$2:$A$418,$B59,'Division Lvl'!AE$2:AE$418)</f>
        <v>0</v>
      </c>
      <c r="V59" s="170">
        <f>SUMIF('Division Lvl'!$A$2:$A$418,$B59,'Division Lvl'!AF$2:AF$418)</f>
        <v>0</v>
      </c>
      <c r="W59" s="170">
        <f>SUMIF('Division Lvl'!$A$2:$A$418,$B59,'Division Lvl'!AG$2:AG$418)</f>
        <v>0</v>
      </c>
      <c r="X59" s="165">
        <f t="shared" si="2"/>
        <v>1215012</v>
      </c>
      <c r="Y59" s="171">
        <f t="shared" si="3"/>
        <v>1245387.2999999998</v>
      </c>
      <c r="Z59" s="172"/>
    </row>
    <row r="60" spans="1:26" x14ac:dyDescent="0.25">
      <c r="A60" s="163" t="str">
        <f>INDEX('Division Lvl'!$AO$2:$AO$418,MATCH(B60,'Division Lvl'!$A$2:$A$418,0))</f>
        <v>PR</v>
      </c>
      <c r="B60" s="175" t="s">
        <v>213</v>
      </c>
      <c r="C60" s="130" t="str">
        <f>INDEX('Division Lvl'!$B$2:$B$418,MATCH(B60,'Division Lvl'!$A$2:$A$418,0))</f>
        <v>Maryland ZS establishment</v>
      </c>
      <c r="D60" s="165">
        <f>SUMIF('Division Lvl'!$A$2:$A$418,$B60,'Division Lvl'!I$2:I$418)</f>
        <v>0</v>
      </c>
      <c r="E60" s="166">
        <f>SUMIF('Division Lvl'!$A$2:$A$418,$B60,'Division Lvl'!J$2:J$418)</f>
        <v>4126720</v>
      </c>
      <c r="F60" s="166">
        <f>SUMIF('Division Lvl'!$A$2:$A$418,$B60,'Division Lvl'!K$2:K$418)</f>
        <v>8253440</v>
      </c>
      <c r="G60" s="166">
        <f>SUMIF('Division Lvl'!$A$2:$A$418,$B60,'Division Lvl'!L$2:L$418)</f>
        <v>8253440</v>
      </c>
      <c r="H60" s="166">
        <f>SUMIF('Division Lvl'!$A$2:$A$418,$B60,'Division Lvl'!M$2:M$418)</f>
        <v>0</v>
      </c>
      <c r="I60" s="166">
        <f>SUMIF('Division Lvl'!$A$2:$A$418,$B60,'Division Lvl'!N$2:N$418)</f>
        <v>0</v>
      </c>
      <c r="J60" s="166">
        <f>SUMIF('Division Lvl'!$A$2:$A$418,$B60,'Division Lvl'!O$2:O$418)</f>
        <v>0</v>
      </c>
      <c r="K60" s="166">
        <f>SUMIF('Division Lvl'!$A$2:$A$418,$B60,'Division Lvl'!P$2:P$418)</f>
        <v>0</v>
      </c>
      <c r="L60" s="166">
        <f>SUMIF('Division Lvl'!$A$2:$A$418,$B60,'Division Lvl'!Q$2:Q$418)</f>
        <v>0</v>
      </c>
      <c r="M60" s="167">
        <f>SUMIF('Division Lvl'!$A$2:$A$418,$B60,'Division Lvl'!R$2:R$418)</f>
        <v>0</v>
      </c>
      <c r="N60" s="168">
        <f>SUMIF('Division Lvl'!$A$2:$A$418,$B60,'Division Lvl'!X$2:X$418)</f>
        <v>0</v>
      </c>
      <c r="O60" s="169">
        <f>SUMIF('Division Lvl'!$A$2:$A$418,$B60,'Division Lvl'!Y$2:Y$418)</f>
        <v>4335635.1999999993</v>
      </c>
      <c r="P60" s="169">
        <f>SUMIF('Division Lvl'!$A$2:$A$418,$B60,'Division Lvl'!Z$2:Z$418)</f>
        <v>8888052.1599999983</v>
      </c>
      <c r="Q60" s="169">
        <f>SUMIF('Division Lvl'!$A$2:$A$418,$B60,'Division Lvl'!AA$2:AA$418)</f>
        <v>9110253.4639999978</v>
      </c>
      <c r="R60" s="169">
        <f>SUMIF('Division Lvl'!$A$2:$A$418,$B60,'Division Lvl'!AB$2:AB$418)</f>
        <v>0</v>
      </c>
      <c r="S60" s="169">
        <f>SUMIF('Division Lvl'!$A$2:$A$418,$B60,'Division Lvl'!AC$2:AC$418)</f>
        <v>0</v>
      </c>
      <c r="T60" s="169">
        <f>SUMIF('Division Lvl'!$A$2:$A$418,$B60,'Division Lvl'!AD$2:AD$418)</f>
        <v>0</v>
      </c>
      <c r="U60" s="169">
        <f>SUMIF('Division Lvl'!$A$2:$A$418,$B60,'Division Lvl'!AE$2:AE$418)</f>
        <v>0</v>
      </c>
      <c r="V60" s="170">
        <f>SUMIF('Division Lvl'!$A$2:$A$418,$B60,'Division Lvl'!AF$2:AF$418)</f>
        <v>0</v>
      </c>
      <c r="W60" s="170">
        <f>SUMIF('Division Lvl'!$A$2:$A$418,$B60,'Division Lvl'!AG$2:AG$418)</f>
        <v>0</v>
      </c>
      <c r="X60" s="165">
        <f t="shared" si="2"/>
        <v>20633600</v>
      </c>
      <c r="Y60" s="171">
        <f t="shared" si="3"/>
        <v>22333940.823999994</v>
      </c>
      <c r="Z60" s="172"/>
    </row>
    <row r="61" spans="1:26" x14ac:dyDescent="0.25">
      <c r="A61" s="163" t="str">
        <f>INDEX('Division Lvl'!$AO$2:$AO$418,MATCH(B61,'Division Lvl'!$A$2:$A$418,0))</f>
        <v>PR</v>
      </c>
      <c r="B61" s="175" t="s">
        <v>120</v>
      </c>
      <c r="C61" s="130" t="str">
        <f>INDEX('Division Lvl'!$B$2:$B$418,MATCH(B61,'Division Lvl'!$A$2:$A$418,0))</f>
        <v>Austral ZS establishment (interim initially)</v>
      </c>
      <c r="D61" s="165">
        <f>SUMIF('Division Lvl'!$A$2:$A$418,$B61,'Division Lvl'!I$2:I$418)</f>
        <v>0</v>
      </c>
      <c r="E61" s="166">
        <f>SUMIF('Division Lvl'!$A$2:$A$418,$B61,'Division Lvl'!J$2:J$418)</f>
        <v>3556000</v>
      </c>
      <c r="F61" s="166">
        <f>SUMIF('Division Lvl'!$A$2:$A$418,$B61,'Division Lvl'!K$2:K$418)</f>
        <v>0</v>
      </c>
      <c r="G61" s="166">
        <f>SUMIF('Division Lvl'!$A$2:$A$418,$B61,'Division Lvl'!L$2:L$418)</f>
        <v>0</v>
      </c>
      <c r="H61" s="166">
        <f>SUMIF('Division Lvl'!$A$2:$A$418,$B61,'Division Lvl'!M$2:M$418)</f>
        <v>0</v>
      </c>
      <c r="I61" s="166">
        <f>SUMIF('Division Lvl'!$A$2:$A$418,$B61,'Division Lvl'!N$2:N$418)</f>
        <v>0</v>
      </c>
      <c r="J61" s="166">
        <f>SUMIF('Division Lvl'!$A$2:$A$418,$B61,'Division Lvl'!O$2:O$418)</f>
        <v>0</v>
      </c>
      <c r="K61" s="166">
        <f>SUMIF('Division Lvl'!$A$2:$A$418,$B61,'Division Lvl'!P$2:P$418)</f>
        <v>0</v>
      </c>
      <c r="L61" s="166">
        <f>SUMIF('Division Lvl'!$A$2:$A$418,$B61,'Division Lvl'!Q$2:Q$418)</f>
        <v>0</v>
      </c>
      <c r="M61" s="167">
        <f>SUMIF('Division Lvl'!$A$2:$A$418,$B61,'Division Lvl'!R$2:R$418)</f>
        <v>0</v>
      </c>
      <c r="N61" s="168">
        <f>SUMIF('Division Lvl'!$A$2:$A$418,$B61,'Division Lvl'!X$2:X$418)</f>
        <v>0</v>
      </c>
      <c r="O61" s="169">
        <f>SUMIF('Division Lvl'!$A$2:$A$418,$B61,'Division Lvl'!Y$2:Y$418)</f>
        <v>3736022.4999999995</v>
      </c>
      <c r="P61" s="169">
        <f>SUMIF('Division Lvl'!$A$2:$A$418,$B61,'Division Lvl'!Z$2:Z$418)</f>
        <v>0</v>
      </c>
      <c r="Q61" s="169">
        <f>SUMIF('Division Lvl'!$A$2:$A$418,$B61,'Division Lvl'!AA$2:AA$418)</f>
        <v>0</v>
      </c>
      <c r="R61" s="169">
        <f>SUMIF('Division Lvl'!$A$2:$A$418,$B61,'Division Lvl'!AB$2:AB$418)</f>
        <v>0</v>
      </c>
      <c r="S61" s="169">
        <f>SUMIF('Division Lvl'!$A$2:$A$418,$B61,'Division Lvl'!AC$2:AC$418)</f>
        <v>0</v>
      </c>
      <c r="T61" s="169">
        <f>SUMIF('Division Lvl'!$A$2:$A$418,$B61,'Division Lvl'!AD$2:AD$418)</f>
        <v>0</v>
      </c>
      <c r="U61" s="169">
        <f>SUMIF('Division Lvl'!$A$2:$A$418,$B61,'Division Lvl'!AE$2:AE$418)</f>
        <v>0</v>
      </c>
      <c r="V61" s="170">
        <f>SUMIF('Division Lvl'!$A$2:$A$418,$B61,'Division Lvl'!AF$2:AF$418)</f>
        <v>0</v>
      </c>
      <c r="W61" s="170">
        <f>SUMIF('Division Lvl'!$A$2:$A$418,$B61,'Division Lvl'!AG$2:AG$418)</f>
        <v>0</v>
      </c>
      <c r="X61" s="165">
        <f t="shared" si="2"/>
        <v>3556000</v>
      </c>
      <c r="Y61" s="171">
        <f t="shared" si="3"/>
        <v>3736022.4999999995</v>
      </c>
      <c r="Z61" s="172"/>
    </row>
    <row r="62" spans="1:26" x14ac:dyDescent="0.25">
      <c r="A62" s="163" t="str">
        <f>INDEX('Division Lvl'!$AO$2:$AO$418,MATCH(B62,'Division Lvl'!$A$2:$A$418,0))</f>
        <v>PR</v>
      </c>
      <c r="B62" s="175" t="s">
        <v>121</v>
      </c>
      <c r="C62" s="130" t="str">
        <f>INDEX('Division Lvl'!$B$2:$B$418,MATCH(B62,'Division Lvl'!$A$2:$A$418,0))</f>
        <v>Leppington North ZS establishment</v>
      </c>
      <c r="D62" s="165">
        <f>SUMIF('Division Lvl'!$A$2:$A$418,$B62,'Division Lvl'!I$2:I$418)</f>
        <v>1755910</v>
      </c>
      <c r="E62" s="166">
        <f>SUMIF('Division Lvl'!$A$2:$A$418,$B62,'Division Lvl'!J$2:J$418)</f>
        <v>0</v>
      </c>
      <c r="F62" s="166">
        <f>SUMIF('Division Lvl'!$A$2:$A$418,$B62,'Division Lvl'!K$2:K$418)</f>
        <v>0</v>
      </c>
      <c r="G62" s="166">
        <f>SUMIF('Division Lvl'!$A$2:$A$418,$B62,'Division Lvl'!L$2:L$418)</f>
        <v>0</v>
      </c>
      <c r="H62" s="166">
        <f>SUMIF('Division Lvl'!$A$2:$A$418,$B62,'Division Lvl'!M$2:M$418)</f>
        <v>0</v>
      </c>
      <c r="I62" s="166">
        <f>SUMIF('Division Lvl'!$A$2:$A$418,$B62,'Division Lvl'!N$2:N$418)</f>
        <v>0</v>
      </c>
      <c r="J62" s="166">
        <f>SUMIF('Division Lvl'!$A$2:$A$418,$B62,'Division Lvl'!O$2:O$418)</f>
        <v>0</v>
      </c>
      <c r="K62" s="166">
        <f>SUMIF('Division Lvl'!$A$2:$A$418,$B62,'Division Lvl'!P$2:P$418)</f>
        <v>0</v>
      </c>
      <c r="L62" s="166">
        <f>SUMIF('Division Lvl'!$A$2:$A$418,$B62,'Division Lvl'!Q$2:Q$418)</f>
        <v>0</v>
      </c>
      <c r="M62" s="167">
        <f>SUMIF('Division Lvl'!$A$2:$A$418,$B62,'Division Lvl'!R$2:R$418)</f>
        <v>0</v>
      </c>
      <c r="N62" s="168">
        <f>SUMIF('Division Lvl'!$A$2:$A$418,$B62,'Division Lvl'!X$2:X$418)</f>
        <v>1799807.7499999998</v>
      </c>
      <c r="O62" s="169">
        <f>SUMIF('Division Lvl'!$A$2:$A$418,$B62,'Division Lvl'!Y$2:Y$418)</f>
        <v>0</v>
      </c>
      <c r="P62" s="169">
        <f>SUMIF('Division Lvl'!$A$2:$A$418,$B62,'Division Lvl'!Z$2:Z$418)</f>
        <v>0</v>
      </c>
      <c r="Q62" s="169">
        <f>SUMIF('Division Lvl'!$A$2:$A$418,$B62,'Division Lvl'!AA$2:AA$418)</f>
        <v>0</v>
      </c>
      <c r="R62" s="169">
        <f>SUMIF('Division Lvl'!$A$2:$A$418,$B62,'Division Lvl'!AB$2:AB$418)</f>
        <v>0</v>
      </c>
      <c r="S62" s="169">
        <f>SUMIF('Division Lvl'!$A$2:$A$418,$B62,'Division Lvl'!AC$2:AC$418)</f>
        <v>0</v>
      </c>
      <c r="T62" s="169">
        <f>SUMIF('Division Lvl'!$A$2:$A$418,$B62,'Division Lvl'!AD$2:AD$418)</f>
        <v>0</v>
      </c>
      <c r="U62" s="169">
        <f>SUMIF('Division Lvl'!$A$2:$A$418,$B62,'Division Lvl'!AE$2:AE$418)</f>
        <v>0</v>
      </c>
      <c r="V62" s="170">
        <f>SUMIF('Division Lvl'!$A$2:$A$418,$B62,'Division Lvl'!AF$2:AF$418)</f>
        <v>0</v>
      </c>
      <c r="W62" s="170">
        <f>SUMIF('Division Lvl'!$A$2:$A$418,$B62,'Division Lvl'!AG$2:AG$418)</f>
        <v>0</v>
      </c>
      <c r="X62" s="165">
        <f t="shared" si="2"/>
        <v>1755910</v>
      </c>
      <c r="Y62" s="171">
        <f t="shared" si="3"/>
        <v>1799807.7499999998</v>
      </c>
      <c r="Z62" s="172"/>
    </row>
    <row r="63" spans="1:26" x14ac:dyDescent="0.25">
      <c r="A63" s="163" t="str">
        <f>INDEX('Division Lvl'!$AO$2:$AO$418,MATCH(B63,'Division Lvl'!$A$2:$A$418,0))</f>
        <v>PRL</v>
      </c>
      <c r="B63" s="163" t="s">
        <v>143</v>
      </c>
      <c r="C63" s="130" t="str">
        <f>INDEX('Division Lvl'!$B$2:$B$418,MATCH(B63,'Division Lvl'!$A$2:$A$418,0))</f>
        <v>North Rossmore ZS site purchase</v>
      </c>
      <c r="D63" s="165">
        <f>SUMIF('Division Lvl'!$A$2:$A$418,$B63,'Division Lvl'!I$2:I$418)</f>
        <v>0</v>
      </c>
      <c r="E63" s="166">
        <f>SUMIF('Division Lvl'!$A$2:$A$418,$B63,'Division Lvl'!J$2:J$418)</f>
        <v>0</v>
      </c>
      <c r="F63" s="166">
        <f>SUMIF('Division Lvl'!$A$2:$A$418,$B63,'Division Lvl'!K$2:K$418)</f>
        <v>0</v>
      </c>
      <c r="G63" s="166">
        <f>SUMIF('Division Lvl'!$A$2:$A$418,$B63,'Division Lvl'!L$2:L$418)</f>
        <v>3000000</v>
      </c>
      <c r="H63" s="166">
        <f>SUMIF('Division Lvl'!$A$2:$A$418,$B63,'Division Lvl'!M$2:M$418)</f>
        <v>0</v>
      </c>
      <c r="I63" s="166">
        <f>SUMIF('Division Lvl'!$A$2:$A$418,$B63,'Division Lvl'!N$2:N$418)</f>
        <v>0</v>
      </c>
      <c r="J63" s="166">
        <f>SUMIF('Division Lvl'!$A$2:$A$418,$B63,'Division Lvl'!O$2:O$418)</f>
        <v>0</v>
      </c>
      <c r="K63" s="166">
        <f>SUMIF('Division Lvl'!$A$2:$A$418,$B63,'Division Lvl'!P$2:P$418)</f>
        <v>0</v>
      </c>
      <c r="L63" s="166">
        <f>SUMIF('Division Lvl'!$A$2:$A$418,$B63,'Division Lvl'!Q$2:Q$418)</f>
        <v>0</v>
      </c>
      <c r="M63" s="167">
        <f>SUMIF('Division Lvl'!$A$2:$A$418,$B63,'Division Lvl'!R$2:R$418)</f>
        <v>0</v>
      </c>
      <c r="N63" s="168">
        <f>SUMIF('Division Lvl'!$A$2:$A$418,$B63,'Division Lvl'!X$2:X$418)</f>
        <v>0</v>
      </c>
      <c r="O63" s="169">
        <f>SUMIF('Division Lvl'!$A$2:$A$418,$B63,'Division Lvl'!Y$2:Y$418)</f>
        <v>0</v>
      </c>
      <c r="P63" s="169">
        <f>SUMIF('Division Lvl'!$A$2:$A$418,$B63,'Division Lvl'!Z$2:Z$418)</f>
        <v>0</v>
      </c>
      <c r="Q63" s="169">
        <f>SUMIF('Division Lvl'!$A$2:$A$418,$B63,'Division Lvl'!AA$2:AA$418)</f>
        <v>3311438.6718749991</v>
      </c>
      <c r="R63" s="169">
        <f>SUMIF('Division Lvl'!$A$2:$A$418,$B63,'Division Lvl'!AB$2:AB$418)</f>
        <v>0</v>
      </c>
      <c r="S63" s="169">
        <f>SUMIF('Division Lvl'!$A$2:$A$418,$B63,'Division Lvl'!AC$2:AC$418)</f>
        <v>0</v>
      </c>
      <c r="T63" s="169">
        <f>SUMIF('Division Lvl'!$A$2:$A$418,$B63,'Division Lvl'!AD$2:AD$418)</f>
        <v>0</v>
      </c>
      <c r="U63" s="169">
        <f>SUMIF('Division Lvl'!$A$2:$A$418,$B63,'Division Lvl'!AE$2:AE$418)</f>
        <v>0</v>
      </c>
      <c r="V63" s="170">
        <f>SUMIF('Division Lvl'!$A$2:$A$418,$B63,'Division Lvl'!AF$2:AF$418)</f>
        <v>0</v>
      </c>
      <c r="W63" s="170">
        <f>SUMIF('Division Lvl'!$A$2:$A$418,$B63,'Division Lvl'!AG$2:AG$418)</f>
        <v>0</v>
      </c>
      <c r="X63" s="165">
        <f t="shared" si="2"/>
        <v>3000000</v>
      </c>
      <c r="Y63" s="171">
        <f t="shared" si="3"/>
        <v>3311438.6718749991</v>
      </c>
      <c r="Z63" s="172"/>
    </row>
    <row r="64" spans="1:26" x14ac:dyDescent="0.25">
      <c r="A64" s="163" t="str">
        <f>INDEX('Division Lvl'!$AO$2:$AO$418,MATCH(B64,'Division Lvl'!$A$2:$A$418,0))</f>
        <v>PRL</v>
      </c>
      <c r="B64" s="163" t="s">
        <v>144</v>
      </c>
      <c r="C64" s="130" t="str">
        <f>INDEX('Division Lvl'!$B$2:$B$418,MATCH(B64,'Division Lvl'!$A$2:$A$418,0))</f>
        <v>Rossmore ZS site purchase</v>
      </c>
      <c r="D64" s="165">
        <f>SUMIF('Division Lvl'!$A$2:$A$418,$B64,'Division Lvl'!I$2:I$418)</f>
        <v>0</v>
      </c>
      <c r="E64" s="166">
        <f>SUMIF('Division Lvl'!$A$2:$A$418,$B64,'Division Lvl'!J$2:J$418)</f>
        <v>0</v>
      </c>
      <c r="F64" s="166">
        <f>SUMIF('Division Lvl'!$A$2:$A$418,$B64,'Division Lvl'!K$2:K$418)</f>
        <v>0</v>
      </c>
      <c r="G64" s="166">
        <f>SUMIF('Division Lvl'!$A$2:$A$418,$B64,'Division Lvl'!L$2:L$418)</f>
        <v>0</v>
      </c>
      <c r="H64" s="166">
        <f>SUMIF('Division Lvl'!$A$2:$A$418,$B64,'Division Lvl'!M$2:M$418)</f>
        <v>3000000</v>
      </c>
      <c r="I64" s="166">
        <f>SUMIF('Division Lvl'!$A$2:$A$418,$B64,'Division Lvl'!N$2:N$418)</f>
        <v>0</v>
      </c>
      <c r="J64" s="166">
        <f>SUMIF('Division Lvl'!$A$2:$A$418,$B64,'Division Lvl'!O$2:O$418)</f>
        <v>0</v>
      </c>
      <c r="K64" s="166">
        <f>SUMIF('Division Lvl'!$A$2:$A$418,$B64,'Division Lvl'!P$2:P$418)</f>
        <v>0</v>
      </c>
      <c r="L64" s="166">
        <f>SUMIF('Division Lvl'!$A$2:$A$418,$B64,'Division Lvl'!Q$2:Q$418)</f>
        <v>0</v>
      </c>
      <c r="M64" s="167">
        <f>SUMIF('Division Lvl'!$A$2:$A$418,$B64,'Division Lvl'!R$2:R$418)</f>
        <v>0</v>
      </c>
      <c r="N64" s="168">
        <f>SUMIF('Division Lvl'!$A$2:$A$418,$B64,'Division Lvl'!X$2:X$418)</f>
        <v>0</v>
      </c>
      <c r="O64" s="169">
        <f>SUMIF('Division Lvl'!$A$2:$A$418,$B64,'Division Lvl'!Y$2:Y$418)</f>
        <v>0</v>
      </c>
      <c r="P64" s="169">
        <f>SUMIF('Division Lvl'!$A$2:$A$418,$B64,'Division Lvl'!Z$2:Z$418)</f>
        <v>0</v>
      </c>
      <c r="Q64" s="169">
        <f>SUMIF('Division Lvl'!$A$2:$A$418,$B64,'Division Lvl'!AA$2:AA$418)</f>
        <v>0</v>
      </c>
      <c r="R64" s="169">
        <f>SUMIF('Division Lvl'!$A$2:$A$418,$B64,'Division Lvl'!AB$2:AB$418)</f>
        <v>3394224.6386718741</v>
      </c>
      <c r="S64" s="169">
        <f>SUMIF('Division Lvl'!$A$2:$A$418,$B64,'Division Lvl'!AC$2:AC$418)</f>
        <v>0</v>
      </c>
      <c r="T64" s="169">
        <f>SUMIF('Division Lvl'!$A$2:$A$418,$B64,'Division Lvl'!AD$2:AD$418)</f>
        <v>0</v>
      </c>
      <c r="U64" s="169">
        <f>SUMIF('Division Lvl'!$A$2:$A$418,$B64,'Division Lvl'!AE$2:AE$418)</f>
        <v>0</v>
      </c>
      <c r="V64" s="170">
        <f>SUMIF('Division Lvl'!$A$2:$A$418,$B64,'Division Lvl'!AF$2:AF$418)</f>
        <v>0</v>
      </c>
      <c r="W64" s="170">
        <f>SUMIF('Division Lvl'!$A$2:$A$418,$B64,'Division Lvl'!AG$2:AG$418)</f>
        <v>0</v>
      </c>
      <c r="X64" s="165">
        <f t="shared" si="2"/>
        <v>3000000</v>
      </c>
      <c r="Y64" s="171">
        <f t="shared" si="3"/>
        <v>3394224.6386718741</v>
      </c>
      <c r="Z64" s="172"/>
    </row>
    <row r="65" spans="1:26" x14ac:dyDescent="0.25">
      <c r="A65" s="163" t="str">
        <f>INDEX('Division Lvl'!$AO$2:$AO$418,MATCH(B65,'Division Lvl'!$A$2:$A$418,0))</f>
        <v>PR</v>
      </c>
      <c r="B65" s="164" t="s">
        <v>896</v>
      </c>
      <c r="C65" s="130" t="str">
        <f>INDEX('Division Lvl'!$B$2:$B$418,MATCH(B65,'Division Lvl'!$A$2:$A$418,0))</f>
        <v>Rossmore ZS establishment</v>
      </c>
      <c r="D65" s="165">
        <f>SUMIF('Division Lvl'!$A$2:$A$418,$B65,'Division Lvl'!I$2:I$418)</f>
        <v>0</v>
      </c>
      <c r="E65" s="166">
        <f>SUMIF('Division Lvl'!$A$2:$A$418,$B65,'Division Lvl'!J$2:J$418)</f>
        <v>0</v>
      </c>
      <c r="F65" s="166">
        <f>SUMIF('Division Lvl'!$A$2:$A$418,$B65,'Division Lvl'!K$2:K$418)</f>
        <v>0</v>
      </c>
      <c r="G65" s="166">
        <f>SUMIF('Division Lvl'!$A$2:$A$418,$B65,'Division Lvl'!L$2:L$418)</f>
        <v>0</v>
      </c>
      <c r="H65" s="166">
        <f>SUMIF('Division Lvl'!$A$2:$A$418,$B65,'Division Lvl'!M$2:M$418)</f>
        <v>0</v>
      </c>
      <c r="I65" s="166">
        <f>SUMIF('Division Lvl'!$A$2:$A$418,$B65,'Division Lvl'!N$2:N$418)</f>
        <v>0</v>
      </c>
      <c r="J65" s="166">
        <f>SUMIF('Division Lvl'!$A$2:$A$418,$B65,'Division Lvl'!O$2:O$418)</f>
        <v>0</v>
      </c>
      <c r="K65" s="166">
        <f>SUMIF('Division Lvl'!$A$2:$A$418,$B65,'Division Lvl'!P$2:P$418)</f>
        <v>0</v>
      </c>
      <c r="L65" s="166">
        <f>SUMIF('Division Lvl'!$A$2:$A$418,$B65,'Division Lvl'!Q$2:Q$418)</f>
        <v>0</v>
      </c>
      <c r="M65" s="167">
        <f>SUMIF('Division Lvl'!$A$2:$A$418,$B65,'Division Lvl'!R$2:R$418)</f>
        <v>10000000</v>
      </c>
      <c r="N65" s="168">
        <f>SUMIF('Division Lvl'!$A$2:$A$418,$B65,'Division Lvl'!X$2:X$418)</f>
        <v>0</v>
      </c>
      <c r="O65" s="169">
        <f>SUMIF('Division Lvl'!$A$2:$A$418,$B65,'Division Lvl'!Y$2:Y$418)</f>
        <v>0</v>
      </c>
      <c r="P65" s="169">
        <f>SUMIF('Division Lvl'!$A$2:$A$418,$B65,'Division Lvl'!Z$2:Z$418)</f>
        <v>0</v>
      </c>
      <c r="Q65" s="169">
        <f>SUMIF('Division Lvl'!$A$2:$A$418,$B65,'Division Lvl'!AA$2:AA$418)</f>
        <v>0</v>
      </c>
      <c r="R65" s="169">
        <f>SUMIF('Division Lvl'!$A$2:$A$418,$B65,'Division Lvl'!AB$2:AB$418)</f>
        <v>0</v>
      </c>
      <c r="S65" s="169">
        <f>SUMIF('Division Lvl'!$A$2:$A$418,$B65,'Division Lvl'!AC$2:AC$418)</f>
        <v>0</v>
      </c>
      <c r="T65" s="169">
        <f>SUMIF('Division Lvl'!$A$2:$A$418,$B65,'Division Lvl'!AD$2:AD$418)</f>
        <v>0</v>
      </c>
      <c r="U65" s="169">
        <f>SUMIF('Division Lvl'!$A$2:$A$418,$B65,'Division Lvl'!AE$2:AE$418)</f>
        <v>0</v>
      </c>
      <c r="V65" s="170">
        <f>SUMIF('Division Lvl'!$A$2:$A$418,$B65,'Division Lvl'!AF$2:AF$418)</f>
        <v>0</v>
      </c>
      <c r="W65" s="170">
        <f>SUMIF('Division Lvl'!$A$2:$A$418,$B65,'Division Lvl'!AG$2:AG$418)</f>
        <v>12800845.44196357</v>
      </c>
      <c r="X65" s="165">
        <f t="shared" si="2"/>
        <v>10000000</v>
      </c>
      <c r="Y65" s="171">
        <f t="shared" si="3"/>
        <v>12800845.44196357</v>
      </c>
      <c r="Z65" s="172"/>
    </row>
    <row r="66" spans="1:26" x14ac:dyDescent="0.25">
      <c r="A66" s="163" t="str">
        <f>INDEX('Division Lvl'!$AO$2:$AO$418,MATCH(B66,'Division Lvl'!$A$2:$A$418,0))</f>
        <v>PR</v>
      </c>
      <c r="B66" s="163" t="s">
        <v>122</v>
      </c>
      <c r="C66" s="130" t="str">
        <f>INDEX('Division Lvl'!$B$2:$B$418,MATCH(B66,'Division Lvl'!$A$2:$A$418,0))</f>
        <v>Catherine Fields North ZS establishment (interim)</v>
      </c>
      <c r="D66" s="165">
        <f>SUMIF('Division Lvl'!$A$2:$A$418,$B66,'Division Lvl'!I$2:I$418)</f>
        <v>0</v>
      </c>
      <c r="E66" s="166">
        <f>SUMIF('Division Lvl'!$A$2:$A$418,$B66,'Division Lvl'!J$2:J$418)</f>
        <v>0</v>
      </c>
      <c r="F66" s="166">
        <f>SUMIF('Division Lvl'!$A$2:$A$418,$B66,'Division Lvl'!K$2:K$418)</f>
        <v>0</v>
      </c>
      <c r="G66" s="166">
        <f>SUMIF('Division Lvl'!$A$2:$A$418,$B66,'Division Lvl'!L$2:L$418)</f>
        <v>0</v>
      </c>
      <c r="H66" s="166">
        <f>SUMIF('Division Lvl'!$A$2:$A$418,$B66,'Division Lvl'!M$2:M$418)</f>
        <v>0</v>
      </c>
      <c r="I66" s="166">
        <f>SUMIF('Division Lvl'!$A$2:$A$418,$B66,'Division Lvl'!N$2:N$418)</f>
        <v>0</v>
      </c>
      <c r="J66" s="166">
        <f>SUMIF('Division Lvl'!$A$2:$A$418,$B66,'Division Lvl'!O$2:O$418)</f>
        <v>0</v>
      </c>
      <c r="K66" s="166">
        <f>SUMIF('Division Lvl'!$A$2:$A$418,$B66,'Division Lvl'!P$2:P$418)</f>
        <v>4291200</v>
      </c>
      <c r="L66" s="166">
        <f>SUMIF('Division Lvl'!$A$2:$A$418,$B66,'Division Lvl'!Q$2:Q$418)</f>
        <v>8582400</v>
      </c>
      <c r="M66" s="167">
        <f>SUMIF('Division Lvl'!$A$2:$A$418,$B66,'Division Lvl'!R$2:R$418)</f>
        <v>8582400</v>
      </c>
      <c r="N66" s="168">
        <f>SUMIF('Division Lvl'!$A$2:$A$418,$B66,'Division Lvl'!X$2:X$418)</f>
        <v>0</v>
      </c>
      <c r="O66" s="169">
        <f>SUMIF('Division Lvl'!$A$2:$A$418,$B66,'Division Lvl'!Y$2:Y$418)</f>
        <v>0</v>
      </c>
      <c r="P66" s="169">
        <f>SUMIF('Division Lvl'!$A$2:$A$418,$B66,'Division Lvl'!Z$2:Z$418)</f>
        <v>0</v>
      </c>
      <c r="Q66" s="169">
        <f>SUMIF('Division Lvl'!$A$2:$A$418,$B66,'Division Lvl'!AA$2:AA$418)</f>
        <v>0</v>
      </c>
      <c r="R66" s="169">
        <f>SUMIF('Division Lvl'!$A$2:$A$418,$B66,'Division Lvl'!AB$2:AB$418)</f>
        <v>0</v>
      </c>
      <c r="S66" s="169">
        <f>SUMIF('Division Lvl'!$A$2:$A$418,$B66,'Division Lvl'!AC$2:AC$418)</f>
        <v>0</v>
      </c>
      <c r="T66" s="169">
        <f>SUMIF('Division Lvl'!$A$2:$A$418,$B66,'Division Lvl'!AD$2:AD$418)</f>
        <v>0</v>
      </c>
      <c r="U66" s="169">
        <f>SUMIF('Division Lvl'!$A$2:$A$418,$B66,'Division Lvl'!AE$2:AE$418)</f>
        <v>5228410.5137945591</v>
      </c>
      <c r="V66" s="170">
        <f>SUMIF('Division Lvl'!$A$2:$A$418,$B66,'Division Lvl'!AF$2:AF$418)</f>
        <v>10718241.553278843</v>
      </c>
      <c r="W66" s="170">
        <f>SUMIF('Division Lvl'!$A$2:$A$418,$B66,'Division Lvl'!AG$2:AG$418)</f>
        <v>10986197.592110815</v>
      </c>
      <c r="X66" s="165">
        <f t="shared" ref="X66:X97" si="4">SUM(D66:M66)</f>
        <v>21456000</v>
      </c>
      <c r="Y66" s="171">
        <f t="shared" ref="Y66:Y97" si="5">SUM(N66:W66)</f>
        <v>26932849.659184217</v>
      </c>
      <c r="Z66" s="172"/>
    </row>
    <row r="67" spans="1:26" x14ac:dyDescent="0.25">
      <c r="A67" s="163" t="str">
        <f>INDEX('Division Lvl'!$AO$2:$AO$418,MATCH(B67,'Division Lvl'!$A$2:$A$418,0))</f>
        <v>PRL</v>
      </c>
      <c r="B67" s="164" t="s">
        <v>145</v>
      </c>
      <c r="C67" s="130" t="str">
        <f>INDEX('Division Lvl'!$B$2:$B$418,MATCH(B67,'Division Lvl'!$A$2:$A$418,0))</f>
        <v>Catherine Fields ZS site purchase</v>
      </c>
      <c r="D67" s="165">
        <f>SUMIF('Division Lvl'!$A$2:$A$418,$B67,'Division Lvl'!I$2:I$418)</f>
        <v>653024</v>
      </c>
      <c r="E67" s="166">
        <f>SUMIF('Division Lvl'!$A$2:$A$418,$B67,'Division Lvl'!J$2:J$418)</f>
        <v>0</v>
      </c>
      <c r="F67" s="166">
        <f>SUMIF('Division Lvl'!$A$2:$A$418,$B67,'Division Lvl'!K$2:K$418)</f>
        <v>0</v>
      </c>
      <c r="G67" s="166">
        <f>SUMIF('Division Lvl'!$A$2:$A$418,$B67,'Division Lvl'!L$2:L$418)</f>
        <v>0</v>
      </c>
      <c r="H67" s="166">
        <f>SUMIF('Division Lvl'!$A$2:$A$418,$B67,'Division Lvl'!M$2:M$418)</f>
        <v>0</v>
      </c>
      <c r="I67" s="166">
        <f>SUMIF('Division Lvl'!$A$2:$A$418,$B67,'Division Lvl'!N$2:N$418)</f>
        <v>0</v>
      </c>
      <c r="J67" s="166">
        <f>SUMIF('Division Lvl'!$A$2:$A$418,$B67,'Division Lvl'!O$2:O$418)</f>
        <v>0</v>
      </c>
      <c r="K67" s="166">
        <f>SUMIF('Division Lvl'!$A$2:$A$418,$B67,'Division Lvl'!P$2:P$418)</f>
        <v>0</v>
      </c>
      <c r="L67" s="166">
        <f>SUMIF('Division Lvl'!$A$2:$A$418,$B67,'Division Lvl'!Q$2:Q$418)</f>
        <v>0</v>
      </c>
      <c r="M67" s="167">
        <f>SUMIF('Division Lvl'!$A$2:$A$418,$B67,'Division Lvl'!R$2:R$418)</f>
        <v>0</v>
      </c>
      <c r="N67" s="168">
        <f>SUMIF('Division Lvl'!$A$2:$A$418,$B67,'Division Lvl'!X$2:X$418)</f>
        <v>669349.6</v>
      </c>
      <c r="O67" s="169">
        <f>SUMIF('Division Lvl'!$A$2:$A$418,$B67,'Division Lvl'!Y$2:Y$418)</f>
        <v>0</v>
      </c>
      <c r="P67" s="169">
        <f>SUMIF('Division Lvl'!$A$2:$A$418,$B67,'Division Lvl'!Z$2:Z$418)</f>
        <v>0</v>
      </c>
      <c r="Q67" s="169">
        <f>SUMIF('Division Lvl'!$A$2:$A$418,$B67,'Division Lvl'!AA$2:AA$418)</f>
        <v>0</v>
      </c>
      <c r="R67" s="169">
        <f>SUMIF('Division Lvl'!$A$2:$A$418,$B67,'Division Lvl'!AB$2:AB$418)</f>
        <v>0</v>
      </c>
      <c r="S67" s="169">
        <f>SUMIF('Division Lvl'!$A$2:$A$418,$B67,'Division Lvl'!AC$2:AC$418)</f>
        <v>0</v>
      </c>
      <c r="T67" s="169">
        <f>SUMIF('Division Lvl'!$A$2:$A$418,$B67,'Division Lvl'!AD$2:AD$418)</f>
        <v>0</v>
      </c>
      <c r="U67" s="169">
        <f>SUMIF('Division Lvl'!$A$2:$A$418,$B67,'Division Lvl'!AE$2:AE$418)</f>
        <v>0</v>
      </c>
      <c r="V67" s="170">
        <f>SUMIF('Division Lvl'!$A$2:$A$418,$B67,'Division Lvl'!AF$2:AF$418)</f>
        <v>0</v>
      </c>
      <c r="W67" s="170">
        <f>SUMIF('Division Lvl'!$A$2:$A$418,$B67,'Division Lvl'!AG$2:AG$418)</f>
        <v>0</v>
      </c>
      <c r="X67" s="165">
        <f t="shared" si="4"/>
        <v>653024</v>
      </c>
      <c r="Y67" s="171">
        <f t="shared" si="5"/>
        <v>669349.6</v>
      </c>
      <c r="Z67" s="172"/>
    </row>
    <row r="68" spans="1:26" x14ac:dyDescent="0.25">
      <c r="A68" s="163" t="str">
        <f>INDEX('Division Lvl'!$AO$2:$AO$418,MATCH(B68,'Division Lvl'!$A$2:$A$418,0))</f>
        <v>PRL</v>
      </c>
      <c r="B68" s="163" t="s">
        <v>146</v>
      </c>
      <c r="C68" s="130" t="str">
        <f>INDEX('Division Lvl'!$B$2:$B$418,MATCH(B68,'Division Lvl'!$A$2:$A$418,0))</f>
        <v>North Bringelly ZS site purchase</v>
      </c>
      <c r="D68" s="165">
        <f>SUMIF('Division Lvl'!$A$2:$A$418,$B68,'Division Lvl'!I$2:I$418)</f>
        <v>0</v>
      </c>
      <c r="E68" s="166">
        <f>SUMIF('Division Lvl'!$A$2:$A$418,$B68,'Division Lvl'!J$2:J$418)</f>
        <v>0</v>
      </c>
      <c r="F68" s="166">
        <f>SUMIF('Division Lvl'!$A$2:$A$418,$B68,'Division Lvl'!K$2:K$418)</f>
        <v>3500000</v>
      </c>
      <c r="G68" s="166">
        <f>SUMIF('Division Lvl'!$A$2:$A$418,$B68,'Division Lvl'!L$2:L$418)</f>
        <v>0</v>
      </c>
      <c r="H68" s="166">
        <f>SUMIF('Division Lvl'!$A$2:$A$418,$B68,'Division Lvl'!M$2:M$418)</f>
        <v>0</v>
      </c>
      <c r="I68" s="166">
        <f>SUMIF('Division Lvl'!$A$2:$A$418,$B68,'Division Lvl'!N$2:N$418)</f>
        <v>0</v>
      </c>
      <c r="J68" s="166">
        <f>SUMIF('Division Lvl'!$A$2:$A$418,$B68,'Division Lvl'!O$2:O$418)</f>
        <v>0</v>
      </c>
      <c r="K68" s="166">
        <f>SUMIF('Division Lvl'!$A$2:$A$418,$B68,'Division Lvl'!P$2:P$418)</f>
        <v>0</v>
      </c>
      <c r="L68" s="166">
        <f>SUMIF('Division Lvl'!$A$2:$A$418,$B68,'Division Lvl'!Q$2:Q$418)</f>
        <v>0</v>
      </c>
      <c r="M68" s="167">
        <f>SUMIF('Division Lvl'!$A$2:$A$418,$B68,'Division Lvl'!R$2:R$418)</f>
        <v>0</v>
      </c>
      <c r="N68" s="168">
        <f>SUMIF('Division Lvl'!$A$2:$A$418,$B68,'Division Lvl'!X$2:X$418)</f>
        <v>0</v>
      </c>
      <c r="O68" s="169">
        <f>SUMIF('Division Lvl'!$A$2:$A$418,$B68,'Division Lvl'!Y$2:Y$418)</f>
        <v>0</v>
      </c>
      <c r="P68" s="169">
        <f>SUMIF('Division Lvl'!$A$2:$A$418,$B68,'Division Lvl'!Z$2:Z$418)</f>
        <v>3769117.1874999995</v>
      </c>
      <c r="Q68" s="169">
        <f>SUMIF('Division Lvl'!$A$2:$A$418,$B68,'Division Lvl'!AA$2:AA$418)</f>
        <v>0</v>
      </c>
      <c r="R68" s="169">
        <f>SUMIF('Division Lvl'!$A$2:$A$418,$B68,'Division Lvl'!AB$2:AB$418)</f>
        <v>0</v>
      </c>
      <c r="S68" s="169">
        <f>SUMIF('Division Lvl'!$A$2:$A$418,$B68,'Division Lvl'!AC$2:AC$418)</f>
        <v>0</v>
      </c>
      <c r="T68" s="169">
        <f>SUMIF('Division Lvl'!$A$2:$A$418,$B68,'Division Lvl'!AD$2:AD$418)</f>
        <v>0</v>
      </c>
      <c r="U68" s="169">
        <f>SUMIF('Division Lvl'!$A$2:$A$418,$B68,'Division Lvl'!AE$2:AE$418)</f>
        <v>0</v>
      </c>
      <c r="V68" s="170">
        <f>SUMIF('Division Lvl'!$A$2:$A$418,$B68,'Division Lvl'!AF$2:AF$418)</f>
        <v>0</v>
      </c>
      <c r="W68" s="170">
        <f>SUMIF('Division Lvl'!$A$2:$A$418,$B68,'Division Lvl'!AG$2:AG$418)</f>
        <v>0</v>
      </c>
      <c r="X68" s="165">
        <f t="shared" si="4"/>
        <v>3500000</v>
      </c>
      <c r="Y68" s="171">
        <f t="shared" si="5"/>
        <v>3769117.1874999995</v>
      </c>
      <c r="Z68" s="172"/>
    </row>
    <row r="69" spans="1:26" x14ac:dyDescent="0.25">
      <c r="A69" s="163" t="str">
        <f>INDEX('Division Lvl'!$AO$2:$AO$418,MATCH(B69,'Division Lvl'!$A$2:$A$418,0))</f>
        <v>PR</v>
      </c>
      <c r="B69" s="164" t="s">
        <v>897</v>
      </c>
      <c r="C69" s="130" t="str">
        <f>INDEX('Division Lvl'!$B$2:$B$418,MATCH(B69,'Division Lvl'!$A$2:$A$418,0))</f>
        <v>North Bringelly ZS establishment</v>
      </c>
      <c r="D69" s="165">
        <f>SUMIF('Division Lvl'!$A$2:$A$418,$B69,'Division Lvl'!I$2:I$418)</f>
        <v>0</v>
      </c>
      <c r="E69" s="166">
        <f>SUMIF('Division Lvl'!$A$2:$A$418,$B69,'Division Lvl'!J$2:J$418)</f>
        <v>0</v>
      </c>
      <c r="F69" s="166">
        <f>SUMIF('Division Lvl'!$A$2:$A$418,$B69,'Division Lvl'!K$2:K$418)</f>
        <v>0</v>
      </c>
      <c r="G69" s="166">
        <f>SUMIF('Division Lvl'!$A$2:$A$418,$B69,'Division Lvl'!L$2:L$418)</f>
        <v>0</v>
      </c>
      <c r="H69" s="166">
        <f>SUMIF('Division Lvl'!$A$2:$A$418,$B69,'Division Lvl'!M$2:M$418)</f>
        <v>0</v>
      </c>
      <c r="I69" s="166">
        <f>SUMIF('Division Lvl'!$A$2:$A$418,$B69,'Division Lvl'!N$2:N$418)</f>
        <v>0</v>
      </c>
      <c r="J69" s="166">
        <f>SUMIF('Division Lvl'!$A$2:$A$418,$B69,'Division Lvl'!O$2:O$418)</f>
        <v>4420000</v>
      </c>
      <c r="K69" s="166">
        <f>SUMIF('Division Lvl'!$A$2:$A$418,$B69,'Division Lvl'!P$2:P$418)</f>
        <v>8840000</v>
      </c>
      <c r="L69" s="166">
        <f>SUMIF('Division Lvl'!$A$2:$A$418,$B69,'Division Lvl'!Q$2:Q$418)</f>
        <v>8840000</v>
      </c>
      <c r="M69" s="167">
        <f>SUMIF('Division Lvl'!$A$2:$A$418,$B69,'Division Lvl'!R$2:R$418)</f>
        <v>0</v>
      </c>
      <c r="N69" s="168">
        <f>SUMIF('Division Lvl'!$A$2:$A$418,$B69,'Division Lvl'!X$2:X$418)</f>
        <v>0</v>
      </c>
      <c r="O69" s="169">
        <f>SUMIF('Division Lvl'!$A$2:$A$418,$B69,'Division Lvl'!Y$2:Y$418)</f>
        <v>0</v>
      </c>
      <c r="P69" s="169">
        <f>SUMIF('Division Lvl'!$A$2:$A$418,$B69,'Division Lvl'!Z$2:Z$418)</f>
        <v>0</v>
      </c>
      <c r="Q69" s="169">
        <f>SUMIF('Division Lvl'!$A$2:$A$418,$B69,'Division Lvl'!AA$2:AA$418)</f>
        <v>0</v>
      </c>
      <c r="R69" s="169">
        <f>SUMIF('Division Lvl'!$A$2:$A$418,$B69,'Division Lvl'!AB$2:AB$418)</f>
        <v>0</v>
      </c>
      <c r="S69" s="169">
        <f>SUMIF('Division Lvl'!$A$2:$A$418,$B69,'Division Lvl'!AC$2:AC$418)</f>
        <v>0</v>
      </c>
      <c r="T69" s="169">
        <f>SUMIF('Division Lvl'!$A$2:$A$418,$B69,'Division Lvl'!AD$2:AD$418)</f>
        <v>5253991.0312134996</v>
      </c>
      <c r="U69" s="169">
        <f>SUMIF('Division Lvl'!$A$2:$A$418,$B69,'Division Lvl'!AE$2:AE$418)</f>
        <v>10770681.613987673</v>
      </c>
      <c r="V69" s="170">
        <f>SUMIF('Division Lvl'!$A$2:$A$418,$B69,'Division Lvl'!AF$2:AF$418)</f>
        <v>11039948.654337363</v>
      </c>
      <c r="W69" s="170">
        <f>SUMIF('Division Lvl'!$A$2:$A$418,$B69,'Division Lvl'!AG$2:AG$418)</f>
        <v>0</v>
      </c>
      <c r="X69" s="165">
        <f t="shared" si="4"/>
        <v>22100000</v>
      </c>
      <c r="Y69" s="171">
        <f t="shared" si="5"/>
        <v>27064621.299538538</v>
      </c>
      <c r="Z69" s="172"/>
    </row>
    <row r="70" spans="1:26" x14ac:dyDescent="0.25">
      <c r="A70" s="163" t="str">
        <f>INDEX('Division Lvl'!$AO$2:$AO$418,MATCH(B70,'Division Lvl'!$A$2:$A$418,0))</f>
        <v>PR</v>
      </c>
      <c r="B70" s="163" t="s">
        <v>176</v>
      </c>
      <c r="C70" s="130" t="str">
        <f>INDEX('Division Lvl'!$B$2:$B$418,MATCH(B70,'Division Lvl'!$A$2:$A$418,0))</f>
        <v>Culburra Beach development (33kV fdr and single transformer ZS)</v>
      </c>
      <c r="D70" s="165">
        <f>SUMIF('Division Lvl'!$A$2:$A$418,$B70,'Division Lvl'!I$2:I$418)</f>
        <v>0</v>
      </c>
      <c r="E70" s="166">
        <f>SUMIF('Division Lvl'!$A$2:$A$418,$B70,'Division Lvl'!J$2:J$418)</f>
        <v>0</v>
      </c>
      <c r="F70" s="166">
        <f>SUMIF('Division Lvl'!$A$2:$A$418,$B70,'Division Lvl'!K$2:K$418)</f>
        <v>0</v>
      </c>
      <c r="G70" s="166">
        <f>SUMIF('Division Lvl'!$A$2:$A$418,$B70,'Division Lvl'!L$2:L$418)</f>
        <v>0</v>
      </c>
      <c r="H70" s="166">
        <f>SUMIF('Division Lvl'!$A$2:$A$418,$B70,'Division Lvl'!M$2:M$418)</f>
        <v>0</v>
      </c>
      <c r="I70" s="166">
        <f>SUMIF('Division Lvl'!$A$2:$A$418,$B70,'Division Lvl'!N$2:N$418)</f>
        <v>0</v>
      </c>
      <c r="J70" s="166">
        <f>SUMIF('Division Lvl'!$A$2:$A$418,$B70,'Division Lvl'!O$2:O$418)</f>
        <v>3832500</v>
      </c>
      <c r="K70" s="166">
        <f>SUMIF('Division Lvl'!$A$2:$A$418,$B70,'Division Lvl'!P$2:P$418)</f>
        <v>1916250</v>
      </c>
      <c r="L70" s="166">
        <f>SUMIF('Division Lvl'!$A$2:$A$418,$B70,'Division Lvl'!Q$2:Q$418)</f>
        <v>0</v>
      </c>
      <c r="M70" s="167">
        <f>SUMIF('Division Lvl'!$A$2:$A$418,$B70,'Division Lvl'!R$2:R$418)</f>
        <v>0</v>
      </c>
      <c r="N70" s="168">
        <f>SUMIF('Division Lvl'!$A$2:$A$418,$B70,'Division Lvl'!X$2:X$418)</f>
        <v>0</v>
      </c>
      <c r="O70" s="169">
        <f>SUMIF('Division Lvl'!$A$2:$A$418,$B70,'Division Lvl'!Y$2:Y$418)</f>
        <v>0</v>
      </c>
      <c r="P70" s="169">
        <f>SUMIF('Division Lvl'!$A$2:$A$418,$B70,'Division Lvl'!Z$2:Z$418)</f>
        <v>0</v>
      </c>
      <c r="Q70" s="169">
        <f>SUMIF('Division Lvl'!$A$2:$A$418,$B70,'Division Lvl'!AA$2:AA$418)</f>
        <v>0</v>
      </c>
      <c r="R70" s="169">
        <f>SUMIF('Division Lvl'!$A$2:$A$418,$B70,'Division Lvl'!AB$2:AB$418)</f>
        <v>0</v>
      </c>
      <c r="S70" s="169">
        <f>SUMIF('Division Lvl'!$A$2:$A$418,$B70,'Division Lvl'!AC$2:AC$418)</f>
        <v>0</v>
      </c>
      <c r="T70" s="169">
        <f>SUMIF('Division Lvl'!$A$2:$A$418,$B70,'Division Lvl'!AD$2:AD$418)</f>
        <v>4555638.150933424</v>
      </c>
      <c r="U70" s="169">
        <f>SUMIF('Division Lvl'!$A$2:$A$418,$B70,'Division Lvl'!AE$2:AE$418)</f>
        <v>2334764.5523533798</v>
      </c>
      <c r="V70" s="170">
        <f>SUMIF('Division Lvl'!$A$2:$A$418,$B70,'Division Lvl'!AF$2:AF$418)</f>
        <v>0</v>
      </c>
      <c r="W70" s="170">
        <f>SUMIF('Division Lvl'!$A$2:$A$418,$B70,'Division Lvl'!AG$2:AG$418)</f>
        <v>0</v>
      </c>
      <c r="X70" s="165">
        <f t="shared" si="4"/>
        <v>5748750</v>
      </c>
      <c r="Y70" s="171">
        <f t="shared" si="5"/>
        <v>6890402.7032868043</v>
      </c>
      <c r="Z70" s="172"/>
    </row>
    <row r="71" spans="1:26" x14ac:dyDescent="0.25">
      <c r="A71" s="163" t="str">
        <f>INDEX('Division Lvl'!$AO$2:$AO$418,MATCH(B71,'Division Lvl'!$A$2:$A$418,0))</f>
        <v>PR</v>
      </c>
      <c r="B71" s="175" t="s">
        <v>124</v>
      </c>
      <c r="C71" s="130" t="str">
        <f>INDEX('Division Lvl'!$B$2:$B$418,MATCH(B71,'Division Lvl'!$A$2:$A$418,0))</f>
        <v>Southpipe (Oakdale Estate) ZS 132/11kV establishment</v>
      </c>
      <c r="D71" s="165">
        <f>SUMIF('Division Lvl'!$A$2:$A$418,$B71,'Division Lvl'!I$2:I$418)</f>
        <v>6347200</v>
      </c>
      <c r="E71" s="166">
        <f>SUMIF('Division Lvl'!$A$2:$A$418,$B71,'Division Lvl'!J$2:J$418)</f>
        <v>12694400</v>
      </c>
      <c r="F71" s="166">
        <f>SUMIF('Division Lvl'!$A$2:$A$418,$B71,'Division Lvl'!K$2:K$418)</f>
        <v>12694400</v>
      </c>
      <c r="G71" s="166">
        <f>SUMIF('Division Lvl'!$A$2:$A$418,$B71,'Division Lvl'!L$2:L$418)</f>
        <v>0</v>
      </c>
      <c r="H71" s="166">
        <f>SUMIF('Division Lvl'!$A$2:$A$418,$B71,'Division Lvl'!M$2:M$418)</f>
        <v>0</v>
      </c>
      <c r="I71" s="166">
        <f>SUMIF('Division Lvl'!$A$2:$A$418,$B71,'Division Lvl'!N$2:N$418)</f>
        <v>0</v>
      </c>
      <c r="J71" s="166">
        <f>SUMIF('Division Lvl'!$A$2:$A$418,$B71,'Division Lvl'!O$2:O$418)</f>
        <v>0</v>
      </c>
      <c r="K71" s="166">
        <f>SUMIF('Division Lvl'!$A$2:$A$418,$B71,'Division Lvl'!P$2:P$418)</f>
        <v>0</v>
      </c>
      <c r="L71" s="166">
        <f>SUMIF('Division Lvl'!$A$2:$A$418,$B71,'Division Lvl'!Q$2:Q$418)</f>
        <v>0</v>
      </c>
      <c r="M71" s="167">
        <f>SUMIF('Division Lvl'!$A$2:$A$418,$B71,'Division Lvl'!R$2:R$418)</f>
        <v>0</v>
      </c>
      <c r="N71" s="168">
        <f>SUMIF('Division Lvl'!$A$2:$A$418,$B71,'Division Lvl'!X$2:X$418)</f>
        <v>6505879.9999999991</v>
      </c>
      <c r="O71" s="169">
        <f>SUMIF('Division Lvl'!$A$2:$A$418,$B71,'Division Lvl'!Y$2:Y$418)</f>
        <v>13337053.999999998</v>
      </c>
      <c r="P71" s="169">
        <f>SUMIF('Division Lvl'!$A$2:$A$418,$B71,'Division Lvl'!Z$2:Z$418)</f>
        <v>13670480.349999998</v>
      </c>
      <c r="Q71" s="169">
        <f>SUMIF('Division Lvl'!$A$2:$A$418,$B71,'Division Lvl'!AA$2:AA$418)</f>
        <v>0</v>
      </c>
      <c r="R71" s="169">
        <f>SUMIF('Division Lvl'!$A$2:$A$418,$B71,'Division Lvl'!AB$2:AB$418)</f>
        <v>0</v>
      </c>
      <c r="S71" s="169">
        <f>SUMIF('Division Lvl'!$A$2:$A$418,$B71,'Division Lvl'!AC$2:AC$418)</f>
        <v>0</v>
      </c>
      <c r="T71" s="169">
        <f>SUMIF('Division Lvl'!$A$2:$A$418,$B71,'Division Lvl'!AD$2:AD$418)</f>
        <v>0</v>
      </c>
      <c r="U71" s="169">
        <f>SUMIF('Division Lvl'!$A$2:$A$418,$B71,'Division Lvl'!AE$2:AE$418)</f>
        <v>0</v>
      </c>
      <c r="V71" s="170">
        <f>SUMIF('Division Lvl'!$A$2:$A$418,$B71,'Division Lvl'!AF$2:AF$418)</f>
        <v>0</v>
      </c>
      <c r="W71" s="170">
        <f>SUMIF('Division Lvl'!$A$2:$A$418,$B71,'Division Lvl'!AG$2:AG$418)</f>
        <v>0</v>
      </c>
      <c r="X71" s="165">
        <f t="shared" si="4"/>
        <v>31736000</v>
      </c>
      <c r="Y71" s="171">
        <f t="shared" si="5"/>
        <v>33513414.349999994</v>
      </c>
      <c r="Z71" s="172"/>
    </row>
    <row r="72" spans="1:26" x14ac:dyDescent="0.25">
      <c r="A72" s="163" t="str">
        <f>INDEX('Division Lvl'!$AO$2:$AO$418,MATCH(B72,'Division Lvl'!$A$2:$A$418,0))</f>
        <v>PRL</v>
      </c>
      <c r="B72" s="163" t="s">
        <v>148</v>
      </c>
      <c r="C72" s="130" t="str">
        <f>INDEX('Division Lvl'!$B$2:$B$418,MATCH(B72,'Division Lvl'!$A$2:$A$418,0))</f>
        <v>Riverstone West site purchase</v>
      </c>
      <c r="D72" s="165">
        <f>SUMIF('Division Lvl'!$A$2:$A$418,$B72,'Division Lvl'!I$2:I$418)</f>
        <v>0</v>
      </c>
      <c r="E72" s="166">
        <f>SUMIF('Division Lvl'!$A$2:$A$418,$B72,'Division Lvl'!J$2:J$418)</f>
        <v>0</v>
      </c>
      <c r="F72" s="166">
        <f>SUMIF('Division Lvl'!$A$2:$A$418,$B72,'Division Lvl'!K$2:K$418)</f>
        <v>0</v>
      </c>
      <c r="G72" s="166">
        <f>SUMIF('Division Lvl'!$A$2:$A$418,$B72,'Division Lvl'!L$2:L$418)</f>
        <v>0</v>
      </c>
      <c r="H72" s="166">
        <f>SUMIF('Division Lvl'!$A$2:$A$418,$B72,'Division Lvl'!M$2:M$418)</f>
        <v>0</v>
      </c>
      <c r="I72" s="166">
        <f>SUMIF('Division Lvl'!$A$2:$A$418,$B72,'Division Lvl'!N$2:N$418)</f>
        <v>0</v>
      </c>
      <c r="J72" s="166">
        <f>SUMIF('Division Lvl'!$A$2:$A$418,$B72,'Division Lvl'!O$2:O$418)</f>
        <v>0</v>
      </c>
      <c r="K72" s="166">
        <f>SUMIF('Division Lvl'!$A$2:$A$418,$B72,'Division Lvl'!P$2:P$418)</f>
        <v>5000000</v>
      </c>
      <c r="L72" s="166">
        <f>SUMIF('Division Lvl'!$A$2:$A$418,$B72,'Division Lvl'!Q$2:Q$418)</f>
        <v>0</v>
      </c>
      <c r="M72" s="167">
        <f>SUMIF('Division Lvl'!$A$2:$A$418,$B72,'Division Lvl'!R$2:R$418)</f>
        <v>0</v>
      </c>
      <c r="N72" s="168">
        <f>SUMIF('Division Lvl'!$A$2:$A$418,$B72,'Division Lvl'!X$2:X$418)</f>
        <v>0</v>
      </c>
      <c r="O72" s="169">
        <f>SUMIF('Division Lvl'!$A$2:$A$418,$B72,'Division Lvl'!Y$2:Y$418)</f>
        <v>0</v>
      </c>
      <c r="P72" s="169">
        <f>SUMIF('Division Lvl'!$A$2:$A$418,$B72,'Division Lvl'!Z$2:Z$418)</f>
        <v>0</v>
      </c>
      <c r="Q72" s="169">
        <f>SUMIF('Division Lvl'!$A$2:$A$418,$B72,'Division Lvl'!AA$2:AA$418)</f>
        <v>0</v>
      </c>
      <c r="R72" s="169">
        <f>SUMIF('Division Lvl'!$A$2:$A$418,$B72,'Division Lvl'!AB$2:AB$418)</f>
        <v>0</v>
      </c>
      <c r="S72" s="169">
        <f>SUMIF('Division Lvl'!$A$2:$A$418,$B72,'Division Lvl'!AC$2:AC$418)</f>
        <v>0</v>
      </c>
      <c r="T72" s="169">
        <f>SUMIF('Division Lvl'!$A$2:$A$418,$B72,'Division Lvl'!AD$2:AD$418)</f>
        <v>0</v>
      </c>
      <c r="U72" s="169">
        <f>SUMIF('Division Lvl'!$A$2:$A$418,$B72,'Division Lvl'!AE$2:AE$418)</f>
        <v>6092014.4875495881</v>
      </c>
      <c r="V72" s="170">
        <f>SUMIF('Division Lvl'!$A$2:$A$418,$B72,'Division Lvl'!AF$2:AF$418)</f>
        <v>0</v>
      </c>
      <c r="W72" s="170">
        <f>SUMIF('Division Lvl'!$A$2:$A$418,$B72,'Division Lvl'!AG$2:AG$418)</f>
        <v>0</v>
      </c>
      <c r="X72" s="165">
        <f t="shared" si="4"/>
        <v>5000000</v>
      </c>
      <c r="Y72" s="171">
        <f t="shared" si="5"/>
        <v>6092014.4875495881</v>
      </c>
      <c r="Z72" s="172"/>
    </row>
    <row r="73" spans="1:26" x14ac:dyDescent="0.25">
      <c r="A73" s="163" t="str">
        <f>INDEX('Division Lvl'!$AO$2:$AO$418,MATCH(B73,'Division Lvl'!$A$2:$A$418,0))</f>
        <v>PRL</v>
      </c>
      <c r="B73" s="163" t="s">
        <v>149</v>
      </c>
      <c r="C73" s="130" t="str">
        <f>INDEX('Division Lvl'!$B$2:$B$418,MATCH(B73,'Division Lvl'!$A$2:$A$418,0))</f>
        <v>Eschol Park ZS site purchase</v>
      </c>
      <c r="D73" s="165">
        <f>SUMIF('Division Lvl'!$A$2:$A$418,$B73,'Division Lvl'!I$2:I$418)</f>
        <v>0</v>
      </c>
      <c r="E73" s="166">
        <f>SUMIF('Division Lvl'!$A$2:$A$418,$B73,'Division Lvl'!J$2:J$418)</f>
        <v>0</v>
      </c>
      <c r="F73" s="166">
        <f>SUMIF('Division Lvl'!$A$2:$A$418,$B73,'Division Lvl'!K$2:K$418)</f>
        <v>0</v>
      </c>
      <c r="G73" s="166">
        <f>SUMIF('Division Lvl'!$A$2:$A$418,$B73,'Division Lvl'!L$2:L$418)</f>
        <v>0</v>
      </c>
      <c r="H73" s="166">
        <f>SUMIF('Division Lvl'!$A$2:$A$418,$B73,'Division Lvl'!M$2:M$418)</f>
        <v>0</v>
      </c>
      <c r="I73" s="166">
        <f>SUMIF('Division Lvl'!$A$2:$A$418,$B73,'Division Lvl'!N$2:N$418)</f>
        <v>0</v>
      </c>
      <c r="J73" s="166">
        <f>SUMIF('Division Lvl'!$A$2:$A$418,$B73,'Division Lvl'!O$2:O$418)</f>
        <v>0</v>
      </c>
      <c r="K73" s="166">
        <f>SUMIF('Division Lvl'!$A$2:$A$418,$B73,'Division Lvl'!P$2:P$418)</f>
        <v>0</v>
      </c>
      <c r="L73" s="166">
        <f>SUMIF('Division Lvl'!$A$2:$A$418,$B73,'Division Lvl'!Q$2:Q$418)</f>
        <v>0</v>
      </c>
      <c r="M73" s="167">
        <f>SUMIF('Division Lvl'!$A$2:$A$418,$B73,'Division Lvl'!R$2:R$418)</f>
        <v>5000000</v>
      </c>
      <c r="N73" s="168">
        <f>SUMIF('Division Lvl'!$A$2:$A$418,$B73,'Division Lvl'!X$2:X$418)</f>
        <v>0</v>
      </c>
      <c r="O73" s="169">
        <f>SUMIF('Division Lvl'!$A$2:$A$418,$B73,'Division Lvl'!Y$2:Y$418)</f>
        <v>0</v>
      </c>
      <c r="P73" s="169">
        <f>SUMIF('Division Lvl'!$A$2:$A$418,$B73,'Division Lvl'!Z$2:Z$418)</f>
        <v>0</v>
      </c>
      <c r="Q73" s="169">
        <f>SUMIF('Division Lvl'!$A$2:$A$418,$B73,'Division Lvl'!AA$2:AA$418)</f>
        <v>0</v>
      </c>
      <c r="R73" s="169">
        <f>SUMIF('Division Lvl'!$A$2:$A$418,$B73,'Division Lvl'!AB$2:AB$418)</f>
        <v>0</v>
      </c>
      <c r="S73" s="169">
        <f>SUMIF('Division Lvl'!$A$2:$A$418,$B73,'Division Lvl'!AC$2:AC$418)</f>
        <v>0</v>
      </c>
      <c r="T73" s="169">
        <f>SUMIF('Division Lvl'!$A$2:$A$418,$B73,'Division Lvl'!AD$2:AD$418)</f>
        <v>0</v>
      </c>
      <c r="U73" s="169">
        <f>SUMIF('Division Lvl'!$A$2:$A$418,$B73,'Division Lvl'!AE$2:AE$418)</f>
        <v>0</v>
      </c>
      <c r="V73" s="170">
        <f>SUMIF('Division Lvl'!$A$2:$A$418,$B73,'Division Lvl'!AF$2:AF$418)</f>
        <v>0</v>
      </c>
      <c r="W73" s="170">
        <f>SUMIF('Division Lvl'!$A$2:$A$418,$B73,'Division Lvl'!AG$2:AG$418)</f>
        <v>6400422.7209817851</v>
      </c>
      <c r="X73" s="165">
        <f t="shared" si="4"/>
        <v>5000000</v>
      </c>
      <c r="Y73" s="171">
        <f t="shared" si="5"/>
        <v>6400422.7209817851</v>
      </c>
      <c r="Z73" s="172"/>
    </row>
    <row r="74" spans="1:26" x14ac:dyDescent="0.25">
      <c r="A74" s="163" t="str">
        <f>INDEX('Division Lvl'!$AO$2:$AO$418,MATCH(B74,'Division Lvl'!$A$2:$A$418,0))</f>
        <v>PR</v>
      </c>
      <c r="B74" s="163" t="s">
        <v>108</v>
      </c>
      <c r="C74" s="130" t="str">
        <f>INDEX('Division Lvl'!$B$2:$B$418,MATCH(B74,'Division Lvl'!$A$2:$A$418,0))</f>
        <v>West Dapto ZS establishment</v>
      </c>
      <c r="D74" s="165">
        <f>SUMIF('Division Lvl'!$A$2:$A$418,$B74,'Division Lvl'!I$2:I$418)</f>
        <v>0</v>
      </c>
      <c r="E74" s="166">
        <f>SUMIF('Division Lvl'!$A$2:$A$418,$B74,'Division Lvl'!J$2:J$418)</f>
        <v>0</v>
      </c>
      <c r="F74" s="166">
        <f>SUMIF('Division Lvl'!$A$2:$A$418,$B74,'Division Lvl'!K$2:K$418)</f>
        <v>4085600</v>
      </c>
      <c r="G74" s="166">
        <f>SUMIF('Division Lvl'!$A$2:$A$418,$B74,'Division Lvl'!L$2:L$418)</f>
        <v>8171200</v>
      </c>
      <c r="H74" s="166">
        <f>SUMIF('Division Lvl'!$A$2:$A$418,$B74,'Division Lvl'!M$2:M$418)</f>
        <v>4671200</v>
      </c>
      <c r="I74" s="166">
        <f>SUMIF('Division Lvl'!$A$2:$A$418,$B74,'Division Lvl'!N$2:N$418)</f>
        <v>3500000</v>
      </c>
      <c r="J74" s="166">
        <f>SUMIF('Division Lvl'!$A$2:$A$418,$B74,'Division Lvl'!O$2:O$418)</f>
        <v>0</v>
      </c>
      <c r="K74" s="166">
        <f>SUMIF('Division Lvl'!$A$2:$A$418,$B74,'Division Lvl'!P$2:P$418)</f>
        <v>0</v>
      </c>
      <c r="L74" s="166">
        <f>SUMIF('Division Lvl'!$A$2:$A$418,$B74,'Division Lvl'!Q$2:Q$418)</f>
        <v>0</v>
      </c>
      <c r="M74" s="167">
        <f>SUMIF('Division Lvl'!$A$2:$A$418,$B74,'Division Lvl'!R$2:R$418)</f>
        <v>0</v>
      </c>
      <c r="N74" s="168">
        <f>SUMIF('Division Lvl'!$A$2:$A$418,$B74,'Division Lvl'!X$2:X$418)</f>
        <v>0</v>
      </c>
      <c r="O74" s="169">
        <f>SUMIF('Division Lvl'!$A$2:$A$418,$B74,'Division Lvl'!Y$2:Y$418)</f>
        <v>0</v>
      </c>
      <c r="P74" s="169">
        <f>SUMIF('Division Lvl'!$A$2:$A$418,$B74,'Division Lvl'!Z$2:Z$418)</f>
        <v>4399744.3374999994</v>
      </c>
      <c r="Q74" s="169">
        <f>SUMIF('Division Lvl'!$A$2:$A$418,$B74,'Division Lvl'!AA$2:AA$418)</f>
        <v>9019475.8918749988</v>
      </c>
      <c r="R74" s="169">
        <f>SUMIF('Division Lvl'!$A$2:$A$418,$B74,'Division Lvl'!AB$2:AB$418)</f>
        <v>5285034.0440546861</v>
      </c>
      <c r="S74" s="169">
        <f>SUMIF('Division Lvl'!$A$2:$A$418,$B74,'Division Lvl'!AC$2:AC$418)</f>
        <v>4058926.9637451158</v>
      </c>
      <c r="T74" s="169">
        <f>SUMIF('Division Lvl'!$A$2:$A$418,$B74,'Division Lvl'!AD$2:AD$418)</f>
        <v>0</v>
      </c>
      <c r="U74" s="169">
        <f>SUMIF('Division Lvl'!$A$2:$A$418,$B74,'Division Lvl'!AE$2:AE$418)</f>
        <v>0</v>
      </c>
      <c r="V74" s="170">
        <f>SUMIF('Division Lvl'!$A$2:$A$418,$B74,'Division Lvl'!AF$2:AF$418)</f>
        <v>0</v>
      </c>
      <c r="W74" s="170">
        <f>SUMIF('Division Lvl'!$A$2:$A$418,$B74,'Division Lvl'!AG$2:AG$418)</f>
        <v>0</v>
      </c>
      <c r="X74" s="165">
        <f t="shared" si="4"/>
        <v>20428000</v>
      </c>
      <c r="Y74" s="171">
        <f t="shared" si="5"/>
        <v>22763181.237174802</v>
      </c>
      <c r="Z74" s="172"/>
    </row>
    <row r="75" spans="1:26" x14ac:dyDescent="0.25">
      <c r="A75" s="163" t="str">
        <f>INDEX('Division Lvl'!$AO$2:$AO$418,MATCH(B75,'Division Lvl'!$A$2:$A$418,0))</f>
        <v>PR</v>
      </c>
      <c r="B75" s="163" t="s">
        <v>922</v>
      </c>
      <c r="C75" s="130" t="str">
        <f>INDEX('Division Lvl'!$B$2:$B$418,MATCH(B75,'Division Lvl'!$A$2:$A$418,0))</f>
        <v>Avondale (South West Dapto) 132/11kV ZS establishment</v>
      </c>
      <c r="D75" s="165">
        <f>SUMIF('Division Lvl'!$A$2:$A$418,$B75,'Division Lvl'!I$2:I$418)</f>
        <v>0</v>
      </c>
      <c r="E75" s="166">
        <f>SUMIF('Division Lvl'!$A$2:$A$418,$B75,'Division Lvl'!J$2:J$418)</f>
        <v>0</v>
      </c>
      <c r="F75" s="166">
        <f>SUMIF('Division Lvl'!$A$2:$A$418,$B75,'Division Lvl'!K$2:K$418)</f>
        <v>0</v>
      </c>
      <c r="G75" s="166">
        <f>SUMIF('Division Lvl'!$A$2:$A$418,$B75,'Division Lvl'!L$2:L$418)</f>
        <v>0</v>
      </c>
      <c r="H75" s="166">
        <f>SUMIF('Division Lvl'!$A$2:$A$418,$B75,'Division Lvl'!M$2:M$418)</f>
        <v>0</v>
      </c>
      <c r="I75" s="166">
        <f>SUMIF('Division Lvl'!$A$2:$A$418,$B75,'Division Lvl'!N$2:N$418)</f>
        <v>0</v>
      </c>
      <c r="J75" s="166">
        <f>SUMIF('Division Lvl'!$A$2:$A$418,$B75,'Division Lvl'!O$2:O$418)</f>
        <v>5000000</v>
      </c>
      <c r="K75" s="166">
        <f>SUMIF('Division Lvl'!$A$2:$A$418,$B75,'Division Lvl'!P$2:P$418)</f>
        <v>5000000</v>
      </c>
      <c r="L75" s="166">
        <f>SUMIF('Division Lvl'!$A$2:$A$418,$B75,'Division Lvl'!Q$2:Q$418)</f>
        <v>5000000</v>
      </c>
      <c r="M75" s="167">
        <f>SUMIF('Division Lvl'!$A$2:$A$418,$B75,'Division Lvl'!R$2:R$418)</f>
        <v>0</v>
      </c>
      <c r="N75" s="168">
        <f>SUMIF('Division Lvl'!$A$2:$A$418,$B75,'Division Lvl'!X$2:X$418)</f>
        <v>0</v>
      </c>
      <c r="O75" s="169">
        <f>SUMIF('Division Lvl'!$A$2:$A$418,$B75,'Division Lvl'!Y$2:Y$418)</f>
        <v>0</v>
      </c>
      <c r="P75" s="169">
        <f>SUMIF('Division Lvl'!$A$2:$A$418,$B75,'Division Lvl'!Z$2:Z$418)</f>
        <v>0</v>
      </c>
      <c r="Q75" s="169">
        <f>SUMIF('Division Lvl'!$A$2:$A$418,$B75,'Division Lvl'!AA$2:AA$418)</f>
        <v>0</v>
      </c>
      <c r="R75" s="169">
        <f>SUMIF('Division Lvl'!$A$2:$A$418,$B75,'Division Lvl'!AB$2:AB$418)</f>
        <v>0</v>
      </c>
      <c r="S75" s="169">
        <f>SUMIF('Division Lvl'!$A$2:$A$418,$B75,'Division Lvl'!AC$2:AC$418)</f>
        <v>0</v>
      </c>
      <c r="T75" s="169">
        <f>SUMIF('Division Lvl'!$A$2:$A$418,$B75,'Division Lvl'!AD$2:AD$418)</f>
        <v>5943428.7683410626</v>
      </c>
      <c r="U75" s="169">
        <f>SUMIF('Division Lvl'!$A$2:$A$418,$B75,'Division Lvl'!AE$2:AE$418)</f>
        <v>6092014.4875495881</v>
      </c>
      <c r="V75" s="170">
        <f>SUMIF('Division Lvl'!$A$2:$A$418,$B75,'Division Lvl'!AF$2:AF$418)</f>
        <v>6244314.8497383269</v>
      </c>
      <c r="W75" s="170">
        <f>SUMIF('Division Lvl'!$A$2:$A$418,$B75,'Division Lvl'!AG$2:AG$418)</f>
        <v>0</v>
      </c>
      <c r="X75" s="165">
        <f t="shared" si="4"/>
        <v>15000000</v>
      </c>
      <c r="Y75" s="171">
        <f t="shared" si="5"/>
        <v>18279758.105628978</v>
      </c>
      <c r="Z75" s="172"/>
    </row>
    <row r="76" spans="1:26" x14ac:dyDescent="0.25">
      <c r="A76" s="163" t="str">
        <f>INDEX('Division Lvl'!$AO$2:$AO$418,MATCH(B76,'Division Lvl'!$A$2:$A$418,0))</f>
        <v>PR</v>
      </c>
      <c r="B76" s="163" t="s">
        <v>109</v>
      </c>
      <c r="C76" s="130" t="str">
        <f>INDEX('Division Lvl'!$B$2:$B$418,MATCH(B76,'Division Lvl'!$A$2:$A$418,0))</f>
        <v>Leppington South ZS establishment (permanent)</v>
      </c>
      <c r="D76" s="165">
        <f>SUMIF('Division Lvl'!$A$2:$A$418,$B76,'Division Lvl'!I$2:I$418)</f>
        <v>13566645</v>
      </c>
      <c r="E76" s="166">
        <f>SUMIF('Division Lvl'!$A$2:$A$418,$B76,'Division Lvl'!J$2:J$418)</f>
        <v>3526693</v>
      </c>
      <c r="F76" s="166">
        <f>SUMIF('Division Lvl'!$A$2:$A$418,$B76,'Division Lvl'!K$2:K$418)</f>
        <v>0</v>
      </c>
      <c r="G76" s="166">
        <f>SUMIF('Division Lvl'!$A$2:$A$418,$B76,'Division Lvl'!L$2:L$418)</f>
        <v>0</v>
      </c>
      <c r="H76" s="166">
        <f>SUMIF('Division Lvl'!$A$2:$A$418,$B76,'Division Lvl'!M$2:M$418)</f>
        <v>0</v>
      </c>
      <c r="I76" s="166">
        <f>SUMIF('Division Lvl'!$A$2:$A$418,$B76,'Division Lvl'!N$2:N$418)</f>
        <v>0</v>
      </c>
      <c r="J76" s="166">
        <f>SUMIF('Division Lvl'!$A$2:$A$418,$B76,'Division Lvl'!O$2:O$418)</f>
        <v>0</v>
      </c>
      <c r="K76" s="166">
        <f>SUMIF('Division Lvl'!$A$2:$A$418,$B76,'Division Lvl'!P$2:P$418)</f>
        <v>0</v>
      </c>
      <c r="L76" s="166">
        <f>SUMIF('Division Lvl'!$A$2:$A$418,$B76,'Division Lvl'!Q$2:Q$418)</f>
        <v>0</v>
      </c>
      <c r="M76" s="167">
        <f>SUMIF('Division Lvl'!$A$2:$A$418,$B76,'Division Lvl'!R$2:R$418)</f>
        <v>0</v>
      </c>
      <c r="N76" s="168">
        <f>SUMIF('Division Lvl'!$A$2:$A$418,$B76,'Division Lvl'!X$2:X$418)</f>
        <v>13905811.124999998</v>
      </c>
      <c r="O76" s="169">
        <f>SUMIF('Division Lvl'!$A$2:$A$418,$B76,'Division Lvl'!Y$2:Y$418)</f>
        <v>3705231.8331249999</v>
      </c>
      <c r="P76" s="169">
        <f>SUMIF('Division Lvl'!$A$2:$A$418,$B76,'Division Lvl'!Z$2:Z$418)</f>
        <v>0</v>
      </c>
      <c r="Q76" s="169">
        <f>SUMIF('Division Lvl'!$A$2:$A$418,$B76,'Division Lvl'!AA$2:AA$418)</f>
        <v>0</v>
      </c>
      <c r="R76" s="169">
        <f>SUMIF('Division Lvl'!$A$2:$A$418,$B76,'Division Lvl'!AB$2:AB$418)</f>
        <v>0</v>
      </c>
      <c r="S76" s="169">
        <f>SUMIF('Division Lvl'!$A$2:$A$418,$B76,'Division Lvl'!AC$2:AC$418)</f>
        <v>0</v>
      </c>
      <c r="T76" s="169">
        <f>SUMIF('Division Lvl'!$A$2:$A$418,$B76,'Division Lvl'!AD$2:AD$418)</f>
        <v>0</v>
      </c>
      <c r="U76" s="169">
        <f>SUMIF('Division Lvl'!$A$2:$A$418,$B76,'Division Lvl'!AE$2:AE$418)</f>
        <v>0</v>
      </c>
      <c r="V76" s="170">
        <f>SUMIF('Division Lvl'!$A$2:$A$418,$B76,'Division Lvl'!AF$2:AF$418)</f>
        <v>0</v>
      </c>
      <c r="W76" s="170">
        <f>SUMIF('Division Lvl'!$A$2:$A$418,$B76,'Division Lvl'!AG$2:AG$418)</f>
        <v>0</v>
      </c>
      <c r="X76" s="165">
        <f t="shared" si="4"/>
        <v>17093338</v>
      </c>
      <c r="Y76" s="171">
        <f t="shared" si="5"/>
        <v>17611042.958124999</v>
      </c>
      <c r="Z76" s="172"/>
    </row>
    <row r="77" spans="1:26" x14ac:dyDescent="0.25">
      <c r="A77" s="163" t="str">
        <f>INDEX('Division Lvl'!$AO$2:$AO$418,MATCH(B77,'Division Lvl'!$A$2:$A$418,0))</f>
        <v>PR</v>
      </c>
      <c r="B77" s="163" t="s">
        <v>126</v>
      </c>
      <c r="C77" s="130" t="str">
        <f>INDEX('Division Lvl'!$B$2:$B$418,MATCH(B77,'Division Lvl'!$A$2:$A$418,0))</f>
        <v>Calderwood ZS establishment (interim initially)</v>
      </c>
      <c r="D77" s="165">
        <f>SUMIF('Division Lvl'!$A$2:$A$418,$B77,'Division Lvl'!I$2:I$418)</f>
        <v>1476500</v>
      </c>
      <c r="E77" s="166">
        <f>SUMIF('Division Lvl'!$A$2:$A$418,$B77,'Division Lvl'!J$2:J$418)</f>
        <v>1476500</v>
      </c>
      <c r="F77" s="166">
        <f>SUMIF('Division Lvl'!$A$2:$A$418,$B77,'Division Lvl'!K$2:K$418)</f>
        <v>0</v>
      </c>
      <c r="G77" s="166">
        <f>SUMIF('Division Lvl'!$A$2:$A$418,$B77,'Division Lvl'!L$2:L$418)</f>
        <v>0</v>
      </c>
      <c r="H77" s="166">
        <f>SUMIF('Division Lvl'!$A$2:$A$418,$B77,'Division Lvl'!M$2:M$418)</f>
        <v>0</v>
      </c>
      <c r="I77" s="166">
        <f>SUMIF('Division Lvl'!$A$2:$A$418,$B77,'Division Lvl'!N$2:N$418)</f>
        <v>0</v>
      </c>
      <c r="J77" s="166">
        <f>SUMIF('Division Lvl'!$A$2:$A$418,$B77,'Division Lvl'!O$2:O$418)</f>
        <v>0</v>
      </c>
      <c r="K77" s="166">
        <f>SUMIF('Division Lvl'!$A$2:$A$418,$B77,'Division Lvl'!P$2:P$418)</f>
        <v>0</v>
      </c>
      <c r="L77" s="166">
        <f>SUMIF('Division Lvl'!$A$2:$A$418,$B77,'Division Lvl'!Q$2:Q$418)</f>
        <v>0</v>
      </c>
      <c r="M77" s="167">
        <f>SUMIF('Division Lvl'!$A$2:$A$418,$B77,'Division Lvl'!R$2:R$418)</f>
        <v>0</v>
      </c>
      <c r="N77" s="168">
        <f>SUMIF('Division Lvl'!$A$2:$A$418,$B77,'Division Lvl'!X$2:X$418)</f>
        <v>1513412.4999999998</v>
      </c>
      <c r="O77" s="169">
        <f>SUMIF('Division Lvl'!$A$2:$A$418,$B77,'Division Lvl'!Y$2:Y$418)</f>
        <v>1551247.8124999998</v>
      </c>
      <c r="P77" s="169">
        <f>SUMIF('Division Lvl'!$A$2:$A$418,$B77,'Division Lvl'!Z$2:Z$418)</f>
        <v>0</v>
      </c>
      <c r="Q77" s="169">
        <f>SUMIF('Division Lvl'!$A$2:$A$418,$B77,'Division Lvl'!AA$2:AA$418)</f>
        <v>0</v>
      </c>
      <c r="R77" s="169">
        <f>SUMIF('Division Lvl'!$A$2:$A$418,$B77,'Division Lvl'!AB$2:AB$418)</f>
        <v>0</v>
      </c>
      <c r="S77" s="169">
        <f>SUMIF('Division Lvl'!$A$2:$A$418,$B77,'Division Lvl'!AC$2:AC$418)</f>
        <v>0</v>
      </c>
      <c r="T77" s="169">
        <f>SUMIF('Division Lvl'!$A$2:$A$418,$B77,'Division Lvl'!AD$2:AD$418)</f>
        <v>0</v>
      </c>
      <c r="U77" s="169">
        <f>SUMIF('Division Lvl'!$A$2:$A$418,$B77,'Division Lvl'!AE$2:AE$418)</f>
        <v>0</v>
      </c>
      <c r="V77" s="170">
        <f>SUMIF('Division Lvl'!$A$2:$A$418,$B77,'Division Lvl'!AF$2:AF$418)</f>
        <v>0</v>
      </c>
      <c r="W77" s="170">
        <f>SUMIF('Division Lvl'!$A$2:$A$418,$B77,'Division Lvl'!AG$2:AG$418)</f>
        <v>0</v>
      </c>
      <c r="X77" s="165">
        <f t="shared" si="4"/>
        <v>2953000</v>
      </c>
      <c r="Y77" s="171">
        <f t="shared" si="5"/>
        <v>3064660.3124999995</v>
      </c>
      <c r="Z77" s="172"/>
    </row>
    <row r="78" spans="1:26" x14ac:dyDescent="0.25">
      <c r="A78" s="163" t="str">
        <f>INDEX('Division Lvl'!$AO$2:$AO$418,MATCH(B78,'Division Lvl'!$A$2:$A$418,0))</f>
        <v>PRL</v>
      </c>
      <c r="B78" s="163" t="s">
        <v>150</v>
      </c>
      <c r="C78" s="130" t="str">
        <f>INDEX('Division Lvl'!$B$2:$B$418,MATCH(B78,'Division Lvl'!$A$2:$A$418,0))</f>
        <v>Avondale (South West Dapto) 132/11kV Zone Substation establishment site purchase</v>
      </c>
      <c r="D78" s="165">
        <f>SUMIF('Division Lvl'!$A$2:$A$418,$B78,'Division Lvl'!I$2:I$418)</f>
        <v>0</v>
      </c>
      <c r="E78" s="166">
        <f>SUMIF('Division Lvl'!$A$2:$A$418,$B78,'Division Lvl'!J$2:J$418)</f>
        <v>0</v>
      </c>
      <c r="F78" s="166">
        <f>SUMIF('Division Lvl'!$A$2:$A$418,$B78,'Division Lvl'!K$2:K$418)</f>
        <v>0</v>
      </c>
      <c r="G78" s="166">
        <f>SUMIF('Division Lvl'!$A$2:$A$418,$B78,'Division Lvl'!L$2:L$418)</f>
        <v>0</v>
      </c>
      <c r="H78" s="166">
        <f>SUMIF('Division Lvl'!$A$2:$A$418,$B78,'Division Lvl'!M$2:M$418)</f>
        <v>0</v>
      </c>
      <c r="I78" s="166">
        <f>SUMIF('Division Lvl'!$A$2:$A$418,$B78,'Division Lvl'!N$2:N$418)</f>
        <v>2500000</v>
      </c>
      <c r="J78" s="166">
        <f>SUMIF('Division Lvl'!$A$2:$A$418,$B78,'Division Lvl'!O$2:O$418)</f>
        <v>0</v>
      </c>
      <c r="K78" s="166">
        <f>SUMIF('Division Lvl'!$A$2:$A$418,$B78,'Division Lvl'!P$2:P$418)</f>
        <v>0</v>
      </c>
      <c r="L78" s="166">
        <f>SUMIF('Division Lvl'!$A$2:$A$418,$B78,'Division Lvl'!Q$2:Q$418)</f>
        <v>0</v>
      </c>
      <c r="M78" s="167">
        <f>SUMIF('Division Lvl'!$A$2:$A$418,$B78,'Division Lvl'!R$2:R$418)</f>
        <v>0</v>
      </c>
      <c r="N78" s="168">
        <f>SUMIF('Division Lvl'!$A$2:$A$418,$B78,'Division Lvl'!X$2:X$418)</f>
        <v>0</v>
      </c>
      <c r="O78" s="169">
        <f>SUMIF('Division Lvl'!$A$2:$A$418,$B78,'Division Lvl'!Y$2:Y$418)</f>
        <v>0</v>
      </c>
      <c r="P78" s="169">
        <f>SUMIF('Division Lvl'!$A$2:$A$418,$B78,'Division Lvl'!Z$2:Z$418)</f>
        <v>0</v>
      </c>
      <c r="Q78" s="169">
        <f>SUMIF('Division Lvl'!$A$2:$A$418,$B78,'Division Lvl'!AA$2:AA$418)</f>
        <v>0</v>
      </c>
      <c r="R78" s="169">
        <f>SUMIF('Division Lvl'!$A$2:$A$418,$B78,'Division Lvl'!AB$2:AB$418)</f>
        <v>0</v>
      </c>
      <c r="S78" s="169">
        <f>SUMIF('Division Lvl'!$A$2:$A$418,$B78,'Division Lvl'!AC$2:AC$418)</f>
        <v>2899233.5455322256</v>
      </c>
      <c r="T78" s="169">
        <f>SUMIF('Division Lvl'!$A$2:$A$418,$B78,'Division Lvl'!AD$2:AD$418)</f>
        <v>0</v>
      </c>
      <c r="U78" s="169">
        <f>SUMIF('Division Lvl'!$A$2:$A$418,$B78,'Division Lvl'!AE$2:AE$418)</f>
        <v>0</v>
      </c>
      <c r="V78" s="170">
        <f>SUMIF('Division Lvl'!$A$2:$A$418,$B78,'Division Lvl'!AF$2:AF$418)</f>
        <v>0</v>
      </c>
      <c r="W78" s="170">
        <f>SUMIF('Division Lvl'!$A$2:$A$418,$B78,'Division Lvl'!AG$2:AG$418)</f>
        <v>0</v>
      </c>
      <c r="X78" s="165">
        <f t="shared" si="4"/>
        <v>2500000</v>
      </c>
      <c r="Y78" s="171">
        <f t="shared" si="5"/>
        <v>2899233.5455322256</v>
      </c>
      <c r="Z78" s="172"/>
    </row>
    <row r="79" spans="1:26" x14ac:dyDescent="0.25">
      <c r="A79" s="163" t="str">
        <f>INDEX('Division Lvl'!$AO$2:$AO$418,MATCH(B79,'Division Lvl'!$A$2:$A$418,0))</f>
        <v>PR</v>
      </c>
      <c r="B79" s="163" t="s">
        <v>110</v>
      </c>
      <c r="C79" s="130" t="str">
        <f>INDEX('Division Lvl'!$B$2:$B$418,MATCH(B79,'Division Lvl'!$A$2:$A$418,0))</f>
        <v>Liverpool ZS 11kV switchboard extension &amp; distribution works</v>
      </c>
      <c r="D79" s="165">
        <f>SUMIF('Division Lvl'!$A$2:$A$418,$B79,'Division Lvl'!I$2:I$418)</f>
        <v>292683</v>
      </c>
      <c r="E79" s="166">
        <f>SUMIF('Division Lvl'!$A$2:$A$418,$B79,'Division Lvl'!J$2:J$418)</f>
        <v>0</v>
      </c>
      <c r="F79" s="166">
        <f>SUMIF('Division Lvl'!$A$2:$A$418,$B79,'Division Lvl'!K$2:K$418)</f>
        <v>0</v>
      </c>
      <c r="G79" s="166">
        <f>SUMIF('Division Lvl'!$A$2:$A$418,$B79,'Division Lvl'!L$2:L$418)</f>
        <v>0</v>
      </c>
      <c r="H79" s="166">
        <f>SUMIF('Division Lvl'!$A$2:$A$418,$B79,'Division Lvl'!M$2:M$418)</f>
        <v>0</v>
      </c>
      <c r="I79" s="166">
        <f>SUMIF('Division Lvl'!$A$2:$A$418,$B79,'Division Lvl'!N$2:N$418)</f>
        <v>0</v>
      </c>
      <c r="J79" s="166">
        <f>SUMIF('Division Lvl'!$A$2:$A$418,$B79,'Division Lvl'!O$2:O$418)</f>
        <v>0</v>
      </c>
      <c r="K79" s="166">
        <f>SUMIF('Division Lvl'!$A$2:$A$418,$B79,'Division Lvl'!P$2:P$418)</f>
        <v>0</v>
      </c>
      <c r="L79" s="166">
        <f>SUMIF('Division Lvl'!$A$2:$A$418,$B79,'Division Lvl'!Q$2:Q$418)</f>
        <v>0</v>
      </c>
      <c r="M79" s="167">
        <f>SUMIF('Division Lvl'!$A$2:$A$418,$B79,'Division Lvl'!R$2:R$418)</f>
        <v>0</v>
      </c>
      <c r="N79" s="168">
        <f>SUMIF('Division Lvl'!$A$2:$A$418,$B79,'Division Lvl'!X$2:X$418)</f>
        <v>300000.07499999995</v>
      </c>
      <c r="O79" s="169">
        <f>SUMIF('Division Lvl'!$A$2:$A$418,$B79,'Division Lvl'!Y$2:Y$418)</f>
        <v>0</v>
      </c>
      <c r="P79" s="169">
        <f>SUMIF('Division Lvl'!$A$2:$A$418,$B79,'Division Lvl'!Z$2:Z$418)</f>
        <v>0</v>
      </c>
      <c r="Q79" s="169">
        <f>SUMIF('Division Lvl'!$A$2:$A$418,$B79,'Division Lvl'!AA$2:AA$418)</f>
        <v>0</v>
      </c>
      <c r="R79" s="169">
        <f>SUMIF('Division Lvl'!$A$2:$A$418,$B79,'Division Lvl'!AB$2:AB$418)</f>
        <v>0</v>
      </c>
      <c r="S79" s="169">
        <f>SUMIF('Division Lvl'!$A$2:$A$418,$B79,'Division Lvl'!AC$2:AC$418)</f>
        <v>0</v>
      </c>
      <c r="T79" s="169">
        <f>SUMIF('Division Lvl'!$A$2:$A$418,$B79,'Division Lvl'!AD$2:AD$418)</f>
        <v>0</v>
      </c>
      <c r="U79" s="169">
        <f>SUMIF('Division Lvl'!$A$2:$A$418,$B79,'Division Lvl'!AE$2:AE$418)</f>
        <v>0</v>
      </c>
      <c r="V79" s="170">
        <f>SUMIF('Division Lvl'!$A$2:$A$418,$B79,'Division Lvl'!AF$2:AF$418)</f>
        <v>0</v>
      </c>
      <c r="W79" s="170">
        <f>SUMIF('Division Lvl'!$A$2:$A$418,$B79,'Division Lvl'!AG$2:AG$418)</f>
        <v>0</v>
      </c>
      <c r="X79" s="165">
        <f t="shared" si="4"/>
        <v>292683</v>
      </c>
      <c r="Y79" s="171">
        <f t="shared" si="5"/>
        <v>300000.07499999995</v>
      </c>
      <c r="Z79" s="172"/>
    </row>
    <row r="80" spans="1:26" x14ac:dyDescent="0.25">
      <c r="A80" s="163" t="str">
        <f>INDEX('Division Lvl'!$AO$2:$AO$418,MATCH(B80,'Division Lvl'!$A$2:$A$418,0))</f>
        <v>PR</v>
      </c>
      <c r="B80" s="163" t="s">
        <v>127</v>
      </c>
      <c r="C80" s="130" t="str">
        <f>INDEX('Division Lvl'!$B$2:$B$418,MATCH(B80,'Division Lvl'!$A$2:$A$418,0))</f>
        <v>South Penrith Zone Substation</v>
      </c>
      <c r="D80" s="165">
        <f>SUMIF('Division Lvl'!$A$2:$A$418,$B80,'Division Lvl'!I$2:I$418)</f>
        <v>0</v>
      </c>
      <c r="E80" s="166">
        <f>SUMIF('Division Lvl'!$A$2:$A$418,$B80,'Division Lvl'!J$2:J$418)</f>
        <v>0</v>
      </c>
      <c r="F80" s="166">
        <f>SUMIF('Division Lvl'!$A$2:$A$418,$B80,'Division Lvl'!K$2:K$418)</f>
        <v>0</v>
      </c>
      <c r="G80" s="166">
        <f>SUMIF('Division Lvl'!$A$2:$A$418,$B80,'Division Lvl'!L$2:L$418)</f>
        <v>5826000</v>
      </c>
      <c r="H80" s="166">
        <f>SUMIF('Division Lvl'!$A$2:$A$418,$B80,'Division Lvl'!M$2:M$418)</f>
        <v>11652000</v>
      </c>
      <c r="I80" s="166">
        <f>SUMIF('Division Lvl'!$A$2:$A$418,$B80,'Division Lvl'!N$2:N$418)</f>
        <v>11652000</v>
      </c>
      <c r="J80" s="166">
        <f>SUMIF('Division Lvl'!$A$2:$A$418,$B80,'Division Lvl'!O$2:O$418)</f>
        <v>0</v>
      </c>
      <c r="K80" s="166">
        <f>SUMIF('Division Lvl'!$A$2:$A$418,$B80,'Division Lvl'!P$2:P$418)</f>
        <v>0</v>
      </c>
      <c r="L80" s="166">
        <f>SUMIF('Division Lvl'!$A$2:$A$418,$B80,'Division Lvl'!Q$2:Q$418)</f>
        <v>0</v>
      </c>
      <c r="M80" s="167">
        <f>SUMIF('Division Lvl'!$A$2:$A$418,$B80,'Division Lvl'!R$2:R$418)</f>
        <v>0</v>
      </c>
      <c r="N80" s="168">
        <f>SUMIF('Division Lvl'!$A$2:$A$418,$B80,'Division Lvl'!X$2:X$418)</f>
        <v>0</v>
      </c>
      <c r="O80" s="169">
        <f>SUMIF('Division Lvl'!$A$2:$A$418,$B80,'Division Lvl'!Y$2:Y$418)</f>
        <v>0</v>
      </c>
      <c r="P80" s="169">
        <f>SUMIF('Division Lvl'!$A$2:$A$418,$B80,'Division Lvl'!Z$2:Z$418)</f>
        <v>0</v>
      </c>
      <c r="Q80" s="169">
        <f>SUMIF('Division Lvl'!$A$2:$A$418,$B80,'Division Lvl'!AA$2:AA$418)</f>
        <v>6430813.9007812487</v>
      </c>
      <c r="R80" s="169">
        <f>SUMIF('Division Lvl'!$A$2:$A$418,$B80,'Division Lvl'!AB$2:AB$418)</f>
        <v>13183168.496601559</v>
      </c>
      <c r="S80" s="169">
        <f>SUMIF('Division Lvl'!$A$2:$A$418,$B80,'Division Lvl'!AC$2:AC$418)</f>
        <v>13512747.709016597</v>
      </c>
      <c r="T80" s="169">
        <f>SUMIF('Division Lvl'!$A$2:$A$418,$B80,'Division Lvl'!AD$2:AD$418)</f>
        <v>0</v>
      </c>
      <c r="U80" s="169">
        <f>SUMIF('Division Lvl'!$A$2:$A$418,$B80,'Division Lvl'!AE$2:AE$418)</f>
        <v>0</v>
      </c>
      <c r="V80" s="170">
        <f>SUMIF('Division Lvl'!$A$2:$A$418,$B80,'Division Lvl'!AF$2:AF$418)</f>
        <v>0</v>
      </c>
      <c r="W80" s="170">
        <f>SUMIF('Division Lvl'!$A$2:$A$418,$B80,'Division Lvl'!AG$2:AG$418)</f>
        <v>0</v>
      </c>
      <c r="X80" s="165">
        <f t="shared" si="4"/>
        <v>29130000</v>
      </c>
      <c r="Y80" s="171">
        <f t="shared" si="5"/>
        <v>33126730.106399402</v>
      </c>
      <c r="Z80" s="172"/>
    </row>
    <row r="81" spans="1:26" x14ac:dyDescent="0.25">
      <c r="A81" s="163" t="str">
        <f>INDEX('Division Lvl'!$AO$2:$AO$418,MATCH(B81,'Division Lvl'!$A$2:$A$418,0))</f>
        <v>PR</v>
      </c>
      <c r="B81" s="164" t="s">
        <v>208</v>
      </c>
      <c r="C81" s="130" t="str">
        <f>INDEX('Division Lvl'!$B$2:$B$418,MATCH(B81,'Division Lvl'!$A$2:$A$418,0))</f>
        <v>Marsden Park (residential) 132/11kV ZS - stage 2</v>
      </c>
      <c r="D81" s="165">
        <f>SUMIF('Division Lvl'!$A$2:$A$418,$B81,'Division Lvl'!I$2:I$418)</f>
        <v>3064000</v>
      </c>
      <c r="E81" s="166">
        <f>SUMIF('Division Lvl'!$A$2:$A$418,$B81,'Division Lvl'!J$2:J$418)</f>
        <v>3064000</v>
      </c>
      <c r="F81" s="166">
        <f>SUMIF('Division Lvl'!$A$2:$A$418,$B81,'Division Lvl'!K$2:K$418)</f>
        <v>0</v>
      </c>
      <c r="G81" s="166">
        <f>SUMIF('Division Lvl'!$A$2:$A$418,$B81,'Division Lvl'!L$2:L$418)</f>
        <v>0</v>
      </c>
      <c r="H81" s="166">
        <f>SUMIF('Division Lvl'!$A$2:$A$418,$B81,'Division Lvl'!M$2:M$418)</f>
        <v>0</v>
      </c>
      <c r="I81" s="166">
        <f>SUMIF('Division Lvl'!$A$2:$A$418,$B81,'Division Lvl'!N$2:N$418)</f>
        <v>0</v>
      </c>
      <c r="J81" s="166">
        <f>SUMIF('Division Lvl'!$A$2:$A$418,$B81,'Division Lvl'!O$2:O$418)</f>
        <v>0</v>
      </c>
      <c r="K81" s="166">
        <f>SUMIF('Division Lvl'!$A$2:$A$418,$B81,'Division Lvl'!P$2:P$418)</f>
        <v>0</v>
      </c>
      <c r="L81" s="166">
        <f>SUMIF('Division Lvl'!$A$2:$A$418,$B81,'Division Lvl'!Q$2:Q$418)</f>
        <v>0</v>
      </c>
      <c r="M81" s="167">
        <f>SUMIF('Division Lvl'!$A$2:$A$418,$B81,'Division Lvl'!R$2:R$418)</f>
        <v>0</v>
      </c>
      <c r="N81" s="168">
        <f>SUMIF('Division Lvl'!$A$2:$A$418,$B81,'Division Lvl'!X$2:X$418)</f>
        <v>3140599.9999999995</v>
      </c>
      <c r="O81" s="169">
        <f>SUMIF('Division Lvl'!$A$2:$A$418,$B81,'Division Lvl'!Y$2:Y$418)</f>
        <v>3219114.9999999995</v>
      </c>
      <c r="P81" s="169">
        <f>SUMIF('Division Lvl'!$A$2:$A$418,$B81,'Division Lvl'!Z$2:Z$418)</f>
        <v>0</v>
      </c>
      <c r="Q81" s="169">
        <f>SUMIF('Division Lvl'!$A$2:$A$418,$B81,'Division Lvl'!AA$2:AA$418)</f>
        <v>0</v>
      </c>
      <c r="R81" s="169">
        <f>SUMIF('Division Lvl'!$A$2:$A$418,$B81,'Division Lvl'!AB$2:AB$418)</f>
        <v>0</v>
      </c>
      <c r="S81" s="169">
        <f>SUMIF('Division Lvl'!$A$2:$A$418,$B81,'Division Lvl'!AC$2:AC$418)</f>
        <v>0</v>
      </c>
      <c r="T81" s="169">
        <f>SUMIF('Division Lvl'!$A$2:$A$418,$B81,'Division Lvl'!AD$2:AD$418)</f>
        <v>0</v>
      </c>
      <c r="U81" s="169">
        <f>SUMIF('Division Lvl'!$A$2:$A$418,$B81,'Division Lvl'!AE$2:AE$418)</f>
        <v>0</v>
      </c>
      <c r="V81" s="170">
        <f>SUMIF('Division Lvl'!$A$2:$A$418,$B81,'Division Lvl'!AF$2:AF$418)</f>
        <v>0</v>
      </c>
      <c r="W81" s="170">
        <f>SUMIF('Division Lvl'!$A$2:$A$418,$B81,'Division Lvl'!AG$2:AG$418)</f>
        <v>0</v>
      </c>
      <c r="X81" s="165">
        <f t="shared" si="4"/>
        <v>6128000</v>
      </c>
      <c r="Y81" s="171">
        <f t="shared" si="5"/>
        <v>6359714.9999999991</v>
      </c>
      <c r="Z81" s="172"/>
    </row>
    <row r="82" spans="1:26" x14ac:dyDescent="0.25">
      <c r="A82" s="163" t="str">
        <f>INDEX('Division Lvl'!$AO$2:$AO$418,MATCH(B82,'Division Lvl'!$A$2:$A$418,0))</f>
        <v>PR</v>
      </c>
      <c r="B82" s="163" t="s">
        <v>209</v>
      </c>
      <c r="C82" s="130" t="str">
        <f>INDEX('Division Lvl'!$B$2:$B$418,MATCH(B82,'Division Lvl'!$A$2:$A$418,0))</f>
        <v>Riverstone east ZS establishment</v>
      </c>
      <c r="D82" s="165">
        <f>SUMIF('Division Lvl'!$A$2:$A$418,$B82,'Division Lvl'!I$2:I$418)</f>
        <v>0</v>
      </c>
      <c r="E82" s="166">
        <f>SUMIF('Division Lvl'!$A$2:$A$418,$B82,'Division Lvl'!J$2:J$418)</f>
        <v>0</v>
      </c>
      <c r="F82" s="166">
        <f>SUMIF('Division Lvl'!$A$2:$A$418,$B82,'Division Lvl'!K$2:K$418)</f>
        <v>4085600</v>
      </c>
      <c r="G82" s="166">
        <f>SUMIF('Division Lvl'!$A$2:$A$418,$B82,'Division Lvl'!L$2:L$418)</f>
        <v>8171200</v>
      </c>
      <c r="H82" s="166">
        <f>SUMIF('Division Lvl'!$A$2:$A$418,$B82,'Division Lvl'!M$2:M$418)</f>
        <v>4671200</v>
      </c>
      <c r="I82" s="166">
        <f>SUMIF('Division Lvl'!$A$2:$A$418,$B82,'Division Lvl'!N$2:N$418)</f>
        <v>3500000</v>
      </c>
      <c r="J82" s="166">
        <f>SUMIF('Division Lvl'!$A$2:$A$418,$B82,'Division Lvl'!O$2:O$418)</f>
        <v>0</v>
      </c>
      <c r="K82" s="166">
        <f>SUMIF('Division Lvl'!$A$2:$A$418,$B82,'Division Lvl'!P$2:P$418)</f>
        <v>0</v>
      </c>
      <c r="L82" s="166">
        <f>SUMIF('Division Lvl'!$A$2:$A$418,$B82,'Division Lvl'!Q$2:Q$418)</f>
        <v>0</v>
      </c>
      <c r="M82" s="167">
        <f>SUMIF('Division Lvl'!$A$2:$A$418,$B82,'Division Lvl'!R$2:R$418)</f>
        <v>0</v>
      </c>
      <c r="N82" s="168">
        <f>SUMIF('Division Lvl'!$A$2:$A$418,$B82,'Division Lvl'!X$2:X$418)</f>
        <v>0</v>
      </c>
      <c r="O82" s="169">
        <f>SUMIF('Division Lvl'!$A$2:$A$418,$B82,'Division Lvl'!Y$2:Y$418)</f>
        <v>0</v>
      </c>
      <c r="P82" s="169">
        <f>SUMIF('Division Lvl'!$A$2:$A$418,$B82,'Division Lvl'!Z$2:Z$418)</f>
        <v>4399744.3374999994</v>
      </c>
      <c r="Q82" s="169">
        <f>SUMIF('Division Lvl'!$A$2:$A$418,$B82,'Division Lvl'!AA$2:AA$418)</f>
        <v>9019475.8918749988</v>
      </c>
      <c r="R82" s="169">
        <f>SUMIF('Division Lvl'!$A$2:$A$418,$B82,'Division Lvl'!AB$2:AB$418)</f>
        <v>5285034.0440546861</v>
      </c>
      <c r="S82" s="169">
        <f>SUMIF('Division Lvl'!$A$2:$A$418,$B82,'Division Lvl'!AC$2:AC$418)</f>
        <v>4058926.9637451158</v>
      </c>
      <c r="T82" s="169">
        <f>SUMIF('Division Lvl'!$A$2:$A$418,$B82,'Division Lvl'!AD$2:AD$418)</f>
        <v>0</v>
      </c>
      <c r="U82" s="169">
        <f>SUMIF('Division Lvl'!$A$2:$A$418,$B82,'Division Lvl'!AE$2:AE$418)</f>
        <v>0</v>
      </c>
      <c r="V82" s="170">
        <f>SUMIF('Division Lvl'!$A$2:$A$418,$B82,'Division Lvl'!AF$2:AF$418)</f>
        <v>0</v>
      </c>
      <c r="W82" s="170">
        <f>SUMIF('Division Lvl'!$A$2:$A$418,$B82,'Division Lvl'!AG$2:AG$418)</f>
        <v>0</v>
      </c>
      <c r="X82" s="165">
        <f t="shared" si="4"/>
        <v>20428000</v>
      </c>
      <c r="Y82" s="171">
        <f t="shared" si="5"/>
        <v>22763181.237174802</v>
      </c>
      <c r="Z82" s="172"/>
    </row>
    <row r="83" spans="1:26" x14ac:dyDescent="0.25">
      <c r="A83" s="163" t="str">
        <f>INDEX('Division Lvl'!$AO$2:$AO$418,MATCH(B83,'Division Lvl'!$A$2:$A$418,0))</f>
        <v>PRL</v>
      </c>
      <c r="B83" s="175" t="s">
        <v>214</v>
      </c>
      <c r="C83" s="130" t="str">
        <f>INDEX('Division Lvl'!$B$2:$B$418,MATCH(B83,'Division Lvl'!$A$2:$A$418,0))</f>
        <v>Riverstone East site purchase</v>
      </c>
      <c r="D83" s="165">
        <f>SUMIF('Division Lvl'!$A$2:$A$418,$B83,'Division Lvl'!I$2:I$418)</f>
        <v>6000000</v>
      </c>
      <c r="E83" s="166">
        <f>SUMIF('Division Lvl'!$A$2:$A$418,$B83,'Division Lvl'!J$2:J$418)</f>
        <v>0</v>
      </c>
      <c r="F83" s="166">
        <f>SUMIF('Division Lvl'!$A$2:$A$418,$B83,'Division Lvl'!K$2:K$418)</f>
        <v>0</v>
      </c>
      <c r="G83" s="166">
        <f>SUMIF('Division Lvl'!$A$2:$A$418,$B83,'Division Lvl'!L$2:L$418)</f>
        <v>0</v>
      </c>
      <c r="H83" s="166">
        <f>SUMIF('Division Lvl'!$A$2:$A$418,$B83,'Division Lvl'!M$2:M$418)</f>
        <v>0</v>
      </c>
      <c r="I83" s="166">
        <f>SUMIF('Division Lvl'!$A$2:$A$418,$B83,'Division Lvl'!N$2:N$418)</f>
        <v>0</v>
      </c>
      <c r="J83" s="166">
        <f>SUMIF('Division Lvl'!$A$2:$A$418,$B83,'Division Lvl'!O$2:O$418)</f>
        <v>0</v>
      </c>
      <c r="K83" s="166">
        <f>SUMIF('Division Lvl'!$A$2:$A$418,$B83,'Division Lvl'!P$2:P$418)</f>
        <v>0</v>
      </c>
      <c r="L83" s="166">
        <f>SUMIF('Division Lvl'!$A$2:$A$418,$B83,'Division Lvl'!Q$2:Q$418)</f>
        <v>0</v>
      </c>
      <c r="M83" s="167">
        <f>SUMIF('Division Lvl'!$A$2:$A$418,$B83,'Division Lvl'!R$2:R$418)</f>
        <v>0</v>
      </c>
      <c r="N83" s="168">
        <f>SUMIF('Division Lvl'!$A$2:$A$418,$B83,'Division Lvl'!X$2:X$418)</f>
        <v>6149999.9999999991</v>
      </c>
      <c r="O83" s="169">
        <f>SUMIF('Division Lvl'!$A$2:$A$418,$B83,'Division Lvl'!Y$2:Y$418)</f>
        <v>0</v>
      </c>
      <c r="P83" s="169">
        <f>SUMIF('Division Lvl'!$A$2:$A$418,$B83,'Division Lvl'!Z$2:Z$418)</f>
        <v>0</v>
      </c>
      <c r="Q83" s="169">
        <f>SUMIF('Division Lvl'!$A$2:$A$418,$B83,'Division Lvl'!AA$2:AA$418)</f>
        <v>0</v>
      </c>
      <c r="R83" s="169">
        <f>SUMIF('Division Lvl'!$A$2:$A$418,$B83,'Division Lvl'!AB$2:AB$418)</f>
        <v>0</v>
      </c>
      <c r="S83" s="169">
        <f>SUMIF('Division Lvl'!$A$2:$A$418,$B83,'Division Lvl'!AC$2:AC$418)</f>
        <v>0</v>
      </c>
      <c r="T83" s="169">
        <f>SUMIF('Division Lvl'!$A$2:$A$418,$B83,'Division Lvl'!AD$2:AD$418)</f>
        <v>0</v>
      </c>
      <c r="U83" s="169">
        <f>SUMIF('Division Lvl'!$A$2:$A$418,$B83,'Division Lvl'!AE$2:AE$418)</f>
        <v>0</v>
      </c>
      <c r="V83" s="170">
        <f>SUMIF('Division Lvl'!$A$2:$A$418,$B83,'Division Lvl'!AF$2:AF$418)</f>
        <v>0</v>
      </c>
      <c r="W83" s="170">
        <f>SUMIF('Division Lvl'!$A$2:$A$418,$B83,'Division Lvl'!AG$2:AG$418)</f>
        <v>0</v>
      </c>
      <c r="X83" s="165">
        <f t="shared" si="4"/>
        <v>6000000</v>
      </c>
      <c r="Y83" s="171">
        <f t="shared" si="5"/>
        <v>6149999.9999999991</v>
      </c>
      <c r="Z83" s="172"/>
    </row>
    <row r="84" spans="1:26" x14ac:dyDescent="0.25">
      <c r="A84" s="163" t="str">
        <f>INDEX('Division Lvl'!$AO$2:$AO$418,MATCH(B84,'Division Lvl'!$A$2:$A$418,0))</f>
        <v>PRL</v>
      </c>
      <c r="B84" s="175" t="s">
        <v>215</v>
      </c>
      <c r="C84" s="130" t="str">
        <f>INDEX('Division Lvl'!$B$2:$B$418,MATCH(B84,'Division Lvl'!$A$2:$A$418,0))</f>
        <v>Oakdale (Southpipe) site purchase</v>
      </c>
      <c r="D84" s="165">
        <f>SUMIF('Division Lvl'!$A$2:$A$418,$B84,'Division Lvl'!I$2:I$418)</f>
        <v>195122</v>
      </c>
      <c r="E84" s="166">
        <f>SUMIF('Division Lvl'!$A$2:$A$418,$B84,'Division Lvl'!J$2:J$418)</f>
        <v>0</v>
      </c>
      <c r="F84" s="166">
        <f>SUMIF('Division Lvl'!$A$2:$A$418,$B84,'Division Lvl'!K$2:K$418)</f>
        <v>0</v>
      </c>
      <c r="G84" s="166">
        <f>SUMIF('Division Lvl'!$A$2:$A$418,$B84,'Division Lvl'!L$2:L$418)</f>
        <v>0</v>
      </c>
      <c r="H84" s="166">
        <f>SUMIF('Division Lvl'!$A$2:$A$418,$B84,'Division Lvl'!M$2:M$418)</f>
        <v>0</v>
      </c>
      <c r="I84" s="166">
        <f>SUMIF('Division Lvl'!$A$2:$A$418,$B84,'Division Lvl'!N$2:N$418)</f>
        <v>0</v>
      </c>
      <c r="J84" s="166">
        <f>SUMIF('Division Lvl'!$A$2:$A$418,$B84,'Division Lvl'!O$2:O$418)</f>
        <v>0</v>
      </c>
      <c r="K84" s="166">
        <f>SUMIF('Division Lvl'!$A$2:$A$418,$B84,'Division Lvl'!P$2:P$418)</f>
        <v>0</v>
      </c>
      <c r="L84" s="166">
        <f>SUMIF('Division Lvl'!$A$2:$A$418,$B84,'Division Lvl'!Q$2:Q$418)</f>
        <v>0</v>
      </c>
      <c r="M84" s="167">
        <f>SUMIF('Division Lvl'!$A$2:$A$418,$B84,'Division Lvl'!R$2:R$418)</f>
        <v>0</v>
      </c>
      <c r="N84" s="168">
        <f>SUMIF('Division Lvl'!$A$2:$A$418,$B84,'Division Lvl'!X$2:X$418)</f>
        <v>200000.05</v>
      </c>
      <c r="O84" s="169">
        <f>SUMIF('Division Lvl'!$A$2:$A$418,$B84,'Division Lvl'!Y$2:Y$418)</f>
        <v>0</v>
      </c>
      <c r="P84" s="169">
        <f>SUMIF('Division Lvl'!$A$2:$A$418,$B84,'Division Lvl'!Z$2:Z$418)</f>
        <v>0</v>
      </c>
      <c r="Q84" s="169">
        <f>SUMIF('Division Lvl'!$A$2:$A$418,$B84,'Division Lvl'!AA$2:AA$418)</f>
        <v>0</v>
      </c>
      <c r="R84" s="169">
        <f>SUMIF('Division Lvl'!$A$2:$A$418,$B84,'Division Lvl'!AB$2:AB$418)</f>
        <v>0</v>
      </c>
      <c r="S84" s="169">
        <f>SUMIF('Division Lvl'!$A$2:$A$418,$B84,'Division Lvl'!AC$2:AC$418)</f>
        <v>0</v>
      </c>
      <c r="T84" s="169">
        <f>SUMIF('Division Lvl'!$A$2:$A$418,$B84,'Division Lvl'!AD$2:AD$418)</f>
        <v>0</v>
      </c>
      <c r="U84" s="169">
        <f>SUMIF('Division Lvl'!$A$2:$A$418,$B84,'Division Lvl'!AE$2:AE$418)</f>
        <v>0</v>
      </c>
      <c r="V84" s="170">
        <f>SUMIF('Division Lvl'!$A$2:$A$418,$B84,'Division Lvl'!AF$2:AF$418)</f>
        <v>0</v>
      </c>
      <c r="W84" s="170">
        <f>SUMIF('Division Lvl'!$A$2:$A$418,$B84,'Division Lvl'!AG$2:AG$418)</f>
        <v>0</v>
      </c>
      <c r="X84" s="165">
        <f t="shared" si="4"/>
        <v>195122</v>
      </c>
      <c r="Y84" s="171">
        <f t="shared" si="5"/>
        <v>200000.05</v>
      </c>
      <c r="Z84" s="172"/>
    </row>
    <row r="85" spans="1:26" x14ac:dyDescent="0.25">
      <c r="A85" s="163" t="str">
        <f>INDEX('Division Lvl'!$AO$2:$AO$418,MATCH(B85,'Division Lvl'!$A$2:$A$418,0))</f>
        <v>PR</v>
      </c>
      <c r="B85" s="163" t="s">
        <v>364</v>
      </c>
      <c r="C85" s="130" t="str">
        <f>INDEX('Division Lvl'!$B$2:$B$418,MATCH(B85,'Division Lvl'!$A$2:$A$418,0))</f>
        <v>Box Hill 132/22kV ZS establishment</v>
      </c>
      <c r="D85" s="165">
        <f>SUMIF('Division Lvl'!$A$2:$A$418,$B85,'Division Lvl'!I$2:I$418)</f>
        <v>7169600</v>
      </c>
      <c r="E85" s="166">
        <f>SUMIF('Division Lvl'!$A$2:$A$418,$B85,'Division Lvl'!J$2:J$418)</f>
        <v>14339200</v>
      </c>
      <c r="F85" s="166">
        <f>SUMIF('Division Lvl'!$A$2:$A$418,$B85,'Division Lvl'!K$2:K$418)</f>
        <v>14339200</v>
      </c>
      <c r="G85" s="166">
        <f>SUMIF('Division Lvl'!$A$2:$A$418,$B85,'Division Lvl'!L$2:L$418)</f>
        <v>0</v>
      </c>
      <c r="H85" s="166">
        <f>SUMIF('Division Lvl'!$A$2:$A$418,$B85,'Division Lvl'!M$2:M$418)</f>
        <v>0</v>
      </c>
      <c r="I85" s="166">
        <f>SUMIF('Division Lvl'!$A$2:$A$418,$B85,'Division Lvl'!N$2:N$418)</f>
        <v>0</v>
      </c>
      <c r="J85" s="166">
        <f>SUMIF('Division Lvl'!$A$2:$A$418,$B85,'Division Lvl'!O$2:O$418)</f>
        <v>0</v>
      </c>
      <c r="K85" s="166">
        <f>SUMIF('Division Lvl'!$A$2:$A$418,$B85,'Division Lvl'!P$2:P$418)</f>
        <v>0</v>
      </c>
      <c r="L85" s="166">
        <f>SUMIF('Division Lvl'!$A$2:$A$418,$B85,'Division Lvl'!Q$2:Q$418)</f>
        <v>0</v>
      </c>
      <c r="M85" s="167">
        <f>SUMIF('Division Lvl'!$A$2:$A$418,$B85,'Division Lvl'!R$2:R$418)</f>
        <v>0</v>
      </c>
      <c r="N85" s="168">
        <f>SUMIF('Division Lvl'!$A$2:$A$418,$B85,'Division Lvl'!X$2:X$418)</f>
        <v>7348839.9999999991</v>
      </c>
      <c r="O85" s="169">
        <f>SUMIF('Division Lvl'!$A$2:$A$418,$B85,'Division Lvl'!Y$2:Y$418)</f>
        <v>15065121.999999998</v>
      </c>
      <c r="P85" s="169">
        <f>SUMIF('Division Lvl'!$A$2:$A$418,$B85,'Division Lvl'!Z$2:Z$418)</f>
        <v>15441750.049999999</v>
      </c>
      <c r="Q85" s="169">
        <f>SUMIF('Division Lvl'!$A$2:$A$418,$B85,'Division Lvl'!AA$2:AA$418)</f>
        <v>0</v>
      </c>
      <c r="R85" s="169">
        <f>SUMIF('Division Lvl'!$A$2:$A$418,$B85,'Division Lvl'!AB$2:AB$418)</f>
        <v>0</v>
      </c>
      <c r="S85" s="169">
        <f>SUMIF('Division Lvl'!$A$2:$A$418,$B85,'Division Lvl'!AC$2:AC$418)</f>
        <v>0</v>
      </c>
      <c r="T85" s="169">
        <f>SUMIF('Division Lvl'!$A$2:$A$418,$B85,'Division Lvl'!AD$2:AD$418)</f>
        <v>0</v>
      </c>
      <c r="U85" s="169">
        <f>SUMIF('Division Lvl'!$A$2:$A$418,$B85,'Division Lvl'!AE$2:AE$418)</f>
        <v>0</v>
      </c>
      <c r="V85" s="170">
        <f>SUMIF('Division Lvl'!$A$2:$A$418,$B85,'Division Lvl'!AF$2:AF$418)</f>
        <v>0</v>
      </c>
      <c r="W85" s="170">
        <f>SUMIF('Division Lvl'!$A$2:$A$418,$B85,'Division Lvl'!AG$2:AG$418)</f>
        <v>0</v>
      </c>
      <c r="X85" s="165">
        <f t="shared" si="4"/>
        <v>35848000</v>
      </c>
      <c r="Y85" s="171">
        <f t="shared" si="5"/>
        <v>37855712.049999997</v>
      </c>
      <c r="Z85" s="172"/>
    </row>
    <row r="86" spans="1:26" x14ac:dyDescent="0.25">
      <c r="A86" s="163" t="str">
        <f>INDEX('Division Lvl'!$AO$2:$AO$418,MATCH(B86,'Division Lvl'!$A$2:$A$418,0))</f>
        <v>PRL</v>
      </c>
      <c r="B86" s="175" t="s">
        <v>736</v>
      </c>
      <c r="C86" s="130" t="str">
        <f>INDEX('Division Lvl'!$B$2:$B$418,MATCH(B86,'Division Lvl'!$A$2:$A$418,0))</f>
        <v>Acquire improved site for West Dapto ZS</v>
      </c>
      <c r="D86" s="165">
        <f>SUMIF('Division Lvl'!$A$2:$A$418,$B86,'Division Lvl'!I$2:I$418)</f>
        <v>2000000</v>
      </c>
      <c r="E86" s="166">
        <f>SUMIF('Division Lvl'!$A$2:$A$418,$B86,'Division Lvl'!J$2:J$418)</f>
        <v>0</v>
      </c>
      <c r="F86" s="166">
        <f>SUMIF('Division Lvl'!$A$2:$A$418,$B86,'Division Lvl'!K$2:K$418)</f>
        <v>0</v>
      </c>
      <c r="G86" s="166">
        <f>SUMIF('Division Lvl'!$A$2:$A$418,$B86,'Division Lvl'!L$2:L$418)</f>
        <v>0</v>
      </c>
      <c r="H86" s="166">
        <f>SUMIF('Division Lvl'!$A$2:$A$418,$B86,'Division Lvl'!M$2:M$418)</f>
        <v>0</v>
      </c>
      <c r="I86" s="166">
        <f>SUMIF('Division Lvl'!$A$2:$A$418,$B86,'Division Lvl'!N$2:N$418)</f>
        <v>0</v>
      </c>
      <c r="J86" s="166">
        <f>SUMIF('Division Lvl'!$A$2:$A$418,$B86,'Division Lvl'!O$2:O$418)</f>
        <v>0</v>
      </c>
      <c r="K86" s="166">
        <f>SUMIF('Division Lvl'!$A$2:$A$418,$B86,'Division Lvl'!P$2:P$418)</f>
        <v>0</v>
      </c>
      <c r="L86" s="166">
        <f>SUMIF('Division Lvl'!$A$2:$A$418,$B86,'Division Lvl'!Q$2:Q$418)</f>
        <v>0</v>
      </c>
      <c r="M86" s="167">
        <f>SUMIF('Division Lvl'!$A$2:$A$418,$B86,'Division Lvl'!R$2:R$418)</f>
        <v>0</v>
      </c>
      <c r="N86" s="168">
        <f>SUMIF('Division Lvl'!$A$2:$A$418,$B86,'Division Lvl'!X$2:X$418)</f>
        <v>2049999.9999999998</v>
      </c>
      <c r="O86" s="169">
        <f>SUMIF('Division Lvl'!$A$2:$A$418,$B86,'Division Lvl'!Y$2:Y$418)</f>
        <v>0</v>
      </c>
      <c r="P86" s="169">
        <f>SUMIF('Division Lvl'!$A$2:$A$418,$B86,'Division Lvl'!Z$2:Z$418)</f>
        <v>0</v>
      </c>
      <c r="Q86" s="169">
        <f>SUMIF('Division Lvl'!$A$2:$A$418,$B86,'Division Lvl'!AA$2:AA$418)</f>
        <v>0</v>
      </c>
      <c r="R86" s="169">
        <f>SUMIF('Division Lvl'!$A$2:$A$418,$B86,'Division Lvl'!AB$2:AB$418)</f>
        <v>0</v>
      </c>
      <c r="S86" s="169">
        <f>SUMIF('Division Lvl'!$A$2:$A$418,$B86,'Division Lvl'!AC$2:AC$418)</f>
        <v>0</v>
      </c>
      <c r="T86" s="169">
        <f>SUMIF('Division Lvl'!$A$2:$A$418,$B86,'Division Lvl'!AD$2:AD$418)</f>
        <v>0</v>
      </c>
      <c r="U86" s="169">
        <f>SUMIF('Division Lvl'!$A$2:$A$418,$B86,'Division Lvl'!AE$2:AE$418)</f>
        <v>0</v>
      </c>
      <c r="V86" s="170">
        <f>SUMIF('Division Lvl'!$A$2:$A$418,$B86,'Division Lvl'!AF$2:AF$418)</f>
        <v>0</v>
      </c>
      <c r="W86" s="170">
        <f>SUMIF('Division Lvl'!$A$2:$A$418,$B86,'Division Lvl'!AG$2:AG$418)</f>
        <v>0</v>
      </c>
      <c r="X86" s="165">
        <f t="shared" si="4"/>
        <v>2000000</v>
      </c>
      <c r="Y86" s="171">
        <f t="shared" si="5"/>
        <v>2049999.9999999998</v>
      </c>
      <c r="Z86" s="172"/>
    </row>
    <row r="87" spans="1:26" x14ac:dyDescent="0.25">
      <c r="A87" s="163" t="str">
        <f>INDEX('Division Lvl'!$AO$2:$AO$418,MATCH(B87,'Division Lvl'!$A$2:$A$418,0))</f>
        <v>PR</v>
      </c>
      <c r="B87" s="163" t="s">
        <v>737</v>
      </c>
      <c r="C87" s="130" t="str">
        <f>INDEX('Division Lvl'!$B$2:$B$418,MATCH(B87,'Division Lvl'!$A$2:$A$418,0))</f>
        <v>Camellia TS connection works for Ausgrid</v>
      </c>
      <c r="D87" s="165">
        <f>SUMIF('Division Lvl'!$A$2:$A$418,$B87,'Division Lvl'!I$2:I$418)</f>
        <v>274973</v>
      </c>
      <c r="E87" s="166">
        <f>SUMIF('Division Lvl'!$A$2:$A$418,$B87,'Division Lvl'!J$2:J$418)</f>
        <v>104989</v>
      </c>
      <c r="F87" s="166">
        <f>SUMIF('Division Lvl'!$A$2:$A$418,$B87,'Division Lvl'!K$2:K$418)</f>
        <v>0</v>
      </c>
      <c r="G87" s="166">
        <f>SUMIF('Division Lvl'!$A$2:$A$418,$B87,'Division Lvl'!L$2:L$418)</f>
        <v>0</v>
      </c>
      <c r="H87" s="166">
        <f>SUMIF('Division Lvl'!$A$2:$A$418,$B87,'Division Lvl'!M$2:M$418)</f>
        <v>0</v>
      </c>
      <c r="I87" s="166">
        <f>SUMIF('Division Lvl'!$A$2:$A$418,$B87,'Division Lvl'!N$2:N$418)</f>
        <v>0</v>
      </c>
      <c r="J87" s="166">
        <f>SUMIF('Division Lvl'!$A$2:$A$418,$B87,'Division Lvl'!O$2:O$418)</f>
        <v>0</v>
      </c>
      <c r="K87" s="166">
        <f>SUMIF('Division Lvl'!$A$2:$A$418,$B87,'Division Lvl'!P$2:P$418)</f>
        <v>0</v>
      </c>
      <c r="L87" s="166">
        <f>SUMIF('Division Lvl'!$A$2:$A$418,$B87,'Division Lvl'!Q$2:Q$418)</f>
        <v>0</v>
      </c>
      <c r="M87" s="167">
        <f>SUMIF('Division Lvl'!$A$2:$A$418,$B87,'Division Lvl'!R$2:R$418)</f>
        <v>0</v>
      </c>
      <c r="N87" s="168">
        <f>SUMIF('Division Lvl'!$A$2:$A$418,$B87,'Division Lvl'!X$2:X$418)</f>
        <v>281847.32499999995</v>
      </c>
      <c r="O87" s="169">
        <f>SUMIF('Division Lvl'!$A$2:$A$418,$B87,'Division Lvl'!Y$2:Y$418)</f>
        <v>110304.06812499999</v>
      </c>
      <c r="P87" s="169">
        <f>SUMIF('Division Lvl'!$A$2:$A$418,$B87,'Division Lvl'!Z$2:Z$418)</f>
        <v>0</v>
      </c>
      <c r="Q87" s="169">
        <f>SUMIF('Division Lvl'!$A$2:$A$418,$B87,'Division Lvl'!AA$2:AA$418)</f>
        <v>0</v>
      </c>
      <c r="R87" s="169">
        <f>SUMIF('Division Lvl'!$A$2:$A$418,$B87,'Division Lvl'!AB$2:AB$418)</f>
        <v>0</v>
      </c>
      <c r="S87" s="169">
        <f>SUMIF('Division Lvl'!$A$2:$A$418,$B87,'Division Lvl'!AC$2:AC$418)</f>
        <v>0</v>
      </c>
      <c r="T87" s="169">
        <f>SUMIF('Division Lvl'!$A$2:$A$418,$B87,'Division Lvl'!AD$2:AD$418)</f>
        <v>0</v>
      </c>
      <c r="U87" s="169">
        <f>SUMIF('Division Lvl'!$A$2:$A$418,$B87,'Division Lvl'!AE$2:AE$418)</f>
        <v>0</v>
      </c>
      <c r="V87" s="170">
        <f>SUMIF('Division Lvl'!$A$2:$A$418,$B87,'Division Lvl'!AF$2:AF$418)</f>
        <v>0</v>
      </c>
      <c r="W87" s="170">
        <f>SUMIF('Division Lvl'!$A$2:$A$418,$B87,'Division Lvl'!AG$2:AG$418)</f>
        <v>0</v>
      </c>
      <c r="X87" s="165">
        <f t="shared" si="4"/>
        <v>379962</v>
      </c>
      <c r="Y87" s="171">
        <f t="shared" si="5"/>
        <v>392151.39312499994</v>
      </c>
      <c r="Z87" s="172"/>
    </row>
    <row r="88" spans="1:26" x14ac:dyDescent="0.25">
      <c r="A88" s="163" t="str">
        <f>INDEX('Division Lvl'!$AO$2:$AO$418,MATCH(B88,'Division Lvl'!$A$2:$A$418,0))</f>
        <v>PR</v>
      </c>
      <c r="B88" s="163" t="s">
        <v>723</v>
      </c>
      <c r="C88" s="130" t="str">
        <f>INDEX('Division Lvl'!$B$2:$B$418,MATCH(B88,'Division Lvl'!$A$2:$A$418,0))</f>
        <v>Supply to Luddenham Science Park</v>
      </c>
      <c r="D88" s="165">
        <f>SUMIF('Division Lvl'!$A$2:$A$418,$B88,'Division Lvl'!I$2:I$418)</f>
        <v>0</v>
      </c>
      <c r="E88" s="166">
        <f>SUMIF('Division Lvl'!$A$2:$A$418,$B88,'Division Lvl'!J$2:J$418)</f>
        <v>0</v>
      </c>
      <c r="F88" s="166">
        <f>SUMIF('Division Lvl'!$A$2:$A$418,$B88,'Division Lvl'!K$2:K$418)</f>
        <v>0</v>
      </c>
      <c r="G88" s="166">
        <f>SUMIF('Division Lvl'!$A$2:$A$418,$B88,'Division Lvl'!L$2:L$418)</f>
        <v>8617000</v>
      </c>
      <c r="H88" s="166">
        <f>SUMIF('Division Lvl'!$A$2:$A$418,$B88,'Division Lvl'!M$2:M$418)</f>
        <v>17234000</v>
      </c>
      <c r="I88" s="166">
        <f>SUMIF('Division Lvl'!$A$2:$A$418,$B88,'Division Lvl'!N$2:N$418)</f>
        <v>17234000</v>
      </c>
      <c r="J88" s="166">
        <f>SUMIF('Division Lvl'!$A$2:$A$418,$B88,'Division Lvl'!O$2:O$418)</f>
        <v>0</v>
      </c>
      <c r="K88" s="166">
        <f>SUMIF('Division Lvl'!$A$2:$A$418,$B88,'Division Lvl'!P$2:P$418)</f>
        <v>0</v>
      </c>
      <c r="L88" s="166">
        <f>SUMIF('Division Lvl'!$A$2:$A$418,$B88,'Division Lvl'!Q$2:Q$418)</f>
        <v>0</v>
      </c>
      <c r="M88" s="167">
        <f>SUMIF('Division Lvl'!$A$2:$A$418,$B88,'Division Lvl'!R$2:R$418)</f>
        <v>0</v>
      </c>
      <c r="N88" s="168">
        <f>SUMIF('Division Lvl'!$A$2:$A$418,$B88,'Division Lvl'!X$2:X$418)</f>
        <v>0</v>
      </c>
      <c r="O88" s="169">
        <f>SUMIF('Division Lvl'!$A$2:$A$418,$B88,'Division Lvl'!Y$2:Y$418)</f>
        <v>0</v>
      </c>
      <c r="P88" s="169">
        <f>SUMIF('Division Lvl'!$A$2:$A$418,$B88,'Division Lvl'!Z$2:Z$418)</f>
        <v>0</v>
      </c>
      <c r="Q88" s="169">
        <f>SUMIF('Division Lvl'!$A$2:$A$418,$B88,'Division Lvl'!AA$2:AA$418)</f>
        <v>9511555.6785156224</v>
      </c>
      <c r="R88" s="169">
        <f>SUMIF('Division Lvl'!$A$2:$A$418,$B88,'Division Lvl'!AB$2:AB$418)</f>
        <v>19498689.140957024</v>
      </c>
      <c r="S88" s="169">
        <f>SUMIF('Division Lvl'!$A$2:$A$418,$B88,'Division Lvl'!AC$2:AC$418)</f>
        <v>19986156.369480949</v>
      </c>
      <c r="T88" s="169">
        <f>SUMIF('Division Lvl'!$A$2:$A$418,$B88,'Division Lvl'!AD$2:AD$418)</f>
        <v>0</v>
      </c>
      <c r="U88" s="169">
        <f>SUMIF('Division Lvl'!$A$2:$A$418,$B88,'Division Lvl'!AE$2:AE$418)</f>
        <v>0</v>
      </c>
      <c r="V88" s="170">
        <f>SUMIF('Division Lvl'!$A$2:$A$418,$B88,'Division Lvl'!AF$2:AF$418)</f>
        <v>0</v>
      </c>
      <c r="W88" s="170">
        <f>SUMIF('Division Lvl'!$A$2:$A$418,$B88,'Division Lvl'!AG$2:AG$418)</f>
        <v>0</v>
      </c>
      <c r="X88" s="165">
        <f t="shared" si="4"/>
        <v>43085000</v>
      </c>
      <c r="Y88" s="171">
        <f t="shared" si="5"/>
        <v>48996401.188953593</v>
      </c>
      <c r="Z88" s="172"/>
    </row>
    <row r="89" spans="1:26" x14ac:dyDescent="0.25">
      <c r="A89" s="163" t="str">
        <f>INDEX('Division Lvl'!$AO$2:$AO$418,MATCH(B89,'Division Lvl'!$A$2:$A$418,0))</f>
        <v>PR</v>
      </c>
      <c r="B89" s="175" t="s">
        <v>738</v>
      </c>
      <c r="C89" s="130" t="str">
        <f>INDEX('Division Lvl'!$B$2:$B$418,MATCH(B89,'Division Lvl'!$A$2:$A$418,0))</f>
        <v>Establish Mt Gilead ZS</v>
      </c>
      <c r="D89" s="165">
        <f>SUMIF('Division Lvl'!$A$2:$A$418,$B89,'Division Lvl'!I$2:I$418)</f>
        <v>0</v>
      </c>
      <c r="E89" s="166">
        <f>SUMIF('Division Lvl'!$A$2:$A$418,$B89,'Division Lvl'!J$2:J$418)</f>
        <v>0</v>
      </c>
      <c r="F89" s="166">
        <f>SUMIF('Division Lvl'!$A$2:$A$418,$B89,'Division Lvl'!K$2:K$418)</f>
        <v>4044600</v>
      </c>
      <c r="G89" s="166">
        <f>SUMIF('Division Lvl'!$A$2:$A$418,$B89,'Division Lvl'!L$2:L$418)</f>
        <v>8089200</v>
      </c>
      <c r="H89" s="166">
        <f>SUMIF('Division Lvl'!$A$2:$A$418,$B89,'Division Lvl'!M$2:M$418)</f>
        <v>4589200</v>
      </c>
      <c r="I89" s="166">
        <f>SUMIF('Division Lvl'!$A$2:$A$418,$B89,'Division Lvl'!N$2:N$418)</f>
        <v>3500000</v>
      </c>
      <c r="J89" s="166">
        <f>SUMIF('Division Lvl'!$A$2:$A$418,$B89,'Division Lvl'!O$2:O$418)</f>
        <v>0</v>
      </c>
      <c r="K89" s="166">
        <f>SUMIF('Division Lvl'!$A$2:$A$418,$B89,'Division Lvl'!P$2:P$418)</f>
        <v>0</v>
      </c>
      <c r="L89" s="166">
        <f>SUMIF('Division Lvl'!$A$2:$A$418,$B89,'Division Lvl'!Q$2:Q$418)</f>
        <v>0</v>
      </c>
      <c r="M89" s="167">
        <f>SUMIF('Division Lvl'!$A$2:$A$418,$B89,'Division Lvl'!R$2:R$418)</f>
        <v>0</v>
      </c>
      <c r="N89" s="168">
        <f>SUMIF('Division Lvl'!$A$2:$A$418,$B89,'Division Lvl'!X$2:X$418)</f>
        <v>0</v>
      </c>
      <c r="O89" s="169">
        <f>SUMIF('Division Lvl'!$A$2:$A$418,$B89,'Division Lvl'!Y$2:Y$418)</f>
        <v>0</v>
      </c>
      <c r="P89" s="169">
        <f>SUMIF('Division Lvl'!$A$2:$A$418,$B89,'Division Lvl'!Z$2:Z$418)</f>
        <v>4355591.8218749994</v>
      </c>
      <c r="Q89" s="169">
        <f>SUMIF('Division Lvl'!$A$2:$A$418,$B89,'Division Lvl'!AA$2:AA$418)</f>
        <v>8928963.2348437477</v>
      </c>
      <c r="R89" s="169">
        <f>SUMIF('Division Lvl'!$A$2:$A$418,$B89,'Division Lvl'!AB$2:AB$418)</f>
        <v>5192258.5705976542</v>
      </c>
      <c r="S89" s="169">
        <f>SUMIF('Division Lvl'!$A$2:$A$418,$B89,'Division Lvl'!AC$2:AC$418)</f>
        <v>4058926.9637451158</v>
      </c>
      <c r="T89" s="169">
        <f>SUMIF('Division Lvl'!$A$2:$A$418,$B89,'Division Lvl'!AD$2:AD$418)</f>
        <v>0</v>
      </c>
      <c r="U89" s="169">
        <f>SUMIF('Division Lvl'!$A$2:$A$418,$B89,'Division Lvl'!AE$2:AE$418)</f>
        <v>0</v>
      </c>
      <c r="V89" s="170">
        <f>SUMIF('Division Lvl'!$A$2:$A$418,$B89,'Division Lvl'!AF$2:AF$418)</f>
        <v>0</v>
      </c>
      <c r="W89" s="170">
        <f>SUMIF('Division Lvl'!$A$2:$A$418,$B89,'Division Lvl'!AG$2:AG$418)</f>
        <v>0</v>
      </c>
      <c r="X89" s="165">
        <f t="shared" si="4"/>
        <v>20223000</v>
      </c>
      <c r="Y89" s="171">
        <f t="shared" si="5"/>
        <v>22535740.591061518</v>
      </c>
      <c r="Z89" s="172"/>
    </row>
    <row r="90" spans="1:26" x14ac:dyDescent="0.25">
      <c r="A90" s="163" t="str">
        <f>INDEX('Division Lvl'!$AO$2:$AO$418,MATCH(B90,'Division Lvl'!$A$2:$A$418,0))</f>
        <v>PR</v>
      </c>
      <c r="B90" s="174" t="s">
        <v>740</v>
      </c>
      <c r="C90" s="130" t="str">
        <f>INDEX('Division Lvl'!$B$2:$B$418,MATCH(B90,'Division Lvl'!$A$2:$A$418,0))</f>
        <v>Western Sydney Employment Lands ZS</v>
      </c>
      <c r="D90" s="165">
        <f>SUMIF('Division Lvl'!$A$2:$A$418,$B90,'Division Lvl'!I$2:I$418)</f>
        <v>0</v>
      </c>
      <c r="E90" s="166">
        <f>SUMIF('Division Lvl'!$A$2:$A$418,$B90,'Division Lvl'!J$2:J$418)</f>
        <v>0</v>
      </c>
      <c r="F90" s="166">
        <f>SUMIF('Division Lvl'!$A$2:$A$418,$B90,'Division Lvl'!K$2:K$418)</f>
        <v>4517000</v>
      </c>
      <c r="G90" s="166">
        <f>SUMIF('Division Lvl'!$A$2:$A$418,$B90,'Division Lvl'!L$2:L$418)</f>
        <v>9034000</v>
      </c>
      <c r="H90" s="166">
        <f>SUMIF('Division Lvl'!$A$2:$A$418,$B90,'Division Lvl'!M$2:M$418)</f>
        <v>9034000</v>
      </c>
      <c r="I90" s="166">
        <f>SUMIF('Division Lvl'!$A$2:$A$418,$B90,'Division Lvl'!N$2:N$418)</f>
        <v>0</v>
      </c>
      <c r="J90" s="166">
        <f>SUMIF('Division Lvl'!$A$2:$A$418,$B90,'Division Lvl'!O$2:O$418)</f>
        <v>0</v>
      </c>
      <c r="K90" s="166">
        <f>SUMIF('Division Lvl'!$A$2:$A$418,$B90,'Division Lvl'!P$2:P$418)</f>
        <v>0</v>
      </c>
      <c r="L90" s="166">
        <f>SUMIF('Division Lvl'!$A$2:$A$418,$B90,'Division Lvl'!Q$2:Q$418)</f>
        <v>0</v>
      </c>
      <c r="M90" s="167">
        <f>SUMIF('Division Lvl'!$A$2:$A$418,$B90,'Division Lvl'!R$2:R$418)</f>
        <v>0</v>
      </c>
      <c r="N90" s="168">
        <f>SUMIF('Division Lvl'!$A$2:$A$418,$B90,'Division Lvl'!X$2:X$418)</f>
        <v>0</v>
      </c>
      <c r="O90" s="169">
        <f>SUMIF('Division Lvl'!$A$2:$A$418,$B90,'Division Lvl'!Y$2:Y$418)</f>
        <v>0</v>
      </c>
      <c r="P90" s="169">
        <f>SUMIF('Division Lvl'!$A$2:$A$418,$B90,'Division Lvl'!Z$2:Z$418)</f>
        <v>4864314.9531249991</v>
      </c>
      <c r="Q90" s="169">
        <f>SUMIF('Division Lvl'!$A$2:$A$418,$B90,'Division Lvl'!AA$2:AA$418)</f>
        <v>9971845.6539062485</v>
      </c>
      <c r="R90" s="169">
        <f>SUMIF('Division Lvl'!$A$2:$A$418,$B90,'Division Lvl'!AB$2:AB$418)</f>
        <v>10221141.795253903</v>
      </c>
      <c r="S90" s="169">
        <f>SUMIF('Division Lvl'!$A$2:$A$418,$B90,'Division Lvl'!AC$2:AC$418)</f>
        <v>0</v>
      </c>
      <c r="T90" s="169">
        <f>SUMIF('Division Lvl'!$A$2:$A$418,$B90,'Division Lvl'!AD$2:AD$418)</f>
        <v>0</v>
      </c>
      <c r="U90" s="169">
        <f>SUMIF('Division Lvl'!$A$2:$A$418,$B90,'Division Lvl'!AE$2:AE$418)</f>
        <v>0</v>
      </c>
      <c r="V90" s="170">
        <f>SUMIF('Division Lvl'!$A$2:$A$418,$B90,'Division Lvl'!AF$2:AF$418)</f>
        <v>0</v>
      </c>
      <c r="W90" s="170">
        <f>SUMIF('Division Lvl'!$A$2:$A$418,$B90,'Division Lvl'!AG$2:AG$418)</f>
        <v>0</v>
      </c>
      <c r="X90" s="165">
        <f t="shared" si="4"/>
        <v>22585000</v>
      </c>
      <c r="Y90" s="171">
        <f t="shared" si="5"/>
        <v>25057302.402285151</v>
      </c>
      <c r="Z90" s="172"/>
    </row>
    <row r="91" spans="1:26" x14ac:dyDescent="0.25">
      <c r="A91" s="163" t="str">
        <f>INDEX('Division Lvl'!$AO$2:$AO$418,MATCH(B91,'Division Lvl'!$A$2:$A$418,0))</f>
        <v>PR</v>
      </c>
      <c r="B91" s="174" t="s">
        <v>741</v>
      </c>
      <c r="C91" s="130" t="str">
        <f>INDEX('Division Lvl'!$B$2:$B$418,MATCH(B91,'Division Lvl'!$A$2:$A$418,0))</f>
        <v>Cheriton Avenue 3rd transformer</v>
      </c>
      <c r="D91" s="165">
        <f>SUMIF('Division Lvl'!$A$2:$A$418,$B91,'Division Lvl'!I$2:I$418)</f>
        <v>0</v>
      </c>
      <c r="E91" s="166">
        <f>SUMIF('Division Lvl'!$A$2:$A$418,$B91,'Division Lvl'!J$2:J$418)</f>
        <v>0</v>
      </c>
      <c r="F91" s="166">
        <f>SUMIF('Division Lvl'!$A$2:$A$418,$B91,'Division Lvl'!K$2:K$418)</f>
        <v>0</v>
      </c>
      <c r="G91" s="166">
        <f>SUMIF('Division Lvl'!$A$2:$A$418,$B91,'Division Lvl'!L$2:L$418)</f>
        <v>0</v>
      </c>
      <c r="H91" s="166">
        <f>SUMIF('Division Lvl'!$A$2:$A$418,$B91,'Division Lvl'!M$2:M$418)</f>
        <v>0</v>
      </c>
      <c r="I91" s="166">
        <f>SUMIF('Division Lvl'!$A$2:$A$418,$B91,'Division Lvl'!N$2:N$418)</f>
        <v>0</v>
      </c>
      <c r="J91" s="166">
        <f>SUMIF('Division Lvl'!$A$2:$A$418,$B91,'Division Lvl'!O$2:O$418)</f>
        <v>0</v>
      </c>
      <c r="K91" s="166">
        <f>SUMIF('Division Lvl'!$A$2:$A$418,$B91,'Division Lvl'!P$2:P$418)</f>
        <v>0</v>
      </c>
      <c r="L91" s="166">
        <f>SUMIF('Division Lvl'!$A$2:$A$418,$B91,'Division Lvl'!Q$2:Q$418)</f>
        <v>0</v>
      </c>
      <c r="M91" s="167">
        <f>SUMIF('Division Lvl'!$A$2:$A$418,$B91,'Division Lvl'!R$2:R$418)</f>
        <v>5520000</v>
      </c>
      <c r="N91" s="168">
        <f>SUMIF('Division Lvl'!$A$2:$A$418,$B91,'Division Lvl'!X$2:X$418)</f>
        <v>0</v>
      </c>
      <c r="O91" s="169">
        <f>SUMIF('Division Lvl'!$A$2:$A$418,$B91,'Division Lvl'!Y$2:Y$418)</f>
        <v>0</v>
      </c>
      <c r="P91" s="169">
        <f>SUMIF('Division Lvl'!$A$2:$A$418,$B91,'Division Lvl'!Z$2:Z$418)</f>
        <v>0</v>
      </c>
      <c r="Q91" s="169">
        <f>SUMIF('Division Lvl'!$A$2:$A$418,$B91,'Division Lvl'!AA$2:AA$418)</f>
        <v>0</v>
      </c>
      <c r="R91" s="169">
        <f>SUMIF('Division Lvl'!$A$2:$A$418,$B91,'Division Lvl'!AB$2:AB$418)</f>
        <v>0</v>
      </c>
      <c r="S91" s="169">
        <f>SUMIF('Division Lvl'!$A$2:$A$418,$B91,'Division Lvl'!AC$2:AC$418)</f>
        <v>0</v>
      </c>
      <c r="T91" s="169">
        <f>SUMIF('Division Lvl'!$A$2:$A$418,$B91,'Division Lvl'!AD$2:AD$418)</f>
        <v>0</v>
      </c>
      <c r="U91" s="169">
        <f>SUMIF('Division Lvl'!$A$2:$A$418,$B91,'Division Lvl'!AE$2:AE$418)</f>
        <v>0</v>
      </c>
      <c r="V91" s="170">
        <f>SUMIF('Division Lvl'!$A$2:$A$418,$B91,'Division Lvl'!AF$2:AF$418)</f>
        <v>0</v>
      </c>
      <c r="W91" s="170">
        <f>SUMIF('Division Lvl'!$A$2:$A$418,$B91,'Division Lvl'!AG$2:AG$418)</f>
        <v>7066066.6839638911</v>
      </c>
      <c r="X91" s="165">
        <f t="shared" si="4"/>
        <v>5520000</v>
      </c>
      <c r="Y91" s="171">
        <f t="shared" si="5"/>
        <v>7066066.6839638911</v>
      </c>
      <c r="Z91" s="172"/>
    </row>
    <row r="92" spans="1:26" x14ac:dyDescent="0.25">
      <c r="A92" s="163" t="str">
        <f>INDEX('Division Lvl'!$AO$2:$AO$418,MATCH(B92,'Division Lvl'!$A$2:$A$418,0))</f>
        <v>PR</v>
      </c>
      <c r="B92" s="174" t="s">
        <v>800</v>
      </c>
      <c r="C92" s="130" t="str">
        <f>INDEX('Division Lvl'!$B$2:$B$418,MATCH(B92,'Division Lvl'!$A$2:$A$418,0))</f>
        <v>Feeder 214/215 contraints</v>
      </c>
      <c r="D92" s="165">
        <f>SUMIF('Division Lvl'!$A$2:$A$418,$B92,'Division Lvl'!I$2:I$418)</f>
        <v>5140000</v>
      </c>
      <c r="E92" s="166">
        <f>SUMIF('Division Lvl'!$A$2:$A$418,$B92,'Division Lvl'!J$2:J$418)</f>
        <v>5140000</v>
      </c>
      <c r="F92" s="166">
        <f>SUMIF('Division Lvl'!$A$2:$A$418,$B92,'Division Lvl'!K$2:K$418)</f>
        <v>0</v>
      </c>
      <c r="G92" s="166">
        <f>SUMIF('Division Lvl'!$A$2:$A$418,$B92,'Division Lvl'!L$2:L$418)</f>
        <v>0</v>
      </c>
      <c r="H92" s="166">
        <f>SUMIF('Division Lvl'!$A$2:$A$418,$B92,'Division Lvl'!M$2:M$418)</f>
        <v>0</v>
      </c>
      <c r="I92" s="166">
        <f>SUMIF('Division Lvl'!$A$2:$A$418,$B92,'Division Lvl'!N$2:N$418)</f>
        <v>0</v>
      </c>
      <c r="J92" s="166">
        <f>SUMIF('Division Lvl'!$A$2:$A$418,$B92,'Division Lvl'!O$2:O$418)</f>
        <v>0</v>
      </c>
      <c r="K92" s="166">
        <f>SUMIF('Division Lvl'!$A$2:$A$418,$B92,'Division Lvl'!P$2:P$418)</f>
        <v>0</v>
      </c>
      <c r="L92" s="166">
        <f>SUMIF('Division Lvl'!$A$2:$A$418,$B92,'Division Lvl'!Q$2:Q$418)</f>
        <v>0</v>
      </c>
      <c r="M92" s="167">
        <f>SUMIF('Division Lvl'!$A$2:$A$418,$B92,'Division Lvl'!R$2:R$418)</f>
        <v>0</v>
      </c>
      <c r="N92" s="168">
        <f>SUMIF('Division Lvl'!$A$2:$A$418,$B92,'Division Lvl'!X$2:X$418)</f>
        <v>5268500</v>
      </c>
      <c r="O92" s="169">
        <f>SUMIF('Division Lvl'!$A$2:$A$418,$B92,'Division Lvl'!Y$2:Y$418)</f>
        <v>5400212.5</v>
      </c>
      <c r="P92" s="169">
        <f>SUMIF('Division Lvl'!$A$2:$A$418,$B92,'Division Lvl'!Z$2:Z$418)</f>
        <v>0</v>
      </c>
      <c r="Q92" s="169">
        <f>SUMIF('Division Lvl'!$A$2:$A$418,$B92,'Division Lvl'!AA$2:AA$418)</f>
        <v>0</v>
      </c>
      <c r="R92" s="169">
        <f>SUMIF('Division Lvl'!$A$2:$A$418,$B92,'Division Lvl'!AB$2:AB$418)</f>
        <v>0</v>
      </c>
      <c r="S92" s="169">
        <f>SUMIF('Division Lvl'!$A$2:$A$418,$B92,'Division Lvl'!AC$2:AC$418)</f>
        <v>0</v>
      </c>
      <c r="T92" s="169">
        <f>SUMIF('Division Lvl'!$A$2:$A$418,$B92,'Division Lvl'!AD$2:AD$418)</f>
        <v>0</v>
      </c>
      <c r="U92" s="169">
        <f>SUMIF('Division Lvl'!$A$2:$A$418,$B92,'Division Lvl'!AE$2:AE$418)</f>
        <v>0</v>
      </c>
      <c r="V92" s="170">
        <f>SUMIF('Division Lvl'!$A$2:$A$418,$B92,'Division Lvl'!AF$2:AF$418)</f>
        <v>0</v>
      </c>
      <c r="W92" s="170">
        <f>SUMIF('Division Lvl'!$A$2:$A$418,$B92,'Division Lvl'!AG$2:AG$418)</f>
        <v>0</v>
      </c>
      <c r="X92" s="165">
        <f t="shared" si="4"/>
        <v>10280000</v>
      </c>
      <c r="Y92" s="171">
        <f t="shared" si="5"/>
        <v>10668712.5</v>
      </c>
      <c r="Z92" s="172"/>
    </row>
    <row r="93" spans="1:26" x14ac:dyDescent="0.25">
      <c r="A93" s="163" t="str">
        <f>INDEX('Division Lvl'!$AO$2:$AO$418,MATCH(B93,'Division Lvl'!$A$2:$A$418,0))</f>
        <v>PR</v>
      </c>
      <c r="B93" s="174" t="s">
        <v>801</v>
      </c>
      <c r="C93" s="130" t="str">
        <f>INDEX('Division Lvl'!$B$2:$B$418,MATCH(B93,'Division Lvl'!$A$2:$A$418,0))</f>
        <v>Bringelly ZS augmentation</v>
      </c>
      <c r="D93" s="165">
        <f>SUMIF('Division Lvl'!$A$2:$A$418,$B93,'Division Lvl'!I$2:I$418)</f>
        <v>0</v>
      </c>
      <c r="E93" s="166">
        <f>SUMIF('Division Lvl'!$A$2:$A$418,$B93,'Division Lvl'!J$2:J$418)</f>
        <v>0</v>
      </c>
      <c r="F93" s="166">
        <f>SUMIF('Division Lvl'!$A$2:$A$418,$B93,'Division Lvl'!K$2:K$418)</f>
        <v>0</v>
      </c>
      <c r="G93" s="166">
        <f>SUMIF('Division Lvl'!$A$2:$A$418,$B93,'Division Lvl'!L$2:L$418)</f>
        <v>0</v>
      </c>
      <c r="H93" s="166">
        <f>SUMIF('Division Lvl'!$A$2:$A$418,$B93,'Division Lvl'!M$2:M$418)</f>
        <v>0</v>
      </c>
      <c r="I93" s="166">
        <f>SUMIF('Division Lvl'!$A$2:$A$418,$B93,'Division Lvl'!N$2:N$418)</f>
        <v>4264000</v>
      </c>
      <c r="J93" s="166">
        <f>SUMIF('Division Lvl'!$A$2:$A$418,$B93,'Division Lvl'!O$2:O$418)</f>
        <v>8528000</v>
      </c>
      <c r="K93" s="166">
        <f>SUMIF('Division Lvl'!$A$2:$A$418,$B93,'Division Lvl'!P$2:P$418)</f>
        <v>8528000</v>
      </c>
      <c r="L93" s="166">
        <f>SUMIF('Division Lvl'!$A$2:$A$418,$B93,'Division Lvl'!Q$2:Q$418)</f>
        <v>0</v>
      </c>
      <c r="M93" s="167">
        <f>SUMIF('Division Lvl'!$A$2:$A$418,$B93,'Division Lvl'!R$2:R$418)</f>
        <v>0</v>
      </c>
      <c r="N93" s="168">
        <f>SUMIF('Division Lvl'!$A$2:$A$418,$B93,'Division Lvl'!X$2:X$418)</f>
        <v>0</v>
      </c>
      <c r="O93" s="169">
        <f>SUMIF('Division Lvl'!$A$2:$A$418,$B93,'Division Lvl'!Y$2:Y$418)</f>
        <v>0</v>
      </c>
      <c r="P93" s="169">
        <f>SUMIF('Division Lvl'!$A$2:$A$418,$B93,'Division Lvl'!Z$2:Z$418)</f>
        <v>0</v>
      </c>
      <c r="Q93" s="169">
        <f>SUMIF('Division Lvl'!$A$2:$A$418,$B93,'Division Lvl'!AA$2:AA$418)</f>
        <v>0</v>
      </c>
      <c r="R93" s="169">
        <f>SUMIF('Division Lvl'!$A$2:$A$418,$B93,'Division Lvl'!AB$2:AB$418)</f>
        <v>0</v>
      </c>
      <c r="S93" s="169">
        <f>SUMIF('Division Lvl'!$A$2:$A$418,$B93,'Division Lvl'!AC$2:AC$418)</f>
        <v>4944932.7352597639</v>
      </c>
      <c r="T93" s="169">
        <f>SUMIF('Division Lvl'!$A$2:$A$418,$B93,'Division Lvl'!AD$2:AD$418)</f>
        <v>10137112.107282516</v>
      </c>
      <c r="U93" s="169">
        <f>SUMIF('Division Lvl'!$A$2:$A$418,$B93,'Division Lvl'!AE$2:AE$418)</f>
        <v>10390539.909964578</v>
      </c>
      <c r="V93" s="170">
        <f>SUMIF('Division Lvl'!$A$2:$A$418,$B93,'Division Lvl'!AF$2:AF$418)</f>
        <v>0</v>
      </c>
      <c r="W93" s="170">
        <f>SUMIF('Division Lvl'!$A$2:$A$418,$B93,'Division Lvl'!AG$2:AG$418)</f>
        <v>0</v>
      </c>
      <c r="X93" s="165">
        <f t="shared" si="4"/>
        <v>21320000</v>
      </c>
      <c r="Y93" s="171">
        <f t="shared" si="5"/>
        <v>25472584.75250686</v>
      </c>
      <c r="Z93" s="172"/>
    </row>
    <row r="94" spans="1:26" x14ac:dyDescent="0.25">
      <c r="A94" s="163" t="str">
        <f>INDEX('Division Lvl'!$AO$2:$AO$418,MATCH(B94,'Division Lvl'!$A$2:$A$418,0))</f>
        <v>PR</v>
      </c>
      <c r="B94" s="164" t="s">
        <v>823</v>
      </c>
      <c r="C94" s="130" t="str">
        <f>INDEX('Division Lvl'!$B$2:$B$418,MATCH(B94,'Division Lvl'!$A$2:$A$418,0))</f>
        <v>South Gilead (South Campbelltown)</v>
      </c>
      <c r="D94" s="165">
        <f>SUMIF('Division Lvl'!$A$2:$A$418,$B94,'Division Lvl'!I$2:I$418)</f>
        <v>0</v>
      </c>
      <c r="E94" s="166">
        <f>SUMIF('Division Lvl'!$A$2:$A$418,$B94,'Division Lvl'!J$2:J$418)</f>
        <v>0</v>
      </c>
      <c r="F94" s="166">
        <f>SUMIF('Division Lvl'!$A$2:$A$418,$B94,'Division Lvl'!K$2:K$418)</f>
        <v>0</v>
      </c>
      <c r="G94" s="166">
        <f>SUMIF('Division Lvl'!$A$2:$A$418,$B94,'Division Lvl'!L$2:L$418)</f>
        <v>0</v>
      </c>
      <c r="H94" s="166">
        <f>SUMIF('Division Lvl'!$A$2:$A$418,$B94,'Division Lvl'!M$2:M$418)</f>
        <v>0</v>
      </c>
      <c r="I94" s="166">
        <f>SUMIF('Division Lvl'!$A$2:$A$418,$B94,'Division Lvl'!N$2:N$418)</f>
        <v>4044600</v>
      </c>
      <c r="J94" s="166">
        <f>SUMIF('Division Lvl'!$A$2:$A$418,$B94,'Division Lvl'!O$2:O$418)</f>
        <v>8089200</v>
      </c>
      <c r="K94" s="166">
        <f>SUMIF('Division Lvl'!$A$2:$A$418,$B94,'Division Lvl'!P$2:P$418)</f>
        <v>8089200</v>
      </c>
      <c r="L94" s="166">
        <f>SUMIF('Division Lvl'!$A$2:$A$418,$B94,'Division Lvl'!Q$2:Q$418)</f>
        <v>0</v>
      </c>
      <c r="M94" s="167">
        <f>SUMIF('Division Lvl'!$A$2:$A$418,$B94,'Division Lvl'!R$2:R$418)</f>
        <v>0</v>
      </c>
      <c r="N94" s="168">
        <f>SUMIF('Division Lvl'!$A$2:$A$418,$B94,'Division Lvl'!X$2:X$418)</f>
        <v>0</v>
      </c>
      <c r="O94" s="169">
        <f>SUMIF('Division Lvl'!$A$2:$A$418,$B94,'Division Lvl'!Y$2:Y$418)</f>
        <v>0</v>
      </c>
      <c r="P94" s="169">
        <f>SUMIF('Division Lvl'!$A$2:$A$418,$B94,'Division Lvl'!Z$2:Z$418)</f>
        <v>0</v>
      </c>
      <c r="Q94" s="169">
        <f>SUMIF('Division Lvl'!$A$2:$A$418,$B94,'Division Lvl'!AA$2:AA$418)</f>
        <v>0</v>
      </c>
      <c r="R94" s="169">
        <f>SUMIF('Division Lvl'!$A$2:$A$418,$B94,'Division Lvl'!AB$2:AB$418)</f>
        <v>0</v>
      </c>
      <c r="S94" s="169">
        <f>SUMIF('Division Lvl'!$A$2:$A$418,$B94,'Division Lvl'!AC$2:AC$418)</f>
        <v>4690495.9993038559</v>
      </c>
      <c r="T94" s="169">
        <f>SUMIF('Division Lvl'!$A$2:$A$418,$B94,'Division Lvl'!AD$2:AD$418)</f>
        <v>9615516.7985729054</v>
      </c>
      <c r="U94" s="169">
        <f>SUMIF('Division Lvl'!$A$2:$A$418,$B94,'Division Lvl'!AE$2:AE$418)</f>
        <v>9855904.7185372263</v>
      </c>
      <c r="V94" s="170">
        <f>SUMIF('Division Lvl'!$A$2:$A$418,$B94,'Division Lvl'!AF$2:AF$418)</f>
        <v>0</v>
      </c>
      <c r="W94" s="170">
        <f>SUMIF('Division Lvl'!$A$2:$A$418,$B94,'Division Lvl'!AG$2:AG$418)</f>
        <v>0</v>
      </c>
      <c r="X94" s="165">
        <f t="shared" si="4"/>
        <v>20223000</v>
      </c>
      <c r="Y94" s="171">
        <f t="shared" si="5"/>
        <v>24161917.516413987</v>
      </c>
      <c r="Z94" s="172"/>
    </row>
    <row r="95" spans="1:26" x14ac:dyDescent="0.25">
      <c r="A95" s="163" t="str">
        <f>INDEX('Division Lvl'!$AO$2:$AO$418,MATCH(B95,'Division Lvl'!$A$2:$A$418,0))</f>
        <v>PR</v>
      </c>
      <c r="B95" s="164" t="s">
        <v>824</v>
      </c>
      <c r="C95" s="130" t="str">
        <f>INDEX('Division Lvl'!$B$2:$B$418,MATCH(B95,'Division Lvl'!$A$2:$A$418,0))</f>
        <v>AFIC upgrade Minto, Prospect, Kingswood</v>
      </c>
      <c r="D95" s="165">
        <f>SUMIF('Division Lvl'!$A$2:$A$418,$B95,'Division Lvl'!I$2:I$418)</f>
        <v>311163</v>
      </c>
      <c r="E95" s="166">
        <f>SUMIF('Division Lvl'!$A$2:$A$418,$B95,'Division Lvl'!J$2:J$418)</f>
        <v>0</v>
      </c>
      <c r="F95" s="166">
        <f>SUMIF('Division Lvl'!$A$2:$A$418,$B95,'Division Lvl'!K$2:K$418)</f>
        <v>0</v>
      </c>
      <c r="G95" s="166">
        <f>SUMIF('Division Lvl'!$A$2:$A$418,$B95,'Division Lvl'!L$2:L$418)</f>
        <v>0</v>
      </c>
      <c r="H95" s="166">
        <f>SUMIF('Division Lvl'!$A$2:$A$418,$B95,'Division Lvl'!M$2:M$418)</f>
        <v>0</v>
      </c>
      <c r="I95" s="166">
        <f>SUMIF('Division Lvl'!$A$2:$A$418,$B95,'Division Lvl'!N$2:N$418)</f>
        <v>0</v>
      </c>
      <c r="J95" s="166">
        <f>SUMIF('Division Lvl'!$A$2:$A$418,$B95,'Division Lvl'!O$2:O$418)</f>
        <v>0</v>
      </c>
      <c r="K95" s="166">
        <f>SUMIF('Division Lvl'!$A$2:$A$418,$B95,'Division Lvl'!P$2:P$418)</f>
        <v>0</v>
      </c>
      <c r="L95" s="166">
        <f>SUMIF('Division Lvl'!$A$2:$A$418,$B95,'Division Lvl'!Q$2:Q$418)</f>
        <v>0</v>
      </c>
      <c r="M95" s="167">
        <f>SUMIF('Division Lvl'!$A$2:$A$418,$B95,'Division Lvl'!R$2:R$418)</f>
        <v>0</v>
      </c>
      <c r="N95" s="168">
        <f>SUMIF('Division Lvl'!$A$2:$A$418,$B95,'Division Lvl'!X$2:X$418)</f>
        <v>318942.07499999995</v>
      </c>
      <c r="O95" s="169">
        <f>SUMIF('Division Lvl'!$A$2:$A$418,$B95,'Division Lvl'!Y$2:Y$418)</f>
        <v>0</v>
      </c>
      <c r="P95" s="169">
        <f>SUMIF('Division Lvl'!$A$2:$A$418,$B95,'Division Lvl'!Z$2:Z$418)</f>
        <v>0</v>
      </c>
      <c r="Q95" s="169">
        <f>SUMIF('Division Lvl'!$A$2:$A$418,$B95,'Division Lvl'!AA$2:AA$418)</f>
        <v>0</v>
      </c>
      <c r="R95" s="169">
        <f>SUMIF('Division Lvl'!$A$2:$A$418,$B95,'Division Lvl'!AB$2:AB$418)</f>
        <v>0</v>
      </c>
      <c r="S95" s="169">
        <f>SUMIF('Division Lvl'!$A$2:$A$418,$B95,'Division Lvl'!AC$2:AC$418)</f>
        <v>0</v>
      </c>
      <c r="T95" s="169">
        <f>SUMIF('Division Lvl'!$A$2:$A$418,$B95,'Division Lvl'!AD$2:AD$418)</f>
        <v>0</v>
      </c>
      <c r="U95" s="169">
        <f>SUMIF('Division Lvl'!$A$2:$A$418,$B95,'Division Lvl'!AE$2:AE$418)</f>
        <v>0</v>
      </c>
      <c r="V95" s="170">
        <f>SUMIF('Division Lvl'!$A$2:$A$418,$B95,'Division Lvl'!AF$2:AF$418)</f>
        <v>0</v>
      </c>
      <c r="W95" s="170">
        <f>SUMIF('Division Lvl'!$A$2:$A$418,$B95,'Division Lvl'!AG$2:AG$418)</f>
        <v>0</v>
      </c>
      <c r="X95" s="165">
        <f t="shared" si="4"/>
        <v>311163</v>
      </c>
      <c r="Y95" s="171">
        <f t="shared" si="5"/>
        <v>318942.07499999995</v>
      </c>
      <c r="Z95" s="172"/>
    </row>
    <row r="96" spans="1:26" x14ac:dyDescent="0.25">
      <c r="A96" s="163" t="str">
        <f>INDEX('Division Lvl'!$AO$2:$AO$418,MATCH(B96,'Division Lvl'!$A$2:$A$418,0))</f>
        <v>PR</v>
      </c>
      <c r="B96" s="164" t="s">
        <v>825</v>
      </c>
      <c r="C96" s="130" t="str">
        <f>INDEX('Division Lvl'!$B$2:$B$418,MATCH(B96,'Division Lvl'!$A$2:$A$418,0))</f>
        <v>Western Sydney Airport 132kV supply</v>
      </c>
      <c r="D96" s="165">
        <f>SUMIF('Division Lvl'!$A$2:$A$418,$B96,'Division Lvl'!I$2:I$418)</f>
        <v>0</v>
      </c>
      <c r="E96" s="166">
        <f>SUMIF('Division Lvl'!$A$2:$A$418,$B96,'Division Lvl'!J$2:J$418)</f>
        <v>0</v>
      </c>
      <c r="F96" s="166">
        <f>SUMIF('Division Lvl'!$A$2:$A$418,$B96,'Division Lvl'!K$2:K$418)</f>
        <v>15509167</v>
      </c>
      <c r="G96" s="166">
        <f>SUMIF('Division Lvl'!$A$2:$A$418,$B96,'Division Lvl'!L$2:L$418)</f>
        <v>15509167</v>
      </c>
      <c r="H96" s="166">
        <f>SUMIF('Division Lvl'!$A$2:$A$418,$B96,'Division Lvl'!M$2:M$418)</f>
        <v>15509167</v>
      </c>
      <c r="I96" s="166">
        <f>SUMIF('Division Lvl'!$A$2:$A$418,$B96,'Division Lvl'!N$2:N$418)</f>
        <v>0</v>
      </c>
      <c r="J96" s="166">
        <f>SUMIF('Division Lvl'!$A$2:$A$418,$B96,'Division Lvl'!O$2:O$418)</f>
        <v>0</v>
      </c>
      <c r="K96" s="166">
        <f>SUMIF('Division Lvl'!$A$2:$A$418,$B96,'Division Lvl'!P$2:P$418)</f>
        <v>0</v>
      </c>
      <c r="L96" s="166">
        <f>SUMIF('Division Lvl'!$A$2:$A$418,$B96,'Division Lvl'!Q$2:Q$418)</f>
        <v>0</v>
      </c>
      <c r="M96" s="167">
        <f>SUMIF('Division Lvl'!$A$2:$A$418,$B96,'Division Lvl'!R$2:R$418)</f>
        <v>0</v>
      </c>
      <c r="N96" s="168">
        <f>SUMIF('Division Lvl'!$A$2:$A$418,$B96,'Division Lvl'!X$2:X$418)</f>
        <v>0</v>
      </c>
      <c r="O96" s="169">
        <f>SUMIF('Division Lvl'!$A$2:$A$418,$B96,'Division Lvl'!Y$2:Y$418)</f>
        <v>0</v>
      </c>
      <c r="P96" s="169">
        <f>SUMIF('Division Lvl'!$A$2:$A$418,$B96,'Division Lvl'!Z$2:Z$418)</f>
        <v>16701676.543859374</v>
      </c>
      <c r="Q96" s="169">
        <f>SUMIF('Division Lvl'!$A$2:$A$418,$B96,'Division Lvl'!AA$2:AA$418)</f>
        <v>17119218.457455855</v>
      </c>
      <c r="R96" s="169">
        <f>SUMIF('Division Lvl'!$A$2:$A$418,$B96,'Division Lvl'!AB$2:AB$418)</f>
        <v>17547198.918892249</v>
      </c>
      <c r="S96" s="169">
        <f>SUMIF('Division Lvl'!$A$2:$A$418,$B96,'Division Lvl'!AC$2:AC$418)</f>
        <v>0</v>
      </c>
      <c r="T96" s="169">
        <f>SUMIF('Division Lvl'!$A$2:$A$418,$B96,'Division Lvl'!AD$2:AD$418)</f>
        <v>0</v>
      </c>
      <c r="U96" s="169">
        <f>SUMIF('Division Lvl'!$A$2:$A$418,$B96,'Division Lvl'!AE$2:AE$418)</f>
        <v>0</v>
      </c>
      <c r="V96" s="170">
        <f>SUMIF('Division Lvl'!$A$2:$A$418,$B96,'Division Lvl'!AF$2:AF$418)</f>
        <v>0</v>
      </c>
      <c r="W96" s="170">
        <f>SUMIF('Division Lvl'!$A$2:$A$418,$B96,'Division Lvl'!AG$2:AG$418)</f>
        <v>0</v>
      </c>
      <c r="X96" s="165">
        <f t="shared" si="4"/>
        <v>46527501</v>
      </c>
      <c r="Y96" s="171">
        <f t="shared" si="5"/>
        <v>51368093.920207478</v>
      </c>
      <c r="Z96" s="172"/>
    </row>
    <row r="97" spans="1:26" x14ac:dyDescent="0.25">
      <c r="A97" s="163" t="str">
        <f>INDEX('Division Lvl'!$AO$2:$AO$418,MATCH(B97,'Division Lvl'!$A$2:$A$418,0))</f>
        <v>PR</v>
      </c>
      <c r="B97" s="164" t="s">
        <v>826</v>
      </c>
      <c r="C97" s="130" t="str">
        <f>INDEX('Division Lvl'!$B$2:$B$418,MATCH(B97,'Division Lvl'!$A$2:$A$418,0))</f>
        <v>North Bomaderry ZS establishment</v>
      </c>
      <c r="D97" s="165">
        <f>SUMIF('Division Lvl'!$A$2:$A$418,$B97,'Division Lvl'!I$2:I$418)</f>
        <v>0</v>
      </c>
      <c r="E97" s="166">
        <f>SUMIF('Division Lvl'!$A$2:$A$418,$B97,'Division Lvl'!J$2:J$418)</f>
        <v>0</v>
      </c>
      <c r="F97" s="166">
        <f>SUMIF('Division Lvl'!$A$2:$A$418,$B97,'Division Lvl'!K$2:K$418)</f>
        <v>3683200</v>
      </c>
      <c r="G97" s="166">
        <f>SUMIF('Division Lvl'!$A$2:$A$418,$B97,'Division Lvl'!L$2:L$418)</f>
        <v>7366400</v>
      </c>
      <c r="H97" s="166">
        <f>SUMIF('Division Lvl'!$A$2:$A$418,$B97,'Division Lvl'!M$2:M$418)</f>
        <v>3866400</v>
      </c>
      <c r="I97" s="166">
        <f>SUMIF('Division Lvl'!$A$2:$A$418,$B97,'Division Lvl'!N$2:N$418)</f>
        <v>3500000</v>
      </c>
      <c r="J97" s="166">
        <f>SUMIF('Division Lvl'!$A$2:$A$418,$B97,'Division Lvl'!O$2:O$418)</f>
        <v>0</v>
      </c>
      <c r="K97" s="166">
        <f>SUMIF('Division Lvl'!$A$2:$A$418,$B97,'Division Lvl'!P$2:P$418)</f>
        <v>0</v>
      </c>
      <c r="L97" s="166">
        <f>SUMIF('Division Lvl'!$A$2:$A$418,$B97,'Division Lvl'!Q$2:Q$418)</f>
        <v>0</v>
      </c>
      <c r="M97" s="167">
        <f>SUMIF('Division Lvl'!$A$2:$A$418,$B97,'Division Lvl'!R$2:R$418)</f>
        <v>0</v>
      </c>
      <c r="N97" s="168">
        <f>SUMIF('Division Lvl'!$A$2:$A$418,$B97,'Division Lvl'!X$2:X$418)</f>
        <v>0</v>
      </c>
      <c r="O97" s="169">
        <f>SUMIF('Division Lvl'!$A$2:$A$418,$B97,'Division Lvl'!Y$2:Y$418)</f>
        <v>0</v>
      </c>
      <c r="P97" s="169">
        <f>SUMIF('Division Lvl'!$A$2:$A$418,$B97,'Division Lvl'!Z$2:Z$418)</f>
        <v>3966403.5499999993</v>
      </c>
      <c r="Q97" s="169">
        <f>SUMIF('Division Lvl'!$A$2:$A$418,$B97,'Division Lvl'!AA$2:AA$418)</f>
        <v>8131127.277499998</v>
      </c>
      <c r="R97" s="169">
        <f>SUMIF('Division Lvl'!$A$2:$A$418,$B97,'Division Lvl'!AB$2:AB$418)</f>
        <v>4374476.7143203113</v>
      </c>
      <c r="S97" s="169">
        <f>SUMIF('Division Lvl'!$A$2:$A$418,$B97,'Division Lvl'!AC$2:AC$418)</f>
        <v>4058926.9637451158</v>
      </c>
      <c r="T97" s="169">
        <f>SUMIF('Division Lvl'!$A$2:$A$418,$B97,'Division Lvl'!AD$2:AD$418)</f>
        <v>0</v>
      </c>
      <c r="U97" s="169">
        <f>SUMIF('Division Lvl'!$A$2:$A$418,$B97,'Division Lvl'!AE$2:AE$418)</f>
        <v>0</v>
      </c>
      <c r="V97" s="170">
        <f>SUMIF('Division Lvl'!$A$2:$A$418,$B97,'Division Lvl'!AF$2:AF$418)</f>
        <v>0</v>
      </c>
      <c r="W97" s="170">
        <f>SUMIF('Division Lvl'!$A$2:$A$418,$B97,'Division Lvl'!AG$2:AG$418)</f>
        <v>0</v>
      </c>
      <c r="X97" s="165">
        <f t="shared" si="4"/>
        <v>18416000</v>
      </c>
      <c r="Y97" s="171">
        <f t="shared" si="5"/>
        <v>20530934.505565424</v>
      </c>
      <c r="Z97" s="172"/>
    </row>
    <row r="98" spans="1:26" x14ac:dyDescent="0.25">
      <c r="A98" s="163" t="str">
        <f>INDEX('Division Lvl'!$AO$2:$AO$418,MATCH(B98,'Division Lvl'!$A$2:$A$418,0))</f>
        <v>PR</v>
      </c>
      <c r="B98" s="164" t="s">
        <v>827</v>
      </c>
      <c r="C98" s="130" t="str">
        <f>INDEX('Division Lvl'!$B$2:$B$418,MATCH(B98,'Division Lvl'!$A$2:$A$418,0))</f>
        <v>Termeil ZS establishment</v>
      </c>
      <c r="D98" s="165">
        <f>SUMIF('Division Lvl'!$A$2:$A$418,$B98,'Division Lvl'!I$2:I$418)</f>
        <v>0</v>
      </c>
      <c r="E98" s="166">
        <f>SUMIF('Division Lvl'!$A$2:$A$418,$B98,'Division Lvl'!J$2:J$418)</f>
        <v>0</v>
      </c>
      <c r="F98" s="166">
        <f>SUMIF('Division Lvl'!$A$2:$A$418,$B98,'Division Lvl'!K$2:K$418)</f>
        <v>0</v>
      </c>
      <c r="G98" s="166">
        <f>SUMIF('Division Lvl'!$A$2:$A$418,$B98,'Division Lvl'!L$2:L$418)</f>
        <v>0</v>
      </c>
      <c r="H98" s="166">
        <f>SUMIF('Division Lvl'!$A$2:$A$418,$B98,'Division Lvl'!M$2:M$418)</f>
        <v>0</v>
      </c>
      <c r="I98" s="166">
        <f>SUMIF('Division Lvl'!$A$2:$A$418,$B98,'Division Lvl'!N$2:N$418)</f>
        <v>3980750</v>
      </c>
      <c r="J98" s="166">
        <f>SUMIF('Division Lvl'!$A$2:$A$418,$B98,'Division Lvl'!O$2:O$418)</f>
        <v>3980750</v>
      </c>
      <c r="K98" s="166">
        <f>SUMIF('Division Lvl'!$A$2:$A$418,$B98,'Division Lvl'!P$2:P$418)</f>
        <v>0</v>
      </c>
      <c r="L98" s="166">
        <f>SUMIF('Division Lvl'!$A$2:$A$418,$B98,'Division Lvl'!Q$2:Q$418)</f>
        <v>0</v>
      </c>
      <c r="M98" s="167">
        <f>SUMIF('Division Lvl'!$A$2:$A$418,$B98,'Division Lvl'!R$2:R$418)</f>
        <v>0</v>
      </c>
      <c r="N98" s="168">
        <f>SUMIF('Division Lvl'!$A$2:$A$418,$B98,'Division Lvl'!X$2:X$418)</f>
        <v>0</v>
      </c>
      <c r="O98" s="169">
        <f>SUMIF('Division Lvl'!$A$2:$A$418,$B98,'Division Lvl'!Y$2:Y$418)</f>
        <v>0</v>
      </c>
      <c r="P98" s="169">
        <f>SUMIF('Division Lvl'!$A$2:$A$418,$B98,'Division Lvl'!Z$2:Z$418)</f>
        <v>0</v>
      </c>
      <c r="Q98" s="169">
        <f>SUMIF('Division Lvl'!$A$2:$A$418,$B98,'Division Lvl'!AA$2:AA$418)</f>
        <v>0</v>
      </c>
      <c r="R98" s="169">
        <f>SUMIF('Division Lvl'!$A$2:$A$418,$B98,'Division Lvl'!AB$2:AB$418)</f>
        <v>0</v>
      </c>
      <c r="S98" s="169">
        <f>SUMIF('Division Lvl'!$A$2:$A$418,$B98,'Division Lvl'!AC$2:AC$418)</f>
        <v>4616449.574550963</v>
      </c>
      <c r="T98" s="169">
        <f>SUMIF('Division Lvl'!$A$2:$A$418,$B98,'Division Lvl'!AD$2:AD$418)</f>
        <v>4731860.8139147367</v>
      </c>
      <c r="U98" s="169">
        <f>SUMIF('Division Lvl'!$A$2:$A$418,$B98,'Division Lvl'!AE$2:AE$418)</f>
        <v>0</v>
      </c>
      <c r="V98" s="170">
        <f>SUMIF('Division Lvl'!$A$2:$A$418,$B98,'Division Lvl'!AF$2:AF$418)</f>
        <v>0</v>
      </c>
      <c r="W98" s="170">
        <f>SUMIF('Division Lvl'!$A$2:$A$418,$B98,'Division Lvl'!AG$2:AG$418)</f>
        <v>0</v>
      </c>
      <c r="X98" s="165">
        <f t="shared" ref="X98:X129" si="6">SUM(D98:M98)</f>
        <v>7961500</v>
      </c>
      <c r="Y98" s="171">
        <f t="shared" ref="Y98:Y129" si="7">SUM(N98:W98)</f>
        <v>9348310.3884656988</v>
      </c>
      <c r="Z98" s="172"/>
    </row>
    <row r="99" spans="1:26" x14ac:dyDescent="0.25">
      <c r="A99" s="163" t="str">
        <f>INDEX('Division Lvl'!$AO$2:$AO$418,MATCH(B99,'Division Lvl'!$A$2:$A$418,0))</f>
        <v>PR</v>
      </c>
      <c r="B99" s="164" t="s">
        <v>828</v>
      </c>
      <c r="C99" s="130" t="str">
        <f>INDEX('Division Lvl'!$B$2:$B$418,MATCH(B99,'Division Lvl'!$A$2:$A$418,0))</f>
        <v>Austral Permanent ZS establishment</v>
      </c>
      <c r="D99" s="165">
        <f>SUMIF('Division Lvl'!$A$2:$A$418,$B99,'Division Lvl'!I$2:I$418)</f>
        <v>0</v>
      </c>
      <c r="E99" s="166">
        <f>SUMIF('Division Lvl'!$A$2:$A$418,$B99,'Division Lvl'!J$2:J$418)</f>
        <v>0</v>
      </c>
      <c r="F99" s="166">
        <f>SUMIF('Division Lvl'!$A$2:$A$418,$B99,'Division Lvl'!K$2:K$418)</f>
        <v>0</v>
      </c>
      <c r="G99" s="166">
        <f>SUMIF('Division Lvl'!$A$2:$A$418,$B99,'Division Lvl'!L$2:L$418)</f>
        <v>0</v>
      </c>
      <c r="H99" s="166">
        <f>SUMIF('Division Lvl'!$A$2:$A$418,$B99,'Division Lvl'!M$2:M$418)</f>
        <v>0</v>
      </c>
      <c r="I99" s="166">
        <f>SUMIF('Division Lvl'!$A$2:$A$418,$B99,'Division Lvl'!N$2:N$418)</f>
        <v>10518500</v>
      </c>
      <c r="J99" s="166">
        <f>SUMIF('Division Lvl'!$A$2:$A$418,$B99,'Division Lvl'!O$2:O$418)</f>
        <v>10518500</v>
      </c>
      <c r="K99" s="166">
        <f>SUMIF('Division Lvl'!$A$2:$A$418,$B99,'Division Lvl'!P$2:P$418)</f>
        <v>0</v>
      </c>
      <c r="L99" s="166">
        <f>SUMIF('Division Lvl'!$A$2:$A$418,$B99,'Division Lvl'!Q$2:Q$418)</f>
        <v>0</v>
      </c>
      <c r="M99" s="167">
        <f>SUMIF('Division Lvl'!$A$2:$A$418,$B99,'Division Lvl'!R$2:R$418)</f>
        <v>0</v>
      </c>
      <c r="N99" s="168">
        <f>SUMIF('Division Lvl'!$A$2:$A$418,$B99,'Division Lvl'!X$2:X$418)</f>
        <v>0</v>
      </c>
      <c r="O99" s="169">
        <f>SUMIF('Division Lvl'!$A$2:$A$418,$B99,'Division Lvl'!Y$2:Y$418)</f>
        <v>0</v>
      </c>
      <c r="P99" s="169">
        <f>SUMIF('Division Lvl'!$A$2:$A$418,$B99,'Division Lvl'!Z$2:Z$418)</f>
        <v>0</v>
      </c>
      <c r="Q99" s="169">
        <f>SUMIF('Division Lvl'!$A$2:$A$418,$B99,'Division Lvl'!AA$2:AA$418)</f>
        <v>0</v>
      </c>
      <c r="R99" s="169">
        <f>SUMIF('Division Lvl'!$A$2:$A$418,$B99,'Division Lvl'!AB$2:AB$418)</f>
        <v>0</v>
      </c>
      <c r="S99" s="169">
        <f>SUMIF('Division Lvl'!$A$2:$A$418,$B99,'Division Lvl'!AC$2:AC$418)</f>
        <v>12198235.219472285</v>
      </c>
      <c r="T99" s="169">
        <f>SUMIF('Division Lvl'!$A$2:$A$418,$B99,'Division Lvl'!AD$2:AD$418)</f>
        <v>12503191.099959094</v>
      </c>
      <c r="U99" s="169">
        <f>SUMIF('Division Lvl'!$A$2:$A$418,$B99,'Division Lvl'!AE$2:AE$418)</f>
        <v>0</v>
      </c>
      <c r="V99" s="170">
        <f>SUMIF('Division Lvl'!$A$2:$A$418,$B99,'Division Lvl'!AF$2:AF$418)</f>
        <v>0</v>
      </c>
      <c r="W99" s="170">
        <f>SUMIF('Division Lvl'!$A$2:$A$418,$B99,'Division Lvl'!AG$2:AG$418)</f>
        <v>0</v>
      </c>
      <c r="X99" s="165">
        <f t="shared" si="6"/>
        <v>21037000</v>
      </c>
      <c r="Y99" s="171">
        <f t="shared" si="7"/>
        <v>24701426.319431379</v>
      </c>
      <c r="Z99" s="172"/>
    </row>
    <row r="100" spans="1:26" x14ac:dyDescent="0.25">
      <c r="A100" s="163" t="str">
        <f>INDEX('Division Lvl'!$AO$2:$AO$418,MATCH(B100,'Division Lvl'!$A$2:$A$418,0))</f>
        <v>PR</v>
      </c>
      <c r="B100" s="164" t="s">
        <v>829</v>
      </c>
      <c r="C100" s="130" t="str">
        <f>INDEX('Division Lvl'!$B$2:$B$418,MATCH(B100,'Division Lvl'!$A$2:$A$418,0))</f>
        <v>Sydney University - Western Sydney Employment Lands ZS establishment</v>
      </c>
      <c r="D100" s="165">
        <f>SUMIF('Division Lvl'!$A$2:$A$418,$B100,'Division Lvl'!I$2:I$418)</f>
        <v>0</v>
      </c>
      <c r="E100" s="166">
        <f>SUMIF('Division Lvl'!$A$2:$A$418,$B100,'Division Lvl'!J$2:J$418)</f>
        <v>0</v>
      </c>
      <c r="F100" s="166">
        <f>SUMIF('Division Lvl'!$A$2:$A$418,$B100,'Division Lvl'!K$2:K$418)</f>
        <v>0</v>
      </c>
      <c r="G100" s="166">
        <f>SUMIF('Division Lvl'!$A$2:$A$418,$B100,'Division Lvl'!L$2:L$418)</f>
        <v>0</v>
      </c>
      <c r="H100" s="166">
        <f>SUMIF('Division Lvl'!$A$2:$A$418,$B100,'Division Lvl'!M$2:M$418)</f>
        <v>0</v>
      </c>
      <c r="I100" s="166">
        <f>SUMIF('Division Lvl'!$A$2:$A$418,$B100,'Division Lvl'!N$2:N$418)</f>
        <v>0</v>
      </c>
      <c r="J100" s="166">
        <f>SUMIF('Division Lvl'!$A$2:$A$418,$B100,'Division Lvl'!O$2:O$418)</f>
        <v>0</v>
      </c>
      <c r="K100" s="166">
        <f>SUMIF('Division Lvl'!$A$2:$A$418,$B100,'Division Lvl'!P$2:P$418)</f>
        <v>12256000</v>
      </c>
      <c r="L100" s="166">
        <f>SUMIF('Division Lvl'!$A$2:$A$418,$B100,'Division Lvl'!Q$2:Q$418)</f>
        <v>12256000</v>
      </c>
      <c r="M100" s="167">
        <f>SUMIF('Division Lvl'!$A$2:$A$418,$B100,'Division Lvl'!R$2:R$418)</f>
        <v>0</v>
      </c>
      <c r="N100" s="168">
        <f>SUMIF('Division Lvl'!$A$2:$A$418,$B100,'Division Lvl'!X$2:X$418)</f>
        <v>0</v>
      </c>
      <c r="O100" s="169">
        <f>SUMIF('Division Lvl'!$A$2:$A$418,$B100,'Division Lvl'!Y$2:Y$418)</f>
        <v>0</v>
      </c>
      <c r="P100" s="169">
        <f>SUMIF('Division Lvl'!$A$2:$A$418,$B100,'Division Lvl'!Z$2:Z$418)</f>
        <v>0</v>
      </c>
      <c r="Q100" s="169">
        <f>SUMIF('Division Lvl'!$A$2:$A$418,$B100,'Division Lvl'!AA$2:AA$418)</f>
        <v>0</v>
      </c>
      <c r="R100" s="169">
        <f>SUMIF('Division Lvl'!$A$2:$A$418,$B100,'Division Lvl'!AB$2:AB$418)</f>
        <v>0</v>
      </c>
      <c r="S100" s="169">
        <f>SUMIF('Division Lvl'!$A$2:$A$418,$B100,'Division Lvl'!AC$2:AC$418)</f>
        <v>0</v>
      </c>
      <c r="T100" s="169">
        <f>SUMIF('Division Lvl'!$A$2:$A$418,$B100,'Division Lvl'!AD$2:AD$418)</f>
        <v>0</v>
      </c>
      <c r="U100" s="169">
        <f>SUMIF('Division Lvl'!$A$2:$A$418,$B100,'Division Lvl'!AE$2:AE$418)</f>
        <v>14932745.911881551</v>
      </c>
      <c r="V100" s="170">
        <f>SUMIF('Division Lvl'!$A$2:$A$418,$B100,'Division Lvl'!AF$2:AF$418)</f>
        <v>15306064.559678588</v>
      </c>
      <c r="W100" s="170">
        <f>SUMIF('Division Lvl'!$A$2:$A$418,$B100,'Division Lvl'!AG$2:AG$418)</f>
        <v>0</v>
      </c>
      <c r="X100" s="165">
        <f t="shared" si="6"/>
        <v>24512000</v>
      </c>
      <c r="Y100" s="171">
        <f t="shared" si="7"/>
        <v>30238810.471560139</v>
      </c>
      <c r="Z100" s="172"/>
    </row>
    <row r="101" spans="1:26" x14ac:dyDescent="0.25">
      <c r="A101" s="163" t="str">
        <f>INDEX('Division Lvl'!$AO$2:$AO$418,MATCH(B101,'Division Lvl'!$A$2:$A$418,0))</f>
        <v>PR</v>
      </c>
      <c r="B101" s="164" t="s">
        <v>883</v>
      </c>
      <c r="C101" s="130" t="str">
        <f>INDEX('Division Lvl'!$B$2:$B$418,MATCH(B101,'Division Lvl'!$A$2:$A$418,0))</f>
        <v>Establish permanent Catherine Park ZS</v>
      </c>
      <c r="D101" s="165">
        <f>SUMIF('Division Lvl'!$A$2:$A$418,$B101,'Division Lvl'!I$2:I$418)</f>
        <v>0</v>
      </c>
      <c r="E101" s="166">
        <f>SUMIF('Division Lvl'!$A$2:$A$418,$B101,'Division Lvl'!J$2:J$418)</f>
        <v>0</v>
      </c>
      <c r="F101" s="166">
        <f>SUMIF('Division Lvl'!$A$2:$A$418,$B101,'Division Lvl'!K$2:K$418)</f>
        <v>0</v>
      </c>
      <c r="G101" s="166">
        <f>SUMIF('Division Lvl'!$A$2:$A$418,$B101,'Division Lvl'!L$2:L$418)</f>
        <v>0</v>
      </c>
      <c r="H101" s="166">
        <f>SUMIF('Division Lvl'!$A$2:$A$418,$B101,'Division Lvl'!M$2:M$418)</f>
        <v>1900000</v>
      </c>
      <c r="I101" s="166">
        <f>SUMIF('Division Lvl'!$A$2:$A$418,$B101,'Division Lvl'!N$2:N$418)</f>
        <v>3800000</v>
      </c>
      <c r="J101" s="166">
        <f>SUMIF('Division Lvl'!$A$2:$A$418,$B101,'Division Lvl'!O$2:O$418)</f>
        <v>3800000</v>
      </c>
      <c r="K101" s="166">
        <f>SUMIF('Division Lvl'!$A$2:$A$418,$B101,'Division Lvl'!P$2:P$418)</f>
        <v>0</v>
      </c>
      <c r="L101" s="166">
        <f>SUMIF('Division Lvl'!$A$2:$A$418,$B101,'Division Lvl'!Q$2:Q$418)</f>
        <v>0</v>
      </c>
      <c r="M101" s="167">
        <f>SUMIF('Division Lvl'!$A$2:$A$418,$B101,'Division Lvl'!R$2:R$418)</f>
        <v>0</v>
      </c>
      <c r="N101" s="168">
        <f>SUMIF('Division Lvl'!$A$2:$A$418,$B101,'Division Lvl'!X$2:X$418)</f>
        <v>0</v>
      </c>
      <c r="O101" s="169">
        <f>SUMIF('Division Lvl'!$A$2:$A$418,$B101,'Division Lvl'!Y$2:Y$418)</f>
        <v>0</v>
      </c>
      <c r="P101" s="169">
        <f>SUMIF('Division Lvl'!$A$2:$A$418,$B101,'Division Lvl'!Z$2:Z$418)</f>
        <v>0</v>
      </c>
      <c r="Q101" s="169">
        <f>SUMIF('Division Lvl'!$A$2:$A$418,$B101,'Division Lvl'!AA$2:AA$418)</f>
        <v>0</v>
      </c>
      <c r="R101" s="169">
        <f>SUMIF('Division Lvl'!$A$2:$A$418,$B101,'Division Lvl'!AB$2:AB$418)</f>
        <v>2149675.604492187</v>
      </c>
      <c r="S101" s="169">
        <f>SUMIF('Division Lvl'!$A$2:$A$418,$B101,'Division Lvl'!AC$2:AC$418)</f>
        <v>4406834.9892089823</v>
      </c>
      <c r="T101" s="169">
        <f>SUMIF('Division Lvl'!$A$2:$A$418,$B101,'Division Lvl'!AD$2:AD$418)</f>
        <v>4517005.863939207</v>
      </c>
      <c r="U101" s="169">
        <f>SUMIF('Division Lvl'!$A$2:$A$418,$B101,'Division Lvl'!AE$2:AE$418)</f>
        <v>0</v>
      </c>
      <c r="V101" s="170">
        <f>SUMIF('Division Lvl'!$A$2:$A$418,$B101,'Division Lvl'!AF$2:AF$418)</f>
        <v>0</v>
      </c>
      <c r="W101" s="170">
        <f>SUMIF('Division Lvl'!$A$2:$A$418,$B101,'Division Lvl'!AG$2:AG$418)</f>
        <v>0</v>
      </c>
      <c r="X101" s="165">
        <f t="shared" si="6"/>
        <v>9500000</v>
      </c>
      <c r="Y101" s="171">
        <f t="shared" si="7"/>
        <v>11073516.457640376</v>
      </c>
      <c r="Z101" s="172"/>
    </row>
    <row r="102" spans="1:26" x14ac:dyDescent="0.25">
      <c r="A102" s="163" t="str">
        <f>INDEX('Division Lvl'!$AO$2:$AO$418,MATCH(B102,'Division Lvl'!$A$2:$A$418,0))</f>
        <v>PR</v>
      </c>
      <c r="B102" s="164" t="s">
        <v>898</v>
      </c>
      <c r="C102" s="130" t="str">
        <f>INDEX('Division Lvl'!$B$2:$B$418,MATCH(B102,'Division Lvl'!$A$2:$A$418,0))</f>
        <v>Nepean ZS augmentation</v>
      </c>
      <c r="D102" s="165">
        <f>SUMIF('Division Lvl'!$A$2:$A$418,$B102,'Division Lvl'!I$2:I$418)</f>
        <v>0</v>
      </c>
      <c r="E102" s="166">
        <f>SUMIF('Division Lvl'!$A$2:$A$418,$B102,'Division Lvl'!J$2:J$418)</f>
        <v>0</v>
      </c>
      <c r="F102" s="166">
        <f>SUMIF('Division Lvl'!$A$2:$A$418,$B102,'Division Lvl'!K$2:K$418)</f>
        <v>0</v>
      </c>
      <c r="G102" s="166">
        <f>SUMIF('Division Lvl'!$A$2:$A$418,$B102,'Division Lvl'!L$2:L$418)</f>
        <v>0</v>
      </c>
      <c r="H102" s="166">
        <f>SUMIF('Division Lvl'!$A$2:$A$418,$B102,'Division Lvl'!M$2:M$418)</f>
        <v>0</v>
      </c>
      <c r="I102" s="166">
        <f>SUMIF('Division Lvl'!$A$2:$A$418,$B102,'Division Lvl'!N$2:N$418)</f>
        <v>0</v>
      </c>
      <c r="J102" s="166">
        <f>SUMIF('Division Lvl'!$A$2:$A$418,$B102,'Division Lvl'!O$2:O$418)</f>
        <v>3600000</v>
      </c>
      <c r="K102" s="166">
        <f>SUMIF('Division Lvl'!$A$2:$A$418,$B102,'Division Lvl'!P$2:P$418)</f>
        <v>0</v>
      </c>
      <c r="L102" s="166">
        <f>SUMIF('Division Lvl'!$A$2:$A$418,$B102,'Division Lvl'!Q$2:Q$418)</f>
        <v>0</v>
      </c>
      <c r="M102" s="167">
        <f>SUMIF('Division Lvl'!$A$2:$A$418,$B102,'Division Lvl'!R$2:R$418)</f>
        <v>0</v>
      </c>
      <c r="N102" s="168">
        <f>SUMIF('Division Lvl'!$A$2:$A$418,$B102,'Division Lvl'!X$2:X$418)</f>
        <v>0</v>
      </c>
      <c r="O102" s="169">
        <f>SUMIF('Division Lvl'!$A$2:$A$418,$B102,'Division Lvl'!Y$2:Y$418)</f>
        <v>0</v>
      </c>
      <c r="P102" s="169">
        <f>SUMIF('Division Lvl'!$A$2:$A$418,$B102,'Division Lvl'!Z$2:Z$418)</f>
        <v>0</v>
      </c>
      <c r="Q102" s="169">
        <f>SUMIF('Division Lvl'!$A$2:$A$418,$B102,'Division Lvl'!AA$2:AA$418)</f>
        <v>0</v>
      </c>
      <c r="R102" s="169">
        <f>SUMIF('Division Lvl'!$A$2:$A$418,$B102,'Division Lvl'!AB$2:AB$418)</f>
        <v>0</v>
      </c>
      <c r="S102" s="169">
        <f>SUMIF('Division Lvl'!$A$2:$A$418,$B102,'Division Lvl'!AC$2:AC$418)</f>
        <v>0</v>
      </c>
      <c r="T102" s="169">
        <f>SUMIF('Division Lvl'!$A$2:$A$418,$B102,'Division Lvl'!AD$2:AD$418)</f>
        <v>4279268.7132055648</v>
      </c>
      <c r="U102" s="169">
        <f>SUMIF('Division Lvl'!$A$2:$A$418,$B102,'Division Lvl'!AE$2:AE$418)</f>
        <v>0</v>
      </c>
      <c r="V102" s="170">
        <f>SUMIF('Division Lvl'!$A$2:$A$418,$B102,'Division Lvl'!AF$2:AF$418)</f>
        <v>0</v>
      </c>
      <c r="W102" s="170">
        <f>SUMIF('Division Lvl'!$A$2:$A$418,$B102,'Division Lvl'!AG$2:AG$418)</f>
        <v>0</v>
      </c>
      <c r="X102" s="165">
        <f t="shared" si="6"/>
        <v>3600000</v>
      </c>
      <c r="Y102" s="171">
        <f t="shared" si="7"/>
        <v>4279268.7132055648</v>
      </c>
      <c r="Z102" s="172"/>
    </row>
    <row r="103" spans="1:26" x14ac:dyDescent="0.25">
      <c r="A103" s="163" t="str">
        <f>INDEX('Division Lvl'!$AO$2:$AO$418,MATCH(B103,'Division Lvl'!$A$2:$A$418,0))</f>
        <v>PR</v>
      </c>
      <c r="B103" s="164" t="s">
        <v>920</v>
      </c>
      <c r="C103" s="130" t="str">
        <f>INDEX('Division Lvl'!$B$2:$B$418,MATCH(B103,'Division Lvl'!$A$2:$A$418,0))</f>
        <v>Parklea ZS to Bella Vista ZS load transfer</v>
      </c>
      <c r="D103" s="165">
        <f>SUMIF('Division Lvl'!$A$2:$A$418,$B103,'Division Lvl'!I$2:I$418)</f>
        <v>0</v>
      </c>
      <c r="E103" s="166">
        <f>SUMIF('Division Lvl'!$A$2:$A$418,$B103,'Division Lvl'!J$2:J$418)</f>
        <v>1000000</v>
      </c>
      <c r="F103" s="166">
        <f>SUMIF('Division Lvl'!$A$2:$A$418,$B103,'Division Lvl'!K$2:K$418)</f>
        <v>0</v>
      </c>
      <c r="G103" s="166">
        <f>SUMIF('Division Lvl'!$A$2:$A$418,$B103,'Division Lvl'!L$2:L$418)</f>
        <v>0</v>
      </c>
      <c r="H103" s="166">
        <f>SUMIF('Division Lvl'!$A$2:$A$418,$B103,'Division Lvl'!M$2:M$418)</f>
        <v>0</v>
      </c>
      <c r="I103" s="166">
        <f>SUMIF('Division Lvl'!$A$2:$A$418,$B103,'Division Lvl'!N$2:N$418)</f>
        <v>0</v>
      </c>
      <c r="J103" s="166">
        <f>SUMIF('Division Lvl'!$A$2:$A$418,$B103,'Division Lvl'!O$2:O$418)</f>
        <v>0</v>
      </c>
      <c r="K103" s="166">
        <f>SUMIF('Division Lvl'!$A$2:$A$418,$B103,'Division Lvl'!P$2:P$418)</f>
        <v>0</v>
      </c>
      <c r="L103" s="166">
        <f>SUMIF('Division Lvl'!$A$2:$A$418,$B103,'Division Lvl'!Q$2:Q$418)</f>
        <v>0</v>
      </c>
      <c r="M103" s="167">
        <f>SUMIF('Division Lvl'!$A$2:$A$418,$B103,'Division Lvl'!R$2:R$418)</f>
        <v>0</v>
      </c>
      <c r="N103" s="168">
        <f>SUMIF('Division Lvl'!$A$2:$A$418,$B103,'Division Lvl'!X$2:X$418)</f>
        <v>0</v>
      </c>
      <c r="O103" s="169">
        <f>SUMIF('Division Lvl'!$A$2:$A$418,$B103,'Division Lvl'!Y$2:Y$418)</f>
        <v>1050625</v>
      </c>
      <c r="P103" s="169">
        <f>SUMIF('Division Lvl'!$A$2:$A$418,$B103,'Division Lvl'!Z$2:Z$418)</f>
        <v>0</v>
      </c>
      <c r="Q103" s="169">
        <f>SUMIF('Division Lvl'!$A$2:$A$418,$B103,'Division Lvl'!AA$2:AA$418)</f>
        <v>0</v>
      </c>
      <c r="R103" s="169">
        <f>SUMIF('Division Lvl'!$A$2:$A$418,$B103,'Division Lvl'!AB$2:AB$418)</f>
        <v>0</v>
      </c>
      <c r="S103" s="169">
        <f>SUMIF('Division Lvl'!$A$2:$A$418,$B103,'Division Lvl'!AC$2:AC$418)</f>
        <v>0</v>
      </c>
      <c r="T103" s="169">
        <f>SUMIF('Division Lvl'!$A$2:$A$418,$B103,'Division Lvl'!AD$2:AD$418)</f>
        <v>0</v>
      </c>
      <c r="U103" s="169">
        <f>SUMIF('Division Lvl'!$A$2:$A$418,$B103,'Division Lvl'!AE$2:AE$418)</f>
        <v>0</v>
      </c>
      <c r="V103" s="170">
        <f>SUMIF('Division Lvl'!$A$2:$A$418,$B103,'Division Lvl'!AF$2:AF$418)</f>
        <v>0</v>
      </c>
      <c r="W103" s="170">
        <f>SUMIF('Division Lvl'!$A$2:$A$418,$B103,'Division Lvl'!AG$2:AG$418)</f>
        <v>0</v>
      </c>
      <c r="X103" s="165">
        <f t="shared" si="6"/>
        <v>1000000</v>
      </c>
      <c r="Y103" s="171">
        <f t="shared" si="7"/>
        <v>1050625</v>
      </c>
      <c r="Z103" s="172"/>
    </row>
    <row r="104" spans="1:26" x14ac:dyDescent="0.25">
      <c r="A104" s="163" t="str">
        <f>INDEX('Division Lvl'!$AO$2:$AO$418,MATCH(B104,'Division Lvl'!$A$2:$A$418,0))</f>
        <v>PR</v>
      </c>
      <c r="B104" s="164" t="s">
        <v>900</v>
      </c>
      <c r="C104" s="130" t="str">
        <f>INDEX('Division Lvl'!$B$2:$B$418,MATCH(B104,'Division Lvl'!$A$2:$A$418,0))</f>
        <v>Kemps Creek 132kV conversion</v>
      </c>
      <c r="D104" s="165">
        <f>SUMIF('Division Lvl'!$A$2:$A$418,$B104,'Division Lvl'!I$2:I$418)</f>
        <v>0</v>
      </c>
      <c r="E104" s="166">
        <f>SUMIF('Division Lvl'!$A$2:$A$418,$B104,'Division Lvl'!J$2:J$418)</f>
        <v>0</v>
      </c>
      <c r="F104" s="166">
        <f>SUMIF('Division Lvl'!$A$2:$A$418,$B104,'Division Lvl'!K$2:K$418)</f>
        <v>0</v>
      </c>
      <c r="G104" s="166">
        <f>SUMIF('Division Lvl'!$A$2:$A$418,$B104,'Division Lvl'!L$2:L$418)</f>
        <v>0</v>
      </c>
      <c r="H104" s="166">
        <f>SUMIF('Division Lvl'!$A$2:$A$418,$B104,'Division Lvl'!M$2:M$418)</f>
        <v>0</v>
      </c>
      <c r="I104" s="166">
        <f>SUMIF('Division Lvl'!$A$2:$A$418,$B104,'Division Lvl'!N$2:N$418)</f>
        <v>0</v>
      </c>
      <c r="J104" s="166">
        <f>SUMIF('Division Lvl'!$A$2:$A$418,$B104,'Division Lvl'!O$2:O$418)</f>
        <v>0</v>
      </c>
      <c r="K104" s="166">
        <f>SUMIF('Division Lvl'!$A$2:$A$418,$B104,'Division Lvl'!P$2:P$418)</f>
        <v>0</v>
      </c>
      <c r="L104" s="166">
        <f>SUMIF('Division Lvl'!$A$2:$A$418,$B104,'Division Lvl'!Q$2:Q$418)</f>
        <v>0</v>
      </c>
      <c r="M104" s="167">
        <f>SUMIF('Division Lvl'!$A$2:$A$418,$B104,'Division Lvl'!R$2:R$418)</f>
        <v>8898000</v>
      </c>
      <c r="N104" s="168">
        <f>SUMIF('Division Lvl'!$A$2:$A$418,$B104,'Division Lvl'!X$2:X$418)</f>
        <v>0</v>
      </c>
      <c r="O104" s="169">
        <f>SUMIF('Division Lvl'!$A$2:$A$418,$B104,'Division Lvl'!Y$2:Y$418)</f>
        <v>0</v>
      </c>
      <c r="P104" s="169">
        <f>SUMIF('Division Lvl'!$A$2:$A$418,$B104,'Division Lvl'!Z$2:Z$418)</f>
        <v>0</v>
      </c>
      <c r="Q104" s="169">
        <f>SUMIF('Division Lvl'!$A$2:$A$418,$B104,'Division Lvl'!AA$2:AA$418)</f>
        <v>0</v>
      </c>
      <c r="R104" s="169">
        <f>SUMIF('Division Lvl'!$A$2:$A$418,$B104,'Division Lvl'!AB$2:AB$418)</f>
        <v>0</v>
      </c>
      <c r="S104" s="169">
        <f>SUMIF('Division Lvl'!$A$2:$A$418,$B104,'Division Lvl'!AC$2:AC$418)</f>
        <v>0</v>
      </c>
      <c r="T104" s="169">
        <f>SUMIF('Division Lvl'!$A$2:$A$418,$B104,'Division Lvl'!AD$2:AD$418)</f>
        <v>0</v>
      </c>
      <c r="U104" s="169">
        <f>SUMIF('Division Lvl'!$A$2:$A$418,$B104,'Division Lvl'!AE$2:AE$418)</f>
        <v>0</v>
      </c>
      <c r="V104" s="170">
        <f>SUMIF('Division Lvl'!$A$2:$A$418,$B104,'Division Lvl'!AF$2:AF$418)</f>
        <v>0</v>
      </c>
      <c r="W104" s="170">
        <f>SUMIF('Division Lvl'!$A$2:$A$418,$B104,'Division Lvl'!AG$2:AG$418)</f>
        <v>11390192.274259185</v>
      </c>
      <c r="X104" s="165">
        <f t="shared" si="6"/>
        <v>8898000</v>
      </c>
      <c r="Y104" s="171">
        <f t="shared" si="7"/>
        <v>11390192.274259185</v>
      </c>
      <c r="Z104" s="172"/>
    </row>
    <row r="105" spans="1:26" x14ac:dyDescent="0.25">
      <c r="A105" s="163" t="str">
        <f>INDEX('Division Lvl'!$AO$2:$AO$418,MATCH(B105,'Division Lvl'!$A$2:$A$418,0))</f>
        <v>PR</v>
      </c>
      <c r="B105" s="164" t="s">
        <v>901</v>
      </c>
      <c r="C105" s="130" t="str">
        <f>INDEX('Division Lvl'!$B$2:$B$418,MATCH(B105,'Division Lvl'!$A$2:$A$418,0))</f>
        <v>Augment Westmead Zone Substation</v>
      </c>
      <c r="D105" s="165">
        <f>SUMIF('Division Lvl'!$A$2:$A$418,$B105,'Division Lvl'!I$2:I$418)</f>
        <v>0</v>
      </c>
      <c r="E105" s="166">
        <f>SUMIF('Division Lvl'!$A$2:$A$418,$B105,'Division Lvl'!J$2:J$418)</f>
        <v>0</v>
      </c>
      <c r="F105" s="166">
        <f>SUMIF('Division Lvl'!$A$2:$A$418,$B105,'Division Lvl'!K$2:K$418)</f>
        <v>0</v>
      </c>
      <c r="G105" s="166">
        <f>SUMIF('Division Lvl'!$A$2:$A$418,$B105,'Division Lvl'!L$2:L$418)</f>
        <v>5126500</v>
      </c>
      <c r="H105" s="166">
        <f>SUMIF('Division Lvl'!$A$2:$A$418,$B105,'Division Lvl'!M$2:M$418)</f>
        <v>5126500</v>
      </c>
      <c r="I105" s="166">
        <f>SUMIF('Division Lvl'!$A$2:$A$418,$B105,'Division Lvl'!N$2:N$418)</f>
        <v>0</v>
      </c>
      <c r="J105" s="166">
        <f>SUMIF('Division Lvl'!$A$2:$A$418,$B105,'Division Lvl'!O$2:O$418)</f>
        <v>0</v>
      </c>
      <c r="K105" s="166">
        <f>SUMIF('Division Lvl'!$A$2:$A$418,$B105,'Division Lvl'!P$2:P$418)</f>
        <v>0</v>
      </c>
      <c r="L105" s="166">
        <f>SUMIF('Division Lvl'!$A$2:$A$418,$B105,'Division Lvl'!Q$2:Q$418)</f>
        <v>0</v>
      </c>
      <c r="M105" s="167">
        <f>SUMIF('Division Lvl'!$A$2:$A$418,$B105,'Division Lvl'!R$2:R$418)</f>
        <v>0</v>
      </c>
      <c r="N105" s="168">
        <f>SUMIF('Division Lvl'!$A$2:$A$418,$B105,'Division Lvl'!X$2:X$418)</f>
        <v>0</v>
      </c>
      <c r="O105" s="169">
        <f>SUMIF('Division Lvl'!$A$2:$A$418,$B105,'Division Lvl'!Y$2:Y$418)</f>
        <v>0</v>
      </c>
      <c r="P105" s="169">
        <f>SUMIF('Division Lvl'!$A$2:$A$418,$B105,'Division Lvl'!Z$2:Z$418)</f>
        <v>0</v>
      </c>
      <c r="Q105" s="169">
        <f>SUMIF('Division Lvl'!$A$2:$A$418,$B105,'Division Lvl'!AA$2:AA$418)</f>
        <v>5658696.783789061</v>
      </c>
      <c r="R105" s="169">
        <f>SUMIF('Division Lvl'!$A$2:$A$418,$B105,'Division Lvl'!AB$2:AB$418)</f>
        <v>5800164.2033837875</v>
      </c>
      <c r="S105" s="169">
        <f>SUMIF('Division Lvl'!$A$2:$A$418,$B105,'Division Lvl'!AC$2:AC$418)</f>
        <v>0</v>
      </c>
      <c r="T105" s="169">
        <f>SUMIF('Division Lvl'!$A$2:$A$418,$B105,'Division Lvl'!AD$2:AD$418)</f>
        <v>0</v>
      </c>
      <c r="U105" s="169">
        <f>SUMIF('Division Lvl'!$A$2:$A$418,$B105,'Division Lvl'!AE$2:AE$418)</f>
        <v>0</v>
      </c>
      <c r="V105" s="170">
        <f>SUMIF('Division Lvl'!$A$2:$A$418,$B105,'Division Lvl'!AF$2:AF$418)</f>
        <v>0</v>
      </c>
      <c r="W105" s="170">
        <f>SUMIF('Division Lvl'!$A$2:$A$418,$B105,'Division Lvl'!AG$2:AG$418)</f>
        <v>0</v>
      </c>
      <c r="X105" s="165">
        <f t="shared" si="6"/>
        <v>10253000</v>
      </c>
      <c r="Y105" s="171">
        <f t="shared" si="7"/>
        <v>11458860.987172849</v>
      </c>
      <c r="Z105" s="172"/>
    </row>
    <row r="106" spans="1:26" x14ac:dyDescent="0.25">
      <c r="A106" s="163" t="str">
        <f>INDEX('Division Lvl'!$AO$2:$AO$418,MATCH(B106,'Division Lvl'!$A$2:$A$418,0))</f>
        <v>PR</v>
      </c>
      <c r="B106" s="164" t="s">
        <v>902</v>
      </c>
      <c r="C106" s="130" t="str">
        <f>INDEX('Division Lvl'!$B$2:$B$418,MATCH(B106,'Division Lvl'!$A$2:$A$418,0))</f>
        <v>Narellan ZS busbar augmentation</v>
      </c>
      <c r="D106" s="165">
        <f>SUMIF('Division Lvl'!$A$2:$A$418,$B106,'Division Lvl'!I$2:I$418)</f>
        <v>0</v>
      </c>
      <c r="E106" s="166">
        <f>SUMIF('Division Lvl'!$A$2:$A$418,$B106,'Division Lvl'!J$2:J$418)</f>
        <v>0</v>
      </c>
      <c r="F106" s="166">
        <f>SUMIF('Division Lvl'!$A$2:$A$418,$B106,'Division Lvl'!K$2:K$418)</f>
        <v>0</v>
      </c>
      <c r="G106" s="166">
        <f>SUMIF('Division Lvl'!$A$2:$A$418,$B106,'Division Lvl'!L$2:L$418)</f>
        <v>0</v>
      </c>
      <c r="H106" s="166">
        <f>SUMIF('Division Lvl'!$A$2:$A$418,$B106,'Division Lvl'!M$2:M$418)</f>
        <v>0</v>
      </c>
      <c r="I106" s="166">
        <f>SUMIF('Division Lvl'!$A$2:$A$418,$B106,'Division Lvl'!N$2:N$418)</f>
        <v>0</v>
      </c>
      <c r="J106" s="166">
        <f>SUMIF('Division Lvl'!$A$2:$A$418,$B106,'Division Lvl'!O$2:O$418)</f>
        <v>7280000</v>
      </c>
      <c r="K106" s="166">
        <f>SUMIF('Division Lvl'!$A$2:$A$418,$B106,'Division Lvl'!P$2:P$418)</f>
        <v>0</v>
      </c>
      <c r="L106" s="166">
        <f>SUMIF('Division Lvl'!$A$2:$A$418,$B106,'Division Lvl'!Q$2:Q$418)</f>
        <v>0</v>
      </c>
      <c r="M106" s="167">
        <f>SUMIF('Division Lvl'!$A$2:$A$418,$B106,'Division Lvl'!R$2:R$418)</f>
        <v>0</v>
      </c>
      <c r="N106" s="168">
        <f>SUMIF('Division Lvl'!$A$2:$A$418,$B106,'Division Lvl'!X$2:X$418)</f>
        <v>0</v>
      </c>
      <c r="O106" s="169">
        <f>SUMIF('Division Lvl'!$A$2:$A$418,$B106,'Division Lvl'!Y$2:Y$418)</f>
        <v>0</v>
      </c>
      <c r="P106" s="169">
        <f>SUMIF('Division Lvl'!$A$2:$A$418,$B106,'Division Lvl'!Z$2:Z$418)</f>
        <v>0</v>
      </c>
      <c r="Q106" s="169">
        <f>SUMIF('Division Lvl'!$A$2:$A$418,$B106,'Division Lvl'!AA$2:AA$418)</f>
        <v>0</v>
      </c>
      <c r="R106" s="169">
        <f>SUMIF('Division Lvl'!$A$2:$A$418,$B106,'Division Lvl'!AB$2:AB$418)</f>
        <v>0</v>
      </c>
      <c r="S106" s="169">
        <f>SUMIF('Division Lvl'!$A$2:$A$418,$B106,'Division Lvl'!AC$2:AC$418)</f>
        <v>0</v>
      </c>
      <c r="T106" s="169">
        <f>SUMIF('Division Lvl'!$A$2:$A$418,$B106,'Division Lvl'!AD$2:AD$418)</f>
        <v>8653632.2867045868</v>
      </c>
      <c r="U106" s="169">
        <f>SUMIF('Division Lvl'!$A$2:$A$418,$B106,'Division Lvl'!AE$2:AE$418)</f>
        <v>0</v>
      </c>
      <c r="V106" s="170">
        <f>SUMIF('Division Lvl'!$A$2:$A$418,$B106,'Division Lvl'!AF$2:AF$418)</f>
        <v>0</v>
      </c>
      <c r="W106" s="170">
        <f>SUMIF('Division Lvl'!$A$2:$A$418,$B106,'Division Lvl'!AG$2:AG$418)</f>
        <v>0</v>
      </c>
      <c r="X106" s="165">
        <f t="shared" si="6"/>
        <v>7280000</v>
      </c>
      <c r="Y106" s="171">
        <f t="shared" si="7"/>
        <v>8653632.2867045868</v>
      </c>
      <c r="Z106" s="172"/>
    </row>
    <row r="107" spans="1:26" x14ac:dyDescent="0.25">
      <c r="A107" s="163" t="str">
        <f>INDEX('Division Lvl'!$AO$2:$AO$418,MATCH(B107,'Division Lvl'!$A$2:$A$418,0))</f>
        <v>PRL</v>
      </c>
      <c r="B107" s="164" t="s">
        <v>1097</v>
      </c>
      <c r="C107" s="130" t="str">
        <f>INDEX('Division Lvl'!$B$2:$B$418,MATCH(B107,'Division Lvl'!$A$2:$A$418,0))</f>
        <v>Glenfield Zone Substation site acquisition</v>
      </c>
      <c r="D107" s="165">
        <f>SUMIF('Division Lvl'!$A$2:$A$418,$B107,'Division Lvl'!I$2:I$418)</f>
        <v>0</v>
      </c>
      <c r="E107" s="166">
        <f>SUMIF('Division Lvl'!$A$2:$A$418,$B107,'Division Lvl'!J$2:J$418)</f>
        <v>3000000</v>
      </c>
      <c r="F107" s="166">
        <f>SUMIF('Division Lvl'!$A$2:$A$418,$B107,'Division Lvl'!K$2:K$418)</f>
        <v>0</v>
      </c>
      <c r="G107" s="166">
        <f>SUMIF('Division Lvl'!$A$2:$A$418,$B107,'Division Lvl'!L$2:L$418)</f>
        <v>0</v>
      </c>
      <c r="H107" s="166">
        <f>SUMIF('Division Lvl'!$A$2:$A$418,$B107,'Division Lvl'!M$2:M$418)</f>
        <v>0</v>
      </c>
      <c r="I107" s="166">
        <f>SUMIF('Division Lvl'!$A$2:$A$418,$B107,'Division Lvl'!N$2:N$418)</f>
        <v>0</v>
      </c>
      <c r="J107" s="166">
        <f>SUMIF('Division Lvl'!$A$2:$A$418,$B107,'Division Lvl'!O$2:O$418)</f>
        <v>0</v>
      </c>
      <c r="K107" s="166">
        <f>SUMIF('Division Lvl'!$A$2:$A$418,$B107,'Division Lvl'!P$2:P$418)</f>
        <v>0</v>
      </c>
      <c r="L107" s="166">
        <f>SUMIF('Division Lvl'!$A$2:$A$418,$B107,'Division Lvl'!Q$2:Q$418)</f>
        <v>0</v>
      </c>
      <c r="M107" s="167">
        <f>SUMIF('Division Lvl'!$A$2:$A$418,$B107,'Division Lvl'!R$2:R$418)</f>
        <v>0</v>
      </c>
      <c r="N107" s="168">
        <f>SUMIF('Division Lvl'!$A$2:$A$418,$B107,'Division Lvl'!X$2:X$418)</f>
        <v>0</v>
      </c>
      <c r="O107" s="169">
        <f>SUMIF('Division Lvl'!$A$2:$A$418,$B107,'Division Lvl'!Y$2:Y$418)</f>
        <v>3151874.9999999995</v>
      </c>
      <c r="P107" s="169">
        <f>SUMIF('Division Lvl'!$A$2:$A$418,$B107,'Division Lvl'!Z$2:Z$418)</f>
        <v>0</v>
      </c>
      <c r="Q107" s="169">
        <f>SUMIF('Division Lvl'!$A$2:$A$418,$B107,'Division Lvl'!AA$2:AA$418)</f>
        <v>0</v>
      </c>
      <c r="R107" s="169">
        <f>SUMIF('Division Lvl'!$A$2:$A$418,$B107,'Division Lvl'!AB$2:AB$418)</f>
        <v>0</v>
      </c>
      <c r="S107" s="169">
        <f>SUMIF('Division Lvl'!$A$2:$A$418,$B107,'Division Lvl'!AC$2:AC$418)</f>
        <v>0</v>
      </c>
      <c r="T107" s="169">
        <f>SUMIF('Division Lvl'!$A$2:$A$418,$B107,'Division Lvl'!AD$2:AD$418)</f>
        <v>0</v>
      </c>
      <c r="U107" s="169">
        <f>SUMIF('Division Lvl'!$A$2:$A$418,$B107,'Division Lvl'!AE$2:AE$418)</f>
        <v>0</v>
      </c>
      <c r="V107" s="170">
        <f>SUMIF('Division Lvl'!$A$2:$A$418,$B107,'Division Lvl'!AF$2:AF$418)</f>
        <v>0</v>
      </c>
      <c r="W107" s="170">
        <f>SUMIF('Division Lvl'!$A$2:$A$418,$B107,'Division Lvl'!AG$2:AG$418)</f>
        <v>0</v>
      </c>
      <c r="X107" s="165">
        <f t="shared" si="6"/>
        <v>3000000</v>
      </c>
      <c r="Y107" s="171">
        <f t="shared" si="7"/>
        <v>3151874.9999999995</v>
      </c>
      <c r="Z107" s="172"/>
    </row>
    <row r="108" spans="1:26" x14ac:dyDescent="0.25">
      <c r="A108" s="163" t="str">
        <f>INDEX('Division Lvl'!$AO$2:$AO$418,MATCH(B108,'Division Lvl'!$A$2:$A$418,0))</f>
        <v>PR</v>
      </c>
      <c r="B108" s="164" t="s">
        <v>1104</v>
      </c>
      <c r="C108" s="130" t="s">
        <v>1105</v>
      </c>
      <c r="D108" s="165">
        <f>SUMIF('Division Lvl'!$A$2:$A$418,$B108,'Division Lvl'!I$2:I$418)</f>
        <v>300000</v>
      </c>
      <c r="E108" s="166">
        <f>SUMIF('Division Lvl'!$A$2:$A$418,$B108,'Division Lvl'!J$2:J$418)</f>
        <v>400000</v>
      </c>
      <c r="F108" s="166">
        <f>SUMIF('Division Lvl'!$A$2:$A$418,$B108,'Division Lvl'!K$2:K$418)</f>
        <v>0</v>
      </c>
      <c r="G108" s="166">
        <f>SUMIF('Division Lvl'!$A$2:$A$418,$B108,'Division Lvl'!L$2:L$418)</f>
        <v>0</v>
      </c>
      <c r="H108" s="166">
        <f>SUMIF('Division Lvl'!$A$2:$A$418,$B108,'Division Lvl'!M$2:M$418)</f>
        <v>0</v>
      </c>
      <c r="I108" s="166">
        <f>SUMIF('Division Lvl'!$A$2:$A$418,$B108,'Division Lvl'!N$2:N$418)</f>
        <v>0</v>
      </c>
      <c r="J108" s="166">
        <f>SUMIF('Division Lvl'!$A$2:$A$418,$B108,'Division Lvl'!O$2:O$418)</f>
        <v>0</v>
      </c>
      <c r="K108" s="166">
        <f>SUMIF('Division Lvl'!$A$2:$A$418,$B108,'Division Lvl'!P$2:P$418)</f>
        <v>0</v>
      </c>
      <c r="L108" s="166">
        <f>SUMIF('Division Lvl'!$A$2:$A$418,$B108,'Division Lvl'!Q$2:Q$418)</f>
        <v>0</v>
      </c>
      <c r="M108" s="167">
        <f>SUMIF('Division Lvl'!$A$2:$A$418,$B108,'Division Lvl'!R$2:R$418)</f>
        <v>0</v>
      </c>
      <c r="N108" s="168">
        <f>SUMIF('Division Lvl'!$A$2:$A$418,$B108,'Division Lvl'!X$2:X$418)</f>
        <v>307500</v>
      </c>
      <c r="O108" s="169">
        <f>SUMIF('Division Lvl'!$A$2:$A$418,$B108,'Division Lvl'!Y$2:Y$418)</f>
        <v>420249.99999999994</v>
      </c>
      <c r="P108" s="169">
        <f>SUMIF('Division Lvl'!$A$2:$A$418,$B108,'Division Lvl'!Z$2:Z$418)</f>
        <v>0</v>
      </c>
      <c r="Q108" s="169">
        <f>SUMIF('Division Lvl'!$A$2:$A$418,$B108,'Division Lvl'!AA$2:AA$418)</f>
        <v>0</v>
      </c>
      <c r="R108" s="169">
        <f>SUMIF('Division Lvl'!$A$2:$A$418,$B108,'Division Lvl'!AB$2:AB$418)</f>
        <v>0</v>
      </c>
      <c r="S108" s="169">
        <f>SUMIF('Division Lvl'!$A$2:$A$418,$B108,'Division Lvl'!AC$2:AC$418)</f>
        <v>0</v>
      </c>
      <c r="T108" s="169">
        <f>SUMIF('Division Lvl'!$A$2:$A$418,$B108,'Division Lvl'!AD$2:AD$418)</f>
        <v>0</v>
      </c>
      <c r="U108" s="169">
        <f>SUMIF('Division Lvl'!$A$2:$A$418,$B108,'Division Lvl'!AE$2:AE$418)</f>
        <v>0</v>
      </c>
      <c r="V108" s="170">
        <f>SUMIF('Division Lvl'!$A$2:$A$418,$B108,'Division Lvl'!AF$2:AF$418)</f>
        <v>0</v>
      </c>
      <c r="W108" s="170">
        <f>SUMIF('Division Lvl'!$A$2:$A$418,$B108,'Division Lvl'!AG$2:AG$418)</f>
        <v>0</v>
      </c>
      <c r="X108" s="165">
        <f t="shared" si="6"/>
        <v>700000</v>
      </c>
      <c r="Y108" s="171">
        <f t="shared" si="7"/>
        <v>727750</v>
      </c>
      <c r="Z108" s="172"/>
    </row>
    <row r="109" spans="1:26" x14ac:dyDescent="0.25">
      <c r="A109" s="163" t="str">
        <f>INDEX('Division Lvl'!$AO$2:$AO$418,MATCH(B109,'Division Lvl'!$A$2:$A$418,0))</f>
        <v>PR</v>
      </c>
      <c r="B109" s="164" t="s">
        <v>1103</v>
      </c>
      <c r="C109" s="130" t="s">
        <v>1108</v>
      </c>
      <c r="D109" s="165">
        <f>SUMIF('Division Lvl'!$A$2:$A$418,$B109,'Division Lvl'!I$2:I$418)</f>
        <v>0</v>
      </c>
      <c r="E109" s="166">
        <f>SUMIF('Division Lvl'!$A$2:$A$418,$B109,'Division Lvl'!J$2:J$418)</f>
        <v>350000</v>
      </c>
      <c r="F109" s="166">
        <f>SUMIF('Division Lvl'!$A$2:$A$418,$B109,'Division Lvl'!K$2:K$418)</f>
        <v>0</v>
      </c>
      <c r="G109" s="166">
        <f>SUMIF('Division Lvl'!$A$2:$A$418,$B109,'Division Lvl'!L$2:L$418)</f>
        <v>0</v>
      </c>
      <c r="H109" s="166">
        <f>SUMIF('Division Lvl'!$A$2:$A$418,$B109,'Division Lvl'!M$2:M$418)</f>
        <v>0</v>
      </c>
      <c r="I109" s="166">
        <f>SUMIF('Division Lvl'!$A$2:$A$418,$B109,'Division Lvl'!N$2:N$418)</f>
        <v>0</v>
      </c>
      <c r="J109" s="166">
        <f>SUMIF('Division Lvl'!$A$2:$A$418,$B109,'Division Lvl'!O$2:O$418)</f>
        <v>0</v>
      </c>
      <c r="K109" s="166">
        <f>SUMIF('Division Lvl'!$A$2:$A$418,$B109,'Division Lvl'!P$2:P$418)</f>
        <v>0</v>
      </c>
      <c r="L109" s="166">
        <f>SUMIF('Division Lvl'!$A$2:$A$418,$B109,'Division Lvl'!Q$2:Q$418)</f>
        <v>0</v>
      </c>
      <c r="M109" s="167">
        <f>SUMIF('Division Lvl'!$A$2:$A$418,$B109,'Division Lvl'!R$2:R$418)</f>
        <v>0</v>
      </c>
      <c r="N109" s="168">
        <f>SUMIF('Division Lvl'!$A$2:$A$418,$B109,'Division Lvl'!X$2:X$418)</f>
        <v>0</v>
      </c>
      <c r="O109" s="169">
        <f>SUMIF('Division Lvl'!$A$2:$A$418,$B109,'Division Lvl'!Y$2:Y$418)</f>
        <v>367718.75</v>
      </c>
      <c r="P109" s="169">
        <f>SUMIF('Division Lvl'!$A$2:$A$418,$B109,'Division Lvl'!Z$2:Z$418)</f>
        <v>0</v>
      </c>
      <c r="Q109" s="169">
        <f>SUMIF('Division Lvl'!$A$2:$A$418,$B109,'Division Lvl'!AA$2:AA$418)</f>
        <v>0</v>
      </c>
      <c r="R109" s="169">
        <f>SUMIF('Division Lvl'!$A$2:$A$418,$B109,'Division Lvl'!AB$2:AB$418)</f>
        <v>0</v>
      </c>
      <c r="S109" s="169">
        <f>SUMIF('Division Lvl'!$A$2:$A$418,$B109,'Division Lvl'!AC$2:AC$418)</f>
        <v>0</v>
      </c>
      <c r="T109" s="169">
        <f>SUMIF('Division Lvl'!$A$2:$A$418,$B109,'Division Lvl'!AD$2:AD$418)</f>
        <v>0</v>
      </c>
      <c r="U109" s="169">
        <f>SUMIF('Division Lvl'!$A$2:$A$418,$B109,'Division Lvl'!AE$2:AE$418)</f>
        <v>0</v>
      </c>
      <c r="V109" s="170">
        <f>SUMIF('Division Lvl'!$A$2:$A$418,$B109,'Division Lvl'!AF$2:AF$418)</f>
        <v>0</v>
      </c>
      <c r="W109" s="170">
        <f>SUMIF('Division Lvl'!$A$2:$A$418,$B109,'Division Lvl'!AG$2:AG$418)</f>
        <v>0</v>
      </c>
      <c r="X109" s="165">
        <f t="shared" si="6"/>
        <v>350000</v>
      </c>
      <c r="Y109" s="171">
        <f t="shared" si="7"/>
        <v>367718.75</v>
      </c>
      <c r="Z109" s="172"/>
    </row>
    <row r="110" spans="1:26" x14ac:dyDescent="0.25">
      <c r="A110" s="163" t="str">
        <f>INDEX('Division Lvl'!$AO$2:$AO$418,MATCH(B110,'Division Lvl'!$A$2:$A$418,0))</f>
        <v>PR</v>
      </c>
      <c r="B110" s="164" t="s">
        <v>1102</v>
      </c>
      <c r="C110" s="130" t="s">
        <v>1107</v>
      </c>
      <c r="D110" s="165">
        <f>SUMIF('Division Lvl'!$A$2:$A$418,$B110,'Division Lvl'!I$2:I$418)</f>
        <v>0</v>
      </c>
      <c r="E110" s="166">
        <f>SUMIF('Division Lvl'!$A$2:$A$418,$B110,'Division Lvl'!J$2:J$418)</f>
        <v>0</v>
      </c>
      <c r="F110" s="166">
        <f>SUMIF('Division Lvl'!$A$2:$A$418,$B110,'Division Lvl'!K$2:K$418)</f>
        <v>400000</v>
      </c>
      <c r="G110" s="166">
        <f>SUMIF('Division Lvl'!$A$2:$A$418,$B110,'Division Lvl'!L$2:L$418)</f>
        <v>0</v>
      </c>
      <c r="H110" s="166">
        <f>SUMIF('Division Lvl'!$A$2:$A$418,$B110,'Division Lvl'!M$2:M$418)</f>
        <v>0</v>
      </c>
      <c r="I110" s="166">
        <f>SUMIF('Division Lvl'!$A$2:$A$418,$B110,'Division Lvl'!N$2:N$418)</f>
        <v>0</v>
      </c>
      <c r="J110" s="166">
        <f>SUMIF('Division Lvl'!$A$2:$A$418,$B110,'Division Lvl'!O$2:O$418)</f>
        <v>0</v>
      </c>
      <c r="K110" s="166">
        <f>SUMIF('Division Lvl'!$A$2:$A$418,$B110,'Division Lvl'!P$2:P$418)</f>
        <v>0</v>
      </c>
      <c r="L110" s="166">
        <f>SUMIF('Division Lvl'!$A$2:$A$418,$B110,'Division Lvl'!Q$2:Q$418)</f>
        <v>0</v>
      </c>
      <c r="M110" s="167">
        <f>SUMIF('Division Lvl'!$A$2:$A$418,$B110,'Division Lvl'!R$2:R$418)</f>
        <v>0</v>
      </c>
      <c r="N110" s="168">
        <f>SUMIF('Division Lvl'!$A$2:$A$418,$B110,'Division Lvl'!X$2:X$418)</f>
        <v>0</v>
      </c>
      <c r="O110" s="169">
        <f>SUMIF('Division Lvl'!$A$2:$A$418,$B110,'Division Lvl'!Y$2:Y$418)</f>
        <v>0</v>
      </c>
      <c r="P110" s="169">
        <f>SUMIF('Division Lvl'!$A$2:$A$418,$B110,'Division Lvl'!Z$2:Z$418)</f>
        <v>430756.24999999994</v>
      </c>
      <c r="Q110" s="169">
        <f>SUMIF('Division Lvl'!$A$2:$A$418,$B110,'Division Lvl'!AA$2:AA$418)</f>
        <v>0</v>
      </c>
      <c r="R110" s="169">
        <f>SUMIF('Division Lvl'!$A$2:$A$418,$B110,'Division Lvl'!AB$2:AB$418)</f>
        <v>0</v>
      </c>
      <c r="S110" s="169">
        <f>SUMIF('Division Lvl'!$A$2:$A$418,$B110,'Division Lvl'!AC$2:AC$418)</f>
        <v>0</v>
      </c>
      <c r="T110" s="169">
        <f>SUMIF('Division Lvl'!$A$2:$A$418,$B110,'Division Lvl'!AD$2:AD$418)</f>
        <v>0</v>
      </c>
      <c r="U110" s="169">
        <f>SUMIF('Division Lvl'!$A$2:$A$418,$B110,'Division Lvl'!AE$2:AE$418)</f>
        <v>0</v>
      </c>
      <c r="V110" s="170">
        <f>SUMIF('Division Lvl'!$A$2:$A$418,$B110,'Division Lvl'!AF$2:AF$418)</f>
        <v>0</v>
      </c>
      <c r="W110" s="170">
        <f>SUMIF('Division Lvl'!$A$2:$A$418,$B110,'Division Lvl'!AG$2:AG$418)</f>
        <v>0</v>
      </c>
      <c r="X110" s="165">
        <f t="shared" si="6"/>
        <v>400000</v>
      </c>
      <c r="Y110" s="171">
        <f t="shared" si="7"/>
        <v>430756.24999999994</v>
      </c>
      <c r="Z110" s="172"/>
    </row>
    <row r="111" spans="1:26" x14ac:dyDescent="0.25">
      <c r="A111" s="163" t="str">
        <f>INDEX('Division Lvl'!$AO$2:$AO$418,MATCH(B111,'Division Lvl'!$A$2:$A$418,0))</f>
        <v>PR</v>
      </c>
      <c r="B111" s="164" t="s">
        <v>1098</v>
      </c>
      <c r="C111" s="130" t="str">
        <f>INDEX('Division Lvl'!$B$2:$B$418,MATCH(B111,'Division Lvl'!$A$2:$A$418,0))</f>
        <v>Establish Glenfield 66/11kV Zone Substation</v>
      </c>
      <c r="D111" s="165">
        <f>SUMIF('Division Lvl'!$A$2:$A$418,$B111,'Division Lvl'!I$2:I$418)</f>
        <v>0</v>
      </c>
      <c r="E111" s="166">
        <f>SUMIF('Division Lvl'!$A$2:$A$418,$B111,'Division Lvl'!J$2:J$418)</f>
        <v>0</v>
      </c>
      <c r="F111" s="166">
        <f>SUMIF('Division Lvl'!$A$2:$A$418,$B111,'Division Lvl'!K$2:K$418)</f>
        <v>0</v>
      </c>
      <c r="G111" s="166">
        <f>SUMIF('Division Lvl'!$A$2:$A$418,$B111,'Division Lvl'!L$2:L$418)</f>
        <v>0</v>
      </c>
      <c r="H111" s="166">
        <f>SUMIF('Division Lvl'!$A$2:$A$418,$B111,'Division Lvl'!M$2:M$418)</f>
        <v>0</v>
      </c>
      <c r="I111" s="166">
        <f>SUMIF('Division Lvl'!$A$2:$A$418,$B111,'Division Lvl'!N$2:N$418)</f>
        <v>0</v>
      </c>
      <c r="J111" s="166">
        <f>SUMIF('Division Lvl'!$A$2:$A$418,$B111,'Division Lvl'!O$2:O$418)</f>
        <v>0</v>
      </c>
      <c r="K111" s="166">
        <f>SUMIF('Division Lvl'!$A$2:$A$418,$B111,'Division Lvl'!P$2:P$418)</f>
        <v>6220000</v>
      </c>
      <c r="L111" s="166">
        <f>SUMIF('Division Lvl'!$A$2:$A$418,$B111,'Division Lvl'!Q$2:Q$418)</f>
        <v>12440000</v>
      </c>
      <c r="M111" s="167">
        <f>SUMIF('Division Lvl'!$A$2:$A$418,$B111,'Division Lvl'!R$2:R$418)</f>
        <v>12440000</v>
      </c>
      <c r="N111" s="168">
        <f>SUMIF('Division Lvl'!$A$2:$A$418,$B111,'Division Lvl'!X$2:X$418)</f>
        <v>0</v>
      </c>
      <c r="O111" s="169">
        <f>SUMIF('Division Lvl'!$A$2:$A$418,$B111,'Division Lvl'!Y$2:Y$418)</f>
        <v>0</v>
      </c>
      <c r="P111" s="169">
        <f>SUMIF('Division Lvl'!$A$2:$A$418,$B111,'Division Lvl'!Z$2:Z$418)</f>
        <v>0</v>
      </c>
      <c r="Q111" s="169">
        <f>SUMIF('Division Lvl'!$A$2:$A$418,$B111,'Division Lvl'!AA$2:AA$418)</f>
        <v>0</v>
      </c>
      <c r="R111" s="169">
        <f>SUMIF('Division Lvl'!$A$2:$A$418,$B111,'Division Lvl'!AB$2:AB$418)</f>
        <v>0</v>
      </c>
      <c r="S111" s="169">
        <f>SUMIF('Division Lvl'!$A$2:$A$418,$B111,'Division Lvl'!AC$2:AC$418)</f>
        <v>0</v>
      </c>
      <c r="T111" s="169">
        <f>SUMIF('Division Lvl'!$A$2:$A$418,$B111,'Division Lvl'!AD$2:AD$418)</f>
        <v>0</v>
      </c>
      <c r="U111" s="169">
        <f>SUMIF('Division Lvl'!$A$2:$A$418,$B111,'Division Lvl'!AE$2:AE$418)</f>
        <v>7578466.0225116881</v>
      </c>
      <c r="V111" s="170">
        <f>SUMIF('Division Lvl'!$A$2:$A$418,$B111,'Division Lvl'!AF$2:AF$418)</f>
        <v>15535855.346148958</v>
      </c>
      <c r="W111" s="170">
        <f>SUMIF('Division Lvl'!$A$2:$A$418,$B111,'Division Lvl'!AG$2:AG$418)</f>
        <v>15924251.729802683</v>
      </c>
      <c r="X111" s="165">
        <f t="shared" si="6"/>
        <v>31100000</v>
      </c>
      <c r="Y111" s="171">
        <f t="shared" si="7"/>
        <v>39038573.098463327</v>
      </c>
      <c r="Z111" s="172"/>
    </row>
    <row r="112" spans="1:26" x14ac:dyDescent="0.25">
      <c r="A112" s="163" t="str">
        <f>INDEX('Division Lvl'!$AO$2:$AO$418,MATCH(B112,'Division Lvl'!$A$2:$A$418,0))</f>
        <v>PR</v>
      </c>
      <c r="B112" s="164" t="s">
        <v>1101</v>
      </c>
      <c r="C112" s="130" t="s">
        <v>1106</v>
      </c>
      <c r="D112" s="165">
        <f>SUMIF('Division Lvl'!$A$2:$A$418,$B112,'Division Lvl'!I$2:I$418)</f>
        <v>300000</v>
      </c>
      <c r="E112" s="166">
        <f>SUMIF('Division Lvl'!$A$2:$A$418,$B112,'Division Lvl'!J$2:J$418)</f>
        <v>300000</v>
      </c>
      <c r="F112" s="166">
        <f>SUMIF('Division Lvl'!$A$2:$A$418,$B112,'Division Lvl'!K$2:K$418)</f>
        <v>0</v>
      </c>
      <c r="G112" s="166">
        <f>SUMIF('Division Lvl'!$A$2:$A$418,$B112,'Division Lvl'!L$2:L$418)</f>
        <v>0</v>
      </c>
      <c r="H112" s="166">
        <f>SUMIF('Division Lvl'!$A$2:$A$418,$B112,'Division Lvl'!M$2:M$418)</f>
        <v>0</v>
      </c>
      <c r="I112" s="166">
        <f>SUMIF('Division Lvl'!$A$2:$A$418,$B112,'Division Lvl'!N$2:N$418)</f>
        <v>0</v>
      </c>
      <c r="J112" s="166">
        <f>SUMIF('Division Lvl'!$A$2:$A$418,$B112,'Division Lvl'!O$2:O$418)</f>
        <v>0</v>
      </c>
      <c r="K112" s="166">
        <f>SUMIF('Division Lvl'!$A$2:$A$418,$B112,'Division Lvl'!P$2:P$418)</f>
        <v>0</v>
      </c>
      <c r="L112" s="166">
        <f>SUMIF('Division Lvl'!$A$2:$A$418,$B112,'Division Lvl'!Q$2:Q$418)</f>
        <v>0</v>
      </c>
      <c r="M112" s="167">
        <f>SUMIF('Division Lvl'!$A$2:$A$418,$B112,'Division Lvl'!R$2:R$418)</f>
        <v>0</v>
      </c>
      <c r="N112" s="168">
        <f>SUMIF('Division Lvl'!$A$2:$A$418,$B112,'Division Lvl'!X$2:X$418)</f>
        <v>307500</v>
      </c>
      <c r="O112" s="169">
        <f>SUMIF('Division Lvl'!$A$2:$A$418,$B112,'Division Lvl'!Y$2:Y$418)</f>
        <v>315187.5</v>
      </c>
      <c r="P112" s="169">
        <f>SUMIF('Division Lvl'!$A$2:$A$418,$B112,'Division Lvl'!Z$2:Z$418)</f>
        <v>0</v>
      </c>
      <c r="Q112" s="169">
        <f>SUMIF('Division Lvl'!$A$2:$A$418,$B112,'Division Lvl'!AA$2:AA$418)</f>
        <v>0</v>
      </c>
      <c r="R112" s="169">
        <f>SUMIF('Division Lvl'!$A$2:$A$418,$B112,'Division Lvl'!AB$2:AB$418)</f>
        <v>0</v>
      </c>
      <c r="S112" s="169">
        <f>SUMIF('Division Lvl'!$A$2:$A$418,$B112,'Division Lvl'!AC$2:AC$418)</f>
        <v>0</v>
      </c>
      <c r="T112" s="169">
        <f>SUMIF('Division Lvl'!$A$2:$A$418,$B112,'Division Lvl'!AD$2:AD$418)</f>
        <v>0</v>
      </c>
      <c r="U112" s="169">
        <f>SUMIF('Division Lvl'!$A$2:$A$418,$B112,'Division Lvl'!AE$2:AE$418)</f>
        <v>0</v>
      </c>
      <c r="V112" s="170">
        <f>SUMIF('Division Lvl'!$A$2:$A$418,$B112,'Division Lvl'!AF$2:AF$418)</f>
        <v>0</v>
      </c>
      <c r="W112" s="170">
        <f>SUMIF('Division Lvl'!$A$2:$A$418,$B112,'Division Lvl'!AG$2:AG$418)</f>
        <v>0</v>
      </c>
      <c r="X112" s="165">
        <f t="shared" si="6"/>
        <v>600000</v>
      </c>
      <c r="Y112" s="171">
        <f t="shared" si="7"/>
        <v>622687.5</v>
      </c>
      <c r="Z112" s="172"/>
    </row>
    <row r="113" spans="1:26" x14ac:dyDescent="0.25">
      <c r="A113" s="163" t="str">
        <f>INDEX('Division Lvl'!$AO$2:$AO$418,MATCH(B113,'Division Lvl'!$A$2:$A$418,0))</f>
        <v>PS</v>
      </c>
      <c r="B113" s="164" t="s">
        <v>63</v>
      </c>
      <c r="C113" s="130" t="str">
        <f>INDEX('Division Lvl'!$B$2:$B$418,MATCH(B113,'Division Lvl'!$A$2:$A$418,0))</f>
        <v>Substation protection relay refurbishment</v>
      </c>
      <c r="D113" s="165">
        <f>SUMIF('Division Lvl'!$A$2:$A$418,$B113,'Division Lvl'!I$2:I$418)</f>
        <v>4375000</v>
      </c>
      <c r="E113" s="166">
        <f>SUMIF('Division Lvl'!$A$2:$A$418,$B113,'Division Lvl'!J$2:J$418)</f>
        <v>4500000</v>
      </c>
      <c r="F113" s="166">
        <f>SUMIF('Division Lvl'!$A$2:$A$418,$B113,'Division Lvl'!K$2:K$418)</f>
        <v>4500000</v>
      </c>
      <c r="G113" s="166">
        <f>SUMIF('Division Lvl'!$A$2:$A$418,$B113,'Division Lvl'!L$2:L$418)</f>
        <v>4500000</v>
      </c>
      <c r="H113" s="166">
        <f>SUMIF('Division Lvl'!$A$2:$A$418,$B113,'Division Lvl'!M$2:M$418)</f>
        <v>4500000</v>
      </c>
      <c r="I113" s="166">
        <f>SUMIF('Division Lvl'!$A$2:$A$418,$B113,'Division Lvl'!N$2:N$418)</f>
        <v>4750000</v>
      </c>
      <c r="J113" s="166">
        <f>SUMIF('Division Lvl'!$A$2:$A$418,$B113,'Division Lvl'!O$2:O$418)</f>
        <v>4750000</v>
      </c>
      <c r="K113" s="166">
        <f>SUMIF('Division Lvl'!$A$2:$A$418,$B113,'Division Lvl'!P$2:P$418)</f>
        <v>4750000</v>
      </c>
      <c r="L113" s="166">
        <f>SUMIF('Division Lvl'!$A$2:$A$418,$B113,'Division Lvl'!Q$2:Q$418)</f>
        <v>4750000</v>
      </c>
      <c r="M113" s="167">
        <f>SUMIF('Division Lvl'!$A$2:$A$418,$B113,'Division Lvl'!R$2:R$418)</f>
        <v>4750000</v>
      </c>
      <c r="N113" s="168">
        <f>SUMIF('Division Lvl'!$A$2:$A$418,$B113,'Division Lvl'!X$2:X$418)</f>
        <v>4484375</v>
      </c>
      <c r="O113" s="169">
        <f>SUMIF('Division Lvl'!$A$2:$A$418,$B113,'Division Lvl'!Y$2:Y$418)</f>
        <v>4727812.5</v>
      </c>
      <c r="P113" s="169">
        <f>SUMIF('Division Lvl'!$A$2:$A$418,$B113,'Division Lvl'!Z$2:Z$418)</f>
        <v>4846007.8124999991</v>
      </c>
      <c r="Q113" s="169">
        <f>SUMIF('Division Lvl'!$A$2:$A$418,$B113,'Division Lvl'!AA$2:AA$418)</f>
        <v>4967158.0078124991</v>
      </c>
      <c r="R113" s="169">
        <f>SUMIF('Division Lvl'!$A$2:$A$418,$B113,'Division Lvl'!AB$2:AB$418)</f>
        <v>5091336.9580078106</v>
      </c>
      <c r="S113" s="169">
        <f>SUMIF('Division Lvl'!$A$2:$A$418,$B113,'Division Lvl'!AC$2:AC$418)</f>
        <v>5508543.7365112286</v>
      </c>
      <c r="T113" s="169">
        <f>SUMIF('Division Lvl'!$A$2:$A$418,$B113,'Division Lvl'!AD$2:AD$418)</f>
        <v>5646257.3299240097</v>
      </c>
      <c r="U113" s="169">
        <f>SUMIF('Division Lvl'!$A$2:$A$418,$B113,'Division Lvl'!AE$2:AE$418)</f>
        <v>5787413.7631721087</v>
      </c>
      <c r="V113" s="170">
        <f>SUMIF('Division Lvl'!$A$2:$A$418,$B113,'Division Lvl'!AF$2:AF$418)</f>
        <v>5932099.1072514104</v>
      </c>
      <c r="W113" s="170">
        <f>SUMIF('Division Lvl'!$A$2:$A$418,$B113,'Division Lvl'!AG$2:AG$418)</f>
        <v>6080401.5849326961</v>
      </c>
      <c r="X113" s="165">
        <f t="shared" si="6"/>
        <v>46125000</v>
      </c>
      <c r="Y113" s="171">
        <f t="shared" si="7"/>
        <v>53071405.800111771</v>
      </c>
      <c r="Z113" s="172"/>
    </row>
    <row r="114" spans="1:26" x14ac:dyDescent="0.25">
      <c r="A114" s="163" t="str">
        <f>INDEX('Division Lvl'!$AO$2:$AO$418,MATCH(B114,'Division Lvl'!$A$2:$A$418,0))</f>
        <v>PS</v>
      </c>
      <c r="B114" s="164" t="s">
        <v>66</v>
      </c>
      <c r="C114" s="130" t="str">
        <f>INDEX('Division Lvl'!$B$2:$B$418,MATCH(B114,'Division Lvl'!$A$2:$A$418,0))</f>
        <v>Protection refurbishment (miscellaneous)</v>
      </c>
      <c r="D114" s="165">
        <f>SUMIF('Division Lvl'!$A$2:$A$418,$B114,'Division Lvl'!I$2:I$418)</f>
        <v>700000</v>
      </c>
      <c r="E114" s="166">
        <f>SUMIF('Division Lvl'!$A$2:$A$418,$B114,'Division Lvl'!J$2:J$418)</f>
        <v>700000</v>
      </c>
      <c r="F114" s="166">
        <f>SUMIF('Division Lvl'!$A$2:$A$418,$B114,'Division Lvl'!K$2:K$418)</f>
        <v>700000</v>
      </c>
      <c r="G114" s="166">
        <f>SUMIF('Division Lvl'!$A$2:$A$418,$B114,'Division Lvl'!L$2:L$418)</f>
        <v>700000</v>
      </c>
      <c r="H114" s="166">
        <f>SUMIF('Division Lvl'!$A$2:$A$418,$B114,'Division Lvl'!M$2:M$418)</f>
        <v>700000</v>
      </c>
      <c r="I114" s="166">
        <f>SUMIF('Division Lvl'!$A$2:$A$418,$B114,'Division Lvl'!N$2:N$418)</f>
        <v>700000</v>
      </c>
      <c r="J114" s="166">
        <f>SUMIF('Division Lvl'!$A$2:$A$418,$B114,'Division Lvl'!O$2:O$418)</f>
        <v>700000</v>
      </c>
      <c r="K114" s="166">
        <f>SUMIF('Division Lvl'!$A$2:$A$418,$B114,'Division Lvl'!P$2:P$418)</f>
        <v>700000</v>
      </c>
      <c r="L114" s="166">
        <f>SUMIF('Division Lvl'!$A$2:$A$418,$B114,'Division Lvl'!Q$2:Q$418)</f>
        <v>700000</v>
      </c>
      <c r="M114" s="167">
        <f>SUMIF('Division Lvl'!$A$2:$A$418,$B114,'Division Lvl'!R$2:R$418)</f>
        <v>700000</v>
      </c>
      <c r="N114" s="168">
        <f>SUMIF('Division Lvl'!$A$2:$A$418,$B114,'Division Lvl'!X$2:X$418)</f>
        <v>717499.99999999988</v>
      </c>
      <c r="O114" s="169">
        <f>SUMIF('Division Lvl'!$A$2:$A$418,$B114,'Division Lvl'!Y$2:Y$418)</f>
        <v>735437.5</v>
      </c>
      <c r="P114" s="169">
        <f>SUMIF('Division Lvl'!$A$2:$A$418,$B114,'Division Lvl'!Z$2:Z$418)</f>
        <v>753823.43749999988</v>
      </c>
      <c r="Q114" s="169">
        <f>SUMIF('Division Lvl'!$A$2:$A$418,$B114,'Division Lvl'!AA$2:AA$418)</f>
        <v>772669.02343749988</v>
      </c>
      <c r="R114" s="169">
        <f>SUMIF('Division Lvl'!$A$2:$A$418,$B114,'Division Lvl'!AB$2:AB$418)</f>
        <v>791985.74902343727</v>
      </c>
      <c r="S114" s="169">
        <f>SUMIF('Division Lvl'!$A$2:$A$418,$B114,'Division Lvl'!AC$2:AC$418)</f>
        <v>811785.39274902316</v>
      </c>
      <c r="T114" s="169">
        <f>SUMIF('Division Lvl'!$A$2:$A$418,$B114,'Division Lvl'!AD$2:AD$418)</f>
        <v>832080.0275677488</v>
      </c>
      <c r="U114" s="169">
        <f>SUMIF('Division Lvl'!$A$2:$A$418,$B114,'Division Lvl'!AE$2:AE$418)</f>
        <v>852882.0282569424</v>
      </c>
      <c r="V114" s="170">
        <f>SUMIF('Division Lvl'!$A$2:$A$418,$B114,'Division Lvl'!AF$2:AF$418)</f>
        <v>874204.07896336576</v>
      </c>
      <c r="W114" s="170">
        <f>SUMIF('Division Lvl'!$A$2:$A$418,$B114,'Division Lvl'!AG$2:AG$418)</f>
        <v>896059.18093744991</v>
      </c>
      <c r="X114" s="165">
        <f t="shared" si="6"/>
        <v>7000000</v>
      </c>
      <c r="Y114" s="171">
        <f t="shared" si="7"/>
        <v>8038426.4184354674</v>
      </c>
      <c r="Z114" s="172"/>
    </row>
    <row r="115" spans="1:26" x14ac:dyDescent="0.25">
      <c r="A115" s="163" t="str">
        <f>INDEX('Division Lvl'!$AO$2:$AO$418,MATCH(B115,'Division Lvl'!$A$2:$A$418,0))</f>
        <v>PS</v>
      </c>
      <c r="B115" s="164" t="s">
        <v>177</v>
      </c>
      <c r="C115" s="130" t="str">
        <f>INDEX('Division Lvl'!$B$2:$B$418,MATCH(B115,'Division Lvl'!$A$2:$A$418,0))</f>
        <v>Distribution feeder safety improvement</v>
      </c>
      <c r="D115" s="165">
        <f>SUMIF('Division Lvl'!$A$2:$A$418,$B115,'Division Lvl'!I$2:I$418)</f>
        <v>3100000</v>
      </c>
      <c r="E115" s="166">
        <f>SUMIF('Division Lvl'!$A$2:$A$418,$B115,'Division Lvl'!J$2:J$418)</f>
        <v>0</v>
      </c>
      <c r="F115" s="166">
        <f>SUMIF('Division Lvl'!$A$2:$A$418,$B115,'Division Lvl'!K$2:K$418)</f>
        <v>0</v>
      </c>
      <c r="G115" s="166">
        <f>SUMIF('Division Lvl'!$A$2:$A$418,$B115,'Division Lvl'!L$2:L$418)</f>
        <v>0</v>
      </c>
      <c r="H115" s="166">
        <f>SUMIF('Division Lvl'!$A$2:$A$418,$B115,'Division Lvl'!M$2:M$418)</f>
        <v>0</v>
      </c>
      <c r="I115" s="166">
        <f>SUMIF('Division Lvl'!$A$2:$A$418,$B115,'Division Lvl'!N$2:N$418)</f>
        <v>0</v>
      </c>
      <c r="J115" s="166">
        <f>SUMIF('Division Lvl'!$A$2:$A$418,$B115,'Division Lvl'!O$2:O$418)</f>
        <v>0</v>
      </c>
      <c r="K115" s="166">
        <f>SUMIF('Division Lvl'!$A$2:$A$418,$B115,'Division Lvl'!P$2:P$418)</f>
        <v>0</v>
      </c>
      <c r="L115" s="166">
        <f>SUMIF('Division Lvl'!$A$2:$A$418,$B115,'Division Lvl'!Q$2:Q$418)</f>
        <v>0</v>
      </c>
      <c r="M115" s="167">
        <f>SUMIF('Division Lvl'!$A$2:$A$418,$B115,'Division Lvl'!R$2:R$418)</f>
        <v>0</v>
      </c>
      <c r="N115" s="168">
        <f>SUMIF('Division Lvl'!$A$2:$A$418,$B115,'Division Lvl'!X$2:X$418)</f>
        <v>3177499.9999999995</v>
      </c>
      <c r="O115" s="169">
        <f>SUMIF('Division Lvl'!$A$2:$A$418,$B115,'Division Lvl'!Y$2:Y$418)</f>
        <v>0</v>
      </c>
      <c r="P115" s="169">
        <f>SUMIF('Division Lvl'!$A$2:$A$418,$B115,'Division Lvl'!Z$2:Z$418)</f>
        <v>0</v>
      </c>
      <c r="Q115" s="169">
        <f>SUMIF('Division Lvl'!$A$2:$A$418,$B115,'Division Lvl'!AA$2:AA$418)</f>
        <v>0</v>
      </c>
      <c r="R115" s="169">
        <f>SUMIF('Division Lvl'!$A$2:$A$418,$B115,'Division Lvl'!AB$2:AB$418)</f>
        <v>0</v>
      </c>
      <c r="S115" s="169">
        <f>SUMIF('Division Lvl'!$A$2:$A$418,$B115,'Division Lvl'!AC$2:AC$418)</f>
        <v>0</v>
      </c>
      <c r="T115" s="169">
        <f>SUMIF('Division Lvl'!$A$2:$A$418,$B115,'Division Lvl'!AD$2:AD$418)</f>
        <v>0</v>
      </c>
      <c r="U115" s="169">
        <f>SUMIF('Division Lvl'!$A$2:$A$418,$B115,'Division Lvl'!AE$2:AE$418)</f>
        <v>0</v>
      </c>
      <c r="V115" s="170">
        <f>SUMIF('Division Lvl'!$A$2:$A$418,$B115,'Division Lvl'!AF$2:AF$418)</f>
        <v>0</v>
      </c>
      <c r="W115" s="170">
        <f>SUMIF('Division Lvl'!$A$2:$A$418,$B115,'Division Lvl'!AG$2:AG$418)</f>
        <v>0</v>
      </c>
      <c r="X115" s="165">
        <f t="shared" si="6"/>
        <v>3100000</v>
      </c>
      <c r="Y115" s="171">
        <f t="shared" si="7"/>
        <v>3177499.9999999995</v>
      </c>
      <c r="Z115" s="172"/>
    </row>
    <row r="116" spans="1:26" x14ac:dyDescent="0.25">
      <c r="A116" s="163" t="str">
        <f>INDEX('Division Lvl'!$AO$2:$AO$418,MATCH(B116,'Division Lvl'!$A$2:$A$418,0))</f>
        <v>PS</v>
      </c>
      <c r="B116" s="164" t="s">
        <v>814</v>
      </c>
      <c r="C116" s="130" t="str">
        <f>INDEX('Division Lvl'!$B$2:$B$418,MATCH(B116,'Division Lvl'!$A$2:$A$418,0))</f>
        <v>Feeder differential relay replacement</v>
      </c>
      <c r="D116" s="165">
        <f>SUMIF('Division Lvl'!$A$2:$A$418,$B116,'Division Lvl'!I$2:I$418)</f>
        <v>0</v>
      </c>
      <c r="E116" s="166">
        <f>SUMIF('Division Lvl'!$A$2:$A$418,$B116,'Division Lvl'!J$2:J$418)</f>
        <v>330000</v>
      </c>
      <c r="F116" s="166">
        <f>SUMIF('Division Lvl'!$A$2:$A$418,$B116,'Division Lvl'!K$2:K$418)</f>
        <v>330000</v>
      </c>
      <c r="G116" s="166">
        <f>SUMIF('Division Lvl'!$A$2:$A$418,$B116,'Division Lvl'!L$2:L$418)</f>
        <v>330000</v>
      </c>
      <c r="H116" s="166">
        <f>SUMIF('Division Lvl'!$A$2:$A$418,$B116,'Division Lvl'!M$2:M$418)</f>
        <v>330000</v>
      </c>
      <c r="I116" s="166">
        <f>SUMIF('Division Lvl'!$A$2:$A$418,$B116,'Division Lvl'!N$2:N$418)</f>
        <v>330000</v>
      </c>
      <c r="J116" s="166">
        <f>SUMIF('Division Lvl'!$A$2:$A$418,$B116,'Division Lvl'!O$2:O$418)</f>
        <v>330000</v>
      </c>
      <c r="K116" s="166">
        <f>SUMIF('Division Lvl'!$A$2:$A$418,$B116,'Division Lvl'!P$2:P$418)</f>
        <v>330000</v>
      </c>
      <c r="L116" s="166">
        <f>SUMIF('Division Lvl'!$A$2:$A$418,$B116,'Division Lvl'!Q$2:Q$418)</f>
        <v>330000</v>
      </c>
      <c r="M116" s="167">
        <f>SUMIF('Division Lvl'!$A$2:$A$418,$B116,'Division Lvl'!R$2:R$418)</f>
        <v>330000</v>
      </c>
      <c r="N116" s="168">
        <f>SUMIF('Division Lvl'!$A$2:$A$418,$B116,'Division Lvl'!X$2:X$418)</f>
        <v>0</v>
      </c>
      <c r="O116" s="169">
        <f>SUMIF('Division Lvl'!$A$2:$A$418,$B116,'Division Lvl'!Y$2:Y$418)</f>
        <v>346706.25</v>
      </c>
      <c r="P116" s="169">
        <f>SUMIF('Division Lvl'!$A$2:$A$418,$B116,'Division Lvl'!Z$2:Z$418)</f>
        <v>355373.90624999994</v>
      </c>
      <c r="Q116" s="169">
        <f>SUMIF('Division Lvl'!$A$2:$A$418,$B116,'Division Lvl'!AA$2:AA$418)</f>
        <v>364258.25390624994</v>
      </c>
      <c r="R116" s="169">
        <f>SUMIF('Division Lvl'!$A$2:$A$418,$B116,'Division Lvl'!AB$2:AB$418)</f>
        <v>373364.71025390615</v>
      </c>
      <c r="S116" s="169">
        <f>SUMIF('Division Lvl'!$A$2:$A$418,$B116,'Division Lvl'!AC$2:AC$418)</f>
        <v>382698.82801025378</v>
      </c>
      <c r="T116" s="169">
        <f>SUMIF('Division Lvl'!$A$2:$A$418,$B116,'Division Lvl'!AD$2:AD$418)</f>
        <v>392266.29871051013</v>
      </c>
      <c r="U116" s="169">
        <f>SUMIF('Division Lvl'!$A$2:$A$418,$B116,'Division Lvl'!AE$2:AE$418)</f>
        <v>402072.95617827284</v>
      </c>
      <c r="V116" s="170">
        <f>SUMIF('Division Lvl'!$A$2:$A$418,$B116,'Division Lvl'!AF$2:AF$418)</f>
        <v>412124.78008272959</v>
      </c>
      <c r="W116" s="170">
        <f>SUMIF('Division Lvl'!$A$2:$A$418,$B116,'Division Lvl'!AG$2:AG$418)</f>
        <v>422427.89958479785</v>
      </c>
      <c r="X116" s="165">
        <f t="shared" si="6"/>
        <v>2970000</v>
      </c>
      <c r="Y116" s="171">
        <f t="shared" si="7"/>
        <v>3451293.8829767206</v>
      </c>
      <c r="Z116" s="172"/>
    </row>
    <row r="117" spans="1:26" x14ac:dyDescent="0.25">
      <c r="A117" s="163" t="str">
        <f>INDEX('Division Lvl'!$AO$2:$AO$418,MATCH(B117,'Division Lvl'!$A$2:$A$418,0))</f>
        <v>PS</v>
      </c>
      <c r="B117" s="164" t="s">
        <v>815</v>
      </c>
      <c r="C117" s="130" t="str">
        <f>INDEX('Division Lvl'!$B$2:$B$418,MATCH(B117,'Division Lvl'!$A$2:$A$418,0))</f>
        <v>Under frequency load shedding</v>
      </c>
      <c r="D117" s="165">
        <f>SUMIF('Division Lvl'!$A$2:$A$418,$B117,'Division Lvl'!I$2:I$418)</f>
        <v>550000</v>
      </c>
      <c r="E117" s="166">
        <f>SUMIF('Division Lvl'!$A$2:$A$418,$B117,'Division Lvl'!J$2:J$418)</f>
        <v>550000</v>
      </c>
      <c r="F117" s="166">
        <f>SUMIF('Division Lvl'!$A$2:$A$418,$B117,'Division Lvl'!K$2:K$418)</f>
        <v>0</v>
      </c>
      <c r="G117" s="166">
        <f>SUMIF('Division Lvl'!$A$2:$A$418,$B117,'Division Lvl'!L$2:L$418)</f>
        <v>0</v>
      </c>
      <c r="H117" s="166">
        <f>SUMIF('Division Lvl'!$A$2:$A$418,$B117,'Division Lvl'!M$2:M$418)</f>
        <v>0</v>
      </c>
      <c r="I117" s="166">
        <f>SUMIF('Division Lvl'!$A$2:$A$418,$B117,'Division Lvl'!N$2:N$418)</f>
        <v>0</v>
      </c>
      <c r="J117" s="166">
        <f>SUMIF('Division Lvl'!$A$2:$A$418,$B117,'Division Lvl'!O$2:O$418)</f>
        <v>0</v>
      </c>
      <c r="K117" s="166">
        <f>SUMIF('Division Lvl'!$A$2:$A$418,$B117,'Division Lvl'!P$2:P$418)</f>
        <v>0</v>
      </c>
      <c r="L117" s="166">
        <f>SUMIF('Division Lvl'!$A$2:$A$418,$B117,'Division Lvl'!Q$2:Q$418)</f>
        <v>0</v>
      </c>
      <c r="M117" s="167">
        <f>SUMIF('Division Lvl'!$A$2:$A$418,$B117,'Division Lvl'!R$2:R$418)</f>
        <v>0</v>
      </c>
      <c r="N117" s="168">
        <f>SUMIF('Division Lvl'!$A$2:$A$418,$B117,'Division Lvl'!X$2:X$418)</f>
        <v>563750</v>
      </c>
      <c r="O117" s="169">
        <f>SUMIF('Division Lvl'!$A$2:$A$418,$B117,'Division Lvl'!Y$2:Y$418)</f>
        <v>577843.75</v>
      </c>
      <c r="P117" s="169">
        <f>SUMIF('Division Lvl'!$A$2:$A$418,$B117,'Division Lvl'!Z$2:Z$418)</f>
        <v>0</v>
      </c>
      <c r="Q117" s="169">
        <f>SUMIF('Division Lvl'!$A$2:$A$418,$B117,'Division Lvl'!AA$2:AA$418)</f>
        <v>0</v>
      </c>
      <c r="R117" s="169">
        <f>SUMIF('Division Lvl'!$A$2:$A$418,$B117,'Division Lvl'!AB$2:AB$418)</f>
        <v>0</v>
      </c>
      <c r="S117" s="169">
        <f>SUMIF('Division Lvl'!$A$2:$A$418,$B117,'Division Lvl'!AC$2:AC$418)</f>
        <v>0</v>
      </c>
      <c r="T117" s="169">
        <f>SUMIF('Division Lvl'!$A$2:$A$418,$B117,'Division Lvl'!AD$2:AD$418)</f>
        <v>0</v>
      </c>
      <c r="U117" s="169">
        <f>SUMIF('Division Lvl'!$A$2:$A$418,$B117,'Division Lvl'!AE$2:AE$418)</f>
        <v>0</v>
      </c>
      <c r="V117" s="170">
        <f>SUMIF('Division Lvl'!$A$2:$A$418,$B117,'Division Lvl'!AF$2:AF$418)</f>
        <v>0</v>
      </c>
      <c r="W117" s="170">
        <f>SUMIF('Division Lvl'!$A$2:$A$418,$B117,'Division Lvl'!AG$2:AG$418)</f>
        <v>0</v>
      </c>
      <c r="X117" s="165">
        <f t="shared" si="6"/>
        <v>1100000</v>
      </c>
      <c r="Y117" s="171">
        <f t="shared" si="7"/>
        <v>1141593.75</v>
      </c>
      <c r="Z117" s="172"/>
    </row>
    <row r="118" spans="1:26" x14ac:dyDescent="0.25">
      <c r="A118" s="163" t="str">
        <f>INDEX('Division Lvl'!$AO$2:$AO$418,MATCH(B118,'Division Lvl'!$A$2:$A$418,0))</f>
        <v>RC</v>
      </c>
      <c r="B118" s="164" t="s">
        <v>924</v>
      </c>
      <c r="C118" s="130" t="str">
        <f>INDEX('Division Lvl'!$B$2:$B$418,MATCH(B118,'Division Lvl'!$A$2:$A$418,0))</f>
        <v>Reliability compliance</v>
      </c>
      <c r="D118" s="165">
        <f>SUMIF('Division Lvl'!$A$2:$A$418,$B118,'Division Lvl'!I$2:I$418)</f>
        <v>4000000</v>
      </c>
      <c r="E118" s="166">
        <f>SUMIF('Division Lvl'!$A$2:$A$418,$B118,'Division Lvl'!J$2:J$418)</f>
        <v>4000000</v>
      </c>
      <c r="F118" s="166">
        <f>SUMIF('Division Lvl'!$A$2:$A$418,$B118,'Division Lvl'!K$2:K$418)</f>
        <v>4000000</v>
      </c>
      <c r="G118" s="166">
        <f>SUMIF('Division Lvl'!$A$2:$A$418,$B118,'Division Lvl'!L$2:L$418)</f>
        <v>4000000</v>
      </c>
      <c r="H118" s="166">
        <f>SUMIF('Division Lvl'!$A$2:$A$418,$B118,'Division Lvl'!M$2:M$418)</f>
        <v>4000000</v>
      </c>
      <c r="I118" s="166">
        <f>SUMIF('Division Lvl'!$A$2:$A$418,$B118,'Division Lvl'!N$2:N$418)</f>
        <v>4000000</v>
      </c>
      <c r="J118" s="166">
        <f>SUMIF('Division Lvl'!$A$2:$A$418,$B118,'Division Lvl'!O$2:O$418)</f>
        <v>4000000</v>
      </c>
      <c r="K118" s="166">
        <f>SUMIF('Division Lvl'!$A$2:$A$418,$B118,'Division Lvl'!P$2:P$418)</f>
        <v>4000000</v>
      </c>
      <c r="L118" s="166">
        <f>SUMIF('Division Lvl'!$A$2:$A$418,$B118,'Division Lvl'!Q$2:Q$418)</f>
        <v>4000000</v>
      </c>
      <c r="M118" s="167">
        <f>SUMIF('Division Lvl'!$A$2:$A$418,$B118,'Division Lvl'!R$2:R$418)</f>
        <v>4000000</v>
      </c>
      <c r="N118" s="168">
        <f>SUMIF('Division Lvl'!$A$2:$A$418,$B118,'Division Lvl'!X$2:X$418)</f>
        <v>4099999.9999999995</v>
      </c>
      <c r="O118" s="169">
        <f>SUMIF('Division Lvl'!$A$2:$A$418,$B118,'Division Lvl'!Y$2:Y$418)</f>
        <v>4202500</v>
      </c>
      <c r="P118" s="169">
        <f>SUMIF('Division Lvl'!$A$2:$A$418,$B118,'Division Lvl'!Z$2:Z$418)</f>
        <v>4307562.4999999991</v>
      </c>
      <c r="Q118" s="169">
        <f>SUMIF('Division Lvl'!$A$2:$A$418,$B118,'Division Lvl'!AA$2:AA$418)</f>
        <v>4415251.5624999991</v>
      </c>
      <c r="R118" s="169">
        <f>SUMIF('Division Lvl'!$A$2:$A$418,$B118,'Division Lvl'!AB$2:AB$418)</f>
        <v>4525632.8515624991</v>
      </c>
      <c r="S118" s="169">
        <f>SUMIF('Division Lvl'!$A$2:$A$418,$B118,'Division Lvl'!AC$2:AC$418)</f>
        <v>4638773.6728515606</v>
      </c>
      <c r="T118" s="169">
        <f>SUMIF('Division Lvl'!$A$2:$A$418,$B118,'Division Lvl'!AD$2:AD$418)</f>
        <v>4754743.0146728503</v>
      </c>
      <c r="U118" s="169">
        <f>SUMIF('Division Lvl'!$A$2:$A$418,$B118,'Division Lvl'!AE$2:AE$418)</f>
        <v>4873611.5900396705</v>
      </c>
      <c r="V118" s="170">
        <f>SUMIF('Division Lvl'!$A$2:$A$418,$B118,'Division Lvl'!AF$2:AF$418)</f>
        <v>4995451.8797906619</v>
      </c>
      <c r="W118" s="170">
        <f>SUMIF('Division Lvl'!$A$2:$A$418,$B118,'Division Lvl'!AG$2:AG$418)</f>
        <v>5120338.1767854281</v>
      </c>
      <c r="X118" s="165">
        <f t="shared" si="6"/>
        <v>40000000</v>
      </c>
      <c r="Y118" s="171">
        <f t="shared" si="7"/>
        <v>45933865.248202667</v>
      </c>
      <c r="Z118" s="172"/>
    </row>
    <row r="119" spans="1:26" x14ac:dyDescent="0.25">
      <c r="A119" s="163" t="str">
        <f>INDEX('Division Lvl'!$AO$2:$AO$418,MATCH(B119,'Division Lvl'!$A$2:$A$418,0))</f>
        <v>SL</v>
      </c>
      <c r="B119" s="164" t="s">
        <v>131</v>
      </c>
      <c r="C119" s="130" t="str">
        <f>INDEX('Division Lvl'!$B$2:$B$418,MATCH(B119,'Division Lvl'!$A$2:$A$418,0))</f>
        <v>Streetlighting growth</v>
      </c>
      <c r="D119" s="165">
        <f>SUMIF('Division Lvl'!$A$2:$A$418,$B119,'Division Lvl'!I$2:I$418)</f>
        <v>1750000</v>
      </c>
      <c r="E119" s="166">
        <f>SUMIF('Division Lvl'!$A$2:$A$418,$B119,'Division Lvl'!J$2:J$418)</f>
        <v>1750000</v>
      </c>
      <c r="F119" s="166">
        <f>SUMIF('Division Lvl'!$A$2:$A$418,$B119,'Division Lvl'!K$2:K$418)</f>
        <v>1750000</v>
      </c>
      <c r="G119" s="166">
        <f>SUMIF('Division Lvl'!$A$2:$A$418,$B119,'Division Lvl'!L$2:L$418)</f>
        <v>1750000</v>
      </c>
      <c r="H119" s="166">
        <f>SUMIF('Division Lvl'!$A$2:$A$418,$B119,'Division Lvl'!M$2:M$418)</f>
        <v>1750000</v>
      </c>
      <c r="I119" s="166">
        <f>SUMIF('Division Lvl'!$A$2:$A$418,$B119,'Division Lvl'!N$2:N$418)</f>
        <v>1750000</v>
      </c>
      <c r="J119" s="166">
        <f>SUMIF('Division Lvl'!$A$2:$A$418,$B119,'Division Lvl'!O$2:O$418)</f>
        <v>1750000</v>
      </c>
      <c r="K119" s="166">
        <f>SUMIF('Division Lvl'!$A$2:$A$418,$B119,'Division Lvl'!P$2:P$418)</f>
        <v>1750000</v>
      </c>
      <c r="L119" s="166">
        <f>SUMIF('Division Lvl'!$A$2:$A$418,$B119,'Division Lvl'!Q$2:Q$418)</f>
        <v>1750000</v>
      </c>
      <c r="M119" s="167">
        <f>SUMIF('Division Lvl'!$A$2:$A$418,$B119,'Division Lvl'!R$2:R$418)</f>
        <v>1750000</v>
      </c>
      <c r="N119" s="168">
        <f>SUMIF('Division Lvl'!$A$2:$A$418,$B119,'Division Lvl'!X$2:X$418)</f>
        <v>1793749.9999999998</v>
      </c>
      <c r="O119" s="169">
        <f>SUMIF('Division Lvl'!$A$2:$A$418,$B119,'Division Lvl'!Y$2:Y$418)</f>
        <v>1838593.7499999998</v>
      </c>
      <c r="P119" s="169">
        <f>SUMIF('Division Lvl'!$A$2:$A$418,$B119,'Division Lvl'!Z$2:Z$418)</f>
        <v>1884558.5937499998</v>
      </c>
      <c r="Q119" s="169">
        <f>SUMIF('Division Lvl'!$A$2:$A$418,$B119,'Division Lvl'!AA$2:AA$418)</f>
        <v>1931672.5585937495</v>
      </c>
      <c r="R119" s="169">
        <f>SUMIF('Division Lvl'!$A$2:$A$418,$B119,'Division Lvl'!AB$2:AB$418)</f>
        <v>1979964.3725585931</v>
      </c>
      <c r="S119" s="169">
        <f>SUMIF('Division Lvl'!$A$2:$A$418,$B119,'Division Lvl'!AC$2:AC$418)</f>
        <v>2029463.4818725579</v>
      </c>
      <c r="T119" s="169">
        <f>SUMIF('Division Lvl'!$A$2:$A$418,$B119,'Division Lvl'!AD$2:AD$418)</f>
        <v>2080200.0689193718</v>
      </c>
      <c r="U119" s="169">
        <f>SUMIF('Division Lvl'!$A$2:$A$418,$B119,'Division Lvl'!AE$2:AE$418)</f>
        <v>2132205.0706423558</v>
      </c>
      <c r="V119" s="170">
        <f>SUMIF('Division Lvl'!$A$2:$A$418,$B119,'Division Lvl'!AF$2:AF$418)</f>
        <v>2185510.1974084144</v>
      </c>
      <c r="W119" s="170">
        <f>SUMIF('Division Lvl'!$A$2:$A$418,$B119,'Division Lvl'!AG$2:AG$418)</f>
        <v>2240147.952343625</v>
      </c>
      <c r="X119" s="165">
        <f t="shared" si="6"/>
        <v>17500000</v>
      </c>
      <c r="Y119" s="171">
        <f t="shared" si="7"/>
        <v>20096066.046088666</v>
      </c>
      <c r="Z119" s="172"/>
    </row>
    <row r="120" spans="1:26" x14ac:dyDescent="0.25">
      <c r="A120" s="163" t="str">
        <f>INDEX('Division Lvl'!$AO$2:$AO$418,MATCH(B120,'Division Lvl'!$A$2:$A$418,0))</f>
        <v>SL</v>
      </c>
      <c r="B120" s="164" t="s">
        <v>132</v>
      </c>
      <c r="C120" s="130" t="str">
        <f>INDEX('Division Lvl'!$B$2:$B$418,MATCH(B120,'Division Lvl'!$A$2:$A$418,0))</f>
        <v>Streetlighting refurbishment</v>
      </c>
      <c r="D120" s="165">
        <f>SUMIF('Division Lvl'!$A$2:$A$418,$B120,'Division Lvl'!I$2:I$418)</f>
        <v>3000000</v>
      </c>
      <c r="E120" s="166">
        <f>SUMIF('Division Lvl'!$A$2:$A$418,$B120,'Division Lvl'!J$2:J$418)</f>
        <v>3000000</v>
      </c>
      <c r="F120" s="166">
        <f>SUMIF('Division Lvl'!$A$2:$A$418,$B120,'Division Lvl'!K$2:K$418)</f>
        <v>3000000</v>
      </c>
      <c r="G120" s="166">
        <f>SUMIF('Division Lvl'!$A$2:$A$418,$B120,'Division Lvl'!L$2:L$418)</f>
        <v>3000000</v>
      </c>
      <c r="H120" s="166">
        <f>SUMIF('Division Lvl'!$A$2:$A$418,$B120,'Division Lvl'!M$2:M$418)</f>
        <v>3000000</v>
      </c>
      <c r="I120" s="166">
        <f>SUMIF('Division Lvl'!$A$2:$A$418,$B120,'Division Lvl'!N$2:N$418)</f>
        <v>3000000</v>
      </c>
      <c r="J120" s="166">
        <f>SUMIF('Division Lvl'!$A$2:$A$418,$B120,'Division Lvl'!O$2:O$418)</f>
        <v>3000000</v>
      </c>
      <c r="K120" s="166">
        <f>SUMIF('Division Lvl'!$A$2:$A$418,$B120,'Division Lvl'!P$2:P$418)</f>
        <v>3000000</v>
      </c>
      <c r="L120" s="166">
        <f>SUMIF('Division Lvl'!$A$2:$A$418,$B120,'Division Lvl'!Q$2:Q$418)</f>
        <v>3000000</v>
      </c>
      <c r="M120" s="167">
        <f>SUMIF('Division Lvl'!$A$2:$A$418,$B120,'Division Lvl'!R$2:R$418)</f>
        <v>3000000</v>
      </c>
      <c r="N120" s="168">
        <f>SUMIF('Division Lvl'!$A$2:$A$418,$B120,'Division Lvl'!X$2:X$418)</f>
        <v>3074999.9999999995</v>
      </c>
      <c r="O120" s="169">
        <f>SUMIF('Division Lvl'!$A$2:$A$418,$B120,'Division Lvl'!Y$2:Y$418)</f>
        <v>3151874.9999999995</v>
      </c>
      <c r="P120" s="169">
        <f>SUMIF('Division Lvl'!$A$2:$A$418,$B120,'Division Lvl'!Z$2:Z$418)</f>
        <v>3230671.8749999995</v>
      </c>
      <c r="Q120" s="169">
        <f>SUMIF('Division Lvl'!$A$2:$A$418,$B120,'Division Lvl'!AA$2:AA$418)</f>
        <v>3311438.6718749991</v>
      </c>
      <c r="R120" s="169">
        <f>SUMIF('Division Lvl'!$A$2:$A$418,$B120,'Division Lvl'!AB$2:AB$418)</f>
        <v>3394224.6386718741</v>
      </c>
      <c r="S120" s="169">
        <f>SUMIF('Division Lvl'!$A$2:$A$418,$B120,'Division Lvl'!AC$2:AC$418)</f>
        <v>3479080.2546386705</v>
      </c>
      <c r="T120" s="169">
        <f>SUMIF('Division Lvl'!$A$2:$A$418,$B120,'Division Lvl'!AD$2:AD$418)</f>
        <v>3566057.2610046375</v>
      </c>
      <c r="U120" s="169">
        <f>SUMIF('Division Lvl'!$A$2:$A$418,$B120,'Division Lvl'!AE$2:AE$418)</f>
        <v>3655208.6925297533</v>
      </c>
      <c r="V120" s="170">
        <f>SUMIF('Division Lvl'!$A$2:$A$418,$B120,'Division Lvl'!AF$2:AF$418)</f>
        <v>3746588.9098429964</v>
      </c>
      <c r="W120" s="170">
        <f>SUMIF('Division Lvl'!$A$2:$A$418,$B120,'Division Lvl'!AG$2:AG$418)</f>
        <v>3840253.6325890711</v>
      </c>
      <c r="X120" s="165">
        <f t="shared" si="6"/>
        <v>30000000</v>
      </c>
      <c r="Y120" s="171">
        <f t="shared" si="7"/>
        <v>34450398.936152004</v>
      </c>
      <c r="Z120" s="172"/>
    </row>
    <row r="121" spans="1:26" x14ac:dyDescent="0.25">
      <c r="A121" s="163" t="str">
        <f>INDEX('Division Lvl'!$AO$2:$AO$418,MATCH(B121,'Division Lvl'!$A$2:$A$418,0))</f>
        <v>SP</v>
      </c>
      <c r="B121" s="163" t="s">
        <v>175</v>
      </c>
      <c r="C121" s="130" t="str">
        <f>INDEX('Division Lvl'!$B$2:$B$418,MATCH(B121,'Division Lvl'!$A$2:$A$418,0))</f>
        <v>Essential spares</v>
      </c>
      <c r="D121" s="165">
        <f>SUMIF('Division Lvl'!$A$2:$A$418,$B121,'Division Lvl'!I$2:I$418)</f>
        <v>1000000</v>
      </c>
      <c r="E121" s="166">
        <f>SUMIF('Division Lvl'!$A$2:$A$418,$B121,'Division Lvl'!J$2:J$418)</f>
        <v>1000000</v>
      </c>
      <c r="F121" s="166">
        <f>SUMIF('Division Lvl'!$A$2:$A$418,$B121,'Division Lvl'!K$2:K$418)</f>
        <v>1000000</v>
      </c>
      <c r="G121" s="166">
        <f>SUMIF('Division Lvl'!$A$2:$A$418,$B121,'Division Lvl'!L$2:L$418)</f>
        <v>1000000</v>
      </c>
      <c r="H121" s="166">
        <f>SUMIF('Division Lvl'!$A$2:$A$418,$B121,'Division Lvl'!M$2:M$418)</f>
        <v>1000000</v>
      </c>
      <c r="I121" s="166">
        <f>SUMIF('Division Lvl'!$A$2:$A$418,$B121,'Division Lvl'!N$2:N$418)</f>
        <v>1000000</v>
      </c>
      <c r="J121" s="166">
        <f>SUMIF('Division Lvl'!$A$2:$A$418,$B121,'Division Lvl'!O$2:O$418)</f>
        <v>1000000</v>
      </c>
      <c r="K121" s="166">
        <f>SUMIF('Division Lvl'!$A$2:$A$418,$B121,'Division Lvl'!P$2:P$418)</f>
        <v>1000000</v>
      </c>
      <c r="L121" s="166">
        <f>SUMIF('Division Lvl'!$A$2:$A$418,$B121,'Division Lvl'!Q$2:Q$418)</f>
        <v>1000000</v>
      </c>
      <c r="M121" s="167">
        <f>SUMIF('Division Lvl'!$A$2:$A$418,$B121,'Division Lvl'!R$2:R$418)</f>
        <v>1000000</v>
      </c>
      <c r="N121" s="168">
        <f>SUMIF('Division Lvl'!$A$2:$A$418,$B121,'Division Lvl'!X$2:X$418)</f>
        <v>1024999.9999999999</v>
      </c>
      <c r="O121" s="169">
        <f>SUMIF('Division Lvl'!$A$2:$A$418,$B121,'Division Lvl'!Y$2:Y$418)</f>
        <v>1050625</v>
      </c>
      <c r="P121" s="169">
        <f>SUMIF('Division Lvl'!$A$2:$A$418,$B121,'Division Lvl'!Z$2:Z$418)</f>
        <v>1076890.6249999998</v>
      </c>
      <c r="Q121" s="169">
        <f>SUMIF('Division Lvl'!$A$2:$A$418,$B121,'Division Lvl'!AA$2:AA$418)</f>
        <v>1103812.8906249998</v>
      </c>
      <c r="R121" s="169">
        <f>SUMIF('Division Lvl'!$A$2:$A$418,$B121,'Division Lvl'!AB$2:AB$418)</f>
        <v>1131408.2128906248</v>
      </c>
      <c r="S121" s="169">
        <f>SUMIF('Division Lvl'!$A$2:$A$418,$B121,'Division Lvl'!AC$2:AC$418)</f>
        <v>1159693.4182128902</v>
      </c>
      <c r="T121" s="169">
        <f>SUMIF('Division Lvl'!$A$2:$A$418,$B121,'Division Lvl'!AD$2:AD$418)</f>
        <v>1188685.7536682126</v>
      </c>
      <c r="U121" s="169">
        <f>SUMIF('Division Lvl'!$A$2:$A$418,$B121,'Division Lvl'!AE$2:AE$418)</f>
        <v>1218402.8975099176</v>
      </c>
      <c r="V121" s="170">
        <f>SUMIF('Division Lvl'!$A$2:$A$418,$B121,'Division Lvl'!AF$2:AF$418)</f>
        <v>1248862.9699476655</v>
      </c>
      <c r="W121" s="170">
        <f>SUMIF('Division Lvl'!$A$2:$A$418,$B121,'Division Lvl'!AG$2:AG$418)</f>
        <v>1280084.544196357</v>
      </c>
      <c r="X121" s="165">
        <f t="shared" si="6"/>
        <v>10000000</v>
      </c>
      <c r="Y121" s="171">
        <f t="shared" si="7"/>
        <v>11483466.312050667</v>
      </c>
      <c r="Z121" s="172"/>
    </row>
    <row r="122" spans="1:26" x14ac:dyDescent="0.25">
      <c r="A122" s="163" t="str">
        <f>INDEX('Division Lvl'!$AO$2:$AO$418,MATCH(B122,'Division Lvl'!$A$2:$A$418,0))</f>
        <v>TM</v>
      </c>
      <c r="B122" s="164" t="s">
        <v>42</v>
      </c>
      <c r="C122" s="130" t="str">
        <f>INDEX('Division Lvl'!$B$2:$B$418,MATCH(B122,'Division Lvl'!$A$2:$A$418,0))</f>
        <v>Sub-transmission pole replacement</v>
      </c>
      <c r="D122" s="165">
        <f>SUMIF('Division Lvl'!$A$2:$A$418,$B122,'Division Lvl'!I$2:I$418)</f>
        <v>3720000</v>
      </c>
      <c r="E122" s="166">
        <f>SUMIF('Division Lvl'!$A$2:$A$418,$B122,'Division Lvl'!J$2:J$418)</f>
        <v>3720000</v>
      </c>
      <c r="F122" s="166">
        <f>SUMIF('Division Lvl'!$A$2:$A$418,$B122,'Division Lvl'!K$2:K$418)</f>
        <v>3720000</v>
      </c>
      <c r="G122" s="166">
        <f>SUMIF('Division Lvl'!$A$2:$A$418,$B122,'Division Lvl'!L$2:L$418)</f>
        <v>3720000</v>
      </c>
      <c r="H122" s="166">
        <f>SUMIF('Division Lvl'!$A$2:$A$418,$B122,'Division Lvl'!M$2:M$418)</f>
        <v>4920000</v>
      </c>
      <c r="I122" s="166">
        <f>SUMIF('Division Lvl'!$A$2:$A$418,$B122,'Division Lvl'!N$2:N$418)</f>
        <v>5540000</v>
      </c>
      <c r="J122" s="166">
        <f>SUMIF('Division Lvl'!$A$2:$A$418,$B122,'Division Lvl'!O$2:O$418)</f>
        <v>5540000</v>
      </c>
      <c r="K122" s="166">
        <f>SUMIF('Division Lvl'!$A$2:$A$418,$B122,'Division Lvl'!P$2:P$418)</f>
        <v>5540000</v>
      </c>
      <c r="L122" s="166">
        <f>SUMIF('Division Lvl'!$A$2:$A$418,$B122,'Division Lvl'!Q$2:Q$418)</f>
        <v>5540000</v>
      </c>
      <c r="M122" s="167">
        <f>SUMIF('Division Lvl'!$A$2:$A$418,$B122,'Division Lvl'!R$2:R$418)</f>
        <v>5540000</v>
      </c>
      <c r="N122" s="168">
        <f>SUMIF('Division Lvl'!$A$2:$A$418,$B122,'Division Lvl'!X$2:X$418)</f>
        <v>3812999.9999999995</v>
      </c>
      <c r="O122" s="169">
        <f>SUMIF('Division Lvl'!$A$2:$A$418,$B122,'Division Lvl'!Y$2:Y$418)</f>
        <v>3908325</v>
      </c>
      <c r="P122" s="169">
        <f>SUMIF('Division Lvl'!$A$2:$A$418,$B122,'Division Lvl'!Z$2:Z$418)</f>
        <v>4006033.1249999995</v>
      </c>
      <c r="Q122" s="169">
        <f>SUMIF('Division Lvl'!$A$2:$A$418,$B122,'Division Lvl'!AA$2:AA$418)</f>
        <v>4106183.9531249991</v>
      </c>
      <c r="R122" s="169">
        <f>SUMIF('Division Lvl'!$A$2:$A$418,$B122,'Division Lvl'!AB$2:AB$418)</f>
        <v>5566528.407421873</v>
      </c>
      <c r="S122" s="169">
        <f>SUMIF('Division Lvl'!$A$2:$A$418,$B122,'Division Lvl'!AC$2:AC$418)</f>
        <v>6424701.5368994121</v>
      </c>
      <c r="T122" s="169">
        <f>SUMIF('Division Lvl'!$A$2:$A$418,$B122,'Division Lvl'!AD$2:AD$418)</f>
        <v>6585319.0753218969</v>
      </c>
      <c r="U122" s="169">
        <f>SUMIF('Division Lvl'!$A$2:$A$418,$B122,'Division Lvl'!AE$2:AE$418)</f>
        <v>6749952.0522049442</v>
      </c>
      <c r="V122" s="170">
        <f>SUMIF('Division Lvl'!$A$2:$A$418,$B122,'Division Lvl'!AF$2:AF$418)</f>
        <v>6918700.8535100669</v>
      </c>
      <c r="W122" s="170">
        <f>SUMIF('Division Lvl'!$A$2:$A$418,$B122,'Division Lvl'!AG$2:AG$418)</f>
        <v>7091668.3748478182</v>
      </c>
      <c r="X122" s="165">
        <f t="shared" si="6"/>
        <v>47500000</v>
      </c>
      <c r="Y122" s="171">
        <f t="shared" si="7"/>
        <v>55170412.378331006</v>
      </c>
      <c r="Z122" s="172"/>
    </row>
    <row r="123" spans="1:26" x14ac:dyDescent="0.25">
      <c r="A123" s="163" t="str">
        <f>INDEX('Division Lvl'!$AO$2:$AO$418,MATCH(B123,'Division Lvl'!$A$2:$A$418,0))</f>
        <v>TM</v>
      </c>
      <c r="B123" s="164" t="s">
        <v>43</v>
      </c>
      <c r="C123" s="130" t="str">
        <f>INDEX('Division Lvl'!$B$2:$B$418,MATCH(B123,'Division Lvl'!$A$2:$A$418,0))</f>
        <v>Renewal of 33kV and 66kV gas and oil filled cables</v>
      </c>
      <c r="D123" s="165">
        <f>SUMIF('Division Lvl'!$A$2:$A$418,$B123,'Division Lvl'!I$2:I$418)</f>
        <v>0</v>
      </c>
      <c r="E123" s="166">
        <f>SUMIF('Division Lvl'!$A$2:$A$418,$B123,'Division Lvl'!J$2:J$418)</f>
        <v>0</v>
      </c>
      <c r="F123" s="166">
        <f>SUMIF('Division Lvl'!$A$2:$A$418,$B123,'Division Lvl'!K$2:K$418)</f>
        <v>0</v>
      </c>
      <c r="G123" s="166">
        <f>SUMIF('Division Lvl'!$A$2:$A$418,$B123,'Division Lvl'!L$2:L$418)</f>
        <v>0</v>
      </c>
      <c r="H123" s="166">
        <f>SUMIF('Division Lvl'!$A$2:$A$418,$B123,'Division Lvl'!M$2:M$418)</f>
        <v>0</v>
      </c>
      <c r="I123" s="166">
        <f>SUMIF('Division Lvl'!$A$2:$A$418,$B123,'Division Lvl'!N$2:N$418)</f>
        <v>0</v>
      </c>
      <c r="J123" s="166">
        <f>SUMIF('Division Lvl'!$A$2:$A$418,$B123,'Division Lvl'!O$2:O$418)</f>
        <v>2250000</v>
      </c>
      <c r="K123" s="166">
        <f>SUMIF('Division Lvl'!$A$2:$A$418,$B123,'Division Lvl'!P$2:P$418)</f>
        <v>2250000</v>
      </c>
      <c r="L123" s="166">
        <f>SUMIF('Division Lvl'!$A$2:$A$418,$B123,'Division Lvl'!Q$2:Q$418)</f>
        <v>2250000</v>
      </c>
      <c r="M123" s="167">
        <f>SUMIF('Division Lvl'!$A$2:$A$418,$B123,'Division Lvl'!R$2:R$418)</f>
        <v>2250000</v>
      </c>
      <c r="N123" s="168">
        <f>SUMIF('Division Lvl'!$A$2:$A$418,$B123,'Division Lvl'!X$2:X$418)</f>
        <v>0</v>
      </c>
      <c r="O123" s="169">
        <f>SUMIF('Division Lvl'!$A$2:$A$418,$B123,'Division Lvl'!Y$2:Y$418)</f>
        <v>0</v>
      </c>
      <c r="P123" s="169">
        <f>SUMIF('Division Lvl'!$A$2:$A$418,$B123,'Division Lvl'!Z$2:Z$418)</f>
        <v>0</v>
      </c>
      <c r="Q123" s="169">
        <f>SUMIF('Division Lvl'!$A$2:$A$418,$B123,'Division Lvl'!AA$2:AA$418)</f>
        <v>0</v>
      </c>
      <c r="R123" s="169">
        <f>SUMIF('Division Lvl'!$A$2:$A$418,$B123,'Division Lvl'!AB$2:AB$418)</f>
        <v>0</v>
      </c>
      <c r="S123" s="169">
        <f>SUMIF('Division Lvl'!$A$2:$A$418,$B123,'Division Lvl'!AC$2:AC$418)</f>
        <v>0</v>
      </c>
      <c r="T123" s="169">
        <f>SUMIF('Division Lvl'!$A$2:$A$418,$B123,'Division Lvl'!AD$2:AD$418)</f>
        <v>2674542.945753478</v>
      </c>
      <c r="U123" s="169">
        <f>SUMIF('Division Lvl'!$A$2:$A$418,$B123,'Division Lvl'!AE$2:AE$418)</f>
        <v>2741406.5193973146</v>
      </c>
      <c r="V123" s="170">
        <f>SUMIF('Division Lvl'!$A$2:$A$418,$B123,'Division Lvl'!AF$2:AF$418)</f>
        <v>2809941.6823822474</v>
      </c>
      <c r="W123" s="170">
        <f>SUMIF('Division Lvl'!$A$2:$A$418,$B123,'Division Lvl'!AG$2:AG$418)</f>
        <v>2880190.2244418035</v>
      </c>
      <c r="X123" s="165">
        <f t="shared" si="6"/>
        <v>9000000</v>
      </c>
      <c r="Y123" s="171">
        <f t="shared" si="7"/>
        <v>11106081.371974843</v>
      </c>
      <c r="Z123" s="172"/>
    </row>
    <row r="124" spans="1:26" x14ac:dyDescent="0.25">
      <c r="A124" s="163" t="str">
        <f>INDEX('Division Lvl'!$AO$2:$AO$418,MATCH(B124,'Division Lvl'!$A$2:$A$418,0))</f>
        <v>TM</v>
      </c>
      <c r="B124" s="164" t="s">
        <v>877</v>
      </c>
      <c r="C124" s="130" t="str">
        <f>INDEX('Division Lvl'!$B$2:$B$418,MATCH(B124,'Division Lvl'!$A$2:$A$418,0))</f>
        <v>Subtransmission tower replacement</v>
      </c>
      <c r="D124" s="165">
        <f>SUMIF('Division Lvl'!$A$2:$A$418,$B124,'Division Lvl'!I$2:I$418)</f>
        <v>960000</v>
      </c>
      <c r="E124" s="166">
        <f>SUMIF('Division Lvl'!$A$2:$A$418,$B124,'Division Lvl'!J$2:J$418)</f>
        <v>960000</v>
      </c>
      <c r="F124" s="166">
        <f>SUMIF('Division Lvl'!$A$2:$A$418,$B124,'Division Lvl'!K$2:K$418)</f>
        <v>960000</v>
      </c>
      <c r="G124" s="166">
        <f>SUMIF('Division Lvl'!$A$2:$A$418,$B124,'Division Lvl'!L$2:L$418)</f>
        <v>960000</v>
      </c>
      <c r="H124" s="166">
        <f>SUMIF('Division Lvl'!$A$2:$A$418,$B124,'Division Lvl'!M$2:M$418)</f>
        <v>960000</v>
      </c>
      <c r="I124" s="166">
        <f>SUMIF('Division Lvl'!$A$2:$A$418,$B124,'Division Lvl'!N$2:N$418)</f>
        <v>1920000</v>
      </c>
      <c r="J124" s="166">
        <f>SUMIF('Division Lvl'!$A$2:$A$418,$B124,'Division Lvl'!O$2:O$418)</f>
        <v>1920000</v>
      </c>
      <c r="K124" s="166">
        <f>SUMIF('Division Lvl'!$A$2:$A$418,$B124,'Division Lvl'!P$2:P$418)</f>
        <v>1920000</v>
      </c>
      <c r="L124" s="166">
        <f>SUMIF('Division Lvl'!$A$2:$A$418,$B124,'Division Lvl'!Q$2:Q$418)</f>
        <v>1920000</v>
      </c>
      <c r="M124" s="167">
        <f>SUMIF('Division Lvl'!$A$2:$A$418,$B124,'Division Lvl'!R$2:R$418)</f>
        <v>1920000</v>
      </c>
      <c r="N124" s="168">
        <f>SUMIF('Division Lvl'!$A$2:$A$418,$B124,'Division Lvl'!X$2:X$418)</f>
        <v>983999.99999999988</v>
      </c>
      <c r="O124" s="169">
        <f>SUMIF('Division Lvl'!$A$2:$A$418,$B124,'Division Lvl'!Y$2:Y$418)</f>
        <v>1008599.9999999999</v>
      </c>
      <c r="P124" s="169">
        <f>SUMIF('Division Lvl'!$A$2:$A$418,$B124,'Division Lvl'!Z$2:Z$418)</f>
        <v>1033814.9999999999</v>
      </c>
      <c r="Q124" s="169">
        <f>SUMIF('Division Lvl'!$A$2:$A$418,$B124,'Division Lvl'!AA$2:AA$418)</f>
        <v>1059660.3749999998</v>
      </c>
      <c r="R124" s="169">
        <f>SUMIF('Division Lvl'!$A$2:$A$418,$B124,'Division Lvl'!AB$2:AB$418)</f>
        <v>1086151.8843749997</v>
      </c>
      <c r="S124" s="169">
        <f>SUMIF('Division Lvl'!$A$2:$A$418,$B124,'Division Lvl'!AC$2:AC$418)</f>
        <v>2226611.3629687494</v>
      </c>
      <c r="T124" s="169">
        <f>SUMIF('Division Lvl'!$A$2:$A$418,$B124,'Division Lvl'!AD$2:AD$418)</f>
        <v>2282276.6470429678</v>
      </c>
      <c r="U124" s="169">
        <f>SUMIF('Division Lvl'!$A$2:$A$418,$B124,'Division Lvl'!AE$2:AE$418)</f>
        <v>2339333.563219042</v>
      </c>
      <c r="V124" s="170">
        <f>SUMIF('Division Lvl'!$A$2:$A$418,$B124,'Division Lvl'!AF$2:AF$418)</f>
        <v>2397816.9022995178</v>
      </c>
      <c r="W124" s="170">
        <f>SUMIF('Division Lvl'!$A$2:$A$418,$B124,'Division Lvl'!AG$2:AG$418)</f>
        <v>2457762.3248570054</v>
      </c>
      <c r="X124" s="165">
        <f t="shared" si="6"/>
        <v>14400000</v>
      </c>
      <c r="Y124" s="171">
        <f t="shared" si="7"/>
        <v>16876028.05976228</v>
      </c>
      <c r="Z124" s="172"/>
    </row>
    <row r="125" spans="1:26" x14ac:dyDescent="0.25">
      <c r="A125" s="163" t="str">
        <f>INDEX('Division Lvl'!$AO$2:$AO$418,MATCH(B125,'Division Lvl'!$A$2:$A$418,0))</f>
        <v>TM</v>
      </c>
      <c r="B125" s="164" t="s">
        <v>202</v>
      </c>
      <c r="C125" s="130" t="str">
        <f>INDEX('Division Lvl'!$B$2:$B$418,MATCH(B125,'Division Lvl'!$A$2:$A$418,0))</f>
        <v>132kV oil cable replacement</v>
      </c>
      <c r="D125" s="165">
        <f>SUMIF('Division Lvl'!$A$2:$A$418,$B125,'Division Lvl'!I$2:I$418)</f>
        <v>0</v>
      </c>
      <c r="E125" s="166">
        <f>SUMIF('Division Lvl'!$A$2:$A$418,$B125,'Division Lvl'!J$2:J$418)</f>
        <v>0</v>
      </c>
      <c r="F125" s="166">
        <f>SUMIF('Division Lvl'!$A$2:$A$418,$B125,'Division Lvl'!K$2:K$418)</f>
        <v>0</v>
      </c>
      <c r="G125" s="166">
        <f>SUMIF('Division Lvl'!$A$2:$A$418,$B125,'Division Lvl'!L$2:L$418)</f>
        <v>0</v>
      </c>
      <c r="H125" s="166">
        <f>SUMIF('Division Lvl'!$A$2:$A$418,$B125,'Division Lvl'!M$2:M$418)</f>
        <v>0</v>
      </c>
      <c r="I125" s="166">
        <f>SUMIF('Division Lvl'!$A$2:$A$418,$B125,'Division Lvl'!N$2:N$418)</f>
        <v>10200000</v>
      </c>
      <c r="J125" s="166">
        <f>SUMIF('Division Lvl'!$A$2:$A$418,$B125,'Division Lvl'!O$2:O$418)</f>
        <v>9900000</v>
      </c>
      <c r="K125" s="166">
        <f>SUMIF('Division Lvl'!$A$2:$A$418,$B125,'Division Lvl'!P$2:P$418)</f>
        <v>9900000</v>
      </c>
      <c r="L125" s="166">
        <f>SUMIF('Division Lvl'!$A$2:$A$418,$B125,'Division Lvl'!Q$2:Q$418)</f>
        <v>10200000</v>
      </c>
      <c r="M125" s="167">
        <f>SUMIF('Division Lvl'!$A$2:$A$418,$B125,'Division Lvl'!R$2:R$418)</f>
        <v>10200000</v>
      </c>
      <c r="N125" s="168">
        <f>SUMIF('Division Lvl'!$A$2:$A$418,$B125,'Division Lvl'!X$2:X$418)</f>
        <v>0</v>
      </c>
      <c r="O125" s="169">
        <f>SUMIF('Division Lvl'!$A$2:$A$418,$B125,'Division Lvl'!Y$2:Y$418)</f>
        <v>0</v>
      </c>
      <c r="P125" s="169">
        <f>SUMIF('Division Lvl'!$A$2:$A$418,$B125,'Division Lvl'!Z$2:Z$418)</f>
        <v>0</v>
      </c>
      <c r="Q125" s="169">
        <f>SUMIF('Division Lvl'!$A$2:$A$418,$B125,'Division Lvl'!AA$2:AA$418)</f>
        <v>0</v>
      </c>
      <c r="R125" s="169">
        <f>SUMIF('Division Lvl'!$A$2:$A$418,$B125,'Division Lvl'!AB$2:AB$418)</f>
        <v>0</v>
      </c>
      <c r="S125" s="169">
        <f>SUMIF('Division Lvl'!$A$2:$A$418,$B125,'Division Lvl'!AC$2:AC$418)</f>
        <v>11828872.86577148</v>
      </c>
      <c r="T125" s="169">
        <f>SUMIF('Division Lvl'!$A$2:$A$418,$B125,'Division Lvl'!AD$2:AD$418)</f>
        <v>11767988.961315304</v>
      </c>
      <c r="U125" s="169">
        <f>SUMIF('Division Lvl'!$A$2:$A$418,$B125,'Division Lvl'!AE$2:AE$418)</f>
        <v>12062188.685348185</v>
      </c>
      <c r="V125" s="170">
        <f>SUMIF('Division Lvl'!$A$2:$A$418,$B125,'Division Lvl'!AF$2:AF$418)</f>
        <v>12738402.293466188</v>
      </c>
      <c r="W125" s="170">
        <f>SUMIF('Division Lvl'!$A$2:$A$418,$B125,'Division Lvl'!AG$2:AG$418)</f>
        <v>13056862.350802843</v>
      </c>
      <c r="X125" s="165">
        <f t="shared" si="6"/>
        <v>50400000</v>
      </c>
      <c r="Y125" s="171">
        <f t="shared" si="7"/>
        <v>61454315.156703994</v>
      </c>
      <c r="Z125" s="172"/>
    </row>
    <row r="126" spans="1:26" x14ac:dyDescent="0.25">
      <c r="A126" s="163" t="str">
        <f>INDEX('Division Lvl'!$AO$2:$AO$418,MATCH(B126,'Division Lvl'!$A$2:$A$418,0))</f>
        <v>TM</v>
      </c>
      <c r="B126" s="174" t="s">
        <v>879</v>
      </c>
      <c r="C126" s="130" t="str">
        <f>INDEX('Division Lvl'!$B$2:$B$418,MATCH(B126,'Division Lvl'!$A$2:$A$418,0))</f>
        <v>Feeder 7028 replacement</v>
      </c>
      <c r="D126" s="165">
        <f>SUMIF('Division Lvl'!$A$2:$A$418,$B126,'Division Lvl'!I$2:I$418)</f>
        <v>1600000</v>
      </c>
      <c r="E126" s="166">
        <f>SUMIF('Division Lvl'!$A$2:$A$418,$B126,'Division Lvl'!J$2:J$418)</f>
        <v>1600000</v>
      </c>
      <c r="F126" s="166">
        <f>SUMIF('Division Lvl'!$A$2:$A$418,$B126,'Division Lvl'!K$2:K$418)</f>
        <v>1600000</v>
      </c>
      <c r="G126" s="166">
        <f>SUMIF('Division Lvl'!$A$2:$A$418,$B126,'Division Lvl'!L$2:L$418)</f>
        <v>0</v>
      </c>
      <c r="H126" s="166">
        <f>SUMIF('Division Lvl'!$A$2:$A$418,$B126,'Division Lvl'!M$2:M$418)</f>
        <v>0</v>
      </c>
      <c r="I126" s="166">
        <f>SUMIF('Division Lvl'!$A$2:$A$418,$B126,'Division Lvl'!N$2:N$418)</f>
        <v>0</v>
      </c>
      <c r="J126" s="166">
        <f>SUMIF('Division Lvl'!$A$2:$A$418,$B126,'Division Lvl'!O$2:O$418)</f>
        <v>0</v>
      </c>
      <c r="K126" s="166">
        <f>SUMIF('Division Lvl'!$A$2:$A$418,$B126,'Division Lvl'!P$2:P$418)</f>
        <v>0</v>
      </c>
      <c r="L126" s="166">
        <f>SUMIF('Division Lvl'!$A$2:$A$418,$B126,'Division Lvl'!Q$2:Q$418)</f>
        <v>0</v>
      </c>
      <c r="M126" s="167">
        <f>SUMIF('Division Lvl'!$A$2:$A$418,$B126,'Division Lvl'!R$2:R$418)</f>
        <v>0</v>
      </c>
      <c r="N126" s="168">
        <f>SUMIF('Division Lvl'!$A$2:$A$418,$B126,'Division Lvl'!X$2:X$418)</f>
        <v>1639999.9999999998</v>
      </c>
      <c r="O126" s="169">
        <f>SUMIF('Division Lvl'!$A$2:$A$418,$B126,'Division Lvl'!Y$2:Y$418)</f>
        <v>1680999.9999999998</v>
      </c>
      <c r="P126" s="169">
        <f>SUMIF('Division Lvl'!$A$2:$A$418,$B126,'Division Lvl'!Z$2:Z$418)</f>
        <v>1723024.9999999998</v>
      </c>
      <c r="Q126" s="169">
        <f>SUMIF('Division Lvl'!$A$2:$A$418,$B126,'Division Lvl'!AA$2:AA$418)</f>
        <v>0</v>
      </c>
      <c r="R126" s="169">
        <f>SUMIF('Division Lvl'!$A$2:$A$418,$B126,'Division Lvl'!AB$2:AB$418)</f>
        <v>0</v>
      </c>
      <c r="S126" s="169">
        <f>SUMIF('Division Lvl'!$A$2:$A$418,$B126,'Division Lvl'!AC$2:AC$418)</f>
        <v>0</v>
      </c>
      <c r="T126" s="169">
        <f>SUMIF('Division Lvl'!$A$2:$A$418,$B126,'Division Lvl'!AD$2:AD$418)</f>
        <v>0</v>
      </c>
      <c r="U126" s="169">
        <f>SUMIF('Division Lvl'!$A$2:$A$418,$B126,'Division Lvl'!AE$2:AE$418)</f>
        <v>0</v>
      </c>
      <c r="V126" s="170">
        <f>SUMIF('Division Lvl'!$A$2:$A$418,$B126,'Division Lvl'!AF$2:AF$418)</f>
        <v>0</v>
      </c>
      <c r="W126" s="170">
        <f>SUMIF('Division Lvl'!$A$2:$A$418,$B126,'Division Lvl'!AG$2:AG$418)</f>
        <v>0</v>
      </c>
      <c r="X126" s="165">
        <f t="shared" si="6"/>
        <v>4800000</v>
      </c>
      <c r="Y126" s="171">
        <f t="shared" si="7"/>
        <v>5044024.9999999991</v>
      </c>
      <c r="Z126" s="172"/>
    </row>
    <row r="127" spans="1:26" x14ac:dyDescent="0.25">
      <c r="A127" s="163" t="str">
        <f>INDEX('Division Lvl'!$AO$2:$AO$418,MATCH(B127,'Division Lvl'!$A$2:$A$418,0))</f>
        <v>TM</v>
      </c>
      <c r="B127" s="164" t="s">
        <v>1109</v>
      </c>
      <c r="C127" s="130" t="str">
        <f>INDEX('Division Lvl'!$B$2:$B$418,MATCH(B127,'Division Lvl'!$A$2:$A$418,0))</f>
        <v>Steel tower asbestos removal</v>
      </c>
      <c r="D127" s="165">
        <f>SUMIF('Division Lvl'!$A$2:$A$418,$B127,'Division Lvl'!I$2:I$418)</f>
        <v>2812195</v>
      </c>
      <c r="E127" s="166">
        <f>SUMIF('Division Lvl'!$A$2:$A$418,$B127,'Division Lvl'!J$2:J$418)</f>
        <v>0</v>
      </c>
      <c r="F127" s="166">
        <f>SUMIF('Division Lvl'!$A$2:$A$418,$B127,'Division Lvl'!K$2:K$418)</f>
        <v>0</v>
      </c>
      <c r="G127" s="166">
        <f>SUMIF('Division Lvl'!$A$2:$A$418,$B127,'Division Lvl'!L$2:L$418)</f>
        <v>0</v>
      </c>
      <c r="H127" s="166">
        <f>SUMIF('Division Lvl'!$A$2:$A$418,$B127,'Division Lvl'!M$2:M$418)</f>
        <v>0</v>
      </c>
      <c r="I127" s="166">
        <f>SUMIF('Division Lvl'!$A$2:$A$418,$B127,'Division Lvl'!N$2:N$418)</f>
        <v>0</v>
      </c>
      <c r="J127" s="166">
        <f>SUMIF('Division Lvl'!$A$2:$A$418,$B127,'Division Lvl'!O$2:O$418)</f>
        <v>0</v>
      </c>
      <c r="K127" s="166">
        <f>SUMIF('Division Lvl'!$A$2:$A$418,$B127,'Division Lvl'!P$2:P$418)</f>
        <v>0</v>
      </c>
      <c r="L127" s="166">
        <f>SUMIF('Division Lvl'!$A$2:$A$418,$B127,'Division Lvl'!Q$2:Q$418)</f>
        <v>0</v>
      </c>
      <c r="M127" s="167">
        <f>SUMIF('Division Lvl'!$A$2:$A$418,$B127,'Division Lvl'!R$2:R$418)</f>
        <v>0</v>
      </c>
      <c r="N127" s="168">
        <f>SUMIF('Division Lvl'!$A$2:$A$418,$B127,'Division Lvl'!X$2:X$418)</f>
        <v>2882499.8749999995</v>
      </c>
      <c r="O127" s="169">
        <f>SUMIF('Division Lvl'!$A$2:$A$418,$B127,'Division Lvl'!Y$2:Y$418)</f>
        <v>0</v>
      </c>
      <c r="P127" s="169">
        <f>SUMIF('Division Lvl'!$A$2:$A$418,$B127,'Division Lvl'!Z$2:Z$418)</f>
        <v>0</v>
      </c>
      <c r="Q127" s="169">
        <f>SUMIF('Division Lvl'!$A$2:$A$418,$B127,'Division Lvl'!AA$2:AA$418)</f>
        <v>0</v>
      </c>
      <c r="R127" s="169">
        <f>SUMIF('Division Lvl'!$A$2:$A$418,$B127,'Division Lvl'!AB$2:AB$418)</f>
        <v>0</v>
      </c>
      <c r="S127" s="169">
        <f>SUMIF('Division Lvl'!$A$2:$A$418,$B127,'Division Lvl'!AC$2:AC$418)</f>
        <v>0</v>
      </c>
      <c r="T127" s="169">
        <f>SUMIF('Division Lvl'!$A$2:$A$418,$B127,'Division Lvl'!AD$2:AD$418)</f>
        <v>0</v>
      </c>
      <c r="U127" s="169">
        <f>SUMIF('Division Lvl'!$A$2:$A$418,$B127,'Division Lvl'!AE$2:AE$418)</f>
        <v>0</v>
      </c>
      <c r="V127" s="170">
        <f>SUMIF('Division Lvl'!$A$2:$A$418,$B127,'Division Lvl'!AF$2:AF$418)</f>
        <v>0</v>
      </c>
      <c r="W127" s="170">
        <f>SUMIF('Division Lvl'!$A$2:$A$418,$B127,'Division Lvl'!AG$2:AG$418)</f>
        <v>0</v>
      </c>
      <c r="X127" s="165">
        <f t="shared" si="6"/>
        <v>2812195</v>
      </c>
      <c r="Y127" s="171">
        <f t="shared" si="7"/>
        <v>2882499.8749999995</v>
      </c>
      <c r="Z127" s="172"/>
    </row>
    <row r="128" spans="1:26" x14ac:dyDescent="0.25">
      <c r="A128" s="163" t="str">
        <f>INDEX('Division Lvl'!$AO$2:$AO$418,MATCH(B128,'Division Lvl'!$A$2:$A$418,0))</f>
        <v>TM</v>
      </c>
      <c r="B128" s="174" t="s">
        <v>1080</v>
      </c>
      <c r="C128" s="130" t="str">
        <f>INDEX('Division Lvl'!$B$2:$B$418,MATCH(B128,'Division Lvl'!$A$2:$A$418,0))</f>
        <v>Pole top structure/hardware refurbishment (TR)</v>
      </c>
      <c r="D128" s="165">
        <f>SUMIF('Division Lvl'!$A$2:$A$418,$B128,'Division Lvl'!I$2:I$418)</f>
        <v>1347670</v>
      </c>
      <c r="E128" s="166">
        <f>SUMIF('Division Lvl'!$A$2:$A$418,$B128,'Division Lvl'!J$2:J$418)</f>
        <v>1347670</v>
      </c>
      <c r="F128" s="166">
        <f>SUMIF('Division Lvl'!$A$2:$A$418,$B128,'Division Lvl'!K$2:K$418)</f>
        <v>1347670</v>
      </c>
      <c r="G128" s="166">
        <f>SUMIF('Division Lvl'!$A$2:$A$418,$B128,'Division Lvl'!L$2:L$418)</f>
        <v>1347670</v>
      </c>
      <c r="H128" s="166">
        <f>SUMIF('Division Lvl'!$A$2:$A$418,$B128,'Division Lvl'!M$2:M$418)</f>
        <v>1347670</v>
      </c>
      <c r="I128" s="166">
        <f>SUMIF('Division Lvl'!$A$2:$A$418,$B128,'Division Lvl'!N$2:N$418)</f>
        <v>1347670</v>
      </c>
      <c r="J128" s="166">
        <f>SUMIF('Division Lvl'!$A$2:$A$418,$B128,'Division Lvl'!O$2:O$418)</f>
        <v>1347670</v>
      </c>
      <c r="K128" s="166">
        <f>SUMIF('Division Lvl'!$A$2:$A$418,$B128,'Division Lvl'!P$2:P$418)</f>
        <v>1347670</v>
      </c>
      <c r="L128" s="166">
        <f>SUMIF('Division Lvl'!$A$2:$A$418,$B128,'Division Lvl'!Q$2:Q$418)</f>
        <v>1347670</v>
      </c>
      <c r="M128" s="167">
        <f>SUMIF('Division Lvl'!$A$2:$A$418,$B128,'Division Lvl'!R$2:R$418)</f>
        <v>1347670</v>
      </c>
      <c r="N128" s="168">
        <f>SUMIF('Division Lvl'!$A$2:$A$418,$B128,'Division Lvl'!X$2:X$418)</f>
        <v>1381361.7499999998</v>
      </c>
      <c r="O128" s="169">
        <f>SUMIF('Division Lvl'!$A$2:$A$418,$B128,'Division Lvl'!Y$2:Y$418)</f>
        <v>1415895.79375</v>
      </c>
      <c r="P128" s="169">
        <f>SUMIF('Division Lvl'!$A$2:$A$418,$B128,'Division Lvl'!Z$2:Z$418)</f>
        <v>1451293.1885937499</v>
      </c>
      <c r="Q128" s="169">
        <f>SUMIF('Division Lvl'!$A$2:$A$418,$B128,'Division Lvl'!AA$2:AA$418)</f>
        <v>1487575.5183085934</v>
      </c>
      <c r="R128" s="169">
        <f>SUMIF('Division Lvl'!$A$2:$A$418,$B128,'Division Lvl'!AB$2:AB$418)</f>
        <v>1524764.9062663082</v>
      </c>
      <c r="S128" s="169">
        <f>SUMIF('Division Lvl'!$A$2:$A$418,$B128,'Division Lvl'!AC$2:AC$418)</f>
        <v>1562884.0289229658</v>
      </c>
      <c r="T128" s="169">
        <f>SUMIF('Division Lvl'!$A$2:$A$418,$B128,'Division Lvl'!AD$2:AD$418)</f>
        <v>1601956.12964604</v>
      </c>
      <c r="U128" s="169">
        <f>SUMIF('Division Lvl'!$A$2:$A$418,$B128,'Division Lvl'!AE$2:AE$418)</f>
        <v>1642005.0328871908</v>
      </c>
      <c r="V128" s="170">
        <f>SUMIF('Division Lvl'!$A$2:$A$418,$B128,'Division Lvl'!AF$2:AF$418)</f>
        <v>1683055.1587093703</v>
      </c>
      <c r="W128" s="170">
        <f>SUMIF('Division Lvl'!$A$2:$A$418,$B128,'Division Lvl'!AG$2:AG$418)</f>
        <v>1725131.5376771046</v>
      </c>
      <c r="X128" s="165">
        <f t="shared" si="6"/>
        <v>13476700</v>
      </c>
      <c r="Y128" s="171">
        <f t="shared" si="7"/>
        <v>15475923.044761322</v>
      </c>
      <c r="Z128" s="172"/>
    </row>
    <row r="129" spans="1:26" x14ac:dyDescent="0.25">
      <c r="A129" s="163" t="str">
        <f>INDEX('Division Lvl'!$AO$2:$AO$418,MATCH(B129,'Division Lvl'!$A$2:$A$418,0))</f>
        <v>TM</v>
      </c>
      <c r="B129" s="164" t="s">
        <v>357</v>
      </c>
      <c r="C129" s="130" t="str">
        <f>INDEX('Division Lvl'!$B$2:$B$418,MATCH(B129,'Division Lvl'!$A$2:$A$418,0))</f>
        <v>Sub-transmission pilot cable renewal program</v>
      </c>
      <c r="D129" s="165">
        <f>SUMIF('Division Lvl'!$A$2:$A$418,$B129,'Division Lvl'!I$2:I$418)</f>
        <v>0</v>
      </c>
      <c r="E129" s="166">
        <f>SUMIF('Division Lvl'!$A$2:$A$418,$B129,'Division Lvl'!J$2:J$418)</f>
        <v>0</v>
      </c>
      <c r="F129" s="166">
        <f>SUMIF('Division Lvl'!$A$2:$A$418,$B129,'Division Lvl'!K$2:K$418)</f>
        <v>0</v>
      </c>
      <c r="G129" s="166">
        <f>SUMIF('Division Lvl'!$A$2:$A$418,$B129,'Division Lvl'!L$2:L$418)</f>
        <v>0</v>
      </c>
      <c r="H129" s="166">
        <f>SUMIF('Division Lvl'!$A$2:$A$418,$B129,'Division Lvl'!M$2:M$418)</f>
        <v>0</v>
      </c>
      <c r="I129" s="166">
        <f>SUMIF('Division Lvl'!$A$2:$A$418,$B129,'Division Lvl'!N$2:N$418)</f>
        <v>0</v>
      </c>
      <c r="J129" s="166">
        <f>SUMIF('Division Lvl'!$A$2:$A$418,$B129,'Division Lvl'!O$2:O$418)</f>
        <v>1115000</v>
      </c>
      <c r="K129" s="166">
        <f>SUMIF('Division Lvl'!$A$2:$A$418,$B129,'Division Lvl'!P$2:P$418)</f>
        <v>1115000</v>
      </c>
      <c r="L129" s="166">
        <f>SUMIF('Division Lvl'!$A$2:$A$418,$B129,'Division Lvl'!Q$2:Q$418)</f>
        <v>1115000</v>
      </c>
      <c r="M129" s="167">
        <f>SUMIF('Division Lvl'!$A$2:$A$418,$B129,'Division Lvl'!R$2:R$418)</f>
        <v>1115000</v>
      </c>
      <c r="N129" s="168">
        <f>SUMIF('Division Lvl'!$A$2:$A$418,$B129,'Division Lvl'!X$2:X$418)</f>
        <v>0</v>
      </c>
      <c r="O129" s="169">
        <f>SUMIF('Division Lvl'!$A$2:$A$418,$B129,'Division Lvl'!Y$2:Y$418)</f>
        <v>0</v>
      </c>
      <c r="P129" s="169">
        <f>SUMIF('Division Lvl'!$A$2:$A$418,$B129,'Division Lvl'!Z$2:Z$418)</f>
        <v>0</v>
      </c>
      <c r="Q129" s="169">
        <f>SUMIF('Division Lvl'!$A$2:$A$418,$B129,'Division Lvl'!AA$2:AA$418)</f>
        <v>0</v>
      </c>
      <c r="R129" s="169">
        <f>SUMIF('Division Lvl'!$A$2:$A$418,$B129,'Division Lvl'!AB$2:AB$418)</f>
        <v>0</v>
      </c>
      <c r="S129" s="169">
        <f>SUMIF('Division Lvl'!$A$2:$A$418,$B129,'Division Lvl'!AC$2:AC$418)</f>
        <v>0</v>
      </c>
      <c r="T129" s="169">
        <f>SUMIF('Division Lvl'!$A$2:$A$418,$B129,'Division Lvl'!AD$2:AD$418)</f>
        <v>1325384.6153400568</v>
      </c>
      <c r="U129" s="169">
        <f>SUMIF('Division Lvl'!$A$2:$A$418,$B129,'Division Lvl'!AE$2:AE$418)</f>
        <v>1358519.2307235582</v>
      </c>
      <c r="V129" s="170">
        <f>SUMIF('Division Lvl'!$A$2:$A$418,$B129,'Division Lvl'!AF$2:AF$418)</f>
        <v>1392482.2114916469</v>
      </c>
      <c r="W129" s="170">
        <f>SUMIF('Division Lvl'!$A$2:$A$418,$B129,'Division Lvl'!AG$2:AG$418)</f>
        <v>1427294.2667789382</v>
      </c>
      <c r="X129" s="165">
        <f t="shared" si="6"/>
        <v>4460000</v>
      </c>
      <c r="Y129" s="171">
        <f t="shared" si="7"/>
        <v>5503680.3243342005</v>
      </c>
      <c r="Z129" s="172"/>
    </row>
    <row r="130" spans="1:26" x14ac:dyDescent="0.25">
      <c r="A130" s="163" t="str">
        <f>INDEX('Division Lvl'!$AO$2:$AO$418,MATCH(B130,'Division Lvl'!$A$2:$A$418,0))</f>
        <v>TM</v>
      </c>
      <c r="B130" s="164" t="s">
        <v>182</v>
      </c>
      <c r="C130" s="130" t="str">
        <f>INDEX('Division Lvl'!$B$2:$B$418,MATCH(B130,'Division Lvl'!$A$2:$A$418,0))</f>
        <v>Wollongong - Port Kembla pilot cable replacement</v>
      </c>
      <c r="D130" s="165">
        <f>SUMIF('Division Lvl'!$A$2:$A$418,$B130,'Division Lvl'!I$2:I$418)</f>
        <v>0</v>
      </c>
      <c r="E130" s="166">
        <f>SUMIF('Division Lvl'!$A$2:$A$418,$B130,'Division Lvl'!J$2:J$418)</f>
        <v>0</v>
      </c>
      <c r="F130" s="166">
        <f>SUMIF('Division Lvl'!$A$2:$A$418,$B130,'Division Lvl'!K$2:K$418)</f>
        <v>0</v>
      </c>
      <c r="G130" s="166">
        <f>SUMIF('Division Lvl'!$A$2:$A$418,$B130,'Division Lvl'!L$2:L$418)</f>
        <v>0</v>
      </c>
      <c r="H130" s="166">
        <f>SUMIF('Division Lvl'!$A$2:$A$418,$B130,'Division Lvl'!M$2:M$418)</f>
        <v>0</v>
      </c>
      <c r="I130" s="166">
        <f>SUMIF('Division Lvl'!$A$2:$A$418,$B130,'Division Lvl'!N$2:N$418)</f>
        <v>0</v>
      </c>
      <c r="J130" s="166">
        <f>SUMIF('Division Lvl'!$A$2:$A$418,$B130,'Division Lvl'!O$2:O$418)</f>
        <v>1665000</v>
      </c>
      <c r="K130" s="166">
        <f>SUMIF('Division Lvl'!$A$2:$A$418,$B130,'Division Lvl'!P$2:P$418)</f>
        <v>1665000</v>
      </c>
      <c r="L130" s="166">
        <f>SUMIF('Division Lvl'!$A$2:$A$418,$B130,'Division Lvl'!Q$2:Q$418)</f>
        <v>1665000</v>
      </c>
      <c r="M130" s="167">
        <f>SUMIF('Division Lvl'!$A$2:$A$418,$B130,'Division Lvl'!R$2:R$418)</f>
        <v>1665000</v>
      </c>
      <c r="N130" s="168">
        <f>SUMIF('Division Lvl'!$A$2:$A$418,$B130,'Division Lvl'!X$2:X$418)</f>
        <v>0</v>
      </c>
      <c r="O130" s="169">
        <f>SUMIF('Division Lvl'!$A$2:$A$418,$B130,'Division Lvl'!Y$2:Y$418)</f>
        <v>0</v>
      </c>
      <c r="P130" s="169">
        <f>SUMIF('Division Lvl'!$A$2:$A$418,$B130,'Division Lvl'!Z$2:Z$418)</f>
        <v>0</v>
      </c>
      <c r="Q130" s="169">
        <f>SUMIF('Division Lvl'!$A$2:$A$418,$B130,'Division Lvl'!AA$2:AA$418)</f>
        <v>0</v>
      </c>
      <c r="R130" s="169">
        <f>SUMIF('Division Lvl'!$A$2:$A$418,$B130,'Division Lvl'!AB$2:AB$418)</f>
        <v>0</v>
      </c>
      <c r="S130" s="169">
        <f>SUMIF('Division Lvl'!$A$2:$A$418,$B130,'Division Lvl'!AC$2:AC$418)</f>
        <v>0</v>
      </c>
      <c r="T130" s="169">
        <f>SUMIF('Division Lvl'!$A$2:$A$418,$B130,'Division Lvl'!AD$2:AD$418)</f>
        <v>1979161.7798575738</v>
      </c>
      <c r="U130" s="169">
        <f>SUMIF('Division Lvl'!$A$2:$A$418,$B130,'Division Lvl'!AE$2:AE$418)</f>
        <v>2028640.824354013</v>
      </c>
      <c r="V130" s="170">
        <f>SUMIF('Division Lvl'!$A$2:$A$418,$B130,'Division Lvl'!AF$2:AF$418)</f>
        <v>2079356.844962863</v>
      </c>
      <c r="W130" s="170">
        <f>SUMIF('Division Lvl'!$A$2:$A$418,$B130,'Division Lvl'!AG$2:AG$418)</f>
        <v>2131340.7660869346</v>
      </c>
      <c r="X130" s="165">
        <f t="shared" ref="X130:X161" si="8">SUM(D130:M130)</f>
        <v>6660000</v>
      </c>
      <c r="Y130" s="171">
        <f t="shared" ref="Y130:Y161" si="9">SUM(N130:W130)</f>
        <v>8218500.2152613848</v>
      </c>
      <c r="Z130" s="172"/>
    </row>
    <row r="131" spans="1:26" x14ac:dyDescent="0.25">
      <c r="A131" s="163" t="str">
        <f>INDEX('Division Lvl'!$AO$2:$AO$418,MATCH(B131,'Division Lvl'!$A$2:$A$418,0))</f>
        <v>TM</v>
      </c>
      <c r="B131" s="164" t="s">
        <v>183</v>
      </c>
      <c r="C131" s="130" t="str">
        <f>INDEX('Division Lvl'!$B$2:$B$418,MATCH(B131,'Division Lvl'!$A$2:$A$418,0))</f>
        <v>Optical fibre protection and communication upgrades in the Blue Mountains</v>
      </c>
      <c r="D131" s="165">
        <f>SUMIF('Division Lvl'!$A$2:$A$418,$B131,'Division Lvl'!I$2:I$418)</f>
        <v>0</v>
      </c>
      <c r="E131" s="166">
        <f>SUMIF('Division Lvl'!$A$2:$A$418,$B131,'Division Lvl'!J$2:J$418)</f>
        <v>0</v>
      </c>
      <c r="F131" s="166">
        <f>SUMIF('Division Lvl'!$A$2:$A$418,$B131,'Division Lvl'!K$2:K$418)</f>
        <v>0</v>
      </c>
      <c r="G131" s="166">
        <f>SUMIF('Division Lvl'!$A$2:$A$418,$B131,'Division Lvl'!L$2:L$418)</f>
        <v>0</v>
      </c>
      <c r="H131" s="166">
        <f>SUMIF('Division Lvl'!$A$2:$A$418,$B131,'Division Lvl'!M$2:M$418)</f>
        <v>0</v>
      </c>
      <c r="I131" s="166">
        <f>SUMIF('Division Lvl'!$A$2:$A$418,$B131,'Division Lvl'!N$2:N$418)</f>
        <v>0</v>
      </c>
      <c r="J131" s="166">
        <f>SUMIF('Division Lvl'!$A$2:$A$418,$B131,'Division Lvl'!O$2:O$418)</f>
        <v>928000</v>
      </c>
      <c r="K131" s="166">
        <f>SUMIF('Division Lvl'!$A$2:$A$418,$B131,'Division Lvl'!P$2:P$418)</f>
        <v>928000</v>
      </c>
      <c r="L131" s="166">
        <f>SUMIF('Division Lvl'!$A$2:$A$418,$B131,'Division Lvl'!Q$2:Q$418)</f>
        <v>928000</v>
      </c>
      <c r="M131" s="167">
        <f>SUMIF('Division Lvl'!$A$2:$A$418,$B131,'Division Lvl'!R$2:R$418)</f>
        <v>928000</v>
      </c>
      <c r="N131" s="168">
        <f>SUMIF('Division Lvl'!$A$2:$A$418,$B131,'Division Lvl'!X$2:X$418)</f>
        <v>0</v>
      </c>
      <c r="O131" s="169">
        <f>SUMIF('Division Lvl'!$A$2:$A$418,$B131,'Division Lvl'!Y$2:Y$418)</f>
        <v>0</v>
      </c>
      <c r="P131" s="169">
        <f>SUMIF('Division Lvl'!$A$2:$A$418,$B131,'Division Lvl'!Z$2:Z$418)</f>
        <v>0</v>
      </c>
      <c r="Q131" s="169">
        <f>SUMIF('Division Lvl'!$A$2:$A$418,$B131,'Division Lvl'!AA$2:AA$418)</f>
        <v>0</v>
      </c>
      <c r="R131" s="169">
        <f>SUMIF('Division Lvl'!$A$2:$A$418,$B131,'Division Lvl'!AB$2:AB$418)</f>
        <v>0</v>
      </c>
      <c r="S131" s="169">
        <f>SUMIF('Division Lvl'!$A$2:$A$418,$B131,'Division Lvl'!AC$2:AC$418)</f>
        <v>0</v>
      </c>
      <c r="T131" s="169">
        <f>SUMIF('Division Lvl'!$A$2:$A$418,$B131,'Division Lvl'!AD$2:AD$418)</f>
        <v>1103100.3794041013</v>
      </c>
      <c r="U131" s="169">
        <f>SUMIF('Division Lvl'!$A$2:$A$418,$B131,'Division Lvl'!AE$2:AE$418)</f>
        <v>1130677.8888892035</v>
      </c>
      <c r="V131" s="170">
        <f>SUMIF('Division Lvl'!$A$2:$A$418,$B131,'Division Lvl'!AF$2:AF$418)</f>
        <v>1158944.8361114336</v>
      </c>
      <c r="W131" s="170">
        <f>SUMIF('Division Lvl'!$A$2:$A$418,$B131,'Division Lvl'!AG$2:AG$418)</f>
        <v>1187918.4570142194</v>
      </c>
      <c r="X131" s="165">
        <f t="shared" si="8"/>
        <v>3712000</v>
      </c>
      <c r="Y131" s="171">
        <f t="shared" si="9"/>
        <v>4580641.561418958</v>
      </c>
      <c r="Z131" s="172"/>
    </row>
    <row r="132" spans="1:26" x14ac:dyDescent="0.25">
      <c r="A132" s="163" t="str">
        <f>INDEX('Division Lvl'!$AO$2:$AO$418,MATCH(B132,'Division Lvl'!$A$2:$A$418,0))</f>
        <v>TM</v>
      </c>
      <c r="B132" s="164" t="s">
        <v>184</v>
      </c>
      <c r="C132" s="130" t="str">
        <f>INDEX('Division Lvl'!$B$2:$B$418,MATCH(B132,'Division Lvl'!$A$2:$A$418,0))</f>
        <v>Optical fibre protection and communication upgrades in the Macarthur area</v>
      </c>
      <c r="D132" s="165">
        <f>SUMIF('Division Lvl'!$A$2:$A$418,$B132,'Division Lvl'!I$2:I$418)</f>
        <v>0</v>
      </c>
      <c r="E132" s="166">
        <f>SUMIF('Division Lvl'!$A$2:$A$418,$B132,'Division Lvl'!J$2:J$418)</f>
        <v>0</v>
      </c>
      <c r="F132" s="166">
        <f>SUMIF('Division Lvl'!$A$2:$A$418,$B132,'Division Lvl'!K$2:K$418)</f>
        <v>0</v>
      </c>
      <c r="G132" s="166">
        <f>SUMIF('Division Lvl'!$A$2:$A$418,$B132,'Division Lvl'!L$2:L$418)</f>
        <v>0</v>
      </c>
      <c r="H132" s="166">
        <f>SUMIF('Division Lvl'!$A$2:$A$418,$B132,'Division Lvl'!M$2:M$418)</f>
        <v>0</v>
      </c>
      <c r="I132" s="166">
        <f>SUMIF('Division Lvl'!$A$2:$A$418,$B132,'Division Lvl'!N$2:N$418)</f>
        <v>0</v>
      </c>
      <c r="J132" s="166">
        <f>SUMIF('Division Lvl'!$A$2:$A$418,$B132,'Division Lvl'!O$2:O$418)</f>
        <v>908000</v>
      </c>
      <c r="K132" s="166">
        <f>SUMIF('Division Lvl'!$A$2:$A$418,$B132,'Division Lvl'!P$2:P$418)</f>
        <v>908000</v>
      </c>
      <c r="L132" s="166">
        <f>SUMIF('Division Lvl'!$A$2:$A$418,$B132,'Division Lvl'!Q$2:Q$418)</f>
        <v>908000</v>
      </c>
      <c r="M132" s="167">
        <f>SUMIF('Division Lvl'!$A$2:$A$418,$B132,'Division Lvl'!R$2:R$418)</f>
        <v>908000</v>
      </c>
      <c r="N132" s="168">
        <f>SUMIF('Division Lvl'!$A$2:$A$418,$B132,'Division Lvl'!X$2:X$418)</f>
        <v>0</v>
      </c>
      <c r="O132" s="169">
        <f>SUMIF('Division Lvl'!$A$2:$A$418,$B132,'Division Lvl'!Y$2:Y$418)</f>
        <v>0</v>
      </c>
      <c r="P132" s="169">
        <f>SUMIF('Division Lvl'!$A$2:$A$418,$B132,'Division Lvl'!Z$2:Z$418)</f>
        <v>0</v>
      </c>
      <c r="Q132" s="169">
        <f>SUMIF('Division Lvl'!$A$2:$A$418,$B132,'Division Lvl'!AA$2:AA$418)</f>
        <v>0</v>
      </c>
      <c r="R132" s="169">
        <f>SUMIF('Division Lvl'!$A$2:$A$418,$B132,'Division Lvl'!AB$2:AB$418)</f>
        <v>0</v>
      </c>
      <c r="S132" s="169">
        <f>SUMIF('Division Lvl'!$A$2:$A$418,$B132,'Division Lvl'!AC$2:AC$418)</f>
        <v>0</v>
      </c>
      <c r="T132" s="169">
        <f>SUMIF('Division Lvl'!$A$2:$A$418,$B132,'Division Lvl'!AD$2:AD$418)</f>
        <v>1079326.664330737</v>
      </c>
      <c r="U132" s="169">
        <f>SUMIF('Division Lvl'!$A$2:$A$418,$B132,'Division Lvl'!AE$2:AE$418)</f>
        <v>1106309.8309390054</v>
      </c>
      <c r="V132" s="170">
        <f>SUMIF('Division Lvl'!$A$2:$A$418,$B132,'Division Lvl'!AF$2:AF$418)</f>
        <v>1133967.5767124803</v>
      </c>
      <c r="W132" s="170">
        <f>SUMIF('Division Lvl'!$A$2:$A$418,$B132,'Division Lvl'!AG$2:AG$418)</f>
        <v>1162316.7661302923</v>
      </c>
      <c r="X132" s="165">
        <f t="shared" si="8"/>
        <v>3632000</v>
      </c>
      <c r="Y132" s="171">
        <f t="shared" si="9"/>
        <v>4481920.8381125145</v>
      </c>
      <c r="Z132" s="172"/>
    </row>
    <row r="133" spans="1:26" x14ac:dyDescent="0.25">
      <c r="A133" s="163" t="str">
        <f>INDEX('Division Lvl'!$AO$2:$AO$418,MATCH(B133,'Division Lvl'!$A$2:$A$418,0))</f>
        <v>TM</v>
      </c>
      <c r="B133" s="164" t="s">
        <v>86</v>
      </c>
      <c r="C133" s="176" t="str">
        <f>INDEX('Division Lvl'!$B$2:$B$418,MATCH(B133,'Division Lvl'!$A$2:$A$418,0))</f>
        <v>Replacement of corroded earthwires</v>
      </c>
      <c r="D133" s="165">
        <f>SUMIF('Division Lvl'!$A$2:$A$418,$B133,'Division Lvl'!I$2:I$418)</f>
        <v>0</v>
      </c>
      <c r="E133" s="166">
        <f>SUMIF('Division Lvl'!$A$2:$A$418,$B133,'Division Lvl'!J$2:J$418)</f>
        <v>0</v>
      </c>
      <c r="F133" s="166">
        <f>SUMIF('Division Lvl'!$A$2:$A$418,$B133,'Division Lvl'!K$2:K$418)</f>
        <v>0</v>
      </c>
      <c r="G133" s="166">
        <f>SUMIF('Division Lvl'!$A$2:$A$418,$B133,'Division Lvl'!L$2:L$418)</f>
        <v>0</v>
      </c>
      <c r="H133" s="166">
        <f>SUMIF('Division Lvl'!$A$2:$A$418,$B133,'Division Lvl'!M$2:M$418)</f>
        <v>138000</v>
      </c>
      <c r="I133" s="166">
        <f>SUMIF('Division Lvl'!$A$2:$A$418,$B133,'Division Lvl'!N$2:N$418)</f>
        <v>897000</v>
      </c>
      <c r="J133" s="166">
        <f>SUMIF('Division Lvl'!$A$2:$A$418,$B133,'Division Lvl'!O$2:O$418)</f>
        <v>897000</v>
      </c>
      <c r="K133" s="166">
        <f>SUMIF('Division Lvl'!$A$2:$A$418,$B133,'Division Lvl'!P$2:P$418)</f>
        <v>897000</v>
      </c>
      <c r="L133" s="166">
        <f>SUMIF('Division Lvl'!$A$2:$A$418,$B133,'Division Lvl'!Q$2:Q$418)</f>
        <v>897000</v>
      </c>
      <c r="M133" s="167">
        <f>SUMIF('Division Lvl'!$A$2:$A$418,$B133,'Division Lvl'!R$2:R$418)</f>
        <v>897000</v>
      </c>
      <c r="N133" s="168">
        <f>SUMIF('Division Lvl'!$A$2:$A$418,$B133,'Division Lvl'!X$2:X$418)</f>
        <v>0</v>
      </c>
      <c r="O133" s="169">
        <f>SUMIF('Division Lvl'!$A$2:$A$418,$B133,'Division Lvl'!Y$2:Y$418)</f>
        <v>0</v>
      </c>
      <c r="P133" s="169">
        <f>SUMIF('Division Lvl'!$A$2:$A$418,$B133,'Division Lvl'!Z$2:Z$418)</f>
        <v>0</v>
      </c>
      <c r="Q133" s="169">
        <f>SUMIF('Division Lvl'!$A$2:$A$418,$B133,'Division Lvl'!AA$2:AA$418)</f>
        <v>0</v>
      </c>
      <c r="R133" s="169">
        <f>SUMIF('Division Lvl'!$A$2:$A$418,$B133,'Division Lvl'!AB$2:AB$418)</f>
        <v>156134.33337890622</v>
      </c>
      <c r="S133" s="169">
        <f>SUMIF('Division Lvl'!$A$2:$A$418,$B133,'Division Lvl'!AC$2:AC$418)</f>
        <v>1040244.9961369624</v>
      </c>
      <c r="T133" s="169">
        <f>SUMIF('Division Lvl'!$A$2:$A$418,$B133,'Division Lvl'!AD$2:AD$418)</f>
        <v>1066251.1210403866</v>
      </c>
      <c r="U133" s="169">
        <f>SUMIF('Division Lvl'!$A$2:$A$418,$B133,'Division Lvl'!AE$2:AE$418)</f>
        <v>1092907.3990663963</v>
      </c>
      <c r="V133" s="170">
        <f>SUMIF('Division Lvl'!$A$2:$A$418,$B133,'Division Lvl'!AF$2:AF$418)</f>
        <v>1120230.084043056</v>
      </c>
      <c r="W133" s="170">
        <f>SUMIF('Division Lvl'!$A$2:$A$418,$B133,'Division Lvl'!AG$2:AG$418)</f>
        <v>1148235.8361441323</v>
      </c>
      <c r="X133" s="165">
        <f t="shared" si="8"/>
        <v>4623000</v>
      </c>
      <c r="Y133" s="171">
        <f t="shared" si="9"/>
        <v>5624003.7698098393</v>
      </c>
      <c r="Z133" s="172"/>
    </row>
    <row r="134" spans="1:26" x14ac:dyDescent="0.25">
      <c r="A134" s="163" t="str">
        <f>INDEX('Division Lvl'!$AO$2:$AO$418,MATCH(B134,'Division Lvl'!$A$2:$A$418,0))</f>
        <v>TM</v>
      </c>
      <c r="B134" s="164" t="s">
        <v>87</v>
      </c>
      <c r="C134" s="130" t="str">
        <f>INDEX('Division Lvl'!$B$2:$B$418,MATCH(B134,'Division Lvl'!$A$2:$A$418,0))</f>
        <v>Earthwire replacement due to fault rating</v>
      </c>
      <c r="D134" s="165">
        <f>SUMIF('Division Lvl'!$A$2:$A$418,$B134,'Division Lvl'!I$2:I$418)</f>
        <v>0</v>
      </c>
      <c r="E134" s="166">
        <f>SUMIF('Division Lvl'!$A$2:$A$418,$B134,'Division Lvl'!J$2:J$418)</f>
        <v>1000000</v>
      </c>
      <c r="F134" s="166">
        <f>SUMIF('Division Lvl'!$A$2:$A$418,$B134,'Division Lvl'!K$2:K$418)</f>
        <v>1000000</v>
      </c>
      <c r="G134" s="166">
        <f>SUMIF('Division Lvl'!$A$2:$A$418,$B134,'Division Lvl'!L$2:L$418)</f>
        <v>0</v>
      </c>
      <c r="H134" s="166">
        <f>SUMIF('Division Lvl'!$A$2:$A$418,$B134,'Division Lvl'!M$2:M$418)</f>
        <v>0</v>
      </c>
      <c r="I134" s="166">
        <f>SUMIF('Division Lvl'!$A$2:$A$418,$B134,'Division Lvl'!N$2:N$418)</f>
        <v>0</v>
      </c>
      <c r="J134" s="166">
        <f>SUMIF('Division Lvl'!$A$2:$A$418,$B134,'Division Lvl'!O$2:O$418)</f>
        <v>0</v>
      </c>
      <c r="K134" s="166">
        <f>SUMIF('Division Lvl'!$A$2:$A$418,$B134,'Division Lvl'!P$2:P$418)</f>
        <v>0</v>
      </c>
      <c r="L134" s="166">
        <f>SUMIF('Division Lvl'!$A$2:$A$418,$B134,'Division Lvl'!Q$2:Q$418)</f>
        <v>0</v>
      </c>
      <c r="M134" s="167">
        <f>SUMIF('Division Lvl'!$A$2:$A$418,$B134,'Division Lvl'!R$2:R$418)</f>
        <v>0</v>
      </c>
      <c r="N134" s="168">
        <f>SUMIF('Division Lvl'!$A$2:$A$418,$B134,'Division Lvl'!X$2:X$418)</f>
        <v>0</v>
      </c>
      <c r="O134" s="169">
        <f>SUMIF('Division Lvl'!$A$2:$A$418,$B134,'Division Lvl'!Y$2:Y$418)</f>
        <v>1050625</v>
      </c>
      <c r="P134" s="169">
        <f>SUMIF('Division Lvl'!$A$2:$A$418,$B134,'Division Lvl'!Z$2:Z$418)</f>
        <v>1076890.6249999998</v>
      </c>
      <c r="Q134" s="169">
        <f>SUMIF('Division Lvl'!$A$2:$A$418,$B134,'Division Lvl'!AA$2:AA$418)</f>
        <v>0</v>
      </c>
      <c r="R134" s="169">
        <f>SUMIF('Division Lvl'!$A$2:$A$418,$B134,'Division Lvl'!AB$2:AB$418)</f>
        <v>0</v>
      </c>
      <c r="S134" s="169">
        <f>SUMIF('Division Lvl'!$A$2:$A$418,$B134,'Division Lvl'!AC$2:AC$418)</f>
        <v>0</v>
      </c>
      <c r="T134" s="169">
        <f>SUMIF('Division Lvl'!$A$2:$A$418,$B134,'Division Lvl'!AD$2:AD$418)</f>
        <v>0</v>
      </c>
      <c r="U134" s="169">
        <f>SUMIF('Division Lvl'!$A$2:$A$418,$B134,'Division Lvl'!AE$2:AE$418)</f>
        <v>0</v>
      </c>
      <c r="V134" s="170">
        <f>SUMIF('Division Lvl'!$A$2:$A$418,$B134,'Division Lvl'!AF$2:AF$418)</f>
        <v>0</v>
      </c>
      <c r="W134" s="170">
        <f>SUMIF('Division Lvl'!$A$2:$A$418,$B134,'Division Lvl'!AG$2:AG$418)</f>
        <v>0</v>
      </c>
      <c r="X134" s="165">
        <f t="shared" si="8"/>
        <v>2000000</v>
      </c>
      <c r="Y134" s="171">
        <f t="shared" si="9"/>
        <v>2127515.625</v>
      </c>
      <c r="Z134" s="172"/>
    </row>
    <row r="135" spans="1:26" x14ac:dyDescent="0.25">
      <c r="A135" s="163" t="str">
        <f>INDEX('Division Lvl'!$AO$2:$AO$418,MATCH(B135,'Division Lvl'!$A$2:$A$418,0))</f>
        <v>TM</v>
      </c>
      <c r="B135" s="164" t="s">
        <v>200</v>
      </c>
      <c r="C135" s="130" t="str">
        <f>INDEX('Division Lvl'!$B$2:$B$418,MATCH(B135,'Division Lvl'!$A$2:$A$418,0))</f>
        <v>Hardex earthwire replacement</v>
      </c>
      <c r="D135" s="165">
        <f>SUMIF('Division Lvl'!$A$2:$A$418,$B135,'Division Lvl'!I$2:I$418)</f>
        <v>0</v>
      </c>
      <c r="E135" s="166">
        <f>SUMIF('Division Lvl'!$A$2:$A$418,$B135,'Division Lvl'!J$2:J$418)</f>
        <v>1000000</v>
      </c>
      <c r="F135" s="166">
        <f>SUMIF('Division Lvl'!$A$2:$A$418,$B135,'Division Lvl'!K$2:K$418)</f>
        <v>1000000</v>
      </c>
      <c r="G135" s="166">
        <f>SUMIF('Division Lvl'!$A$2:$A$418,$B135,'Division Lvl'!L$2:L$418)</f>
        <v>1000000</v>
      </c>
      <c r="H135" s="166">
        <f>SUMIF('Division Lvl'!$A$2:$A$418,$B135,'Division Lvl'!M$2:M$418)</f>
        <v>1000000</v>
      </c>
      <c r="I135" s="166">
        <f>SUMIF('Division Lvl'!$A$2:$A$418,$B135,'Division Lvl'!N$2:N$418)</f>
        <v>1000000</v>
      </c>
      <c r="J135" s="166">
        <f>SUMIF('Division Lvl'!$A$2:$A$418,$B135,'Division Lvl'!O$2:O$418)</f>
        <v>1000000</v>
      </c>
      <c r="K135" s="166">
        <f>SUMIF('Division Lvl'!$A$2:$A$418,$B135,'Division Lvl'!P$2:P$418)</f>
        <v>1000000</v>
      </c>
      <c r="L135" s="166">
        <f>SUMIF('Division Lvl'!$A$2:$A$418,$B135,'Division Lvl'!Q$2:Q$418)</f>
        <v>1000000</v>
      </c>
      <c r="M135" s="167">
        <f>SUMIF('Division Lvl'!$A$2:$A$418,$B135,'Division Lvl'!R$2:R$418)</f>
        <v>1000000</v>
      </c>
      <c r="N135" s="168">
        <f>SUMIF('Division Lvl'!$A$2:$A$418,$B135,'Division Lvl'!X$2:X$418)</f>
        <v>0</v>
      </c>
      <c r="O135" s="169">
        <f>SUMIF('Division Lvl'!$A$2:$A$418,$B135,'Division Lvl'!Y$2:Y$418)</f>
        <v>1050625</v>
      </c>
      <c r="P135" s="169">
        <f>SUMIF('Division Lvl'!$A$2:$A$418,$B135,'Division Lvl'!Z$2:Z$418)</f>
        <v>1076890.6249999998</v>
      </c>
      <c r="Q135" s="169">
        <f>SUMIF('Division Lvl'!$A$2:$A$418,$B135,'Division Lvl'!AA$2:AA$418)</f>
        <v>1103812.8906249998</v>
      </c>
      <c r="R135" s="169">
        <f>SUMIF('Division Lvl'!$A$2:$A$418,$B135,'Division Lvl'!AB$2:AB$418)</f>
        <v>1131408.2128906248</v>
      </c>
      <c r="S135" s="169">
        <f>SUMIF('Division Lvl'!$A$2:$A$418,$B135,'Division Lvl'!AC$2:AC$418)</f>
        <v>1159693.4182128902</v>
      </c>
      <c r="T135" s="169">
        <f>SUMIF('Division Lvl'!$A$2:$A$418,$B135,'Division Lvl'!AD$2:AD$418)</f>
        <v>1188685.7536682126</v>
      </c>
      <c r="U135" s="169">
        <f>SUMIF('Division Lvl'!$A$2:$A$418,$B135,'Division Lvl'!AE$2:AE$418)</f>
        <v>1218402.8975099176</v>
      </c>
      <c r="V135" s="170">
        <f>SUMIF('Division Lvl'!$A$2:$A$418,$B135,'Division Lvl'!AF$2:AF$418)</f>
        <v>1248862.9699476655</v>
      </c>
      <c r="W135" s="170">
        <f>SUMIF('Division Lvl'!$A$2:$A$418,$B135,'Division Lvl'!AG$2:AG$418)</f>
        <v>1280084.544196357</v>
      </c>
      <c r="X135" s="165">
        <f t="shared" si="8"/>
        <v>9000000</v>
      </c>
      <c r="Y135" s="171">
        <f t="shared" si="9"/>
        <v>10458466.312050667</v>
      </c>
      <c r="Z135" s="172"/>
    </row>
    <row r="136" spans="1:26" x14ac:dyDescent="0.25">
      <c r="A136" s="163" t="str">
        <f>INDEX('Division Lvl'!$AO$2:$AO$418,MATCH(B136,'Division Lvl'!$A$2:$A$418,0))</f>
        <v>TM</v>
      </c>
      <c r="B136" s="164" t="s">
        <v>77</v>
      </c>
      <c r="C136" s="130" t="str">
        <f>INDEX('Division Lvl'!$B$2:$B$418,MATCH(B136,'Division Lvl'!$A$2:$A$418,0))</f>
        <v>Oil filled cable auxiliary equipment refurbishment</v>
      </c>
      <c r="D136" s="165">
        <f>SUMIF('Division Lvl'!$A$2:$A$418,$B136,'Division Lvl'!I$2:I$418)</f>
        <v>0</v>
      </c>
      <c r="E136" s="166">
        <f>SUMIF('Division Lvl'!$A$2:$A$418,$B136,'Division Lvl'!J$2:J$418)</f>
        <v>72000</v>
      </c>
      <c r="F136" s="166">
        <f>SUMIF('Division Lvl'!$A$2:$A$418,$B136,'Division Lvl'!K$2:K$418)</f>
        <v>0</v>
      </c>
      <c r="G136" s="166">
        <f>SUMIF('Division Lvl'!$A$2:$A$418,$B136,'Division Lvl'!L$2:L$418)</f>
        <v>0</v>
      </c>
      <c r="H136" s="166">
        <f>SUMIF('Division Lvl'!$A$2:$A$418,$B136,'Division Lvl'!M$2:M$418)</f>
        <v>0</v>
      </c>
      <c r="I136" s="166">
        <f>SUMIF('Division Lvl'!$A$2:$A$418,$B136,'Division Lvl'!N$2:N$418)</f>
        <v>0</v>
      </c>
      <c r="J136" s="166">
        <f>SUMIF('Division Lvl'!$A$2:$A$418,$B136,'Division Lvl'!O$2:O$418)</f>
        <v>72000</v>
      </c>
      <c r="K136" s="166">
        <f>SUMIF('Division Lvl'!$A$2:$A$418,$B136,'Division Lvl'!P$2:P$418)</f>
        <v>0</v>
      </c>
      <c r="L136" s="166">
        <f>SUMIF('Division Lvl'!$A$2:$A$418,$B136,'Division Lvl'!Q$2:Q$418)</f>
        <v>0</v>
      </c>
      <c r="M136" s="167">
        <f>SUMIF('Division Lvl'!$A$2:$A$418,$B136,'Division Lvl'!R$2:R$418)</f>
        <v>0</v>
      </c>
      <c r="N136" s="168">
        <f>SUMIF('Division Lvl'!$A$2:$A$418,$B136,'Division Lvl'!X$2:X$418)</f>
        <v>0</v>
      </c>
      <c r="O136" s="169">
        <f>SUMIF('Division Lvl'!$A$2:$A$418,$B136,'Division Lvl'!Y$2:Y$418)</f>
        <v>75645</v>
      </c>
      <c r="P136" s="169">
        <f>SUMIF('Division Lvl'!$A$2:$A$418,$B136,'Division Lvl'!Z$2:Z$418)</f>
        <v>0</v>
      </c>
      <c r="Q136" s="169">
        <f>SUMIF('Division Lvl'!$A$2:$A$418,$B136,'Division Lvl'!AA$2:AA$418)</f>
        <v>0</v>
      </c>
      <c r="R136" s="169">
        <f>SUMIF('Division Lvl'!$A$2:$A$418,$B136,'Division Lvl'!AB$2:AB$418)</f>
        <v>0</v>
      </c>
      <c r="S136" s="169">
        <f>SUMIF('Division Lvl'!$A$2:$A$418,$B136,'Division Lvl'!AC$2:AC$418)</f>
        <v>0</v>
      </c>
      <c r="T136" s="169">
        <f>SUMIF('Division Lvl'!$A$2:$A$418,$B136,'Division Lvl'!AD$2:AD$418)</f>
        <v>85585.374264111306</v>
      </c>
      <c r="U136" s="169">
        <f>SUMIF('Division Lvl'!$A$2:$A$418,$B136,'Division Lvl'!AE$2:AE$418)</f>
        <v>0</v>
      </c>
      <c r="V136" s="170">
        <f>SUMIF('Division Lvl'!$A$2:$A$418,$B136,'Division Lvl'!AF$2:AF$418)</f>
        <v>0</v>
      </c>
      <c r="W136" s="170">
        <f>SUMIF('Division Lvl'!$A$2:$A$418,$B136,'Division Lvl'!AG$2:AG$418)</f>
        <v>0</v>
      </c>
      <c r="X136" s="165">
        <f t="shared" si="8"/>
        <v>144000</v>
      </c>
      <c r="Y136" s="171">
        <f t="shared" si="9"/>
        <v>161230.37426411131</v>
      </c>
      <c r="Z136" s="172"/>
    </row>
    <row r="137" spans="1:26" x14ac:dyDescent="0.25">
      <c r="A137" s="163" t="str">
        <f>INDEX('Division Lvl'!$AO$2:$AO$418,MATCH(B137,'Division Lvl'!$A$2:$A$418,0))</f>
        <v>TM</v>
      </c>
      <c r="B137" s="164" t="s">
        <v>78</v>
      </c>
      <c r="C137" s="130" t="str">
        <f>INDEX('Division Lvl'!$B$2:$B$418,MATCH(B137,'Division Lvl'!$A$2:$A$418,0))</f>
        <v>Guilford and Camellia 132kV cables oil testing and flushing</v>
      </c>
      <c r="D137" s="165">
        <f>SUMIF('Division Lvl'!$A$2:$A$418,$B137,'Division Lvl'!I$2:I$418)</f>
        <v>0</v>
      </c>
      <c r="E137" s="166">
        <f>SUMIF('Division Lvl'!$A$2:$A$418,$B137,'Division Lvl'!J$2:J$418)</f>
        <v>90000</v>
      </c>
      <c r="F137" s="166">
        <f>SUMIF('Division Lvl'!$A$2:$A$418,$B137,'Division Lvl'!K$2:K$418)</f>
        <v>0</v>
      </c>
      <c r="G137" s="166">
        <f>SUMIF('Division Lvl'!$A$2:$A$418,$B137,'Division Lvl'!L$2:L$418)</f>
        <v>0</v>
      </c>
      <c r="H137" s="166">
        <f>SUMIF('Division Lvl'!$A$2:$A$418,$B137,'Division Lvl'!M$2:M$418)</f>
        <v>0</v>
      </c>
      <c r="I137" s="166">
        <f>SUMIF('Division Lvl'!$A$2:$A$418,$B137,'Division Lvl'!N$2:N$418)</f>
        <v>0</v>
      </c>
      <c r="J137" s="166">
        <f>SUMIF('Division Lvl'!$A$2:$A$418,$B137,'Division Lvl'!O$2:O$418)</f>
        <v>90000</v>
      </c>
      <c r="K137" s="166">
        <f>SUMIF('Division Lvl'!$A$2:$A$418,$B137,'Division Lvl'!P$2:P$418)</f>
        <v>0</v>
      </c>
      <c r="L137" s="166">
        <f>SUMIF('Division Lvl'!$A$2:$A$418,$B137,'Division Lvl'!Q$2:Q$418)</f>
        <v>0</v>
      </c>
      <c r="M137" s="167">
        <f>SUMIF('Division Lvl'!$A$2:$A$418,$B137,'Division Lvl'!R$2:R$418)</f>
        <v>0</v>
      </c>
      <c r="N137" s="168">
        <f>SUMIF('Division Lvl'!$A$2:$A$418,$B137,'Division Lvl'!X$2:X$418)</f>
        <v>0</v>
      </c>
      <c r="O137" s="169">
        <f>SUMIF('Division Lvl'!$A$2:$A$418,$B137,'Division Lvl'!Y$2:Y$418)</f>
        <v>94556.25</v>
      </c>
      <c r="P137" s="169">
        <f>SUMIF('Division Lvl'!$A$2:$A$418,$B137,'Division Lvl'!Z$2:Z$418)</f>
        <v>0</v>
      </c>
      <c r="Q137" s="169">
        <f>SUMIF('Division Lvl'!$A$2:$A$418,$B137,'Division Lvl'!AA$2:AA$418)</f>
        <v>0</v>
      </c>
      <c r="R137" s="169">
        <f>SUMIF('Division Lvl'!$A$2:$A$418,$B137,'Division Lvl'!AB$2:AB$418)</f>
        <v>0</v>
      </c>
      <c r="S137" s="169">
        <f>SUMIF('Division Lvl'!$A$2:$A$418,$B137,'Division Lvl'!AC$2:AC$418)</f>
        <v>0</v>
      </c>
      <c r="T137" s="169">
        <f>SUMIF('Division Lvl'!$A$2:$A$418,$B137,'Division Lvl'!AD$2:AD$418)</f>
        <v>106981.71783013912</v>
      </c>
      <c r="U137" s="169">
        <f>SUMIF('Division Lvl'!$A$2:$A$418,$B137,'Division Lvl'!AE$2:AE$418)</f>
        <v>0</v>
      </c>
      <c r="V137" s="170">
        <f>SUMIF('Division Lvl'!$A$2:$A$418,$B137,'Division Lvl'!AF$2:AF$418)</f>
        <v>0</v>
      </c>
      <c r="W137" s="170">
        <f>SUMIF('Division Lvl'!$A$2:$A$418,$B137,'Division Lvl'!AG$2:AG$418)</f>
        <v>0</v>
      </c>
      <c r="X137" s="165">
        <f t="shared" si="8"/>
        <v>180000</v>
      </c>
      <c r="Y137" s="171">
        <f t="shared" si="9"/>
        <v>201537.96783013912</v>
      </c>
      <c r="Z137" s="172"/>
    </row>
    <row r="138" spans="1:26" x14ac:dyDescent="0.25">
      <c r="A138" s="163" t="str">
        <f>INDEX('Division Lvl'!$AO$2:$AO$418,MATCH(B138,'Division Lvl'!$A$2:$A$418,0))</f>
        <v>TM</v>
      </c>
      <c r="B138" s="163" t="s">
        <v>94</v>
      </c>
      <c r="C138" s="130" t="str">
        <f>INDEX('Division Lvl'!$B$2:$B$418,MATCH(B138,'Division Lvl'!$A$2:$A$418,0))</f>
        <v>Future sub-transmission feeder refurbishment works</v>
      </c>
      <c r="D138" s="165">
        <f>SUMIF('Division Lvl'!$A$2:$A$418,$B138,'Division Lvl'!I$2:I$418)</f>
        <v>0</v>
      </c>
      <c r="E138" s="166">
        <f>SUMIF('Division Lvl'!$A$2:$A$418,$B138,'Division Lvl'!J$2:J$418)</f>
        <v>0</v>
      </c>
      <c r="F138" s="166">
        <f>SUMIF('Division Lvl'!$A$2:$A$418,$B138,'Division Lvl'!K$2:K$418)</f>
        <v>0</v>
      </c>
      <c r="G138" s="166">
        <f>SUMIF('Division Lvl'!$A$2:$A$418,$B138,'Division Lvl'!L$2:L$418)</f>
        <v>0</v>
      </c>
      <c r="H138" s="166">
        <f>SUMIF('Division Lvl'!$A$2:$A$418,$B138,'Division Lvl'!M$2:M$418)</f>
        <v>0</v>
      </c>
      <c r="I138" s="166">
        <f>SUMIF('Division Lvl'!$A$2:$A$418,$B138,'Division Lvl'!N$2:N$418)</f>
        <v>0</v>
      </c>
      <c r="J138" s="166">
        <f>SUMIF('Division Lvl'!$A$2:$A$418,$B138,'Division Lvl'!O$2:O$418)</f>
        <v>0</v>
      </c>
      <c r="K138" s="166">
        <f>SUMIF('Division Lvl'!$A$2:$A$418,$B138,'Division Lvl'!P$2:P$418)</f>
        <v>4500000</v>
      </c>
      <c r="L138" s="166">
        <f>SUMIF('Division Lvl'!$A$2:$A$418,$B138,'Division Lvl'!Q$2:Q$418)</f>
        <v>9300000</v>
      </c>
      <c r="M138" s="167">
        <f>SUMIF('Division Lvl'!$A$2:$A$418,$B138,'Division Lvl'!R$2:R$418)</f>
        <v>15000000</v>
      </c>
      <c r="N138" s="168">
        <f>SUMIF('Division Lvl'!$A$2:$A$418,$B138,'Division Lvl'!X$2:X$418)</f>
        <v>0</v>
      </c>
      <c r="O138" s="169">
        <f>SUMIF('Division Lvl'!$A$2:$A$418,$B138,'Division Lvl'!Y$2:Y$418)</f>
        <v>0</v>
      </c>
      <c r="P138" s="169">
        <f>SUMIF('Division Lvl'!$A$2:$A$418,$B138,'Division Lvl'!Z$2:Z$418)</f>
        <v>0</v>
      </c>
      <c r="Q138" s="169">
        <f>SUMIF('Division Lvl'!$A$2:$A$418,$B138,'Division Lvl'!AA$2:AA$418)</f>
        <v>0</v>
      </c>
      <c r="R138" s="169">
        <f>SUMIF('Division Lvl'!$A$2:$A$418,$B138,'Division Lvl'!AB$2:AB$418)</f>
        <v>0</v>
      </c>
      <c r="S138" s="169">
        <f>SUMIF('Division Lvl'!$A$2:$A$418,$B138,'Division Lvl'!AC$2:AC$418)</f>
        <v>0</v>
      </c>
      <c r="T138" s="169">
        <f>SUMIF('Division Lvl'!$A$2:$A$418,$B138,'Division Lvl'!AD$2:AD$418)</f>
        <v>0</v>
      </c>
      <c r="U138" s="169">
        <f>SUMIF('Division Lvl'!$A$2:$A$418,$B138,'Division Lvl'!AE$2:AE$418)</f>
        <v>5482813.0387946293</v>
      </c>
      <c r="V138" s="170">
        <f>SUMIF('Division Lvl'!$A$2:$A$418,$B138,'Division Lvl'!AF$2:AF$418)</f>
        <v>11614425.620513286</v>
      </c>
      <c r="W138" s="170">
        <f>SUMIF('Division Lvl'!$A$2:$A$418,$B138,'Division Lvl'!AG$2:AG$418)</f>
        <v>19201268.162945356</v>
      </c>
      <c r="X138" s="165">
        <f t="shared" si="8"/>
        <v>28800000</v>
      </c>
      <c r="Y138" s="171">
        <f t="shared" si="9"/>
        <v>36298506.822253272</v>
      </c>
      <c r="Z138" s="172"/>
    </row>
    <row r="139" spans="1:26" x14ac:dyDescent="0.25">
      <c r="A139" s="163" t="str">
        <f>INDEX('Division Lvl'!$AO$2:$AO$418,MATCH(B139,'Division Lvl'!$A$2:$A$418,0))</f>
        <v>TM</v>
      </c>
      <c r="B139" s="164" t="s">
        <v>82</v>
      </c>
      <c r="C139" s="130" t="str">
        <f>INDEX('Division Lvl'!$B$2:$B$418,MATCH(B139,'Division Lvl'!$A$2:$A$418,0))</f>
        <v>Steel tower painting program</v>
      </c>
      <c r="D139" s="165">
        <f>SUMIF('Division Lvl'!$A$2:$A$418,$B139,'Division Lvl'!I$2:I$418)</f>
        <v>0</v>
      </c>
      <c r="E139" s="166">
        <f>SUMIF('Division Lvl'!$A$2:$A$418,$B139,'Division Lvl'!J$2:J$418)</f>
        <v>0</v>
      </c>
      <c r="F139" s="166">
        <f>SUMIF('Division Lvl'!$A$2:$A$418,$B139,'Division Lvl'!K$2:K$418)</f>
        <v>0</v>
      </c>
      <c r="G139" s="166">
        <f>SUMIF('Division Lvl'!$A$2:$A$418,$B139,'Division Lvl'!L$2:L$418)</f>
        <v>0</v>
      </c>
      <c r="H139" s="166">
        <f>SUMIF('Division Lvl'!$A$2:$A$418,$B139,'Division Lvl'!M$2:M$418)</f>
        <v>0</v>
      </c>
      <c r="I139" s="166">
        <f>SUMIF('Division Lvl'!$A$2:$A$418,$B139,'Division Lvl'!N$2:N$418)</f>
        <v>800000</v>
      </c>
      <c r="J139" s="166">
        <f>SUMIF('Division Lvl'!$A$2:$A$418,$B139,'Division Lvl'!O$2:O$418)</f>
        <v>800000</v>
      </c>
      <c r="K139" s="166">
        <f>SUMIF('Division Lvl'!$A$2:$A$418,$B139,'Division Lvl'!P$2:P$418)</f>
        <v>800000</v>
      </c>
      <c r="L139" s="166">
        <f>SUMIF('Division Lvl'!$A$2:$A$418,$B139,'Division Lvl'!Q$2:Q$418)</f>
        <v>800000</v>
      </c>
      <c r="M139" s="167">
        <f>SUMIF('Division Lvl'!$A$2:$A$418,$B139,'Division Lvl'!R$2:R$418)</f>
        <v>800000</v>
      </c>
      <c r="N139" s="168">
        <f>SUMIF('Division Lvl'!$A$2:$A$418,$B139,'Division Lvl'!X$2:X$418)</f>
        <v>0</v>
      </c>
      <c r="O139" s="169">
        <f>SUMIF('Division Lvl'!$A$2:$A$418,$B139,'Division Lvl'!Y$2:Y$418)</f>
        <v>0</v>
      </c>
      <c r="P139" s="169">
        <f>SUMIF('Division Lvl'!$A$2:$A$418,$B139,'Division Lvl'!Z$2:Z$418)</f>
        <v>0</v>
      </c>
      <c r="Q139" s="169">
        <f>SUMIF('Division Lvl'!$A$2:$A$418,$B139,'Division Lvl'!AA$2:AA$418)</f>
        <v>0</v>
      </c>
      <c r="R139" s="169">
        <f>SUMIF('Division Lvl'!$A$2:$A$418,$B139,'Division Lvl'!AB$2:AB$418)</f>
        <v>0</v>
      </c>
      <c r="S139" s="169">
        <f>SUMIF('Division Lvl'!$A$2:$A$418,$B139,'Division Lvl'!AC$2:AC$418)</f>
        <v>927754.7345703122</v>
      </c>
      <c r="T139" s="169">
        <f>SUMIF('Division Lvl'!$A$2:$A$418,$B139,'Division Lvl'!AD$2:AD$418)</f>
        <v>950948.60293457005</v>
      </c>
      <c r="U139" s="169">
        <f>SUMIF('Division Lvl'!$A$2:$A$418,$B139,'Division Lvl'!AE$2:AE$418)</f>
        <v>974722.31800793414</v>
      </c>
      <c r="V139" s="170">
        <f>SUMIF('Division Lvl'!$A$2:$A$418,$B139,'Division Lvl'!AF$2:AF$418)</f>
        <v>999090.37595813232</v>
      </c>
      <c r="W139" s="170">
        <f>SUMIF('Division Lvl'!$A$2:$A$418,$B139,'Division Lvl'!AG$2:AG$418)</f>
        <v>1024067.6353570856</v>
      </c>
      <c r="X139" s="165">
        <f t="shared" si="8"/>
        <v>4000000</v>
      </c>
      <c r="Y139" s="171">
        <f t="shared" si="9"/>
        <v>4876583.6668280344</v>
      </c>
      <c r="Z139" s="172"/>
    </row>
    <row r="140" spans="1:26" x14ac:dyDescent="0.25">
      <c r="A140" s="163" t="str">
        <f>INDEX('Division Lvl'!$AO$2:$AO$418,MATCH(B140,'Division Lvl'!$A$2:$A$418,0))</f>
        <v>TM</v>
      </c>
      <c r="B140" s="164" t="s">
        <v>83</v>
      </c>
      <c r="C140" s="130" t="str">
        <f>INDEX('Division Lvl'!$B$2:$B$418,MATCH(B140,'Division Lvl'!$A$2:$A$418,0))</f>
        <v>Steel tower below ground rectification work</v>
      </c>
      <c r="D140" s="165">
        <f>SUMIF('Division Lvl'!$A$2:$A$418,$B140,'Division Lvl'!I$2:I$418)</f>
        <v>0</v>
      </c>
      <c r="E140" s="166">
        <f>SUMIF('Division Lvl'!$A$2:$A$418,$B140,'Division Lvl'!J$2:J$418)</f>
        <v>1500000</v>
      </c>
      <c r="F140" s="166">
        <f>SUMIF('Division Lvl'!$A$2:$A$418,$B140,'Division Lvl'!K$2:K$418)</f>
        <v>1500000</v>
      </c>
      <c r="G140" s="166">
        <f>SUMIF('Division Lvl'!$A$2:$A$418,$B140,'Division Lvl'!L$2:L$418)</f>
        <v>1500000</v>
      </c>
      <c r="H140" s="166">
        <f>SUMIF('Division Lvl'!$A$2:$A$418,$B140,'Division Lvl'!M$2:M$418)</f>
        <v>1500000</v>
      </c>
      <c r="I140" s="166">
        <f>SUMIF('Division Lvl'!$A$2:$A$418,$B140,'Division Lvl'!N$2:N$418)</f>
        <v>1500000</v>
      </c>
      <c r="J140" s="166">
        <f>SUMIF('Division Lvl'!$A$2:$A$418,$B140,'Division Lvl'!O$2:O$418)</f>
        <v>1500000</v>
      </c>
      <c r="K140" s="166">
        <f>SUMIF('Division Lvl'!$A$2:$A$418,$B140,'Division Lvl'!P$2:P$418)</f>
        <v>1200000</v>
      </c>
      <c r="L140" s="166">
        <f>SUMIF('Division Lvl'!$A$2:$A$418,$B140,'Division Lvl'!Q$2:Q$418)</f>
        <v>750000</v>
      </c>
      <c r="M140" s="167">
        <f>SUMIF('Division Lvl'!$A$2:$A$418,$B140,'Division Lvl'!R$2:R$418)</f>
        <v>750000</v>
      </c>
      <c r="N140" s="168">
        <f>SUMIF('Division Lvl'!$A$2:$A$418,$B140,'Division Lvl'!X$2:X$418)</f>
        <v>0</v>
      </c>
      <c r="O140" s="169">
        <f>SUMIF('Division Lvl'!$A$2:$A$418,$B140,'Division Lvl'!Y$2:Y$418)</f>
        <v>1575937.4999999998</v>
      </c>
      <c r="P140" s="169">
        <f>SUMIF('Division Lvl'!$A$2:$A$418,$B140,'Division Lvl'!Z$2:Z$418)</f>
        <v>1615335.9374999998</v>
      </c>
      <c r="Q140" s="169">
        <f>SUMIF('Division Lvl'!$A$2:$A$418,$B140,'Division Lvl'!AA$2:AA$418)</f>
        <v>1655719.3359374995</v>
      </c>
      <c r="R140" s="169">
        <f>SUMIF('Division Lvl'!$A$2:$A$418,$B140,'Division Lvl'!AB$2:AB$418)</f>
        <v>1697112.319335937</v>
      </c>
      <c r="S140" s="169">
        <f>SUMIF('Division Lvl'!$A$2:$A$418,$B140,'Division Lvl'!AC$2:AC$418)</f>
        <v>1739540.1273193352</v>
      </c>
      <c r="T140" s="169">
        <f>SUMIF('Division Lvl'!$A$2:$A$418,$B140,'Division Lvl'!AD$2:AD$418)</f>
        <v>1783028.6305023187</v>
      </c>
      <c r="U140" s="169">
        <f>SUMIF('Division Lvl'!$A$2:$A$418,$B140,'Division Lvl'!AE$2:AE$418)</f>
        <v>1462083.4770119013</v>
      </c>
      <c r="V140" s="170">
        <f>SUMIF('Division Lvl'!$A$2:$A$418,$B140,'Division Lvl'!AF$2:AF$418)</f>
        <v>936647.2274607491</v>
      </c>
      <c r="W140" s="170">
        <f>SUMIF('Division Lvl'!$A$2:$A$418,$B140,'Division Lvl'!AG$2:AG$418)</f>
        <v>960063.40814726776</v>
      </c>
      <c r="X140" s="165">
        <f t="shared" si="8"/>
        <v>11700000</v>
      </c>
      <c r="Y140" s="171">
        <f t="shared" si="9"/>
        <v>13425467.963215008</v>
      </c>
      <c r="Z140" s="172"/>
    </row>
    <row r="141" spans="1:26" x14ac:dyDescent="0.25">
      <c r="A141" s="163" t="str">
        <f>INDEX('Division Lvl'!$AO$2:$AO$418,MATCH(B141,'Division Lvl'!$A$2:$A$418,0))</f>
        <v>TM</v>
      </c>
      <c r="B141" s="175" t="s">
        <v>363</v>
      </c>
      <c r="C141" s="130" t="str">
        <f>INDEX('Division Lvl'!$B$2:$B$418,MATCH(B141,'Division Lvl'!$A$2:$A$418,0))</f>
        <v>Earthing refurbishment of lines 940/941</v>
      </c>
      <c r="D141" s="165">
        <f>SUMIF('Division Lvl'!$A$2:$A$418,$B141,'Division Lvl'!I$2:I$418)</f>
        <v>280000</v>
      </c>
      <c r="E141" s="166">
        <f>SUMIF('Division Lvl'!$A$2:$A$418,$B141,'Division Lvl'!J$2:J$418)</f>
        <v>280000</v>
      </c>
      <c r="F141" s="166">
        <f>SUMIF('Division Lvl'!$A$2:$A$418,$B141,'Division Lvl'!K$2:K$418)</f>
        <v>280000</v>
      </c>
      <c r="G141" s="166">
        <f>SUMIF('Division Lvl'!$A$2:$A$418,$B141,'Division Lvl'!L$2:L$418)</f>
        <v>280000</v>
      </c>
      <c r="H141" s="166">
        <f>SUMIF('Division Lvl'!$A$2:$A$418,$B141,'Division Lvl'!M$2:M$418)</f>
        <v>20000</v>
      </c>
      <c r="I141" s="166">
        <f>SUMIF('Division Lvl'!$A$2:$A$418,$B141,'Division Lvl'!N$2:N$418)</f>
        <v>20000</v>
      </c>
      <c r="J141" s="166">
        <f>SUMIF('Division Lvl'!$A$2:$A$418,$B141,'Division Lvl'!O$2:O$418)</f>
        <v>20000</v>
      </c>
      <c r="K141" s="166">
        <f>SUMIF('Division Lvl'!$A$2:$A$418,$B141,'Division Lvl'!P$2:P$418)</f>
        <v>20000</v>
      </c>
      <c r="L141" s="166">
        <f>SUMIF('Division Lvl'!$A$2:$A$418,$B141,'Division Lvl'!Q$2:Q$418)</f>
        <v>20000</v>
      </c>
      <c r="M141" s="167">
        <f>SUMIF('Division Lvl'!$A$2:$A$418,$B141,'Division Lvl'!R$2:R$418)</f>
        <v>20000</v>
      </c>
      <c r="N141" s="168">
        <f>SUMIF('Division Lvl'!$A$2:$A$418,$B141,'Division Lvl'!X$2:X$418)</f>
        <v>287000</v>
      </c>
      <c r="O141" s="169">
        <f>SUMIF('Division Lvl'!$A$2:$A$418,$B141,'Division Lvl'!Y$2:Y$418)</f>
        <v>294175</v>
      </c>
      <c r="P141" s="169">
        <f>SUMIF('Division Lvl'!$A$2:$A$418,$B141,'Division Lvl'!Z$2:Z$418)</f>
        <v>301529.37499999994</v>
      </c>
      <c r="Q141" s="169">
        <f>SUMIF('Division Lvl'!$A$2:$A$418,$B141,'Division Lvl'!AA$2:AA$418)</f>
        <v>309067.60937499994</v>
      </c>
      <c r="R141" s="169">
        <f>SUMIF('Division Lvl'!$A$2:$A$418,$B141,'Division Lvl'!AB$2:AB$418)</f>
        <v>22628.164257812492</v>
      </c>
      <c r="S141" s="169">
        <f>SUMIF('Division Lvl'!$A$2:$A$418,$B141,'Division Lvl'!AC$2:AC$418)</f>
        <v>23193.868364257803</v>
      </c>
      <c r="T141" s="169">
        <f>SUMIF('Division Lvl'!$A$2:$A$418,$B141,'Division Lvl'!AD$2:AD$418)</f>
        <v>23773.715073364248</v>
      </c>
      <c r="U141" s="169">
        <f>SUMIF('Division Lvl'!$A$2:$A$418,$B141,'Division Lvl'!AE$2:AE$418)</f>
        <v>24368.057950198356</v>
      </c>
      <c r="V141" s="170">
        <f>SUMIF('Division Lvl'!$A$2:$A$418,$B141,'Division Lvl'!AF$2:AF$418)</f>
        <v>24977.259398953309</v>
      </c>
      <c r="W141" s="170">
        <f>SUMIF('Division Lvl'!$A$2:$A$418,$B141,'Division Lvl'!AG$2:AG$418)</f>
        <v>25601.690883927142</v>
      </c>
      <c r="X141" s="165">
        <f t="shared" si="8"/>
        <v>1240000</v>
      </c>
      <c r="Y141" s="171">
        <f t="shared" si="9"/>
        <v>1336314.7403035134</v>
      </c>
      <c r="Z141" s="172"/>
    </row>
    <row r="142" spans="1:26" x14ac:dyDescent="0.25">
      <c r="A142" s="163" t="str">
        <f>INDEX('Division Lvl'!$AO$2:$AO$418,MATCH(B142,'Division Lvl'!$A$2:$A$418,0))</f>
        <v>TM</v>
      </c>
      <c r="B142" s="164" t="s">
        <v>95</v>
      </c>
      <c r="C142" s="130" t="str">
        <f>INDEX('Division Lvl'!$B$2:$B$418,MATCH(B142,'Division Lvl'!$A$2:$A$418,0))</f>
        <v>Subtransmission line earthing refurbishment</v>
      </c>
      <c r="D142" s="165">
        <f>SUMIF('Division Lvl'!$A$2:$A$418,$B142,'Division Lvl'!I$2:I$418)</f>
        <v>0</v>
      </c>
      <c r="E142" s="166">
        <f>SUMIF('Division Lvl'!$A$2:$A$418,$B142,'Division Lvl'!J$2:J$418)</f>
        <v>600000</v>
      </c>
      <c r="F142" s="166">
        <f>SUMIF('Division Lvl'!$A$2:$A$418,$B142,'Division Lvl'!K$2:K$418)</f>
        <v>600000</v>
      </c>
      <c r="G142" s="166">
        <f>SUMIF('Division Lvl'!$A$2:$A$418,$B142,'Division Lvl'!L$2:L$418)</f>
        <v>600000</v>
      </c>
      <c r="H142" s="166">
        <f>SUMIF('Division Lvl'!$A$2:$A$418,$B142,'Division Lvl'!M$2:M$418)</f>
        <v>600000</v>
      </c>
      <c r="I142" s="166">
        <f>SUMIF('Division Lvl'!$A$2:$A$418,$B142,'Division Lvl'!N$2:N$418)</f>
        <v>600000</v>
      </c>
      <c r="J142" s="166">
        <f>SUMIF('Division Lvl'!$A$2:$A$418,$B142,'Division Lvl'!O$2:O$418)</f>
        <v>600000</v>
      </c>
      <c r="K142" s="166">
        <f>SUMIF('Division Lvl'!$A$2:$A$418,$B142,'Division Lvl'!P$2:P$418)</f>
        <v>600000</v>
      </c>
      <c r="L142" s="166">
        <f>SUMIF('Division Lvl'!$A$2:$A$418,$B142,'Division Lvl'!Q$2:Q$418)</f>
        <v>600000</v>
      </c>
      <c r="M142" s="167">
        <f>SUMIF('Division Lvl'!$A$2:$A$418,$B142,'Division Lvl'!R$2:R$418)</f>
        <v>600000</v>
      </c>
      <c r="N142" s="168">
        <f>SUMIF('Division Lvl'!$A$2:$A$418,$B142,'Division Lvl'!X$2:X$418)</f>
        <v>0</v>
      </c>
      <c r="O142" s="169">
        <f>SUMIF('Division Lvl'!$A$2:$A$418,$B142,'Division Lvl'!Y$2:Y$418)</f>
        <v>630375</v>
      </c>
      <c r="P142" s="169">
        <f>SUMIF('Division Lvl'!$A$2:$A$418,$B142,'Division Lvl'!Z$2:Z$418)</f>
        <v>646134.37499999988</v>
      </c>
      <c r="Q142" s="169">
        <f>SUMIF('Division Lvl'!$A$2:$A$418,$B142,'Division Lvl'!AA$2:AA$418)</f>
        <v>662287.73437499988</v>
      </c>
      <c r="R142" s="169">
        <f>SUMIF('Division Lvl'!$A$2:$A$418,$B142,'Division Lvl'!AB$2:AB$418)</f>
        <v>678844.92773437477</v>
      </c>
      <c r="S142" s="169">
        <f>SUMIF('Division Lvl'!$A$2:$A$418,$B142,'Division Lvl'!AC$2:AC$418)</f>
        <v>695816.05092773412</v>
      </c>
      <c r="T142" s="169">
        <f>SUMIF('Division Lvl'!$A$2:$A$418,$B142,'Division Lvl'!AD$2:AD$418)</f>
        <v>713211.45220092754</v>
      </c>
      <c r="U142" s="169">
        <f>SUMIF('Division Lvl'!$A$2:$A$418,$B142,'Division Lvl'!AE$2:AE$418)</f>
        <v>731041.73850595066</v>
      </c>
      <c r="V142" s="170">
        <f>SUMIF('Division Lvl'!$A$2:$A$418,$B142,'Division Lvl'!AF$2:AF$418)</f>
        <v>749317.7819685993</v>
      </c>
      <c r="W142" s="170">
        <f>SUMIF('Division Lvl'!$A$2:$A$418,$B142,'Division Lvl'!AG$2:AG$418)</f>
        <v>768050.72651781421</v>
      </c>
      <c r="X142" s="165">
        <f t="shared" si="8"/>
        <v>5400000</v>
      </c>
      <c r="Y142" s="171">
        <f t="shared" si="9"/>
        <v>6275079.7872304013</v>
      </c>
      <c r="Z142" s="172"/>
    </row>
    <row r="143" spans="1:26" x14ac:dyDescent="0.25">
      <c r="A143" s="163" t="str">
        <f>INDEX('Division Lvl'!$AO$2:$AO$418,MATCH(B143,'Division Lvl'!$A$2:$A$418,0))</f>
        <v>TS</v>
      </c>
      <c r="B143" s="177" t="s">
        <v>2</v>
      </c>
      <c r="C143" s="130" t="str">
        <f>INDEX('Division Lvl'!$B$2:$B$418,MATCH(B143,'Division Lvl'!$A$2:$A$418,0))</f>
        <v>132kV circuit breaker replacement</v>
      </c>
      <c r="D143" s="165">
        <f>SUMIF('Division Lvl'!$A$2:$A$418,$B143,'Division Lvl'!I$2:I$418)</f>
        <v>0</v>
      </c>
      <c r="E143" s="166">
        <f>SUMIF('Division Lvl'!$A$2:$A$418,$B143,'Division Lvl'!J$2:J$418)</f>
        <v>0</v>
      </c>
      <c r="F143" s="166">
        <f>SUMIF('Division Lvl'!$A$2:$A$418,$B143,'Division Lvl'!K$2:K$418)</f>
        <v>0</v>
      </c>
      <c r="G143" s="166">
        <f>SUMIF('Division Lvl'!$A$2:$A$418,$B143,'Division Lvl'!L$2:L$418)</f>
        <v>362000</v>
      </c>
      <c r="H143" s="166">
        <f>SUMIF('Division Lvl'!$A$2:$A$418,$B143,'Division Lvl'!M$2:M$418)</f>
        <v>362000</v>
      </c>
      <c r="I143" s="166">
        <f>SUMIF('Division Lvl'!$A$2:$A$418,$B143,'Division Lvl'!N$2:N$418)</f>
        <v>362000</v>
      </c>
      <c r="J143" s="166">
        <f>SUMIF('Division Lvl'!$A$2:$A$418,$B143,'Division Lvl'!O$2:O$418)</f>
        <v>362000</v>
      </c>
      <c r="K143" s="166">
        <f>SUMIF('Division Lvl'!$A$2:$A$418,$B143,'Division Lvl'!P$2:P$418)</f>
        <v>362000</v>
      </c>
      <c r="L143" s="166">
        <f>SUMIF('Division Lvl'!$A$2:$A$418,$B143,'Division Lvl'!Q$2:Q$418)</f>
        <v>362000</v>
      </c>
      <c r="M143" s="167">
        <f>SUMIF('Division Lvl'!$A$2:$A$418,$B143,'Division Lvl'!R$2:R$418)</f>
        <v>362000</v>
      </c>
      <c r="N143" s="168">
        <f>SUMIF('Division Lvl'!$A$2:$A$418,$B143,'Division Lvl'!X$2:X$418)</f>
        <v>0</v>
      </c>
      <c r="O143" s="169">
        <f>SUMIF('Division Lvl'!$A$2:$A$418,$B143,'Division Lvl'!Y$2:Y$418)</f>
        <v>0</v>
      </c>
      <c r="P143" s="169">
        <f>SUMIF('Division Lvl'!$A$2:$A$418,$B143,'Division Lvl'!Z$2:Z$418)</f>
        <v>0</v>
      </c>
      <c r="Q143" s="169">
        <f>SUMIF('Division Lvl'!$A$2:$A$418,$B143,'Division Lvl'!AA$2:AA$418)</f>
        <v>399580.2664062499</v>
      </c>
      <c r="R143" s="169">
        <f>SUMIF('Division Lvl'!$A$2:$A$418,$B143,'Division Lvl'!AB$2:AB$418)</f>
        <v>409569.77306640614</v>
      </c>
      <c r="S143" s="169">
        <f>SUMIF('Division Lvl'!$A$2:$A$418,$B143,'Division Lvl'!AC$2:AC$418)</f>
        <v>419809.01739306626</v>
      </c>
      <c r="T143" s="169">
        <f>SUMIF('Division Lvl'!$A$2:$A$418,$B143,'Division Lvl'!AD$2:AD$418)</f>
        <v>430304.24282789294</v>
      </c>
      <c r="U143" s="169">
        <f>SUMIF('Division Lvl'!$A$2:$A$418,$B143,'Division Lvl'!AE$2:AE$418)</f>
        <v>441061.84889859019</v>
      </c>
      <c r="V143" s="170">
        <f>SUMIF('Division Lvl'!$A$2:$A$418,$B143,'Division Lvl'!AF$2:AF$418)</f>
        <v>452088.3951210549</v>
      </c>
      <c r="W143" s="170">
        <f>SUMIF('Division Lvl'!$A$2:$A$418,$B143,'Division Lvl'!AG$2:AG$418)</f>
        <v>463390.60499908129</v>
      </c>
      <c r="X143" s="165">
        <f t="shared" si="8"/>
        <v>2534000</v>
      </c>
      <c r="Y143" s="171">
        <f t="shared" si="9"/>
        <v>3015804.1487123417</v>
      </c>
      <c r="Z143" s="172"/>
    </row>
    <row r="144" spans="1:26" x14ac:dyDescent="0.25">
      <c r="A144" s="163" t="str">
        <f>INDEX('Division Lvl'!$AO$2:$AO$418,MATCH(B144,'Division Lvl'!$A$2:$A$418,0))</f>
        <v>TS</v>
      </c>
      <c r="B144" s="177" t="s">
        <v>4</v>
      </c>
      <c r="C144" s="130" t="str">
        <f>INDEX('Division Lvl'!$B$2:$B$418,MATCH(B144,'Division Lvl'!$A$2:$A$418,0))</f>
        <v>33kV circuit breaker replacement</v>
      </c>
      <c r="D144" s="165">
        <f>SUMIF('Division Lvl'!$A$2:$A$418,$B144,'Division Lvl'!I$2:I$418)</f>
        <v>0</v>
      </c>
      <c r="E144" s="166">
        <f>SUMIF('Division Lvl'!$A$2:$A$418,$B144,'Division Lvl'!J$2:J$418)</f>
        <v>0</v>
      </c>
      <c r="F144" s="166">
        <f>SUMIF('Division Lvl'!$A$2:$A$418,$B144,'Division Lvl'!K$2:K$418)</f>
        <v>0</v>
      </c>
      <c r="G144" s="166">
        <f>SUMIF('Division Lvl'!$A$2:$A$418,$B144,'Division Lvl'!L$2:L$418)</f>
        <v>770000</v>
      </c>
      <c r="H144" s="166">
        <f>SUMIF('Division Lvl'!$A$2:$A$418,$B144,'Division Lvl'!M$2:M$418)</f>
        <v>770000</v>
      </c>
      <c r="I144" s="166">
        <f>SUMIF('Division Lvl'!$A$2:$A$418,$B144,'Division Lvl'!N$2:N$418)</f>
        <v>1184000</v>
      </c>
      <c r="J144" s="166">
        <f>SUMIF('Division Lvl'!$A$2:$A$418,$B144,'Division Lvl'!O$2:O$418)</f>
        <v>1184000</v>
      </c>
      <c r="K144" s="166">
        <f>SUMIF('Division Lvl'!$A$2:$A$418,$B144,'Division Lvl'!P$2:P$418)</f>
        <v>1184000</v>
      </c>
      <c r="L144" s="166">
        <f>SUMIF('Division Lvl'!$A$2:$A$418,$B144,'Division Lvl'!Q$2:Q$418)</f>
        <v>1184000</v>
      </c>
      <c r="M144" s="167">
        <f>SUMIF('Division Lvl'!$A$2:$A$418,$B144,'Division Lvl'!R$2:R$418)</f>
        <v>1184000</v>
      </c>
      <c r="N144" s="168">
        <f>SUMIF('Division Lvl'!$A$2:$A$418,$B144,'Division Lvl'!X$2:X$418)</f>
        <v>0</v>
      </c>
      <c r="O144" s="169">
        <f>SUMIF('Division Lvl'!$A$2:$A$418,$B144,'Division Lvl'!Y$2:Y$418)</f>
        <v>0</v>
      </c>
      <c r="P144" s="169">
        <f>SUMIF('Division Lvl'!$A$2:$A$418,$B144,'Division Lvl'!Z$2:Z$418)</f>
        <v>0</v>
      </c>
      <c r="Q144" s="169">
        <f>SUMIF('Division Lvl'!$A$2:$A$418,$B144,'Division Lvl'!AA$2:AA$418)</f>
        <v>849935.92578124977</v>
      </c>
      <c r="R144" s="169">
        <f>SUMIF('Division Lvl'!$A$2:$A$418,$B144,'Division Lvl'!AB$2:AB$418)</f>
        <v>871184.32392578095</v>
      </c>
      <c r="S144" s="169">
        <f>SUMIF('Division Lvl'!$A$2:$A$418,$B144,'Division Lvl'!AC$2:AC$418)</f>
        <v>1373077.007164062</v>
      </c>
      <c r="T144" s="169">
        <f>SUMIF('Division Lvl'!$A$2:$A$418,$B144,'Division Lvl'!AD$2:AD$418)</f>
        <v>1407403.9323431635</v>
      </c>
      <c r="U144" s="169">
        <f>SUMIF('Division Lvl'!$A$2:$A$418,$B144,'Division Lvl'!AE$2:AE$418)</f>
        <v>1442589.0306517426</v>
      </c>
      <c r="V144" s="170">
        <f>SUMIF('Division Lvl'!$A$2:$A$418,$B144,'Division Lvl'!AF$2:AF$418)</f>
        <v>1478653.7564180358</v>
      </c>
      <c r="W144" s="170">
        <f>SUMIF('Division Lvl'!$A$2:$A$418,$B144,'Division Lvl'!AG$2:AG$418)</f>
        <v>1515620.1003284869</v>
      </c>
      <c r="X144" s="165">
        <f t="shared" si="8"/>
        <v>7460000</v>
      </c>
      <c r="Y144" s="171">
        <f t="shared" si="9"/>
        <v>8938464.076612521</v>
      </c>
      <c r="Z144" s="172"/>
    </row>
    <row r="145" spans="1:26" x14ac:dyDescent="0.25">
      <c r="A145" s="163" t="str">
        <f>INDEX('Division Lvl'!$AO$2:$AO$418,MATCH(B145,'Division Lvl'!$A$2:$A$418,0))</f>
        <v>TS</v>
      </c>
      <c r="B145" s="177" t="s">
        <v>5</v>
      </c>
      <c r="C145" s="130" t="str">
        <f>INDEX('Division Lvl'!$B$2:$B$418,MATCH(B145,'Division Lvl'!$A$2:$A$418,0))</f>
        <v>11kV circuit breaker replacement</v>
      </c>
      <c r="D145" s="165">
        <f>SUMIF('Division Lvl'!$A$2:$A$418,$B145,'Division Lvl'!I$2:I$418)</f>
        <v>0</v>
      </c>
      <c r="E145" s="166">
        <f>SUMIF('Division Lvl'!$A$2:$A$418,$B145,'Division Lvl'!J$2:J$418)</f>
        <v>350000</v>
      </c>
      <c r="F145" s="166">
        <f>SUMIF('Division Lvl'!$A$2:$A$418,$B145,'Division Lvl'!K$2:K$418)</f>
        <v>350000</v>
      </c>
      <c r="G145" s="166">
        <f>SUMIF('Division Lvl'!$A$2:$A$418,$B145,'Division Lvl'!L$2:L$418)</f>
        <v>0</v>
      </c>
      <c r="H145" s="166">
        <f>SUMIF('Division Lvl'!$A$2:$A$418,$B145,'Division Lvl'!M$2:M$418)</f>
        <v>0</v>
      </c>
      <c r="I145" s="166">
        <f>SUMIF('Division Lvl'!$A$2:$A$418,$B145,'Division Lvl'!N$2:N$418)</f>
        <v>0</v>
      </c>
      <c r="J145" s="166">
        <f>SUMIF('Division Lvl'!$A$2:$A$418,$B145,'Division Lvl'!O$2:O$418)</f>
        <v>0</v>
      </c>
      <c r="K145" s="166">
        <f>SUMIF('Division Lvl'!$A$2:$A$418,$B145,'Division Lvl'!P$2:P$418)</f>
        <v>0</v>
      </c>
      <c r="L145" s="166">
        <f>SUMIF('Division Lvl'!$A$2:$A$418,$B145,'Division Lvl'!Q$2:Q$418)</f>
        <v>0</v>
      </c>
      <c r="M145" s="167">
        <f>SUMIF('Division Lvl'!$A$2:$A$418,$B145,'Division Lvl'!R$2:R$418)</f>
        <v>0</v>
      </c>
      <c r="N145" s="168">
        <f>SUMIF('Division Lvl'!$A$2:$A$418,$B145,'Division Lvl'!X$2:X$418)</f>
        <v>0</v>
      </c>
      <c r="O145" s="169">
        <f>SUMIF('Division Lvl'!$A$2:$A$418,$B145,'Division Lvl'!Y$2:Y$418)</f>
        <v>367718.75</v>
      </c>
      <c r="P145" s="169">
        <f>SUMIF('Division Lvl'!$A$2:$A$418,$B145,'Division Lvl'!Z$2:Z$418)</f>
        <v>376911.71874999994</v>
      </c>
      <c r="Q145" s="169">
        <f>SUMIF('Division Lvl'!$A$2:$A$418,$B145,'Division Lvl'!AA$2:AA$418)</f>
        <v>0</v>
      </c>
      <c r="R145" s="169">
        <f>SUMIF('Division Lvl'!$A$2:$A$418,$B145,'Division Lvl'!AB$2:AB$418)</f>
        <v>0</v>
      </c>
      <c r="S145" s="169">
        <f>SUMIF('Division Lvl'!$A$2:$A$418,$B145,'Division Lvl'!AC$2:AC$418)</f>
        <v>0</v>
      </c>
      <c r="T145" s="169">
        <f>SUMIF('Division Lvl'!$A$2:$A$418,$B145,'Division Lvl'!AD$2:AD$418)</f>
        <v>0</v>
      </c>
      <c r="U145" s="169">
        <f>SUMIF('Division Lvl'!$A$2:$A$418,$B145,'Division Lvl'!AE$2:AE$418)</f>
        <v>0</v>
      </c>
      <c r="V145" s="170">
        <f>SUMIF('Division Lvl'!$A$2:$A$418,$B145,'Division Lvl'!AF$2:AF$418)</f>
        <v>0</v>
      </c>
      <c r="W145" s="170">
        <f>SUMIF('Division Lvl'!$A$2:$A$418,$B145,'Division Lvl'!AG$2:AG$418)</f>
        <v>0</v>
      </c>
      <c r="X145" s="165">
        <f t="shared" si="8"/>
        <v>700000</v>
      </c>
      <c r="Y145" s="171">
        <f t="shared" si="9"/>
        <v>744630.46875</v>
      </c>
      <c r="Z145" s="172"/>
    </row>
    <row r="146" spans="1:26" x14ac:dyDescent="0.25">
      <c r="A146" s="163" t="str">
        <f>INDEX('Division Lvl'!$AO$2:$AO$418,MATCH(B146,'Division Lvl'!$A$2:$A$418,0))</f>
        <v>TS</v>
      </c>
      <c r="B146" s="164" t="s">
        <v>6</v>
      </c>
      <c r="C146" s="130" t="str">
        <f>INDEX('Division Lvl'!$B$2:$B$418,MATCH(B146,'Division Lvl'!$A$2:$A$418,0))</f>
        <v>Battery replacement</v>
      </c>
      <c r="D146" s="165">
        <f>SUMIF('Division Lvl'!$A$2:$A$418,$B146,'Division Lvl'!I$2:I$418)</f>
        <v>520000</v>
      </c>
      <c r="E146" s="166">
        <f>SUMIF('Division Lvl'!$A$2:$A$418,$B146,'Division Lvl'!J$2:J$418)</f>
        <v>520000</v>
      </c>
      <c r="F146" s="166">
        <f>SUMIF('Division Lvl'!$A$2:$A$418,$B146,'Division Lvl'!K$2:K$418)</f>
        <v>520000</v>
      </c>
      <c r="G146" s="166">
        <f>SUMIF('Division Lvl'!$A$2:$A$418,$B146,'Division Lvl'!L$2:L$418)</f>
        <v>520000</v>
      </c>
      <c r="H146" s="166">
        <f>SUMIF('Division Lvl'!$A$2:$A$418,$B146,'Division Lvl'!M$2:M$418)</f>
        <v>520000</v>
      </c>
      <c r="I146" s="166">
        <f>SUMIF('Division Lvl'!$A$2:$A$418,$B146,'Division Lvl'!N$2:N$418)</f>
        <v>1040000</v>
      </c>
      <c r="J146" s="166">
        <f>SUMIF('Division Lvl'!$A$2:$A$418,$B146,'Division Lvl'!O$2:O$418)</f>
        <v>1040000</v>
      </c>
      <c r="K146" s="166">
        <f>SUMIF('Division Lvl'!$A$2:$A$418,$B146,'Division Lvl'!P$2:P$418)</f>
        <v>1040000</v>
      </c>
      <c r="L146" s="166">
        <f>SUMIF('Division Lvl'!$A$2:$A$418,$B146,'Division Lvl'!Q$2:Q$418)</f>
        <v>1040000</v>
      </c>
      <c r="M146" s="167">
        <f>SUMIF('Division Lvl'!$A$2:$A$418,$B146,'Division Lvl'!R$2:R$418)</f>
        <v>1040000</v>
      </c>
      <c r="N146" s="168">
        <f>SUMIF('Division Lvl'!$A$2:$A$418,$B146,'Division Lvl'!X$2:X$418)</f>
        <v>533000</v>
      </c>
      <c r="O146" s="169">
        <f>SUMIF('Division Lvl'!$A$2:$A$418,$B146,'Division Lvl'!Y$2:Y$418)</f>
        <v>546325</v>
      </c>
      <c r="P146" s="169">
        <f>SUMIF('Division Lvl'!$A$2:$A$418,$B146,'Division Lvl'!Z$2:Z$418)</f>
        <v>559983.12499999988</v>
      </c>
      <c r="Q146" s="169">
        <f>SUMIF('Division Lvl'!$A$2:$A$418,$B146,'Division Lvl'!AA$2:AA$418)</f>
        <v>573982.70312499988</v>
      </c>
      <c r="R146" s="169">
        <f>SUMIF('Division Lvl'!$A$2:$A$418,$B146,'Division Lvl'!AB$2:AB$418)</f>
        <v>588332.27070312481</v>
      </c>
      <c r="S146" s="169">
        <f>SUMIF('Division Lvl'!$A$2:$A$418,$B146,'Division Lvl'!AC$2:AC$418)</f>
        <v>1206081.1549414059</v>
      </c>
      <c r="T146" s="169">
        <f>SUMIF('Division Lvl'!$A$2:$A$418,$B146,'Division Lvl'!AD$2:AD$418)</f>
        <v>1236233.183814941</v>
      </c>
      <c r="U146" s="169">
        <f>SUMIF('Division Lvl'!$A$2:$A$418,$B146,'Division Lvl'!AE$2:AE$418)</f>
        <v>1267139.0134103145</v>
      </c>
      <c r="V146" s="170">
        <f>SUMIF('Division Lvl'!$A$2:$A$418,$B146,'Division Lvl'!AF$2:AF$418)</f>
        <v>1298817.488745572</v>
      </c>
      <c r="W146" s="170">
        <f>SUMIF('Division Lvl'!$A$2:$A$418,$B146,'Division Lvl'!AG$2:AG$418)</f>
        <v>1331287.9259642113</v>
      </c>
      <c r="X146" s="165">
        <f t="shared" si="8"/>
        <v>7800000</v>
      </c>
      <c r="Y146" s="171">
        <f t="shared" si="9"/>
        <v>9141181.86570457</v>
      </c>
      <c r="Z146" s="172"/>
    </row>
    <row r="147" spans="1:26" x14ac:dyDescent="0.25">
      <c r="A147" s="163" t="str">
        <f>INDEX('Division Lvl'!$AO$2:$AO$418,MATCH(B147,'Division Lvl'!$A$2:$A$418,0))</f>
        <v>TS</v>
      </c>
      <c r="B147" s="164" t="s">
        <v>7</v>
      </c>
      <c r="C147" s="130" t="str">
        <f>INDEX('Division Lvl'!$B$2:$B$418,MATCH(B147,'Division Lvl'!$A$2:$A$418,0))</f>
        <v>Auxiliary switchgear replacement</v>
      </c>
      <c r="D147" s="165">
        <f>SUMIF('Division Lvl'!$A$2:$A$418,$B147,'Division Lvl'!I$2:I$418)</f>
        <v>0</v>
      </c>
      <c r="E147" s="166">
        <f>SUMIF('Division Lvl'!$A$2:$A$418,$B147,'Division Lvl'!J$2:J$418)</f>
        <v>0</v>
      </c>
      <c r="F147" s="166">
        <f>SUMIF('Division Lvl'!$A$2:$A$418,$B147,'Division Lvl'!K$2:K$418)</f>
        <v>0</v>
      </c>
      <c r="G147" s="166">
        <f>SUMIF('Division Lvl'!$A$2:$A$418,$B147,'Division Lvl'!L$2:L$418)</f>
        <v>282000</v>
      </c>
      <c r="H147" s="166">
        <f>SUMIF('Division Lvl'!$A$2:$A$418,$B147,'Division Lvl'!M$2:M$418)</f>
        <v>0</v>
      </c>
      <c r="I147" s="166">
        <f>SUMIF('Division Lvl'!$A$2:$A$418,$B147,'Division Lvl'!N$2:N$418)</f>
        <v>282000</v>
      </c>
      <c r="J147" s="166">
        <f>SUMIF('Division Lvl'!$A$2:$A$418,$B147,'Division Lvl'!O$2:O$418)</f>
        <v>0</v>
      </c>
      <c r="K147" s="166">
        <f>SUMIF('Division Lvl'!$A$2:$A$418,$B147,'Division Lvl'!P$2:P$418)</f>
        <v>0</v>
      </c>
      <c r="L147" s="166">
        <f>SUMIF('Division Lvl'!$A$2:$A$418,$B147,'Division Lvl'!Q$2:Q$418)</f>
        <v>0</v>
      </c>
      <c r="M147" s="167">
        <f>SUMIF('Division Lvl'!$A$2:$A$418,$B147,'Division Lvl'!R$2:R$418)</f>
        <v>0</v>
      </c>
      <c r="N147" s="168">
        <f>SUMIF('Division Lvl'!$A$2:$A$418,$B147,'Division Lvl'!X$2:X$418)</f>
        <v>0</v>
      </c>
      <c r="O147" s="169">
        <f>SUMIF('Division Lvl'!$A$2:$A$418,$B147,'Division Lvl'!Y$2:Y$418)</f>
        <v>0</v>
      </c>
      <c r="P147" s="169">
        <f>SUMIF('Division Lvl'!$A$2:$A$418,$B147,'Division Lvl'!Z$2:Z$418)</f>
        <v>0</v>
      </c>
      <c r="Q147" s="169">
        <f>SUMIF('Division Lvl'!$A$2:$A$418,$B147,'Division Lvl'!AA$2:AA$418)</f>
        <v>311275.23515624995</v>
      </c>
      <c r="R147" s="169">
        <f>SUMIF('Division Lvl'!$A$2:$A$418,$B147,'Division Lvl'!AB$2:AB$418)</f>
        <v>0</v>
      </c>
      <c r="S147" s="169">
        <f>SUMIF('Division Lvl'!$A$2:$A$418,$B147,'Division Lvl'!AC$2:AC$418)</f>
        <v>327033.54393603501</v>
      </c>
      <c r="T147" s="169">
        <f>SUMIF('Division Lvl'!$A$2:$A$418,$B147,'Division Lvl'!AD$2:AD$418)</f>
        <v>0</v>
      </c>
      <c r="U147" s="169">
        <f>SUMIF('Division Lvl'!$A$2:$A$418,$B147,'Division Lvl'!AE$2:AE$418)</f>
        <v>0</v>
      </c>
      <c r="V147" s="170">
        <f>SUMIF('Division Lvl'!$A$2:$A$418,$B147,'Division Lvl'!AF$2:AF$418)</f>
        <v>0</v>
      </c>
      <c r="W147" s="170">
        <f>SUMIF('Division Lvl'!$A$2:$A$418,$B147,'Division Lvl'!AG$2:AG$418)</f>
        <v>0</v>
      </c>
      <c r="X147" s="165">
        <f t="shared" si="8"/>
        <v>564000</v>
      </c>
      <c r="Y147" s="171">
        <f t="shared" si="9"/>
        <v>638308.77909228497</v>
      </c>
      <c r="Z147" s="172"/>
    </row>
    <row r="148" spans="1:26" x14ac:dyDescent="0.25">
      <c r="A148" s="163" t="str">
        <f>INDEX('Division Lvl'!$AO$2:$AO$418,MATCH(B148,'Division Lvl'!$A$2:$A$418,0))</f>
        <v>TS</v>
      </c>
      <c r="B148" s="164" t="s">
        <v>8</v>
      </c>
      <c r="C148" s="130" t="str">
        <f>INDEX('Division Lvl'!$B$2:$B$418,MATCH(B148,'Division Lvl'!$A$2:$A$418,0))</f>
        <v>Replacement of surge arrester in zone and sub-transmission substations</v>
      </c>
      <c r="D148" s="165">
        <f>SUMIF('Division Lvl'!$A$2:$A$418,$B148,'Division Lvl'!I$2:I$418)</f>
        <v>37000</v>
      </c>
      <c r="E148" s="166">
        <f>SUMIF('Division Lvl'!$A$2:$A$418,$B148,'Division Lvl'!J$2:J$418)</f>
        <v>118000</v>
      </c>
      <c r="F148" s="166">
        <f>SUMIF('Division Lvl'!$A$2:$A$418,$B148,'Division Lvl'!K$2:K$418)</f>
        <v>118000</v>
      </c>
      <c r="G148" s="166">
        <f>SUMIF('Division Lvl'!$A$2:$A$418,$B148,'Division Lvl'!L$2:L$418)</f>
        <v>118000</v>
      </c>
      <c r="H148" s="166">
        <f>SUMIF('Division Lvl'!$A$2:$A$418,$B148,'Division Lvl'!M$2:M$418)</f>
        <v>50000</v>
      </c>
      <c r="I148" s="166">
        <f>SUMIF('Division Lvl'!$A$2:$A$418,$B148,'Division Lvl'!N$2:N$418)</f>
        <v>50000</v>
      </c>
      <c r="J148" s="166">
        <f>SUMIF('Division Lvl'!$A$2:$A$418,$B148,'Division Lvl'!O$2:O$418)</f>
        <v>50000</v>
      </c>
      <c r="K148" s="166">
        <f>SUMIF('Division Lvl'!$A$2:$A$418,$B148,'Division Lvl'!P$2:P$418)</f>
        <v>50000</v>
      </c>
      <c r="L148" s="166">
        <f>SUMIF('Division Lvl'!$A$2:$A$418,$B148,'Division Lvl'!Q$2:Q$418)</f>
        <v>50000</v>
      </c>
      <c r="M148" s="167">
        <f>SUMIF('Division Lvl'!$A$2:$A$418,$B148,'Division Lvl'!R$2:R$418)</f>
        <v>50000</v>
      </c>
      <c r="N148" s="168">
        <f>SUMIF('Division Lvl'!$A$2:$A$418,$B148,'Division Lvl'!X$2:X$418)</f>
        <v>37925</v>
      </c>
      <c r="O148" s="169">
        <f>SUMIF('Division Lvl'!$A$2:$A$418,$B148,'Division Lvl'!Y$2:Y$418)</f>
        <v>123973.75</v>
      </c>
      <c r="P148" s="169">
        <f>SUMIF('Division Lvl'!$A$2:$A$418,$B148,'Division Lvl'!Z$2:Z$418)</f>
        <v>127073.09374999997</v>
      </c>
      <c r="Q148" s="169">
        <f>SUMIF('Division Lvl'!$A$2:$A$418,$B148,'Division Lvl'!AA$2:AA$418)</f>
        <v>130249.92109374997</v>
      </c>
      <c r="R148" s="169">
        <f>SUMIF('Division Lvl'!$A$2:$A$418,$B148,'Division Lvl'!AB$2:AB$418)</f>
        <v>56570.410644531235</v>
      </c>
      <c r="S148" s="169">
        <f>SUMIF('Division Lvl'!$A$2:$A$418,$B148,'Division Lvl'!AC$2:AC$418)</f>
        <v>57984.670910644512</v>
      </c>
      <c r="T148" s="169">
        <f>SUMIF('Division Lvl'!$A$2:$A$418,$B148,'Division Lvl'!AD$2:AD$418)</f>
        <v>59434.287683410628</v>
      </c>
      <c r="U148" s="169">
        <f>SUMIF('Division Lvl'!$A$2:$A$418,$B148,'Division Lvl'!AE$2:AE$418)</f>
        <v>60920.144875495884</v>
      </c>
      <c r="V148" s="170">
        <f>SUMIF('Division Lvl'!$A$2:$A$418,$B148,'Division Lvl'!AF$2:AF$418)</f>
        <v>62443.14849738327</v>
      </c>
      <c r="W148" s="170">
        <f>SUMIF('Division Lvl'!$A$2:$A$418,$B148,'Division Lvl'!AG$2:AG$418)</f>
        <v>64004.227209817851</v>
      </c>
      <c r="X148" s="165">
        <f t="shared" si="8"/>
        <v>691000</v>
      </c>
      <c r="Y148" s="171">
        <f t="shared" si="9"/>
        <v>780578.65466503345</v>
      </c>
      <c r="Z148" s="172"/>
    </row>
    <row r="149" spans="1:26" x14ac:dyDescent="0.25">
      <c r="A149" s="163" t="str">
        <f>INDEX('Division Lvl'!$AO$2:$AO$418,MATCH(B149,'Division Lvl'!$A$2:$A$418,0))</f>
        <v>TS</v>
      </c>
      <c r="B149" s="164" t="s">
        <v>9</v>
      </c>
      <c r="C149" s="130" t="str">
        <f>INDEX('Division Lvl'!$B$2:$B$418,MATCH(B149,'Division Lvl'!$A$2:$A$418,0))</f>
        <v>VT and CT replacement</v>
      </c>
      <c r="D149" s="165">
        <f>SUMIF('Division Lvl'!$A$2:$A$418,$B149,'Division Lvl'!I$2:I$418)</f>
        <v>0</v>
      </c>
      <c r="E149" s="166">
        <f>SUMIF('Division Lvl'!$A$2:$A$418,$B149,'Division Lvl'!J$2:J$418)</f>
        <v>0</v>
      </c>
      <c r="F149" s="166">
        <f>SUMIF('Division Lvl'!$A$2:$A$418,$B149,'Division Lvl'!K$2:K$418)</f>
        <v>0</v>
      </c>
      <c r="G149" s="166">
        <f>SUMIF('Division Lvl'!$A$2:$A$418,$B149,'Division Lvl'!L$2:L$418)</f>
        <v>698000</v>
      </c>
      <c r="H149" s="166">
        <f>SUMIF('Division Lvl'!$A$2:$A$418,$B149,'Division Lvl'!M$2:M$418)</f>
        <v>698000</v>
      </c>
      <c r="I149" s="166">
        <f>SUMIF('Division Lvl'!$A$2:$A$418,$B149,'Division Lvl'!N$2:N$418)</f>
        <v>698000</v>
      </c>
      <c r="J149" s="166">
        <f>SUMIF('Division Lvl'!$A$2:$A$418,$B149,'Division Lvl'!O$2:O$418)</f>
        <v>698000</v>
      </c>
      <c r="K149" s="166">
        <f>SUMIF('Division Lvl'!$A$2:$A$418,$B149,'Division Lvl'!P$2:P$418)</f>
        <v>698000</v>
      </c>
      <c r="L149" s="166">
        <f>SUMIF('Division Lvl'!$A$2:$A$418,$B149,'Division Lvl'!Q$2:Q$418)</f>
        <v>698000</v>
      </c>
      <c r="M149" s="167">
        <f>SUMIF('Division Lvl'!$A$2:$A$418,$B149,'Division Lvl'!R$2:R$418)</f>
        <v>698000</v>
      </c>
      <c r="N149" s="168">
        <f>SUMIF('Division Lvl'!$A$2:$A$418,$B149,'Division Lvl'!X$2:X$418)</f>
        <v>0</v>
      </c>
      <c r="O149" s="169">
        <f>SUMIF('Division Lvl'!$A$2:$A$418,$B149,'Division Lvl'!Y$2:Y$418)</f>
        <v>0</v>
      </c>
      <c r="P149" s="169">
        <f>SUMIF('Division Lvl'!$A$2:$A$418,$B149,'Division Lvl'!Z$2:Z$418)</f>
        <v>0</v>
      </c>
      <c r="Q149" s="169">
        <f>SUMIF('Division Lvl'!$A$2:$A$418,$B149,'Division Lvl'!AA$2:AA$418)</f>
        <v>770461.39765624981</v>
      </c>
      <c r="R149" s="169">
        <f>SUMIF('Division Lvl'!$A$2:$A$418,$B149,'Division Lvl'!AB$2:AB$418)</f>
        <v>789722.93259765604</v>
      </c>
      <c r="S149" s="169">
        <f>SUMIF('Division Lvl'!$A$2:$A$418,$B149,'Division Lvl'!AC$2:AC$418)</f>
        <v>809466.00591259729</v>
      </c>
      <c r="T149" s="169">
        <f>SUMIF('Division Lvl'!$A$2:$A$418,$B149,'Division Lvl'!AD$2:AD$418)</f>
        <v>829702.65606041229</v>
      </c>
      <c r="U149" s="169">
        <f>SUMIF('Division Lvl'!$A$2:$A$418,$B149,'Division Lvl'!AE$2:AE$418)</f>
        <v>850445.22246192256</v>
      </c>
      <c r="V149" s="170">
        <f>SUMIF('Division Lvl'!$A$2:$A$418,$B149,'Division Lvl'!AF$2:AF$418)</f>
        <v>871706.3530234705</v>
      </c>
      <c r="W149" s="170">
        <f>SUMIF('Division Lvl'!$A$2:$A$418,$B149,'Division Lvl'!AG$2:AG$418)</f>
        <v>893499.01184905728</v>
      </c>
      <c r="X149" s="165">
        <f t="shared" si="8"/>
        <v>4886000</v>
      </c>
      <c r="Y149" s="171">
        <f t="shared" si="9"/>
        <v>5815003.5795613658</v>
      </c>
      <c r="Z149" s="172"/>
    </row>
    <row r="150" spans="1:26" x14ac:dyDescent="0.25">
      <c r="A150" s="163" t="str">
        <f>INDEX('Division Lvl'!$AO$2:$AO$418,MATCH(B150,'Division Lvl'!$A$2:$A$418,0))</f>
        <v>TS</v>
      </c>
      <c r="B150" s="164" t="s">
        <v>28</v>
      </c>
      <c r="C150" s="130" t="str">
        <f>INDEX('Division Lvl'!$B$2:$B$418,MATCH(B150,'Division Lvl'!$A$2:$A$418,0))</f>
        <v>Building and amenities refurbishment</v>
      </c>
      <c r="D150" s="165">
        <f>SUMIF('Division Lvl'!$A$2:$A$418,$B150,'Division Lvl'!I$2:I$418)</f>
        <v>1500000</v>
      </c>
      <c r="E150" s="166">
        <f>SUMIF('Division Lvl'!$A$2:$A$418,$B150,'Division Lvl'!J$2:J$418)</f>
        <v>1500000</v>
      </c>
      <c r="F150" s="166">
        <f>SUMIF('Division Lvl'!$A$2:$A$418,$B150,'Division Lvl'!K$2:K$418)</f>
        <v>1500000</v>
      </c>
      <c r="G150" s="166">
        <f>SUMIF('Division Lvl'!$A$2:$A$418,$B150,'Division Lvl'!L$2:L$418)</f>
        <v>1500000</v>
      </c>
      <c r="H150" s="166">
        <f>SUMIF('Division Lvl'!$A$2:$A$418,$B150,'Division Lvl'!M$2:M$418)</f>
        <v>1500000</v>
      </c>
      <c r="I150" s="166">
        <f>SUMIF('Division Lvl'!$A$2:$A$418,$B150,'Division Lvl'!N$2:N$418)</f>
        <v>2000000</v>
      </c>
      <c r="J150" s="166">
        <f>SUMIF('Division Lvl'!$A$2:$A$418,$B150,'Division Lvl'!O$2:O$418)</f>
        <v>2000000</v>
      </c>
      <c r="K150" s="166">
        <f>SUMIF('Division Lvl'!$A$2:$A$418,$B150,'Division Lvl'!P$2:P$418)</f>
        <v>2000000</v>
      </c>
      <c r="L150" s="166">
        <f>SUMIF('Division Lvl'!$A$2:$A$418,$B150,'Division Lvl'!Q$2:Q$418)</f>
        <v>2000000</v>
      </c>
      <c r="M150" s="167">
        <f>SUMIF('Division Lvl'!$A$2:$A$418,$B150,'Division Lvl'!R$2:R$418)</f>
        <v>2000000</v>
      </c>
      <c r="N150" s="168">
        <f>SUMIF('Division Lvl'!$A$2:$A$418,$B150,'Division Lvl'!X$2:X$418)</f>
        <v>1537499.9999999998</v>
      </c>
      <c r="O150" s="169">
        <f>SUMIF('Division Lvl'!$A$2:$A$418,$B150,'Division Lvl'!Y$2:Y$418)</f>
        <v>1575937.4999999998</v>
      </c>
      <c r="P150" s="169">
        <f>SUMIF('Division Lvl'!$A$2:$A$418,$B150,'Division Lvl'!Z$2:Z$418)</f>
        <v>1615335.9374999998</v>
      </c>
      <c r="Q150" s="169">
        <f>SUMIF('Division Lvl'!$A$2:$A$418,$B150,'Division Lvl'!AA$2:AA$418)</f>
        <v>1655719.3359374995</v>
      </c>
      <c r="R150" s="169">
        <f>SUMIF('Division Lvl'!$A$2:$A$418,$B150,'Division Lvl'!AB$2:AB$418)</f>
        <v>1697112.319335937</v>
      </c>
      <c r="S150" s="169">
        <f>SUMIF('Division Lvl'!$A$2:$A$418,$B150,'Division Lvl'!AC$2:AC$418)</f>
        <v>2319386.8364257803</v>
      </c>
      <c r="T150" s="169">
        <f>SUMIF('Division Lvl'!$A$2:$A$418,$B150,'Division Lvl'!AD$2:AD$418)</f>
        <v>2377371.5073364251</v>
      </c>
      <c r="U150" s="169">
        <f>SUMIF('Division Lvl'!$A$2:$A$418,$B150,'Division Lvl'!AE$2:AE$418)</f>
        <v>2436805.7950198352</v>
      </c>
      <c r="V150" s="170">
        <f>SUMIF('Division Lvl'!$A$2:$A$418,$B150,'Division Lvl'!AF$2:AF$418)</f>
        <v>2497725.9398953309</v>
      </c>
      <c r="W150" s="170">
        <f>SUMIF('Division Lvl'!$A$2:$A$418,$B150,'Division Lvl'!AG$2:AG$418)</f>
        <v>2560169.088392714</v>
      </c>
      <c r="X150" s="165">
        <f t="shared" si="8"/>
        <v>17500000</v>
      </c>
      <c r="Y150" s="171">
        <f t="shared" si="9"/>
        <v>20273064.259843521</v>
      </c>
      <c r="Z150" s="172"/>
    </row>
    <row r="151" spans="1:26" x14ac:dyDescent="0.25">
      <c r="A151" s="163" t="str">
        <f>INDEX('Division Lvl'!$AO$2:$AO$418,MATCH(B151,'Division Lvl'!$A$2:$A$418,0))</f>
        <v>TS</v>
      </c>
      <c r="B151" s="164" t="s">
        <v>29</v>
      </c>
      <c r="C151" s="130" t="str">
        <f>INDEX('Division Lvl'!$B$2:$B$418,MATCH(B151,'Division Lvl'!$A$2:$A$418,0))</f>
        <v>Asbestos and other hazardous material reporting, management and removal</v>
      </c>
      <c r="D151" s="165">
        <f>SUMIF('Division Lvl'!$A$2:$A$418,$B151,'Division Lvl'!I$2:I$418)</f>
        <v>89000</v>
      </c>
      <c r="E151" s="166">
        <f>SUMIF('Division Lvl'!$A$2:$A$418,$B151,'Division Lvl'!J$2:J$418)</f>
        <v>450000</v>
      </c>
      <c r="F151" s="166">
        <f>SUMIF('Division Lvl'!$A$2:$A$418,$B151,'Division Lvl'!K$2:K$418)</f>
        <v>450000</v>
      </c>
      <c r="G151" s="166">
        <f>SUMIF('Division Lvl'!$A$2:$A$418,$B151,'Division Lvl'!L$2:L$418)</f>
        <v>518000</v>
      </c>
      <c r="H151" s="166">
        <f>SUMIF('Division Lvl'!$A$2:$A$418,$B151,'Division Lvl'!M$2:M$418)</f>
        <v>520000</v>
      </c>
      <c r="I151" s="166">
        <f>SUMIF('Division Lvl'!$A$2:$A$418,$B151,'Division Lvl'!N$2:N$418)</f>
        <v>539000</v>
      </c>
      <c r="J151" s="166">
        <f>SUMIF('Division Lvl'!$A$2:$A$418,$B151,'Division Lvl'!O$2:O$418)</f>
        <v>450000</v>
      </c>
      <c r="K151" s="166">
        <f>SUMIF('Division Lvl'!$A$2:$A$418,$B151,'Division Lvl'!P$2:P$418)</f>
        <v>450000</v>
      </c>
      <c r="L151" s="166">
        <f>SUMIF('Division Lvl'!$A$2:$A$418,$B151,'Division Lvl'!Q$2:Q$418)</f>
        <v>518000</v>
      </c>
      <c r="M151" s="167">
        <f>SUMIF('Division Lvl'!$A$2:$A$418,$B151,'Division Lvl'!R$2:R$418)</f>
        <v>520000</v>
      </c>
      <c r="N151" s="168">
        <f>SUMIF('Division Lvl'!$A$2:$A$418,$B151,'Division Lvl'!X$2:X$418)</f>
        <v>91224.999999999985</v>
      </c>
      <c r="O151" s="169">
        <f>SUMIF('Division Lvl'!$A$2:$A$418,$B151,'Division Lvl'!Y$2:Y$418)</f>
        <v>472781.24999999994</v>
      </c>
      <c r="P151" s="169">
        <f>SUMIF('Division Lvl'!$A$2:$A$418,$B151,'Division Lvl'!Z$2:Z$418)</f>
        <v>484600.78124999994</v>
      </c>
      <c r="Q151" s="169">
        <f>SUMIF('Division Lvl'!$A$2:$A$418,$B151,'Division Lvl'!AA$2:AA$418)</f>
        <v>571775.07734374993</v>
      </c>
      <c r="R151" s="169">
        <f>SUMIF('Division Lvl'!$A$2:$A$418,$B151,'Division Lvl'!AB$2:AB$418)</f>
        <v>588332.27070312481</v>
      </c>
      <c r="S151" s="169">
        <f>SUMIF('Division Lvl'!$A$2:$A$418,$B151,'Division Lvl'!AC$2:AC$418)</f>
        <v>625074.75241674786</v>
      </c>
      <c r="T151" s="169">
        <f>SUMIF('Division Lvl'!$A$2:$A$418,$B151,'Division Lvl'!AD$2:AD$418)</f>
        <v>534908.5891506956</v>
      </c>
      <c r="U151" s="169">
        <f>SUMIF('Division Lvl'!$A$2:$A$418,$B151,'Division Lvl'!AE$2:AE$418)</f>
        <v>548281.303879463</v>
      </c>
      <c r="V151" s="170">
        <f>SUMIF('Division Lvl'!$A$2:$A$418,$B151,'Division Lvl'!AF$2:AF$418)</f>
        <v>646911.01843289065</v>
      </c>
      <c r="W151" s="170">
        <f>SUMIF('Division Lvl'!$A$2:$A$418,$B151,'Division Lvl'!AG$2:AG$418)</f>
        <v>665643.96298210567</v>
      </c>
      <c r="X151" s="165">
        <f t="shared" si="8"/>
        <v>4504000</v>
      </c>
      <c r="Y151" s="171">
        <f t="shared" si="9"/>
        <v>5229534.0061587775</v>
      </c>
      <c r="Z151" s="172"/>
    </row>
    <row r="152" spans="1:26" x14ac:dyDescent="0.25">
      <c r="A152" s="163" t="str">
        <f>INDEX('Division Lvl'!$AO$2:$AO$418,MATCH(B152,'Division Lvl'!$A$2:$A$418,0))</f>
        <v>TS</v>
      </c>
      <c r="B152" s="177" t="s">
        <v>1</v>
      </c>
      <c r="C152" s="130" t="str">
        <f>INDEX('Division Lvl'!$B$2:$B$418,MATCH(B152,'Division Lvl'!$A$2:$A$418,0))</f>
        <v>Noise attenuation in ZS and TS</v>
      </c>
      <c r="D152" s="165">
        <f>SUMIF('Division Lvl'!$A$2:$A$418,$B152,'Division Lvl'!I$2:I$418)</f>
        <v>0</v>
      </c>
      <c r="E152" s="166">
        <f>SUMIF('Division Lvl'!$A$2:$A$418,$B152,'Division Lvl'!J$2:J$418)</f>
        <v>0</v>
      </c>
      <c r="F152" s="166">
        <f>SUMIF('Division Lvl'!$A$2:$A$418,$B152,'Division Lvl'!K$2:K$418)</f>
        <v>1000000</v>
      </c>
      <c r="G152" s="166">
        <f>SUMIF('Division Lvl'!$A$2:$A$418,$B152,'Division Lvl'!L$2:L$418)</f>
        <v>0</v>
      </c>
      <c r="H152" s="166">
        <f>SUMIF('Division Lvl'!$A$2:$A$418,$B152,'Division Lvl'!M$2:M$418)</f>
        <v>1000000</v>
      </c>
      <c r="I152" s="166">
        <f>SUMIF('Division Lvl'!$A$2:$A$418,$B152,'Division Lvl'!N$2:N$418)</f>
        <v>0</v>
      </c>
      <c r="J152" s="166">
        <f>SUMIF('Division Lvl'!$A$2:$A$418,$B152,'Division Lvl'!O$2:O$418)</f>
        <v>1000000</v>
      </c>
      <c r="K152" s="166">
        <f>SUMIF('Division Lvl'!$A$2:$A$418,$B152,'Division Lvl'!P$2:P$418)</f>
        <v>0</v>
      </c>
      <c r="L152" s="166">
        <f>SUMIF('Division Lvl'!$A$2:$A$418,$B152,'Division Lvl'!Q$2:Q$418)</f>
        <v>1000000</v>
      </c>
      <c r="M152" s="167">
        <f>SUMIF('Division Lvl'!$A$2:$A$418,$B152,'Division Lvl'!R$2:R$418)</f>
        <v>0</v>
      </c>
      <c r="N152" s="168">
        <f>SUMIF('Division Lvl'!$A$2:$A$418,$B152,'Division Lvl'!X$2:X$418)</f>
        <v>0</v>
      </c>
      <c r="O152" s="169">
        <f>SUMIF('Division Lvl'!$A$2:$A$418,$B152,'Division Lvl'!Y$2:Y$418)</f>
        <v>0</v>
      </c>
      <c r="P152" s="169">
        <f>SUMIF('Division Lvl'!$A$2:$A$418,$B152,'Division Lvl'!Z$2:Z$418)</f>
        <v>1076890.6249999998</v>
      </c>
      <c r="Q152" s="169">
        <f>SUMIF('Division Lvl'!$A$2:$A$418,$B152,'Division Lvl'!AA$2:AA$418)</f>
        <v>0</v>
      </c>
      <c r="R152" s="169">
        <f>SUMIF('Division Lvl'!$A$2:$A$418,$B152,'Division Lvl'!AB$2:AB$418)</f>
        <v>1131408.2128906248</v>
      </c>
      <c r="S152" s="169">
        <f>SUMIF('Division Lvl'!$A$2:$A$418,$B152,'Division Lvl'!AC$2:AC$418)</f>
        <v>0</v>
      </c>
      <c r="T152" s="169">
        <f>SUMIF('Division Lvl'!$A$2:$A$418,$B152,'Division Lvl'!AD$2:AD$418)</f>
        <v>1188685.7536682126</v>
      </c>
      <c r="U152" s="169">
        <f>SUMIF('Division Lvl'!$A$2:$A$418,$B152,'Division Lvl'!AE$2:AE$418)</f>
        <v>0</v>
      </c>
      <c r="V152" s="170">
        <f>SUMIF('Division Lvl'!$A$2:$A$418,$B152,'Division Lvl'!AF$2:AF$418)</f>
        <v>1248862.9699476655</v>
      </c>
      <c r="W152" s="170">
        <f>SUMIF('Division Lvl'!$A$2:$A$418,$B152,'Division Lvl'!AG$2:AG$418)</f>
        <v>0</v>
      </c>
      <c r="X152" s="165">
        <f t="shared" si="8"/>
        <v>4000000</v>
      </c>
      <c r="Y152" s="171">
        <f t="shared" si="9"/>
        <v>4645847.5615065023</v>
      </c>
      <c r="Z152" s="172"/>
    </row>
    <row r="153" spans="1:26" x14ac:dyDescent="0.25">
      <c r="A153" s="163" t="str">
        <f>INDEX('Division Lvl'!$AO$2:$AO$418,MATCH(B153,'Division Lvl'!$A$2:$A$418,0))</f>
        <v>TS</v>
      </c>
      <c r="B153" s="164" t="s">
        <v>11</v>
      </c>
      <c r="C153" s="130" t="str">
        <f>INDEX('Division Lvl'!$B$2:$B$418,MATCH(B153,'Division Lvl'!$A$2:$A$418,0))</f>
        <v>Substation switchyard lighting improvement</v>
      </c>
      <c r="D153" s="165">
        <f>SUMIF('Division Lvl'!$A$2:$A$418,$B153,'Division Lvl'!I$2:I$418)</f>
        <v>110000</v>
      </c>
      <c r="E153" s="166">
        <f>SUMIF('Division Lvl'!$A$2:$A$418,$B153,'Division Lvl'!J$2:J$418)</f>
        <v>110000</v>
      </c>
      <c r="F153" s="166">
        <f>SUMIF('Division Lvl'!$A$2:$A$418,$B153,'Division Lvl'!K$2:K$418)</f>
        <v>110000</v>
      </c>
      <c r="G153" s="166">
        <f>SUMIF('Division Lvl'!$A$2:$A$418,$B153,'Division Lvl'!L$2:L$418)</f>
        <v>110000</v>
      </c>
      <c r="H153" s="166">
        <f>SUMIF('Division Lvl'!$A$2:$A$418,$B153,'Division Lvl'!M$2:M$418)</f>
        <v>110000</v>
      </c>
      <c r="I153" s="166">
        <f>SUMIF('Division Lvl'!$A$2:$A$418,$B153,'Division Lvl'!N$2:N$418)</f>
        <v>110000</v>
      </c>
      <c r="J153" s="166">
        <f>SUMIF('Division Lvl'!$A$2:$A$418,$B153,'Division Lvl'!O$2:O$418)</f>
        <v>110000</v>
      </c>
      <c r="K153" s="166">
        <f>SUMIF('Division Lvl'!$A$2:$A$418,$B153,'Division Lvl'!P$2:P$418)</f>
        <v>110000</v>
      </c>
      <c r="L153" s="166">
        <f>SUMIF('Division Lvl'!$A$2:$A$418,$B153,'Division Lvl'!Q$2:Q$418)</f>
        <v>110000</v>
      </c>
      <c r="M153" s="167">
        <f>SUMIF('Division Lvl'!$A$2:$A$418,$B153,'Division Lvl'!R$2:R$418)</f>
        <v>110000</v>
      </c>
      <c r="N153" s="168">
        <f>SUMIF('Division Lvl'!$A$2:$A$418,$B153,'Division Lvl'!X$2:X$418)</f>
        <v>112749.99999999999</v>
      </c>
      <c r="O153" s="169">
        <f>SUMIF('Division Lvl'!$A$2:$A$418,$B153,'Division Lvl'!Y$2:Y$418)</f>
        <v>115568.74999999999</v>
      </c>
      <c r="P153" s="169">
        <f>SUMIF('Division Lvl'!$A$2:$A$418,$B153,'Division Lvl'!Z$2:Z$418)</f>
        <v>118457.96874999999</v>
      </c>
      <c r="Q153" s="169">
        <f>SUMIF('Division Lvl'!$A$2:$A$418,$B153,'Division Lvl'!AA$2:AA$418)</f>
        <v>121419.41796874997</v>
      </c>
      <c r="R153" s="169">
        <f>SUMIF('Division Lvl'!$A$2:$A$418,$B153,'Division Lvl'!AB$2:AB$418)</f>
        <v>124454.90341796872</v>
      </c>
      <c r="S153" s="169">
        <f>SUMIF('Division Lvl'!$A$2:$A$418,$B153,'Division Lvl'!AC$2:AC$418)</f>
        <v>127566.27600341792</v>
      </c>
      <c r="T153" s="169">
        <f>SUMIF('Division Lvl'!$A$2:$A$418,$B153,'Division Lvl'!AD$2:AD$418)</f>
        <v>130755.43290350337</v>
      </c>
      <c r="U153" s="169">
        <f>SUMIF('Division Lvl'!$A$2:$A$418,$B153,'Division Lvl'!AE$2:AE$418)</f>
        <v>134024.31872609095</v>
      </c>
      <c r="V153" s="170">
        <f>SUMIF('Division Lvl'!$A$2:$A$418,$B153,'Division Lvl'!AF$2:AF$418)</f>
        <v>137374.92669424319</v>
      </c>
      <c r="W153" s="170">
        <f>SUMIF('Division Lvl'!$A$2:$A$418,$B153,'Division Lvl'!AG$2:AG$418)</f>
        <v>140809.29986159928</v>
      </c>
      <c r="X153" s="165">
        <f t="shared" si="8"/>
        <v>1100000</v>
      </c>
      <c r="Y153" s="171">
        <f t="shared" si="9"/>
        <v>1263181.2943255734</v>
      </c>
      <c r="Z153" s="172"/>
    </row>
    <row r="154" spans="1:26" x14ac:dyDescent="0.25">
      <c r="A154" s="163" t="str">
        <f>INDEX('Division Lvl'!$AO$2:$AO$418,MATCH(B154,'Division Lvl'!$A$2:$A$418,0))</f>
        <v>TS</v>
      </c>
      <c r="B154" s="164" t="s">
        <v>32</v>
      </c>
      <c r="C154" s="130" t="str">
        <f>INDEX('Division Lvl'!$B$2:$B$418,MATCH(B154,'Division Lvl'!$A$2:$A$418,0))</f>
        <v>Substation safety fence upgrade program</v>
      </c>
      <c r="D154" s="165">
        <f>SUMIF('Division Lvl'!$A$2:$A$418,$B154,'Division Lvl'!I$2:I$418)</f>
        <v>100000</v>
      </c>
      <c r="E154" s="166">
        <f>SUMIF('Division Lvl'!$A$2:$A$418,$B154,'Division Lvl'!J$2:J$418)</f>
        <v>100000</v>
      </c>
      <c r="F154" s="166">
        <f>SUMIF('Division Lvl'!$A$2:$A$418,$B154,'Division Lvl'!K$2:K$418)</f>
        <v>100000</v>
      </c>
      <c r="G154" s="166">
        <f>SUMIF('Division Lvl'!$A$2:$A$418,$B154,'Division Lvl'!L$2:L$418)</f>
        <v>100000</v>
      </c>
      <c r="H154" s="166">
        <f>SUMIF('Division Lvl'!$A$2:$A$418,$B154,'Division Lvl'!M$2:M$418)</f>
        <v>100000</v>
      </c>
      <c r="I154" s="166">
        <f>SUMIF('Division Lvl'!$A$2:$A$418,$B154,'Division Lvl'!N$2:N$418)</f>
        <v>100000</v>
      </c>
      <c r="J154" s="166">
        <f>SUMIF('Division Lvl'!$A$2:$A$418,$B154,'Division Lvl'!O$2:O$418)</f>
        <v>100000</v>
      </c>
      <c r="K154" s="166">
        <f>SUMIF('Division Lvl'!$A$2:$A$418,$B154,'Division Lvl'!P$2:P$418)</f>
        <v>100000</v>
      </c>
      <c r="L154" s="166">
        <f>SUMIF('Division Lvl'!$A$2:$A$418,$B154,'Division Lvl'!Q$2:Q$418)</f>
        <v>100000</v>
      </c>
      <c r="M154" s="167">
        <f>SUMIF('Division Lvl'!$A$2:$A$418,$B154,'Division Lvl'!R$2:R$418)</f>
        <v>100000</v>
      </c>
      <c r="N154" s="168">
        <f>SUMIF('Division Lvl'!$A$2:$A$418,$B154,'Division Lvl'!X$2:X$418)</f>
        <v>102499.99999999999</v>
      </c>
      <c r="O154" s="169">
        <f>SUMIF('Division Lvl'!$A$2:$A$418,$B154,'Division Lvl'!Y$2:Y$418)</f>
        <v>105062.49999999999</v>
      </c>
      <c r="P154" s="169">
        <f>SUMIF('Division Lvl'!$A$2:$A$418,$B154,'Division Lvl'!Z$2:Z$418)</f>
        <v>107689.06249999999</v>
      </c>
      <c r="Q154" s="169">
        <f>SUMIF('Division Lvl'!$A$2:$A$418,$B154,'Division Lvl'!AA$2:AA$418)</f>
        <v>110381.28906249997</v>
      </c>
      <c r="R154" s="169">
        <f>SUMIF('Division Lvl'!$A$2:$A$418,$B154,'Division Lvl'!AB$2:AB$418)</f>
        <v>113140.82128906247</v>
      </c>
      <c r="S154" s="169">
        <f>SUMIF('Division Lvl'!$A$2:$A$418,$B154,'Division Lvl'!AC$2:AC$418)</f>
        <v>115969.34182128902</v>
      </c>
      <c r="T154" s="169">
        <f>SUMIF('Division Lvl'!$A$2:$A$418,$B154,'Division Lvl'!AD$2:AD$418)</f>
        <v>118868.57536682126</v>
      </c>
      <c r="U154" s="169">
        <f>SUMIF('Division Lvl'!$A$2:$A$418,$B154,'Division Lvl'!AE$2:AE$418)</f>
        <v>121840.28975099177</v>
      </c>
      <c r="V154" s="170">
        <f>SUMIF('Division Lvl'!$A$2:$A$418,$B154,'Division Lvl'!AF$2:AF$418)</f>
        <v>124886.29699476654</v>
      </c>
      <c r="W154" s="170">
        <f>SUMIF('Division Lvl'!$A$2:$A$418,$B154,'Division Lvl'!AG$2:AG$418)</f>
        <v>128008.4544196357</v>
      </c>
      <c r="X154" s="165">
        <f t="shared" si="8"/>
        <v>1000000</v>
      </c>
      <c r="Y154" s="171">
        <f t="shared" si="9"/>
        <v>1148346.6312050666</v>
      </c>
      <c r="Z154" s="172"/>
    </row>
    <row r="155" spans="1:26" x14ac:dyDescent="0.25">
      <c r="A155" s="163" t="str">
        <f>INDEX('Division Lvl'!$AO$2:$AO$418,MATCH(B155,'Division Lvl'!$A$2:$A$418,0))</f>
        <v>TS</v>
      </c>
      <c r="B155" s="164" t="s">
        <v>33</v>
      </c>
      <c r="C155" s="130" t="str">
        <f>INDEX('Division Lvl'!$B$2:$B$418,MATCH(B155,'Division Lvl'!$A$2:$A$418,0))</f>
        <v>Substation security systems</v>
      </c>
      <c r="D155" s="165">
        <f>SUMIF('Division Lvl'!$A$2:$A$418,$B155,'Division Lvl'!I$2:I$418)</f>
        <v>150000</v>
      </c>
      <c r="E155" s="166">
        <f>SUMIF('Division Lvl'!$A$2:$A$418,$B155,'Division Lvl'!J$2:J$418)</f>
        <v>150000</v>
      </c>
      <c r="F155" s="166">
        <f>SUMIF('Division Lvl'!$A$2:$A$418,$B155,'Division Lvl'!K$2:K$418)</f>
        <v>150000</v>
      </c>
      <c r="G155" s="166">
        <f>SUMIF('Division Lvl'!$A$2:$A$418,$B155,'Division Lvl'!L$2:L$418)</f>
        <v>0</v>
      </c>
      <c r="H155" s="166">
        <f>SUMIF('Division Lvl'!$A$2:$A$418,$B155,'Division Lvl'!M$2:M$418)</f>
        <v>0</v>
      </c>
      <c r="I155" s="166">
        <f>SUMIF('Division Lvl'!$A$2:$A$418,$B155,'Division Lvl'!N$2:N$418)</f>
        <v>0</v>
      </c>
      <c r="J155" s="166">
        <f>SUMIF('Division Lvl'!$A$2:$A$418,$B155,'Division Lvl'!O$2:O$418)</f>
        <v>0</v>
      </c>
      <c r="K155" s="166">
        <f>SUMIF('Division Lvl'!$A$2:$A$418,$B155,'Division Lvl'!P$2:P$418)</f>
        <v>0</v>
      </c>
      <c r="L155" s="166">
        <f>SUMIF('Division Lvl'!$A$2:$A$418,$B155,'Division Lvl'!Q$2:Q$418)</f>
        <v>0</v>
      </c>
      <c r="M155" s="167">
        <f>SUMIF('Division Lvl'!$A$2:$A$418,$B155,'Division Lvl'!R$2:R$418)</f>
        <v>0</v>
      </c>
      <c r="N155" s="168">
        <f>SUMIF('Division Lvl'!$A$2:$A$418,$B155,'Division Lvl'!X$2:X$418)</f>
        <v>153750</v>
      </c>
      <c r="O155" s="169">
        <f>SUMIF('Division Lvl'!$A$2:$A$418,$B155,'Division Lvl'!Y$2:Y$418)</f>
        <v>157593.75</v>
      </c>
      <c r="P155" s="169">
        <f>SUMIF('Division Lvl'!$A$2:$A$418,$B155,'Division Lvl'!Z$2:Z$418)</f>
        <v>161533.59374999997</v>
      </c>
      <c r="Q155" s="169">
        <f>SUMIF('Division Lvl'!$A$2:$A$418,$B155,'Division Lvl'!AA$2:AA$418)</f>
        <v>0</v>
      </c>
      <c r="R155" s="169">
        <f>SUMIF('Division Lvl'!$A$2:$A$418,$B155,'Division Lvl'!AB$2:AB$418)</f>
        <v>0</v>
      </c>
      <c r="S155" s="169">
        <f>SUMIF('Division Lvl'!$A$2:$A$418,$B155,'Division Lvl'!AC$2:AC$418)</f>
        <v>0</v>
      </c>
      <c r="T155" s="169">
        <f>SUMIF('Division Lvl'!$A$2:$A$418,$B155,'Division Lvl'!AD$2:AD$418)</f>
        <v>0</v>
      </c>
      <c r="U155" s="169">
        <f>SUMIF('Division Lvl'!$A$2:$A$418,$B155,'Division Lvl'!AE$2:AE$418)</f>
        <v>0</v>
      </c>
      <c r="V155" s="170">
        <f>SUMIF('Division Lvl'!$A$2:$A$418,$B155,'Division Lvl'!AF$2:AF$418)</f>
        <v>0</v>
      </c>
      <c r="W155" s="170">
        <f>SUMIF('Division Lvl'!$A$2:$A$418,$B155,'Division Lvl'!AG$2:AG$418)</f>
        <v>0</v>
      </c>
      <c r="X155" s="165">
        <f t="shared" si="8"/>
        <v>450000</v>
      </c>
      <c r="Y155" s="171">
        <f t="shared" si="9"/>
        <v>472877.34375</v>
      </c>
      <c r="Z155" s="172"/>
    </row>
    <row r="156" spans="1:26" x14ac:dyDescent="0.25">
      <c r="A156" s="163" t="str">
        <f>INDEX('Division Lvl'!$AO$2:$AO$418,MATCH(B156,'Division Lvl'!$A$2:$A$418,0))</f>
        <v>TS</v>
      </c>
      <c r="B156" s="164" t="s">
        <v>35</v>
      </c>
      <c r="C156" s="130" t="str">
        <f>INDEX('Division Lvl'!$B$2:$B$418,MATCH(B156,'Division Lvl'!$A$2:$A$418,0))</f>
        <v>Substation fire hydrant installations</v>
      </c>
      <c r="D156" s="165">
        <f>SUMIF('Division Lvl'!$A$2:$A$418,$B156,'Division Lvl'!I$2:I$418)</f>
        <v>200000</v>
      </c>
      <c r="E156" s="166">
        <f>SUMIF('Division Lvl'!$A$2:$A$418,$B156,'Division Lvl'!J$2:J$418)</f>
        <v>200000</v>
      </c>
      <c r="F156" s="166">
        <f>SUMIF('Division Lvl'!$A$2:$A$418,$B156,'Division Lvl'!K$2:K$418)</f>
        <v>200000</v>
      </c>
      <c r="G156" s="166">
        <f>SUMIF('Division Lvl'!$A$2:$A$418,$B156,'Division Lvl'!L$2:L$418)</f>
        <v>200000</v>
      </c>
      <c r="H156" s="166">
        <f>SUMIF('Division Lvl'!$A$2:$A$418,$B156,'Division Lvl'!M$2:M$418)</f>
        <v>200000</v>
      </c>
      <c r="I156" s="166">
        <f>SUMIF('Division Lvl'!$A$2:$A$418,$B156,'Division Lvl'!N$2:N$418)</f>
        <v>200000</v>
      </c>
      <c r="J156" s="166">
        <f>SUMIF('Division Lvl'!$A$2:$A$418,$B156,'Division Lvl'!O$2:O$418)</f>
        <v>200000</v>
      </c>
      <c r="K156" s="166">
        <f>SUMIF('Division Lvl'!$A$2:$A$418,$B156,'Division Lvl'!P$2:P$418)</f>
        <v>200000</v>
      </c>
      <c r="L156" s="166">
        <f>SUMIF('Division Lvl'!$A$2:$A$418,$B156,'Division Lvl'!Q$2:Q$418)</f>
        <v>200000</v>
      </c>
      <c r="M156" s="167">
        <f>SUMIF('Division Lvl'!$A$2:$A$418,$B156,'Division Lvl'!R$2:R$418)</f>
        <v>200000</v>
      </c>
      <c r="N156" s="168">
        <f>SUMIF('Division Lvl'!$A$2:$A$418,$B156,'Division Lvl'!X$2:X$418)</f>
        <v>204999.99999999997</v>
      </c>
      <c r="O156" s="169">
        <f>SUMIF('Division Lvl'!$A$2:$A$418,$B156,'Division Lvl'!Y$2:Y$418)</f>
        <v>210124.99999999997</v>
      </c>
      <c r="P156" s="169">
        <f>SUMIF('Division Lvl'!$A$2:$A$418,$B156,'Division Lvl'!Z$2:Z$418)</f>
        <v>215378.12499999997</v>
      </c>
      <c r="Q156" s="169">
        <f>SUMIF('Division Lvl'!$A$2:$A$418,$B156,'Division Lvl'!AA$2:AA$418)</f>
        <v>220762.57812499994</v>
      </c>
      <c r="R156" s="169">
        <f>SUMIF('Division Lvl'!$A$2:$A$418,$B156,'Division Lvl'!AB$2:AB$418)</f>
        <v>226281.64257812494</v>
      </c>
      <c r="S156" s="169">
        <f>SUMIF('Division Lvl'!$A$2:$A$418,$B156,'Division Lvl'!AC$2:AC$418)</f>
        <v>231938.68364257805</v>
      </c>
      <c r="T156" s="169">
        <f>SUMIF('Division Lvl'!$A$2:$A$418,$B156,'Division Lvl'!AD$2:AD$418)</f>
        <v>237737.15073364251</v>
      </c>
      <c r="U156" s="169">
        <f>SUMIF('Division Lvl'!$A$2:$A$418,$B156,'Division Lvl'!AE$2:AE$418)</f>
        <v>243680.57950198354</v>
      </c>
      <c r="V156" s="170">
        <f>SUMIF('Division Lvl'!$A$2:$A$418,$B156,'Division Lvl'!AF$2:AF$418)</f>
        <v>249772.59398953308</v>
      </c>
      <c r="W156" s="170">
        <f>SUMIF('Division Lvl'!$A$2:$A$418,$B156,'Division Lvl'!AG$2:AG$418)</f>
        <v>256016.9088392714</v>
      </c>
      <c r="X156" s="165">
        <f t="shared" si="8"/>
        <v>2000000</v>
      </c>
      <c r="Y156" s="171">
        <f t="shared" si="9"/>
        <v>2296693.2624101331</v>
      </c>
      <c r="Z156" s="172"/>
    </row>
    <row r="157" spans="1:26" x14ac:dyDescent="0.25">
      <c r="A157" s="163" t="str">
        <f>INDEX('Division Lvl'!$AO$2:$AO$418,MATCH(B157,'Division Lvl'!$A$2:$A$418,0))</f>
        <v>TS</v>
      </c>
      <c r="B157" s="164" t="s">
        <v>36</v>
      </c>
      <c r="C157" s="130" t="str">
        <f>INDEX('Division Lvl'!$B$2:$B$418,MATCH(B157,'Division Lvl'!$A$2:$A$418,0))</f>
        <v>Substation deluge showers and fire blankets</v>
      </c>
      <c r="D157" s="165">
        <f>SUMIF('Division Lvl'!$A$2:$A$418,$B157,'Division Lvl'!I$2:I$418)</f>
        <v>160000</v>
      </c>
      <c r="E157" s="166">
        <f>SUMIF('Division Lvl'!$A$2:$A$418,$B157,'Division Lvl'!J$2:J$418)</f>
        <v>160000</v>
      </c>
      <c r="F157" s="166">
        <f>SUMIF('Division Lvl'!$A$2:$A$418,$B157,'Division Lvl'!K$2:K$418)</f>
        <v>160000</v>
      </c>
      <c r="G157" s="166">
        <f>SUMIF('Division Lvl'!$A$2:$A$418,$B157,'Division Lvl'!L$2:L$418)</f>
        <v>160000</v>
      </c>
      <c r="H157" s="166">
        <f>SUMIF('Division Lvl'!$A$2:$A$418,$B157,'Division Lvl'!M$2:M$418)</f>
        <v>160000</v>
      </c>
      <c r="I157" s="166">
        <f>SUMIF('Division Lvl'!$A$2:$A$418,$B157,'Division Lvl'!N$2:N$418)</f>
        <v>160000</v>
      </c>
      <c r="J157" s="166">
        <f>SUMIF('Division Lvl'!$A$2:$A$418,$B157,'Division Lvl'!O$2:O$418)</f>
        <v>160000</v>
      </c>
      <c r="K157" s="166">
        <f>SUMIF('Division Lvl'!$A$2:$A$418,$B157,'Division Lvl'!P$2:P$418)</f>
        <v>160000</v>
      </c>
      <c r="L157" s="166">
        <f>SUMIF('Division Lvl'!$A$2:$A$418,$B157,'Division Lvl'!Q$2:Q$418)</f>
        <v>160000</v>
      </c>
      <c r="M157" s="167">
        <f>SUMIF('Division Lvl'!$A$2:$A$418,$B157,'Division Lvl'!R$2:R$418)</f>
        <v>160000</v>
      </c>
      <c r="N157" s="168">
        <f>SUMIF('Division Lvl'!$A$2:$A$418,$B157,'Division Lvl'!X$2:X$418)</f>
        <v>164000</v>
      </c>
      <c r="O157" s="169">
        <f>SUMIF('Division Lvl'!$A$2:$A$418,$B157,'Division Lvl'!Y$2:Y$418)</f>
        <v>168100</v>
      </c>
      <c r="P157" s="169">
        <f>SUMIF('Division Lvl'!$A$2:$A$418,$B157,'Division Lvl'!Z$2:Z$418)</f>
        <v>172302.49999999997</v>
      </c>
      <c r="Q157" s="169">
        <f>SUMIF('Division Lvl'!$A$2:$A$418,$B157,'Division Lvl'!AA$2:AA$418)</f>
        <v>176610.06249999997</v>
      </c>
      <c r="R157" s="169">
        <f>SUMIF('Division Lvl'!$A$2:$A$418,$B157,'Division Lvl'!AB$2:AB$418)</f>
        <v>181025.31406249994</v>
      </c>
      <c r="S157" s="169">
        <f>SUMIF('Division Lvl'!$A$2:$A$418,$B157,'Division Lvl'!AC$2:AC$418)</f>
        <v>185550.94691406243</v>
      </c>
      <c r="T157" s="169">
        <f>SUMIF('Division Lvl'!$A$2:$A$418,$B157,'Division Lvl'!AD$2:AD$418)</f>
        <v>190189.72058691399</v>
      </c>
      <c r="U157" s="169">
        <f>SUMIF('Division Lvl'!$A$2:$A$418,$B157,'Division Lvl'!AE$2:AE$418)</f>
        <v>194944.46360158685</v>
      </c>
      <c r="V157" s="170">
        <f>SUMIF('Division Lvl'!$A$2:$A$418,$B157,'Division Lvl'!AF$2:AF$418)</f>
        <v>199818.07519162647</v>
      </c>
      <c r="W157" s="170">
        <f>SUMIF('Division Lvl'!$A$2:$A$418,$B157,'Division Lvl'!AG$2:AG$418)</f>
        <v>204813.52707141713</v>
      </c>
      <c r="X157" s="165">
        <f t="shared" si="8"/>
        <v>1600000</v>
      </c>
      <c r="Y157" s="171">
        <f t="shared" si="9"/>
        <v>1837354.6099281069</v>
      </c>
      <c r="Z157" s="172"/>
    </row>
    <row r="158" spans="1:26" x14ac:dyDescent="0.25">
      <c r="A158" s="163" t="str">
        <f>INDEX('Division Lvl'!$AO$2:$AO$418,MATCH(B158,'Division Lvl'!$A$2:$A$418,0))</f>
        <v>TS</v>
      </c>
      <c r="B158" s="164" t="s">
        <v>37</v>
      </c>
      <c r="C158" s="130" t="str">
        <f>INDEX('Division Lvl'!$B$2:$B$418,MATCH(B158,'Division Lvl'!$A$2:$A$418,0))</f>
        <v>Substation oil containment program - bund walls</v>
      </c>
      <c r="D158" s="165">
        <f>SUMIF('Division Lvl'!$A$2:$A$418,$B158,'Division Lvl'!I$2:I$418)</f>
        <v>70000</v>
      </c>
      <c r="E158" s="166">
        <f>SUMIF('Division Lvl'!$A$2:$A$418,$B158,'Division Lvl'!J$2:J$418)</f>
        <v>70000</v>
      </c>
      <c r="F158" s="166">
        <f>SUMIF('Division Lvl'!$A$2:$A$418,$B158,'Division Lvl'!K$2:K$418)</f>
        <v>70000</v>
      </c>
      <c r="G158" s="166">
        <f>SUMIF('Division Lvl'!$A$2:$A$418,$B158,'Division Lvl'!L$2:L$418)</f>
        <v>70000</v>
      </c>
      <c r="H158" s="166">
        <f>SUMIF('Division Lvl'!$A$2:$A$418,$B158,'Division Lvl'!M$2:M$418)</f>
        <v>70000</v>
      </c>
      <c r="I158" s="166">
        <f>SUMIF('Division Lvl'!$A$2:$A$418,$B158,'Division Lvl'!N$2:N$418)</f>
        <v>70000</v>
      </c>
      <c r="J158" s="166">
        <f>SUMIF('Division Lvl'!$A$2:$A$418,$B158,'Division Lvl'!O$2:O$418)</f>
        <v>70000</v>
      </c>
      <c r="K158" s="166">
        <f>SUMIF('Division Lvl'!$A$2:$A$418,$B158,'Division Lvl'!P$2:P$418)</f>
        <v>70000</v>
      </c>
      <c r="L158" s="166">
        <f>SUMIF('Division Lvl'!$A$2:$A$418,$B158,'Division Lvl'!Q$2:Q$418)</f>
        <v>70000</v>
      </c>
      <c r="M158" s="167">
        <f>SUMIF('Division Lvl'!$A$2:$A$418,$B158,'Division Lvl'!R$2:R$418)</f>
        <v>70000</v>
      </c>
      <c r="N158" s="168">
        <f>SUMIF('Division Lvl'!$A$2:$A$418,$B158,'Division Lvl'!X$2:X$418)</f>
        <v>71750</v>
      </c>
      <c r="O158" s="169">
        <f>SUMIF('Division Lvl'!$A$2:$A$418,$B158,'Division Lvl'!Y$2:Y$418)</f>
        <v>73543.75</v>
      </c>
      <c r="P158" s="169">
        <f>SUMIF('Division Lvl'!$A$2:$A$418,$B158,'Division Lvl'!Z$2:Z$418)</f>
        <v>75382.343749999985</v>
      </c>
      <c r="Q158" s="169">
        <f>SUMIF('Division Lvl'!$A$2:$A$418,$B158,'Division Lvl'!AA$2:AA$418)</f>
        <v>77266.902343749985</v>
      </c>
      <c r="R158" s="169">
        <f>SUMIF('Division Lvl'!$A$2:$A$418,$B158,'Division Lvl'!AB$2:AB$418)</f>
        <v>79198.574902343724</v>
      </c>
      <c r="S158" s="169">
        <f>SUMIF('Division Lvl'!$A$2:$A$418,$B158,'Division Lvl'!AC$2:AC$418)</f>
        <v>81178.539274902316</v>
      </c>
      <c r="T158" s="169">
        <f>SUMIF('Division Lvl'!$A$2:$A$418,$B158,'Division Lvl'!AD$2:AD$418)</f>
        <v>83208.002756774877</v>
      </c>
      <c r="U158" s="169">
        <f>SUMIF('Division Lvl'!$A$2:$A$418,$B158,'Division Lvl'!AE$2:AE$418)</f>
        <v>85288.202825694243</v>
      </c>
      <c r="V158" s="170">
        <f>SUMIF('Division Lvl'!$A$2:$A$418,$B158,'Division Lvl'!AF$2:AF$418)</f>
        <v>87420.407896336576</v>
      </c>
      <c r="W158" s="170">
        <f>SUMIF('Division Lvl'!$A$2:$A$418,$B158,'Division Lvl'!AG$2:AG$418)</f>
        <v>89605.918093745</v>
      </c>
      <c r="X158" s="165">
        <f t="shared" si="8"/>
        <v>700000</v>
      </c>
      <c r="Y158" s="171">
        <f t="shared" si="9"/>
        <v>803842.64184354676</v>
      </c>
      <c r="Z158" s="172"/>
    </row>
    <row r="159" spans="1:26" x14ac:dyDescent="0.25">
      <c r="A159" s="163" t="str">
        <f>INDEX('Division Lvl'!$AO$2:$AO$418,MATCH(B159,'Division Lvl'!$A$2:$A$418,0))</f>
        <v>TS</v>
      </c>
      <c r="B159" s="164" t="s">
        <v>12</v>
      </c>
      <c r="C159" s="130" t="str">
        <f>INDEX('Division Lvl'!$B$2:$B$418,MATCH(B159,'Division Lvl'!$A$2:$A$418,0))</f>
        <v>Substation earthing</v>
      </c>
      <c r="D159" s="165">
        <f>SUMIF('Division Lvl'!$A$2:$A$418,$B159,'Division Lvl'!I$2:I$418)</f>
        <v>340000</v>
      </c>
      <c r="E159" s="166">
        <f>SUMIF('Division Lvl'!$A$2:$A$418,$B159,'Division Lvl'!J$2:J$418)</f>
        <v>408000</v>
      </c>
      <c r="F159" s="166">
        <f>SUMIF('Division Lvl'!$A$2:$A$418,$B159,'Division Lvl'!K$2:K$418)</f>
        <v>0</v>
      </c>
      <c r="G159" s="166">
        <f>SUMIF('Division Lvl'!$A$2:$A$418,$B159,'Division Lvl'!L$2:L$418)</f>
        <v>0</v>
      </c>
      <c r="H159" s="166">
        <f>SUMIF('Division Lvl'!$A$2:$A$418,$B159,'Division Lvl'!M$2:M$418)</f>
        <v>0</v>
      </c>
      <c r="I159" s="166">
        <f>SUMIF('Division Lvl'!$A$2:$A$418,$B159,'Division Lvl'!N$2:N$418)</f>
        <v>0</v>
      </c>
      <c r="J159" s="166">
        <f>SUMIF('Division Lvl'!$A$2:$A$418,$B159,'Division Lvl'!O$2:O$418)</f>
        <v>0</v>
      </c>
      <c r="K159" s="166">
        <f>SUMIF('Division Lvl'!$A$2:$A$418,$B159,'Division Lvl'!P$2:P$418)</f>
        <v>0</v>
      </c>
      <c r="L159" s="166">
        <f>SUMIF('Division Lvl'!$A$2:$A$418,$B159,'Division Lvl'!Q$2:Q$418)</f>
        <v>0</v>
      </c>
      <c r="M159" s="167">
        <f>SUMIF('Division Lvl'!$A$2:$A$418,$B159,'Division Lvl'!R$2:R$418)</f>
        <v>0</v>
      </c>
      <c r="N159" s="168">
        <f>SUMIF('Division Lvl'!$A$2:$A$418,$B159,'Division Lvl'!X$2:X$418)</f>
        <v>348499.99999999994</v>
      </c>
      <c r="O159" s="169">
        <f>SUMIF('Division Lvl'!$A$2:$A$418,$B159,'Division Lvl'!Y$2:Y$418)</f>
        <v>428654.99999999994</v>
      </c>
      <c r="P159" s="169">
        <f>SUMIF('Division Lvl'!$A$2:$A$418,$B159,'Division Lvl'!Z$2:Z$418)</f>
        <v>0</v>
      </c>
      <c r="Q159" s="169">
        <f>SUMIF('Division Lvl'!$A$2:$A$418,$B159,'Division Lvl'!AA$2:AA$418)</f>
        <v>0</v>
      </c>
      <c r="R159" s="169">
        <f>SUMIF('Division Lvl'!$A$2:$A$418,$B159,'Division Lvl'!AB$2:AB$418)</f>
        <v>0</v>
      </c>
      <c r="S159" s="169">
        <f>SUMIF('Division Lvl'!$A$2:$A$418,$B159,'Division Lvl'!AC$2:AC$418)</f>
        <v>0</v>
      </c>
      <c r="T159" s="169">
        <f>SUMIF('Division Lvl'!$A$2:$A$418,$B159,'Division Lvl'!AD$2:AD$418)</f>
        <v>0</v>
      </c>
      <c r="U159" s="169">
        <f>SUMIF('Division Lvl'!$A$2:$A$418,$B159,'Division Lvl'!AE$2:AE$418)</f>
        <v>0</v>
      </c>
      <c r="V159" s="170">
        <f>SUMIF('Division Lvl'!$A$2:$A$418,$B159,'Division Lvl'!AF$2:AF$418)</f>
        <v>0</v>
      </c>
      <c r="W159" s="170">
        <f>SUMIF('Division Lvl'!$A$2:$A$418,$B159,'Division Lvl'!AG$2:AG$418)</f>
        <v>0</v>
      </c>
      <c r="X159" s="165">
        <f t="shared" si="8"/>
        <v>748000</v>
      </c>
      <c r="Y159" s="171">
        <f t="shared" si="9"/>
        <v>777154.99999999988</v>
      </c>
      <c r="Z159" s="172"/>
    </row>
    <row r="160" spans="1:26" x14ac:dyDescent="0.25">
      <c r="A160" s="163" t="str">
        <f>INDEX('Division Lvl'!$AO$2:$AO$418,MATCH(B160,'Division Lvl'!$A$2:$A$418,0))</f>
        <v>TS</v>
      </c>
      <c r="B160" s="164" t="s">
        <v>13</v>
      </c>
      <c r="C160" s="130" t="str">
        <f>INDEX('Division Lvl'!$B$2:$B$418,MATCH(B160,'Division Lvl'!$A$2:$A$418,0))</f>
        <v>Tunnelboard refurbishment</v>
      </c>
      <c r="D160" s="165">
        <f>SUMIF('Division Lvl'!$A$2:$A$418,$B160,'Division Lvl'!I$2:I$418)</f>
        <v>0</v>
      </c>
      <c r="E160" s="166">
        <f>SUMIF('Division Lvl'!$A$2:$A$418,$B160,'Division Lvl'!J$2:J$418)</f>
        <v>0</v>
      </c>
      <c r="F160" s="166">
        <f>SUMIF('Division Lvl'!$A$2:$A$418,$B160,'Division Lvl'!K$2:K$418)</f>
        <v>0</v>
      </c>
      <c r="G160" s="166">
        <f>SUMIF('Division Lvl'!$A$2:$A$418,$B160,'Division Lvl'!L$2:L$418)</f>
        <v>45000</v>
      </c>
      <c r="H160" s="166">
        <f>SUMIF('Division Lvl'!$A$2:$A$418,$B160,'Division Lvl'!M$2:M$418)</f>
        <v>45000</v>
      </c>
      <c r="I160" s="166">
        <f>SUMIF('Division Lvl'!$A$2:$A$418,$B160,'Division Lvl'!N$2:N$418)</f>
        <v>0</v>
      </c>
      <c r="J160" s="166">
        <f>SUMIF('Division Lvl'!$A$2:$A$418,$B160,'Division Lvl'!O$2:O$418)</f>
        <v>0</v>
      </c>
      <c r="K160" s="166">
        <f>SUMIF('Division Lvl'!$A$2:$A$418,$B160,'Division Lvl'!P$2:P$418)</f>
        <v>0</v>
      </c>
      <c r="L160" s="166">
        <f>SUMIF('Division Lvl'!$A$2:$A$418,$B160,'Division Lvl'!Q$2:Q$418)</f>
        <v>45000</v>
      </c>
      <c r="M160" s="167">
        <f>SUMIF('Division Lvl'!$A$2:$A$418,$B160,'Division Lvl'!R$2:R$418)</f>
        <v>45000</v>
      </c>
      <c r="N160" s="168">
        <f>SUMIF('Division Lvl'!$A$2:$A$418,$B160,'Division Lvl'!X$2:X$418)</f>
        <v>0</v>
      </c>
      <c r="O160" s="169">
        <f>SUMIF('Division Lvl'!$A$2:$A$418,$B160,'Division Lvl'!Y$2:Y$418)</f>
        <v>0</v>
      </c>
      <c r="P160" s="169">
        <f>SUMIF('Division Lvl'!$A$2:$A$418,$B160,'Division Lvl'!Z$2:Z$418)</f>
        <v>0</v>
      </c>
      <c r="Q160" s="169">
        <f>SUMIF('Division Lvl'!$A$2:$A$418,$B160,'Division Lvl'!AA$2:AA$418)</f>
        <v>49671.580078124993</v>
      </c>
      <c r="R160" s="169">
        <f>SUMIF('Division Lvl'!$A$2:$A$418,$B160,'Division Lvl'!AB$2:AB$418)</f>
        <v>50913.369580078106</v>
      </c>
      <c r="S160" s="169">
        <f>SUMIF('Division Lvl'!$A$2:$A$418,$B160,'Division Lvl'!AC$2:AC$418)</f>
        <v>0</v>
      </c>
      <c r="T160" s="169">
        <f>SUMIF('Division Lvl'!$A$2:$A$418,$B160,'Division Lvl'!AD$2:AD$418)</f>
        <v>0</v>
      </c>
      <c r="U160" s="169">
        <f>SUMIF('Division Lvl'!$A$2:$A$418,$B160,'Division Lvl'!AE$2:AE$418)</f>
        <v>0</v>
      </c>
      <c r="V160" s="170">
        <f>SUMIF('Division Lvl'!$A$2:$A$418,$B160,'Division Lvl'!AF$2:AF$418)</f>
        <v>56198.833647644948</v>
      </c>
      <c r="W160" s="170">
        <f>SUMIF('Division Lvl'!$A$2:$A$418,$B160,'Division Lvl'!AG$2:AG$418)</f>
        <v>57603.804488836067</v>
      </c>
      <c r="X160" s="165">
        <f t="shared" si="8"/>
        <v>180000</v>
      </c>
      <c r="Y160" s="171">
        <f t="shared" si="9"/>
        <v>214387.58779468411</v>
      </c>
      <c r="Z160" s="172"/>
    </row>
    <row r="161" spans="1:26" x14ac:dyDescent="0.25">
      <c r="A161" s="163" t="str">
        <f>INDEX('Division Lvl'!$AO$2:$AO$418,MATCH(B161,'Division Lvl'!$A$2:$A$418,0))</f>
        <v>TS</v>
      </c>
      <c r="B161" s="177" t="s">
        <v>3</v>
      </c>
      <c r="C161" s="130" t="str">
        <f>INDEX('Division Lvl'!$B$2:$B$418,MATCH(B161,'Division Lvl'!$A$2:$A$418,0))</f>
        <v>66kV circuit breaker replacement</v>
      </c>
      <c r="D161" s="165">
        <f>SUMIF('Division Lvl'!$A$2:$A$418,$B161,'Division Lvl'!I$2:I$418)</f>
        <v>258000</v>
      </c>
      <c r="E161" s="166">
        <f>SUMIF('Division Lvl'!$A$2:$A$418,$B161,'Division Lvl'!J$2:J$418)</f>
        <v>258000</v>
      </c>
      <c r="F161" s="166">
        <f>SUMIF('Division Lvl'!$A$2:$A$418,$B161,'Division Lvl'!K$2:K$418)</f>
        <v>0</v>
      </c>
      <c r="G161" s="166">
        <f>SUMIF('Division Lvl'!$A$2:$A$418,$B161,'Division Lvl'!L$2:L$418)</f>
        <v>0</v>
      </c>
      <c r="H161" s="166">
        <f>SUMIF('Division Lvl'!$A$2:$A$418,$B161,'Division Lvl'!M$2:M$418)</f>
        <v>0</v>
      </c>
      <c r="I161" s="166">
        <f>SUMIF('Division Lvl'!$A$2:$A$418,$B161,'Division Lvl'!N$2:N$418)</f>
        <v>258000</v>
      </c>
      <c r="J161" s="166">
        <f>SUMIF('Division Lvl'!$A$2:$A$418,$B161,'Division Lvl'!O$2:O$418)</f>
        <v>258000</v>
      </c>
      <c r="K161" s="166">
        <f>SUMIF('Division Lvl'!$A$2:$A$418,$B161,'Division Lvl'!P$2:P$418)</f>
        <v>258000</v>
      </c>
      <c r="L161" s="166">
        <f>SUMIF('Division Lvl'!$A$2:$A$418,$B161,'Division Lvl'!Q$2:Q$418)</f>
        <v>258000</v>
      </c>
      <c r="M161" s="167">
        <f>SUMIF('Division Lvl'!$A$2:$A$418,$B161,'Division Lvl'!R$2:R$418)</f>
        <v>258000</v>
      </c>
      <c r="N161" s="168">
        <f>SUMIF('Division Lvl'!$A$2:$A$418,$B161,'Division Lvl'!X$2:X$418)</f>
        <v>264450</v>
      </c>
      <c r="O161" s="169">
        <f>SUMIF('Division Lvl'!$A$2:$A$418,$B161,'Division Lvl'!Y$2:Y$418)</f>
        <v>271061.25</v>
      </c>
      <c r="P161" s="169">
        <f>SUMIF('Division Lvl'!$A$2:$A$418,$B161,'Division Lvl'!Z$2:Z$418)</f>
        <v>0</v>
      </c>
      <c r="Q161" s="169">
        <f>SUMIF('Division Lvl'!$A$2:$A$418,$B161,'Division Lvl'!AA$2:AA$418)</f>
        <v>0</v>
      </c>
      <c r="R161" s="169">
        <f>SUMIF('Division Lvl'!$A$2:$A$418,$B161,'Division Lvl'!AB$2:AB$418)</f>
        <v>0</v>
      </c>
      <c r="S161" s="169">
        <f>SUMIF('Division Lvl'!$A$2:$A$418,$B161,'Division Lvl'!AC$2:AC$418)</f>
        <v>299200.90189892566</v>
      </c>
      <c r="T161" s="169">
        <f>SUMIF('Division Lvl'!$A$2:$A$418,$B161,'Division Lvl'!AD$2:AD$418)</f>
        <v>306680.9244463988</v>
      </c>
      <c r="U161" s="169">
        <f>SUMIF('Division Lvl'!$A$2:$A$418,$B161,'Division Lvl'!AE$2:AE$418)</f>
        <v>314347.94755755877</v>
      </c>
      <c r="V161" s="170">
        <f>SUMIF('Division Lvl'!$A$2:$A$418,$B161,'Division Lvl'!AF$2:AF$418)</f>
        <v>322206.64624649769</v>
      </c>
      <c r="W161" s="170">
        <f>SUMIF('Division Lvl'!$A$2:$A$418,$B161,'Division Lvl'!AG$2:AG$418)</f>
        <v>330261.81240266014</v>
      </c>
      <c r="X161" s="165">
        <f t="shared" si="8"/>
        <v>1806000</v>
      </c>
      <c r="Y161" s="171">
        <f t="shared" si="9"/>
        <v>2108209.4825520413</v>
      </c>
      <c r="Z161" s="172"/>
    </row>
    <row r="162" spans="1:26" x14ac:dyDescent="0.25">
      <c r="A162" s="163" t="str">
        <f>INDEX('Division Lvl'!$AO$2:$AO$418,MATCH(B162,'Division Lvl'!$A$2:$A$418,0))</f>
        <v>TS</v>
      </c>
      <c r="B162" s="164" t="s">
        <v>17</v>
      </c>
      <c r="C162" s="130" t="str">
        <f>INDEX('Division Lvl'!$B$2:$B$418,MATCH(B162,'Division Lvl'!$A$2:$A$418,0))</f>
        <v>Busbar support and isolator replacement</v>
      </c>
      <c r="D162" s="165">
        <f>SUMIF('Division Lvl'!$A$2:$A$418,$B162,'Division Lvl'!I$2:I$418)</f>
        <v>0</v>
      </c>
      <c r="E162" s="166">
        <f>SUMIF('Division Lvl'!$A$2:$A$418,$B162,'Division Lvl'!J$2:J$418)</f>
        <v>94500</v>
      </c>
      <c r="F162" s="166">
        <f>SUMIF('Division Lvl'!$A$2:$A$418,$B162,'Division Lvl'!K$2:K$418)</f>
        <v>94500</v>
      </c>
      <c r="G162" s="166">
        <f>SUMIF('Division Lvl'!$A$2:$A$418,$B162,'Division Lvl'!L$2:L$418)</f>
        <v>94500</v>
      </c>
      <c r="H162" s="166">
        <f>SUMIF('Division Lvl'!$A$2:$A$418,$B162,'Division Lvl'!M$2:M$418)</f>
        <v>94500</v>
      </c>
      <c r="I162" s="166">
        <f>SUMIF('Division Lvl'!$A$2:$A$418,$B162,'Division Lvl'!N$2:N$418)</f>
        <v>94500</v>
      </c>
      <c r="J162" s="166">
        <f>SUMIF('Division Lvl'!$A$2:$A$418,$B162,'Division Lvl'!O$2:O$418)</f>
        <v>94500</v>
      </c>
      <c r="K162" s="166">
        <f>SUMIF('Division Lvl'!$A$2:$A$418,$B162,'Division Lvl'!P$2:P$418)</f>
        <v>94500</v>
      </c>
      <c r="L162" s="166">
        <f>SUMIF('Division Lvl'!$A$2:$A$418,$B162,'Division Lvl'!Q$2:Q$418)</f>
        <v>94500</v>
      </c>
      <c r="M162" s="167">
        <f>SUMIF('Division Lvl'!$A$2:$A$418,$B162,'Division Lvl'!R$2:R$418)</f>
        <v>94500</v>
      </c>
      <c r="N162" s="168">
        <f>SUMIF('Division Lvl'!$A$2:$A$418,$B162,'Division Lvl'!X$2:X$418)</f>
        <v>0</v>
      </c>
      <c r="O162" s="169">
        <f>SUMIF('Division Lvl'!$A$2:$A$418,$B162,'Division Lvl'!Y$2:Y$418)</f>
        <v>99284.062499999985</v>
      </c>
      <c r="P162" s="169">
        <f>SUMIF('Division Lvl'!$A$2:$A$418,$B162,'Division Lvl'!Z$2:Z$418)</f>
        <v>101766.16406249999</v>
      </c>
      <c r="Q162" s="169">
        <f>SUMIF('Division Lvl'!$A$2:$A$418,$B162,'Division Lvl'!AA$2:AA$418)</f>
        <v>104310.31816406248</v>
      </c>
      <c r="R162" s="169">
        <f>SUMIF('Division Lvl'!$A$2:$A$418,$B162,'Division Lvl'!AB$2:AB$418)</f>
        <v>106918.07611816403</v>
      </c>
      <c r="S162" s="169">
        <f>SUMIF('Division Lvl'!$A$2:$A$418,$B162,'Division Lvl'!AC$2:AC$418)</f>
        <v>109591.02802111812</v>
      </c>
      <c r="T162" s="169">
        <f>SUMIF('Division Lvl'!$A$2:$A$418,$B162,'Division Lvl'!AD$2:AD$418)</f>
        <v>112330.80372164608</v>
      </c>
      <c r="U162" s="169">
        <f>SUMIF('Division Lvl'!$A$2:$A$418,$B162,'Division Lvl'!AE$2:AE$418)</f>
        <v>115139.07381468722</v>
      </c>
      <c r="V162" s="170">
        <f>SUMIF('Division Lvl'!$A$2:$A$418,$B162,'Division Lvl'!AF$2:AF$418)</f>
        <v>118017.55066005439</v>
      </c>
      <c r="W162" s="170">
        <f>SUMIF('Division Lvl'!$A$2:$A$418,$B162,'Division Lvl'!AG$2:AG$418)</f>
        <v>120967.98942655574</v>
      </c>
      <c r="X162" s="165">
        <f t="shared" ref="X162:X182" si="10">SUM(D162:M162)</f>
        <v>850500</v>
      </c>
      <c r="Y162" s="171">
        <f t="shared" ref="Y162:Y182" si="11">SUM(N162:W162)</f>
        <v>988325.066488788</v>
      </c>
      <c r="Z162" s="172"/>
    </row>
    <row r="163" spans="1:26" x14ac:dyDescent="0.25">
      <c r="A163" s="163" t="str">
        <f>INDEX('Division Lvl'!$AO$2:$AO$418,MATCH(B163,'Division Lvl'!$A$2:$A$418,0))</f>
        <v>TS</v>
      </c>
      <c r="B163" s="164" t="s">
        <v>40</v>
      </c>
      <c r="C163" s="130" t="str">
        <f>INDEX('Division Lvl'!$B$2:$B$418,MATCH(B163,'Division Lvl'!$A$2:$A$418,0))</f>
        <v>Roof refurbishment for control and switch rooms</v>
      </c>
      <c r="D163" s="165">
        <f>SUMIF('Division Lvl'!$A$2:$A$418,$B163,'Division Lvl'!I$2:I$418)</f>
        <v>1500000</v>
      </c>
      <c r="E163" s="166">
        <f>SUMIF('Division Lvl'!$A$2:$A$418,$B163,'Division Lvl'!J$2:J$418)</f>
        <v>1500000</v>
      </c>
      <c r="F163" s="166">
        <f>SUMIF('Division Lvl'!$A$2:$A$418,$B163,'Division Lvl'!K$2:K$418)</f>
        <v>1500000</v>
      </c>
      <c r="G163" s="166">
        <f>SUMIF('Division Lvl'!$A$2:$A$418,$B163,'Division Lvl'!L$2:L$418)</f>
        <v>1500000</v>
      </c>
      <c r="H163" s="166">
        <f>SUMIF('Division Lvl'!$A$2:$A$418,$B163,'Division Lvl'!M$2:M$418)</f>
        <v>1500000</v>
      </c>
      <c r="I163" s="166">
        <f>SUMIF('Division Lvl'!$A$2:$A$418,$B163,'Division Lvl'!N$2:N$418)</f>
        <v>1500000</v>
      </c>
      <c r="J163" s="166">
        <f>SUMIF('Division Lvl'!$A$2:$A$418,$B163,'Division Lvl'!O$2:O$418)</f>
        <v>1500000</v>
      </c>
      <c r="K163" s="166">
        <f>SUMIF('Division Lvl'!$A$2:$A$418,$B163,'Division Lvl'!P$2:P$418)</f>
        <v>1500000</v>
      </c>
      <c r="L163" s="166">
        <f>SUMIF('Division Lvl'!$A$2:$A$418,$B163,'Division Lvl'!Q$2:Q$418)</f>
        <v>1500000</v>
      </c>
      <c r="M163" s="167">
        <f>SUMIF('Division Lvl'!$A$2:$A$418,$B163,'Division Lvl'!R$2:R$418)</f>
        <v>1500000</v>
      </c>
      <c r="N163" s="168">
        <f>SUMIF('Division Lvl'!$A$2:$A$418,$B163,'Division Lvl'!X$2:X$418)</f>
        <v>1537499.9999999998</v>
      </c>
      <c r="O163" s="169">
        <f>SUMIF('Division Lvl'!$A$2:$A$418,$B163,'Division Lvl'!Y$2:Y$418)</f>
        <v>1575937.5</v>
      </c>
      <c r="P163" s="169">
        <f>SUMIF('Division Lvl'!$A$2:$A$418,$B163,'Division Lvl'!Z$2:Z$418)</f>
        <v>1615335.9374999995</v>
      </c>
      <c r="Q163" s="169">
        <f>SUMIF('Division Lvl'!$A$2:$A$418,$B163,'Division Lvl'!AA$2:AA$418)</f>
        <v>1655719.3359374995</v>
      </c>
      <c r="R163" s="169">
        <f>SUMIF('Division Lvl'!$A$2:$A$418,$B163,'Division Lvl'!AB$2:AB$418)</f>
        <v>1697112.319335937</v>
      </c>
      <c r="S163" s="169">
        <f>SUMIF('Division Lvl'!$A$2:$A$418,$B163,'Division Lvl'!AC$2:AC$418)</f>
        <v>1739540.1273193352</v>
      </c>
      <c r="T163" s="169">
        <f>SUMIF('Division Lvl'!$A$2:$A$418,$B163,'Division Lvl'!AD$2:AD$418)</f>
        <v>1783028.630502319</v>
      </c>
      <c r="U163" s="169">
        <f>SUMIF('Division Lvl'!$A$2:$A$418,$B163,'Division Lvl'!AE$2:AE$418)</f>
        <v>1827604.3462648764</v>
      </c>
      <c r="V163" s="170">
        <f>SUMIF('Division Lvl'!$A$2:$A$418,$B163,'Division Lvl'!AF$2:AF$418)</f>
        <v>1873294.4549214982</v>
      </c>
      <c r="W163" s="170">
        <f>SUMIF('Division Lvl'!$A$2:$A$418,$B163,'Division Lvl'!AG$2:AG$418)</f>
        <v>1920126.8162945355</v>
      </c>
      <c r="X163" s="165">
        <f t="shared" si="10"/>
        <v>15000000</v>
      </c>
      <c r="Y163" s="171">
        <f t="shared" si="11"/>
        <v>17225199.468076002</v>
      </c>
      <c r="Z163" s="172"/>
    </row>
    <row r="164" spans="1:26" x14ac:dyDescent="0.25">
      <c r="A164" s="163" t="str">
        <f>INDEX('Division Lvl'!$AO$2:$AO$418,MATCH(B164,'Division Lvl'!$A$2:$A$418,0))</f>
        <v>TS</v>
      </c>
      <c r="B164" s="164" t="s">
        <v>41</v>
      </c>
      <c r="C164" s="130" t="str">
        <f>INDEX('Division Lvl'!$B$2:$B$418,MATCH(B164,'Division Lvl'!$A$2:$A$418,0))</f>
        <v>Substation fire stopping measures</v>
      </c>
      <c r="D164" s="165">
        <f>SUMIF('Division Lvl'!$A$2:$A$418,$B164,'Division Lvl'!I$2:I$418)</f>
        <v>66000</v>
      </c>
      <c r="E164" s="166">
        <f>SUMIF('Division Lvl'!$A$2:$A$418,$B164,'Division Lvl'!J$2:J$418)</f>
        <v>66000</v>
      </c>
      <c r="F164" s="166">
        <f>SUMIF('Division Lvl'!$A$2:$A$418,$B164,'Division Lvl'!K$2:K$418)</f>
        <v>66000</v>
      </c>
      <c r="G164" s="166">
        <f>SUMIF('Division Lvl'!$A$2:$A$418,$B164,'Division Lvl'!L$2:L$418)</f>
        <v>66000</v>
      </c>
      <c r="H164" s="166">
        <f>SUMIF('Division Lvl'!$A$2:$A$418,$B164,'Division Lvl'!M$2:M$418)</f>
        <v>66000</v>
      </c>
      <c r="I164" s="166">
        <f>SUMIF('Division Lvl'!$A$2:$A$418,$B164,'Division Lvl'!N$2:N$418)</f>
        <v>66000</v>
      </c>
      <c r="J164" s="166">
        <f>SUMIF('Division Lvl'!$A$2:$A$418,$B164,'Division Lvl'!O$2:O$418)</f>
        <v>66000</v>
      </c>
      <c r="K164" s="166">
        <f>SUMIF('Division Lvl'!$A$2:$A$418,$B164,'Division Lvl'!P$2:P$418)</f>
        <v>66000</v>
      </c>
      <c r="L164" s="166">
        <f>SUMIF('Division Lvl'!$A$2:$A$418,$B164,'Division Lvl'!Q$2:Q$418)</f>
        <v>66000</v>
      </c>
      <c r="M164" s="167">
        <f>SUMIF('Division Lvl'!$A$2:$A$418,$B164,'Division Lvl'!R$2:R$418)</f>
        <v>66000</v>
      </c>
      <c r="N164" s="168">
        <f>SUMIF('Division Lvl'!$A$2:$A$418,$B164,'Division Lvl'!X$2:X$418)</f>
        <v>67650</v>
      </c>
      <c r="O164" s="169">
        <f>SUMIF('Division Lvl'!$A$2:$A$418,$B164,'Division Lvl'!Y$2:Y$418)</f>
        <v>69341.25</v>
      </c>
      <c r="P164" s="169">
        <f>SUMIF('Division Lvl'!$A$2:$A$418,$B164,'Division Lvl'!Z$2:Z$418)</f>
        <v>71074.781249999985</v>
      </c>
      <c r="Q164" s="169">
        <f>SUMIF('Division Lvl'!$A$2:$A$418,$B164,'Division Lvl'!AA$2:AA$418)</f>
        <v>72851.650781249991</v>
      </c>
      <c r="R164" s="169">
        <f>SUMIF('Division Lvl'!$A$2:$A$418,$B164,'Division Lvl'!AB$2:AB$418)</f>
        <v>74672.942050781232</v>
      </c>
      <c r="S164" s="169">
        <f>SUMIF('Division Lvl'!$A$2:$A$418,$B164,'Division Lvl'!AC$2:AC$418)</f>
        <v>76539.765602050757</v>
      </c>
      <c r="T164" s="169">
        <f>SUMIF('Division Lvl'!$A$2:$A$418,$B164,'Division Lvl'!AD$2:AD$418)</f>
        <v>78453.259742102018</v>
      </c>
      <c r="U164" s="169">
        <f>SUMIF('Division Lvl'!$A$2:$A$418,$B164,'Division Lvl'!AE$2:AE$418)</f>
        <v>80414.591235654574</v>
      </c>
      <c r="V164" s="170">
        <f>SUMIF('Division Lvl'!$A$2:$A$418,$B164,'Division Lvl'!AF$2:AF$418)</f>
        <v>82424.956016545912</v>
      </c>
      <c r="W164" s="170">
        <f>SUMIF('Division Lvl'!$A$2:$A$418,$B164,'Division Lvl'!AG$2:AG$418)</f>
        <v>84485.57991695957</v>
      </c>
      <c r="X164" s="165">
        <f t="shared" si="10"/>
        <v>660000</v>
      </c>
      <c r="Y164" s="171">
        <f t="shared" si="11"/>
        <v>757908.77659534407</v>
      </c>
      <c r="Z164" s="172"/>
    </row>
    <row r="165" spans="1:26" x14ac:dyDescent="0.25">
      <c r="A165" s="163" t="str">
        <f>INDEX('Division Lvl'!$AO$2:$AO$418,MATCH(B165,'Division Lvl'!$A$2:$A$418,0))</f>
        <v>TS</v>
      </c>
      <c r="B165" s="164" t="s">
        <v>27</v>
      </c>
      <c r="C165" s="130" t="str">
        <f>INDEX('Division Lvl'!$B$2:$B$418,MATCH(B165,'Division Lvl'!$A$2:$A$418,0))</f>
        <v>Marayong Zone Substation renewal</v>
      </c>
      <c r="D165" s="165">
        <f>SUMIF('Division Lvl'!$A$2:$A$418,$B165,'Division Lvl'!I$2:I$418)</f>
        <v>8204878</v>
      </c>
      <c r="E165" s="166">
        <f>SUMIF('Division Lvl'!$A$2:$A$418,$B165,'Division Lvl'!J$2:J$418)</f>
        <v>1829077</v>
      </c>
      <c r="F165" s="166">
        <f>SUMIF('Division Lvl'!$A$2:$A$418,$B165,'Division Lvl'!K$2:K$418)</f>
        <v>0</v>
      </c>
      <c r="G165" s="166">
        <f>SUMIF('Division Lvl'!$A$2:$A$418,$B165,'Division Lvl'!L$2:L$418)</f>
        <v>0</v>
      </c>
      <c r="H165" s="166">
        <f>SUMIF('Division Lvl'!$A$2:$A$418,$B165,'Division Lvl'!M$2:M$418)</f>
        <v>0</v>
      </c>
      <c r="I165" s="166">
        <f>SUMIF('Division Lvl'!$A$2:$A$418,$B165,'Division Lvl'!N$2:N$418)</f>
        <v>0</v>
      </c>
      <c r="J165" s="166">
        <f>SUMIF('Division Lvl'!$A$2:$A$418,$B165,'Division Lvl'!O$2:O$418)</f>
        <v>0</v>
      </c>
      <c r="K165" s="166">
        <f>SUMIF('Division Lvl'!$A$2:$A$418,$B165,'Division Lvl'!P$2:P$418)</f>
        <v>0</v>
      </c>
      <c r="L165" s="166">
        <f>SUMIF('Division Lvl'!$A$2:$A$418,$B165,'Division Lvl'!Q$2:Q$418)</f>
        <v>0</v>
      </c>
      <c r="M165" s="167">
        <f>SUMIF('Division Lvl'!$A$2:$A$418,$B165,'Division Lvl'!R$2:R$418)</f>
        <v>0</v>
      </c>
      <c r="N165" s="168">
        <f>SUMIF('Division Lvl'!$A$2:$A$418,$B165,'Division Lvl'!X$2:X$418)</f>
        <v>8409999.9499999993</v>
      </c>
      <c r="O165" s="169">
        <f>SUMIF('Division Lvl'!$A$2:$A$418,$B165,'Division Lvl'!Y$2:Y$418)</f>
        <v>1921674.0231249998</v>
      </c>
      <c r="P165" s="169">
        <f>SUMIF('Division Lvl'!$A$2:$A$418,$B165,'Division Lvl'!Z$2:Z$418)</f>
        <v>0</v>
      </c>
      <c r="Q165" s="169">
        <f>SUMIF('Division Lvl'!$A$2:$A$418,$B165,'Division Lvl'!AA$2:AA$418)</f>
        <v>0</v>
      </c>
      <c r="R165" s="169">
        <f>SUMIF('Division Lvl'!$A$2:$A$418,$B165,'Division Lvl'!AB$2:AB$418)</f>
        <v>0</v>
      </c>
      <c r="S165" s="169">
        <f>SUMIF('Division Lvl'!$A$2:$A$418,$B165,'Division Lvl'!AC$2:AC$418)</f>
        <v>0</v>
      </c>
      <c r="T165" s="169">
        <f>SUMIF('Division Lvl'!$A$2:$A$418,$B165,'Division Lvl'!AD$2:AD$418)</f>
        <v>0</v>
      </c>
      <c r="U165" s="169">
        <f>SUMIF('Division Lvl'!$A$2:$A$418,$B165,'Division Lvl'!AE$2:AE$418)</f>
        <v>0</v>
      </c>
      <c r="V165" s="170">
        <f>SUMIF('Division Lvl'!$A$2:$A$418,$B165,'Division Lvl'!AF$2:AF$418)</f>
        <v>0</v>
      </c>
      <c r="W165" s="170">
        <f>SUMIF('Division Lvl'!$A$2:$A$418,$B165,'Division Lvl'!AG$2:AG$418)</f>
        <v>0</v>
      </c>
      <c r="X165" s="165">
        <f t="shared" si="10"/>
        <v>10033955</v>
      </c>
      <c r="Y165" s="171">
        <f t="shared" si="11"/>
        <v>10331673.973125</v>
      </c>
      <c r="Z165" s="172"/>
    </row>
    <row r="166" spans="1:26" x14ac:dyDescent="0.25">
      <c r="A166" s="163" t="str">
        <f>INDEX('Division Lvl'!$AO$2:$AO$418,MATCH(B166,'Division Lvl'!$A$2:$A$418,0))</f>
        <v>TS</v>
      </c>
      <c r="B166" s="164" t="s">
        <v>88</v>
      </c>
      <c r="C166" s="130" t="str">
        <f>INDEX('Division Lvl'!$B$2:$B$418,MATCH(B166,'Division Lvl'!$A$2:$A$418,0))</f>
        <v>Sussex Inlet Zone Substation - stage 2 renewal</v>
      </c>
      <c r="D166" s="165">
        <f>SUMIF('Division Lvl'!$A$2:$A$418,$B166,'Division Lvl'!I$2:I$418)</f>
        <v>1678556</v>
      </c>
      <c r="E166" s="166">
        <f>SUMIF('Division Lvl'!$A$2:$A$418,$B166,'Division Lvl'!J$2:J$418)</f>
        <v>37345</v>
      </c>
      <c r="F166" s="166">
        <f>SUMIF('Division Lvl'!$A$2:$A$418,$B166,'Division Lvl'!K$2:K$418)</f>
        <v>0</v>
      </c>
      <c r="G166" s="166">
        <f>SUMIF('Division Lvl'!$A$2:$A$418,$B166,'Division Lvl'!L$2:L$418)</f>
        <v>0</v>
      </c>
      <c r="H166" s="166">
        <f>SUMIF('Division Lvl'!$A$2:$A$418,$B166,'Division Lvl'!M$2:M$418)</f>
        <v>0</v>
      </c>
      <c r="I166" s="166">
        <f>SUMIF('Division Lvl'!$A$2:$A$418,$B166,'Division Lvl'!N$2:N$418)</f>
        <v>0</v>
      </c>
      <c r="J166" s="166">
        <f>SUMIF('Division Lvl'!$A$2:$A$418,$B166,'Division Lvl'!O$2:O$418)</f>
        <v>0</v>
      </c>
      <c r="K166" s="166">
        <f>SUMIF('Division Lvl'!$A$2:$A$418,$B166,'Division Lvl'!P$2:P$418)</f>
        <v>0</v>
      </c>
      <c r="L166" s="166">
        <f>SUMIF('Division Lvl'!$A$2:$A$418,$B166,'Division Lvl'!Q$2:Q$418)</f>
        <v>0</v>
      </c>
      <c r="M166" s="167">
        <f>SUMIF('Division Lvl'!$A$2:$A$418,$B166,'Division Lvl'!R$2:R$418)</f>
        <v>0</v>
      </c>
      <c r="N166" s="168">
        <f>SUMIF('Division Lvl'!$A$2:$A$418,$B166,'Division Lvl'!X$2:X$418)</f>
        <v>1720519.9</v>
      </c>
      <c r="O166" s="169">
        <f>SUMIF('Division Lvl'!$A$2:$A$418,$B166,'Division Lvl'!Y$2:Y$418)</f>
        <v>39235.590624999997</v>
      </c>
      <c r="P166" s="169">
        <f>SUMIF('Division Lvl'!$A$2:$A$418,$B166,'Division Lvl'!Z$2:Z$418)</f>
        <v>0</v>
      </c>
      <c r="Q166" s="169">
        <f>SUMIF('Division Lvl'!$A$2:$A$418,$B166,'Division Lvl'!AA$2:AA$418)</f>
        <v>0</v>
      </c>
      <c r="R166" s="169">
        <f>SUMIF('Division Lvl'!$A$2:$A$418,$B166,'Division Lvl'!AB$2:AB$418)</f>
        <v>0</v>
      </c>
      <c r="S166" s="169">
        <f>SUMIF('Division Lvl'!$A$2:$A$418,$B166,'Division Lvl'!AC$2:AC$418)</f>
        <v>0</v>
      </c>
      <c r="T166" s="169">
        <f>SUMIF('Division Lvl'!$A$2:$A$418,$B166,'Division Lvl'!AD$2:AD$418)</f>
        <v>0</v>
      </c>
      <c r="U166" s="169">
        <f>SUMIF('Division Lvl'!$A$2:$A$418,$B166,'Division Lvl'!AE$2:AE$418)</f>
        <v>0</v>
      </c>
      <c r="V166" s="170">
        <f>SUMIF('Division Lvl'!$A$2:$A$418,$B166,'Division Lvl'!AF$2:AF$418)</f>
        <v>0</v>
      </c>
      <c r="W166" s="170">
        <f>SUMIF('Division Lvl'!$A$2:$A$418,$B166,'Division Lvl'!AG$2:AG$418)</f>
        <v>0</v>
      </c>
      <c r="X166" s="165">
        <f t="shared" si="10"/>
        <v>1715901</v>
      </c>
      <c r="Y166" s="171">
        <f t="shared" si="11"/>
        <v>1759755.4906249999</v>
      </c>
      <c r="Z166" s="172"/>
    </row>
    <row r="167" spans="1:26" x14ac:dyDescent="0.25">
      <c r="A167" s="163" t="str">
        <f>INDEX('Division Lvl'!$AO$2:$AO$418,MATCH(B167,'Division Lvl'!$A$2:$A$418,0))</f>
        <v>TS</v>
      </c>
      <c r="B167" s="164" t="s">
        <v>91</v>
      </c>
      <c r="C167" s="130" t="str">
        <f>INDEX('Division Lvl'!$B$2:$B$418,MATCH(B167,'Division Lvl'!$A$2:$A$418,0))</f>
        <v>Carlingford Transmission Substation control building replacement</v>
      </c>
      <c r="D167" s="165">
        <f>SUMIF('Division Lvl'!$A$2:$A$418,$B167,'Division Lvl'!I$2:I$418)</f>
        <v>0</v>
      </c>
      <c r="E167" s="166">
        <f>SUMIF('Division Lvl'!$A$2:$A$418,$B167,'Division Lvl'!J$2:J$418)</f>
        <v>4500000</v>
      </c>
      <c r="F167" s="166">
        <f>SUMIF('Division Lvl'!$A$2:$A$418,$B167,'Division Lvl'!K$2:K$418)</f>
        <v>4500000</v>
      </c>
      <c r="G167" s="166">
        <f>SUMIF('Division Lvl'!$A$2:$A$418,$B167,'Division Lvl'!L$2:L$418)</f>
        <v>4500000</v>
      </c>
      <c r="H167" s="166">
        <f>SUMIF('Division Lvl'!$A$2:$A$418,$B167,'Division Lvl'!M$2:M$418)</f>
        <v>0</v>
      </c>
      <c r="I167" s="166">
        <f>SUMIF('Division Lvl'!$A$2:$A$418,$B167,'Division Lvl'!N$2:N$418)</f>
        <v>0</v>
      </c>
      <c r="J167" s="166">
        <f>SUMIF('Division Lvl'!$A$2:$A$418,$B167,'Division Lvl'!O$2:O$418)</f>
        <v>0</v>
      </c>
      <c r="K167" s="166">
        <f>SUMIF('Division Lvl'!$A$2:$A$418,$B167,'Division Lvl'!P$2:P$418)</f>
        <v>0</v>
      </c>
      <c r="L167" s="166">
        <f>SUMIF('Division Lvl'!$A$2:$A$418,$B167,'Division Lvl'!Q$2:Q$418)</f>
        <v>0</v>
      </c>
      <c r="M167" s="167">
        <f>SUMIF('Division Lvl'!$A$2:$A$418,$B167,'Division Lvl'!R$2:R$418)</f>
        <v>0</v>
      </c>
      <c r="N167" s="168">
        <f>SUMIF('Division Lvl'!$A$2:$A$418,$B167,'Division Lvl'!X$2:X$418)</f>
        <v>0</v>
      </c>
      <c r="O167" s="169">
        <f>SUMIF('Division Lvl'!$A$2:$A$418,$B167,'Division Lvl'!Y$2:Y$418)</f>
        <v>4727812.5</v>
      </c>
      <c r="P167" s="169">
        <f>SUMIF('Division Lvl'!$A$2:$A$418,$B167,'Division Lvl'!Z$2:Z$418)</f>
        <v>4846007.8124999991</v>
      </c>
      <c r="Q167" s="169">
        <f>SUMIF('Division Lvl'!$A$2:$A$418,$B167,'Division Lvl'!AA$2:AA$418)</f>
        <v>4967158.0078124991</v>
      </c>
      <c r="R167" s="169">
        <f>SUMIF('Division Lvl'!$A$2:$A$418,$B167,'Division Lvl'!AB$2:AB$418)</f>
        <v>0</v>
      </c>
      <c r="S167" s="169">
        <f>SUMIF('Division Lvl'!$A$2:$A$418,$B167,'Division Lvl'!AC$2:AC$418)</f>
        <v>0</v>
      </c>
      <c r="T167" s="169">
        <f>SUMIF('Division Lvl'!$A$2:$A$418,$B167,'Division Lvl'!AD$2:AD$418)</f>
        <v>0</v>
      </c>
      <c r="U167" s="169">
        <f>SUMIF('Division Lvl'!$A$2:$A$418,$B167,'Division Lvl'!AE$2:AE$418)</f>
        <v>0</v>
      </c>
      <c r="V167" s="170">
        <f>SUMIF('Division Lvl'!$A$2:$A$418,$B167,'Division Lvl'!AF$2:AF$418)</f>
        <v>0</v>
      </c>
      <c r="W167" s="170">
        <f>SUMIF('Division Lvl'!$A$2:$A$418,$B167,'Division Lvl'!AG$2:AG$418)</f>
        <v>0</v>
      </c>
      <c r="X167" s="165">
        <f t="shared" si="10"/>
        <v>13500000</v>
      </c>
      <c r="Y167" s="171">
        <f t="shared" si="11"/>
        <v>14540978.3203125</v>
      </c>
      <c r="Z167" s="172"/>
    </row>
    <row r="168" spans="1:26" x14ac:dyDescent="0.25">
      <c r="A168" s="163" t="str">
        <f>INDEX('Division Lvl'!$AO$2:$AO$418,MATCH(B168,'Division Lvl'!$A$2:$A$418,0))</f>
        <v>TS</v>
      </c>
      <c r="B168" s="174" t="s">
        <v>198</v>
      </c>
      <c r="C168" s="130" t="str">
        <f>INDEX('Division Lvl'!$B$2:$B$418,MATCH(B168,'Division Lvl'!$A$2:$A$418,0))</f>
        <v>11kV switchboard truck replacement program</v>
      </c>
      <c r="D168" s="165">
        <f>SUMIF('Division Lvl'!$A$2:$A$418,$B168,'Division Lvl'!I$2:I$418)</f>
        <v>3648000</v>
      </c>
      <c r="E168" s="166">
        <f>SUMIF('Division Lvl'!$A$2:$A$418,$B168,'Division Lvl'!J$2:J$418)</f>
        <v>3648000</v>
      </c>
      <c r="F168" s="166">
        <f>SUMIF('Division Lvl'!$A$2:$A$418,$B168,'Division Lvl'!K$2:K$418)</f>
        <v>3648000</v>
      </c>
      <c r="G168" s="166">
        <f>SUMIF('Division Lvl'!$A$2:$A$418,$B168,'Division Lvl'!L$2:L$418)</f>
        <v>2928000</v>
      </c>
      <c r="H168" s="166">
        <f>SUMIF('Division Lvl'!$A$2:$A$418,$B168,'Division Lvl'!M$2:M$418)</f>
        <v>2928000</v>
      </c>
      <c r="I168" s="166">
        <f>SUMIF('Division Lvl'!$A$2:$A$418,$B168,'Division Lvl'!N$2:N$418)</f>
        <v>2928000</v>
      </c>
      <c r="J168" s="166">
        <f>SUMIF('Division Lvl'!$A$2:$A$418,$B168,'Division Lvl'!O$2:O$418)</f>
        <v>2928000</v>
      </c>
      <c r="K168" s="166">
        <f>SUMIF('Division Lvl'!$A$2:$A$418,$B168,'Division Lvl'!P$2:P$418)</f>
        <v>2928000</v>
      </c>
      <c r="L168" s="166">
        <f>SUMIF('Division Lvl'!$A$2:$A$418,$B168,'Division Lvl'!Q$2:Q$418)</f>
        <v>0</v>
      </c>
      <c r="M168" s="167">
        <f>SUMIF('Division Lvl'!$A$2:$A$418,$B168,'Division Lvl'!R$2:R$418)</f>
        <v>0</v>
      </c>
      <c r="N168" s="168">
        <f>SUMIF('Division Lvl'!$A$2:$A$418,$B168,'Division Lvl'!X$2:X$418)</f>
        <v>3739199.9999999995</v>
      </c>
      <c r="O168" s="169">
        <f>SUMIF('Division Lvl'!$A$2:$A$418,$B168,'Division Lvl'!Y$2:Y$418)</f>
        <v>3832679.9999999995</v>
      </c>
      <c r="P168" s="169">
        <f>SUMIF('Division Lvl'!$A$2:$A$418,$B168,'Division Lvl'!Z$2:Z$418)</f>
        <v>3928496.9999999995</v>
      </c>
      <c r="Q168" s="169">
        <f>SUMIF('Division Lvl'!$A$2:$A$418,$B168,'Division Lvl'!AA$2:AA$418)</f>
        <v>3231964.1437499993</v>
      </c>
      <c r="R168" s="169">
        <f>SUMIF('Division Lvl'!$A$2:$A$418,$B168,'Division Lvl'!AB$2:AB$418)</f>
        <v>3312763.2473437488</v>
      </c>
      <c r="S168" s="169">
        <f>SUMIF('Division Lvl'!$A$2:$A$418,$B168,'Division Lvl'!AC$2:AC$418)</f>
        <v>3395582.3285273425</v>
      </c>
      <c r="T168" s="169">
        <f>SUMIF('Division Lvl'!$A$2:$A$418,$B168,'Division Lvl'!AD$2:AD$418)</f>
        <v>3480471.8867405262</v>
      </c>
      <c r="U168" s="169">
        <f>SUMIF('Division Lvl'!$A$2:$A$418,$B168,'Division Lvl'!AE$2:AE$418)</f>
        <v>3567483.683909039</v>
      </c>
      <c r="V168" s="170">
        <f>SUMIF('Division Lvl'!$A$2:$A$418,$B168,'Division Lvl'!AF$2:AF$418)</f>
        <v>0</v>
      </c>
      <c r="W168" s="170">
        <f>SUMIF('Division Lvl'!$A$2:$A$418,$B168,'Division Lvl'!AG$2:AG$418)</f>
        <v>0</v>
      </c>
      <c r="X168" s="165">
        <f t="shared" si="10"/>
        <v>25584000</v>
      </c>
      <c r="Y168" s="171">
        <f t="shared" si="11"/>
        <v>28488642.290270653</v>
      </c>
      <c r="Z168" s="172"/>
    </row>
    <row r="169" spans="1:26" x14ac:dyDescent="0.25">
      <c r="A169" s="163" t="str">
        <f>INDEX('Division Lvl'!$AO$2:$AO$418,MATCH(B169,'Division Lvl'!$A$2:$A$418,0))</f>
        <v>TS</v>
      </c>
      <c r="B169" s="164" t="s">
        <v>345</v>
      </c>
      <c r="C169" s="130" t="str">
        <f>INDEX('Division Lvl'!$B$2:$B$418,MATCH(B169,'Division Lvl'!$A$2:$A$418,0))</f>
        <v>Substation battery duplication</v>
      </c>
      <c r="D169" s="165">
        <f>SUMIF('Division Lvl'!$A$2:$A$418,$B169,'Division Lvl'!I$2:I$418)</f>
        <v>0</v>
      </c>
      <c r="E169" s="166">
        <f>SUMIF('Division Lvl'!$A$2:$A$418,$B169,'Division Lvl'!J$2:J$418)</f>
        <v>918000</v>
      </c>
      <c r="F169" s="166">
        <f>SUMIF('Division Lvl'!$A$2:$A$418,$B169,'Division Lvl'!K$2:K$418)</f>
        <v>765000</v>
      </c>
      <c r="G169" s="166">
        <f>SUMIF('Division Lvl'!$A$2:$A$418,$B169,'Division Lvl'!L$2:L$418)</f>
        <v>0</v>
      </c>
      <c r="H169" s="166">
        <f>SUMIF('Division Lvl'!$A$2:$A$418,$B169,'Division Lvl'!M$2:M$418)</f>
        <v>0</v>
      </c>
      <c r="I169" s="166">
        <f>SUMIF('Division Lvl'!$A$2:$A$418,$B169,'Division Lvl'!N$2:N$418)</f>
        <v>0</v>
      </c>
      <c r="J169" s="166">
        <f>SUMIF('Division Lvl'!$A$2:$A$418,$B169,'Division Lvl'!O$2:O$418)</f>
        <v>0</v>
      </c>
      <c r="K169" s="166">
        <f>SUMIF('Division Lvl'!$A$2:$A$418,$B169,'Division Lvl'!P$2:P$418)</f>
        <v>0</v>
      </c>
      <c r="L169" s="166">
        <f>SUMIF('Division Lvl'!$A$2:$A$418,$B169,'Division Lvl'!Q$2:Q$418)</f>
        <v>0</v>
      </c>
      <c r="M169" s="167">
        <f>SUMIF('Division Lvl'!$A$2:$A$418,$B169,'Division Lvl'!R$2:R$418)</f>
        <v>0</v>
      </c>
      <c r="N169" s="168">
        <f>SUMIF('Division Lvl'!$A$2:$A$418,$B169,'Division Lvl'!X$2:X$418)</f>
        <v>0</v>
      </c>
      <c r="O169" s="169">
        <f>SUMIF('Division Lvl'!$A$2:$A$418,$B169,'Division Lvl'!Y$2:Y$418)</f>
        <v>964473.74999999988</v>
      </c>
      <c r="P169" s="169">
        <f>SUMIF('Division Lvl'!$A$2:$A$418,$B169,'Division Lvl'!Z$2:Z$418)</f>
        <v>823821.32812499988</v>
      </c>
      <c r="Q169" s="169">
        <f>SUMIF('Division Lvl'!$A$2:$A$418,$B169,'Division Lvl'!AA$2:AA$418)</f>
        <v>0</v>
      </c>
      <c r="R169" s="169">
        <f>SUMIF('Division Lvl'!$A$2:$A$418,$B169,'Division Lvl'!AB$2:AB$418)</f>
        <v>0</v>
      </c>
      <c r="S169" s="169">
        <f>SUMIF('Division Lvl'!$A$2:$A$418,$B169,'Division Lvl'!AC$2:AC$418)</f>
        <v>0</v>
      </c>
      <c r="T169" s="169">
        <f>SUMIF('Division Lvl'!$A$2:$A$418,$B169,'Division Lvl'!AD$2:AD$418)</f>
        <v>0</v>
      </c>
      <c r="U169" s="169">
        <f>SUMIF('Division Lvl'!$A$2:$A$418,$B169,'Division Lvl'!AE$2:AE$418)</f>
        <v>0</v>
      </c>
      <c r="V169" s="170">
        <f>SUMIF('Division Lvl'!$A$2:$A$418,$B169,'Division Lvl'!AF$2:AF$418)</f>
        <v>0</v>
      </c>
      <c r="W169" s="170">
        <f>SUMIF('Division Lvl'!$A$2:$A$418,$B169,'Division Lvl'!AG$2:AG$418)</f>
        <v>0</v>
      </c>
      <c r="X169" s="165">
        <f t="shared" si="10"/>
        <v>1683000</v>
      </c>
      <c r="Y169" s="171">
        <f t="shared" si="11"/>
        <v>1788295.0781249998</v>
      </c>
      <c r="Z169" s="172"/>
    </row>
    <row r="170" spans="1:26" x14ac:dyDescent="0.25">
      <c r="A170" s="163" t="str">
        <f>INDEX('Division Lvl'!$AO$2:$AO$418,MATCH(B170,'Division Lvl'!$A$2:$A$418,0))</f>
        <v>TS</v>
      </c>
      <c r="B170" s="164" t="s">
        <v>709</v>
      </c>
      <c r="C170" s="130" t="str">
        <f>INDEX('Division Lvl'!$B$2:$B$418,MATCH(B170,'Division Lvl'!$A$2:$A$418,0))</f>
        <v>Transformer fire wall installation</v>
      </c>
      <c r="D170" s="165">
        <f>SUMIF('Division Lvl'!$A$2:$A$418,$B170,'Division Lvl'!I$2:I$418)</f>
        <v>0</v>
      </c>
      <c r="E170" s="166">
        <f>SUMIF('Division Lvl'!$A$2:$A$418,$B170,'Division Lvl'!J$2:J$418)</f>
        <v>600000</v>
      </c>
      <c r="F170" s="166">
        <f>SUMIF('Division Lvl'!$A$2:$A$418,$B170,'Division Lvl'!K$2:K$418)</f>
        <v>600000</v>
      </c>
      <c r="G170" s="166">
        <f>SUMIF('Division Lvl'!$A$2:$A$418,$B170,'Division Lvl'!L$2:L$418)</f>
        <v>600000</v>
      </c>
      <c r="H170" s="166">
        <f>SUMIF('Division Lvl'!$A$2:$A$418,$B170,'Division Lvl'!M$2:M$418)</f>
        <v>600000</v>
      </c>
      <c r="I170" s="166">
        <f>SUMIF('Division Lvl'!$A$2:$A$418,$B170,'Division Lvl'!N$2:N$418)</f>
        <v>600000</v>
      </c>
      <c r="J170" s="166">
        <f>SUMIF('Division Lvl'!$A$2:$A$418,$B170,'Division Lvl'!O$2:O$418)</f>
        <v>600000</v>
      </c>
      <c r="K170" s="166">
        <f>SUMIF('Division Lvl'!$A$2:$A$418,$B170,'Division Lvl'!P$2:P$418)</f>
        <v>600000</v>
      </c>
      <c r="L170" s="166">
        <f>SUMIF('Division Lvl'!$A$2:$A$418,$B170,'Division Lvl'!Q$2:Q$418)</f>
        <v>600000</v>
      </c>
      <c r="M170" s="167">
        <f>SUMIF('Division Lvl'!$A$2:$A$418,$B170,'Division Lvl'!R$2:R$418)</f>
        <v>600000</v>
      </c>
      <c r="N170" s="168">
        <f>SUMIF('Division Lvl'!$A$2:$A$418,$B170,'Division Lvl'!X$2:X$418)</f>
        <v>0</v>
      </c>
      <c r="O170" s="169">
        <f>SUMIF('Division Lvl'!$A$2:$A$418,$B170,'Division Lvl'!Y$2:Y$418)</f>
        <v>630375</v>
      </c>
      <c r="P170" s="169">
        <f>SUMIF('Division Lvl'!$A$2:$A$418,$B170,'Division Lvl'!Z$2:Z$418)</f>
        <v>646134.37499999988</v>
      </c>
      <c r="Q170" s="169">
        <f>SUMIF('Division Lvl'!$A$2:$A$418,$B170,'Division Lvl'!AA$2:AA$418)</f>
        <v>662287.73437499988</v>
      </c>
      <c r="R170" s="169">
        <f>SUMIF('Division Lvl'!$A$2:$A$418,$B170,'Division Lvl'!AB$2:AB$418)</f>
        <v>678844.92773437477</v>
      </c>
      <c r="S170" s="169">
        <f>SUMIF('Division Lvl'!$A$2:$A$418,$B170,'Division Lvl'!AC$2:AC$418)</f>
        <v>695816.05092773412</v>
      </c>
      <c r="T170" s="169">
        <f>SUMIF('Division Lvl'!$A$2:$A$418,$B170,'Division Lvl'!AD$2:AD$418)</f>
        <v>713211.45220092754</v>
      </c>
      <c r="U170" s="169">
        <f>SUMIF('Division Lvl'!$A$2:$A$418,$B170,'Division Lvl'!AE$2:AE$418)</f>
        <v>731041.73850595066</v>
      </c>
      <c r="V170" s="170">
        <f>SUMIF('Division Lvl'!$A$2:$A$418,$B170,'Division Lvl'!AF$2:AF$418)</f>
        <v>749317.7819685993</v>
      </c>
      <c r="W170" s="170">
        <f>SUMIF('Division Lvl'!$A$2:$A$418,$B170,'Division Lvl'!AG$2:AG$418)</f>
        <v>768050.72651781421</v>
      </c>
      <c r="X170" s="165">
        <f t="shared" si="10"/>
        <v>5400000</v>
      </c>
      <c r="Y170" s="171">
        <f t="shared" si="11"/>
        <v>6275079.7872304013</v>
      </c>
      <c r="Z170" s="172"/>
    </row>
    <row r="171" spans="1:26" x14ac:dyDescent="0.25">
      <c r="A171" s="163" t="str">
        <f>INDEX('Division Lvl'!$AO$2:$AO$418,MATCH(B171,'Division Lvl'!$A$2:$A$418,0))</f>
        <v>TS</v>
      </c>
      <c r="B171" s="163" t="s">
        <v>93</v>
      </c>
      <c r="C171" s="130" t="str">
        <f>INDEX('Division Lvl'!$B$2:$B$418,MATCH(B171,'Division Lvl'!$A$2:$A$418,0))</f>
        <v>Future sub-transmission substation renewal programs</v>
      </c>
      <c r="D171" s="165">
        <f>SUMIF('Division Lvl'!$A$2:$A$418,$B171,'Division Lvl'!I$2:I$418)</f>
        <v>0</v>
      </c>
      <c r="E171" s="166">
        <f>SUMIF('Division Lvl'!$A$2:$A$418,$B171,'Division Lvl'!J$2:J$418)</f>
        <v>0</v>
      </c>
      <c r="F171" s="166">
        <f>SUMIF('Division Lvl'!$A$2:$A$418,$B171,'Division Lvl'!K$2:K$418)</f>
        <v>0</v>
      </c>
      <c r="G171" s="166">
        <f>SUMIF('Division Lvl'!$A$2:$A$418,$B171,'Division Lvl'!L$2:L$418)</f>
        <v>0</v>
      </c>
      <c r="H171" s="166">
        <f>SUMIF('Division Lvl'!$A$2:$A$418,$B171,'Division Lvl'!M$2:M$418)</f>
        <v>0</v>
      </c>
      <c r="I171" s="166">
        <f>SUMIF('Division Lvl'!$A$2:$A$418,$B171,'Division Lvl'!N$2:N$418)</f>
        <v>0</v>
      </c>
      <c r="J171" s="166">
        <f>SUMIF('Division Lvl'!$A$2:$A$418,$B171,'Division Lvl'!O$2:O$418)</f>
        <v>0</v>
      </c>
      <c r="K171" s="166">
        <f>SUMIF('Division Lvl'!$A$2:$A$418,$B171,'Division Lvl'!P$2:P$418)</f>
        <v>4500000</v>
      </c>
      <c r="L171" s="166">
        <f>SUMIF('Division Lvl'!$A$2:$A$418,$B171,'Division Lvl'!Q$2:Q$418)</f>
        <v>9300000</v>
      </c>
      <c r="M171" s="167">
        <f>SUMIF('Division Lvl'!$A$2:$A$418,$B171,'Division Lvl'!R$2:R$418)</f>
        <v>15000000</v>
      </c>
      <c r="N171" s="168">
        <f>SUMIF('Division Lvl'!$A$2:$A$418,$B171,'Division Lvl'!X$2:X$418)</f>
        <v>0</v>
      </c>
      <c r="O171" s="169">
        <f>SUMIF('Division Lvl'!$A$2:$A$418,$B171,'Division Lvl'!Y$2:Y$418)</f>
        <v>0</v>
      </c>
      <c r="P171" s="169">
        <f>SUMIF('Division Lvl'!$A$2:$A$418,$B171,'Division Lvl'!Z$2:Z$418)</f>
        <v>0</v>
      </c>
      <c r="Q171" s="169">
        <f>SUMIF('Division Lvl'!$A$2:$A$418,$B171,'Division Lvl'!AA$2:AA$418)</f>
        <v>0</v>
      </c>
      <c r="R171" s="169">
        <f>SUMIF('Division Lvl'!$A$2:$A$418,$B171,'Division Lvl'!AB$2:AB$418)</f>
        <v>0</v>
      </c>
      <c r="S171" s="169">
        <f>SUMIF('Division Lvl'!$A$2:$A$418,$B171,'Division Lvl'!AC$2:AC$418)</f>
        <v>0</v>
      </c>
      <c r="T171" s="169">
        <f>SUMIF('Division Lvl'!$A$2:$A$418,$B171,'Division Lvl'!AD$2:AD$418)</f>
        <v>0</v>
      </c>
      <c r="U171" s="169">
        <f>SUMIF('Division Lvl'!$A$2:$A$418,$B171,'Division Lvl'!AE$2:AE$418)</f>
        <v>5482813.0387946293</v>
      </c>
      <c r="V171" s="170">
        <f>SUMIF('Division Lvl'!$A$2:$A$418,$B171,'Division Lvl'!AF$2:AF$418)</f>
        <v>11614425.620513286</v>
      </c>
      <c r="W171" s="170">
        <f>SUMIF('Division Lvl'!$A$2:$A$418,$B171,'Division Lvl'!AG$2:AG$418)</f>
        <v>19201268.162945356</v>
      </c>
      <c r="X171" s="165">
        <f t="shared" si="10"/>
        <v>28800000</v>
      </c>
      <c r="Y171" s="171">
        <f t="shared" si="11"/>
        <v>36298506.822253272</v>
      </c>
      <c r="Z171" s="172"/>
    </row>
    <row r="172" spans="1:26" x14ac:dyDescent="0.25">
      <c r="A172" s="163" t="str">
        <f>INDEX('Division Lvl'!$AO$2:$AO$418,MATCH(B172,'Division Lvl'!$A$2:$A$418,0))</f>
        <v>TS</v>
      </c>
      <c r="B172" s="177" t="s">
        <v>188</v>
      </c>
      <c r="C172" s="130" t="str">
        <f>INDEX('Division Lvl'!$B$2:$B$418,MATCH(B172,'Division Lvl'!$A$2:$A$418,0))</f>
        <v>Power transformer replacement</v>
      </c>
      <c r="D172" s="165">
        <f>SUMIF('Division Lvl'!$A$2:$A$418,$B172,'Division Lvl'!I$2:I$418)</f>
        <v>1700000</v>
      </c>
      <c r="E172" s="166">
        <f>SUMIF('Division Lvl'!$A$2:$A$418,$B172,'Division Lvl'!J$2:J$418)</f>
        <v>11600000</v>
      </c>
      <c r="F172" s="166">
        <f>SUMIF('Division Lvl'!$A$2:$A$418,$B172,'Division Lvl'!K$2:K$418)</f>
        <v>7500000</v>
      </c>
      <c r="G172" s="166">
        <f>SUMIF('Division Lvl'!$A$2:$A$418,$B172,'Division Lvl'!L$2:L$418)</f>
        <v>11000000</v>
      </c>
      <c r="H172" s="166">
        <f>SUMIF('Division Lvl'!$A$2:$A$418,$B172,'Division Lvl'!M$2:M$418)</f>
        <v>11100000</v>
      </c>
      <c r="I172" s="166">
        <f>SUMIF('Division Lvl'!$A$2:$A$418,$B172,'Division Lvl'!N$2:N$418)</f>
        <v>12700000</v>
      </c>
      <c r="J172" s="166">
        <f>SUMIF('Division Lvl'!$A$2:$A$418,$B172,'Division Lvl'!O$2:O$418)</f>
        <v>12700000</v>
      </c>
      <c r="K172" s="166">
        <f>SUMIF('Division Lvl'!$A$2:$A$418,$B172,'Division Lvl'!P$2:P$418)</f>
        <v>12700000</v>
      </c>
      <c r="L172" s="166">
        <f>SUMIF('Division Lvl'!$A$2:$A$418,$B172,'Division Lvl'!Q$2:Q$418)</f>
        <v>12700000</v>
      </c>
      <c r="M172" s="167">
        <f>SUMIF('Division Lvl'!$A$2:$A$418,$B172,'Division Lvl'!R$2:R$418)</f>
        <v>12700000</v>
      </c>
      <c r="N172" s="168">
        <f>SUMIF('Division Lvl'!$A$2:$A$418,$B172,'Division Lvl'!X$2:X$418)</f>
        <v>1742499.9999999998</v>
      </c>
      <c r="O172" s="169">
        <f>SUMIF('Division Lvl'!$A$2:$A$418,$B172,'Division Lvl'!Y$2:Y$418)</f>
        <v>12187250</v>
      </c>
      <c r="P172" s="169">
        <f>SUMIF('Division Lvl'!$A$2:$A$418,$B172,'Division Lvl'!Z$2:Z$418)</f>
        <v>8076679.6874999991</v>
      </c>
      <c r="Q172" s="169">
        <f>SUMIF('Division Lvl'!$A$2:$A$418,$B172,'Division Lvl'!AA$2:AA$418)</f>
        <v>12141941.796874998</v>
      </c>
      <c r="R172" s="169">
        <f>SUMIF('Division Lvl'!$A$2:$A$418,$B172,'Division Lvl'!AB$2:AB$418)</f>
        <v>12558631.163085934</v>
      </c>
      <c r="S172" s="169">
        <f>SUMIF('Division Lvl'!$A$2:$A$418,$B172,'Division Lvl'!AC$2:AC$418)</f>
        <v>14728106.411303705</v>
      </c>
      <c r="T172" s="169">
        <f>SUMIF('Division Lvl'!$A$2:$A$418,$B172,'Division Lvl'!AD$2:AD$418)</f>
        <v>15096309.071586298</v>
      </c>
      <c r="U172" s="169">
        <f>SUMIF('Division Lvl'!$A$2:$A$418,$B172,'Division Lvl'!AE$2:AE$418)</f>
        <v>15473716.798375955</v>
      </c>
      <c r="V172" s="170">
        <f>SUMIF('Division Lvl'!$A$2:$A$418,$B172,'Division Lvl'!AF$2:AF$418)</f>
        <v>15860559.718335351</v>
      </c>
      <c r="W172" s="170">
        <f>SUMIF('Division Lvl'!$A$2:$A$418,$B172,'Division Lvl'!AG$2:AG$418)</f>
        <v>16257073.711293735</v>
      </c>
      <c r="X172" s="165">
        <f t="shared" si="10"/>
        <v>106400000</v>
      </c>
      <c r="Y172" s="171">
        <f t="shared" si="11"/>
        <v>124122768.35835597</v>
      </c>
      <c r="Z172" s="172"/>
    </row>
    <row r="173" spans="1:26" x14ac:dyDescent="0.25">
      <c r="A173" s="163" t="str">
        <f>INDEX('Division Lvl'!$AO$2:$AO$418,MATCH(B173,'Division Lvl'!$A$2:$A$418,0))</f>
        <v>TS</v>
      </c>
      <c r="B173" s="164" t="s">
        <v>818</v>
      </c>
      <c r="C173" s="130" t="str">
        <f>INDEX('Division Lvl'!$B$2:$B$418,MATCH(B173,'Division Lvl'!$A$2:$A$418,0))</f>
        <v>Camellia TS transformer replacement and 33kV busbar rearrangement</v>
      </c>
      <c r="D173" s="165">
        <f>SUMIF('Division Lvl'!$A$2:$A$418,$B173,'Division Lvl'!I$2:I$418)</f>
        <v>332642</v>
      </c>
      <c r="E173" s="166">
        <f>SUMIF('Division Lvl'!$A$2:$A$418,$B173,'Division Lvl'!J$2:J$418)</f>
        <v>0</v>
      </c>
      <c r="F173" s="166">
        <f>SUMIF('Division Lvl'!$A$2:$A$418,$B173,'Division Lvl'!K$2:K$418)</f>
        <v>0</v>
      </c>
      <c r="G173" s="166">
        <f>SUMIF('Division Lvl'!$A$2:$A$418,$B173,'Division Lvl'!L$2:L$418)</f>
        <v>0</v>
      </c>
      <c r="H173" s="166">
        <f>SUMIF('Division Lvl'!$A$2:$A$418,$B173,'Division Lvl'!M$2:M$418)</f>
        <v>0</v>
      </c>
      <c r="I173" s="166">
        <f>SUMIF('Division Lvl'!$A$2:$A$418,$B173,'Division Lvl'!N$2:N$418)</f>
        <v>0</v>
      </c>
      <c r="J173" s="166">
        <f>SUMIF('Division Lvl'!$A$2:$A$418,$B173,'Division Lvl'!O$2:O$418)</f>
        <v>0</v>
      </c>
      <c r="K173" s="166">
        <f>SUMIF('Division Lvl'!$A$2:$A$418,$B173,'Division Lvl'!P$2:P$418)</f>
        <v>0</v>
      </c>
      <c r="L173" s="166">
        <f>SUMIF('Division Lvl'!$A$2:$A$418,$B173,'Division Lvl'!Q$2:Q$418)</f>
        <v>0</v>
      </c>
      <c r="M173" s="167">
        <f>SUMIF('Division Lvl'!$A$2:$A$418,$B173,'Division Lvl'!R$2:R$418)</f>
        <v>0</v>
      </c>
      <c r="N173" s="168">
        <f>SUMIF('Division Lvl'!$A$2:$A$418,$B173,'Division Lvl'!X$2:X$418)</f>
        <v>340958.05</v>
      </c>
      <c r="O173" s="169">
        <f>SUMIF('Division Lvl'!$A$2:$A$418,$B173,'Division Lvl'!Y$2:Y$418)</f>
        <v>0</v>
      </c>
      <c r="P173" s="169">
        <f>SUMIF('Division Lvl'!$A$2:$A$418,$B173,'Division Lvl'!Z$2:Z$418)</f>
        <v>0</v>
      </c>
      <c r="Q173" s="169">
        <f>SUMIF('Division Lvl'!$A$2:$A$418,$B173,'Division Lvl'!AA$2:AA$418)</f>
        <v>0</v>
      </c>
      <c r="R173" s="169">
        <f>SUMIF('Division Lvl'!$A$2:$A$418,$B173,'Division Lvl'!AB$2:AB$418)</f>
        <v>0</v>
      </c>
      <c r="S173" s="169">
        <f>SUMIF('Division Lvl'!$A$2:$A$418,$B173,'Division Lvl'!AC$2:AC$418)</f>
        <v>0</v>
      </c>
      <c r="T173" s="169">
        <f>SUMIF('Division Lvl'!$A$2:$A$418,$B173,'Division Lvl'!AD$2:AD$418)</f>
        <v>0</v>
      </c>
      <c r="U173" s="169">
        <f>SUMIF('Division Lvl'!$A$2:$A$418,$B173,'Division Lvl'!AE$2:AE$418)</f>
        <v>0</v>
      </c>
      <c r="V173" s="170">
        <f>SUMIF('Division Lvl'!$A$2:$A$418,$B173,'Division Lvl'!AF$2:AF$418)</f>
        <v>0</v>
      </c>
      <c r="W173" s="170">
        <f>SUMIF('Division Lvl'!$A$2:$A$418,$B173,'Division Lvl'!AG$2:AG$418)</f>
        <v>0</v>
      </c>
      <c r="X173" s="165">
        <f t="shared" si="10"/>
        <v>332642</v>
      </c>
      <c r="Y173" s="171">
        <f t="shared" si="11"/>
        <v>340958.05</v>
      </c>
      <c r="Z173" s="172"/>
    </row>
    <row r="174" spans="1:26" x14ac:dyDescent="0.25">
      <c r="A174" s="163" t="str">
        <f>INDEX('Division Lvl'!$AO$2:$AO$418,MATCH(B174,'Division Lvl'!$A$2:$A$418,0))</f>
        <v>TS</v>
      </c>
      <c r="B174" s="164" t="s">
        <v>821</v>
      </c>
      <c r="C174" s="130" t="str">
        <f>INDEX('Division Lvl'!$B$2:$B$418,MATCH(B174,'Division Lvl'!$A$2:$A$418,0))</f>
        <v>Prospect ZS transformer replacement</v>
      </c>
      <c r="D174" s="165">
        <f>SUMIF('Division Lvl'!$A$2:$A$418,$B174,'Division Lvl'!I$2:I$418)</f>
        <v>29268</v>
      </c>
      <c r="E174" s="166">
        <f>SUMIF('Division Lvl'!$A$2:$A$418,$B174,'Division Lvl'!J$2:J$418)</f>
        <v>0</v>
      </c>
      <c r="F174" s="166">
        <f>SUMIF('Division Lvl'!$A$2:$A$418,$B174,'Division Lvl'!K$2:K$418)</f>
        <v>0</v>
      </c>
      <c r="G174" s="166">
        <f>SUMIF('Division Lvl'!$A$2:$A$418,$B174,'Division Lvl'!L$2:L$418)</f>
        <v>0</v>
      </c>
      <c r="H174" s="166">
        <f>SUMIF('Division Lvl'!$A$2:$A$418,$B174,'Division Lvl'!M$2:M$418)</f>
        <v>0</v>
      </c>
      <c r="I174" s="166">
        <f>SUMIF('Division Lvl'!$A$2:$A$418,$B174,'Division Lvl'!N$2:N$418)</f>
        <v>0</v>
      </c>
      <c r="J174" s="166">
        <f>SUMIF('Division Lvl'!$A$2:$A$418,$B174,'Division Lvl'!O$2:O$418)</f>
        <v>0</v>
      </c>
      <c r="K174" s="166">
        <f>SUMIF('Division Lvl'!$A$2:$A$418,$B174,'Division Lvl'!P$2:P$418)</f>
        <v>0</v>
      </c>
      <c r="L174" s="166">
        <f>SUMIF('Division Lvl'!$A$2:$A$418,$B174,'Division Lvl'!Q$2:Q$418)</f>
        <v>0</v>
      </c>
      <c r="M174" s="167">
        <f>SUMIF('Division Lvl'!$A$2:$A$418,$B174,'Division Lvl'!R$2:R$418)</f>
        <v>0</v>
      </c>
      <c r="N174" s="168">
        <f>SUMIF('Division Lvl'!$A$2:$A$418,$B174,'Division Lvl'!X$2:X$418)</f>
        <v>29999.699999999997</v>
      </c>
      <c r="O174" s="169">
        <f>SUMIF('Division Lvl'!$A$2:$A$418,$B174,'Division Lvl'!Y$2:Y$418)</f>
        <v>0</v>
      </c>
      <c r="P174" s="169">
        <f>SUMIF('Division Lvl'!$A$2:$A$418,$B174,'Division Lvl'!Z$2:Z$418)</f>
        <v>0</v>
      </c>
      <c r="Q174" s="169">
        <f>SUMIF('Division Lvl'!$A$2:$A$418,$B174,'Division Lvl'!AA$2:AA$418)</f>
        <v>0</v>
      </c>
      <c r="R174" s="169">
        <f>SUMIF('Division Lvl'!$A$2:$A$418,$B174,'Division Lvl'!AB$2:AB$418)</f>
        <v>0</v>
      </c>
      <c r="S174" s="169">
        <f>SUMIF('Division Lvl'!$A$2:$A$418,$B174,'Division Lvl'!AC$2:AC$418)</f>
        <v>0</v>
      </c>
      <c r="T174" s="169">
        <f>SUMIF('Division Lvl'!$A$2:$A$418,$B174,'Division Lvl'!AD$2:AD$418)</f>
        <v>0</v>
      </c>
      <c r="U174" s="169">
        <f>SUMIF('Division Lvl'!$A$2:$A$418,$B174,'Division Lvl'!AE$2:AE$418)</f>
        <v>0</v>
      </c>
      <c r="V174" s="170">
        <f>SUMIF('Division Lvl'!$A$2:$A$418,$B174,'Division Lvl'!AF$2:AF$418)</f>
        <v>0</v>
      </c>
      <c r="W174" s="170">
        <f>SUMIF('Division Lvl'!$A$2:$A$418,$B174,'Division Lvl'!AG$2:AG$418)</f>
        <v>0</v>
      </c>
      <c r="X174" s="165">
        <f t="shared" si="10"/>
        <v>29268</v>
      </c>
      <c r="Y174" s="171">
        <f t="shared" si="11"/>
        <v>29999.699999999997</v>
      </c>
      <c r="Z174" s="172"/>
    </row>
    <row r="175" spans="1:26" x14ac:dyDescent="0.25">
      <c r="A175" s="163" t="str">
        <f>INDEX('Division Lvl'!$AO$2:$AO$418,MATCH(B175,'Division Lvl'!$A$2:$A$418,0))</f>
        <v>TS</v>
      </c>
      <c r="B175" s="164" t="s">
        <v>822</v>
      </c>
      <c r="C175" s="130" t="str">
        <f>INDEX('Division Lvl'!$B$2:$B$418,MATCH(B175,'Division Lvl'!$A$2:$A$418,0))</f>
        <v>Albion Park ZS transformer replacement</v>
      </c>
      <c r="D175" s="165">
        <f>SUMIF('Division Lvl'!$A$2:$A$418,$B175,'Division Lvl'!I$2:I$418)</f>
        <v>1577261</v>
      </c>
      <c r="E175" s="166">
        <f>SUMIF('Division Lvl'!$A$2:$A$418,$B175,'Division Lvl'!J$2:J$418)</f>
        <v>0</v>
      </c>
      <c r="F175" s="166">
        <f>SUMIF('Division Lvl'!$A$2:$A$418,$B175,'Division Lvl'!K$2:K$418)</f>
        <v>0</v>
      </c>
      <c r="G175" s="166">
        <f>SUMIF('Division Lvl'!$A$2:$A$418,$B175,'Division Lvl'!L$2:L$418)</f>
        <v>0</v>
      </c>
      <c r="H175" s="166">
        <f>SUMIF('Division Lvl'!$A$2:$A$418,$B175,'Division Lvl'!M$2:M$418)</f>
        <v>0</v>
      </c>
      <c r="I175" s="166">
        <f>SUMIF('Division Lvl'!$A$2:$A$418,$B175,'Division Lvl'!N$2:N$418)</f>
        <v>0</v>
      </c>
      <c r="J175" s="166">
        <f>SUMIF('Division Lvl'!$A$2:$A$418,$B175,'Division Lvl'!O$2:O$418)</f>
        <v>0</v>
      </c>
      <c r="K175" s="166">
        <f>SUMIF('Division Lvl'!$A$2:$A$418,$B175,'Division Lvl'!P$2:P$418)</f>
        <v>0</v>
      </c>
      <c r="L175" s="166">
        <f>SUMIF('Division Lvl'!$A$2:$A$418,$B175,'Division Lvl'!Q$2:Q$418)</f>
        <v>0</v>
      </c>
      <c r="M175" s="167">
        <f>SUMIF('Division Lvl'!$A$2:$A$418,$B175,'Division Lvl'!R$2:R$418)</f>
        <v>0</v>
      </c>
      <c r="N175" s="168">
        <f>SUMIF('Division Lvl'!$A$2:$A$418,$B175,'Division Lvl'!X$2:X$418)</f>
        <v>1616692.5249999999</v>
      </c>
      <c r="O175" s="169">
        <f>SUMIF('Division Lvl'!$A$2:$A$418,$B175,'Division Lvl'!Y$2:Y$418)</f>
        <v>0</v>
      </c>
      <c r="P175" s="169">
        <f>SUMIF('Division Lvl'!$A$2:$A$418,$B175,'Division Lvl'!Z$2:Z$418)</f>
        <v>0</v>
      </c>
      <c r="Q175" s="169">
        <f>SUMIF('Division Lvl'!$A$2:$A$418,$B175,'Division Lvl'!AA$2:AA$418)</f>
        <v>0</v>
      </c>
      <c r="R175" s="169">
        <f>SUMIF('Division Lvl'!$A$2:$A$418,$B175,'Division Lvl'!AB$2:AB$418)</f>
        <v>0</v>
      </c>
      <c r="S175" s="169">
        <f>SUMIF('Division Lvl'!$A$2:$A$418,$B175,'Division Lvl'!AC$2:AC$418)</f>
        <v>0</v>
      </c>
      <c r="T175" s="169">
        <f>SUMIF('Division Lvl'!$A$2:$A$418,$B175,'Division Lvl'!AD$2:AD$418)</f>
        <v>0</v>
      </c>
      <c r="U175" s="169">
        <f>SUMIF('Division Lvl'!$A$2:$A$418,$B175,'Division Lvl'!AE$2:AE$418)</f>
        <v>0</v>
      </c>
      <c r="V175" s="170">
        <f>SUMIF('Division Lvl'!$A$2:$A$418,$B175,'Division Lvl'!AF$2:AF$418)</f>
        <v>0</v>
      </c>
      <c r="W175" s="170">
        <f>SUMIF('Division Lvl'!$A$2:$A$418,$B175,'Division Lvl'!AG$2:AG$418)</f>
        <v>0</v>
      </c>
      <c r="X175" s="165">
        <f t="shared" si="10"/>
        <v>1577261</v>
      </c>
      <c r="Y175" s="171">
        <f t="shared" si="11"/>
        <v>1616692.5249999999</v>
      </c>
      <c r="Z175" s="172"/>
    </row>
    <row r="176" spans="1:26" x14ac:dyDescent="0.25">
      <c r="A176" s="163" t="str">
        <f>INDEX('Division Lvl'!$AO$2:$AO$418,MATCH(B176,'Division Lvl'!$A$2:$A$418,0))</f>
        <v>TS</v>
      </c>
      <c r="B176" s="164" t="s">
        <v>1084</v>
      </c>
      <c r="C176" s="130" t="str">
        <f>INDEX('Division Lvl'!$B$2:$B$418,MATCH(B176,'Division Lvl'!$A$2:$A$418,0))</f>
        <v>Minto 66/11kV No 1 transformer replacement</v>
      </c>
      <c r="D176" s="165">
        <f>SUMIF('Division Lvl'!$A$2:$A$418,$B176,'Division Lvl'!I$2:I$418)</f>
        <v>1080563</v>
      </c>
      <c r="E176" s="166">
        <f>SUMIF('Division Lvl'!$A$2:$A$418,$B176,'Division Lvl'!J$2:J$418)</f>
        <v>0</v>
      </c>
      <c r="F176" s="166">
        <f>SUMIF('Division Lvl'!$A$2:$A$418,$B176,'Division Lvl'!K$2:K$418)</f>
        <v>0</v>
      </c>
      <c r="G176" s="166">
        <f>SUMIF('Division Lvl'!$A$2:$A$418,$B176,'Division Lvl'!L$2:L$418)</f>
        <v>0</v>
      </c>
      <c r="H176" s="166">
        <f>SUMIF('Division Lvl'!$A$2:$A$418,$B176,'Division Lvl'!M$2:M$418)</f>
        <v>0</v>
      </c>
      <c r="I176" s="166">
        <f>SUMIF('Division Lvl'!$A$2:$A$418,$B176,'Division Lvl'!N$2:N$418)</f>
        <v>0</v>
      </c>
      <c r="J176" s="166">
        <f>SUMIF('Division Lvl'!$A$2:$A$418,$B176,'Division Lvl'!O$2:O$418)</f>
        <v>0</v>
      </c>
      <c r="K176" s="166">
        <f>SUMIF('Division Lvl'!$A$2:$A$418,$B176,'Division Lvl'!P$2:P$418)</f>
        <v>0</v>
      </c>
      <c r="L176" s="166">
        <f>SUMIF('Division Lvl'!$A$2:$A$418,$B176,'Division Lvl'!Q$2:Q$418)</f>
        <v>0</v>
      </c>
      <c r="M176" s="167">
        <f>SUMIF('Division Lvl'!$A$2:$A$418,$B176,'Division Lvl'!R$2:R$418)</f>
        <v>0</v>
      </c>
      <c r="N176" s="168">
        <f>SUMIF('Division Lvl'!$A$2:$A$418,$B176,'Division Lvl'!X$2:X$418)</f>
        <v>1107577.075</v>
      </c>
      <c r="O176" s="169">
        <f>SUMIF('Division Lvl'!$A$2:$A$418,$B176,'Division Lvl'!Y$2:Y$418)</f>
        <v>0</v>
      </c>
      <c r="P176" s="169">
        <f>SUMIF('Division Lvl'!$A$2:$A$418,$B176,'Division Lvl'!Z$2:Z$418)</f>
        <v>0</v>
      </c>
      <c r="Q176" s="169">
        <f>SUMIF('Division Lvl'!$A$2:$A$418,$B176,'Division Lvl'!AA$2:AA$418)</f>
        <v>0</v>
      </c>
      <c r="R176" s="169">
        <f>SUMIF('Division Lvl'!$A$2:$A$418,$B176,'Division Lvl'!AB$2:AB$418)</f>
        <v>0</v>
      </c>
      <c r="S176" s="169">
        <f>SUMIF('Division Lvl'!$A$2:$A$418,$B176,'Division Lvl'!AC$2:AC$418)</f>
        <v>0</v>
      </c>
      <c r="T176" s="169">
        <f>SUMIF('Division Lvl'!$A$2:$A$418,$B176,'Division Lvl'!AD$2:AD$418)</f>
        <v>0</v>
      </c>
      <c r="U176" s="169">
        <f>SUMIF('Division Lvl'!$A$2:$A$418,$B176,'Division Lvl'!AE$2:AE$418)</f>
        <v>0</v>
      </c>
      <c r="V176" s="170">
        <f>SUMIF('Division Lvl'!$A$2:$A$418,$B176,'Division Lvl'!AF$2:AF$418)</f>
        <v>0</v>
      </c>
      <c r="W176" s="170">
        <f>SUMIF('Division Lvl'!$A$2:$A$418,$B176,'Division Lvl'!AG$2:AG$418)</f>
        <v>0</v>
      </c>
      <c r="X176" s="165">
        <f t="shared" si="10"/>
        <v>1080563</v>
      </c>
      <c r="Y176" s="171">
        <f t="shared" si="11"/>
        <v>1107577.075</v>
      </c>
      <c r="Z176" s="172"/>
    </row>
    <row r="177" spans="1:26" x14ac:dyDescent="0.25">
      <c r="A177" s="163" t="str">
        <f>INDEX('Division Lvl'!$AO$2:$AO$418,MATCH(B177,'Division Lvl'!$A$2:$A$418,0))</f>
        <v>TS</v>
      </c>
      <c r="B177" s="164" t="s">
        <v>885</v>
      </c>
      <c r="C177" s="130" t="str">
        <f>INDEX('Division Lvl'!$B$2:$B$418,MATCH(B177,'Division Lvl'!$A$2:$A$418,0))</f>
        <v>11kV zone substation switchboard replacement</v>
      </c>
      <c r="D177" s="165">
        <f>SUMIF('Division Lvl'!$A$2:$A$418,$B177,'Division Lvl'!I$2:I$418)</f>
        <v>0</v>
      </c>
      <c r="E177" s="166">
        <f>SUMIF('Division Lvl'!$A$2:$A$418,$B177,'Division Lvl'!J$2:J$418)</f>
        <v>4000000</v>
      </c>
      <c r="F177" s="166">
        <f>SUMIF('Division Lvl'!$A$2:$A$418,$B177,'Division Lvl'!K$2:K$418)</f>
        <v>4000000</v>
      </c>
      <c r="G177" s="166">
        <f>SUMIF('Division Lvl'!$A$2:$A$418,$B177,'Division Lvl'!L$2:L$418)</f>
        <v>8000000</v>
      </c>
      <c r="H177" s="166">
        <f>SUMIF('Division Lvl'!$A$2:$A$418,$B177,'Division Lvl'!M$2:M$418)</f>
        <v>12000000</v>
      </c>
      <c r="I177" s="166">
        <f>SUMIF('Division Lvl'!$A$2:$A$418,$B177,'Division Lvl'!N$2:N$418)</f>
        <v>4000000</v>
      </c>
      <c r="J177" s="166">
        <f>SUMIF('Division Lvl'!$A$2:$A$418,$B177,'Division Lvl'!O$2:O$418)</f>
        <v>4000000</v>
      </c>
      <c r="K177" s="166">
        <f>SUMIF('Division Lvl'!$A$2:$A$418,$B177,'Division Lvl'!P$2:P$418)</f>
        <v>4000000</v>
      </c>
      <c r="L177" s="166">
        <f>SUMIF('Division Lvl'!$A$2:$A$418,$B177,'Division Lvl'!Q$2:Q$418)</f>
        <v>4000000</v>
      </c>
      <c r="M177" s="167">
        <f>SUMIF('Division Lvl'!$A$2:$A$418,$B177,'Division Lvl'!R$2:R$418)</f>
        <v>4000000</v>
      </c>
      <c r="N177" s="168">
        <f>SUMIF('Division Lvl'!$A$2:$A$418,$B177,'Division Lvl'!X$2:X$418)</f>
        <v>0</v>
      </c>
      <c r="O177" s="169">
        <f>SUMIF('Division Lvl'!$A$2:$A$418,$B177,'Division Lvl'!Y$2:Y$418)</f>
        <v>4202500</v>
      </c>
      <c r="P177" s="169">
        <f>SUMIF('Division Lvl'!$A$2:$A$418,$B177,'Division Lvl'!Z$2:Z$418)</f>
        <v>4307562.4999999991</v>
      </c>
      <c r="Q177" s="169">
        <f>SUMIF('Division Lvl'!$A$2:$A$418,$B177,'Division Lvl'!AA$2:AA$418)</f>
        <v>8830503.1249999981</v>
      </c>
      <c r="R177" s="169">
        <f>SUMIF('Division Lvl'!$A$2:$A$418,$B177,'Division Lvl'!AB$2:AB$418)</f>
        <v>13576898.554687496</v>
      </c>
      <c r="S177" s="169">
        <f>SUMIF('Division Lvl'!$A$2:$A$418,$B177,'Division Lvl'!AC$2:AC$418)</f>
        <v>4638773.6728515606</v>
      </c>
      <c r="T177" s="169">
        <f>SUMIF('Division Lvl'!$A$2:$A$418,$B177,'Division Lvl'!AD$2:AD$418)</f>
        <v>4754743.0146728503</v>
      </c>
      <c r="U177" s="169">
        <f>SUMIF('Division Lvl'!$A$2:$A$418,$B177,'Division Lvl'!AE$2:AE$418)</f>
        <v>4873611.5900396705</v>
      </c>
      <c r="V177" s="170">
        <f>SUMIF('Division Lvl'!$A$2:$A$418,$B177,'Division Lvl'!AF$2:AF$418)</f>
        <v>4995451.8797906619</v>
      </c>
      <c r="W177" s="170">
        <f>SUMIF('Division Lvl'!$A$2:$A$418,$B177,'Division Lvl'!AG$2:AG$418)</f>
        <v>5120338.1767854281</v>
      </c>
      <c r="X177" s="165">
        <f t="shared" si="10"/>
        <v>48000000</v>
      </c>
      <c r="Y177" s="171">
        <f t="shared" si="11"/>
        <v>55300382.513827667</v>
      </c>
      <c r="Z177" s="172"/>
    </row>
    <row r="178" spans="1:26" x14ac:dyDescent="0.25">
      <c r="A178" s="163" t="str">
        <f>INDEX('Division Lvl'!$AO$2:$AO$418,MATCH(B178,'Division Lvl'!$A$2:$A$418,0))</f>
        <v>TS</v>
      </c>
      <c r="B178" s="164" t="s">
        <v>886</v>
      </c>
      <c r="C178" s="130" t="str">
        <f>INDEX('Division Lvl'!$B$2:$B$418,MATCH(B178,'Division Lvl'!$A$2:$A$418,0))</f>
        <v>North Rocks ZS 11kV switchboard replacement</v>
      </c>
      <c r="D178" s="165">
        <f>SUMIF('Division Lvl'!$A$2:$A$418,$B178,'Division Lvl'!I$2:I$418)</f>
        <v>777546</v>
      </c>
      <c r="E178" s="166">
        <f>SUMIF('Division Lvl'!$A$2:$A$418,$B178,'Division Lvl'!J$2:J$418)</f>
        <v>36169</v>
      </c>
      <c r="F178" s="166">
        <f>SUMIF('Division Lvl'!$A$2:$A$418,$B178,'Division Lvl'!K$2:K$418)</f>
        <v>0</v>
      </c>
      <c r="G178" s="166">
        <f>SUMIF('Division Lvl'!$A$2:$A$418,$B178,'Division Lvl'!L$2:L$418)</f>
        <v>0</v>
      </c>
      <c r="H178" s="166">
        <f>SUMIF('Division Lvl'!$A$2:$A$418,$B178,'Division Lvl'!M$2:M$418)</f>
        <v>0</v>
      </c>
      <c r="I178" s="166">
        <f>SUMIF('Division Lvl'!$A$2:$A$418,$B178,'Division Lvl'!N$2:N$418)</f>
        <v>0</v>
      </c>
      <c r="J178" s="166">
        <f>SUMIF('Division Lvl'!$A$2:$A$418,$B178,'Division Lvl'!O$2:O$418)</f>
        <v>0</v>
      </c>
      <c r="K178" s="166">
        <f>SUMIF('Division Lvl'!$A$2:$A$418,$B178,'Division Lvl'!P$2:P$418)</f>
        <v>0</v>
      </c>
      <c r="L178" s="166">
        <f>SUMIF('Division Lvl'!$A$2:$A$418,$B178,'Division Lvl'!Q$2:Q$418)</f>
        <v>0</v>
      </c>
      <c r="M178" s="167">
        <f>SUMIF('Division Lvl'!$A$2:$A$418,$B178,'Division Lvl'!R$2:R$418)</f>
        <v>0</v>
      </c>
      <c r="N178" s="168">
        <f>SUMIF('Division Lvl'!$A$2:$A$418,$B178,'Division Lvl'!X$2:X$418)</f>
        <v>796984.64999999991</v>
      </c>
      <c r="O178" s="169">
        <f>SUMIF('Division Lvl'!$A$2:$A$418,$B178,'Division Lvl'!Y$2:Y$418)</f>
        <v>38000.055624999994</v>
      </c>
      <c r="P178" s="169">
        <f>SUMIF('Division Lvl'!$A$2:$A$418,$B178,'Division Lvl'!Z$2:Z$418)</f>
        <v>0</v>
      </c>
      <c r="Q178" s="169">
        <f>SUMIF('Division Lvl'!$A$2:$A$418,$B178,'Division Lvl'!AA$2:AA$418)</f>
        <v>0</v>
      </c>
      <c r="R178" s="169">
        <f>SUMIF('Division Lvl'!$A$2:$A$418,$B178,'Division Lvl'!AB$2:AB$418)</f>
        <v>0</v>
      </c>
      <c r="S178" s="169">
        <f>SUMIF('Division Lvl'!$A$2:$A$418,$B178,'Division Lvl'!AC$2:AC$418)</f>
        <v>0</v>
      </c>
      <c r="T178" s="169">
        <f>SUMIF('Division Lvl'!$A$2:$A$418,$B178,'Division Lvl'!AD$2:AD$418)</f>
        <v>0</v>
      </c>
      <c r="U178" s="169">
        <f>SUMIF('Division Lvl'!$A$2:$A$418,$B178,'Division Lvl'!AE$2:AE$418)</f>
        <v>0</v>
      </c>
      <c r="V178" s="170">
        <f>SUMIF('Division Lvl'!$A$2:$A$418,$B178,'Division Lvl'!AF$2:AF$418)</f>
        <v>0</v>
      </c>
      <c r="W178" s="170">
        <f>SUMIF('Division Lvl'!$A$2:$A$418,$B178,'Division Lvl'!AG$2:AG$418)</f>
        <v>0</v>
      </c>
      <c r="X178" s="165">
        <f t="shared" si="10"/>
        <v>813715</v>
      </c>
      <c r="Y178" s="171">
        <f t="shared" si="11"/>
        <v>834984.70562499994</v>
      </c>
      <c r="Z178" s="172"/>
    </row>
    <row r="179" spans="1:26" x14ac:dyDescent="0.25">
      <c r="A179" s="163" t="str">
        <f>INDEX('Division Lvl'!$AO$2:$AO$418,MATCH(B179,'Division Lvl'!$A$2:$A$418,0))</f>
        <v>TS</v>
      </c>
      <c r="B179" s="164" t="s">
        <v>887</v>
      </c>
      <c r="C179" s="130" t="str">
        <f>INDEX('Division Lvl'!$B$2:$B$418,MATCH(B179,'Division Lvl'!$A$2:$A$418,0))</f>
        <v>Kellyville ZS 11kV switchboard replacement</v>
      </c>
      <c r="D179" s="165">
        <f>SUMIF('Division Lvl'!$A$2:$A$418,$B179,'Division Lvl'!I$2:I$418)</f>
        <v>953171</v>
      </c>
      <c r="E179" s="166">
        <f>SUMIF('Division Lvl'!$A$2:$A$418,$B179,'Division Lvl'!J$2:J$418)</f>
        <v>265366</v>
      </c>
      <c r="F179" s="166">
        <f>SUMIF('Division Lvl'!$A$2:$A$418,$B179,'Division Lvl'!K$2:K$418)</f>
        <v>0</v>
      </c>
      <c r="G179" s="166">
        <f>SUMIF('Division Lvl'!$A$2:$A$418,$B179,'Division Lvl'!L$2:L$418)</f>
        <v>0</v>
      </c>
      <c r="H179" s="166">
        <f>SUMIF('Division Lvl'!$A$2:$A$418,$B179,'Division Lvl'!M$2:M$418)</f>
        <v>0</v>
      </c>
      <c r="I179" s="166">
        <f>SUMIF('Division Lvl'!$A$2:$A$418,$B179,'Division Lvl'!N$2:N$418)</f>
        <v>0</v>
      </c>
      <c r="J179" s="166">
        <f>SUMIF('Division Lvl'!$A$2:$A$418,$B179,'Division Lvl'!O$2:O$418)</f>
        <v>0</v>
      </c>
      <c r="K179" s="166">
        <f>SUMIF('Division Lvl'!$A$2:$A$418,$B179,'Division Lvl'!P$2:P$418)</f>
        <v>0</v>
      </c>
      <c r="L179" s="166">
        <f>SUMIF('Division Lvl'!$A$2:$A$418,$B179,'Division Lvl'!Q$2:Q$418)</f>
        <v>0</v>
      </c>
      <c r="M179" s="167">
        <f>SUMIF('Division Lvl'!$A$2:$A$418,$B179,'Division Lvl'!R$2:R$418)</f>
        <v>0</v>
      </c>
      <c r="N179" s="168">
        <f>SUMIF('Division Lvl'!$A$2:$A$418,$B179,'Division Lvl'!X$2:X$418)</f>
        <v>977000.27499999991</v>
      </c>
      <c r="O179" s="169">
        <f>SUMIF('Division Lvl'!$A$2:$A$418,$B179,'Division Lvl'!Y$2:Y$418)</f>
        <v>278800.15375</v>
      </c>
      <c r="P179" s="169">
        <f>SUMIF('Division Lvl'!$A$2:$A$418,$B179,'Division Lvl'!Z$2:Z$418)</f>
        <v>0</v>
      </c>
      <c r="Q179" s="169">
        <f>SUMIF('Division Lvl'!$A$2:$A$418,$B179,'Division Lvl'!AA$2:AA$418)</f>
        <v>0</v>
      </c>
      <c r="R179" s="169">
        <f>SUMIF('Division Lvl'!$A$2:$A$418,$B179,'Division Lvl'!AB$2:AB$418)</f>
        <v>0</v>
      </c>
      <c r="S179" s="169">
        <f>SUMIF('Division Lvl'!$A$2:$A$418,$B179,'Division Lvl'!AC$2:AC$418)</f>
        <v>0</v>
      </c>
      <c r="T179" s="169">
        <f>SUMIF('Division Lvl'!$A$2:$A$418,$B179,'Division Lvl'!AD$2:AD$418)</f>
        <v>0</v>
      </c>
      <c r="U179" s="169">
        <f>SUMIF('Division Lvl'!$A$2:$A$418,$B179,'Division Lvl'!AE$2:AE$418)</f>
        <v>0</v>
      </c>
      <c r="V179" s="170">
        <f>SUMIF('Division Lvl'!$A$2:$A$418,$B179,'Division Lvl'!AF$2:AF$418)</f>
        <v>0</v>
      </c>
      <c r="W179" s="170">
        <f>SUMIF('Division Lvl'!$A$2:$A$418,$B179,'Division Lvl'!AG$2:AG$418)</f>
        <v>0</v>
      </c>
      <c r="X179" s="165">
        <f t="shared" si="10"/>
        <v>1218537</v>
      </c>
      <c r="Y179" s="171">
        <f t="shared" si="11"/>
        <v>1255800.42875</v>
      </c>
      <c r="Z179" s="172"/>
    </row>
    <row r="180" spans="1:26" x14ac:dyDescent="0.25">
      <c r="A180" s="163" t="str">
        <f>INDEX('Division Lvl'!$AO$2:$AO$418,MATCH(B180,'Division Lvl'!$A$2:$A$418,0))</f>
        <v>TS</v>
      </c>
      <c r="B180" s="164" t="s">
        <v>888</v>
      </c>
      <c r="C180" s="130" t="str">
        <f>INDEX('Division Lvl'!$B$2:$B$418,MATCH(B180,'Division Lvl'!$A$2:$A$418,0))</f>
        <v>Horsley Park ZS 11kV switchboard replacement</v>
      </c>
      <c r="D180" s="165">
        <f>SUMIF('Division Lvl'!$A$2:$A$418,$B180,'Division Lvl'!I$2:I$418)</f>
        <v>424390</v>
      </c>
      <c r="E180" s="166">
        <f>SUMIF('Division Lvl'!$A$2:$A$418,$B180,'Division Lvl'!J$2:J$418)</f>
        <v>0</v>
      </c>
      <c r="F180" s="166">
        <f>SUMIF('Division Lvl'!$A$2:$A$418,$B180,'Division Lvl'!K$2:K$418)</f>
        <v>0</v>
      </c>
      <c r="G180" s="166">
        <f>SUMIF('Division Lvl'!$A$2:$A$418,$B180,'Division Lvl'!L$2:L$418)</f>
        <v>0</v>
      </c>
      <c r="H180" s="166">
        <f>SUMIF('Division Lvl'!$A$2:$A$418,$B180,'Division Lvl'!M$2:M$418)</f>
        <v>0</v>
      </c>
      <c r="I180" s="166">
        <f>SUMIF('Division Lvl'!$A$2:$A$418,$B180,'Division Lvl'!N$2:N$418)</f>
        <v>0</v>
      </c>
      <c r="J180" s="166">
        <f>SUMIF('Division Lvl'!$A$2:$A$418,$B180,'Division Lvl'!O$2:O$418)</f>
        <v>0</v>
      </c>
      <c r="K180" s="166">
        <f>SUMIF('Division Lvl'!$A$2:$A$418,$B180,'Division Lvl'!P$2:P$418)</f>
        <v>0</v>
      </c>
      <c r="L180" s="166">
        <f>SUMIF('Division Lvl'!$A$2:$A$418,$B180,'Division Lvl'!Q$2:Q$418)</f>
        <v>0</v>
      </c>
      <c r="M180" s="167">
        <f>SUMIF('Division Lvl'!$A$2:$A$418,$B180,'Division Lvl'!R$2:R$418)</f>
        <v>0</v>
      </c>
      <c r="N180" s="168">
        <f>SUMIF('Division Lvl'!$A$2:$A$418,$B180,'Division Lvl'!X$2:X$418)</f>
        <v>434999.74999999994</v>
      </c>
      <c r="O180" s="169">
        <f>SUMIF('Division Lvl'!$A$2:$A$418,$B180,'Division Lvl'!Y$2:Y$418)</f>
        <v>0</v>
      </c>
      <c r="P180" s="169">
        <f>SUMIF('Division Lvl'!$A$2:$A$418,$B180,'Division Lvl'!Z$2:Z$418)</f>
        <v>0</v>
      </c>
      <c r="Q180" s="169">
        <f>SUMIF('Division Lvl'!$A$2:$A$418,$B180,'Division Lvl'!AA$2:AA$418)</f>
        <v>0</v>
      </c>
      <c r="R180" s="169">
        <f>SUMIF('Division Lvl'!$A$2:$A$418,$B180,'Division Lvl'!AB$2:AB$418)</f>
        <v>0</v>
      </c>
      <c r="S180" s="169">
        <f>SUMIF('Division Lvl'!$A$2:$A$418,$B180,'Division Lvl'!AC$2:AC$418)</f>
        <v>0</v>
      </c>
      <c r="T180" s="169">
        <f>SUMIF('Division Lvl'!$A$2:$A$418,$B180,'Division Lvl'!AD$2:AD$418)</f>
        <v>0</v>
      </c>
      <c r="U180" s="169">
        <f>SUMIF('Division Lvl'!$A$2:$A$418,$B180,'Division Lvl'!AE$2:AE$418)</f>
        <v>0</v>
      </c>
      <c r="V180" s="170">
        <f>SUMIF('Division Lvl'!$A$2:$A$418,$B180,'Division Lvl'!AF$2:AF$418)</f>
        <v>0</v>
      </c>
      <c r="W180" s="170">
        <f>SUMIF('Division Lvl'!$A$2:$A$418,$B180,'Division Lvl'!AG$2:AG$418)</f>
        <v>0</v>
      </c>
      <c r="X180" s="165">
        <f t="shared" si="10"/>
        <v>424390</v>
      </c>
      <c r="Y180" s="171">
        <f t="shared" si="11"/>
        <v>434999.74999999994</v>
      </c>
      <c r="Z180" s="172"/>
    </row>
    <row r="181" spans="1:26" x14ac:dyDescent="0.25">
      <c r="A181" s="163" t="str">
        <f>INDEX('Division Lvl'!$AO$2:$AO$418,MATCH(B181,'Division Lvl'!$A$2:$A$418,0))</f>
        <v>TS</v>
      </c>
      <c r="B181" s="164" t="s">
        <v>889</v>
      </c>
      <c r="C181" s="130" t="str">
        <f>INDEX('Division Lvl'!$B$2:$B$418,MATCH(B181,'Division Lvl'!$A$2:$A$418,0))</f>
        <v>Port Central ZS 11kV switchboard replacement</v>
      </c>
      <c r="D181" s="165">
        <f>SUMIF('Division Lvl'!$A$2:$A$418,$B181,'Division Lvl'!I$2:I$418)</f>
        <v>488652</v>
      </c>
      <c r="E181" s="166">
        <f>SUMIF('Division Lvl'!$A$2:$A$418,$B181,'Division Lvl'!J$2:J$418)</f>
        <v>0</v>
      </c>
      <c r="F181" s="166">
        <f>SUMIF('Division Lvl'!$A$2:$A$418,$B181,'Division Lvl'!K$2:K$418)</f>
        <v>0</v>
      </c>
      <c r="G181" s="166">
        <f>SUMIF('Division Lvl'!$A$2:$A$418,$B181,'Division Lvl'!L$2:L$418)</f>
        <v>0</v>
      </c>
      <c r="H181" s="166">
        <f>SUMIF('Division Lvl'!$A$2:$A$418,$B181,'Division Lvl'!M$2:M$418)</f>
        <v>0</v>
      </c>
      <c r="I181" s="166">
        <f>SUMIF('Division Lvl'!$A$2:$A$418,$B181,'Division Lvl'!N$2:N$418)</f>
        <v>0</v>
      </c>
      <c r="J181" s="166">
        <f>SUMIF('Division Lvl'!$A$2:$A$418,$B181,'Division Lvl'!O$2:O$418)</f>
        <v>0</v>
      </c>
      <c r="K181" s="166">
        <f>SUMIF('Division Lvl'!$A$2:$A$418,$B181,'Division Lvl'!P$2:P$418)</f>
        <v>0</v>
      </c>
      <c r="L181" s="166">
        <f>SUMIF('Division Lvl'!$A$2:$A$418,$B181,'Division Lvl'!Q$2:Q$418)</f>
        <v>0</v>
      </c>
      <c r="M181" s="167">
        <f>SUMIF('Division Lvl'!$A$2:$A$418,$B181,'Division Lvl'!R$2:R$418)</f>
        <v>0</v>
      </c>
      <c r="N181" s="168">
        <f>SUMIF('Division Lvl'!$A$2:$A$418,$B181,'Division Lvl'!X$2:X$418)</f>
        <v>500868.29999999993</v>
      </c>
      <c r="O181" s="169">
        <f>SUMIF('Division Lvl'!$A$2:$A$418,$B181,'Division Lvl'!Y$2:Y$418)</f>
        <v>0</v>
      </c>
      <c r="P181" s="169">
        <f>SUMIF('Division Lvl'!$A$2:$A$418,$B181,'Division Lvl'!Z$2:Z$418)</f>
        <v>0</v>
      </c>
      <c r="Q181" s="169">
        <f>SUMIF('Division Lvl'!$A$2:$A$418,$B181,'Division Lvl'!AA$2:AA$418)</f>
        <v>0</v>
      </c>
      <c r="R181" s="169">
        <f>SUMIF('Division Lvl'!$A$2:$A$418,$B181,'Division Lvl'!AB$2:AB$418)</f>
        <v>0</v>
      </c>
      <c r="S181" s="169">
        <f>SUMIF('Division Lvl'!$A$2:$A$418,$B181,'Division Lvl'!AC$2:AC$418)</f>
        <v>0</v>
      </c>
      <c r="T181" s="169">
        <f>SUMIF('Division Lvl'!$A$2:$A$418,$B181,'Division Lvl'!AD$2:AD$418)</f>
        <v>0</v>
      </c>
      <c r="U181" s="169">
        <f>SUMIF('Division Lvl'!$A$2:$A$418,$B181,'Division Lvl'!AE$2:AE$418)</f>
        <v>0</v>
      </c>
      <c r="V181" s="170">
        <f>SUMIF('Division Lvl'!$A$2:$A$418,$B181,'Division Lvl'!AF$2:AF$418)</f>
        <v>0</v>
      </c>
      <c r="W181" s="170">
        <f>SUMIF('Division Lvl'!$A$2:$A$418,$B181,'Division Lvl'!AG$2:AG$418)</f>
        <v>0</v>
      </c>
      <c r="X181" s="165">
        <f t="shared" si="10"/>
        <v>488652</v>
      </c>
      <c r="Y181" s="171">
        <f t="shared" si="11"/>
        <v>500868.29999999993</v>
      </c>
      <c r="Z181" s="172"/>
    </row>
    <row r="182" spans="1:26" x14ac:dyDescent="0.25">
      <c r="A182" s="163" t="str">
        <f>INDEX('Division Lvl'!$AO$2:$AO$418,MATCH(B182,'Division Lvl'!$A$2:$A$418,0))</f>
        <v>UR</v>
      </c>
      <c r="B182" s="175" t="s">
        <v>99</v>
      </c>
      <c r="C182" s="130" t="str">
        <f>INDEX('Division Lvl'!$B$2:$B$418,MATCH(B182,'Division Lvl'!$A$2:$A$418,0))</f>
        <v>Underground residential</v>
      </c>
      <c r="D182" s="165">
        <f>SUMIF('Division Lvl'!$A$2:$A$418,$B182,'Division Lvl'!I$2:I$418)</f>
        <v>21659051</v>
      </c>
      <c r="E182" s="166">
        <f>SUMIF('Division Lvl'!$A$2:$A$418,$B182,'Division Lvl'!J$2:J$418)</f>
        <v>14600685</v>
      </c>
      <c r="F182" s="166">
        <f>SUMIF('Division Lvl'!$A$2:$A$418,$B182,'Division Lvl'!K$2:K$418)</f>
        <v>11758786</v>
      </c>
      <c r="G182" s="166">
        <f>SUMIF('Division Lvl'!$A$2:$A$418,$B182,'Division Lvl'!L$2:L$418)</f>
        <v>11056595</v>
      </c>
      <c r="H182" s="166">
        <f>SUMIF('Division Lvl'!$A$2:$A$418,$B182,'Division Lvl'!M$2:M$418)</f>
        <v>10803669</v>
      </c>
      <c r="I182" s="166">
        <f>SUMIF('Division Lvl'!$A$2:$A$418,$B182,'Division Lvl'!N$2:N$418)</f>
        <v>10803669</v>
      </c>
      <c r="J182" s="166">
        <f>SUMIF('Division Lvl'!$A$2:$A$418,$B182,'Division Lvl'!O$2:O$418)</f>
        <v>10803669</v>
      </c>
      <c r="K182" s="166">
        <f>SUMIF('Division Lvl'!$A$2:$A$418,$B182,'Division Lvl'!P$2:P$418)</f>
        <v>10803669</v>
      </c>
      <c r="L182" s="166">
        <f>SUMIF('Division Lvl'!$A$2:$A$418,$B182,'Division Lvl'!Q$2:Q$418)</f>
        <v>10803669</v>
      </c>
      <c r="M182" s="167">
        <f>SUMIF('Division Lvl'!$A$2:$A$418,$B182,'Division Lvl'!R$2:R$418)</f>
        <v>10803669</v>
      </c>
      <c r="N182" s="168">
        <f>SUMIF('Division Lvl'!$A$2:$A$418,$B182,'Division Lvl'!X$2:X$418)</f>
        <v>22200527.274999999</v>
      </c>
      <c r="O182" s="169">
        <f>SUMIF('Division Lvl'!$A$2:$A$418,$B182,'Division Lvl'!Y$2:Y$418)</f>
        <v>15339844.678125</v>
      </c>
      <c r="P182" s="169">
        <f>SUMIF('Division Lvl'!$A$2:$A$418,$B182,'Division Lvl'!Z$2:Z$418)</f>
        <v>12662926.404781248</v>
      </c>
      <c r="Q182" s="169">
        <f>SUMIF('Division Lvl'!$A$2:$A$418,$B182,'Division Lvl'!AA$2:AA$418)</f>
        <v>12204412.08741992</v>
      </c>
      <c r="R182" s="169">
        <f>SUMIF('Division Lvl'!$A$2:$A$418,$B182,'Division Lvl'!AB$2:AB$418)</f>
        <v>12223359.835951842</v>
      </c>
      <c r="S182" s="169">
        <f>SUMIF('Division Lvl'!$A$2:$A$418,$B182,'Division Lvl'!AC$2:AC$418)</f>
        <v>12528943.831850637</v>
      </c>
      <c r="T182" s="169">
        <f>SUMIF('Division Lvl'!$A$2:$A$418,$B182,'Division Lvl'!AD$2:AD$418)</f>
        <v>12842167.427646903</v>
      </c>
      <c r="U182" s="169">
        <f>SUMIF('Division Lvl'!$A$2:$A$418,$B182,'Division Lvl'!AE$2:AE$418)</f>
        <v>13163221.613338076</v>
      </c>
      <c r="V182" s="170">
        <f>SUMIF('Division Lvl'!$A$2:$A$418,$B182,'Division Lvl'!AF$2:AF$418)</f>
        <v>13492302.153671525</v>
      </c>
      <c r="W182" s="170">
        <f>SUMIF('Division Lvl'!$A$2:$A$418,$B182,'Division Lvl'!AG$2:AG$418)</f>
        <v>13829609.707513314</v>
      </c>
      <c r="X182" s="165">
        <f t="shared" si="10"/>
        <v>123897131</v>
      </c>
      <c r="Y182" s="171">
        <f t="shared" si="11"/>
        <v>140487315.01529846</v>
      </c>
      <c r="Z182" s="172"/>
    </row>
    <row r="184" spans="1:26" x14ac:dyDescent="0.25">
      <c r="A184" s="163"/>
      <c r="B184" s="177" t="s">
        <v>162</v>
      </c>
      <c r="C184" s="178" t="s">
        <v>180</v>
      </c>
      <c r="D184" s="165">
        <f>'Division Lvl'!I419</f>
        <v>6283900.8864677213</v>
      </c>
      <c r="E184" s="166">
        <f>'Division Lvl'!J419</f>
        <v>6382175.5445077857</v>
      </c>
      <c r="F184" s="166">
        <f>'Division Lvl'!K419</f>
        <v>6686467.7531523397</v>
      </c>
      <c r="G184" s="166">
        <f>'Division Lvl'!L419</f>
        <v>6495126.3572923364</v>
      </c>
      <c r="H184" s="166">
        <f>'Division Lvl'!M419</f>
        <v>6714861.539615334</v>
      </c>
      <c r="I184" s="166">
        <f>'Division Lvl'!N419</f>
        <v>7423719.2766590593</v>
      </c>
      <c r="J184" s="166">
        <f>'Division Lvl'!O419</f>
        <v>7683873.5145178428</v>
      </c>
      <c r="K184" s="166">
        <f>'Division Lvl'!P419</f>
        <v>7944102.7058396908</v>
      </c>
      <c r="L184" s="166">
        <f>'Division Lvl'!Q419</f>
        <v>8085985.7683156794</v>
      </c>
      <c r="M184" s="167">
        <f>'Division Lvl'!R419</f>
        <v>8183178.697874113</v>
      </c>
      <c r="N184" s="168">
        <f>'Division Lvl'!X419</f>
        <v>6440998.4086294137</v>
      </c>
      <c r="O184" s="169">
        <f>'Division Lvl'!Y419</f>
        <v>6705273.1814484922</v>
      </c>
      <c r="P184" s="169">
        <f>'Division Lvl'!Z419</f>
        <v>7200594.4377345685</v>
      </c>
      <c r="Q184" s="169">
        <f>'Division Lvl'!AA419</f>
        <v>7169404.1994174784</v>
      </c>
      <c r="R184" s="169">
        <f>'Division Lvl'!AB419</f>
        <v>7597249.494344173</v>
      </c>
      <c r="S184" s="169">
        <f>'Division Lvl'!AC419</f>
        <v>8609238.3838016689</v>
      </c>
      <c r="T184" s="169">
        <f>'Division Lvl'!AD419</f>
        <v>9133710.9796958584</v>
      </c>
      <c r="U184" s="169">
        <f>'Division Lvl'!AE419</f>
        <v>9679117.7549114563</v>
      </c>
      <c r="V184" s="170">
        <f>'Division Lvl'!AF419</f>
        <v>10098288.201573275</v>
      </c>
      <c r="W184" s="170">
        <f>'Division Lvl'!AG419</f>
        <v>10475160.573545523</v>
      </c>
      <c r="X184" s="165">
        <f t="shared" ref="X184:X185" si="12">SUM(D184:M184)</f>
        <v>71883392.044241905</v>
      </c>
      <c r="Y184" s="171">
        <f t="shared" ref="Y184:Y185" si="13">SUM(N184:W184)</f>
        <v>83109035.615101904</v>
      </c>
    </row>
    <row r="185" spans="1:26" x14ac:dyDescent="0.25">
      <c r="A185" s="163"/>
      <c r="B185" s="175" t="s">
        <v>163</v>
      </c>
      <c r="C185" s="130" t="s">
        <v>181</v>
      </c>
      <c r="D185" s="165">
        <f>'Division Lvl'!I420</f>
        <v>73106139.081208169</v>
      </c>
      <c r="E185" s="166">
        <f>'Division Lvl'!J420</f>
        <v>73273110.103678629</v>
      </c>
      <c r="F185" s="166">
        <f>'Division Lvl'!K420</f>
        <v>73775204.556416273</v>
      </c>
      <c r="G185" s="166">
        <f>'Division Lvl'!L420</f>
        <v>73462071.757048041</v>
      </c>
      <c r="H185" s="166">
        <f>'Division Lvl'!M420</f>
        <v>73820942.420613334</v>
      </c>
      <c r="I185" s="166">
        <f>'Division Lvl'!N420</f>
        <v>76860996.09989132</v>
      </c>
      <c r="J185" s="166">
        <f>'Division Lvl'!O420</f>
        <v>77233408.487903669</v>
      </c>
      <c r="K185" s="166">
        <f>'Division Lvl'!P420</f>
        <v>77593252.762439117</v>
      </c>
      <c r="L185" s="166">
        <f>'Division Lvl'!Q420</f>
        <v>77784338.942599237</v>
      </c>
      <c r="M185" s="167">
        <f>'Division Lvl'!R420</f>
        <v>78058962.86008814</v>
      </c>
      <c r="N185" s="168">
        <f>'Division Lvl'!X420</f>
        <v>74933792.558238372</v>
      </c>
      <c r="O185" s="169">
        <f>'Division Lvl'!Y420</f>
        <v>76982561.302677348</v>
      </c>
      <c r="P185" s="169">
        <f>'Division Lvl'!Z420</f>
        <v>79447826.144261956</v>
      </c>
      <c r="Q185" s="169">
        <f>'Division Lvl'!AA420</f>
        <v>81088381.777448356</v>
      </c>
      <c r="R185" s="169">
        <f>'Division Lvl'!AB420</f>
        <v>83521620.538007841</v>
      </c>
      <c r="S185" s="169">
        <f>'Division Lvl'!AC420</f>
        <v>89135191.294330582</v>
      </c>
      <c r="T185" s="169">
        <f>'Division Lvl'!AD420</f>
        <v>91806252.376808688</v>
      </c>
      <c r="U185" s="169">
        <f>'Division Lvl'!AE420</f>
        <v>94539843.99297525</v>
      </c>
      <c r="V185" s="170">
        <f>'Division Lvl'!AF420</f>
        <v>97141980.547270328</v>
      </c>
      <c r="W185" s="170">
        <f>'Division Lvl'!AG420</f>
        <v>99922071.893196285</v>
      </c>
      <c r="X185" s="165">
        <f t="shared" si="12"/>
        <v>754968427.07188582</v>
      </c>
      <c r="Y185" s="171">
        <f t="shared" si="13"/>
        <v>868519522.42521501</v>
      </c>
    </row>
    <row r="187" spans="1:26" x14ac:dyDescent="0.25">
      <c r="B187" s="179"/>
      <c r="C187" s="180" t="s">
        <v>170</v>
      </c>
      <c r="D187" s="181">
        <f t="shared" ref="D187:W187" si="14">SUM(D2:D182)+SUM(D184:D185)</f>
        <v>310008445.96767592</v>
      </c>
      <c r="E187" s="182">
        <f t="shared" si="14"/>
        <v>306048021.64818645</v>
      </c>
      <c r="F187" s="182">
        <f t="shared" si="14"/>
        <v>321003320.30956864</v>
      </c>
      <c r="G187" s="182">
        <f t="shared" si="14"/>
        <v>332977979.11434036</v>
      </c>
      <c r="H187" s="182">
        <f t="shared" si="14"/>
        <v>331113762.96022868</v>
      </c>
      <c r="I187" s="182">
        <f t="shared" si="14"/>
        <v>336673384.37655038</v>
      </c>
      <c r="J187" s="182">
        <f t="shared" si="14"/>
        <v>346444811.0024215</v>
      </c>
      <c r="K187" s="182">
        <f t="shared" si="14"/>
        <v>374694981.46827883</v>
      </c>
      <c r="L187" s="182">
        <f t="shared" si="14"/>
        <v>395568189.71091491</v>
      </c>
      <c r="M187" s="183">
        <f t="shared" si="14"/>
        <v>407936515.55796224</v>
      </c>
      <c r="N187" s="184">
        <f t="shared" si="14"/>
        <v>317758657.11686778</v>
      </c>
      <c r="O187" s="185">
        <f t="shared" si="14"/>
        <v>321541702.74412578</v>
      </c>
      <c r="P187" s="185">
        <f t="shared" si="14"/>
        <v>345685466.23524654</v>
      </c>
      <c r="Q187" s="185">
        <f t="shared" si="14"/>
        <v>367545385.6406709</v>
      </c>
      <c r="R187" s="185">
        <f t="shared" si="14"/>
        <v>374624830.81432235</v>
      </c>
      <c r="S187" s="185">
        <f t="shared" si="14"/>
        <v>390437907.94894397</v>
      </c>
      <c r="T187" s="185">
        <f t="shared" si="14"/>
        <v>411814011.27085489</v>
      </c>
      <c r="U187" s="185">
        <f t="shared" si="14"/>
        <v>456529451.10337597</v>
      </c>
      <c r="V187" s="186">
        <f t="shared" si="14"/>
        <v>494010464.21919459</v>
      </c>
      <c r="W187" s="186">
        <f t="shared" si="14"/>
        <v>522193228.57906425</v>
      </c>
      <c r="X187" s="181">
        <f t="shared" ref="X187" si="15">SUM(D187:M187)</f>
        <v>3462469412.1161284</v>
      </c>
      <c r="Y187" s="187">
        <f t="shared" ref="Y187" si="16">SUM(N187:W187)</f>
        <v>4002141105.672667</v>
      </c>
    </row>
    <row r="189" spans="1:26" x14ac:dyDescent="0.25">
      <c r="C189" s="145" t="s">
        <v>748</v>
      </c>
      <c r="D189" s="188" t="str">
        <f>IF(ROUND(D187-'Division Lvl'!I423,0)=0,"OK","ERR")</f>
        <v>OK</v>
      </c>
      <c r="E189" s="189" t="str">
        <f>IF(ROUND(E187-'Division Lvl'!J423,0)=0,"OK","ERR")</f>
        <v>OK</v>
      </c>
      <c r="F189" s="189" t="str">
        <f>IF(ROUND(F187-'Division Lvl'!K423,0)=0,"OK","ERR")</f>
        <v>OK</v>
      </c>
      <c r="G189" s="189" t="str">
        <f>IF(ROUND(G187-'Division Lvl'!L423,0)=0,"OK","ERR")</f>
        <v>OK</v>
      </c>
      <c r="H189" s="189" t="str">
        <f>IF(ROUND(H187-'Division Lvl'!M423,0)=0,"OK","ERR")</f>
        <v>OK</v>
      </c>
      <c r="I189" s="189" t="str">
        <f>IF(ROUND(I187-'Division Lvl'!N423,0)=0,"OK","ERR")</f>
        <v>OK</v>
      </c>
      <c r="J189" s="189" t="str">
        <f>IF(ROUND(J187-'Division Lvl'!O423,0)=0,"OK","ERR")</f>
        <v>OK</v>
      </c>
      <c r="K189" s="189" t="str">
        <f>IF(ROUND(K187-'Division Lvl'!P423,0)=0,"OK","ERR")</f>
        <v>OK</v>
      </c>
      <c r="L189" s="189" t="str">
        <f>IF(ROUND(L187-'Division Lvl'!Q423,0)=0,"OK","ERR")</f>
        <v>OK</v>
      </c>
      <c r="M189" s="189" t="str">
        <f>IF(ROUND(M187-'Division Lvl'!R423,0)=0,"OK","ERR")</f>
        <v>OK</v>
      </c>
      <c r="N189" s="190" t="str">
        <f>IF(ROUND(N187-'Division Lvl'!X423,0)=0,"OK","ERR")</f>
        <v>OK</v>
      </c>
      <c r="O189" s="191" t="str">
        <f>IF(ROUND(O187-'Division Lvl'!Y423,0)=0,"OK","ERR")</f>
        <v>OK</v>
      </c>
      <c r="P189" s="191" t="str">
        <f>IF(ROUND(P187-'Division Lvl'!Z423,0)=0,"OK","ERR")</f>
        <v>OK</v>
      </c>
      <c r="Q189" s="191" t="str">
        <f>IF(ROUND(Q187-'Division Lvl'!AA423,0)=0,"OK","ERR")</f>
        <v>OK</v>
      </c>
      <c r="R189" s="191" t="str">
        <f>IF(ROUND(R187-'Division Lvl'!AB423,0)=0,"OK","ERR")</f>
        <v>OK</v>
      </c>
      <c r="S189" s="191" t="str">
        <f>IF(ROUND(S187-'Division Lvl'!AC423,0)=0,"OK","ERR")</f>
        <v>OK</v>
      </c>
      <c r="T189" s="191" t="str">
        <f>IF(ROUND(T187-'Division Lvl'!AD423,0)=0,"OK","ERR")</f>
        <v>OK</v>
      </c>
      <c r="U189" s="191" t="str">
        <f>IF(ROUND(U187-'Division Lvl'!AE423,0)=0,"OK","ERR")</f>
        <v>OK</v>
      </c>
      <c r="V189" s="191" t="str">
        <f>IF(ROUND(V187-'Division Lvl'!AF423,0)=0,"OK","ERR")</f>
        <v>OK</v>
      </c>
      <c r="W189" s="191" t="str">
        <f>IF(ROUND(W187-'Division Lvl'!AG423,0)=0,"OK","ERR")</f>
        <v>OK</v>
      </c>
      <c r="X189" s="192"/>
      <c r="Y189" s="193"/>
    </row>
    <row r="191" spans="1:26" x14ac:dyDescent="0.25">
      <c r="C191" s="194"/>
      <c r="D191" s="139"/>
      <c r="E191" s="195"/>
      <c r="F191" s="195"/>
      <c r="G191" s="195"/>
      <c r="H191" s="195"/>
      <c r="I191" s="195"/>
      <c r="J191" s="195"/>
      <c r="K191" s="195"/>
      <c r="L191" s="195"/>
      <c r="M191" s="195"/>
      <c r="N191" s="196"/>
      <c r="X191" s="198"/>
    </row>
    <row r="192" spans="1:26" x14ac:dyDescent="0.25">
      <c r="C192" s="194"/>
      <c r="D192" s="139"/>
      <c r="E192" s="195"/>
      <c r="F192" s="195"/>
      <c r="G192" s="195"/>
      <c r="H192" s="195"/>
      <c r="I192" s="195"/>
      <c r="J192" s="195"/>
      <c r="K192" s="195"/>
      <c r="L192" s="195"/>
      <c r="M192" s="195"/>
      <c r="N192" s="196"/>
      <c r="X192" s="198"/>
    </row>
    <row r="193" spans="3:24" s="173" customFormat="1" x14ac:dyDescent="0.25">
      <c r="C193" s="194"/>
      <c r="D193" s="139"/>
      <c r="E193" s="195"/>
      <c r="F193" s="195"/>
      <c r="G193" s="195"/>
      <c r="H193" s="195"/>
      <c r="I193" s="195"/>
      <c r="J193" s="195"/>
      <c r="K193" s="195"/>
      <c r="L193" s="195"/>
      <c r="M193" s="195"/>
      <c r="N193" s="196"/>
      <c r="O193" s="197"/>
      <c r="P193" s="197"/>
      <c r="Q193" s="197"/>
      <c r="R193" s="197"/>
      <c r="S193" s="197"/>
      <c r="T193" s="197"/>
      <c r="U193" s="197"/>
      <c r="V193" s="197"/>
      <c r="W193" s="197"/>
      <c r="X193" s="198"/>
    </row>
    <row r="194" spans="3:24" s="173" customFormat="1" x14ac:dyDescent="0.25">
      <c r="C194" s="194"/>
      <c r="D194" s="139"/>
      <c r="E194" s="195"/>
      <c r="F194" s="195"/>
      <c r="G194" s="195"/>
      <c r="H194" s="195"/>
      <c r="I194" s="195"/>
      <c r="J194" s="195"/>
      <c r="K194" s="195"/>
      <c r="L194" s="195"/>
      <c r="M194" s="195"/>
      <c r="N194" s="196"/>
      <c r="O194" s="197"/>
      <c r="P194" s="197"/>
      <c r="Q194" s="197"/>
      <c r="R194" s="197"/>
      <c r="S194" s="197"/>
      <c r="T194" s="197"/>
      <c r="U194" s="197"/>
      <c r="V194" s="197"/>
      <c r="W194" s="197"/>
      <c r="X194" s="198"/>
    </row>
    <row r="195" spans="3:24" s="173" customFormat="1" x14ac:dyDescent="0.25">
      <c r="C195" s="194"/>
      <c r="D195" s="139"/>
      <c r="E195" s="195"/>
      <c r="F195" s="195"/>
      <c r="G195" s="195"/>
      <c r="H195" s="195"/>
      <c r="I195" s="195"/>
      <c r="J195" s="195"/>
      <c r="K195" s="195"/>
      <c r="L195" s="195"/>
      <c r="M195" s="195"/>
      <c r="N195" s="196"/>
      <c r="O195" s="197"/>
      <c r="P195" s="197"/>
      <c r="Q195" s="197"/>
      <c r="R195" s="197"/>
      <c r="S195" s="197"/>
      <c r="T195" s="197"/>
      <c r="U195" s="197"/>
      <c r="V195" s="197"/>
      <c r="W195" s="197"/>
      <c r="X195" s="198"/>
    </row>
    <row r="196" spans="3:24" s="173" customFormat="1" x14ac:dyDescent="0.25">
      <c r="C196" s="194"/>
      <c r="D196" s="139"/>
      <c r="E196" s="195"/>
      <c r="F196" s="195"/>
      <c r="G196" s="195"/>
      <c r="H196" s="195"/>
      <c r="I196" s="195"/>
      <c r="J196" s="195"/>
      <c r="K196" s="195"/>
      <c r="L196" s="195"/>
      <c r="M196" s="195"/>
      <c r="N196" s="196"/>
      <c r="O196" s="197"/>
      <c r="P196" s="197"/>
      <c r="Q196" s="197"/>
      <c r="R196" s="197"/>
      <c r="S196" s="197"/>
      <c r="T196" s="197"/>
      <c r="U196" s="197"/>
      <c r="V196" s="197"/>
      <c r="W196" s="197"/>
      <c r="X196" s="198"/>
    </row>
    <row r="197" spans="3:24" s="173" customFormat="1" x14ac:dyDescent="0.25">
      <c r="C197" s="194"/>
      <c r="D197" s="139"/>
      <c r="E197" s="195"/>
      <c r="F197" s="195"/>
      <c r="G197" s="195"/>
      <c r="H197" s="195"/>
      <c r="I197" s="195"/>
      <c r="J197" s="195"/>
      <c r="K197" s="195"/>
      <c r="L197" s="195"/>
      <c r="M197" s="195"/>
      <c r="N197" s="196"/>
      <c r="O197" s="197"/>
      <c r="P197" s="197"/>
      <c r="Q197" s="197"/>
      <c r="R197" s="197"/>
      <c r="S197" s="197"/>
      <c r="T197" s="197"/>
      <c r="U197" s="197"/>
      <c r="V197" s="197"/>
      <c r="W197" s="197"/>
      <c r="X197" s="198"/>
    </row>
    <row r="198" spans="3:24" s="173" customFormat="1" x14ac:dyDescent="0.25">
      <c r="C198" s="194"/>
      <c r="D198" s="139"/>
      <c r="E198" s="195"/>
      <c r="F198" s="195"/>
      <c r="G198" s="195"/>
      <c r="H198" s="195"/>
      <c r="I198" s="195"/>
      <c r="J198" s="195"/>
      <c r="K198" s="195"/>
      <c r="L198" s="195"/>
      <c r="M198" s="195"/>
      <c r="N198" s="196"/>
      <c r="O198" s="197"/>
      <c r="P198" s="197"/>
      <c r="Q198" s="197"/>
      <c r="R198" s="197"/>
      <c r="S198" s="197"/>
      <c r="T198" s="197"/>
      <c r="U198" s="197"/>
      <c r="V198" s="197"/>
      <c r="W198" s="197"/>
      <c r="X198" s="198"/>
    </row>
    <row r="199" spans="3:24" s="173" customFormat="1" x14ac:dyDescent="0.25">
      <c r="C199" s="194"/>
      <c r="D199" s="139"/>
      <c r="E199" s="195"/>
      <c r="F199" s="195"/>
      <c r="G199" s="195"/>
      <c r="H199" s="195"/>
      <c r="I199" s="195"/>
      <c r="J199" s="195"/>
      <c r="K199" s="195"/>
      <c r="L199" s="195"/>
      <c r="M199" s="195"/>
      <c r="N199" s="196"/>
      <c r="O199" s="197"/>
      <c r="P199" s="197"/>
      <c r="Q199" s="197"/>
      <c r="R199" s="197"/>
      <c r="S199" s="197"/>
      <c r="T199" s="197"/>
      <c r="U199" s="197"/>
      <c r="V199" s="197"/>
      <c r="W199" s="197"/>
      <c r="X199" s="198"/>
    </row>
    <row r="200" spans="3:24" s="173" customFormat="1" x14ac:dyDescent="0.25">
      <c r="C200" s="194"/>
      <c r="D200" s="139"/>
      <c r="E200" s="195"/>
      <c r="F200" s="195"/>
      <c r="G200" s="195"/>
      <c r="H200" s="195"/>
      <c r="I200" s="195"/>
      <c r="J200" s="195"/>
      <c r="K200" s="195"/>
      <c r="L200" s="195"/>
      <c r="M200" s="195"/>
      <c r="N200" s="196"/>
      <c r="O200" s="197"/>
      <c r="P200" s="197"/>
      <c r="Q200" s="197"/>
      <c r="R200" s="197"/>
      <c r="S200" s="197"/>
      <c r="T200" s="197"/>
      <c r="U200" s="197"/>
      <c r="V200" s="197"/>
      <c r="W200" s="197"/>
      <c r="X200" s="198"/>
    </row>
    <row r="201" spans="3:24" s="173" customFormat="1" x14ac:dyDescent="0.25">
      <c r="C201" s="194"/>
      <c r="D201" s="139"/>
      <c r="E201" s="195"/>
      <c r="F201" s="195"/>
      <c r="G201" s="195"/>
      <c r="H201" s="195"/>
      <c r="I201" s="195"/>
      <c r="J201" s="195"/>
      <c r="K201" s="195"/>
      <c r="L201" s="195"/>
      <c r="M201" s="195"/>
      <c r="N201" s="196"/>
      <c r="O201" s="197"/>
      <c r="P201" s="197"/>
      <c r="Q201" s="197"/>
      <c r="R201" s="197"/>
      <c r="S201" s="197"/>
      <c r="T201" s="197"/>
      <c r="U201" s="197"/>
      <c r="V201" s="197"/>
      <c r="W201" s="197"/>
      <c r="X201" s="198"/>
    </row>
    <row r="202" spans="3:24" s="173" customFormat="1" x14ac:dyDescent="0.25">
      <c r="C202" s="194"/>
      <c r="D202" s="139"/>
      <c r="E202" s="195"/>
      <c r="F202" s="195"/>
      <c r="G202" s="195"/>
      <c r="H202" s="195"/>
      <c r="I202" s="195"/>
      <c r="J202" s="195"/>
      <c r="K202" s="195"/>
      <c r="L202" s="195"/>
      <c r="M202" s="195"/>
      <c r="N202" s="196"/>
      <c r="O202" s="197"/>
      <c r="P202" s="197"/>
      <c r="Q202" s="197"/>
      <c r="R202" s="197"/>
      <c r="S202" s="197"/>
      <c r="T202" s="197"/>
      <c r="U202" s="197"/>
      <c r="V202" s="197"/>
      <c r="W202" s="197"/>
      <c r="X202" s="198"/>
    </row>
    <row r="203" spans="3:24" s="173" customFormat="1" x14ac:dyDescent="0.25">
      <c r="C203" s="194"/>
      <c r="D203" s="139"/>
      <c r="E203" s="195"/>
      <c r="F203" s="195"/>
      <c r="G203" s="195"/>
      <c r="H203" s="195"/>
      <c r="I203" s="195"/>
      <c r="J203" s="195"/>
      <c r="K203" s="195"/>
      <c r="L203" s="195"/>
      <c r="M203" s="195"/>
      <c r="N203" s="196"/>
      <c r="O203" s="197"/>
      <c r="P203" s="197"/>
      <c r="Q203" s="197"/>
      <c r="R203" s="197"/>
      <c r="S203" s="197"/>
      <c r="T203" s="197"/>
      <c r="U203" s="197"/>
      <c r="V203" s="197"/>
      <c r="W203" s="197"/>
      <c r="X203" s="198"/>
    </row>
    <row r="204" spans="3:24" s="173" customFormat="1" x14ac:dyDescent="0.25">
      <c r="C204" s="194"/>
      <c r="D204" s="139"/>
      <c r="E204" s="195"/>
      <c r="F204" s="195"/>
      <c r="G204" s="195"/>
      <c r="H204" s="195"/>
      <c r="I204" s="195"/>
      <c r="J204" s="195"/>
      <c r="K204" s="195"/>
      <c r="L204" s="195"/>
      <c r="M204" s="195"/>
      <c r="N204" s="196"/>
      <c r="O204" s="197"/>
      <c r="P204" s="197"/>
      <c r="Q204" s="197"/>
      <c r="R204" s="197"/>
      <c r="S204" s="197"/>
      <c r="T204" s="197"/>
      <c r="U204" s="197"/>
      <c r="V204" s="197"/>
      <c r="W204" s="197"/>
      <c r="X204" s="198"/>
    </row>
    <row r="205" spans="3:24" s="173" customFormat="1" x14ac:dyDescent="0.25">
      <c r="C205" s="194"/>
      <c r="D205" s="139"/>
      <c r="E205" s="195"/>
      <c r="F205" s="195"/>
      <c r="G205" s="195"/>
      <c r="H205" s="195"/>
      <c r="I205" s="195"/>
      <c r="J205" s="195"/>
      <c r="K205" s="195"/>
      <c r="L205" s="195"/>
      <c r="M205" s="195"/>
      <c r="N205" s="196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</row>
    <row r="206" spans="3:24" s="173" customFormat="1" x14ac:dyDescent="0.25">
      <c r="C206" s="194"/>
      <c r="D206" s="139"/>
      <c r="E206" s="195"/>
      <c r="F206" s="195"/>
      <c r="G206" s="195"/>
      <c r="H206" s="195"/>
      <c r="I206" s="195"/>
      <c r="J206" s="195"/>
      <c r="K206" s="195"/>
      <c r="L206" s="195"/>
      <c r="M206" s="195"/>
      <c r="N206" s="196"/>
      <c r="O206" s="197"/>
      <c r="P206" s="197"/>
      <c r="Q206" s="197"/>
      <c r="R206" s="197"/>
      <c r="S206" s="197"/>
      <c r="T206" s="197"/>
      <c r="U206" s="197"/>
      <c r="V206" s="197"/>
      <c r="W206" s="197"/>
      <c r="X206" s="198"/>
    </row>
    <row r="207" spans="3:24" s="173" customFormat="1" x14ac:dyDescent="0.25">
      <c r="C207" s="194"/>
      <c r="D207" s="139"/>
      <c r="E207" s="195"/>
      <c r="F207" s="195"/>
      <c r="G207" s="195"/>
      <c r="H207" s="195"/>
      <c r="I207" s="195"/>
      <c r="J207" s="195"/>
      <c r="K207" s="195"/>
      <c r="L207" s="195"/>
      <c r="M207" s="195"/>
      <c r="N207" s="196"/>
      <c r="O207" s="197"/>
      <c r="P207" s="197"/>
      <c r="Q207" s="197"/>
      <c r="R207" s="197"/>
      <c r="S207" s="197"/>
      <c r="T207" s="197"/>
      <c r="U207" s="197"/>
      <c r="V207" s="197"/>
      <c r="W207" s="197"/>
      <c r="X207" s="198"/>
    </row>
    <row r="208" spans="3:24" s="173" customFormat="1" x14ac:dyDescent="0.25">
      <c r="C208" s="194"/>
      <c r="D208" s="139"/>
      <c r="E208" s="195"/>
      <c r="F208" s="195"/>
      <c r="G208" s="195"/>
      <c r="H208" s="195"/>
      <c r="I208" s="195"/>
      <c r="J208" s="195"/>
      <c r="K208" s="195"/>
      <c r="L208" s="195"/>
      <c r="M208" s="195"/>
      <c r="N208" s="196"/>
      <c r="O208" s="197"/>
      <c r="P208" s="197"/>
      <c r="Q208" s="197"/>
      <c r="R208" s="197"/>
      <c r="S208" s="197"/>
      <c r="T208" s="197"/>
      <c r="U208" s="197"/>
      <c r="V208" s="197"/>
      <c r="W208" s="197"/>
      <c r="X208" s="198"/>
    </row>
    <row r="209" spans="3:24" s="173" customFormat="1" x14ac:dyDescent="0.25">
      <c r="C209" s="194"/>
      <c r="D209" s="139"/>
      <c r="E209" s="195"/>
      <c r="F209" s="195"/>
      <c r="G209" s="195"/>
      <c r="H209" s="195"/>
      <c r="I209" s="195"/>
      <c r="J209" s="195"/>
      <c r="K209" s="195"/>
      <c r="L209" s="195"/>
      <c r="M209" s="195"/>
      <c r="N209" s="196"/>
      <c r="O209" s="197"/>
      <c r="P209" s="197"/>
      <c r="Q209" s="197"/>
      <c r="R209" s="197"/>
      <c r="S209" s="197"/>
      <c r="T209" s="197"/>
      <c r="U209" s="197"/>
      <c r="V209" s="197"/>
      <c r="W209" s="197"/>
      <c r="X209" s="198"/>
    </row>
    <row r="210" spans="3:24" s="173" customFormat="1" x14ac:dyDescent="0.25">
      <c r="C210" s="194"/>
      <c r="D210" s="139"/>
      <c r="E210" s="195"/>
      <c r="F210" s="195"/>
      <c r="G210" s="195"/>
      <c r="H210" s="195"/>
      <c r="I210" s="195"/>
      <c r="J210" s="195"/>
      <c r="K210" s="195"/>
      <c r="L210" s="195"/>
      <c r="M210" s="195"/>
      <c r="N210" s="196"/>
      <c r="O210" s="197"/>
      <c r="P210" s="197"/>
      <c r="Q210" s="197"/>
      <c r="R210" s="197"/>
      <c r="S210" s="197"/>
      <c r="T210" s="197"/>
      <c r="U210" s="197"/>
      <c r="V210" s="197"/>
      <c r="W210" s="197"/>
      <c r="X210" s="198"/>
    </row>
    <row r="211" spans="3:24" s="173" customFormat="1" x14ac:dyDescent="0.25">
      <c r="C211" s="194"/>
      <c r="D211" s="139"/>
      <c r="E211" s="195"/>
      <c r="F211" s="195"/>
      <c r="G211" s="195"/>
      <c r="H211" s="195"/>
      <c r="I211" s="195"/>
      <c r="J211" s="195"/>
      <c r="K211" s="195"/>
      <c r="L211" s="195"/>
      <c r="M211" s="195"/>
      <c r="N211" s="196"/>
      <c r="O211" s="197"/>
      <c r="P211" s="197"/>
      <c r="Q211" s="197"/>
      <c r="R211" s="197"/>
      <c r="S211" s="197"/>
      <c r="T211" s="197"/>
      <c r="U211" s="197"/>
      <c r="V211" s="197"/>
      <c r="W211" s="197"/>
      <c r="X211" s="198"/>
    </row>
    <row r="212" spans="3:24" s="173" customFormat="1" x14ac:dyDescent="0.25">
      <c r="C212" s="194"/>
      <c r="D212" s="139"/>
      <c r="E212" s="195"/>
      <c r="F212" s="195"/>
      <c r="G212" s="195"/>
      <c r="H212" s="195"/>
      <c r="I212" s="195"/>
      <c r="J212" s="195"/>
      <c r="K212" s="195"/>
      <c r="L212" s="195"/>
      <c r="M212" s="195"/>
      <c r="N212" s="196"/>
      <c r="O212" s="197"/>
      <c r="P212" s="197"/>
      <c r="Q212" s="197"/>
      <c r="R212" s="197"/>
      <c r="S212" s="197"/>
      <c r="T212" s="197"/>
      <c r="U212" s="197"/>
      <c r="V212" s="197"/>
      <c r="W212" s="197"/>
      <c r="X212" s="198"/>
    </row>
    <row r="213" spans="3:24" s="173" customFormat="1" x14ac:dyDescent="0.25">
      <c r="C213" s="194"/>
      <c r="D213" s="139"/>
      <c r="E213" s="195"/>
      <c r="F213" s="195"/>
      <c r="G213" s="195"/>
      <c r="H213" s="195"/>
      <c r="I213" s="195"/>
      <c r="J213" s="195"/>
      <c r="K213" s="195"/>
      <c r="L213" s="195"/>
      <c r="M213" s="195"/>
      <c r="N213" s="196"/>
      <c r="O213" s="197"/>
      <c r="P213" s="197"/>
      <c r="Q213" s="197"/>
      <c r="R213" s="197"/>
      <c r="S213" s="197"/>
      <c r="T213" s="197"/>
      <c r="U213" s="197"/>
      <c r="V213" s="197"/>
      <c r="W213" s="197"/>
      <c r="X213" s="198"/>
    </row>
    <row r="214" spans="3:24" s="173" customFormat="1" x14ac:dyDescent="0.25">
      <c r="C214" s="194"/>
      <c r="D214" s="139"/>
      <c r="E214" s="195"/>
      <c r="F214" s="195"/>
      <c r="G214" s="195"/>
      <c r="H214" s="195"/>
      <c r="I214" s="195"/>
      <c r="J214" s="195"/>
      <c r="K214" s="195"/>
      <c r="L214" s="195"/>
      <c r="M214" s="195"/>
      <c r="N214" s="196"/>
      <c r="O214" s="197"/>
      <c r="P214" s="197"/>
      <c r="Q214" s="197"/>
      <c r="R214" s="197"/>
      <c r="S214" s="197"/>
      <c r="T214" s="197"/>
      <c r="U214" s="197"/>
      <c r="V214" s="197"/>
      <c r="W214" s="197"/>
      <c r="X214" s="198"/>
    </row>
    <row r="215" spans="3:24" s="173" customFormat="1" x14ac:dyDescent="0.25">
      <c r="C215" s="194"/>
      <c r="D215" s="139"/>
      <c r="E215" s="195"/>
      <c r="F215" s="195"/>
      <c r="G215" s="195"/>
      <c r="H215" s="195"/>
      <c r="I215" s="195"/>
      <c r="J215" s="195"/>
      <c r="K215" s="195"/>
      <c r="L215" s="195"/>
      <c r="M215" s="195"/>
      <c r="N215" s="196"/>
      <c r="O215" s="197"/>
      <c r="P215" s="197"/>
      <c r="Q215" s="197"/>
      <c r="R215" s="197"/>
      <c r="S215" s="197"/>
      <c r="T215" s="197"/>
      <c r="U215" s="197"/>
      <c r="V215" s="197"/>
      <c r="W215" s="197"/>
      <c r="X215" s="198"/>
    </row>
    <row r="216" spans="3:24" s="173" customFormat="1" x14ac:dyDescent="0.25">
      <c r="C216" s="194"/>
      <c r="D216" s="139"/>
      <c r="E216" s="195"/>
      <c r="F216" s="195"/>
      <c r="G216" s="195"/>
      <c r="H216" s="195"/>
      <c r="I216" s="195"/>
      <c r="J216" s="195"/>
      <c r="K216" s="195"/>
      <c r="L216" s="195"/>
      <c r="M216" s="195"/>
      <c r="N216" s="196"/>
      <c r="O216" s="197"/>
      <c r="P216" s="197"/>
      <c r="Q216" s="197"/>
      <c r="R216" s="197"/>
      <c r="S216" s="197"/>
      <c r="T216" s="197"/>
      <c r="U216" s="197"/>
      <c r="V216" s="197"/>
      <c r="W216" s="197"/>
      <c r="X216" s="198"/>
    </row>
    <row r="217" spans="3:24" s="173" customFormat="1" x14ac:dyDescent="0.25">
      <c r="C217" s="194"/>
      <c r="D217" s="139"/>
      <c r="E217" s="195"/>
      <c r="F217" s="195"/>
      <c r="G217" s="195"/>
      <c r="H217" s="195"/>
      <c r="I217" s="195"/>
      <c r="J217" s="195"/>
      <c r="K217" s="195"/>
      <c r="L217" s="195"/>
      <c r="M217" s="195"/>
      <c r="N217" s="196"/>
      <c r="O217" s="197"/>
      <c r="P217" s="197"/>
      <c r="Q217" s="197"/>
      <c r="R217" s="197"/>
      <c r="S217" s="197"/>
      <c r="T217" s="197"/>
      <c r="U217" s="197"/>
      <c r="V217" s="197"/>
      <c r="W217" s="197"/>
      <c r="X217" s="198"/>
    </row>
    <row r="218" spans="3:24" s="173" customFormat="1" x14ac:dyDescent="0.25">
      <c r="C218" s="194"/>
      <c r="D218" s="139"/>
      <c r="E218" s="195"/>
      <c r="F218" s="195"/>
      <c r="G218" s="195"/>
      <c r="H218" s="195"/>
      <c r="I218" s="195"/>
      <c r="J218" s="195"/>
      <c r="K218" s="195"/>
      <c r="L218" s="195"/>
      <c r="M218" s="195"/>
      <c r="N218" s="196"/>
      <c r="O218" s="197"/>
      <c r="P218" s="197"/>
      <c r="Q218" s="197"/>
      <c r="R218" s="197"/>
      <c r="S218" s="197"/>
      <c r="T218" s="197"/>
      <c r="U218" s="197"/>
      <c r="V218" s="197"/>
      <c r="W218" s="197"/>
      <c r="X218" s="198"/>
    </row>
    <row r="219" spans="3:24" s="173" customFormat="1" x14ac:dyDescent="0.25">
      <c r="C219" s="194"/>
      <c r="D219" s="139"/>
      <c r="E219" s="195"/>
      <c r="F219" s="195"/>
      <c r="G219" s="195"/>
      <c r="H219" s="195"/>
      <c r="I219" s="195"/>
      <c r="J219" s="195"/>
      <c r="K219" s="195"/>
      <c r="L219" s="195"/>
      <c r="M219" s="195"/>
      <c r="N219" s="196"/>
      <c r="O219" s="197"/>
      <c r="P219" s="197"/>
      <c r="Q219" s="197"/>
      <c r="R219" s="197"/>
      <c r="S219" s="197"/>
      <c r="T219" s="197"/>
      <c r="U219" s="197"/>
      <c r="V219" s="197"/>
      <c r="W219" s="197"/>
      <c r="X219" s="198"/>
    </row>
    <row r="220" spans="3:24" s="173" customFormat="1" x14ac:dyDescent="0.25">
      <c r="C220" s="194"/>
      <c r="D220" s="139"/>
      <c r="E220" s="195"/>
      <c r="F220" s="195"/>
      <c r="G220" s="195"/>
      <c r="H220" s="195"/>
      <c r="I220" s="195"/>
      <c r="J220" s="195"/>
      <c r="K220" s="195"/>
      <c r="L220" s="195"/>
      <c r="M220" s="195"/>
      <c r="N220" s="196"/>
      <c r="O220" s="197"/>
      <c r="P220" s="197"/>
      <c r="Q220" s="197"/>
      <c r="R220" s="197"/>
      <c r="S220" s="197"/>
      <c r="T220" s="197"/>
      <c r="U220" s="197"/>
      <c r="V220" s="197"/>
      <c r="W220" s="197"/>
      <c r="X220" s="198"/>
    </row>
    <row r="221" spans="3:24" s="173" customFormat="1" x14ac:dyDescent="0.25">
      <c r="C221" s="194"/>
      <c r="D221" s="139"/>
      <c r="E221" s="195"/>
      <c r="F221" s="195"/>
      <c r="G221" s="195"/>
      <c r="H221" s="195"/>
      <c r="I221" s="195"/>
      <c r="J221" s="195"/>
      <c r="K221" s="195"/>
      <c r="L221" s="195"/>
      <c r="M221" s="195"/>
      <c r="N221" s="196"/>
      <c r="O221" s="197"/>
      <c r="P221" s="197"/>
      <c r="Q221" s="197"/>
      <c r="R221" s="197"/>
      <c r="S221" s="197"/>
      <c r="T221" s="197"/>
      <c r="U221" s="197"/>
      <c r="V221" s="197"/>
      <c r="W221" s="197"/>
      <c r="X221" s="198"/>
    </row>
    <row r="222" spans="3:24" s="173" customFormat="1" x14ac:dyDescent="0.25">
      <c r="C222" s="194"/>
      <c r="D222" s="139"/>
      <c r="E222" s="195"/>
      <c r="F222" s="195"/>
      <c r="G222" s="195"/>
      <c r="H222" s="195"/>
      <c r="I222" s="195"/>
      <c r="J222" s="195"/>
      <c r="K222" s="195"/>
      <c r="L222" s="195"/>
      <c r="M222" s="195"/>
      <c r="N222" s="196"/>
      <c r="O222" s="197"/>
      <c r="P222" s="197"/>
      <c r="Q222" s="197"/>
      <c r="R222" s="197"/>
      <c r="S222" s="197"/>
      <c r="T222" s="197"/>
      <c r="U222" s="197"/>
      <c r="V222" s="197"/>
      <c r="W222" s="197"/>
      <c r="X222" s="198"/>
    </row>
    <row r="223" spans="3:24" s="173" customFormat="1" x14ac:dyDescent="0.25">
      <c r="C223" s="194"/>
      <c r="D223" s="139"/>
      <c r="E223" s="195"/>
      <c r="F223" s="195"/>
      <c r="G223" s="195"/>
      <c r="H223" s="195"/>
      <c r="I223" s="195"/>
      <c r="J223" s="195"/>
      <c r="K223" s="195"/>
      <c r="L223" s="195"/>
      <c r="M223" s="195"/>
      <c r="N223" s="196"/>
      <c r="O223" s="197"/>
      <c r="P223" s="197"/>
      <c r="Q223" s="197"/>
      <c r="R223" s="197"/>
      <c r="S223" s="197"/>
      <c r="T223" s="197"/>
      <c r="U223" s="197"/>
      <c r="V223" s="197"/>
      <c r="W223" s="197"/>
      <c r="X223" s="198"/>
    </row>
    <row r="224" spans="3:24" s="173" customFormat="1" x14ac:dyDescent="0.25">
      <c r="C224" s="194"/>
      <c r="D224" s="139"/>
      <c r="E224" s="195"/>
      <c r="F224" s="195"/>
      <c r="G224" s="195"/>
      <c r="H224" s="195"/>
      <c r="I224" s="195"/>
      <c r="J224" s="195"/>
      <c r="K224" s="195"/>
      <c r="L224" s="195"/>
      <c r="M224" s="195"/>
      <c r="N224" s="196"/>
      <c r="O224" s="197"/>
      <c r="P224" s="197"/>
      <c r="Q224" s="197"/>
      <c r="R224" s="197"/>
      <c r="S224" s="197"/>
      <c r="T224" s="197"/>
      <c r="U224" s="197"/>
      <c r="V224" s="197"/>
      <c r="W224" s="197"/>
      <c r="X224" s="198"/>
    </row>
    <row r="225" spans="3:24" s="173" customFormat="1" x14ac:dyDescent="0.25">
      <c r="C225" s="194"/>
      <c r="D225" s="139"/>
      <c r="E225" s="195"/>
      <c r="F225" s="195"/>
      <c r="G225" s="195"/>
      <c r="H225" s="195"/>
      <c r="I225" s="195"/>
      <c r="J225" s="195"/>
      <c r="K225" s="195"/>
      <c r="L225" s="195"/>
      <c r="M225" s="195"/>
      <c r="N225" s="196"/>
      <c r="O225" s="197"/>
      <c r="P225" s="197"/>
      <c r="Q225" s="197"/>
      <c r="R225" s="197"/>
      <c r="S225" s="197"/>
      <c r="T225" s="197"/>
      <c r="U225" s="197"/>
      <c r="V225" s="197"/>
      <c r="W225" s="197"/>
      <c r="X225" s="198"/>
    </row>
    <row r="226" spans="3:24" s="173" customFormat="1" x14ac:dyDescent="0.25">
      <c r="C226" s="194"/>
      <c r="D226" s="139"/>
      <c r="E226" s="195"/>
      <c r="F226" s="195"/>
      <c r="G226" s="195"/>
      <c r="H226" s="195"/>
      <c r="I226" s="195"/>
      <c r="J226" s="195"/>
      <c r="K226" s="195"/>
      <c r="L226" s="195"/>
      <c r="M226" s="195"/>
      <c r="N226" s="196"/>
      <c r="O226" s="197"/>
      <c r="P226" s="197"/>
      <c r="Q226" s="197"/>
      <c r="R226" s="197"/>
      <c r="S226" s="197"/>
      <c r="T226" s="197"/>
      <c r="U226" s="197"/>
      <c r="V226" s="197"/>
      <c r="W226" s="197"/>
      <c r="X226" s="198"/>
    </row>
    <row r="227" spans="3:24" s="173" customFormat="1" x14ac:dyDescent="0.25">
      <c r="C227" s="194"/>
      <c r="D227" s="139"/>
      <c r="E227" s="195"/>
      <c r="F227" s="195"/>
      <c r="G227" s="195"/>
      <c r="H227" s="195"/>
      <c r="I227" s="195"/>
      <c r="J227" s="195"/>
      <c r="K227" s="195"/>
      <c r="L227" s="195"/>
      <c r="M227" s="195"/>
      <c r="N227" s="196"/>
      <c r="O227" s="197"/>
      <c r="P227" s="197"/>
      <c r="Q227" s="197"/>
      <c r="R227" s="197"/>
      <c r="S227" s="197"/>
      <c r="T227" s="197"/>
      <c r="U227" s="197"/>
      <c r="V227" s="197"/>
      <c r="W227" s="197"/>
      <c r="X227" s="198"/>
    </row>
    <row r="228" spans="3:24" s="173" customFormat="1" x14ac:dyDescent="0.25">
      <c r="C228" s="194"/>
      <c r="D228" s="139"/>
      <c r="E228" s="195"/>
      <c r="F228" s="195"/>
      <c r="G228" s="195"/>
      <c r="H228" s="195"/>
      <c r="I228" s="195"/>
      <c r="J228" s="195"/>
      <c r="K228" s="195"/>
      <c r="L228" s="195"/>
      <c r="M228" s="195"/>
      <c r="N228" s="196"/>
      <c r="O228" s="197"/>
      <c r="P228" s="197"/>
      <c r="Q228" s="197"/>
      <c r="R228" s="197"/>
      <c r="S228" s="197"/>
      <c r="T228" s="197"/>
      <c r="U228" s="197"/>
      <c r="V228" s="197"/>
      <c r="W228" s="197"/>
      <c r="X228" s="198"/>
    </row>
    <row r="229" spans="3:24" s="173" customFormat="1" x14ac:dyDescent="0.25">
      <c r="C229" s="194"/>
      <c r="D229" s="139"/>
      <c r="E229" s="195"/>
      <c r="F229" s="195"/>
      <c r="G229" s="195"/>
      <c r="H229" s="195"/>
      <c r="I229" s="195"/>
      <c r="J229" s="195"/>
      <c r="K229" s="195"/>
      <c r="L229" s="195"/>
      <c r="M229" s="195"/>
      <c r="N229" s="196"/>
      <c r="O229" s="197"/>
      <c r="P229" s="197"/>
      <c r="Q229" s="197"/>
      <c r="R229" s="197"/>
      <c r="S229" s="197"/>
      <c r="T229" s="197"/>
      <c r="U229" s="197"/>
      <c r="V229" s="197"/>
      <c r="W229" s="197"/>
      <c r="X229" s="198"/>
    </row>
    <row r="230" spans="3:24" s="173" customFormat="1" x14ac:dyDescent="0.25">
      <c r="C230" s="194"/>
      <c r="D230" s="139"/>
      <c r="E230" s="195"/>
      <c r="F230" s="195"/>
      <c r="G230" s="195"/>
      <c r="H230" s="195"/>
      <c r="I230" s="195"/>
      <c r="J230" s="195"/>
      <c r="K230" s="195"/>
      <c r="L230" s="195"/>
      <c r="M230" s="195"/>
      <c r="N230" s="196"/>
      <c r="O230" s="197"/>
      <c r="P230" s="197"/>
      <c r="Q230" s="197"/>
      <c r="R230" s="197"/>
      <c r="S230" s="197"/>
      <c r="T230" s="197"/>
      <c r="U230" s="197"/>
      <c r="V230" s="197"/>
      <c r="W230" s="197"/>
      <c r="X230" s="198"/>
    </row>
    <row r="231" spans="3:24" s="173" customFormat="1" x14ac:dyDescent="0.25">
      <c r="C231" s="194"/>
      <c r="D231" s="139"/>
      <c r="E231" s="195"/>
      <c r="F231" s="195"/>
      <c r="G231" s="195"/>
      <c r="H231" s="195"/>
      <c r="I231" s="195"/>
      <c r="J231" s="195"/>
      <c r="K231" s="195"/>
      <c r="L231" s="195"/>
      <c r="M231" s="195"/>
      <c r="N231" s="196"/>
      <c r="O231" s="197"/>
      <c r="P231" s="197"/>
      <c r="Q231" s="197"/>
      <c r="R231" s="197"/>
      <c r="S231" s="197"/>
      <c r="T231" s="197"/>
      <c r="U231" s="197"/>
      <c r="V231" s="197"/>
      <c r="W231" s="197"/>
      <c r="X231" s="198"/>
    </row>
    <row r="232" spans="3:24" s="173" customFormat="1" x14ac:dyDescent="0.25">
      <c r="C232" s="194"/>
      <c r="D232" s="139"/>
      <c r="E232" s="195"/>
      <c r="F232" s="195"/>
      <c r="G232" s="195"/>
      <c r="H232" s="195"/>
      <c r="I232" s="195"/>
      <c r="J232" s="195"/>
      <c r="K232" s="195"/>
      <c r="L232" s="195"/>
      <c r="M232" s="195"/>
      <c r="N232" s="196"/>
      <c r="O232" s="197"/>
      <c r="P232" s="197"/>
      <c r="Q232" s="197"/>
      <c r="R232" s="197"/>
      <c r="S232" s="197"/>
      <c r="T232" s="197"/>
      <c r="U232" s="197"/>
      <c r="V232" s="197"/>
      <c r="W232" s="197"/>
      <c r="X232" s="198"/>
    </row>
    <row r="233" spans="3:24" s="173" customFormat="1" x14ac:dyDescent="0.25">
      <c r="C233" s="194"/>
      <c r="D233" s="139"/>
      <c r="E233" s="195"/>
      <c r="F233" s="195"/>
      <c r="G233" s="195"/>
      <c r="H233" s="195"/>
      <c r="I233" s="195"/>
      <c r="J233" s="195"/>
      <c r="K233" s="195"/>
      <c r="L233" s="195"/>
      <c r="M233" s="195"/>
      <c r="N233" s="196"/>
      <c r="O233" s="197"/>
      <c r="P233" s="197"/>
      <c r="Q233" s="197"/>
      <c r="R233" s="197"/>
      <c r="S233" s="197"/>
      <c r="T233" s="197"/>
      <c r="U233" s="197"/>
      <c r="V233" s="197"/>
      <c r="W233" s="197"/>
      <c r="X233" s="198"/>
    </row>
    <row r="234" spans="3:24" s="173" customFormat="1" x14ac:dyDescent="0.25">
      <c r="C234" s="194"/>
      <c r="D234" s="139"/>
      <c r="E234" s="195"/>
      <c r="F234" s="195"/>
      <c r="G234" s="195"/>
      <c r="H234" s="195"/>
      <c r="I234" s="195"/>
      <c r="J234" s="195"/>
      <c r="K234" s="195"/>
      <c r="L234" s="195"/>
      <c r="M234" s="195"/>
      <c r="N234" s="196"/>
      <c r="O234" s="197"/>
      <c r="P234" s="197"/>
      <c r="Q234" s="197"/>
      <c r="R234" s="197"/>
      <c r="S234" s="197"/>
      <c r="T234" s="197"/>
      <c r="U234" s="197"/>
      <c r="V234" s="197"/>
      <c r="W234" s="197"/>
      <c r="X234" s="198"/>
    </row>
    <row r="235" spans="3:24" s="173" customFormat="1" x14ac:dyDescent="0.25">
      <c r="C235" s="194"/>
      <c r="D235" s="139"/>
      <c r="E235" s="195"/>
      <c r="F235" s="195"/>
      <c r="G235" s="195"/>
      <c r="H235" s="195"/>
      <c r="I235" s="195"/>
      <c r="J235" s="195"/>
      <c r="K235" s="195"/>
      <c r="L235" s="195"/>
      <c r="M235" s="195"/>
      <c r="N235" s="196"/>
      <c r="O235" s="197"/>
      <c r="P235" s="197"/>
      <c r="Q235" s="197"/>
      <c r="R235" s="197"/>
      <c r="S235" s="197"/>
      <c r="T235" s="197"/>
      <c r="U235" s="197"/>
      <c r="V235" s="197"/>
      <c r="W235" s="197"/>
      <c r="X235" s="198"/>
    </row>
    <row r="236" spans="3:24" s="173" customFormat="1" x14ac:dyDescent="0.25">
      <c r="C236" s="194"/>
      <c r="D236" s="139"/>
      <c r="E236" s="195"/>
      <c r="F236" s="195"/>
      <c r="G236" s="195"/>
      <c r="H236" s="195"/>
      <c r="I236" s="195"/>
      <c r="J236" s="195"/>
      <c r="K236" s="195"/>
      <c r="L236" s="195"/>
      <c r="M236" s="195"/>
      <c r="N236" s="196"/>
      <c r="O236" s="197"/>
      <c r="P236" s="197"/>
      <c r="Q236" s="197"/>
      <c r="R236" s="197"/>
      <c r="S236" s="197"/>
      <c r="T236" s="197"/>
      <c r="U236" s="197"/>
      <c r="V236" s="197"/>
      <c r="W236" s="197"/>
      <c r="X236" s="198"/>
    </row>
    <row r="237" spans="3:24" s="173" customFormat="1" x14ac:dyDescent="0.25">
      <c r="C237" s="194"/>
      <c r="D237" s="139"/>
      <c r="E237" s="195"/>
      <c r="F237" s="195"/>
      <c r="G237" s="195"/>
      <c r="H237" s="195"/>
      <c r="I237" s="195"/>
      <c r="J237" s="195"/>
      <c r="K237" s="195"/>
      <c r="L237" s="195"/>
      <c r="M237" s="195"/>
      <c r="N237" s="196"/>
      <c r="O237" s="197"/>
      <c r="P237" s="197"/>
      <c r="Q237" s="197"/>
      <c r="R237" s="197"/>
      <c r="S237" s="197"/>
      <c r="T237" s="197"/>
      <c r="U237" s="197"/>
      <c r="V237" s="197"/>
      <c r="W237" s="197"/>
      <c r="X237" s="198"/>
    </row>
    <row r="238" spans="3:24" s="173" customFormat="1" x14ac:dyDescent="0.25">
      <c r="C238" s="194"/>
      <c r="D238" s="139"/>
      <c r="E238" s="195"/>
      <c r="F238" s="195"/>
      <c r="G238" s="195"/>
      <c r="H238" s="195"/>
      <c r="I238" s="195"/>
      <c r="J238" s="195"/>
      <c r="K238" s="195"/>
      <c r="L238" s="195"/>
      <c r="M238" s="195"/>
      <c r="N238" s="196"/>
      <c r="O238" s="197"/>
      <c r="P238" s="197"/>
      <c r="Q238" s="197"/>
      <c r="R238" s="197"/>
      <c r="S238" s="197"/>
      <c r="T238" s="197"/>
      <c r="U238" s="197"/>
      <c r="V238" s="197"/>
      <c r="W238" s="197"/>
      <c r="X238" s="198"/>
    </row>
    <row r="239" spans="3:24" s="173" customFormat="1" x14ac:dyDescent="0.25">
      <c r="C239" s="194"/>
      <c r="D239" s="139"/>
      <c r="E239" s="195"/>
      <c r="F239" s="195"/>
      <c r="G239" s="195"/>
      <c r="H239" s="195"/>
      <c r="I239" s="195"/>
      <c r="J239" s="195"/>
      <c r="K239" s="195"/>
      <c r="L239" s="195"/>
      <c r="M239" s="195"/>
      <c r="N239" s="196"/>
      <c r="O239" s="197"/>
      <c r="P239" s="197"/>
      <c r="Q239" s="197"/>
      <c r="R239" s="197"/>
      <c r="S239" s="197"/>
      <c r="T239" s="197"/>
      <c r="U239" s="197"/>
      <c r="V239" s="197"/>
      <c r="W239" s="197"/>
      <c r="X239" s="198"/>
    </row>
    <row r="240" spans="3:24" s="173" customFormat="1" x14ac:dyDescent="0.25">
      <c r="C240" s="194"/>
      <c r="D240" s="139"/>
      <c r="E240" s="195"/>
      <c r="F240" s="195"/>
      <c r="G240" s="195"/>
      <c r="H240" s="195"/>
      <c r="I240" s="195"/>
      <c r="J240" s="195"/>
      <c r="K240" s="195"/>
      <c r="L240" s="195"/>
      <c r="M240" s="195"/>
      <c r="N240" s="196"/>
      <c r="O240" s="197"/>
      <c r="P240" s="197"/>
      <c r="Q240" s="197"/>
      <c r="R240" s="197"/>
      <c r="S240" s="197"/>
      <c r="T240" s="197"/>
      <c r="U240" s="197"/>
      <c r="V240" s="197"/>
      <c r="W240" s="197"/>
      <c r="X240" s="198"/>
    </row>
    <row r="241" spans="3:24" s="173" customFormat="1" x14ac:dyDescent="0.25">
      <c r="C241" s="194"/>
      <c r="D241" s="139"/>
      <c r="E241" s="195"/>
      <c r="F241" s="195"/>
      <c r="G241" s="195"/>
      <c r="H241" s="195"/>
      <c r="I241" s="195"/>
      <c r="J241" s="195"/>
      <c r="K241" s="195"/>
      <c r="L241" s="195"/>
      <c r="M241" s="195"/>
      <c r="N241" s="196"/>
      <c r="O241" s="197"/>
      <c r="P241" s="197"/>
      <c r="Q241" s="197"/>
      <c r="R241" s="197"/>
      <c r="S241" s="197"/>
      <c r="T241" s="197"/>
      <c r="U241" s="197"/>
      <c r="V241" s="197"/>
      <c r="W241" s="197"/>
      <c r="X241" s="198"/>
    </row>
    <row r="242" spans="3:24" s="173" customFormat="1" x14ac:dyDescent="0.25">
      <c r="C242" s="194"/>
      <c r="D242" s="139"/>
      <c r="E242" s="195"/>
      <c r="F242" s="195"/>
      <c r="G242" s="195"/>
      <c r="H242" s="195"/>
      <c r="I242" s="195"/>
      <c r="J242" s="195"/>
      <c r="K242" s="195"/>
      <c r="L242" s="195"/>
      <c r="M242" s="195"/>
      <c r="N242" s="196"/>
      <c r="O242" s="197"/>
      <c r="P242" s="197"/>
      <c r="Q242" s="197"/>
      <c r="R242" s="197"/>
      <c r="S242" s="197"/>
      <c r="T242" s="197"/>
      <c r="U242" s="197"/>
      <c r="V242" s="197"/>
      <c r="W242" s="197"/>
      <c r="X242" s="198"/>
    </row>
    <row r="243" spans="3:24" s="173" customFormat="1" x14ac:dyDescent="0.25">
      <c r="C243" s="194"/>
      <c r="D243" s="139"/>
      <c r="E243" s="195"/>
      <c r="F243" s="195"/>
      <c r="G243" s="195"/>
      <c r="H243" s="195"/>
      <c r="I243" s="195"/>
      <c r="J243" s="195"/>
      <c r="K243" s="195"/>
      <c r="L243" s="195"/>
      <c r="M243" s="195"/>
      <c r="N243" s="196"/>
      <c r="O243" s="197"/>
      <c r="P243" s="197"/>
      <c r="Q243" s="197"/>
      <c r="R243" s="197"/>
      <c r="S243" s="197"/>
      <c r="T243" s="197"/>
      <c r="U243" s="197"/>
      <c r="V243" s="197"/>
      <c r="W243" s="197"/>
      <c r="X243" s="198"/>
    </row>
    <row r="244" spans="3:24" s="173" customFormat="1" x14ac:dyDescent="0.25">
      <c r="C244" s="194"/>
      <c r="D244" s="139"/>
      <c r="E244" s="195"/>
      <c r="F244" s="195"/>
      <c r="G244" s="195"/>
      <c r="H244" s="195"/>
      <c r="I244" s="195"/>
      <c r="J244" s="195"/>
      <c r="K244" s="195"/>
      <c r="L244" s="195"/>
      <c r="M244" s="195"/>
      <c r="N244" s="196"/>
      <c r="O244" s="197"/>
      <c r="P244" s="197"/>
      <c r="Q244" s="197"/>
      <c r="R244" s="197"/>
      <c r="S244" s="197"/>
      <c r="T244" s="197"/>
      <c r="U244" s="197"/>
      <c r="V244" s="197"/>
      <c r="W244" s="197"/>
      <c r="X244" s="198"/>
    </row>
    <row r="245" spans="3:24" s="173" customFormat="1" x14ac:dyDescent="0.25">
      <c r="C245" s="194"/>
      <c r="D245" s="139"/>
      <c r="E245" s="195"/>
      <c r="F245" s="195"/>
      <c r="G245" s="195"/>
      <c r="H245" s="195"/>
      <c r="I245" s="195"/>
      <c r="J245" s="195"/>
      <c r="K245" s="195"/>
      <c r="L245" s="195"/>
      <c r="M245" s="195"/>
      <c r="N245" s="196"/>
      <c r="O245" s="197"/>
      <c r="P245" s="197"/>
      <c r="Q245" s="197"/>
      <c r="R245" s="197"/>
      <c r="S245" s="197"/>
      <c r="T245" s="197"/>
      <c r="U245" s="197"/>
      <c r="V245" s="197"/>
      <c r="W245" s="197"/>
      <c r="X245" s="198"/>
    </row>
    <row r="246" spans="3:24" s="173" customFormat="1" x14ac:dyDescent="0.25">
      <c r="C246" s="194"/>
      <c r="D246" s="139"/>
      <c r="E246" s="195"/>
      <c r="F246" s="195"/>
      <c r="G246" s="195"/>
      <c r="H246" s="195"/>
      <c r="I246" s="195"/>
      <c r="J246" s="195"/>
      <c r="K246" s="195"/>
      <c r="L246" s="195"/>
      <c r="M246" s="195"/>
      <c r="N246" s="196"/>
      <c r="O246" s="197"/>
      <c r="P246" s="197"/>
      <c r="Q246" s="197"/>
      <c r="R246" s="197"/>
      <c r="S246" s="197"/>
      <c r="T246" s="197"/>
      <c r="U246" s="197"/>
      <c r="V246" s="197"/>
      <c r="W246" s="197"/>
      <c r="X246" s="198"/>
    </row>
    <row r="247" spans="3:24" s="173" customFormat="1" x14ac:dyDescent="0.25">
      <c r="C247" s="194"/>
      <c r="D247" s="139"/>
      <c r="E247" s="195"/>
      <c r="F247" s="195"/>
      <c r="G247" s="195"/>
      <c r="H247" s="195"/>
      <c r="I247" s="195"/>
      <c r="J247" s="195"/>
      <c r="K247" s="195"/>
      <c r="L247" s="195"/>
      <c r="M247" s="195"/>
      <c r="N247" s="196"/>
      <c r="O247" s="197"/>
      <c r="P247" s="197"/>
      <c r="Q247" s="197"/>
      <c r="R247" s="197"/>
      <c r="S247" s="197"/>
      <c r="T247" s="197"/>
      <c r="U247" s="197"/>
      <c r="V247" s="197"/>
      <c r="W247" s="197"/>
      <c r="X247" s="198"/>
    </row>
    <row r="248" spans="3:24" s="173" customFormat="1" x14ac:dyDescent="0.25">
      <c r="C248" s="194"/>
      <c r="D248" s="139"/>
      <c r="E248" s="195"/>
      <c r="F248" s="195"/>
      <c r="G248" s="195"/>
      <c r="H248" s="195"/>
      <c r="I248" s="195"/>
      <c r="J248" s="195"/>
      <c r="K248" s="195"/>
      <c r="L248" s="195"/>
      <c r="M248" s="195"/>
      <c r="N248" s="196"/>
      <c r="O248" s="197"/>
      <c r="P248" s="197"/>
      <c r="Q248" s="197"/>
      <c r="R248" s="197"/>
      <c r="S248" s="197"/>
      <c r="T248" s="197"/>
      <c r="U248" s="197"/>
      <c r="V248" s="197"/>
      <c r="W248" s="197"/>
      <c r="X248" s="198"/>
    </row>
    <row r="249" spans="3:24" s="173" customFormat="1" x14ac:dyDescent="0.25">
      <c r="C249" s="194"/>
      <c r="D249" s="139"/>
      <c r="E249" s="195"/>
      <c r="F249" s="195"/>
      <c r="G249" s="195"/>
      <c r="H249" s="195"/>
      <c r="I249" s="195"/>
      <c r="J249" s="195"/>
      <c r="K249" s="195"/>
      <c r="L249" s="195"/>
      <c r="M249" s="195"/>
      <c r="N249" s="196"/>
      <c r="O249" s="197"/>
      <c r="P249" s="197"/>
      <c r="Q249" s="197"/>
      <c r="R249" s="197"/>
      <c r="S249" s="197"/>
      <c r="T249" s="197"/>
      <c r="U249" s="197"/>
      <c r="V249" s="197"/>
      <c r="W249" s="197"/>
      <c r="X249" s="198"/>
    </row>
    <row r="250" spans="3:24" s="173" customFormat="1" x14ac:dyDescent="0.25">
      <c r="C250" s="194"/>
      <c r="D250" s="139"/>
      <c r="E250" s="195"/>
      <c r="F250" s="195"/>
      <c r="G250" s="195"/>
      <c r="H250" s="195"/>
      <c r="I250" s="195"/>
      <c r="J250" s="195"/>
      <c r="K250" s="195"/>
      <c r="L250" s="195"/>
      <c r="M250" s="195"/>
      <c r="N250" s="196"/>
      <c r="O250" s="197"/>
      <c r="P250" s="197"/>
      <c r="Q250" s="197"/>
      <c r="R250" s="197"/>
      <c r="S250" s="197"/>
      <c r="T250" s="197"/>
      <c r="U250" s="197"/>
      <c r="V250" s="197"/>
      <c r="W250" s="197"/>
      <c r="X250" s="198"/>
    </row>
    <row r="251" spans="3:24" s="173" customFormat="1" x14ac:dyDescent="0.25">
      <c r="C251" s="194"/>
      <c r="D251" s="139"/>
      <c r="E251" s="195"/>
      <c r="F251" s="195"/>
      <c r="G251" s="195"/>
      <c r="H251" s="195"/>
      <c r="I251" s="195"/>
      <c r="J251" s="195"/>
      <c r="K251" s="195"/>
      <c r="L251" s="195"/>
      <c r="M251" s="195"/>
      <c r="N251" s="196"/>
      <c r="O251" s="197"/>
      <c r="P251" s="197"/>
      <c r="Q251" s="197"/>
      <c r="R251" s="197"/>
      <c r="S251" s="197"/>
      <c r="T251" s="197"/>
      <c r="U251" s="197"/>
      <c r="V251" s="197"/>
      <c r="W251" s="197"/>
      <c r="X251" s="198"/>
    </row>
    <row r="252" spans="3:24" s="173" customFormat="1" x14ac:dyDescent="0.25">
      <c r="C252" s="194"/>
      <c r="D252" s="139"/>
      <c r="E252" s="195"/>
      <c r="F252" s="195"/>
      <c r="G252" s="195"/>
      <c r="H252" s="195"/>
      <c r="I252" s="195"/>
      <c r="J252" s="195"/>
      <c r="K252" s="195"/>
      <c r="L252" s="195"/>
      <c r="M252" s="195"/>
      <c r="N252" s="196"/>
      <c r="O252" s="197"/>
      <c r="P252" s="197"/>
      <c r="Q252" s="197"/>
      <c r="R252" s="197"/>
      <c r="S252" s="197"/>
      <c r="T252" s="197"/>
      <c r="U252" s="197"/>
      <c r="V252" s="197"/>
      <c r="W252" s="197"/>
      <c r="X252" s="198"/>
    </row>
    <row r="253" spans="3:24" s="173" customFormat="1" x14ac:dyDescent="0.25">
      <c r="C253" s="194"/>
      <c r="D253" s="139"/>
      <c r="E253" s="195"/>
      <c r="F253" s="195"/>
      <c r="G253" s="195"/>
      <c r="H253" s="195"/>
      <c r="I253" s="195"/>
      <c r="J253" s="195"/>
      <c r="K253" s="195"/>
      <c r="L253" s="195"/>
      <c r="M253" s="195"/>
      <c r="N253" s="196"/>
      <c r="O253" s="197"/>
      <c r="P253" s="197"/>
      <c r="Q253" s="197"/>
      <c r="R253" s="197"/>
      <c r="S253" s="197"/>
      <c r="T253" s="197"/>
      <c r="U253" s="197"/>
      <c r="V253" s="197"/>
      <c r="W253" s="197"/>
      <c r="X253" s="198"/>
    </row>
    <row r="254" spans="3:24" s="173" customFormat="1" x14ac:dyDescent="0.25">
      <c r="C254" s="194"/>
      <c r="D254" s="139"/>
      <c r="E254" s="195"/>
      <c r="F254" s="195"/>
      <c r="G254" s="195"/>
      <c r="H254" s="195"/>
      <c r="I254" s="195"/>
      <c r="J254" s="195"/>
      <c r="K254" s="195"/>
      <c r="L254" s="195"/>
      <c r="M254" s="195"/>
      <c r="N254" s="196"/>
      <c r="O254" s="197"/>
      <c r="P254" s="197"/>
      <c r="Q254" s="197"/>
      <c r="R254" s="197"/>
      <c r="S254" s="197"/>
      <c r="T254" s="197"/>
      <c r="U254" s="197"/>
      <c r="V254" s="197"/>
      <c r="W254" s="197"/>
      <c r="X254" s="198"/>
    </row>
    <row r="255" spans="3:24" s="173" customFormat="1" x14ac:dyDescent="0.25">
      <c r="C255" s="194"/>
      <c r="D255" s="139"/>
      <c r="E255" s="195"/>
      <c r="F255" s="195"/>
      <c r="G255" s="195"/>
      <c r="H255" s="195"/>
      <c r="I255" s="195"/>
      <c r="J255" s="195"/>
      <c r="K255" s="195"/>
      <c r="L255" s="195"/>
      <c r="M255" s="195"/>
      <c r="N255" s="196"/>
      <c r="O255" s="197"/>
      <c r="P255" s="197"/>
      <c r="Q255" s="197"/>
      <c r="R255" s="197"/>
      <c r="S255" s="197"/>
      <c r="T255" s="197"/>
      <c r="U255" s="197"/>
      <c r="V255" s="197"/>
      <c r="W255" s="197"/>
      <c r="X255" s="198"/>
    </row>
    <row r="256" spans="3:24" s="173" customFormat="1" x14ac:dyDescent="0.25">
      <c r="C256" s="194"/>
      <c r="D256" s="139"/>
      <c r="E256" s="195"/>
      <c r="F256" s="195"/>
      <c r="G256" s="195"/>
      <c r="H256" s="195"/>
      <c r="I256" s="195"/>
      <c r="J256" s="195"/>
      <c r="K256" s="195"/>
      <c r="L256" s="195"/>
      <c r="M256" s="195"/>
      <c r="N256" s="196"/>
      <c r="O256" s="197"/>
      <c r="P256" s="197"/>
      <c r="Q256" s="197"/>
      <c r="R256" s="197"/>
      <c r="S256" s="197"/>
      <c r="T256" s="197"/>
      <c r="U256" s="197"/>
      <c r="V256" s="197"/>
      <c r="W256" s="197"/>
      <c r="X256" s="198"/>
    </row>
    <row r="257" spans="3:24" s="173" customFormat="1" x14ac:dyDescent="0.25">
      <c r="C257" s="194"/>
      <c r="D257" s="139"/>
      <c r="E257" s="195"/>
      <c r="F257" s="195"/>
      <c r="G257" s="195"/>
      <c r="H257" s="195"/>
      <c r="I257" s="195"/>
      <c r="J257" s="195"/>
      <c r="K257" s="195"/>
      <c r="L257" s="195"/>
      <c r="M257" s="195"/>
      <c r="N257" s="196"/>
      <c r="O257" s="197"/>
      <c r="P257" s="197"/>
      <c r="Q257" s="197"/>
      <c r="R257" s="197"/>
      <c r="S257" s="197"/>
      <c r="T257" s="197"/>
      <c r="U257" s="197"/>
      <c r="V257" s="197"/>
      <c r="W257" s="197"/>
      <c r="X257" s="198"/>
    </row>
    <row r="258" spans="3:24" s="173" customFormat="1" x14ac:dyDescent="0.25">
      <c r="C258" s="194"/>
      <c r="D258" s="139"/>
      <c r="E258" s="195"/>
      <c r="F258" s="195"/>
      <c r="G258" s="195"/>
      <c r="H258" s="195"/>
      <c r="I258" s="195"/>
      <c r="J258" s="195"/>
      <c r="K258" s="195"/>
      <c r="L258" s="195"/>
      <c r="M258" s="195"/>
      <c r="N258" s="196"/>
      <c r="O258" s="197"/>
      <c r="P258" s="197"/>
      <c r="Q258" s="197"/>
      <c r="R258" s="197"/>
      <c r="S258" s="197"/>
      <c r="T258" s="197"/>
      <c r="U258" s="197"/>
      <c r="V258" s="197"/>
      <c r="W258" s="197"/>
      <c r="X258" s="198"/>
    </row>
    <row r="259" spans="3:24" s="173" customFormat="1" x14ac:dyDescent="0.25">
      <c r="C259" s="194"/>
      <c r="D259" s="139"/>
      <c r="E259" s="195"/>
      <c r="F259" s="195"/>
      <c r="G259" s="195"/>
      <c r="H259" s="195"/>
      <c r="I259" s="195"/>
      <c r="J259" s="195"/>
      <c r="K259" s="195"/>
      <c r="L259" s="195"/>
      <c r="M259" s="195"/>
      <c r="N259" s="200"/>
      <c r="O259" s="197"/>
      <c r="P259" s="197"/>
      <c r="Q259" s="197"/>
      <c r="R259" s="197"/>
      <c r="S259" s="197"/>
      <c r="T259" s="197"/>
      <c r="U259" s="197"/>
      <c r="V259" s="197"/>
      <c r="W259" s="197"/>
      <c r="X259" s="198"/>
    </row>
    <row r="260" spans="3:24" s="173" customFormat="1" x14ac:dyDescent="0.25">
      <c r="C260" s="194"/>
      <c r="D260" s="139"/>
      <c r="E260" s="195"/>
      <c r="F260" s="195"/>
      <c r="G260" s="195"/>
      <c r="H260" s="195"/>
      <c r="I260" s="195"/>
      <c r="J260" s="195"/>
      <c r="K260" s="195"/>
      <c r="L260" s="195"/>
      <c r="M260" s="195"/>
      <c r="N260" s="200"/>
      <c r="O260" s="197"/>
      <c r="P260" s="197"/>
      <c r="Q260" s="197"/>
      <c r="R260" s="197"/>
      <c r="S260" s="197"/>
      <c r="T260" s="197"/>
      <c r="U260" s="197"/>
      <c r="V260" s="197"/>
      <c r="W260" s="197"/>
      <c r="X260" s="198"/>
    </row>
    <row r="261" spans="3:24" s="173" customFormat="1" x14ac:dyDescent="0.25">
      <c r="C261" s="194"/>
      <c r="D261" s="139"/>
      <c r="E261" s="195"/>
      <c r="F261" s="195"/>
      <c r="G261" s="195"/>
      <c r="H261" s="195"/>
      <c r="I261" s="195"/>
      <c r="J261" s="195"/>
      <c r="K261" s="195"/>
      <c r="L261" s="195"/>
      <c r="M261" s="195"/>
      <c r="N261" s="200"/>
      <c r="O261" s="197"/>
      <c r="P261" s="197"/>
      <c r="Q261" s="197"/>
      <c r="R261" s="197"/>
      <c r="S261" s="197"/>
      <c r="T261" s="197"/>
      <c r="U261" s="197"/>
      <c r="V261" s="197"/>
      <c r="W261" s="197"/>
      <c r="X261" s="198"/>
    </row>
    <row r="262" spans="3:24" s="173" customFormat="1" x14ac:dyDescent="0.25">
      <c r="C262" s="194"/>
      <c r="D262" s="139"/>
      <c r="E262" s="195"/>
      <c r="F262" s="195"/>
      <c r="G262" s="195"/>
      <c r="H262" s="195"/>
      <c r="I262" s="195"/>
      <c r="J262" s="195"/>
      <c r="K262" s="195"/>
      <c r="L262" s="195"/>
      <c r="M262" s="195"/>
      <c r="N262" s="200"/>
      <c r="O262" s="197"/>
      <c r="P262" s="197"/>
      <c r="Q262" s="197"/>
      <c r="R262" s="197"/>
      <c r="S262" s="197"/>
      <c r="T262" s="197"/>
      <c r="U262" s="197"/>
      <c r="V262" s="197"/>
      <c r="W262" s="197"/>
      <c r="X262" s="198"/>
    </row>
    <row r="263" spans="3:24" s="173" customFormat="1" x14ac:dyDescent="0.25">
      <c r="C263" s="194"/>
      <c r="D263" s="139"/>
      <c r="E263" s="195"/>
      <c r="F263" s="195"/>
      <c r="G263" s="195"/>
      <c r="H263" s="195"/>
      <c r="I263" s="195"/>
      <c r="J263" s="195"/>
      <c r="K263" s="195"/>
      <c r="L263" s="195"/>
      <c r="M263" s="195"/>
      <c r="N263" s="200"/>
      <c r="O263" s="197"/>
      <c r="P263" s="197"/>
      <c r="Q263" s="197"/>
      <c r="R263" s="197"/>
      <c r="S263" s="197"/>
      <c r="T263" s="197"/>
      <c r="U263" s="197"/>
      <c r="V263" s="197"/>
      <c r="W263" s="197"/>
      <c r="X263" s="198"/>
    </row>
    <row r="264" spans="3:24" s="173" customFormat="1" x14ac:dyDescent="0.25">
      <c r="C264" s="194"/>
      <c r="D264" s="139"/>
      <c r="E264" s="195"/>
      <c r="F264" s="195"/>
      <c r="G264" s="195"/>
      <c r="H264" s="195"/>
      <c r="I264" s="195"/>
      <c r="J264" s="195"/>
      <c r="K264" s="195"/>
      <c r="L264" s="195"/>
      <c r="M264" s="195"/>
      <c r="N264" s="200"/>
      <c r="O264" s="197"/>
      <c r="P264" s="197"/>
      <c r="Q264" s="197"/>
      <c r="R264" s="197"/>
      <c r="S264" s="197"/>
      <c r="T264" s="197"/>
      <c r="U264" s="197"/>
      <c r="V264" s="197"/>
      <c r="W264" s="197"/>
      <c r="X264" s="198"/>
    </row>
    <row r="265" spans="3:24" s="173" customFormat="1" x14ac:dyDescent="0.25">
      <c r="C265" s="194"/>
      <c r="D265" s="139"/>
      <c r="E265" s="195"/>
      <c r="F265" s="195"/>
      <c r="G265" s="195"/>
      <c r="H265" s="195"/>
      <c r="I265" s="195"/>
      <c r="J265" s="195"/>
      <c r="K265" s="195"/>
      <c r="L265" s="195"/>
      <c r="M265" s="195"/>
      <c r="N265" s="200"/>
      <c r="O265" s="197"/>
      <c r="P265" s="197"/>
      <c r="Q265" s="197"/>
      <c r="R265" s="197"/>
      <c r="S265" s="197"/>
      <c r="T265" s="197"/>
      <c r="U265" s="197"/>
      <c r="V265" s="197"/>
      <c r="W265" s="197"/>
      <c r="X265" s="198"/>
    </row>
    <row r="266" spans="3:24" s="173" customFormat="1" x14ac:dyDescent="0.25">
      <c r="C266" s="194"/>
      <c r="D266" s="139"/>
      <c r="E266" s="195"/>
      <c r="F266" s="195"/>
      <c r="G266" s="195"/>
      <c r="H266" s="195"/>
      <c r="I266" s="195"/>
      <c r="J266" s="195"/>
      <c r="K266" s="195"/>
      <c r="L266" s="195"/>
      <c r="M266" s="195"/>
      <c r="N266" s="200"/>
      <c r="O266" s="197"/>
      <c r="P266" s="197"/>
      <c r="Q266" s="197"/>
      <c r="R266" s="197"/>
      <c r="S266" s="197"/>
      <c r="T266" s="197"/>
      <c r="U266" s="197"/>
      <c r="V266" s="197"/>
      <c r="W266" s="197"/>
      <c r="X266" s="198"/>
    </row>
    <row r="267" spans="3:24" s="173" customFormat="1" x14ac:dyDescent="0.25">
      <c r="C267" s="194"/>
      <c r="D267" s="139"/>
      <c r="E267" s="195"/>
      <c r="F267" s="195"/>
      <c r="G267" s="195"/>
      <c r="H267" s="195"/>
      <c r="I267" s="195"/>
      <c r="J267" s="195"/>
      <c r="K267" s="195"/>
      <c r="L267" s="195"/>
      <c r="M267" s="195"/>
      <c r="N267" s="200"/>
      <c r="O267" s="197"/>
      <c r="P267" s="197"/>
      <c r="Q267" s="197"/>
      <c r="R267" s="197"/>
      <c r="S267" s="197"/>
      <c r="T267" s="197"/>
      <c r="U267" s="197"/>
      <c r="V267" s="197"/>
      <c r="W267" s="197"/>
      <c r="X267" s="198"/>
    </row>
    <row r="268" spans="3:24" s="173" customFormat="1" x14ac:dyDescent="0.25">
      <c r="C268" s="194"/>
      <c r="D268" s="139"/>
      <c r="E268" s="195"/>
      <c r="F268" s="195"/>
      <c r="G268" s="195"/>
      <c r="H268" s="195"/>
      <c r="I268" s="195"/>
      <c r="J268" s="195"/>
      <c r="K268" s="195"/>
      <c r="L268" s="195"/>
      <c r="M268" s="195"/>
      <c r="N268" s="200"/>
      <c r="O268" s="197"/>
      <c r="P268" s="197"/>
      <c r="Q268" s="197"/>
      <c r="R268" s="197"/>
      <c r="S268" s="197"/>
      <c r="T268" s="197"/>
      <c r="U268" s="197"/>
      <c r="V268" s="197"/>
      <c r="W268" s="197"/>
      <c r="X268" s="198"/>
    </row>
    <row r="269" spans="3:24" s="173" customFormat="1" x14ac:dyDescent="0.25">
      <c r="C269" s="194"/>
      <c r="D269" s="139"/>
      <c r="E269" s="195"/>
      <c r="F269" s="195"/>
      <c r="G269" s="195"/>
      <c r="H269" s="195"/>
      <c r="I269" s="195"/>
      <c r="J269" s="195"/>
      <c r="K269" s="195"/>
      <c r="L269" s="195"/>
      <c r="M269" s="195"/>
      <c r="N269" s="200"/>
      <c r="O269" s="197"/>
      <c r="P269" s="197"/>
      <c r="Q269" s="197"/>
      <c r="R269" s="197"/>
      <c r="S269" s="197"/>
      <c r="T269" s="197"/>
      <c r="U269" s="197"/>
      <c r="V269" s="197"/>
      <c r="W269" s="197"/>
      <c r="X269" s="198"/>
    </row>
    <row r="270" spans="3:24" s="173" customFormat="1" x14ac:dyDescent="0.25">
      <c r="C270" s="194"/>
      <c r="D270" s="139"/>
      <c r="E270" s="195"/>
      <c r="F270" s="195"/>
      <c r="G270" s="195"/>
      <c r="H270" s="195"/>
      <c r="I270" s="195"/>
      <c r="J270" s="195"/>
      <c r="K270" s="195"/>
      <c r="L270" s="195"/>
      <c r="M270" s="195"/>
      <c r="N270" s="200"/>
      <c r="O270" s="197"/>
      <c r="P270" s="197"/>
      <c r="Q270" s="197"/>
      <c r="R270" s="197"/>
      <c r="S270" s="197"/>
      <c r="T270" s="197"/>
      <c r="U270" s="197"/>
      <c r="V270" s="197"/>
      <c r="W270" s="197"/>
      <c r="X270" s="198"/>
    </row>
    <row r="271" spans="3:24" s="173" customFormat="1" x14ac:dyDescent="0.25">
      <c r="C271" s="194"/>
      <c r="D271" s="139"/>
      <c r="E271" s="195"/>
      <c r="F271" s="195"/>
      <c r="G271" s="195"/>
      <c r="H271" s="195"/>
      <c r="I271" s="195"/>
      <c r="J271" s="195"/>
      <c r="K271" s="195"/>
      <c r="L271" s="195"/>
      <c r="M271" s="195"/>
      <c r="N271" s="200"/>
      <c r="O271" s="197"/>
      <c r="P271" s="197"/>
      <c r="Q271" s="197"/>
      <c r="R271" s="197"/>
      <c r="S271" s="197"/>
      <c r="T271" s="197"/>
      <c r="U271" s="197"/>
      <c r="V271" s="197"/>
      <c r="W271" s="197"/>
      <c r="X271" s="198"/>
    </row>
    <row r="272" spans="3:24" s="173" customFormat="1" x14ac:dyDescent="0.25">
      <c r="C272" s="194"/>
      <c r="D272" s="139"/>
      <c r="E272" s="195"/>
      <c r="F272" s="195"/>
      <c r="G272" s="195"/>
      <c r="H272" s="195"/>
      <c r="I272" s="195"/>
      <c r="J272" s="195"/>
      <c r="K272" s="195"/>
      <c r="L272" s="195"/>
      <c r="M272" s="195"/>
      <c r="N272" s="200"/>
      <c r="O272" s="197"/>
      <c r="P272" s="197"/>
      <c r="Q272" s="197"/>
      <c r="R272" s="197"/>
      <c r="S272" s="197"/>
      <c r="T272" s="197"/>
      <c r="U272" s="197"/>
      <c r="V272" s="197"/>
      <c r="W272" s="197"/>
      <c r="X272" s="198"/>
    </row>
    <row r="273" spans="3:24" s="173" customFormat="1" x14ac:dyDescent="0.25">
      <c r="C273" s="194"/>
      <c r="D273" s="139"/>
      <c r="E273" s="195"/>
      <c r="F273" s="195"/>
      <c r="G273" s="195"/>
      <c r="H273" s="195"/>
      <c r="I273" s="195"/>
      <c r="J273" s="195"/>
      <c r="K273" s="195"/>
      <c r="L273" s="195"/>
      <c r="M273" s="195"/>
      <c r="N273" s="200"/>
      <c r="O273" s="197"/>
      <c r="P273" s="197"/>
      <c r="Q273" s="197"/>
      <c r="R273" s="197"/>
      <c r="S273" s="197"/>
      <c r="T273" s="197"/>
      <c r="U273" s="197"/>
      <c r="V273" s="197"/>
      <c r="W273" s="197"/>
      <c r="X273" s="198"/>
    </row>
    <row r="274" spans="3:24" s="173" customFormat="1" x14ac:dyDescent="0.25">
      <c r="C274" s="194"/>
      <c r="D274" s="139"/>
      <c r="E274" s="195"/>
      <c r="F274" s="195"/>
      <c r="G274" s="195"/>
      <c r="H274" s="195"/>
      <c r="I274" s="195"/>
      <c r="J274" s="195"/>
      <c r="K274" s="195"/>
      <c r="L274" s="195"/>
      <c r="M274" s="195"/>
      <c r="N274" s="200"/>
      <c r="O274" s="197"/>
      <c r="P274" s="197"/>
      <c r="Q274" s="197"/>
      <c r="R274" s="197"/>
      <c r="S274" s="197"/>
      <c r="T274" s="197"/>
      <c r="U274" s="197"/>
      <c r="V274" s="197"/>
      <c r="W274" s="197"/>
      <c r="X274" s="198"/>
    </row>
    <row r="275" spans="3:24" s="173" customFormat="1" x14ac:dyDescent="0.25">
      <c r="C275" s="194"/>
      <c r="D275" s="139"/>
      <c r="E275" s="195"/>
      <c r="F275" s="195"/>
      <c r="G275" s="195"/>
      <c r="H275" s="195"/>
      <c r="I275" s="195"/>
      <c r="J275" s="195"/>
      <c r="K275" s="195"/>
      <c r="L275" s="195"/>
      <c r="M275" s="195"/>
      <c r="N275" s="200"/>
      <c r="O275" s="197"/>
      <c r="P275" s="197"/>
      <c r="Q275" s="197"/>
      <c r="R275" s="197"/>
      <c r="S275" s="197"/>
      <c r="T275" s="197"/>
      <c r="U275" s="197"/>
      <c r="V275" s="197"/>
      <c r="W275" s="197"/>
      <c r="X275" s="198"/>
    </row>
    <row r="276" spans="3:24" s="173" customFormat="1" x14ac:dyDescent="0.25">
      <c r="C276" s="194"/>
      <c r="D276" s="139"/>
      <c r="E276" s="195"/>
      <c r="F276" s="195"/>
      <c r="G276" s="195"/>
      <c r="H276" s="195"/>
      <c r="I276" s="195"/>
      <c r="J276" s="195"/>
      <c r="K276" s="195"/>
      <c r="L276" s="195"/>
      <c r="M276" s="195"/>
      <c r="N276" s="200"/>
      <c r="O276" s="197"/>
      <c r="P276" s="197"/>
      <c r="Q276" s="197"/>
      <c r="R276" s="197"/>
      <c r="S276" s="197"/>
      <c r="T276" s="197"/>
      <c r="U276" s="197"/>
      <c r="V276" s="197"/>
      <c r="W276" s="197"/>
      <c r="X276" s="198"/>
    </row>
    <row r="277" spans="3:24" s="173" customFormat="1" x14ac:dyDescent="0.25">
      <c r="C277" s="194"/>
      <c r="D277" s="139"/>
      <c r="E277" s="195"/>
      <c r="F277" s="195"/>
      <c r="G277" s="195"/>
      <c r="H277" s="195"/>
      <c r="I277" s="195"/>
      <c r="J277" s="195"/>
      <c r="K277" s="195"/>
      <c r="L277" s="195"/>
      <c r="M277" s="195"/>
      <c r="N277" s="200"/>
      <c r="O277" s="197"/>
      <c r="P277" s="197"/>
      <c r="Q277" s="197"/>
      <c r="R277" s="197"/>
      <c r="S277" s="197"/>
      <c r="T277" s="197"/>
      <c r="U277" s="197"/>
      <c r="V277" s="197"/>
      <c r="W277" s="197"/>
      <c r="X277" s="198"/>
    </row>
    <row r="278" spans="3:24" s="173" customFormat="1" x14ac:dyDescent="0.25">
      <c r="C278" s="194"/>
      <c r="D278" s="139"/>
      <c r="E278" s="195"/>
      <c r="F278" s="195"/>
      <c r="G278" s="195"/>
      <c r="H278" s="195"/>
      <c r="I278" s="195"/>
      <c r="J278" s="195"/>
      <c r="K278" s="195"/>
      <c r="L278" s="195"/>
      <c r="M278" s="195"/>
      <c r="N278" s="200"/>
      <c r="O278" s="197"/>
      <c r="P278" s="197"/>
      <c r="Q278" s="197"/>
      <c r="R278" s="197"/>
      <c r="S278" s="197"/>
      <c r="T278" s="197"/>
      <c r="U278" s="197"/>
      <c r="V278" s="197"/>
      <c r="W278" s="197"/>
      <c r="X278" s="198"/>
    </row>
    <row r="279" spans="3:24" s="173" customFormat="1" x14ac:dyDescent="0.25">
      <c r="C279" s="194"/>
      <c r="D279" s="139"/>
      <c r="E279" s="195"/>
      <c r="F279" s="195"/>
      <c r="G279" s="195"/>
      <c r="H279" s="195"/>
      <c r="I279" s="195"/>
      <c r="J279" s="195"/>
      <c r="K279" s="195"/>
      <c r="L279" s="195"/>
      <c r="M279" s="195"/>
      <c r="N279" s="200"/>
      <c r="O279" s="197"/>
      <c r="P279" s="197"/>
      <c r="Q279" s="197"/>
      <c r="R279" s="197"/>
      <c r="S279" s="197"/>
      <c r="T279" s="197"/>
      <c r="U279" s="197"/>
      <c r="V279" s="197"/>
      <c r="W279" s="197"/>
      <c r="X279" s="198"/>
    </row>
    <row r="280" spans="3:24" s="173" customFormat="1" x14ac:dyDescent="0.25">
      <c r="C280" s="194"/>
      <c r="D280" s="139"/>
      <c r="E280" s="195"/>
      <c r="F280" s="195"/>
      <c r="G280" s="195"/>
      <c r="H280" s="195"/>
      <c r="I280" s="195"/>
      <c r="J280" s="195"/>
      <c r="K280" s="195"/>
      <c r="L280" s="195"/>
      <c r="M280" s="195"/>
      <c r="N280" s="200"/>
      <c r="O280" s="197"/>
      <c r="P280" s="197"/>
      <c r="Q280" s="197"/>
      <c r="R280" s="197"/>
      <c r="S280" s="197"/>
      <c r="T280" s="197"/>
      <c r="U280" s="197"/>
      <c r="V280" s="197"/>
      <c r="W280" s="197"/>
      <c r="X280" s="198"/>
    </row>
    <row r="281" spans="3:24" s="173" customFormat="1" x14ac:dyDescent="0.25">
      <c r="C281" s="194"/>
      <c r="D281" s="139"/>
      <c r="E281" s="195"/>
      <c r="F281" s="195"/>
      <c r="G281" s="195"/>
      <c r="H281" s="195"/>
      <c r="I281" s="195"/>
      <c r="J281" s="195"/>
      <c r="K281" s="195"/>
      <c r="L281" s="195"/>
      <c r="M281" s="195"/>
      <c r="N281" s="200"/>
      <c r="O281" s="197"/>
      <c r="P281" s="197"/>
      <c r="Q281" s="197"/>
      <c r="R281" s="197"/>
      <c r="S281" s="197"/>
      <c r="T281" s="197"/>
      <c r="U281" s="197"/>
      <c r="V281" s="197"/>
      <c r="W281" s="197"/>
      <c r="X281" s="198"/>
    </row>
    <row r="282" spans="3:24" s="173" customFormat="1" x14ac:dyDescent="0.25">
      <c r="C282" s="194"/>
      <c r="D282" s="139"/>
      <c r="E282" s="195"/>
      <c r="F282" s="195"/>
      <c r="G282" s="195"/>
      <c r="H282" s="195"/>
      <c r="I282" s="195"/>
      <c r="J282" s="195"/>
      <c r="K282" s="195"/>
      <c r="L282" s="195"/>
      <c r="M282" s="195"/>
      <c r="N282" s="200"/>
      <c r="O282" s="197"/>
      <c r="P282" s="197"/>
      <c r="Q282" s="197"/>
      <c r="R282" s="197"/>
      <c r="S282" s="197"/>
      <c r="T282" s="197"/>
      <c r="U282" s="197"/>
      <c r="V282" s="197"/>
      <c r="W282" s="197"/>
      <c r="X282" s="198"/>
    </row>
    <row r="283" spans="3:24" s="173" customFormat="1" x14ac:dyDescent="0.25">
      <c r="C283" s="194"/>
      <c r="D283" s="139"/>
      <c r="E283" s="195"/>
      <c r="F283" s="195"/>
      <c r="G283" s="195"/>
      <c r="H283" s="195"/>
      <c r="I283" s="195"/>
      <c r="J283" s="195"/>
      <c r="K283" s="195"/>
      <c r="L283" s="195"/>
      <c r="M283" s="195"/>
      <c r="N283" s="200"/>
      <c r="O283" s="197"/>
      <c r="P283" s="197"/>
      <c r="Q283" s="197"/>
      <c r="R283" s="197"/>
      <c r="S283" s="197"/>
      <c r="T283" s="197"/>
      <c r="U283" s="197"/>
      <c r="V283" s="197"/>
      <c r="W283" s="197"/>
      <c r="X283" s="198"/>
    </row>
    <row r="284" spans="3:24" s="173" customFormat="1" x14ac:dyDescent="0.25">
      <c r="C284" s="194"/>
      <c r="D284" s="139"/>
      <c r="E284" s="195"/>
      <c r="F284" s="195"/>
      <c r="G284" s="195"/>
      <c r="H284" s="195"/>
      <c r="I284" s="195"/>
      <c r="J284" s="195"/>
      <c r="K284" s="195"/>
      <c r="L284" s="195"/>
      <c r="M284" s="195"/>
      <c r="N284" s="200"/>
      <c r="O284" s="197"/>
      <c r="P284" s="197"/>
      <c r="Q284" s="197"/>
      <c r="R284" s="197"/>
      <c r="S284" s="197"/>
      <c r="T284" s="197"/>
      <c r="U284" s="197"/>
      <c r="V284" s="197"/>
      <c r="W284" s="197"/>
      <c r="X284" s="198"/>
    </row>
    <row r="285" spans="3:24" s="173" customFormat="1" x14ac:dyDescent="0.25">
      <c r="C285" s="194"/>
      <c r="D285" s="139"/>
      <c r="E285" s="195"/>
      <c r="F285" s="195"/>
      <c r="G285" s="195"/>
      <c r="H285" s="195"/>
      <c r="I285" s="195"/>
      <c r="J285" s="195"/>
      <c r="K285" s="195"/>
      <c r="L285" s="195"/>
      <c r="M285" s="195"/>
      <c r="N285" s="200"/>
      <c r="O285" s="197"/>
      <c r="P285" s="197"/>
      <c r="Q285" s="197"/>
      <c r="R285" s="197"/>
      <c r="S285" s="197"/>
      <c r="T285" s="197"/>
      <c r="U285" s="197"/>
      <c r="V285" s="197"/>
      <c r="W285" s="197"/>
      <c r="X285" s="198"/>
    </row>
    <row r="286" spans="3:24" s="173" customFormat="1" x14ac:dyDescent="0.25">
      <c r="C286" s="194"/>
      <c r="D286" s="139"/>
      <c r="E286" s="195"/>
      <c r="F286" s="195"/>
      <c r="G286" s="195"/>
      <c r="H286" s="195"/>
      <c r="I286" s="195"/>
      <c r="J286" s="195"/>
      <c r="K286" s="195"/>
      <c r="L286" s="195"/>
      <c r="M286" s="195"/>
      <c r="N286" s="200"/>
      <c r="O286" s="197"/>
      <c r="P286" s="197"/>
      <c r="Q286" s="197"/>
      <c r="R286" s="197"/>
      <c r="S286" s="197"/>
      <c r="T286" s="197"/>
      <c r="U286" s="197"/>
      <c r="V286" s="197"/>
      <c r="W286" s="197"/>
      <c r="X286" s="198"/>
    </row>
    <row r="287" spans="3:24" s="173" customFormat="1" x14ac:dyDescent="0.25">
      <c r="C287" s="194"/>
      <c r="D287" s="139"/>
      <c r="E287" s="195"/>
      <c r="F287" s="195"/>
      <c r="G287" s="195"/>
      <c r="H287" s="195"/>
      <c r="I287" s="195"/>
      <c r="J287" s="195"/>
      <c r="K287" s="195"/>
      <c r="L287" s="195"/>
      <c r="M287" s="195"/>
      <c r="N287" s="200"/>
      <c r="O287" s="197"/>
      <c r="P287" s="197"/>
      <c r="Q287" s="197"/>
      <c r="R287" s="197"/>
      <c r="S287" s="197"/>
      <c r="T287" s="197"/>
      <c r="U287" s="197"/>
      <c r="V287" s="197"/>
      <c r="W287" s="197"/>
      <c r="X287" s="198"/>
    </row>
    <row r="288" spans="3:24" s="173" customFormat="1" x14ac:dyDescent="0.25">
      <c r="C288" s="194"/>
      <c r="D288" s="139"/>
      <c r="E288" s="195"/>
      <c r="F288" s="195"/>
      <c r="G288" s="195"/>
      <c r="H288" s="195"/>
      <c r="I288" s="195"/>
      <c r="J288" s="195"/>
      <c r="K288" s="195"/>
      <c r="L288" s="195"/>
      <c r="M288" s="195"/>
      <c r="N288" s="200"/>
      <c r="O288" s="197"/>
      <c r="P288" s="197"/>
      <c r="Q288" s="197"/>
      <c r="R288" s="197"/>
      <c r="S288" s="197"/>
      <c r="T288" s="197"/>
      <c r="U288" s="197"/>
      <c r="V288" s="197"/>
      <c r="W288" s="197"/>
      <c r="X288" s="198"/>
    </row>
    <row r="289" spans="3:24" s="173" customFormat="1" x14ac:dyDescent="0.25">
      <c r="C289" s="194"/>
      <c r="D289" s="139"/>
      <c r="E289" s="195"/>
      <c r="F289" s="195"/>
      <c r="G289" s="195"/>
      <c r="H289" s="195"/>
      <c r="I289" s="195"/>
      <c r="J289" s="195"/>
      <c r="K289" s="195"/>
      <c r="L289" s="195"/>
      <c r="M289" s="195"/>
      <c r="N289" s="200"/>
      <c r="O289" s="197"/>
      <c r="P289" s="197"/>
      <c r="Q289" s="197"/>
      <c r="R289" s="197"/>
      <c r="S289" s="197"/>
      <c r="T289" s="197"/>
      <c r="U289" s="197"/>
      <c r="V289" s="197"/>
      <c r="W289" s="197"/>
      <c r="X289" s="198"/>
    </row>
    <row r="290" spans="3:24" s="173" customFormat="1" x14ac:dyDescent="0.25">
      <c r="C290" s="194"/>
      <c r="D290" s="139"/>
      <c r="E290" s="195"/>
      <c r="F290" s="195"/>
      <c r="G290" s="195"/>
      <c r="H290" s="195"/>
      <c r="I290" s="195"/>
      <c r="J290" s="195"/>
      <c r="K290" s="195"/>
      <c r="L290" s="195"/>
      <c r="M290" s="195"/>
      <c r="N290" s="200"/>
      <c r="O290" s="197"/>
      <c r="P290" s="197"/>
      <c r="Q290" s="197"/>
      <c r="R290" s="197"/>
      <c r="S290" s="197"/>
      <c r="T290" s="197"/>
      <c r="U290" s="197"/>
      <c r="V290" s="197"/>
      <c r="W290" s="197"/>
      <c r="X290" s="198"/>
    </row>
    <row r="291" spans="3:24" s="173" customFormat="1" x14ac:dyDescent="0.25">
      <c r="C291" s="194"/>
      <c r="D291" s="139"/>
      <c r="E291" s="195"/>
      <c r="F291" s="195"/>
      <c r="G291" s="195"/>
      <c r="H291" s="195"/>
      <c r="I291" s="195"/>
      <c r="J291" s="195"/>
      <c r="K291" s="195"/>
      <c r="L291" s="195"/>
      <c r="M291" s="195"/>
      <c r="N291" s="200"/>
      <c r="O291" s="197"/>
      <c r="P291" s="197"/>
      <c r="Q291" s="197"/>
      <c r="R291" s="197"/>
      <c r="S291" s="197"/>
      <c r="T291" s="197"/>
      <c r="U291" s="197"/>
      <c r="V291" s="197"/>
      <c r="W291" s="197"/>
      <c r="X291" s="198"/>
    </row>
    <row r="292" spans="3:24" s="173" customFormat="1" x14ac:dyDescent="0.25">
      <c r="C292" s="194"/>
      <c r="D292" s="139"/>
      <c r="E292" s="195"/>
      <c r="F292" s="195"/>
      <c r="G292" s="195"/>
      <c r="H292" s="195"/>
      <c r="I292" s="195"/>
      <c r="J292" s="195"/>
      <c r="K292" s="195"/>
      <c r="L292" s="195"/>
      <c r="M292" s="195"/>
      <c r="N292" s="200"/>
      <c r="O292" s="197"/>
      <c r="P292" s="197"/>
      <c r="Q292" s="197"/>
      <c r="R292" s="197"/>
      <c r="S292" s="197"/>
      <c r="T292" s="197"/>
      <c r="U292" s="197"/>
      <c r="V292" s="197"/>
      <c r="W292" s="197"/>
      <c r="X292" s="198"/>
    </row>
    <row r="293" spans="3:24" s="173" customFormat="1" x14ac:dyDescent="0.25">
      <c r="C293" s="194"/>
      <c r="D293" s="139"/>
      <c r="E293" s="195"/>
      <c r="F293" s="195"/>
      <c r="G293" s="195"/>
      <c r="H293" s="195"/>
      <c r="I293" s="195"/>
      <c r="J293" s="195"/>
      <c r="K293" s="195"/>
      <c r="L293" s="195"/>
      <c r="M293" s="195"/>
      <c r="N293" s="200"/>
      <c r="O293" s="197"/>
      <c r="P293" s="197"/>
      <c r="Q293" s="197"/>
      <c r="R293" s="197"/>
      <c r="S293" s="197"/>
      <c r="T293" s="197"/>
      <c r="U293" s="197"/>
      <c r="V293" s="197"/>
      <c r="W293" s="197"/>
      <c r="X293" s="198"/>
    </row>
    <row r="294" spans="3:24" s="173" customFormat="1" x14ac:dyDescent="0.25">
      <c r="C294" s="194"/>
      <c r="D294" s="139"/>
      <c r="E294" s="195"/>
      <c r="F294" s="195"/>
      <c r="G294" s="195"/>
      <c r="H294" s="195"/>
      <c r="I294" s="195"/>
      <c r="J294" s="195"/>
      <c r="K294" s="195"/>
      <c r="L294" s="195"/>
      <c r="M294" s="195"/>
      <c r="N294" s="200"/>
      <c r="O294" s="197"/>
      <c r="P294" s="197"/>
      <c r="Q294" s="197"/>
      <c r="R294" s="197"/>
      <c r="S294" s="197"/>
      <c r="T294" s="197"/>
      <c r="U294" s="197"/>
      <c r="V294" s="197"/>
      <c r="W294" s="197"/>
      <c r="X294" s="198"/>
    </row>
    <row r="295" spans="3:24" s="173" customFormat="1" x14ac:dyDescent="0.25">
      <c r="C295" s="194"/>
      <c r="D295" s="139"/>
      <c r="E295" s="195"/>
      <c r="F295" s="195"/>
      <c r="G295" s="195"/>
      <c r="H295" s="195"/>
      <c r="I295" s="195"/>
      <c r="J295" s="195"/>
      <c r="K295" s="195"/>
      <c r="L295" s="195"/>
      <c r="M295" s="195"/>
      <c r="N295" s="200"/>
      <c r="O295" s="197"/>
      <c r="P295" s="197"/>
      <c r="Q295" s="197"/>
      <c r="R295" s="197"/>
      <c r="S295" s="197"/>
      <c r="T295" s="197"/>
      <c r="U295" s="197"/>
      <c r="V295" s="197"/>
      <c r="W295" s="197"/>
      <c r="X295" s="198"/>
    </row>
    <row r="296" spans="3:24" s="173" customFormat="1" x14ac:dyDescent="0.25">
      <c r="C296" s="194"/>
      <c r="D296" s="139"/>
      <c r="E296" s="195"/>
      <c r="F296" s="195"/>
      <c r="G296" s="195"/>
      <c r="H296" s="195"/>
      <c r="I296" s="195"/>
      <c r="J296" s="195"/>
      <c r="K296" s="195"/>
      <c r="L296" s="195"/>
      <c r="M296" s="195"/>
      <c r="N296" s="200"/>
      <c r="O296" s="197"/>
      <c r="P296" s="197"/>
      <c r="Q296" s="197"/>
      <c r="R296" s="197"/>
      <c r="S296" s="197"/>
      <c r="T296" s="197"/>
      <c r="U296" s="197"/>
      <c r="V296" s="197"/>
      <c r="W296" s="197"/>
      <c r="X296" s="198"/>
    </row>
    <row r="297" spans="3:24" s="173" customFormat="1" x14ac:dyDescent="0.25">
      <c r="C297" s="194"/>
      <c r="D297" s="139"/>
      <c r="E297" s="195"/>
      <c r="F297" s="195"/>
      <c r="G297" s="195"/>
      <c r="H297" s="195"/>
      <c r="I297" s="195"/>
      <c r="J297" s="195"/>
      <c r="K297" s="195"/>
      <c r="L297" s="195"/>
      <c r="M297" s="195"/>
      <c r="N297" s="200"/>
      <c r="O297" s="197"/>
      <c r="P297" s="197"/>
      <c r="Q297" s="197"/>
      <c r="R297" s="197"/>
      <c r="S297" s="197"/>
      <c r="T297" s="197"/>
      <c r="U297" s="197"/>
      <c r="V297" s="197"/>
      <c r="W297" s="197"/>
      <c r="X297" s="198"/>
    </row>
    <row r="298" spans="3:24" s="173" customFormat="1" x14ac:dyDescent="0.25">
      <c r="C298" s="194"/>
      <c r="D298" s="139"/>
      <c r="E298" s="195"/>
      <c r="F298" s="195"/>
      <c r="G298" s="195"/>
      <c r="H298" s="195"/>
      <c r="I298" s="195"/>
      <c r="J298" s="195"/>
      <c r="K298" s="195"/>
      <c r="L298" s="195"/>
      <c r="M298" s="195"/>
      <c r="N298" s="200"/>
      <c r="O298" s="197"/>
      <c r="P298" s="197"/>
      <c r="Q298" s="197"/>
      <c r="R298" s="197"/>
      <c r="S298" s="197"/>
      <c r="T298" s="197"/>
      <c r="U298" s="197"/>
      <c r="V298" s="197"/>
      <c r="W298" s="197"/>
      <c r="X298" s="198"/>
    </row>
    <row r="299" spans="3:24" s="173" customFormat="1" x14ac:dyDescent="0.25">
      <c r="C299" s="194"/>
      <c r="D299" s="139"/>
      <c r="E299" s="195"/>
      <c r="F299" s="195"/>
      <c r="G299" s="195"/>
      <c r="H299" s="195"/>
      <c r="I299" s="195"/>
      <c r="J299" s="195"/>
      <c r="K299" s="195"/>
      <c r="L299" s="195"/>
      <c r="M299" s="195"/>
      <c r="N299" s="200"/>
      <c r="O299" s="197"/>
      <c r="P299" s="197"/>
      <c r="Q299" s="197"/>
      <c r="R299" s="197"/>
      <c r="S299" s="197"/>
      <c r="T299" s="197"/>
      <c r="U299" s="197"/>
      <c r="V299" s="197"/>
      <c r="W299" s="197"/>
      <c r="X299" s="198"/>
    </row>
    <row r="300" spans="3:24" s="173" customFormat="1" x14ac:dyDescent="0.25">
      <c r="C300" s="194"/>
      <c r="D300" s="139"/>
      <c r="E300" s="195"/>
      <c r="F300" s="195"/>
      <c r="G300" s="195"/>
      <c r="H300" s="195"/>
      <c r="I300" s="195"/>
      <c r="J300" s="195"/>
      <c r="K300" s="195"/>
      <c r="L300" s="195"/>
      <c r="M300" s="195"/>
      <c r="N300" s="200"/>
      <c r="O300" s="197"/>
      <c r="P300" s="197"/>
      <c r="Q300" s="197"/>
      <c r="R300" s="197"/>
      <c r="S300" s="197"/>
      <c r="T300" s="197"/>
      <c r="U300" s="197"/>
      <c r="V300" s="197"/>
      <c r="W300" s="197"/>
      <c r="X300" s="198"/>
    </row>
    <row r="301" spans="3:24" s="173" customFormat="1" x14ac:dyDescent="0.25">
      <c r="C301" s="194"/>
      <c r="D301" s="139"/>
      <c r="E301" s="195"/>
      <c r="F301" s="195"/>
      <c r="G301" s="195"/>
      <c r="H301" s="195"/>
      <c r="I301" s="195"/>
      <c r="J301" s="195"/>
      <c r="K301" s="195"/>
      <c r="L301" s="195"/>
      <c r="M301" s="195"/>
      <c r="N301" s="200"/>
      <c r="O301" s="197"/>
      <c r="P301" s="197"/>
      <c r="Q301" s="197"/>
      <c r="R301" s="197"/>
      <c r="S301" s="197"/>
      <c r="T301" s="197"/>
      <c r="U301" s="197"/>
      <c r="V301" s="197"/>
      <c r="W301" s="197"/>
      <c r="X301" s="198"/>
    </row>
    <row r="302" spans="3:24" s="173" customFormat="1" x14ac:dyDescent="0.25">
      <c r="C302" s="194"/>
      <c r="D302" s="139"/>
      <c r="E302" s="195"/>
      <c r="F302" s="195"/>
      <c r="G302" s="195"/>
      <c r="H302" s="195"/>
      <c r="I302" s="195"/>
      <c r="J302" s="195"/>
      <c r="K302" s="195"/>
      <c r="L302" s="195"/>
      <c r="M302" s="195"/>
      <c r="N302" s="200"/>
      <c r="O302" s="197"/>
      <c r="P302" s="197"/>
      <c r="Q302" s="197"/>
      <c r="R302" s="197"/>
      <c r="S302" s="197"/>
      <c r="T302" s="197"/>
      <c r="U302" s="197"/>
      <c r="V302" s="197"/>
      <c r="W302" s="197"/>
      <c r="X302" s="198"/>
    </row>
    <row r="303" spans="3:24" s="173" customFormat="1" x14ac:dyDescent="0.25">
      <c r="C303" s="194"/>
      <c r="D303" s="139"/>
      <c r="E303" s="195"/>
      <c r="F303" s="195"/>
      <c r="G303" s="195"/>
      <c r="H303" s="195"/>
      <c r="I303" s="195"/>
      <c r="J303" s="195"/>
      <c r="K303" s="195"/>
      <c r="L303" s="195"/>
      <c r="M303" s="195"/>
      <c r="N303" s="200"/>
      <c r="O303" s="197"/>
      <c r="P303" s="197"/>
      <c r="Q303" s="197"/>
      <c r="R303" s="197"/>
      <c r="S303" s="197"/>
      <c r="T303" s="197"/>
      <c r="U303" s="197"/>
      <c r="V303" s="197"/>
      <c r="W303" s="197"/>
      <c r="X303" s="198"/>
    </row>
    <row r="304" spans="3:24" s="173" customFormat="1" x14ac:dyDescent="0.25">
      <c r="C304" s="194"/>
      <c r="D304" s="139"/>
      <c r="E304" s="195"/>
      <c r="F304" s="195"/>
      <c r="G304" s="195"/>
      <c r="H304" s="195"/>
      <c r="I304" s="195"/>
      <c r="J304" s="195"/>
      <c r="K304" s="195"/>
      <c r="L304" s="195"/>
      <c r="M304" s="195"/>
      <c r="N304" s="200"/>
      <c r="O304" s="197"/>
      <c r="P304" s="197"/>
      <c r="Q304" s="197"/>
      <c r="R304" s="197"/>
      <c r="S304" s="197"/>
      <c r="T304" s="197"/>
      <c r="U304" s="197"/>
      <c r="V304" s="197"/>
      <c r="W304" s="197"/>
      <c r="X304" s="198"/>
    </row>
    <row r="305" spans="3:24" s="173" customFormat="1" x14ac:dyDescent="0.25">
      <c r="C305" s="194"/>
      <c r="D305" s="139"/>
      <c r="E305" s="195"/>
      <c r="F305" s="195"/>
      <c r="G305" s="195"/>
      <c r="H305" s="195"/>
      <c r="I305" s="195"/>
      <c r="J305" s="195"/>
      <c r="K305" s="195"/>
      <c r="L305" s="195"/>
      <c r="M305" s="195"/>
      <c r="N305" s="200"/>
      <c r="O305" s="197"/>
      <c r="P305" s="197"/>
      <c r="Q305" s="197"/>
      <c r="R305" s="197"/>
      <c r="S305" s="197"/>
      <c r="T305" s="197"/>
      <c r="U305" s="197"/>
      <c r="V305" s="197"/>
      <c r="W305" s="197"/>
      <c r="X305" s="198"/>
    </row>
    <row r="306" spans="3:24" s="173" customFormat="1" x14ac:dyDescent="0.25">
      <c r="C306" s="194"/>
      <c r="D306" s="139"/>
      <c r="E306" s="195"/>
      <c r="F306" s="195"/>
      <c r="G306" s="195"/>
      <c r="H306" s="195"/>
      <c r="I306" s="195"/>
      <c r="J306" s="195"/>
      <c r="K306" s="195"/>
      <c r="L306" s="195"/>
      <c r="M306" s="195"/>
      <c r="N306" s="200"/>
      <c r="O306" s="197"/>
      <c r="P306" s="197"/>
      <c r="Q306" s="197"/>
      <c r="R306" s="197"/>
      <c r="S306" s="197"/>
      <c r="T306" s="197"/>
      <c r="U306" s="197"/>
      <c r="V306" s="197"/>
      <c r="W306" s="197"/>
      <c r="X306" s="198"/>
    </row>
    <row r="307" spans="3:24" s="173" customFormat="1" x14ac:dyDescent="0.25">
      <c r="C307" s="194"/>
      <c r="D307" s="139"/>
      <c r="E307" s="195"/>
      <c r="F307" s="195"/>
      <c r="G307" s="195"/>
      <c r="H307" s="195"/>
      <c r="I307" s="195"/>
      <c r="J307" s="195"/>
      <c r="K307" s="195"/>
      <c r="L307" s="195"/>
      <c r="M307" s="195"/>
      <c r="N307" s="200"/>
      <c r="O307" s="197"/>
      <c r="P307" s="197"/>
      <c r="Q307" s="197"/>
      <c r="R307" s="197"/>
      <c r="S307" s="197"/>
      <c r="T307" s="197"/>
      <c r="U307" s="197"/>
      <c r="V307" s="197"/>
      <c r="W307" s="197"/>
      <c r="X307" s="198"/>
    </row>
    <row r="308" spans="3:24" s="173" customFormat="1" x14ac:dyDescent="0.25">
      <c r="C308" s="194"/>
      <c r="D308" s="139"/>
      <c r="E308" s="195"/>
      <c r="F308" s="195"/>
      <c r="G308" s="195"/>
      <c r="H308" s="195"/>
      <c r="I308" s="195"/>
      <c r="J308" s="195"/>
      <c r="K308" s="195"/>
      <c r="L308" s="195"/>
      <c r="M308" s="195"/>
      <c r="N308" s="200"/>
      <c r="O308" s="197"/>
      <c r="P308" s="197"/>
      <c r="Q308" s="197"/>
      <c r="R308" s="197"/>
      <c r="S308" s="197"/>
      <c r="T308" s="197"/>
      <c r="U308" s="197"/>
      <c r="V308" s="197"/>
      <c r="W308" s="197"/>
      <c r="X308" s="198"/>
    </row>
    <row r="309" spans="3:24" s="173" customFormat="1" x14ac:dyDescent="0.25">
      <c r="C309" s="194"/>
      <c r="D309" s="139"/>
      <c r="E309" s="195"/>
      <c r="F309" s="195"/>
      <c r="G309" s="195"/>
      <c r="H309" s="195"/>
      <c r="I309" s="195"/>
      <c r="J309" s="195"/>
      <c r="K309" s="195"/>
      <c r="L309" s="195"/>
      <c r="M309" s="195"/>
      <c r="N309" s="200"/>
      <c r="O309" s="197"/>
      <c r="P309" s="197"/>
      <c r="Q309" s="197"/>
      <c r="R309" s="197"/>
      <c r="S309" s="197"/>
      <c r="T309" s="197"/>
      <c r="U309" s="197"/>
      <c r="V309" s="197"/>
      <c r="W309" s="197"/>
      <c r="X309" s="198"/>
    </row>
    <row r="310" spans="3:24" s="173" customFormat="1" x14ac:dyDescent="0.25">
      <c r="C310" s="194"/>
      <c r="D310" s="139"/>
      <c r="E310" s="195"/>
      <c r="F310" s="195"/>
      <c r="G310" s="195"/>
      <c r="H310" s="195"/>
      <c r="I310" s="195"/>
      <c r="J310" s="195"/>
      <c r="K310" s="195"/>
      <c r="L310" s="195"/>
      <c r="M310" s="195"/>
      <c r="N310" s="200"/>
      <c r="O310" s="197"/>
      <c r="P310" s="197"/>
      <c r="Q310" s="197"/>
      <c r="R310" s="197"/>
      <c r="S310" s="197"/>
      <c r="T310" s="197"/>
      <c r="U310" s="197"/>
      <c r="V310" s="197"/>
      <c r="W310" s="197"/>
      <c r="X310" s="198"/>
    </row>
    <row r="311" spans="3:24" s="173" customFormat="1" x14ac:dyDescent="0.25">
      <c r="C311" s="194"/>
      <c r="D311" s="139"/>
      <c r="E311" s="195"/>
      <c r="F311" s="195"/>
      <c r="G311" s="195"/>
      <c r="H311" s="195"/>
      <c r="I311" s="195"/>
      <c r="J311" s="195"/>
      <c r="K311" s="195"/>
      <c r="L311" s="195"/>
      <c r="M311" s="195"/>
      <c r="N311" s="200"/>
      <c r="O311" s="197"/>
      <c r="P311" s="197"/>
      <c r="Q311" s="197"/>
      <c r="R311" s="197"/>
      <c r="S311" s="197"/>
      <c r="T311" s="197"/>
      <c r="U311" s="197"/>
      <c r="V311" s="197"/>
      <c r="W311" s="197"/>
      <c r="X311" s="198"/>
    </row>
    <row r="312" spans="3:24" s="173" customFormat="1" x14ac:dyDescent="0.25">
      <c r="C312" s="194"/>
      <c r="D312" s="139"/>
      <c r="E312" s="195"/>
      <c r="F312" s="195"/>
      <c r="G312" s="195"/>
      <c r="H312" s="195"/>
      <c r="I312" s="195"/>
      <c r="J312" s="195"/>
      <c r="K312" s="195"/>
      <c r="L312" s="195"/>
      <c r="M312" s="195"/>
      <c r="N312" s="200"/>
      <c r="O312" s="197"/>
      <c r="P312" s="197"/>
      <c r="Q312" s="197"/>
      <c r="R312" s="197"/>
      <c r="S312" s="197"/>
      <c r="T312" s="197"/>
      <c r="U312" s="197"/>
      <c r="V312" s="197"/>
      <c r="W312" s="197"/>
      <c r="X312" s="198"/>
    </row>
    <row r="313" spans="3:24" s="173" customFormat="1" x14ac:dyDescent="0.25">
      <c r="C313" s="194"/>
      <c r="D313" s="139"/>
      <c r="E313" s="195"/>
      <c r="F313" s="195"/>
      <c r="G313" s="195"/>
      <c r="H313" s="195"/>
      <c r="I313" s="195"/>
      <c r="J313" s="195"/>
      <c r="K313" s="195"/>
      <c r="L313" s="195"/>
      <c r="M313" s="195"/>
      <c r="N313" s="200"/>
      <c r="O313" s="197"/>
      <c r="P313" s="197"/>
      <c r="Q313" s="197"/>
      <c r="R313" s="197"/>
      <c r="S313" s="197"/>
      <c r="T313" s="197"/>
      <c r="U313" s="197"/>
      <c r="V313" s="197"/>
      <c r="W313" s="197"/>
      <c r="X313" s="198"/>
    </row>
    <row r="314" spans="3:24" s="173" customFormat="1" x14ac:dyDescent="0.25">
      <c r="C314" s="194"/>
      <c r="D314" s="139"/>
      <c r="E314" s="195"/>
      <c r="F314" s="195"/>
      <c r="G314" s="195"/>
      <c r="H314" s="195"/>
      <c r="I314" s="195"/>
      <c r="J314" s="195"/>
      <c r="K314" s="195"/>
      <c r="L314" s="195"/>
      <c r="M314" s="195"/>
      <c r="N314" s="200"/>
      <c r="O314" s="197"/>
      <c r="P314" s="197"/>
      <c r="Q314" s="197"/>
      <c r="R314" s="197"/>
      <c r="S314" s="197"/>
      <c r="T314" s="197"/>
      <c r="U314" s="197"/>
      <c r="V314" s="197"/>
      <c r="W314" s="197"/>
      <c r="X314" s="198"/>
    </row>
    <row r="315" spans="3:24" s="173" customFormat="1" x14ac:dyDescent="0.25">
      <c r="C315" s="194"/>
      <c r="D315" s="139"/>
      <c r="E315" s="195"/>
      <c r="F315" s="195"/>
      <c r="G315" s="195"/>
      <c r="H315" s="195"/>
      <c r="I315" s="195"/>
      <c r="J315" s="195"/>
      <c r="K315" s="195"/>
      <c r="L315" s="195"/>
      <c r="M315" s="195"/>
      <c r="N315" s="200"/>
      <c r="O315" s="197"/>
      <c r="P315" s="197"/>
      <c r="Q315" s="197"/>
      <c r="R315" s="197"/>
      <c r="S315" s="197"/>
      <c r="T315" s="197"/>
      <c r="U315" s="197"/>
      <c r="V315" s="197"/>
      <c r="W315" s="197"/>
      <c r="X315" s="198"/>
    </row>
    <row r="316" spans="3:24" s="173" customFormat="1" x14ac:dyDescent="0.25">
      <c r="C316" s="194"/>
      <c r="D316" s="139"/>
      <c r="E316" s="195"/>
      <c r="F316" s="195"/>
      <c r="G316" s="195"/>
      <c r="H316" s="195"/>
      <c r="I316" s="195"/>
      <c r="J316" s="195"/>
      <c r="K316" s="195"/>
      <c r="L316" s="195"/>
      <c r="M316" s="195"/>
      <c r="N316" s="200"/>
      <c r="O316" s="197"/>
      <c r="P316" s="197"/>
      <c r="Q316" s="197"/>
      <c r="R316" s="197"/>
      <c r="S316" s="197"/>
      <c r="T316" s="197"/>
      <c r="U316" s="197"/>
      <c r="V316" s="197"/>
      <c r="W316" s="197"/>
      <c r="X316" s="198"/>
    </row>
    <row r="317" spans="3:24" s="173" customFormat="1" x14ac:dyDescent="0.25">
      <c r="C317" s="194"/>
      <c r="D317" s="139"/>
      <c r="E317" s="195"/>
      <c r="F317" s="195"/>
      <c r="G317" s="195"/>
      <c r="H317" s="195"/>
      <c r="I317" s="195"/>
      <c r="J317" s="195"/>
      <c r="K317" s="195"/>
      <c r="L317" s="195"/>
      <c r="M317" s="195"/>
      <c r="N317" s="200"/>
      <c r="O317" s="197"/>
      <c r="P317" s="197"/>
      <c r="Q317" s="197"/>
      <c r="R317" s="197"/>
      <c r="S317" s="197"/>
      <c r="T317" s="197"/>
      <c r="U317" s="197"/>
      <c r="V317" s="197"/>
      <c r="W317" s="197"/>
      <c r="X317" s="198"/>
    </row>
    <row r="318" spans="3:24" s="173" customFormat="1" x14ac:dyDescent="0.25">
      <c r="C318" s="194"/>
      <c r="D318" s="201"/>
      <c r="E318" s="202"/>
      <c r="F318" s="202"/>
      <c r="G318" s="202"/>
      <c r="H318" s="202"/>
      <c r="I318" s="202"/>
      <c r="J318" s="202"/>
      <c r="K318" s="202"/>
      <c r="L318" s="202"/>
      <c r="M318" s="202"/>
      <c r="N318" s="200"/>
      <c r="O318" s="197"/>
      <c r="P318" s="197"/>
      <c r="Q318" s="197"/>
      <c r="R318" s="197"/>
      <c r="S318" s="197"/>
      <c r="T318" s="197"/>
      <c r="U318" s="197"/>
      <c r="V318" s="197"/>
      <c r="W318" s="197"/>
      <c r="X318" s="203"/>
    </row>
    <row r="319" spans="3:24" s="173" customFormat="1" x14ac:dyDescent="0.25">
      <c r="C319" s="194"/>
      <c r="D319" s="201"/>
      <c r="E319" s="202"/>
      <c r="F319" s="202"/>
      <c r="G319" s="202"/>
      <c r="H319" s="202"/>
      <c r="I319" s="202"/>
      <c r="J319" s="202"/>
      <c r="K319" s="202"/>
      <c r="L319" s="202"/>
      <c r="M319" s="202"/>
      <c r="N319" s="200"/>
      <c r="O319" s="197"/>
      <c r="P319" s="197"/>
      <c r="Q319" s="197"/>
      <c r="R319" s="197"/>
      <c r="S319" s="197"/>
      <c r="T319" s="197"/>
      <c r="U319" s="197"/>
      <c r="V319" s="197"/>
      <c r="W319" s="197"/>
      <c r="X319" s="203"/>
    </row>
    <row r="320" spans="3:24" s="173" customFormat="1" x14ac:dyDescent="0.25">
      <c r="C320" s="194"/>
      <c r="D320" s="201"/>
      <c r="E320" s="202"/>
      <c r="F320" s="202"/>
      <c r="G320" s="202"/>
      <c r="H320" s="202"/>
      <c r="I320" s="202"/>
      <c r="J320" s="202"/>
      <c r="K320" s="202"/>
      <c r="L320" s="202"/>
      <c r="M320" s="202"/>
      <c r="N320" s="200"/>
      <c r="O320" s="197"/>
      <c r="P320" s="197"/>
      <c r="Q320" s="197"/>
      <c r="R320" s="197"/>
      <c r="S320" s="197"/>
      <c r="T320" s="197"/>
      <c r="U320" s="197"/>
      <c r="V320" s="197"/>
      <c r="W320" s="197"/>
      <c r="X320" s="203"/>
    </row>
    <row r="321" spans="3:3" s="173" customFormat="1" x14ac:dyDescent="0.25">
      <c r="C321" s="194"/>
    </row>
    <row r="322" spans="3:3" s="173" customFormat="1" x14ac:dyDescent="0.25">
      <c r="C322" s="194"/>
    </row>
    <row r="323" spans="3:3" s="173" customFormat="1" x14ac:dyDescent="0.25">
      <c r="C323" s="194"/>
    </row>
    <row r="324" spans="3:3" s="173" customFormat="1" x14ac:dyDescent="0.25">
      <c r="C324" s="194"/>
    </row>
    <row r="325" spans="3:3" s="173" customFormat="1" x14ac:dyDescent="0.25">
      <c r="C325" s="194"/>
    </row>
    <row r="326" spans="3:3" s="173" customFormat="1" x14ac:dyDescent="0.25">
      <c r="C326" s="194"/>
    </row>
    <row r="327" spans="3:3" s="173" customFormat="1" x14ac:dyDescent="0.25">
      <c r="C327" s="194"/>
    </row>
    <row r="328" spans="3:3" s="173" customFormat="1" x14ac:dyDescent="0.25">
      <c r="C328" s="194"/>
    </row>
    <row r="329" spans="3:3" s="173" customFormat="1" x14ac:dyDescent="0.25">
      <c r="C329" s="194"/>
    </row>
    <row r="330" spans="3:3" s="173" customFormat="1" x14ac:dyDescent="0.25">
      <c r="C330" s="194"/>
    </row>
    <row r="445" spans="3:24" s="173" customFormat="1" x14ac:dyDescent="0.25">
      <c r="C445" s="194"/>
      <c r="D445" s="150"/>
      <c r="E445" s="204"/>
      <c r="F445" s="204"/>
      <c r="G445" s="204"/>
      <c r="H445" s="204"/>
      <c r="I445" s="204"/>
      <c r="J445" s="204"/>
      <c r="K445" s="204"/>
      <c r="L445" s="204"/>
      <c r="M445" s="204"/>
      <c r="N445" s="200"/>
      <c r="O445" s="197"/>
      <c r="P445" s="197"/>
      <c r="Q445" s="197"/>
      <c r="R445" s="197"/>
      <c r="S445" s="197"/>
      <c r="T445" s="197"/>
      <c r="U445" s="197"/>
      <c r="V445" s="197"/>
      <c r="W445" s="197"/>
      <c r="X445" s="192"/>
    </row>
    <row r="446" spans="3:24" s="173" customFormat="1" x14ac:dyDescent="0.25">
      <c r="C446" s="194"/>
      <c r="D446" s="150"/>
      <c r="E446" s="204"/>
      <c r="F446" s="204"/>
      <c r="G446" s="204"/>
      <c r="H446" s="204"/>
      <c r="I446" s="204"/>
      <c r="J446" s="204"/>
      <c r="K446" s="204"/>
      <c r="L446" s="204"/>
      <c r="M446" s="204"/>
      <c r="N446" s="200"/>
      <c r="O446" s="197"/>
      <c r="P446" s="197"/>
      <c r="Q446" s="197"/>
      <c r="R446" s="197"/>
      <c r="S446" s="197"/>
      <c r="T446" s="197"/>
      <c r="U446" s="197"/>
      <c r="V446" s="197"/>
      <c r="W446" s="197"/>
      <c r="X446" s="192"/>
    </row>
    <row r="447" spans="3:24" s="173" customFormat="1" x14ac:dyDescent="0.25">
      <c r="C447" s="194"/>
      <c r="D447" s="150"/>
      <c r="E447" s="204"/>
      <c r="F447" s="204"/>
      <c r="G447" s="204"/>
      <c r="H447" s="204"/>
      <c r="I447" s="204"/>
      <c r="J447" s="204"/>
      <c r="K447" s="204"/>
      <c r="L447" s="204"/>
      <c r="M447" s="204"/>
      <c r="N447" s="200"/>
      <c r="O447" s="197"/>
      <c r="P447" s="197"/>
      <c r="Q447" s="197"/>
      <c r="R447" s="197"/>
      <c r="S447" s="197"/>
      <c r="T447" s="197"/>
      <c r="U447" s="197"/>
      <c r="V447" s="197"/>
      <c r="W447" s="197"/>
      <c r="X447" s="192"/>
    </row>
    <row r="448" spans="3:24" s="173" customFormat="1" x14ac:dyDescent="0.25">
      <c r="C448" s="194"/>
      <c r="D448" s="150"/>
      <c r="E448" s="204"/>
      <c r="F448" s="204"/>
      <c r="G448" s="204"/>
      <c r="H448" s="204"/>
      <c r="I448" s="204"/>
      <c r="J448" s="204"/>
      <c r="K448" s="204"/>
      <c r="L448" s="204"/>
      <c r="M448" s="204"/>
      <c r="N448" s="200"/>
      <c r="O448" s="197"/>
      <c r="P448" s="197"/>
      <c r="Q448" s="197"/>
      <c r="R448" s="197"/>
      <c r="S448" s="197"/>
      <c r="T448" s="197"/>
      <c r="U448" s="197"/>
      <c r="V448" s="197"/>
      <c r="W448" s="197"/>
      <c r="X448" s="192"/>
    </row>
    <row r="449" spans="3:24" s="173" customFormat="1" x14ac:dyDescent="0.25">
      <c r="C449" s="194"/>
      <c r="D449" s="150"/>
      <c r="E449" s="204"/>
      <c r="F449" s="204"/>
      <c r="G449" s="204"/>
      <c r="H449" s="204"/>
      <c r="I449" s="204"/>
      <c r="J449" s="204"/>
      <c r="K449" s="204"/>
      <c r="L449" s="204"/>
      <c r="M449" s="204"/>
      <c r="N449" s="200"/>
      <c r="O449" s="197"/>
      <c r="P449" s="197"/>
      <c r="Q449" s="197"/>
      <c r="R449" s="197"/>
      <c r="S449" s="197"/>
      <c r="T449" s="197"/>
      <c r="U449" s="197"/>
      <c r="V449" s="197"/>
      <c r="W449" s="197"/>
      <c r="X449" s="192"/>
    </row>
    <row r="450" spans="3:24" s="173" customFormat="1" x14ac:dyDescent="0.25">
      <c r="C450" s="194"/>
      <c r="D450" s="150"/>
      <c r="E450" s="204"/>
      <c r="F450" s="204"/>
      <c r="G450" s="204"/>
      <c r="H450" s="204"/>
      <c r="I450" s="204"/>
      <c r="J450" s="204"/>
      <c r="K450" s="204"/>
      <c r="L450" s="204"/>
      <c r="M450" s="204"/>
      <c r="N450" s="200"/>
      <c r="O450" s="197"/>
      <c r="P450" s="197"/>
      <c r="Q450" s="197"/>
      <c r="R450" s="197"/>
      <c r="S450" s="197"/>
      <c r="T450" s="197"/>
      <c r="U450" s="197"/>
      <c r="V450" s="197"/>
      <c r="W450" s="197"/>
      <c r="X450" s="192"/>
    </row>
    <row r="451" spans="3:24" s="173" customFormat="1" x14ac:dyDescent="0.25">
      <c r="C451" s="194"/>
      <c r="D451" s="150"/>
      <c r="E451" s="204"/>
      <c r="F451" s="204"/>
      <c r="G451" s="204"/>
      <c r="H451" s="204"/>
      <c r="I451" s="204"/>
      <c r="J451" s="204"/>
      <c r="K451" s="204"/>
      <c r="L451" s="204"/>
      <c r="M451" s="204"/>
      <c r="N451" s="200"/>
      <c r="O451" s="197"/>
      <c r="P451" s="197"/>
      <c r="Q451" s="197"/>
      <c r="R451" s="197"/>
      <c r="S451" s="197"/>
      <c r="T451" s="197"/>
      <c r="U451" s="197"/>
      <c r="V451" s="197"/>
      <c r="W451" s="197"/>
      <c r="X451" s="192"/>
    </row>
    <row r="452" spans="3:24" s="173" customFormat="1" x14ac:dyDescent="0.25">
      <c r="C452" s="194"/>
      <c r="D452" s="150"/>
      <c r="E452" s="204"/>
      <c r="F452" s="204"/>
      <c r="G452" s="204"/>
      <c r="H452" s="204"/>
      <c r="I452" s="204"/>
      <c r="J452" s="204"/>
      <c r="K452" s="204"/>
      <c r="L452" s="204"/>
      <c r="M452" s="204"/>
      <c r="N452" s="200"/>
      <c r="O452" s="197"/>
      <c r="P452" s="197"/>
      <c r="Q452" s="197"/>
      <c r="R452" s="197"/>
      <c r="S452" s="197"/>
      <c r="T452" s="197"/>
      <c r="U452" s="197"/>
      <c r="V452" s="197"/>
      <c r="W452" s="197"/>
      <c r="X452" s="192"/>
    </row>
    <row r="453" spans="3:24" s="173" customFormat="1" x14ac:dyDescent="0.25">
      <c r="C453" s="194"/>
      <c r="D453" s="150"/>
      <c r="E453" s="204"/>
      <c r="F453" s="204"/>
      <c r="G453" s="204"/>
      <c r="H453" s="204"/>
      <c r="I453" s="204"/>
      <c r="J453" s="204"/>
      <c r="K453" s="204"/>
      <c r="L453" s="204"/>
      <c r="M453" s="204"/>
      <c r="N453" s="200"/>
      <c r="O453" s="197"/>
      <c r="P453" s="197"/>
      <c r="Q453" s="197"/>
      <c r="R453" s="197"/>
      <c r="S453" s="197"/>
      <c r="T453" s="197"/>
      <c r="U453" s="197"/>
      <c r="V453" s="197"/>
      <c r="W453" s="197"/>
      <c r="X453" s="192"/>
    </row>
    <row r="454" spans="3:24" s="173" customFormat="1" x14ac:dyDescent="0.25">
      <c r="C454" s="194"/>
      <c r="D454" s="150"/>
      <c r="E454" s="204"/>
      <c r="F454" s="204"/>
      <c r="G454" s="204"/>
      <c r="H454" s="204"/>
      <c r="I454" s="204"/>
      <c r="J454" s="204"/>
      <c r="K454" s="204"/>
      <c r="L454" s="204"/>
      <c r="M454" s="204"/>
      <c r="N454" s="200"/>
      <c r="O454" s="197"/>
      <c r="P454" s="197"/>
      <c r="Q454" s="197"/>
      <c r="R454" s="197"/>
      <c r="S454" s="197"/>
      <c r="T454" s="197"/>
      <c r="U454" s="197"/>
      <c r="V454" s="197"/>
      <c r="W454" s="197"/>
      <c r="X454" s="192"/>
    </row>
    <row r="455" spans="3:24" s="173" customFormat="1" x14ac:dyDescent="0.25">
      <c r="C455" s="194"/>
      <c r="D455" s="150"/>
      <c r="E455" s="204"/>
      <c r="F455" s="204"/>
      <c r="G455" s="204"/>
      <c r="H455" s="204"/>
      <c r="I455" s="204"/>
      <c r="J455" s="204"/>
      <c r="K455" s="204"/>
      <c r="L455" s="204"/>
      <c r="M455" s="204"/>
      <c r="N455" s="200"/>
      <c r="O455" s="197"/>
      <c r="P455" s="197"/>
      <c r="Q455" s="197"/>
      <c r="R455" s="197"/>
      <c r="S455" s="197"/>
      <c r="T455" s="197"/>
      <c r="U455" s="197"/>
      <c r="V455" s="197"/>
      <c r="W455" s="197"/>
      <c r="X455" s="192"/>
    </row>
    <row r="456" spans="3:24" s="173" customFormat="1" x14ac:dyDescent="0.25">
      <c r="C456" s="194"/>
      <c r="D456" s="150"/>
      <c r="E456" s="204"/>
      <c r="F456" s="204"/>
      <c r="G456" s="204"/>
      <c r="H456" s="204"/>
      <c r="I456" s="204"/>
      <c r="J456" s="204"/>
      <c r="K456" s="204"/>
      <c r="L456" s="204"/>
      <c r="M456" s="204"/>
      <c r="N456" s="200"/>
      <c r="O456" s="197"/>
      <c r="P456" s="197"/>
      <c r="Q456" s="197"/>
      <c r="R456" s="197"/>
      <c r="S456" s="197"/>
      <c r="T456" s="197"/>
      <c r="U456" s="197"/>
      <c r="V456" s="197"/>
      <c r="W456" s="197"/>
      <c r="X456" s="192"/>
    </row>
    <row r="457" spans="3:24" s="173" customFormat="1" x14ac:dyDescent="0.25">
      <c r="C457" s="194"/>
      <c r="D457" s="150"/>
      <c r="E457" s="204"/>
      <c r="F457" s="204"/>
      <c r="G457" s="204"/>
      <c r="H457" s="204"/>
      <c r="I457" s="204"/>
      <c r="J457" s="204"/>
      <c r="K457" s="204"/>
      <c r="L457" s="204"/>
      <c r="M457" s="204"/>
      <c r="N457" s="200"/>
      <c r="O457" s="197"/>
      <c r="P457" s="197"/>
      <c r="Q457" s="197"/>
      <c r="R457" s="197"/>
      <c r="S457" s="197"/>
      <c r="T457" s="197"/>
      <c r="U457" s="197"/>
      <c r="V457" s="197"/>
      <c r="W457" s="197"/>
      <c r="X457" s="192"/>
    </row>
    <row r="458" spans="3:24" s="173" customFormat="1" x14ac:dyDescent="0.25">
      <c r="C458" s="194"/>
      <c r="D458" s="150"/>
      <c r="E458" s="204"/>
      <c r="F458" s="204"/>
      <c r="G458" s="204"/>
      <c r="H458" s="204"/>
      <c r="I458" s="204"/>
      <c r="J458" s="204"/>
      <c r="K458" s="204"/>
      <c r="L458" s="204"/>
      <c r="M458" s="204"/>
      <c r="N458" s="200"/>
      <c r="O458" s="197"/>
      <c r="P458" s="197"/>
      <c r="Q458" s="197"/>
      <c r="R458" s="197"/>
      <c r="S458" s="197"/>
      <c r="T458" s="197"/>
      <c r="U458" s="197"/>
      <c r="V458" s="197"/>
      <c r="W458" s="197"/>
      <c r="X458" s="192"/>
    </row>
    <row r="459" spans="3:24" s="173" customFormat="1" x14ac:dyDescent="0.25">
      <c r="C459" s="194"/>
      <c r="D459" s="150"/>
      <c r="E459" s="204"/>
      <c r="F459" s="204"/>
      <c r="G459" s="204"/>
      <c r="H459" s="204"/>
      <c r="I459" s="204"/>
      <c r="J459" s="204"/>
      <c r="K459" s="204"/>
      <c r="L459" s="204"/>
      <c r="M459" s="204"/>
      <c r="N459" s="200"/>
      <c r="O459" s="197"/>
      <c r="P459" s="197"/>
      <c r="Q459" s="197"/>
      <c r="R459" s="197"/>
      <c r="S459" s="197"/>
      <c r="T459" s="197"/>
      <c r="U459" s="197"/>
      <c r="V459" s="197"/>
      <c r="W459" s="197"/>
      <c r="X459" s="192"/>
    </row>
    <row r="460" spans="3:24" s="173" customFormat="1" x14ac:dyDescent="0.25">
      <c r="C460" s="194"/>
      <c r="D460" s="150"/>
      <c r="E460" s="204"/>
      <c r="F460" s="204"/>
      <c r="G460" s="204"/>
      <c r="H460" s="204"/>
      <c r="I460" s="204"/>
      <c r="J460" s="204"/>
      <c r="K460" s="204"/>
      <c r="L460" s="204"/>
      <c r="M460" s="204"/>
      <c r="N460" s="200"/>
      <c r="O460" s="197"/>
      <c r="P460" s="197"/>
      <c r="Q460" s="197"/>
      <c r="R460" s="197"/>
      <c r="S460" s="197"/>
      <c r="T460" s="197"/>
      <c r="U460" s="197"/>
      <c r="V460" s="197"/>
      <c r="W460" s="197"/>
      <c r="X460" s="192"/>
    </row>
    <row r="461" spans="3:24" s="173" customFormat="1" x14ac:dyDescent="0.25">
      <c r="C461" s="194"/>
      <c r="D461" s="150"/>
      <c r="E461" s="204"/>
      <c r="F461" s="204"/>
      <c r="G461" s="204"/>
      <c r="H461" s="204"/>
      <c r="I461" s="204"/>
      <c r="J461" s="204"/>
      <c r="K461" s="204"/>
      <c r="L461" s="204"/>
      <c r="M461" s="204"/>
      <c r="N461" s="200"/>
      <c r="O461" s="197"/>
      <c r="P461" s="197"/>
      <c r="Q461" s="197"/>
      <c r="R461" s="197"/>
      <c r="S461" s="197"/>
      <c r="T461" s="197"/>
      <c r="U461" s="197"/>
      <c r="V461" s="197"/>
      <c r="W461" s="197"/>
      <c r="X461" s="192"/>
    </row>
    <row r="462" spans="3:24" s="173" customFormat="1" x14ac:dyDescent="0.25">
      <c r="C462" s="194"/>
      <c r="D462" s="150"/>
      <c r="E462" s="204"/>
      <c r="F462" s="204"/>
      <c r="G462" s="204"/>
      <c r="H462" s="204"/>
      <c r="I462" s="204"/>
      <c r="J462" s="204"/>
      <c r="K462" s="204"/>
      <c r="L462" s="204"/>
      <c r="M462" s="204"/>
      <c r="N462" s="200"/>
      <c r="O462" s="197"/>
      <c r="P462" s="197"/>
      <c r="Q462" s="197"/>
      <c r="R462" s="197"/>
      <c r="S462" s="197"/>
      <c r="T462" s="197"/>
      <c r="U462" s="197"/>
      <c r="V462" s="197"/>
      <c r="W462" s="197"/>
      <c r="X462" s="192"/>
    </row>
    <row r="463" spans="3:24" s="173" customFormat="1" x14ac:dyDescent="0.25">
      <c r="C463" s="194"/>
      <c r="D463" s="150"/>
      <c r="E463" s="204"/>
      <c r="F463" s="204"/>
      <c r="G463" s="204"/>
      <c r="H463" s="204"/>
      <c r="I463" s="204"/>
      <c r="J463" s="204"/>
      <c r="K463" s="204"/>
      <c r="L463" s="204"/>
      <c r="M463" s="204"/>
      <c r="N463" s="200"/>
      <c r="O463" s="197"/>
      <c r="P463" s="197"/>
      <c r="Q463" s="197"/>
      <c r="R463" s="197"/>
      <c r="S463" s="197"/>
      <c r="T463" s="197"/>
      <c r="U463" s="197"/>
      <c r="V463" s="197"/>
      <c r="W463" s="197"/>
      <c r="X463" s="192"/>
    </row>
    <row r="464" spans="3:24" s="173" customFormat="1" x14ac:dyDescent="0.25">
      <c r="C464" s="194"/>
      <c r="D464" s="150"/>
      <c r="E464" s="204"/>
      <c r="F464" s="204"/>
      <c r="G464" s="204"/>
      <c r="H464" s="204"/>
      <c r="I464" s="204"/>
      <c r="J464" s="204"/>
      <c r="K464" s="204"/>
      <c r="L464" s="204"/>
      <c r="M464" s="204"/>
      <c r="N464" s="200"/>
      <c r="O464" s="197"/>
      <c r="P464" s="197"/>
      <c r="Q464" s="197"/>
      <c r="R464" s="197"/>
      <c r="S464" s="197"/>
      <c r="T464" s="197"/>
      <c r="U464" s="197"/>
      <c r="V464" s="197"/>
      <c r="W464" s="197"/>
      <c r="X464" s="192"/>
    </row>
    <row r="465" spans="3:24" s="173" customFormat="1" x14ac:dyDescent="0.25">
      <c r="C465" s="194"/>
      <c r="D465" s="150"/>
      <c r="E465" s="204"/>
      <c r="F465" s="204"/>
      <c r="G465" s="204"/>
      <c r="H465" s="204"/>
      <c r="I465" s="204"/>
      <c r="J465" s="204"/>
      <c r="K465" s="204"/>
      <c r="L465" s="204"/>
      <c r="M465" s="204"/>
      <c r="N465" s="200"/>
      <c r="O465" s="197"/>
      <c r="P465" s="197"/>
      <c r="Q465" s="197"/>
      <c r="R465" s="197"/>
      <c r="S465" s="197"/>
      <c r="T465" s="197"/>
      <c r="U465" s="197"/>
      <c r="V465" s="197"/>
      <c r="W465" s="197"/>
      <c r="X465" s="192"/>
    </row>
    <row r="466" spans="3:24" s="173" customFormat="1" x14ac:dyDescent="0.25">
      <c r="C466" s="194"/>
      <c r="D466" s="150"/>
      <c r="E466" s="204"/>
      <c r="F466" s="204"/>
      <c r="G466" s="204"/>
      <c r="H466" s="204"/>
      <c r="I466" s="204"/>
      <c r="J466" s="204"/>
      <c r="K466" s="204"/>
      <c r="L466" s="204"/>
      <c r="M466" s="204"/>
      <c r="N466" s="200"/>
      <c r="O466" s="197"/>
      <c r="P466" s="197"/>
      <c r="Q466" s="197"/>
      <c r="R466" s="197"/>
      <c r="S466" s="197"/>
      <c r="T466" s="197"/>
      <c r="U466" s="197"/>
      <c r="V466" s="197"/>
      <c r="W466" s="197"/>
      <c r="X466" s="192"/>
    </row>
    <row r="467" spans="3:24" s="173" customFormat="1" x14ac:dyDescent="0.25">
      <c r="C467" s="194"/>
      <c r="D467" s="150"/>
      <c r="E467" s="204"/>
      <c r="F467" s="204"/>
      <c r="G467" s="204"/>
      <c r="H467" s="204"/>
      <c r="I467" s="204"/>
      <c r="J467" s="204"/>
      <c r="K467" s="204"/>
      <c r="L467" s="204"/>
      <c r="M467" s="204"/>
      <c r="N467" s="200"/>
      <c r="O467" s="197"/>
      <c r="P467" s="197"/>
      <c r="Q467" s="197"/>
      <c r="R467" s="197"/>
      <c r="S467" s="197"/>
      <c r="T467" s="197"/>
      <c r="U467" s="197"/>
      <c r="V467" s="197"/>
      <c r="W467" s="197"/>
      <c r="X467" s="192"/>
    </row>
    <row r="468" spans="3:24" s="173" customFormat="1" x14ac:dyDescent="0.25">
      <c r="C468" s="194"/>
      <c r="D468" s="150"/>
      <c r="E468" s="204"/>
      <c r="F468" s="204"/>
      <c r="G468" s="204"/>
      <c r="H468" s="204"/>
      <c r="I468" s="204"/>
      <c r="J468" s="204"/>
      <c r="K468" s="204"/>
      <c r="L468" s="204"/>
      <c r="M468" s="204"/>
      <c r="N468" s="200"/>
      <c r="O468" s="197"/>
      <c r="P468" s="197"/>
      <c r="Q468" s="197"/>
      <c r="R468" s="197"/>
      <c r="S468" s="197"/>
      <c r="T468" s="197"/>
      <c r="U468" s="197"/>
      <c r="V468" s="197"/>
      <c r="W468" s="197"/>
      <c r="X468" s="192"/>
    </row>
    <row r="469" spans="3:24" s="173" customFormat="1" x14ac:dyDescent="0.25">
      <c r="C469" s="194"/>
      <c r="D469" s="150"/>
      <c r="E469" s="204"/>
      <c r="F469" s="204"/>
      <c r="G469" s="204"/>
      <c r="H469" s="204"/>
      <c r="I469" s="204"/>
      <c r="J469" s="204"/>
      <c r="K469" s="204"/>
      <c r="L469" s="204"/>
      <c r="M469" s="204"/>
      <c r="N469" s="200"/>
      <c r="O469" s="197"/>
      <c r="P469" s="197"/>
      <c r="Q469" s="197"/>
      <c r="R469" s="197"/>
      <c r="S469" s="197"/>
      <c r="T469" s="197"/>
      <c r="U469" s="197"/>
      <c r="V469" s="197"/>
      <c r="W469" s="197"/>
      <c r="X469" s="192"/>
    </row>
    <row r="470" spans="3:24" s="173" customFormat="1" x14ac:dyDescent="0.25">
      <c r="C470" s="194"/>
      <c r="D470" s="150"/>
      <c r="E470" s="204"/>
      <c r="F470" s="204"/>
      <c r="G470" s="204"/>
      <c r="H470" s="204"/>
      <c r="I470" s="204"/>
      <c r="J470" s="204"/>
      <c r="K470" s="204"/>
      <c r="L470" s="204"/>
      <c r="M470" s="204"/>
      <c r="N470" s="200"/>
      <c r="O470" s="197"/>
      <c r="P470" s="197"/>
      <c r="Q470" s="197"/>
      <c r="R470" s="197"/>
      <c r="S470" s="197"/>
      <c r="T470" s="197"/>
      <c r="U470" s="197"/>
      <c r="V470" s="197"/>
      <c r="W470" s="197"/>
      <c r="X470" s="192"/>
    </row>
    <row r="471" spans="3:24" s="173" customFormat="1" x14ac:dyDescent="0.25">
      <c r="C471" s="194"/>
      <c r="D471" s="150"/>
      <c r="E471" s="204"/>
      <c r="F471" s="204"/>
      <c r="G471" s="204"/>
      <c r="H471" s="204"/>
      <c r="I471" s="204"/>
      <c r="J471" s="204"/>
      <c r="K471" s="204"/>
      <c r="L471" s="204"/>
      <c r="M471" s="204"/>
      <c r="N471" s="200"/>
      <c r="O471" s="197"/>
      <c r="P471" s="197"/>
      <c r="Q471" s="197"/>
      <c r="R471" s="197"/>
      <c r="S471" s="197"/>
      <c r="T471" s="197"/>
      <c r="U471" s="197"/>
      <c r="V471" s="197"/>
      <c r="W471" s="197"/>
      <c r="X471" s="192"/>
    </row>
    <row r="472" spans="3:24" s="173" customFormat="1" x14ac:dyDescent="0.25">
      <c r="C472" s="194"/>
      <c r="D472" s="150"/>
      <c r="E472" s="204"/>
      <c r="F472" s="204"/>
      <c r="G472" s="204"/>
      <c r="H472" s="204"/>
      <c r="I472" s="204"/>
      <c r="J472" s="204"/>
      <c r="K472" s="204"/>
      <c r="L472" s="204"/>
      <c r="M472" s="204"/>
      <c r="N472" s="200"/>
      <c r="O472" s="197"/>
      <c r="P472" s="197"/>
      <c r="Q472" s="197"/>
      <c r="R472" s="197"/>
      <c r="S472" s="197"/>
      <c r="T472" s="197"/>
      <c r="U472" s="197"/>
      <c r="V472" s="197"/>
      <c r="W472" s="197"/>
      <c r="X472" s="192"/>
    </row>
    <row r="473" spans="3:24" s="173" customFormat="1" x14ac:dyDescent="0.25">
      <c r="C473" s="194"/>
      <c r="D473" s="150"/>
      <c r="E473" s="204"/>
      <c r="F473" s="204"/>
      <c r="G473" s="204"/>
      <c r="H473" s="204"/>
      <c r="I473" s="204"/>
      <c r="J473" s="204"/>
      <c r="K473" s="204"/>
      <c r="L473" s="204"/>
      <c r="M473" s="204"/>
      <c r="N473" s="200"/>
      <c r="O473" s="197"/>
      <c r="P473" s="197"/>
      <c r="Q473" s="197"/>
      <c r="R473" s="197"/>
      <c r="S473" s="197"/>
      <c r="T473" s="197"/>
      <c r="U473" s="197"/>
      <c r="V473" s="197"/>
      <c r="W473" s="197"/>
      <c r="X473" s="192"/>
    </row>
    <row r="474" spans="3:24" s="173" customFormat="1" x14ac:dyDescent="0.25">
      <c r="C474" s="194"/>
      <c r="D474" s="150"/>
      <c r="E474" s="204"/>
      <c r="F474" s="204"/>
      <c r="G474" s="204"/>
      <c r="H474" s="204"/>
      <c r="I474" s="204"/>
      <c r="J474" s="204"/>
      <c r="K474" s="204"/>
      <c r="L474" s="204"/>
      <c r="M474" s="204"/>
      <c r="N474" s="200"/>
      <c r="O474" s="197"/>
      <c r="P474" s="197"/>
      <c r="Q474" s="197"/>
      <c r="R474" s="197"/>
      <c r="S474" s="197"/>
      <c r="T474" s="197"/>
      <c r="U474" s="197"/>
      <c r="V474" s="197"/>
      <c r="W474" s="197"/>
      <c r="X474" s="192"/>
    </row>
    <row r="475" spans="3:24" s="173" customFormat="1" x14ac:dyDescent="0.25">
      <c r="C475" s="194"/>
      <c r="D475" s="150"/>
      <c r="E475" s="204"/>
      <c r="F475" s="204"/>
      <c r="G475" s="204"/>
      <c r="H475" s="204"/>
      <c r="I475" s="204"/>
      <c r="J475" s="204"/>
      <c r="K475" s="204"/>
      <c r="L475" s="204"/>
      <c r="M475" s="204"/>
      <c r="N475" s="200"/>
      <c r="O475" s="197"/>
      <c r="P475" s="197"/>
      <c r="Q475" s="197"/>
      <c r="R475" s="197"/>
      <c r="S475" s="197"/>
      <c r="T475" s="197"/>
      <c r="U475" s="197"/>
      <c r="V475" s="197"/>
      <c r="W475" s="197"/>
      <c r="X475" s="192"/>
    </row>
    <row r="476" spans="3:24" s="173" customFormat="1" x14ac:dyDescent="0.25">
      <c r="C476" s="194"/>
      <c r="D476" s="150"/>
      <c r="E476" s="204"/>
      <c r="F476" s="204"/>
      <c r="G476" s="204"/>
      <c r="H476" s="204"/>
      <c r="I476" s="204"/>
      <c r="J476" s="204"/>
      <c r="K476" s="204"/>
      <c r="L476" s="204"/>
      <c r="M476" s="204"/>
      <c r="N476" s="200"/>
      <c r="O476" s="197"/>
      <c r="P476" s="197"/>
      <c r="Q476" s="197"/>
      <c r="R476" s="197"/>
      <c r="S476" s="197"/>
      <c r="T476" s="197"/>
      <c r="U476" s="197"/>
      <c r="V476" s="197"/>
      <c r="W476" s="197"/>
      <c r="X476" s="192"/>
    </row>
    <row r="477" spans="3:24" s="173" customFormat="1" x14ac:dyDescent="0.25">
      <c r="C477" s="194"/>
      <c r="D477" s="150"/>
      <c r="E477" s="204"/>
      <c r="F477" s="204"/>
      <c r="G477" s="204"/>
      <c r="H477" s="204"/>
      <c r="I477" s="204"/>
      <c r="J477" s="204"/>
      <c r="K477" s="204"/>
      <c r="L477" s="204"/>
      <c r="M477" s="204"/>
      <c r="N477" s="200"/>
      <c r="O477" s="197"/>
      <c r="P477" s="197"/>
      <c r="Q477" s="197"/>
      <c r="R477" s="197"/>
      <c r="S477" s="197"/>
      <c r="T477" s="197"/>
      <c r="U477" s="197"/>
      <c r="V477" s="197"/>
      <c r="W477" s="197"/>
      <c r="X477" s="192"/>
    </row>
    <row r="478" spans="3:24" s="173" customFormat="1" x14ac:dyDescent="0.25">
      <c r="C478" s="194"/>
      <c r="D478" s="150"/>
      <c r="E478" s="204"/>
      <c r="F478" s="204"/>
      <c r="G478" s="204"/>
      <c r="H478" s="204"/>
      <c r="I478" s="204"/>
      <c r="J478" s="204"/>
      <c r="K478" s="204"/>
      <c r="L478" s="204"/>
      <c r="M478" s="204"/>
      <c r="N478" s="200"/>
      <c r="O478" s="197"/>
      <c r="P478" s="197"/>
      <c r="Q478" s="197"/>
      <c r="R478" s="197"/>
      <c r="S478" s="197"/>
      <c r="T478" s="197"/>
      <c r="U478" s="197"/>
      <c r="V478" s="197"/>
      <c r="W478" s="197"/>
      <c r="X478" s="192"/>
    </row>
    <row r="479" spans="3:24" s="173" customFormat="1" x14ac:dyDescent="0.25">
      <c r="C479" s="194"/>
      <c r="D479" s="150"/>
      <c r="E479" s="204"/>
      <c r="F479" s="204"/>
      <c r="G479" s="204"/>
      <c r="H479" s="204"/>
      <c r="I479" s="204"/>
      <c r="J479" s="204"/>
      <c r="K479" s="204"/>
      <c r="L479" s="204"/>
      <c r="M479" s="204"/>
      <c r="N479" s="200"/>
      <c r="O479" s="197"/>
      <c r="P479" s="197"/>
      <c r="Q479" s="197"/>
      <c r="R479" s="197"/>
      <c r="S479" s="197"/>
      <c r="T479" s="197"/>
      <c r="U479" s="197"/>
      <c r="V479" s="197"/>
      <c r="W479" s="197"/>
      <c r="X479" s="192"/>
    </row>
    <row r="480" spans="3:24" s="173" customFormat="1" x14ac:dyDescent="0.25">
      <c r="C480" s="194"/>
      <c r="D480" s="150"/>
      <c r="E480" s="204"/>
      <c r="F480" s="204"/>
      <c r="G480" s="204"/>
      <c r="H480" s="204"/>
      <c r="I480" s="204"/>
      <c r="J480" s="204"/>
      <c r="K480" s="204"/>
      <c r="L480" s="204"/>
      <c r="M480" s="204"/>
      <c r="N480" s="200"/>
      <c r="O480" s="197"/>
      <c r="P480" s="197"/>
      <c r="Q480" s="197"/>
      <c r="R480" s="197"/>
      <c r="S480" s="197"/>
      <c r="T480" s="197"/>
      <c r="U480" s="197"/>
      <c r="V480" s="197"/>
      <c r="W480" s="197"/>
      <c r="X480" s="192"/>
    </row>
    <row r="481" spans="3:24" s="173" customFormat="1" x14ac:dyDescent="0.25">
      <c r="C481" s="194"/>
      <c r="D481" s="150"/>
      <c r="E481" s="204"/>
      <c r="F481" s="204"/>
      <c r="G481" s="204"/>
      <c r="H481" s="204"/>
      <c r="I481" s="204"/>
      <c r="J481" s="204"/>
      <c r="K481" s="204"/>
      <c r="L481" s="204"/>
      <c r="M481" s="204"/>
      <c r="N481" s="200"/>
      <c r="O481" s="197"/>
      <c r="P481" s="197"/>
      <c r="Q481" s="197"/>
      <c r="R481" s="197"/>
      <c r="S481" s="197"/>
      <c r="T481" s="197"/>
      <c r="U481" s="197"/>
      <c r="V481" s="197"/>
      <c r="W481" s="197"/>
      <c r="X481" s="192"/>
    </row>
    <row r="482" spans="3:24" s="173" customFormat="1" x14ac:dyDescent="0.25">
      <c r="C482" s="194"/>
      <c r="D482" s="150"/>
      <c r="E482" s="204"/>
      <c r="F482" s="204"/>
      <c r="G482" s="204"/>
      <c r="H482" s="204"/>
      <c r="I482" s="204"/>
      <c r="J482" s="204"/>
      <c r="K482" s="204"/>
      <c r="L482" s="204"/>
      <c r="M482" s="204"/>
      <c r="N482" s="200"/>
      <c r="O482" s="197"/>
      <c r="P482" s="197"/>
      <c r="Q482" s="197"/>
      <c r="R482" s="197"/>
      <c r="S482" s="197"/>
      <c r="T482" s="197"/>
      <c r="U482" s="197"/>
      <c r="V482" s="197"/>
      <c r="W482" s="197"/>
      <c r="X482" s="192"/>
    </row>
    <row r="483" spans="3:24" s="173" customFormat="1" x14ac:dyDescent="0.25">
      <c r="C483" s="194"/>
      <c r="D483" s="150"/>
      <c r="E483" s="204"/>
      <c r="F483" s="204"/>
      <c r="G483" s="204"/>
      <c r="H483" s="204"/>
      <c r="I483" s="204"/>
      <c r="J483" s="204"/>
      <c r="K483" s="204"/>
      <c r="L483" s="204"/>
      <c r="M483" s="204"/>
      <c r="N483" s="200"/>
      <c r="O483" s="197"/>
      <c r="P483" s="197"/>
      <c r="Q483" s="197"/>
      <c r="R483" s="197"/>
      <c r="S483" s="197"/>
      <c r="T483" s="197"/>
      <c r="U483" s="197"/>
      <c r="V483" s="197"/>
      <c r="W483" s="197"/>
      <c r="X483" s="192"/>
    </row>
    <row r="484" spans="3:24" s="173" customFormat="1" x14ac:dyDescent="0.25">
      <c r="C484" s="194"/>
      <c r="D484" s="150"/>
      <c r="E484" s="204"/>
      <c r="F484" s="204"/>
      <c r="G484" s="204"/>
      <c r="H484" s="204"/>
      <c r="I484" s="204"/>
      <c r="J484" s="204"/>
      <c r="K484" s="204"/>
      <c r="L484" s="204"/>
      <c r="M484" s="204"/>
      <c r="N484" s="200"/>
      <c r="O484" s="197"/>
      <c r="P484" s="197"/>
      <c r="Q484" s="197"/>
      <c r="R484" s="197"/>
      <c r="S484" s="197"/>
      <c r="T484" s="197"/>
      <c r="U484" s="197"/>
      <c r="V484" s="197"/>
      <c r="W484" s="197"/>
      <c r="X484" s="192"/>
    </row>
    <row r="485" spans="3:24" s="173" customFormat="1" x14ac:dyDescent="0.25">
      <c r="C485" s="194"/>
      <c r="D485" s="150"/>
      <c r="E485" s="204"/>
      <c r="F485" s="204"/>
      <c r="G485" s="204"/>
      <c r="H485" s="204"/>
      <c r="I485" s="204"/>
      <c r="J485" s="204"/>
      <c r="K485" s="204"/>
      <c r="L485" s="204"/>
      <c r="M485" s="204"/>
      <c r="N485" s="200"/>
      <c r="O485" s="197"/>
      <c r="P485" s="197"/>
      <c r="Q485" s="197"/>
      <c r="R485" s="197"/>
      <c r="S485" s="197"/>
      <c r="T485" s="197"/>
      <c r="U485" s="197"/>
      <c r="V485" s="197"/>
      <c r="W485" s="197"/>
      <c r="X485" s="192"/>
    </row>
    <row r="486" spans="3:24" s="173" customFormat="1" x14ac:dyDescent="0.25">
      <c r="C486" s="194"/>
      <c r="D486" s="150"/>
      <c r="E486" s="204"/>
      <c r="F486" s="204"/>
      <c r="G486" s="204"/>
      <c r="H486" s="204"/>
      <c r="I486" s="204"/>
      <c r="J486" s="204"/>
      <c r="K486" s="204"/>
      <c r="L486" s="204"/>
      <c r="M486" s="204"/>
      <c r="N486" s="200"/>
      <c r="O486" s="197"/>
      <c r="P486" s="197"/>
      <c r="Q486" s="197"/>
      <c r="R486" s="197"/>
      <c r="S486" s="197"/>
      <c r="T486" s="197"/>
      <c r="U486" s="197"/>
      <c r="V486" s="197"/>
      <c r="W486" s="197"/>
      <c r="X486" s="192"/>
    </row>
    <row r="487" spans="3:24" s="173" customFormat="1" x14ac:dyDescent="0.25">
      <c r="C487" s="194"/>
      <c r="D487" s="150"/>
      <c r="E487" s="204"/>
      <c r="F487" s="204"/>
      <c r="G487" s="204"/>
      <c r="H487" s="204"/>
      <c r="I487" s="204"/>
      <c r="J487" s="204"/>
      <c r="K487" s="204"/>
      <c r="L487" s="204"/>
      <c r="M487" s="204"/>
      <c r="N487" s="200"/>
      <c r="O487" s="197"/>
      <c r="P487" s="197"/>
      <c r="Q487" s="197"/>
      <c r="R487" s="197"/>
      <c r="S487" s="197"/>
      <c r="T487" s="197"/>
      <c r="U487" s="197"/>
      <c r="V487" s="197"/>
      <c r="W487" s="197"/>
      <c r="X487" s="192"/>
    </row>
    <row r="488" spans="3:24" s="173" customFormat="1" x14ac:dyDescent="0.25">
      <c r="C488" s="194"/>
      <c r="D488" s="150"/>
      <c r="E488" s="204"/>
      <c r="F488" s="204"/>
      <c r="G488" s="204"/>
      <c r="H488" s="204"/>
      <c r="I488" s="204"/>
      <c r="J488" s="204"/>
      <c r="K488" s="204"/>
      <c r="L488" s="204"/>
      <c r="M488" s="204"/>
      <c r="N488" s="200"/>
      <c r="O488" s="197"/>
      <c r="P488" s="197"/>
      <c r="Q488" s="197"/>
      <c r="R488" s="197"/>
      <c r="S488" s="197"/>
      <c r="T488" s="197"/>
      <c r="U488" s="197"/>
      <c r="V488" s="197"/>
      <c r="W488" s="197"/>
      <c r="X488" s="192"/>
    </row>
    <row r="489" spans="3:24" s="173" customFormat="1" x14ac:dyDescent="0.25">
      <c r="C489" s="194"/>
      <c r="D489" s="150"/>
      <c r="E489" s="204"/>
      <c r="F489" s="204"/>
      <c r="G489" s="204"/>
      <c r="H489" s="204"/>
      <c r="I489" s="204"/>
      <c r="J489" s="204"/>
      <c r="K489" s="204"/>
      <c r="L489" s="204"/>
      <c r="M489" s="204"/>
      <c r="N489" s="200"/>
      <c r="O489" s="197"/>
      <c r="P489" s="197"/>
      <c r="Q489" s="197"/>
      <c r="R489" s="197"/>
      <c r="S489" s="197"/>
      <c r="T489" s="197"/>
      <c r="U489" s="197"/>
      <c r="V489" s="197"/>
      <c r="W489" s="197"/>
      <c r="X489" s="192"/>
    </row>
    <row r="490" spans="3:24" s="173" customFormat="1" x14ac:dyDescent="0.25">
      <c r="C490" s="194"/>
      <c r="D490" s="150"/>
      <c r="E490" s="204"/>
      <c r="F490" s="204"/>
      <c r="G490" s="204"/>
      <c r="H490" s="204"/>
      <c r="I490" s="204"/>
      <c r="J490" s="204"/>
      <c r="K490" s="204"/>
      <c r="L490" s="204"/>
      <c r="M490" s="204"/>
      <c r="N490" s="200"/>
      <c r="O490" s="197"/>
      <c r="P490" s="197"/>
      <c r="Q490" s="197"/>
      <c r="R490" s="197"/>
      <c r="S490" s="197"/>
      <c r="T490" s="197"/>
      <c r="U490" s="197"/>
      <c r="V490" s="197"/>
      <c r="W490" s="197"/>
      <c r="X490" s="192"/>
    </row>
    <row r="491" spans="3:24" s="173" customFormat="1" x14ac:dyDescent="0.25">
      <c r="C491" s="194"/>
      <c r="D491" s="150"/>
      <c r="E491" s="204"/>
      <c r="F491" s="204"/>
      <c r="G491" s="204"/>
      <c r="H491" s="204"/>
      <c r="I491" s="204"/>
      <c r="J491" s="204"/>
      <c r="K491" s="204"/>
      <c r="L491" s="204"/>
      <c r="M491" s="204"/>
      <c r="N491" s="200"/>
      <c r="O491" s="197"/>
      <c r="P491" s="197"/>
      <c r="Q491" s="197"/>
      <c r="R491" s="197"/>
      <c r="S491" s="197"/>
      <c r="T491" s="197"/>
      <c r="U491" s="197"/>
      <c r="V491" s="197"/>
      <c r="W491" s="197"/>
      <c r="X491" s="192"/>
    </row>
    <row r="492" spans="3:24" s="173" customFormat="1" x14ac:dyDescent="0.25">
      <c r="C492" s="194"/>
      <c r="D492" s="150"/>
      <c r="E492" s="204"/>
      <c r="F492" s="204"/>
      <c r="G492" s="204"/>
      <c r="H492" s="204"/>
      <c r="I492" s="204"/>
      <c r="J492" s="204"/>
      <c r="K492" s="204"/>
      <c r="L492" s="204"/>
      <c r="M492" s="204"/>
      <c r="N492" s="200"/>
      <c r="O492" s="197"/>
      <c r="P492" s="197"/>
      <c r="Q492" s="197"/>
      <c r="R492" s="197"/>
      <c r="S492" s="197"/>
      <c r="T492" s="197"/>
      <c r="U492" s="197"/>
      <c r="V492" s="197"/>
      <c r="W492" s="197"/>
      <c r="X492" s="192"/>
    </row>
    <row r="493" spans="3:24" s="173" customFormat="1" x14ac:dyDescent="0.25">
      <c r="C493" s="194"/>
      <c r="D493" s="150"/>
      <c r="E493" s="204"/>
      <c r="F493" s="204"/>
      <c r="G493" s="204"/>
      <c r="H493" s="204"/>
      <c r="I493" s="204"/>
      <c r="J493" s="204"/>
      <c r="K493" s="204"/>
      <c r="L493" s="204"/>
      <c r="M493" s="204"/>
      <c r="N493" s="200"/>
      <c r="O493" s="197"/>
      <c r="P493" s="197"/>
      <c r="Q493" s="197"/>
      <c r="R493" s="197"/>
      <c r="S493" s="197"/>
      <c r="T493" s="197"/>
      <c r="U493" s="197"/>
      <c r="V493" s="197"/>
      <c r="W493" s="197"/>
      <c r="X493" s="192"/>
    </row>
    <row r="494" spans="3:24" s="173" customFormat="1" x14ac:dyDescent="0.25">
      <c r="C494" s="194"/>
      <c r="D494" s="150"/>
      <c r="E494" s="204"/>
      <c r="F494" s="204"/>
      <c r="G494" s="204"/>
      <c r="H494" s="204"/>
      <c r="I494" s="204"/>
      <c r="J494" s="204"/>
      <c r="K494" s="204"/>
      <c r="L494" s="204"/>
      <c r="M494" s="204"/>
      <c r="N494" s="200"/>
      <c r="O494" s="197"/>
      <c r="P494" s="197"/>
      <c r="Q494" s="197"/>
      <c r="R494" s="197"/>
      <c r="S494" s="197"/>
      <c r="T494" s="197"/>
      <c r="U494" s="197"/>
      <c r="V494" s="197"/>
      <c r="W494" s="197"/>
      <c r="X494" s="192"/>
    </row>
    <row r="495" spans="3:24" s="173" customFormat="1" x14ac:dyDescent="0.25">
      <c r="C495" s="194"/>
      <c r="D495" s="150"/>
      <c r="E495" s="204"/>
      <c r="F495" s="204"/>
      <c r="G495" s="204"/>
      <c r="H495" s="204"/>
      <c r="I495" s="204"/>
      <c r="J495" s="204"/>
      <c r="K495" s="204"/>
      <c r="L495" s="204"/>
      <c r="M495" s="204"/>
      <c r="N495" s="200"/>
      <c r="O495" s="197"/>
      <c r="P495" s="197"/>
      <c r="Q495" s="197"/>
      <c r="R495" s="197"/>
      <c r="S495" s="197"/>
      <c r="T495" s="197"/>
      <c r="U495" s="197"/>
      <c r="V495" s="197"/>
      <c r="W495" s="197"/>
      <c r="X495" s="192"/>
    </row>
    <row r="496" spans="3:24" s="173" customFormat="1" x14ac:dyDescent="0.25">
      <c r="C496" s="194"/>
      <c r="D496" s="150"/>
      <c r="E496" s="204"/>
      <c r="F496" s="204"/>
      <c r="G496" s="204"/>
      <c r="H496" s="204"/>
      <c r="I496" s="204"/>
      <c r="J496" s="204"/>
      <c r="K496" s="204"/>
      <c r="L496" s="204"/>
      <c r="M496" s="204"/>
      <c r="N496" s="200"/>
      <c r="O496" s="197"/>
      <c r="P496" s="197"/>
      <c r="Q496" s="197"/>
      <c r="R496" s="197"/>
      <c r="S496" s="197"/>
      <c r="T496" s="197"/>
      <c r="U496" s="197"/>
      <c r="V496" s="197"/>
      <c r="W496" s="197"/>
      <c r="X496" s="192"/>
    </row>
    <row r="497" spans="3:24" s="173" customFormat="1" x14ac:dyDescent="0.25">
      <c r="C497" s="194"/>
      <c r="D497" s="150"/>
      <c r="E497" s="204"/>
      <c r="F497" s="204"/>
      <c r="G497" s="204"/>
      <c r="H497" s="204"/>
      <c r="I497" s="204"/>
      <c r="J497" s="204"/>
      <c r="K497" s="204"/>
      <c r="L497" s="204"/>
      <c r="M497" s="204"/>
      <c r="N497" s="200"/>
      <c r="O497" s="197"/>
      <c r="P497" s="197"/>
      <c r="Q497" s="197"/>
      <c r="R497" s="197"/>
      <c r="S497" s="197"/>
      <c r="T497" s="197"/>
      <c r="U497" s="197"/>
      <c r="V497" s="197"/>
      <c r="W497" s="197"/>
      <c r="X497" s="192"/>
    </row>
    <row r="498" spans="3:24" s="173" customFormat="1" x14ac:dyDescent="0.25">
      <c r="C498" s="194"/>
      <c r="D498" s="150"/>
      <c r="E498" s="204"/>
      <c r="F498" s="204"/>
      <c r="G498" s="204"/>
      <c r="H498" s="204"/>
      <c r="I498" s="204"/>
      <c r="J498" s="204"/>
      <c r="K498" s="204"/>
      <c r="L498" s="204"/>
      <c r="M498" s="204"/>
      <c r="N498" s="200"/>
      <c r="O498" s="197"/>
      <c r="P498" s="197"/>
      <c r="Q498" s="197"/>
      <c r="R498" s="197"/>
      <c r="S498" s="197"/>
      <c r="T498" s="197"/>
      <c r="U498" s="197"/>
      <c r="V498" s="197"/>
      <c r="W498" s="197"/>
      <c r="X498" s="192"/>
    </row>
    <row r="499" spans="3:24" s="173" customFormat="1" x14ac:dyDescent="0.25">
      <c r="C499" s="194"/>
      <c r="D499" s="150"/>
      <c r="E499" s="204"/>
      <c r="F499" s="204"/>
      <c r="G499" s="204"/>
      <c r="H499" s="204"/>
      <c r="I499" s="204"/>
      <c r="J499" s="204"/>
      <c r="K499" s="204"/>
      <c r="L499" s="204"/>
      <c r="M499" s="204"/>
      <c r="N499" s="200"/>
      <c r="O499" s="197"/>
      <c r="P499" s="197"/>
      <c r="Q499" s="197"/>
      <c r="R499" s="197"/>
      <c r="S499" s="197"/>
      <c r="T499" s="197"/>
      <c r="U499" s="197"/>
      <c r="V499" s="197"/>
      <c r="W499" s="197"/>
      <c r="X499" s="192"/>
    </row>
    <row r="500" spans="3:24" s="173" customFormat="1" x14ac:dyDescent="0.25">
      <c r="C500" s="194"/>
      <c r="D500" s="150"/>
      <c r="E500" s="204"/>
      <c r="F500" s="204"/>
      <c r="G500" s="204"/>
      <c r="H500" s="204"/>
      <c r="I500" s="204"/>
      <c r="J500" s="204"/>
      <c r="K500" s="204"/>
      <c r="L500" s="204"/>
      <c r="M500" s="204"/>
      <c r="N500" s="200"/>
      <c r="O500" s="197"/>
      <c r="P500" s="197"/>
      <c r="Q500" s="197"/>
      <c r="R500" s="197"/>
      <c r="S500" s="197"/>
      <c r="T500" s="197"/>
      <c r="U500" s="197"/>
      <c r="V500" s="197"/>
      <c r="W500" s="197"/>
      <c r="X500" s="192"/>
    </row>
    <row r="501" spans="3:24" s="173" customFormat="1" x14ac:dyDescent="0.25">
      <c r="C501" s="194"/>
      <c r="D501" s="150"/>
      <c r="E501" s="204"/>
      <c r="F501" s="204"/>
      <c r="G501" s="204"/>
      <c r="H501" s="204"/>
      <c r="I501" s="204"/>
      <c r="J501" s="204"/>
      <c r="K501" s="204"/>
      <c r="L501" s="204"/>
      <c r="M501" s="204"/>
      <c r="N501" s="200"/>
      <c r="O501" s="197"/>
      <c r="P501" s="197"/>
      <c r="Q501" s="197"/>
      <c r="R501" s="197"/>
      <c r="S501" s="197"/>
      <c r="T501" s="197"/>
      <c r="U501" s="197"/>
      <c r="V501" s="197"/>
      <c r="W501" s="197"/>
      <c r="X501" s="192"/>
    </row>
    <row r="502" spans="3:24" s="173" customFormat="1" x14ac:dyDescent="0.25">
      <c r="C502" s="194"/>
      <c r="D502" s="150"/>
      <c r="E502" s="204"/>
      <c r="F502" s="204"/>
      <c r="G502" s="204"/>
      <c r="H502" s="204"/>
      <c r="I502" s="204"/>
      <c r="J502" s="204"/>
      <c r="K502" s="204"/>
      <c r="L502" s="204"/>
      <c r="M502" s="204"/>
      <c r="N502" s="200"/>
      <c r="O502" s="197"/>
      <c r="P502" s="197"/>
      <c r="Q502" s="197"/>
      <c r="R502" s="197"/>
      <c r="S502" s="197"/>
      <c r="T502" s="197"/>
      <c r="U502" s="197"/>
      <c r="V502" s="197"/>
      <c r="W502" s="197"/>
      <c r="X502" s="192"/>
    </row>
    <row r="503" spans="3:24" s="173" customFormat="1" x14ac:dyDescent="0.25">
      <c r="C503" s="194"/>
      <c r="D503" s="150"/>
      <c r="E503" s="204"/>
      <c r="F503" s="204"/>
      <c r="G503" s="204"/>
      <c r="H503" s="204"/>
      <c r="I503" s="204"/>
      <c r="J503" s="204"/>
      <c r="K503" s="204"/>
      <c r="L503" s="204"/>
      <c r="M503" s="204"/>
      <c r="N503" s="200"/>
      <c r="O503" s="197"/>
      <c r="P503" s="197"/>
      <c r="Q503" s="197"/>
      <c r="R503" s="197"/>
      <c r="S503" s="197"/>
      <c r="T503" s="197"/>
      <c r="U503" s="197"/>
      <c r="V503" s="197"/>
      <c r="W503" s="197"/>
      <c r="X503" s="192"/>
    </row>
    <row r="504" spans="3:24" s="173" customFormat="1" x14ac:dyDescent="0.25">
      <c r="C504" s="194"/>
      <c r="D504" s="150"/>
      <c r="E504" s="204"/>
      <c r="F504" s="204"/>
      <c r="G504" s="204"/>
      <c r="H504" s="204"/>
      <c r="I504" s="204"/>
      <c r="J504" s="204"/>
      <c r="K504" s="204"/>
      <c r="L504" s="204"/>
      <c r="M504" s="204"/>
      <c r="N504" s="200"/>
      <c r="O504" s="197"/>
      <c r="P504" s="197"/>
      <c r="Q504" s="197"/>
      <c r="R504" s="197"/>
      <c r="S504" s="197"/>
      <c r="T504" s="197"/>
      <c r="U504" s="197"/>
      <c r="V504" s="197"/>
      <c r="W504" s="197"/>
      <c r="X504" s="192"/>
    </row>
    <row r="505" spans="3:24" s="173" customFormat="1" x14ac:dyDescent="0.25">
      <c r="C505" s="194"/>
      <c r="D505" s="150"/>
      <c r="E505" s="204"/>
      <c r="F505" s="204"/>
      <c r="G505" s="204"/>
      <c r="H505" s="204"/>
      <c r="I505" s="204"/>
      <c r="J505" s="204"/>
      <c r="K505" s="204"/>
      <c r="L505" s="204"/>
      <c r="M505" s="204"/>
      <c r="N505" s="200"/>
      <c r="O505" s="197"/>
      <c r="P505" s="197"/>
      <c r="Q505" s="197"/>
      <c r="R505" s="197"/>
      <c r="S505" s="197"/>
      <c r="T505" s="197"/>
      <c r="U505" s="197"/>
      <c r="V505" s="197"/>
      <c r="W505" s="197"/>
      <c r="X505" s="192"/>
    </row>
    <row r="506" spans="3:24" s="173" customFormat="1" x14ac:dyDescent="0.25">
      <c r="C506" s="194"/>
      <c r="D506" s="150"/>
      <c r="E506" s="204"/>
      <c r="F506" s="204"/>
      <c r="G506" s="204"/>
      <c r="H506" s="204"/>
      <c r="I506" s="204"/>
      <c r="J506" s="204"/>
      <c r="K506" s="204"/>
      <c r="L506" s="204"/>
      <c r="M506" s="204"/>
      <c r="N506" s="200"/>
      <c r="O506" s="197"/>
      <c r="P506" s="197"/>
      <c r="Q506" s="197"/>
      <c r="R506" s="197"/>
      <c r="S506" s="197"/>
      <c r="T506" s="197"/>
      <c r="U506" s="197"/>
      <c r="V506" s="197"/>
      <c r="W506" s="197"/>
      <c r="X506" s="192"/>
    </row>
    <row r="507" spans="3:24" s="173" customFormat="1" x14ac:dyDescent="0.25">
      <c r="C507" s="194"/>
      <c r="D507" s="150"/>
      <c r="E507" s="204"/>
      <c r="F507" s="204"/>
      <c r="G507" s="204"/>
      <c r="H507" s="204"/>
      <c r="I507" s="204"/>
      <c r="J507" s="204"/>
      <c r="K507" s="204"/>
      <c r="L507" s="204"/>
      <c r="M507" s="204"/>
      <c r="N507" s="200"/>
      <c r="O507" s="197"/>
      <c r="P507" s="197"/>
      <c r="Q507" s="197"/>
      <c r="R507" s="197"/>
      <c r="S507" s="197"/>
      <c r="T507" s="197"/>
      <c r="U507" s="197"/>
      <c r="V507" s="197"/>
      <c r="W507" s="197"/>
      <c r="X507" s="192"/>
    </row>
    <row r="508" spans="3:24" s="173" customFormat="1" x14ac:dyDescent="0.25">
      <c r="C508" s="194"/>
      <c r="D508" s="150"/>
      <c r="E508" s="204"/>
      <c r="F508" s="204"/>
      <c r="G508" s="204"/>
      <c r="H508" s="204"/>
      <c r="I508" s="204"/>
      <c r="J508" s="204"/>
      <c r="K508" s="204"/>
      <c r="L508" s="204"/>
      <c r="M508" s="204"/>
      <c r="N508" s="200"/>
      <c r="O508" s="197"/>
      <c r="P508" s="197"/>
      <c r="Q508" s="197"/>
      <c r="R508" s="197"/>
      <c r="S508" s="197"/>
      <c r="T508" s="197"/>
      <c r="U508" s="197"/>
      <c r="V508" s="197"/>
      <c r="W508" s="197"/>
      <c r="X508" s="192"/>
    </row>
    <row r="509" spans="3:24" s="173" customFormat="1" x14ac:dyDescent="0.25">
      <c r="C509" s="194"/>
      <c r="D509" s="150"/>
      <c r="E509" s="204"/>
      <c r="F509" s="204"/>
      <c r="G509" s="204"/>
      <c r="H509" s="204"/>
      <c r="I509" s="204"/>
      <c r="J509" s="204"/>
      <c r="K509" s="204"/>
      <c r="L509" s="204"/>
      <c r="M509" s="204"/>
      <c r="N509" s="200"/>
      <c r="O509" s="197"/>
      <c r="P509" s="197"/>
      <c r="Q509" s="197"/>
      <c r="R509" s="197"/>
      <c r="S509" s="197"/>
      <c r="T509" s="197"/>
      <c r="U509" s="197"/>
      <c r="V509" s="197"/>
      <c r="W509" s="197"/>
      <c r="X509" s="192"/>
    </row>
    <row r="510" spans="3:24" s="173" customFormat="1" x14ac:dyDescent="0.25">
      <c r="C510" s="194"/>
      <c r="D510" s="150"/>
      <c r="E510" s="204"/>
      <c r="F510" s="204"/>
      <c r="G510" s="204"/>
      <c r="H510" s="204"/>
      <c r="I510" s="204"/>
      <c r="J510" s="204"/>
      <c r="K510" s="204"/>
      <c r="L510" s="204"/>
      <c r="M510" s="204"/>
      <c r="N510" s="200"/>
      <c r="O510" s="197"/>
      <c r="P510" s="197"/>
      <c r="Q510" s="197"/>
      <c r="R510" s="197"/>
      <c r="S510" s="197"/>
      <c r="T510" s="197"/>
      <c r="U510" s="197"/>
      <c r="V510" s="197"/>
      <c r="W510" s="197"/>
      <c r="X510" s="192"/>
    </row>
    <row r="511" spans="3:24" s="173" customFormat="1" x14ac:dyDescent="0.25">
      <c r="C511" s="194"/>
      <c r="D511" s="150"/>
      <c r="E511" s="204"/>
      <c r="F511" s="204"/>
      <c r="G511" s="204"/>
      <c r="H511" s="204"/>
      <c r="I511" s="204"/>
      <c r="J511" s="204"/>
      <c r="K511" s="204"/>
      <c r="L511" s="204"/>
      <c r="M511" s="204"/>
      <c r="N511" s="200"/>
      <c r="O511" s="197"/>
      <c r="P511" s="197"/>
      <c r="Q511" s="197"/>
      <c r="R511" s="197"/>
      <c r="S511" s="197"/>
      <c r="T511" s="197"/>
      <c r="U511" s="197"/>
      <c r="V511" s="197"/>
      <c r="W511" s="197"/>
      <c r="X511" s="192"/>
    </row>
    <row r="512" spans="3:24" s="173" customFormat="1" x14ac:dyDescent="0.25">
      <c r="C512" s="194"/>
      <c r="D512" s="150"/>
      <c r="E512" s="204"/>
      <c r="F512" s="204"/>
      <c r="G512" s="204"/>
      <c r="H512" s="204"/>
      <c r="I512" s="204"/>
      <c r="J512" s="204"/>
      <c r="K512" s="204"/>
      <c r="L512" s="204"/>
      <c r="M512" s="204"/>
      <c r="N512" s="200"/>
      <c r="O512" s="197"/>
      <c r="P512" s="197"/>
      <c r="Q512" s="197"/>
      <c r="R512" s="197"/>
      <c r="S512" s="197"/>
      <c r="T512" s="197"/>
      <c r="U512" s="197"/>
      <c r="V512" s="197"/>
      <c r="W512" s="197"/>
      <c r="X512" s="192"/>
    </row>
    <row r="513" spans="3:24" s="173" customFormat="1" x14ac:dyDescent="0.25">
      <c r="C513" s="194"/>
      <c r="D513" s="150"/>
      <c r="E513" s="204"/>
      <c r="F513" s="204"/>
      <c r="G513" s="204"/>
      <c r="H513" s="204"/>
      <c r="I513" s="204"/>
      <c r="J513" s="204"/>
      <c r="K513" s="204"/>
      <c r="L513" s="204"/>
      <c r="M513" s="204"/>
      <c r="N513" s="200"/>
      <c r="O513" s="197"/>
      <c r="P513" s="197"/>
      <c r="Q513" s="197"/>
      <c r="R513" s="197"/>
      <c r="S513" s="197"/>
      <c r="T513" s="197"/>
      <c r="U513" s="197"/>
      <c r="V513" s="197"/>
      <c r="W513" s="197"/>
      <c r="X513" s="192"/>
    </row>
    <row r="514" spans="3:24" s="173" customFormat="1" x14ac:dyDescent="0.25">
      <c r="C514" s="194"/>
      <c r="D514" s="150"/>
      <c r="E514" s="204"/>
      <c r="F514" s="204"/>
      <c r="G514" s="204"/>
      <c r="H514" s="204"/>
      <c r="I514" s="204"/>
      <c r="J514" s="204"/>
      <c r="K514" s="204"/>
      <c r="L514" s="204"/>
      <c r="M514" s="204"/>
      <c r="N514" s="200"/>
      <c r="O514" s="197"/>
      <c r="P514" s="197"/>
      <c r="Q514" s="197"/>
      <c r="R514" s="197"/>
      <c r="S514" s="197"/>
      <c r="T514" s="197"/>
      <c r="U514" s="197"/>
      <c r="V514" s="197"/>
      <c r="W514" s="197"/>
      <c r="X514" s="192"/>
    </row>
    <row r="515" spans="3:24" s="173" customFormat="1" x14ac:dyDescent="0.25">
      <c r="C515" s="194"/>
      <c r="D515" s="150"/>
      <c r="E515" s="204"/>
      <c r="F515" s="204"/>
      <c r="G515" s="204"/>
      <c r="H515" s="204"/>
      <c r="I515" s="204"/>
      <c r="J515" s="204"/>
      <c r="K515" s="204"/>
      <c r="L515" s="204"/>
      <c r="M515" s="204"/>
      <c r="N515" s="200"/>
      <c r="O515" s="197"/>
      <c r="P515" s="197"/>
      <c r="Q515" s="197"/>
      <c r="R515" s="197"/>
      <c r="S515" s="197"/>
      <c r="T515" s="197"/>
      <c r="U515" s="197"/>
      <c r="V515" s="197"/>
      <c r="W515" s="197"/>
      <c r="X515" s="192"/>
    </row>
    <row r="516" spans="3:24" s="173" customFormat="1" x14ac:dyDescent="0.25">
      <c r="C516" s="194"/>
      <c r="D516" s="150"/>
      <c r="E516" s="204"/>
      <c r="F516" s="204"/>
      <c r="G516" s="204"/>
      <c r="H516" s="204"/>
      <c r="I516" s="204"/>
      <c r="J516" s="204"/>
      <c r="K516" s="204"/>
      <c r="L516" s="204"/>
      <c r="M516" s="204"/>
      <c r="N516" s="200"/>
      <c r="O516" s="197"/>
      <c r="P516" s="197"/>
      <c r="Q516" s="197"/>
      <c r="R516" s="197"/>
      <c r="S516" s="197"/>
      <c r="T516" s="197"/>
      <c r="U516" s="197"/>
      <c r="V516" s="197"/>
      <c r="W516" s="197"/>
      <c r="X516" s="192"/>
    </row>
    <row r="517" spans="3:24" s="173" customFormat="1" x14ac:dyDescent="0.25">
      <c r="C517" s="194"/>
      <c r="D517" s="150"/>
      <c r="E517" s="204"/>
      <c r="F517" s="204"/>
      <c r="G517" s="204"/>
      <c r="H517" s="204"/>
      <c r="I517" s="204"/>
      <c r="J517" s="204"/>
      <c r="K517" s="204"/>
      <c r="L517" s="204"/>
      <c r="M517" s="204"/>
      <c r="N517" s="200"/>
      <c r="O517" s="197"/>
      <c r="P517" s="197"/>
      <c r="Q517" s="197"/>
      <c r="R517" s="197"/>
      <c r="S517" s="197"/>
      <c r="T517" s="197"/>
      <c r="U517" s="197"/>
      <c r="V517" s="197"/>
      <c r="W517" s="197"/>
      <c r="X517" s="192"/>
    </row>
    <row r="518" spans="3:24" s="173" customFormat="1" x14ac:dyDescent="0.25">
      <c r="C518" s="194"/>
      <c r="D518" s="150"/>
      <c r="E518" s="204"/>
      <c r="F518" s="204"/>
      <c r="G518" s="204"/>
      <c r="H518" s="204"/>
      <c r="I518" s="204"/>
      <c r="J518" s="204"/>
      <c r="K518" s="204"/>
      <c r="L518" s="204"/>
      <c r="M518" s="204"/>
      <c r="N518" s="200"/>
      <c r="O518" s="197"/>
      <c r="P518" s="197"/>
      <c r="Q518" s="197"/>
      <c r="R518" s="197"/>
      <c r="S518" s="197"/>
      <c r="T518" s="197"/>
      <c r="U518" s="197"/>
      <c r="V518" s="197"/>
      <c r="W518" s="197"/>
      <c r="X518" s="192"/>
    </row>
    <row r="519" spans="3:24" s="173" customFormat="1" x14ac:dyDescent="0.25">
      <c r="C519" s="194"/>
      <c r="D519" s="150"/>
      <c r="E519" s="204"/>
      <c r="F519" s="204"/>
      <c r="G519" s="204"/>
      <c r="H519" s="204"/>
      <c r="I519" s="204"/>
      <c r="J519" s="204"/>
      <c r="K519" s="204"/>
      <c r="L519" s="204"/>
      <c r="M519" s="204"/>
      <c r="N519" s="200"/>
      <c r="O519" s="197"/>
      <c r="P519" s="197"/>
      <c r="Q519" s="197"/>
      <c r="R519" s="197"/>
      <c r="S519" s="197"/>
      <c r="T519" s="197"/>
      <c r="U519" s="197"/>
      <c r="V519" s="197"/>
      <c r="W519" s="197"/>
      <c r="X519" s="192"/>
    </row>
    <row r="520" spans="3:24" s="173" customFormat="1" x14ac:dyDescent="0.25">
      <c r="C520" s="194"/>
      <c r="D520" s="150"/>
      <c r="E520" s="204"/>
      <c r="F520" s="204"/>
      <c r="G520" s="204"/>
      <c r="H520" s="204"/>
      <c r="I520" s="204"/>
      <c r="J520" s="204"/>
      <c r="K520" s="204"/>
      <c r="L520" s="204"/>
      <c r="M520" s="204"/>
      <c r="N520" s="200"/>
      <c r="O520" s="197"/>
      <c r="P520" s="197"/>
      <c r="Q520" s="197"/>
      <c r="R520" s="197"/>
      <c r="S520" s="197"/>
      <c r="T520" s="197"/>
      <c r="U520" s="197"/>
      <c r="V520" s="197"/>
      <c r="W520" s="197"/>
      <c r="X520" s="192"/>
    </row>
    <row r="521" spans="3:24" s="173" customFormat="1" x14ac:dyDescent="0.25">
      <c r="C521" s="194"/>
      <c r="D521" s="150"/>
      <c r="E521" s="204"/>
      <c r="F521" s="204"/>
      <c r="G521" s="204"/>
      <c r="H521" s="204"/>
      <c r="I521" s="204"/>
      <c r="J521" s="204"/>
      <c r="K521" s="204"/>
      <c r="L521" s="204"/>
      <c r="M521" s="204"/>
      <c r="N521" s="200"/>
      <c r="O521" s="197"/>
      <c r="P521" s="197"/>
      <c r="Q521" s="197"/>
      <c r="R521" s="197"/>
      <c r="S521" s="197"/>
      <c r="T521" s="197"/>
      <c r="U521" s="197"/>
      <c r="V521" s="197"/>
      <c r="W521" s="197"/>
      <c r="X521" s="192"/>
    </row>
    <row r="522" spans="3:24" s="173" customFormat="1" x14ac:dyDescent="0.25">
      <c r="C522" s="194"/>
      <c r="D522" s="150"/>
      <c r="E522" s="204"/>
      <c r="F522" s="204"/>
      <c r="G522" s="204"/>
      <c r="H522" s="204"/>
      <c r="I522" s="204"/>
      <c r="J522" s="204"/>
      <c r="K522" s="204"/>
      <c r="L522" s="204"/>
      <c r="M522" s="204"/>
      <c r="N522" s="200"/>
      <c r="O522" s="197"/>
      <c r="P522" s="197"/>
      <c r="Q522" s="197"/>
      <c r="R522" s="197"/>
      <c r="S522" s="197"/>
      <c r="T522" s="197"/>
      <c r="U522" s="197"/>
      <c r="V522" s="197"/>
      <c r="W522" s="197"/>
      <c r="X522" s="192"/>
    </row>
    <row r="523" spans="3:24" s="173" customFormat="1" x14ac:dyDescent="0.25">
      <c r="C523" s="194"/>
      <c r="D523" s="150"/>
      <c r="E523" s="204"/>
      <c r="F523" s="204"/>
      <c r="G523" s="204"/>
      <c r="H523" s="204"/>
      <c r="I523" s="204"/>
      <c r="J523" s="204"/>
      <c r="K523" s="204"/>
      <c r="L523" s="204"/>
      <c r="M523" s="204"/>
      <c r="N523" s="200"/>
      <c r="O523" s="197"/>
      <c r="P523" s="197"/>
      <c r="Q523" s="197"/>
      <c r="R523" s="197"/>
      <c r="S523" s="197"/>
      <c r="T523" s="197"/>
      <c r="U523" s="197"/>
      <c r="V523" s="197"/>
      <c r="W523" s="197"/>
      <c r="X523" s="192"/>
    </row>
    <row r="524" spans="3:24" s="173" customFormat="1" x14ac:dyDescent="0.25">
      <c r="C524" s="194"/>
      <c r="D524" s="150"/>
      <c r="E524" s="204"/>
      <c r="F524" s="204"/>
      <c r="G524" s="204"/>
      <c r="H524" s="204"/>
      <c r="I524" s="204"/>
      <c r="J524" s="204"/>
      <c r="K524" s="204"/>
      <c r="L524" s="204"/>
      <c r="M524" s="204"/>
      <c r="N524" s="200"/>
      <c r="O524" s="197"/>
      <c r="P524" s="197"/>
      <c r="Q524" s="197"/>
      <c r="R524" s="197"/>
      <c r="S524" s="197"/>
      <c r="T524" s="197"/>
      <c r="U524" s="197"/>
      <c r="V524" s="197"/>
      <c r="W524" s="197"/>
      <c r="X524" s="192"/>
    </row>
    <row r="525" spans="3:24" s="173" customFormat="1" x14ac:dyDescent="0.25">
      <c r="C525" s="194"/>
      <c r="D525" s="150"/>
      <c r="E525" s="204"/>
      <c r="F525" s="204"/>
      <c r="G525" s="204"/>
      <c r="H525" s="204"/>
      <c r="I525" s="204"/>
      <c r="J525" s="204"/>
      <c r="K525" s="204"/>
      <c r="L525" s="204"/>
      <c r="M525" s="204"/>
      <c r="N525" s="200"/>
      <c r="O525" s="197"/>
      <c r="P525" s="197"/>
      <c r="Q525" s="197"/>
      <c r="R525" s="197"/>
      <c r="S525" s="197"/>
      <c r="T525" s="197"/>
      <c r="U525" s="197"/>
      <c r="V525" s="197"/>
      <c r="W525" s="197"/>
      <c r="X525" s="192"/>
    </row>
    <row r="526" spans="3:24" s="173" customFormat="1" x14ac:dyDescent="0.25">
      <c r="C526" s="194"/>
      <c r="D526" s="150"/>
      <c r="E526" s="204"/>
      <c r="F526" s="204"/>
      <c r="G526" s="204"/>
      <c r="H526" s="204"/>
      <c r="I526" s="204"/>
      <c r="J526" s="204"/>
      <c r="K526" s="204"/>
      <c r="L526" s="204"/>
      <c r="M526" s="204"/>
      <c r="N526" s="200"/>
      <c r="O526" s="197"/>
      <c r="P526" s="197"/>
      <c r="Q526" s="197"/>
      <c r="R526" s="197"/>
      <c r="S526" s="197"/>
      <c r="T526" s="197"/>
      <c r="U526" s="197"/>
      <c r="V526" s="197"/>
      <c r="W526" s="197"/>
      <c r="X526" s="192"/>
    </row>
    <row r="527" spans="3:24" s="173" customFormat="1" x14ac:dyDescent="0.25">
      <c r="C527" s="194"/>
      <c r="D527" s="150"/>
      <c r="E527" s="204"/>
      <c r="F527" s="204"/>
      <c r="G527" s="204"/>
      <c r="H527" s="204"/>
      <c r="I527" s="204"/>
      <c r="J527" s="204"/>
      <c r="K527" s="204"/>
      <c r="L527" s="204"/>
      <c r="M527" s="204"/>
      <c r="N527" s="200"/>
      <c r="O527" s="197"/>
      <c r="P527" s="197"/>
      <c r="Q527" s="197"/>
      <c r="R527" s="197"/>
      <c r="S527" s="197"/>
      <c r="T527" s="197"/>
      <c r="U527" s="197"/>
      <c r="V527" s="197"/>
      <c r="W527" s="197"/>
      <c r="X527" s="192"/>
    </row>
    <row r="528" spans="3:24" s="173" customFormat="1" x14ac:dyDescent="0.25">
      <c r="C528" s="194"/>
      <c r="D528" s="150"/>
      <c r="E528" s="204"/>
      <c r="F528" s="204"/>
      <c r="G528" s="204"/>
      <c r="H528" s="204"/>
      <c r="I528" s="204"/>
      <c r="J528" s="204"/>
      <c r="K528" s="204"/>
      <c r="L528" s="204"/>
      <c r="M528" s="204"/>
      <c r="N528" s="200"/>
      <c r="O528" s="197"/>
      <c r="P528" s="197"/>
      <c r="Q528" s="197"/>
      <c r="R528" s="197"/>
      <c r="S528" s="197"/>
      <c r="T528" s="197"/>
      <c r="U528" s="197"/>
      <c r="V528" s="197"/>
      <c r="W528" s="197"/>
      <c r="X528" s="192"/>
    </row>
    <row r="529" spans="3:24" s="173" customFormat="1" x14ac:dyDescent="0.25">
      <c r="C529" s="194"/>
      <c r="D529" s="150"/>
      <c r="E529" s="204"/>
      <c r="F529" s="204"/>
      <c r="G529" s="204"/>
      <c r="H529" s="204"/>
      <c r="I529" s="204"/>
      <c r="J529" s="204"/>
      <c r="K529" s="204"/>
      <c r="L529" s="204"/>
      <c r="M529" s="204"/>
      <c r="N529" s="200"/>
      <c r="O529" s="197"/>
      <c r="P529" s="197"/>
      <c r="Q529" s="197"/>
      <c r="R529" s="197"/>
      <c r="S529" s="197"/>
      <c r="T529" s="197"/>
      <c r="U529" s="197"/>
      <c r="V529" s="197"/>
      <c r="W529" s="197"/>
      <c r="X529" s="192"/>
    </row>
    <row r="530" spans="3:24" s="173" customFormat="1" x14ac:dyDescent="0.25">
      <c r="C530" s="194"/>
      <c r="D530" s="150"/>
      <c r="E530" s="204"/>
      <c r="F530" s="204"/>
      <c r="G530" s="204"/>
      <c r="H530" s="204"/>
      <c r="I530" s="204"/>
      <c r="J530" s="204"/>
      <c r="K530" s="204"/>
      <c r="L530" s="204"/>
      <c r="M530" s="204"/>
      <c r="N530" s="200"/>
      <c r="O530" s="197"/>
      <c r="P530" s="197"/>
      <c r="Q530" s="197"/>
      <c r="R530" s="197"/>
      <c r="S530" s="197"/>
      <c r="T530" s="197"/>
      <c r="U530" s="197"/>
      <c r="V530" s="197"/>
      <c r="W530" s="197"/>
      <c r="X530" s="192"/>
    </row>
    <row r="531" spans="3:24" s="173" customFormat="1" x14ac:dyDescent="0.25">
      <c r="C531" s="194"/>
      <c r="D531" s="150"/>
      <c r="E531" s="204"/>
      <c r="F531" s="204"/>
      <c r="G531" s="204"/>
      <c r="H531" s="204"/>
      <c r="I531" s="204"/>
      <c r="J531" s="204"/>
      <c r="K531" s="204"/>
      <c r="L531" s="204"/>
      <c r="M531" s="204"/>
      <c r="N531" s="200"/>
      <c r="O531" s="197"/>
      <c r="P531" s="197"/>
      <c r="Q531" s="197"/>
      <c r="R531" s="197"/>
      <c r="S531" s="197"/>
      <c r="T531" s="197"/>
      <c r="U531" s="197"/>
      <c r="V531" s="197"/>
      <c r="W531" s="197"/>
      <c r="X531" s="192"/>
    </row>
    <row r="532" spans="3:24" s="173" customFormat="1" x14ac:dyDescent="0.25">
      <c r="C532" s="194"/>
      <c r="D532" s="150"/>
      <c r="E532" s="204"/>
      <c r="F532" s="204"/>
      <c r="G532" s="204"/>
      <c r="H532" s="204"/>
      <c r="I532" s="204"/>
      <c r="J532" s="204"/>
      <c r="K532" s="204"/>
      <c r="L532" s="204"/>
      <c r="M532" s="204"/>
      <c r="N532" s="200"/>
      <c r="O532" s="197"/>
      <c r="P532" s="197"/>
      <c r="Q532" s="197"/>
      <c r="R532" s="197"/>
      <c r="S532" s="197"/>
      <c r="T532" s="197"/>
      <c r="U532" s="197"/>
      <c r="V532" s="197"/>
      <c r="W532" s="197"/>
      <c r="X532" s="192"/>
    </row>
    <row r="533" spans="3:24" s="173" customFormat="1" x14ac:dyDescent="0.25">
      <c r="C533" s="194"/>
      <c r="D533" s="150"/>
      <c r="E533" s="204"/>
      <c r="F533" s="204"/>
      <c r="G533" s="204"/>
      <c r="H533" s="204"/>
      <c r="I533" s="204"/>
      <c r="J533" s="204"/>
      <c r="K533" s="204"/>
      <c r="L533" s="204"/>
      <c r="M533" s="204"/>
      <c r="N533" s="200"/>
      <c r="O533" s="197"/>
      <c r="P533" s="197"/>
      <c r="Q533" s="197"/>
      <c r="R533" s="197"/>
      <c r="S533" s="197"/>
      <c r="T533" s="197"/>
      <c r="U533" s="197"/>
      <c r="V533" s="197"/>
      <c r="W533" s="197"/>
      <c r="X533" s="192"/>
    </row>
    <row r="534" spans="3:24" s="173" customFormat="1" x14ac:dyDescent="0.25">
      <c r="C534" s="194"/>
      <c r="D534" s="150"/>
      <c r="E534" s="204"/>
      <c r="F534" s="204"/>
      <c r="G534" s="204"/>
      <c r="H534" s="204"/>
      <c r="I534" s="204"/>
      <c r="J534" s="204"/>
      <c r="K534" s="204"/>
      <c r="L534" s="204"/>
      <c r="M534" s="204"/>
      <c r="N534" s="200"/>
      <c r="O534" s="197"/>
      <c r="P534" s="197"/>
      <c r="Q534" s="197"/>
      <c r="R534" s="197"/>
      <c r="S534" s="197"/>
      <c r="T534" s="197"/>
      <c r="U534" s="197"/>
      <c r="V534" s="197"/>
      <c r="W534" s="197"/>
      <c r="X534" s="192"/>
    </row>
    <row r="535" spans="3:24" s="173" customFormat="1" x14ac:dyDescent="0.25">
      <c r="C535" s="194"/>
      <c r="D535" s="150"/>
      <c r="E535" s="204"/>
      <c r="F535" s="204"/>
      <c r="G535" s="204"/>
      <c r="H535" s="204"/>
      <c r="I535" s="204"/>
      <c r="J535" s="204"/>
      <c r="K535" s="204"/>
      <c r="L535" s="204"/>
      <c r="M535" s="204"/>
      <c r="N535" s="200"/>
      <c r="O535" s="197"/>
      <c r="P535" s="197"/>
      <c r="Q535" s="197"/>
      <c r="R535" s="197"/>
      <c r="S535" s="197"/>
      <c r="T535" s="197"/>
      <c r="U535" s="197"/>
      <c r="V535" s="197"/>
      <c r="W535" s="197"/>
      <c r="X535" s="192"/>
    </row>
    <row r="536" spans="3:24" s="173" customFormat="1" x14ac:dyDescent="0.25">
      <c r="C536" s="194"/>
      <c r="D536" s="150"/>
      <c r="E536" s="204"/>
      <c r="F536" s="204"/>
      <c r="G536" s="204"/>
      <c r="H536" s="204"/>
      <c r="I536" s="204"/>
      <c r="J536" s="204"/>
      <c r="K536" s="204"/>
      <c r="L536" s="204"/>
      <c r="M536" s="204"/>
      <c r="N536" s="200"/>
      <c r="O536" s="197"/>
      <c r="P536" s="197"/>
      <c r="Q536" s="197"/>
      <c r="R536" s="197"/>
      <c r="S536" s="197"/>
      <c r="T536" s="197"/>
      <c r="U536" s="197"/>
      <c r="V536" s="197"/>
      <c r="W536" s="197"/>
      <c r="X536" s="192"/>
    </row>
    <row r="537" spans="3:24" s="173" customFormat="1" x14ac:dyDescent="0.25">
      <c r="C537" s="194"/>
      <c r="D537" s="150"/>
      <c r="E537" s="204"/>
      <c r="F537" s="204"/>
      <c r="G537" s="204"/>
      <c r="H537" s="204"/>
      <c r="I537" s="204"/>
      <c r="J537" s="204"/>
      <c r="K537" s="204"/>
      <c r="L537" s="204"/>
      <c r="M537" s="204"/>
      <c r="N537" s="200"/>
      <c r="O537" s="197"/>
      <c r="P537" s="197"/>
      <c r="Q537" s="197"/>
      <c r="R537" s="197"/>
      <c r="S537" s="197"/>
      <c r="T537" s="197"/>
      <c r="U537" s="197"/>
      <c r="V537" s="197"/>
      <c r="W537" s="197"/>
      <c r="X537" s="192"/>
    </row>
    <row r="538" spans="3:24" s="173" customFormat="1" x14ac:dyDescent="0.25">
      <c r="C538" s="194"/>
      <c r="D538" s="150"/>
      <c r="E538" s="204"/>
      <c r="F538" s="204"/>
      <c r="G538" s="204"/>
      <c r="H538" s="204"/>
      <c r="I538" s="204"/>
      <c r="J538" s="204"/>
      <c r="K538" s="204"/>
      <c r="L538" s="204"/>
      <c r="M538" s="204"/>
      <c r="N538" s="200"/>
      <c r="O538" s="197"/>
      <c r="P538" s="197"/>
      <c r="Q538" s="197"/>
      <c r="R538" s="197"/>
      <c r="S538" s="197"/>
      <c r="T538" s="197"/>
      <c r="U538" s="197"/>
      <c r="V538" s="197"/>
      <c r="W538" s="197"/>
      <c r="X538" s="192"/>
    </row>
    <row r="539" spans="3:24" s="173" customFormat="1" x14ac:dyDescent="0.25">
      <c r="C539" s="194"/>
      <c r="D539" s="150"/>
      <c r="E539" s="204"/>
      <c r="F539" s="204"/>
      <c r="G539" s="204"/>
      <c r="H539" s="204"/>
      <c r="I539" s="204"/>
      <c r="J539" s="204"/>
      <c r="K539" s="204"/>
      <c r="L539" s="204"/>
      <c r="M539" s="204"/>
      <c r="N539" s="200"/>
      <c r="O539" s="197"/>
      <c r="P539" s="197"/>
      <c r="Q539" s="197"/>
      <c r="R539" s="197"/>
      <c r="S539" s="197"/>
      <c r="T539" s="197"/>
      <c r="U539" s="197"/>
      <c r="V539" s="197"/>
      <c r="W539" s="197"/>
      <c r="X539" s="192"/>
    </row>
    <row r="540" spans="3:24" s="173" customFormat="1" x14ac:dyDescent="0.25">
      <c r="C540" s="194"/>
      <c r="D540" s="150"/>
      <c r="E540" s="204"/>
      <c r="F540" s="204"/>
      <c r="G540" s="204"/>
      <c r="H540" s="204"/>
      <c r="I540" s="204"/>
      <c r="J540" s="204"/>
      <c r="K540" s="204"/>
      <c r="L540" s="204"/>
      <c r="M540" s="204"/>
      <c r="N540" s="200"/>
      <c r="O540" s="197"/>
      <c r="P540" s="197"/>
      <c r="Q540" s="197"/>
      <c r="R540" s="197"/>
      <c r="S540" s="197"/>
      <c r="T540" s="197"/>
      <c r="U540" s="197"/>
      <c r="V540" s="197"/>
      <c r="W540" s="197"/>
      <c r="X540" s="192"/>
    </row>
    <row r="541" spans="3:24" s="173" customFormat="1" x14ac:dyDescent="0.25">
      <c r="C541" s="194"/>
      <c r="D541" s="150"/>
      <c r="E541" s="204"/>
      <c r="F541" s="204"/>
      <c r="G541" s="204"/>
      <c r="H541" s="204"/>
      <c r="I541" s="204"/>
      <c r="J541" s="204"/>
      <c r="K541" s="204"/>
      <c r="L541" s="204"/>
      <c r="M541" s="204"/>
      <c r="N541" s="200"/>
      <c r="O541" s="197"/>
      <c r="P541" s="197"/>
      <c r="Q541" s="197"/>
      <c r="R541" s="197"/>
      <c r="S541" s="197"/>
      <c r="T541" s="197"/>
      <c r="U541" s="197"/>
      <c r="V541" s="197"/>
      <c r="W541" s="197"/>
      <c r="X541" s="192"/>
    </row>
    <row r="542" spans="3:24" s="173" customFormat="1" x14ac:dyDescent="0.25">
      <c r="C542" s="194"/>
      <c r="D542" s="150"/>
      <c r="E542" s="204"/>
      <c r="F542" s="204"/>
      <c r="G542" s="204"/>
      <c r="H542" s="204"/>
      <c r="I542" s="204"/>
      <c r="J542" s="204"/>
      <c r="K542" s="204"/>
      <c r="L542" s="204"/>
      <c r="M542" s="204"/>
      <c r="N542" s="200"/>
      <c r="O542" s="197"/>
      <c r="P542" s="197"/>
      <c r="Q542" s="197"/>
      <c r="R542" s="197"/>
      <c r="S542" s="197"/>
      <c r="T542" s="197"/>
      <c r="U542" s="197"/>
      <c r="V542" s="197"/>
      <c r="W542" s="197"/>
      <c r="X542" s="192"/>
    </row>
    <row r="543" spans="3:24" s="173" customFormat="1" x14ac:dyDescent="0.25">
      <c r="C543" s="194"/>
      <c r="D543" s="150"/>
      <c r="E543" s="204"/>
      <c r="F543" s="204"/>
      <c r="G543" s="204"/>
      <c r="H543" s="204"/>
      <c r="I543" s="204"/>
      <c r="J543" s="204"/>
      <c r="K543" s="204"/>
      <c r="L543" s="204"/>
      <c r="M543" s="204"/>
      <c r="N543" s="200"/>
      <c r="O543" s="197"/>
      <c r="P543" s="197"/>
      <c r="Q543" s="197"/>
      <c r="R543" s="197"/>
      <c r="S543" s="197"/>
      <c r="T543" s="197"/>
      <c r="U543" s="197"/>
      <c r="V543" s="197"/>
      <c r="W543" s="197"/>
      <c r="X543" s="192"/>
    </row>
    <row r="544" spans="3:24" s="173" customFormat="1" x14ac:dyDescent="0.25">
      <c r="C544" s="194"/>
      <c r="D544" s="150"/>
      <c r="E544" s="204"/>
      <c r="F544" s="204"/>
      <c r="G544" s="204"/>
      <c r="H544" s="204"/>
      <c r="I544" s="204"/>
      <c r="J544" s="204"/>
      <c r="K544" s="204"/>
      <c r="L544" s="204"/>
      <c r="M544" s="204"/>
      <c r="N544" s="200"/>
      <c r="O544" s="197"/>
      <c r="P544" s="197"/>
      <c r="Q544" s="197"/>
      <c r="R544" s="197"/>
      <c r="S544" s="197"/>
      <c r="T544" s="197"/>
      <c r="U544" s="197"/>
      <c r="V544" s="197"/>
      <c r="W544" s="197"/>
      <c r="X544" s="192"/>
    </row>
    <row r="545" spans="3:24" s="173" customFormat="1" x14ac:dyDescent="0.25">
      <c r="C545" s="194"/>
      <c r="D545" s="150"/>
      <c r="E545" s="204"/>
      <c r="F545" s="204"/>
      <c r="G545" s="204"/>
      <c r="H545" s="204"/>
      <c r="I545" s="204"/>
      <c r="J545" s="204"/>
      <c r="K545" s="204"/>
      <c r="L545" s="204"/>
      <c r="M545" s="204"/>
      <c r="N545" s="200"/>
      <c r="O545" s="197"/>
      <c r="P545" s="197"/>
      <c r="Q545" s="197"/>
      <c r="R545" s="197"/>
      <c r="S545" s="197"/>
      <c r="T545" s="197"/>
      <c r="U545" s="197"/>
      <c r="V545" s="197"/>
      <c r="W545" s="197"/>
      <c r="X545" s="192"/>
    </row>
    <row r="546" spans="3:24" s="173" customFormat="1" x14ac:dyDescent="0.25">
      <c r="C546" s="194"/>
      <c r="D546" s="150"/>
      <c r="E546" s="204"/>
      <c r="F546" s="204"/>
      <c r="G546" s="204"/>
      <c r="H546" s="204"/>
      <c r="I546" s="204"/>
      <c r="J546" s="204"/>
      <c r="K546" s="204"/>
      <c r="L546" s="204"/>
      <c r="M546" s="204"/>
      <c r="N546" s="200"/>
      <c r="O546" s="197"/>
      <c r="P546" s="197"/>
      <c r="Q546" s="197"/>
      <c r="R546" s="197"/>
      <c r="S546" s="197"/>
      <c r="T546" s="197"/>
      <c r="U546" s="197"/>
      <c r="V546" s="197"/>
      <c r="W546" s="197"/>
      <c r="X546" s="192"/>
    </row>
    <row r="547" spans="3:24" s="173" customFormat="1" x14ac:dyDescent="0.25">
      <c r="C547" s="194"/>
      <c r="D547" s="150"/>
      <c r="E547" s="204"/>
      <c r="F547" s="204"/>
      <c r="G547" s="204"/>
      <c r="H547" s="204"/>
      <c r="I547" s="204"/>
      <c r="J547" s="204"/>
      <c r="K547" s="204"/>
      <c r="L547" s="204"/>
      <c r="M547" s="204"/>
      <c r="N547" s="200"/>
      <c r="O547" s="197"/>
      <c r="P547" s="197"/>
      <c r="Q547" s="197"/>
      <c r="R547" s="197"/>
      <c r="S547" s="197"/>
      <c r="T547" s="197"/>
      <c r="U547" s="197"/>
      <c r="V547" s="197"/>
      <c r="W547" s="197"/>
      <c r="X547" s="192"/>
    </row>
    <row r="548" spans="3:24" s="173" customFormat="1" x14ac:dyDescent="0.25">
      <c r="C548" s="194"/>
      <c r="D548" s="150"/>
      <c r="E548" s="204"/>
      <c r="F548" s="204"/>
      <c r="G548" s="204"/>
      <c r="H548" s="204"/>
      <c r="I548" s="204"/>
      <c r="J548" s="204"/>
      <c r="K548" s="204"/>
      <c r="L548" s="204"/>
      <c r="M548" s="204"/>
      <c r="N548" s="200"/>
      <c r="O548" s="197"/>
      <c r="P548" s="197"/>
      <c r="Q548" s="197"/>
      <c r="R548" s="197"/>
      <c r="S548" s="197"/>
      <c r="T548" s="197"/>
      <c r="U548" s="197"/>
      <c r="V548" s="197"/>
      <c r="W548" s="197"/>
      <c r="X548" s="192"/>
    </row>
    <row r="549" spans="3:24" s="173" customFormat="1" x14ac:dyDescent="0.25">
      <c r="C549" s="194"/>
      <c r="D549" s="150"/>
      <c r="E549" s="204"/>
      <c r="F549" s="204"/>
      <c r="G549" s="204"/>
      <c r="H549" s="204"/>
      <c r="I549" s="204"/>
      <c r="J549" s="204"/>
      <c r="K549" s="204"/>
      <c r="L549" s="204"/>
      <c r="M549" s="204"/>
      <c r="N549" s="200"/>
      <c r="O549" s="197"/>
      <c r="P549" s="197"/>
      <c r="Q549" s="197"/>
      <c r="R549" s="197"/>
      <c r="S549" s="197"/>
      <c r="T549" s="197"/>
      <c r="U549" s="197"/>
      <c r="V549" s="197"/>
      <c r="W549" s="197"/>
      <c r="X549" s="192"/>
    </row>
    <row r="550" spans="3:24" s="173" customFormat="1" x14ac:dyDescent="0.25">
      <c r="C550" s="194"/>
      <c r="D550" s="150"/>
      <c r="E550" s="204"/>
      <c r="F550" s="204"/>
      <c r="G550" s="204"/>
      <c r="H550" s="204"/>
      <c r="I550" s="204"/>
      <c r="J550" s="204"/>
      <c r="K550" s="204"/>
      <c r="L550" s="204"/>
      <c r="M550" s="204"/>
      <c r="N550" s="200"/>
      <c r="O550" s="197"/>
      <c r="P550" s="197"/>
      <c r="Q550" s="197"/>
      <c r="R550" s="197"/>
      <c r="S550" s="197"/>
      <c r="T550" s="197"/>
      <c r="U550" s="197"/>
      <c r="V550" s="197"/>
      <c r="W550" s="197"/>
      <c r="X550" s="192"/>
    </row>
    <row r="551" spans="3:24" s="173" customFormat="1" x14ac:dyDescent="0.25">
      <c r="C551" s="194"/>
      <c r="D551" s="150"/>
      <c r="E551" s="204"/>
      <c r="F551" s="204"/>
      <c r="G551" s="204"/>
      <c r="H551" s="204"/>
      <c r="I551" s="204"/>
      <c r="J551" s="204"/>
      <c r="K551" s="204"/>
      <c r="L551" s="204"/>
      <c r="M551" s="204"/>
      <c r="N551" s="200"/>
      <c r="O551" s="197"/>
      <c r="P551" s="197"/>
      <c r="Q551" s="197"/>
      <c r="R551" s="197"/>
      <c r="S551" s="197"/>
      <c r="T551" s="197"/>
      <c r="U551" s="197"/>
      <c r="V551" s="197"/>
      <c r="W551" s="197"/>
      <c r="X551" s="192"/>
    </row>
    <row r="552" spans="3:24" s="173" customFormat="1" x14ac:dyDescent="0.25">
      <c r="C552" s="194"/>
      <c r="D552" s="150"/>
      <c r="E552" s="204"/>
      <c r="F552" s="204"/>
      <c r="G552" s="204"/>
      <c r="H552" s="204"/>
      <c r="I552" s="204"/>
      <c r="J552" s="204"/>
      <c r="K552" s="204"/>
      <c r="L552" s="204"/>
      <c r="M552" s="204"/>
      <c r="N552" s="200"/>
      <c r="O552" s="197"/>
      <c r="P552" s="197"/>
      <c r="Q552" s="197"/>
      <c r="R552" s="197"/>
      <c r="S552" s="197"/>
      <c r="T552" s="197"/>
      <c r="U552" s="197"/>
      <c r="V552" s="197"/>
      <c r="W552" s="197"/>
      <c r="X552" s="192"/>
    </row>
    <row r="553" spans="3:24" s="173" customFormat="1" x14ac:dyDescent="0.25">
      <c r="C553" s="194"/>
      <c r="D553" s="150"/>
      <c r="E553" s="204"/>
      <c r="F553" s="204"/>
      <c r="G553" s="204"/>
      <c r="H553" s="204"/>
      <c r="I553" s="204"/>
      <c r="J553" s="204"/>
      <c r="K553" s="204"/>
      <c r="L553" s="204"/>
      <c r="M553" s="204"/>
      <c r="N553" s="200"/>
      <c r="O553" s="197"/>
      <c r="P553" s="197"/>
      <c r="Q553" s="197"/>
      <c r="R553" s="197"/>
      <c r="S553" s="197"/>
      <c r="T553" s="197"/>
      <c r="U553" s="197"/>
      <c r="V553" s="197"/>
      <c r="W553" s="197"/>
      <c r="X553" s="192"/>
    </row>
    <row r="554" spans="3:24" s="173" customFormat="1" x14ac:dyDescent="0.25">
      <c r="C554" s="194"/>
      <c r="D554" s="150"/>
      <c r="E554" s="204"/>
      <c r="F554" s="204"/>
      <c r="G554" s="204"/>
      <c r="H554" s="204"/>
      <c r="I554" s="204"/>
      <c r="J554" s="204"/>
      <c r="K554" s="204"/>
      <c r="L554" s="204"/>
      <c r="M554" s="204"/>
      <c r="N554" s="200"/>
      <c r="O554" s="197"/>
      <c r="P554" s="197"/>
      <c r="Q554" s="197"/>
      <c r="R554" s="197"/>
      <c r="S554" s="197"/>
      <c r="T554" s="197"/>
      <c r="U554" s="197"/>
      <c r="V554" s="197"/>
      <c r="W554" s="197"/>
      <c r="X554" s="192"/>
    </row>
    <row r="555" spans="3:24" s="173" customFormat="1" x14ac:dyDescent="0.25">
      <c r="C555" s="194"/>
      <c r="D555" s="150"/>
      <c r="E555" s="204"/>
      <c r="F555" s="204"/>
      <c r="G555" s="204"/>
      <c r="H555" s="204"/>
      <c r="I555" s="204"/>
      <c r="J555" s="204"/>
      <c r="K555" s="204"/>
      <c r="L555" s="204"/>
      <c r="M555" s="204"/>
      <c r="N555" s="200"/>
      <c r="O555" s="197"/>
      <c r="P555" s="197"/>
      <c r="Q555" s="197"/>
      <c r="R555" s="197"/>
      <c r="S555" s="197"/>
      <c r="T555" s="197"/>
      <c r="U555" s="197"/>
      <c r="V555" s="197"/>
      <c r="W555" s="197"/>
      <c r="X555" s="192"/>
    </row>
    <row r="556" spans="3:24" s="173" customFormat="1" x14ac:dyDescent="0.25">
      <c r="C556" s="194"/>
      <c r="D556" s="150"/>
      <c r="E556" s="204"/>
      <c r="F556" s="204"/>
      <c r="G556" s="204"/>
      <c r="H556" s="204"/>
      <c r="I556" s="204"/>
      <c r="J556" s="204"/>
      <c r="K556" s="204"/>
      <c r="L556" s="204"/>
      <c r="M556" s="204"/>
      <c r="N556" s="200"/>
      <c r="O556" s="197"/>
      <c r="P556" s="197"/>
      <c r="Q556" s="197"/>
      <c r="R556" s="197"/>
      <c r="S556" s="197"/>
      <c r="T556" s="197"/>
      <c r="U556" s="197"/>
      <c r="V556" s="197"/>
      <c r="W556" s="197"/>
      <c r="X556" s="192"/>
    </row>
    <row r="557" spans="3:24" s="173" customFormat="1" x14ac:dyDescent="0.25">
      <c r="C557" s="194"/>
      <c r="D557" s="150"/>
      <c r="E557" s="204"/>
      <c r="F557" s="204"/>
      <c r="G557" s="204"/>
      <c r="H557" s="204"/>
      <c r="I557" s="204"/>
      <c r="J557" s="204"/>
      <c r="K557" s="204"/>
      <c r="L557" s="204"/>
      <c r="M557" s="204"/>
      <c r="N557" s="200"/>
      <c r="O557" s="197"/>
      <c r="P557" s="197"/>
      <c r="Q557" s="197"/>
      <c r="R557" s="197"/>
      <c r="S557" s="197"/>
      <c r="T557" s="197"/>
      <c r="U557" s="197"/>
      <c r="V557" s="197"/>
      <c r="W557" s="197"/>
      <c r="X557" s="192"/>
    </row>
    <row r="558" spans="3:24" s="173" customFormat="1" x14ac:dyDescent="0.25">
      <c r="C558" s="194"/>
      <c r="D558" s="150"/>
      <c r="E558" s="204"/>
      <c r="F558" s="204"/>
      <c r="G558" s="204"/>
      <c r="H558" s="204"/>
      <c r="I558" s="204"/>
      <c r="J558" s="204"/>
      <c r="K558" s="204"/>
      <c r="L558" s="204"/>
      <c r="M558" s="204"/>
      <c r="N558" s="200"/>
      <c r="O558" s="197"/>
      <c r="P558" s="197"/>
      <c r="Q558" s="197"/>
      <c r="R558" s="197"/>
      <c r="S558" s="197"/>
      <c r="T558" s="197"/>
      <c r="U558" s="197"/>
      <c r="V558" s="197"/>
      <c r="W558" s="197"/>
      <c r="X558" s="192"/>
    </row>
    <row r="559" spans="3:24" s="173" customFormat="1" x14ac:dyDescent="0.25">
      <c r="C559" s="194"/>
      <c r="D559" s="150"/>
      <c r="E559" s="204"/>
      <c r="F559" s="204"/>
      <c r="G559" s="204"/>
      <c r="H559" s="204"/>
      <c r="I559" s="204"/>
      <c r="J559" s="204"/>
      <c r="K559" s="204"/>
      <c r="L559" s="204"/>
      <c r="M559" s="204"/>
      <c r="N559" s="200"/>
      <c r="O559" s="197"/>
      <c r="P559" s="197"/>
      <c r="Q559" s="197"/>
      <c r="R559" s="197"/>
      <c r="S559" s="197"/>
      <c r="T559" s="197"/>
      <c r="U559" s="197"/>
      <c r="V559" s="197"/>
      <c r="W559" s="197"/>
      <c r="X559" s="192"/>
    </row>
    <row r="560" spans="3:24" s="173" customFormat="1" x14ac:dyDescent="0.25">
      <c r="C560" s="194"/>
      <c r="D560" s="150"/>
      <c r="E560" s="204"/>
      <c r="F560" s="204"/>
      <c r="G560" s="204"/>
      <c r="H560" s="204"/>
      <c r="I560" s="204"/>
      <c r="J560" s="204"/>
      <c r="K560" s="204"/>
      <c r="L560" s="204"/>
      <c r="M560" s="204"/>
      <c r="N560" s="200"/>
      <c r="O560" s="197"/>
      <c r="P560" s="197"/>
      <c r="Q560" s="197"/>
      <c r="R560" s="197"/>
      <c r="S560" s="197"/>
      <c r="T560" s="197"/>
      <c r="U560" s="197"/>
      <c r="V560" s="197"/>
      <c r="W560" s="197"/>
      <c r="X560" s="192"/>
    </row>
    <row r="561" spans="3:24" s="173" customFormat="1" x14ac:dyDescent="0.25">
      <c r="C561" s="194"/>
      <c r="D561" s="150"/>
      <c r="E561" s="204"/>
      <c r="F561" s="204"/>
      <c r="G561" s="204"/>
      <c r="H561" s="204"/>
      <c r="I561" s="204"/>
      <c r="J561" s="204"/>
      <c r="K561" s="204"/>
      <c r="L561" s="204"/>
      <c r="M561" s="204"/>
      <c r="N561" s="200"/>
      <c r="O561" s="197"/>
      <c r="P561" s="197"/>
      <c r="Q561" s="197"/>
      <c r="R561" s="197"/>
      <c r="S561" s="197"/>
      <c r="T561" s="197"/>
      <c r="U561" s="197"/>
      <c r="V561" s="197"/>
      <c r="W561" s="197"/>
      <c r="X561" s="192"/>
    </row>
    <row r="562" spans="3:24" s="173" customFormat="1" x14ac:dyDescent="0.25">
      <c r="C562" s="194"/>
      <c r="D562" s="150"/>
      <c r="E562" s="204"/>
      <c r="F562" s="204"/>
      <c r="G562" s="204"/>
      <c r="H562" s="204"/>
      <c r="I562" s="204"/>
      <c r="J562" s="204"/>
      <c r="K562" s="204"/>
      <c r="L562" s="204"/>
      <c r="M562" s="204"/>
      <c r="N562" s="200"/>
      <c r="O562" s="197"/>
      <c r="P562" s="197"/>
      <c r="Q562" s="197"/>
      <c r="R562" s="197"/>
      <c r="S562" s="197"/>
      <c r="T562" s="197"/>
      <c r="U562" s="197"/>
      <c r="V562" s="197"/>
      <c r="W562" s="197"/>
      <c r="X562" s="192"/>
    </row>
    <row r="563" spans="3:24" s="173" customFormat="1" x14ac:dyDescent="0.25">
      <c r="C563" s="194"/>
      <c r="D563" s="150"/>
      <c r="E563" s="204"/>
      <c r="F563" s="204"/>
      <c r="G563" s="204"/>
      <c r="H563" s="204"/>
      <c r="I563" s="204"/>
      <c r="J563" s="204"/>
      <c r="K563" s="204"/>
      <c r="L563" s="204"/>
      <c r="M563" s="204"/>
      <c r="N563" s="200"/>
      <c r="O563" s="197"/>
      <c r="P563" s="197"/>
      <c r="Q563" s="197"/>
      <c r="R563" s="197"/>
      <c r="S563" s="197"/>
      <c r="T563" s="197"/>
      <c r="U563" s="197"/>
      <c r="V563" s="197"/>
      <c r="W563" s="197"/>
      <c r="X563" s="192"/>
    </row>
  </sheetData>
  <sortState ref="A2:Y182">
    <sortCondition ref="B1"/>
  </sortState>
  <customSheetViews>
    <customSheetView guid="{F825F3C4-2C1B-4430-9FB5-E00CF4CE7953}" scale="115" fitToPage="1" showAutoFilter="1" hiddenColumns="1">
      <selection activeCell="F47" sqref="F47"/>
      <pageMargins left="0.70866141732283472" right="0.70866141732283472" top="0.74803149606299213" bottom="0.74803149606299213" header="0.31496062992125984" footer="0.31496062992125984"/>
      <pageSetup paperSize="8" scale="70" fitToHeight="0" orientation="landscape" r:id="rId1"/>
      <autoFilter ref="A2:BL204">
        <sortState ref="A3:BL204">
          <sortCondition ref="C2:C204"/>
        </sortState>
      </autoFilter>
    </customSheetView>
    <customSheetView guid="{EA50F573-595E-4091-ADB0-1AFF7D56C6BE}" scale="115" fitToPage="1" showAutoFilter="1" hiddenColumns="1">
      <selection activeCell="F47" sqref="F47"/>
      <pageMargins left="0.70866141732283472" right="0.70866141732283472" top="0.74803149606299213" bottom="0.74803149606299213" header="0.31496062992125984" footer="0.31496062992125984"/>
      <pageSetup paperSize="8" scale="70" fitToHeight="0" orientation="landscape" r:id="rId2"/>
      <autoFilter ref="A2:BL204">
        <sortState ref="A3:BL204">
          <sortCondition ref="C2:C204"/>
        </sortState>
      </autoFilter>
    </customSheetView>
  </customSheetViews>
  <conditionalFormatting sqref="D189:K189 N189:W189">
    <cfRule type="cellIs" dxfId="118" priority="4" operator="equal">
      <formula>"OK"</formula>
    </cfRule>
  </conditionalFormatting>
  <conditionalFormatting sqref="L189:M189">
    <cfRule type="cellIs" dxfId="117" priority="2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landscape" r:id="rId3"/>
  <headerFooter>
    <oddHeader>&amp;L&amp;"Arial,Bold"Attachment 2 – Detail of PIP 19.1</oddHeader>
    <oddFooter>&amp;LPage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3:L56"/>
  <sheetViews>
    <sheetView zoomScale="80" zoomScaleNormal="80" workbookViewId="0">
      <selection activeCell="L26" sqref="L26"/>
    </sheetView>
  </sheetViews>
  <sheetFormatPr defaultRowHeight="12.75" x14ac:dyDescent="0.2"/>
  <cols>
    <col min="1" max="2" width="9.140625" style="110"/>
    <col min="3" max="3" width="47" style="110" customWidth="1"/>
    <col min="4" max="10" width="13.28515625" style="110" customWidth="1"/>
    <col min="11" max="11" width="3.7109375" style="110" customWidth="1"/>
    <col min="12" max="12" width="13.42578125" style="110" customWidth="1"/>
    <col min="13" max="16384" width="9.140625" style="110"/>
  </cols>
  <sheetData>
    <row r="3" spans="2:12" ht="15.75" x14ac:dyDescent="0.25">
      <c r="B3" s="278" t="s">
        <v>1118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</row>
    <row r="4" spans="2:12" x14ac:dyDescent="0.2"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</row>
    <row r="5" spans="2:12" x14ac:dyDescent="0.2">
      <c r="B5" s="295" t="s">
        <v>1339</v>
      </c>
      <c r="C5" s="282"/>
      <c r="D5" s="308"/>
      <c r="E5" s="308"/>
      <c r="F5" s="282"/>
      <c r="G5" s="282"/>
      <c r="H5" s="282"/>
      <c r="I5" s="282"/>
      <c r="J5" s="282"/>
      <c r="K5" s="282"/>
      <c r="L5" s="282"/>
    </row>
    <row r="6" spans="2:12" x14ac:dyDescent="0.2">
      <c r="B6" s="283"/>
      <c r="C6" s="283"/>
      <c r="D6" s="283"/>
      <c r="E6" s="283"/>
      <c r="F6" s="283"/>
      <c r="G6" s="283"/>
      <c r="H6" s="280"/>
      <c r="I6" s="280"/>
      <c r="J6" s="280"/>
      <c r="K6" s="280"/>
      <c r="L6" s="280"/>
    </row>
    <row r="7" spans="2:12" x14ac:dyDescent="0.2">
      <c r="B7" s="283"/>
      <c r="C7" s="284" t="s">
        <v>1317</v>
      </c>
      <c r="D7" s="358" t="s">
        <v>863</v>
      </c>
      <c r="E7" s="358" t="s">
        <v>859</v>
      </c>
      <c r="F7" s="359" t="s">
        <v>864</v>
      </c>
      <c r="G7" s="359" t="s">
        <v>865</v>
      </c>
      <c r="H7" s="359" t="s">
        <v>866</v>
      </c>
      <c r="I7" s="359" t="s">
        <v>867</v>
      </c>
      <c r="J7" s="359" t="s">
        <v>868</v>
      </c>
      <c r="K7" s="280"/>
      <c r="L7" s="285" t="s">
        <v>1318</v>
      </c>
    </row>
    <row r="8" spans="2:12" x14ac:dyDescent="0.2">
      <c r="B8" s="283"/>
      <c r="C8" s="309" t="s">
        <v>1167</v>
      </c>
      <c r="D8" s="348">
        <f>'RAB Cat Summary (excl. Esc)'!D8</f>
        <v>15021276.803194132</v>
      </c>
      <c r="E8" s="348">
        <f>'RAB Cat Summary (excl. Esc)'!E8</f>
        <v>17905373.110438243</v>
      </c>
      <c r="F8" s="336">
        <f>'RAB Cat Summary (excl. Esc)'!F8</f>
        <v>23196761.196754392</v>
      </c>
      <c r="G8" s="336">
        <f>'RAB Cat Summary (excl. Esc)'!G8</f>
        <v>28834051.130910277</v>
      </c>
      <c r="H8" s="336">
        <f>'RAB Cat Summary (excl. Esc)'!H8</f>
        <v>21095878.731720779</v>
      </c>
      <c r="I8" s="336">
        <f>'RAB Cat Summary (excl. Esc)'!I8</f>
        <v>12562033.263035465</v>
      </c>
      <c r="J8" s="336">
        <f>'RAB Cat Summary (excl. Esc)'!J8</f>
        <v>14038499.64597849</v>
      </c>
      <c r="K8" s="280"/>
      <c r="L8" s="287">
        <f>SUM(F8:J8)</f>
        <v>99727223.968399405</v>
      </c>
    </row>
    <row r="9" spans="2:12" x14ac:dyDescent="0.2">
      <c r="B9" s="283"/>
      <c r="C9" s="309" t="s">
        <v>1120</v>
      </c>
      <c r="D9" s="348">
        <f>'RAB Cat Summary (excl. Esc)'!D9</f>
        <v>122227000.07714602</v>
      </c>
      <c r="E9" s="348">
        <f>'RAB Cat Summary (excl. Esc)'!E9</f>
        <v>131222005.39598086</v>
      </c>
      <c r="F9" s="336">
        <f>'RAB Cat Summary (excl. Esc)'!F9</f>
        <v>112371285.4811583</v>
      </c>
      <c r="G9" s="336">
        <f>'RAB Cat Summary (excl. Esc)'!G9</f>
        <v>105023807.99217489</v>
      </c>
      <c r="H9" s="336">
        <f>'RAB Cat Summary (excl. Esc)'!H9</f>
        <v>106872179.73492365</v>
      </c>
      <c r="I9" s="336">
        <f>'RAB Cat Summary (excl. Esc)'!I9</f>
        <v>104390870.69956602</v>
      </c>
      <c r="J9" s="336">
        <f>'RAB Cat Summary (excl. Esc)'!J9</f>
        <v>107827929.42386404</v>
      </c>
      <c r="K9" s="280"/>
      <c r="L9" s="287">
        <f t="shared" ref="L9:L25" si="0">SUM(F9:J9)</f>
        <v>536486073.33168685</v>
      </c>
    </row>
    <row r="10" spans="2:12" x14ac:dyDescent="0.2">
      <c r="B10" s="283"/>
      <c r="C10" s="309" t="s">
        <v>1121</v>
      </c>
      <c r="D10" s="348">
        <f>'RAB Cat Summary (excl. Esc)'!D10</f>
        <v>120228360.98506558</v>
      </c>
      <c r="E10" s="348">
        <f>'RAB Cat Summary (excl. Esc)'!E10</f>
        <v>116757677.96051303</v>
      </c>
      <c r="F10" s="336">
        <f>'RAB Cat Summary (excl. Esc)'!F10</f>
        <v>117580061.51209162</v>
      </c>
      <c r="G10" s="336">
        <f>'RAB Cat Summary (excl. Esc)'!G10</f>
        <v>122892500.73475887</v>
      </c>
      <c r="H10" s="336">
        <f>'RAB Cat Summary (excl. Esc)'!H10</f>
        <v>133468398.81752717</v>
      </c>
      <c r="I10" s="336">
        <f>'RAB Cat Summary (excl. Esc)'!I10</f>
        <v>152630506.12914455</v>
      </c>
      <c r="J10" s="336">
        <f>'RAB Cat Summary (excl. Esc)'!J10</f>
        <v>144771446.71552515</v>
      </c>
      <c r="K10" s="280"/>
      <c r="L10" s="287">
        <f t="shared" si="0"/>
        <v>671342913.90904737</v>
      </c>
    </row>
    <row r="11" spans="2:12" x14ac:dyDescent="0.2">
      <c r="B11" s="283"/>
      <c r="C11" s="309" t="s">
        <v>1122</v>
      </c>
      <c r="D11" s="348">
        <f>'RAB Cat Summary (excl. Esc)'!D11</f>
        <v>5978019.401200898</v>
      </c>
      <c r="E11" s="348">
        <f>'RAB Cat Summary (excl. Esc)'!E11</f>
        <v>10523000.686903471</v>
      </c>
      <c r="F11" s="336">
        <f>'RAB Cat Summary (excl. Esc)'!F11</f>
        <v>7320761.279938465</v>
      </c>
      <c r="G11" s="336">
        <f>'RAB Cat Summary (excl. Esc)'!G11</f>
        <v>16690282.789374791</v>
      </c>
      <c r="H11" s="336">
        <f>'RAB Cat Summary (excl. Esc)'!H11</f>
        <v>11153442.052610435</v>
      </c>
      <c r="I11" s="336">
        <f>'RAB Cat Summary (excl. Esc)'!I11</f>
        <v>15689739.419076864</v>
      </c>
      <c r="J11" s="336">
        <f>'RAB Cat Summary (excl. Esc)'!J11</f>
        <v>15932043.044187371</v>
      </c>
      <c r="K11" s="280"/>
      <c r="L11" s="287">
        <f t="shared" si="0"/>
        <v>66786268.585187927</v>
      </c>
    </row>
    <row r="12" spans="2:12" x14ac:dyDescent="0.2">
      <c r="B12" s="283"/>
      <c r="C12" s="309" t="s">
        <v>1125</v>
      </c>
      <c r="D12" s="348">
        <f>'RAB Cat Summary (excl. Esc)'!D12</f>
        <v>21791293.686003562</v>
      </c>
      <c r="E12" s="348">
        <f>'RAB Cat Summary (excl. Esc)'!E12</f>
        <v>9453415.0617913492</v>
      </c>
      <c r="F12" s="336">
        <f>'RAB Cat Summary (excl. Esc)'!F12</f>
        <v>14898885.612784922</v>
      </c>
      <c r="G12" s="336">
        <f>'RAB Cat Summary (excl. Esc)'!G12</f>
        <v>16866684.152189322</v>
      </c>
      <c r="H12" s="336">
        <f>'RAB Cat Summary (excl. Esc)'!H12</f>
        <v>16906985.940725327</v>
      </c>
      <c r="I12" s="336">
        <f>'RAB Cat Summary (excl. Esc)'!I12</f>
        <v>16798035.905701015</v>
      </c>
      <c r="J12" s="336">
        <f>'RAB Cat Summary (excl. Esc)'!J12</f>
        <v>17311035.005154848</v>
      </c>
      <c r="K12" s="280"/>
      <c r="L12" s="287">
        <f t="shared" si="0"/>
        <v>82781626.616555437</v>
      </c>
    </row>
    <row r="13" spans="2:12" x14ac:dyDescent="0.2">
      <c r="B13" s="283"/>
      <c r="C13" s="309" t="s">
        <v>1340</v>
      </c>
      <c r="D13" s="348">
        <f>'RAB Cat Summary (excl. Esc)'!D13</f>
        <v>979948.85871583782</v>
      </c>
      <c r="E13" s="348">
        <f>'RAB Cat Summary (excl. Esc)'!E13</f>
        <v>372001.23200979183</v>
      </c>
      <c r="F13" s="336">
        <f>'RAB Cat Summary (excl. Esc)'!F13</f>
        <v>1646014.8345938257</v>
      </c>
      <c r="G13" s="336">
        <f>'RAB Cat Summary (excl. Esc)'!G13</f>
        <v>1230989.7717299976</v>
      </c>
      <c r="H13" s="336">
        <f>'RAB Cat Summary (excl. Esc)'!H13</f>
        <v>1165379.6344497418</v>
      </c>
      <c r="I13" s="336">
        <f>'RAB Cat Summary (excl. Esc)'!I13</f>
        <v>1076764.7839312099</v>
      </c>
      <c r="J13" s="336">
        <f>'RAB Cat Summary (excl. Esc)'!J13</f>
        <v>1012135.9180542923</v>
      </c>
      <c r="K13" s="280"/>
      <c r="L13" s="287">
        <f t="shared" si="0"/>
        <v>6131284.9427590668</v>
      </c>
    </row>
    <row r="14" spans="2:12" x14ac:dyDescent="0.2">
      <c r="B14" s="283"/>
      <c r="C14" s="309" t="s">
        <v>1341</v>
      </c>
      <c r="D14" s="348">
        <f>'RAB Cat Summary (excl. Esc)'!D14</f>
        <v>9262318.0655979887</v>
      </c>
      <c r="E14" s="348">
        <f>'RAB Cat Summary (excl. Esc)'!E14</f>
        <v>17456520.153464139</v>
      </c>
      <c r="F14" s="336">
        <f>'RAB Cat Summary (excl. Esc)'!F14</f>
        <v>14534674.72218495</v>
      </c>
      <c r="G14" s="336">
        <f>'RAB Cat Summary (excl. Esc)'!G14</f>
        <v>7669246.0037279194</v>
      </c>
      <c r="H14" s="336">
        <f>'RAB Cat Summary (excl. Esc)'!H14</f>
        <v>2663033.9094053493</v>
      </c>
      <c r="I14" s="336">
        <f>'RAB Cat Summary (excl. Esc)'!I14</f>
        <v>2196563.518670761</v>
      </c>
      <c r="J14" s="336">
        <f>'RAB Cat Summary (excl. Esc)'!J14</f>
        <v>1934605.2267941809</v>
      </c>
      <c r="K14" s="280"/>
      <c r="L14" s="287">
        <f t="shared" si="0"/>
        <v>28998123.380783159</v>
      </c>
    </row>
    <row r="15" spans="2:12" x14ac:dyDescent="0.2">
      <c r="B15" s="283"/>
      <c r="C15" s="309" t="s">
        <v>1188</v>
      </c>
      <c r="D15" s="348">
        <f>'RAB Cat Summary (excl. Esc)'!D15</f>
        <v>662718.51987793157</v>
      </c>
      <c r="E15" s="348">
        <f>'RAB Cat Summary (excl. Esc)'!E15</f>
        <v>8527456.3396589868</v>
      </c>
      <c r="F15" s="336">
        <f>'RAB Cat Summary (excl. Esc)'!F15</f>
        <v>11951723.94734546</v>
      </c>
      <c r="G15" s="336">
        <f>'RAB Cat Summary (excl. Esc)'!G15</f>
        <v>0</v>
      </c>
      <c r="H15" s="336">
        <f>'RAB Cat Summary (excl. Esc)'!H15</f>
        <v>4760615.5102605503</v>
      </c>
      <c r="I15" s="336">
        <f>'RAB Cat Summary (excl. Esc)'!I15</f>
        <v>4005890.9155089869</v>
      </c>
      <c r="J15" s="336">
        <f>'RAB Cat Summary (excl. Esc)'!J15</f>
        <v>4016481.4397111023</v>
      </c>
      <c r="K15" s="280"/>
      <c r="L15" s="287">
        <f t="shared" si="0"/>
        <v>24734711.812826097</v>
      </c>
    </row>
    <row r="16" spans="2:12" x14ac:dyDescent="0.2">
      <c r="B16" s="283"/>
      <c r="C16" s="309" t="s">
        <v>1342</v>
      </c>
      <c r="D16" s="348">
        <f>'RAB Cat Summary (excl. Esc)'!D16</f>
        <v>0</v>
      </c>
      <c r="E16" s="348">
        <f>'RAB Cat Summary (excl. Esc)'!E16</f>
        <v>0</v>
      </c>
      <c r="F16" s="336">
        <f>'RAB Cat Summary (excl. Esc)'!F16</f>
        <v>0</v>
      </c>
      <c r="G16" s="336">
        <f>'RAB Cat Summary (excl. Esc)'!G16</f>
        <v>0</v>
      </c>
      <c r="H16" s="336">
        <f>'RAB Cat Summary (excl. Esc)'!H16</f>
        <v>0</v>
      </c>
      <c r="I16" s="336">
        <f>'RAB Cat Summary (excl. Esc)'!I16</f>
        <v>0</v>
      </c>
      <c r="J16" s="336">
        <f>'RAB Cat Summary (excl. Esc)'!J16</f>
        <v>0</v>
      </c>
      <c r="K16" s="280"/>
      <c r="L16" s="287">
        <f t="shared" si="0"/>
        <v>0</v>
      </c>
    </row>
    <row r="17" spans="2:12" x14ac:dyDescent="0.2">
      <c r="B17" s="283"/>
      <c r="C17" s="309" t="s">
        <v>1311</v>
      </c>
      <c r="D17" s="348">
        <f>'RAB Cat Summary (excl. Esc)'!D17</f>
        <v>1155951.8309478918</v>
      </c>
      <c r="E17" s="348">
        <f>'RAB Cat Summary (excl. Esc)'!E17</f>
        <v>1833461.62274015</v>
      </c>
      <c r="F17" s="336">
        <f>'RAB Cat Summary (excl. Esc)'!F17</f>
        <v>1350760.2550122321</v>
      </c>
      <c r="G17" s="336">
        <f>'RAB Cat Summary (excl. Esc)'!G17</f>
        <v>1356933.5601117716</v>
      </c>
      <c r="H17" s="336">
        <f>'RAB Cat Summary (excl. Esc)'!H17</f>
        <v>1360175.860074443</v>
      </c>
      <c r="I17" s="336">
        <f>'RAB Cat Summary (excl. Esc)'!I17</f>
        <v>1335296.971836329</v>
      </c>
      <c r="J17" s="336">
        <f>'RAB Cat Summary (excl. Esc)'!J17</f>
        <v>1338827.1465703675</v>
      </c>
      <c r="K17" s="280"/>
      <c r="L17" s="287">
        <f t="shared" si="0"/>
        <v>6741993.7936051432</v>
      </c>
    </row>
    <row r="18" spans="2:12" x14ac:dyDescent="0.2">
      <c r="B18" s="280"/>
      <c r="C18" s="413" t="s">
        <v>1375</v>
      </c>
      <c r="D18" s="409">
        <f>SUM(D8:D17)</f>
        <v>297306888.22774982</v>
      </c>
      <c r="E18" s="409">
        <f t="shared" ref="E18:J18" si="1">SUM(E8:E17)</f>
        <v>314050911.56349999</v>
      </c>
      <c r="F18" s="410">
        <f t="shared" si="1"/>
        <v>304850928.84186411</v>
      </c>
      <c r="G18" s="410">
        <f t="shared" si="1"/>
        <v>300564496.13497782</v>
      </c>
      <c r="H18" s="410">
        <f t="shared" si="1"/>
        <v>299446090.19169742</v>
      </c>
      <c r="I18" s="410">
        <f t="shared" si="1"/>
        <v>310685701.60647118</v>
      </c>
      <c r="J18" s="410">
        <f t="shared" si="1"/>
        <v>308183003.56583983</v>
      </c>
      <c r="K18" s="280"/>
      <c r="L18" s="412">
        <f t="shared" si="0"/>
        <v>1523730220.3408504</v>
      </c>
    </row>
    <row r="19" spans="2:12" x14ac:dyDescent="0.2">
      <c r="C19" s="309" t="s">
        <v>1368</v>
      </c>
      <c r="D19" s="348">
        <f>'RAB Cat Summary (excl. Esc)'!D19</f>
        <v>48040979.184374586</v>
      </c>
      <c r="E19" s="348">
        <f>'RAB Cat Summary (excl. Esc)'!E19</f>
        <v>41064345.618076116</v>
      </c>
      <c r="F19" s="336">
        <f>'RAB Cat Summary (excl. Esc)'!F19</f>
        <v>30637169</v>
      </c>
      <c r="G19" s="336">
        <f>'RAB Cat Summary (excl. Esc)'!G19</f>
        <v>16816254</v>
      </c>
      <c r="H19" s="336">
        <f>'RAB Cat Summary (excl. Esc)'!H19</f>
        <v>16519250</v>
      </c>
      <c r="I19" s="336">
        <f>'RAB Cat Summary (excl. Esc)'!I19</f>
        <v>14143911</v>
      </c>
      <c r="J19" s="336">
        <f>'RAB Cat Summary (excl. Esc)'!J19</f>
        <v>13073815</v>
      </c>
      <c r="L19" s="287">
        <f t="shared" si="0"/>
        <v>91190399</v>
      </c>
    </row>
    <row r="20" spans="2:12" x14ac:dyDescent="0.2">
      <c r="C20" s="309" t="s">
        <v>1369</v>
      </c>
      <c r="D20" s="348">
        <f>'RAB Cat Summary (excl. Esc)'!D20</f>
        <v>3218178.5273576067</v>
      </c>
      <c r="E20" s="348">
        <f>'RAB Cat Summary (excl. Esc)'!E20</f>
        <v>3584421.6116097909</v>
      </c>
      <c r="F20" s="336">
        <f>'RAB Cat Summary (excl. Esc)'!F20</f>
        <v>4776208.7855664408</v>
      </c>
      <c r="G20" s="336">
        <f>'RAB Cat Summary (excl. Esc)'!G20</f>
        <v>4672381.64984605</v>
      </c>
      <c r="H20" s="336">
        <f>'RAB Cat Summary (excl. Esc)'!H20</f>
        <v>2888212.8897121856</v>
      </c>
      <c r="I20" s="336">
        <f>'RAB Cat Summary (excl. Esc)'!I20</f>
        <v>3190649.8925723569</v>
      </c>
      <c r="J20" s="336">
        <f>'RAB Cat Summary (excl. Esc)'!J20</f>
        <v>3172546.7823029663</v>
      </c>
      <c r="L20" s="287">
        <f t="shared" si="0"/>
        <v>18700000</v>
      </c>
    </row>
    <row r="21" spans="2:12" x14ac:dyDescent="0.2">
      <c r="C21" s="309" t="s">
        <v>1370</v>
      </c>
      <c r="D21" s="348">
        <f>'RAB Cat Summary (excl. Esc)'!D21</f>
        <v>4001761.1972831311</v>
      </c>
      <c r="E21" s="348">
        <f>'RAB Cat Summary (excl. Esc)'!E21</f>
        <v>4745572.2745256396</v>
      </c>
      <c r="F21" s="336">
        <f>'RAB Cat Summary (excl. Esc)'!F21</f>
        <v>6873358.2388449889</v>
      </c>
      <c r="G21" s="336">
        <f>'RAB Cat Summary (excl. Esc)'!G21</f>
        <v>4120305.9001877513</v>
      </c>
      <c r="H21" s="336">
        <f>'RAB Cat Summary (excl. Esc)'!H21</f>
        <v>4406487.7264820281</v>
      </c>
      <c r="I21" s="336">
        <f>'RAB Cat Summary (excl. Esc)'!I21</f>
        <v>5087840.6996599436</v>
      </c>
      <c r="J21" s="336">
        <f>'RAB Cat Summary (excl. Esc)'!J21</f>
        <v>1612007.4348252784</v>
      </c>
      <c r="L21" s="287">
        <f t="shared" si="0"/>
        <v>22099999.999999993</v>
      </c>
    </row>
    <row r="22" spans="2:12" x14ac:dyDescent="0.2">
      <c r="C22" s="309" t="s">
        <v>1371</v>
      </c>
      <c r="D22" s="348">
        <f>'RAB Cat Summary (excl. Esc)'!D22</f>
        <v>3295862.4991469779</v>
      </c>
      <c r="E22" s="348">
        <f>'RAB Cat Summary (excl. Esc)'!E22</f>
        <v>3725779.083616938</v>
      </c>
      <c r="F22" s="336">
        <f>'RAB Cat Summary (excl. Esc)'!F22</f>
        <v>7400000</v>
      </c>
      <c r="G22" s="336">
        <f>'RAB Cat Summary (excl. Esc)'!G22</f>
        <v>9500000</v>
      </c>
      <c r="H22" s="336">
        <f>'RAB Cat Summary (excl. Esc)'!H22</f>
        <v>7899999.9999999991</v>
      </c>
      <c r="I22" s="336">
        <f>'RAB Cat Summary (excl. Esc)'!I22</f>
        <v>7600000</v>
      </c>
      <c r="J22" s="336">
        <f>'RAB Cat Summary (excl. Esc)'!J22</f>
        <v>5700000</v>
      </c>
      <c r="L22" s="287">
        <f t="shared" si="0"/>
        <v>38100000</v>
      </c>
    </row>
    <row r="23" spans="2:12" x14ac:dyDescent="0.2">
      <c r="C23" s="309" t="s">
        <v>1372</v>
      </c>
      <c r="D23" s="348">
        <f>'RAB Cat Summary (excl. Esc)'!D23</f>
        <v>5118.4216234509922</v>
      </c>
      <c r="E23" s="348">
        <f>'RAB Cat Summary (excl. Esc)'!E23</f>
        <v>0</v>
      </c>
      <c r="F23" s="336">
        <f>'RAB Cat Summary (excl. Esc)'!F23</f>
        <v>0</v>
      </c>
      <c r="G23" s="336">
        <f>'RAB Cat Summary (excl. Esc)'!G23</f>
        <v>0</v>
      </c>
      <c r="H23" s="336">
        <f>'RAB Cat Summary (excl. Esc)'!H23</f>
        <v>0</v>
      </c>
      <c r="I23" s="336">
        <f>'RAB Cat Summary (excl. Esc)'!I23</f>
        <v>0</v>
      </c>
      <c r="J23" s="336">
        <f>'RAB Cat Summary (excl. Esc)'!J23</f>
        <v>0</v>
      </c>
      <c r="L23" s="287">
        <f t="shared" si="0"/>
        <v>0</v>
      </c>
    </row>
    <row r="24" spans="2:12" x14ac:dyDescent="0.2">
      <c r="C24" s="309" t="s">
        <v>1373</v>
      </c>
      <c r="D24" s="348">
        <f>'RAB Cat Summary (excl. Esc)'!D24</f>
        <v>0</v>
      </c>
      <c r="E24" s="348">
        <f>'RAB Cat Summary (excl. Esc)'!E24</f>
        <v>0</v>
      </c>
      <c r="F24" s="336">
        <f>'RAB Cat Summary (excl. Esc)'!F24</f>
        <v>0</v>
      </c>
      <c r="G24" s="336">
        <f>'RAB Cat Summary (excl. Esc)'!G24</f>
        <v>0</v>
      </c>
      <c r="H24" s="336">
        <f>'RAB Cat Summary (excl. Esc)'!H24</f>
        <v>0</v>
      </c>
      <c r="I24" s="336">
        <f>'RAB Cat Summary (excl. Esc)'!I24</f>
        <v>0</v>
      </c>
      <c r="J24" s="336">
        <f>'RAB Cat Summary (excl. Esc)'!J24</f>
        <v>0</v>
      </c>
      <c r="L24" s="287">
        <f t="shared" si="0"/>
        <v>0</v>
      </c>
    </row>
    <row r="25" spans="2:12" x14ac:dyDescent="0.2">
      <c r="C25" s="402" t="s">
        <v>186</v>
      </c>
      <c r="D25" s="403">
        <f>SUM(D18:D24)</f>
        <v>355868788.05753559</v>
      </c>
      <c r="E25" s="403">
        <f t="shared" ref="E25:J25" si="2">SUM(E18:E24)</f>
        <v>367171030.1513285</v>
      </c>
      <c r="F25" s="404">
        <f t="shared" si="2"/>
        <v>354537664.86627555</v>
      </c>
      <c r="G25" s="404">
        <f t="shared" si="2"/>
        <v>335673437.68501163</v>
      </c>
      <c r="H25" s="404">
        <f t="shared" si="2"/>
        <v>331160040.80789167</v>
      </c>
      <c r="I25" s="404">
        <f t="shared" si="2"/>
        <v>340708103.19870347</v>
      </c>
      <c r="J25" s="404">
        <f t="shared" si="2"/>
        <v>331741372.7829681</v>
      </c>
      <c r="L25" s="402">
        <f t="shared" si="0"/>
        <v>1693820619.3408504</v>
      </c>
    </row>
    <row r="26" spans="2:12" x14ac:dyDescent="0.2">
      <c r="C26" s="291" t="s">
        <v>1320</v>
      </c>
      <c r="D26" s="292">
        <f>D25-'RIN Cat Summary (excl. Esc)'!D29</f>
        <v>0</v>
      </c>
      <c r="E26" s="292">
        <f>E25-'RIN Cat Summary (excl. Esc)'!E29</f>
        <v>0</v>
      </c>
      <c r="F26" s="292">
        <f>F25-'RIN Cat Summary (excl. Esc)'!F29</f>
        <v>0</v>
      </c>
      <c r="G26" s="292">
        <f>G25-'RIN Cat Summary (excl. Esc)'!G29</f>
        <v>0</v>
      </c>
      <c r="H26" s="292">
        <f>H25-'RIN Cat Summary (excl. Esc)'!H29</f>
        <v>0</v>
      </c>
      <c r="I26" s="292">
        <f>I25-'RIN Cat Summary (excl. Esc)'!I29</f>
        <v>0</v>
      </c>
      <c r="J26" s="292">
        <f>J25-'RIN Cat Summary (excl. Esc)'!J29</f>
        <v>0</v>
      </c>
      <c r="K26" s="280"/>
      <c r="L26" s="292">
        <f>L25-'RIN Cat Summary (excl. Esc)'!P29</f>
        <v>0</v>
      </c>
    </row>
    <row r="27" spans="2:12" x14ac:dyDescent="0.2">
      <c r="D27" s="360"/>
      <c r="E27" s="360"/>
      <c r="F27" s="364"/>
      <c r="G27" s="364"/>
      <c r="H27" s="364"/>
      <c r="I27" s="364"/>
      <c r="J27" s="364"/>
    </row>
    <row r="28" spans="2:12" x14ac:dyDescent="0.2">
      <c r="D28" s="360"/>
      <c r="E28" s="360"/>
      <c r="F28" s="364"/>
      <c r="G28" s="364"/>
      <c r="H28" s="364"/>
      <c r="I28" s="364"/>
      <c r="J28" s="364"/>
    </row>
    <row r="29" spans="2:12" x14ac:dyDescent="0.2">
      <c r="B29" s="295" t="s">
        <v>1350</v>
      </c>
      <c r="C29" s="282"/>
      <c r="D29" s="351"/>
      <c r="E29" s="351"/>
      <c r="F29" s="340"/>
      <c r="G29" s="340"/>
      <c r="H29" s="340"/>
      <c r="I29" s="340"/>
      <c r="J29" s="340"/>
      <c r="K29" s="282"/>
      <c r="L29" s="282"/>
    </row>
    <row r="30" spans="2:12" x14ac:dyDescent="0.2">
      <c r="D30" s="360"/>
      <c r="E30" s="360"/>
      <c r="F30" s="364"/>
      <c r="G30" s="364"/>
      <c r="H30" s="364"/>
      <c r="I30" s="364"/>
      <c r="J30" s="364"/>
    </row>
    <row r="31" spans="2:12" x14ac:dyDescent="0.2">
      <c r="D31" s="358" t="s">
        <v>863</v>
      </c>
      <c r="E31" s="358" t="s">
        <v>859</v>
      </c>
      <c r="F31" s="359" t="s">
        <v>864</v>
      </c>
      <c r="G31" s="359" t="s">
        <v>865</v>
      </c>
      <c r="H31" s="359" t="s">
        <v>866</v>
      </c>
      <c r="I31" s="359" t="s">
        <v>867</v>
      </c>
      <c r="J31" s="359" t="s">
        <v>868</v>
      </c>
    </row>
    <row r="32" spans="2:12" x14ac:dyDescent="0.2">
      <c r="C32" s="309" t="s">
        <v>1351</v>
      </c>
      <c r="D32" s="361">
        <f>'[1]Capex Conversion'!L8</f>
        <v>1.2769909449732886E-2</v>
      </c>
      <c r="E32" s="361">
        <f>'[1]Capex Conversion'!M8</f>
        <v>1.9486474094452033E-2</v>
      </c>
      <c r="F32" s="365">
        <f>'[1]Capex Conversion'!N8</f>
        <v>1.9638522329714192E-2</v>
      </c>
      <c r="G32" s="365">
        <f>'[1]Capex Conversion'!O8</f>
        <v>1.9316698463889059E-2</v>
      </c>
      <c r="H32" s="365">
        <f>'[1]Capex Conversion'!P8</f>
        <v>2.4564867906045951E-2</v>
      </c>
      <c r="I32" s="365">
        <f>'[1]Capex Conversion'!Q8</f>
        <v>2.5000000000000355E-2</v>
      </c>
      <c r="J32" s="365">
        <f>'[1]Capex Conversion'!R8</f>
        <v>2.5000000000000355E-2</v>
      </c>
    </row>
    <row r="33" spans="2:12" x14ac:dyDescent="0.2">
      <c r="C33" s="309" t="s">
        <v>1352</v>
      </c>
      <c r="D33" s="362">
        <f>'[1]Capex Conversion'!L12</f>
        <v>0.98088599055543069</v>
      </c>
      <c r="E33" s="362">
        <f>'[1]Capex Conversion'!M12</f>
        <v>1</v>
      </c>
      <c r="F33" s="366">
        <f>'[1]Capex Conversion'!N12</f>
        <v>1.0196385223297142</v>
      </c>
      <c r="G33" s="366">
        <f>'[1]Capex Conversion'!O12</f>
        <v>1.0393345722077227</v>
      </c>
      <c r="H33" s="366">
        <f>'[1]Capex Conversion'!P12</f>
        <v>1.0648656886841923</v>
      </c>
      <c r="I33" s="366">
        <f>'[1]Capex Conversion'!Q12</f>
        <v>1.0914873309012976</v>
      </c>
      <c r="J33" s="366">
        <f>'[1]Capex Conversion'!R12</f>
        <v>1.1187745141738303</v>
      </c>
    </row>
    <row r="34" spans="2:12" x14ac:dyDescent="0.2">
      <c r="D34" s="360"/>
      <c r="E34" s="360"/>
      <c r="F34" s="364"/>
      <c r="G34" s="364"/>
      <c r="H34" s="364"/>
      <c r="I34" s="364"/>
      <c r="J34" s="364"/>
    </row>
    <row r="35" spans="2:12" x14ac:dyDescent="0.2">
      <c r="D35" s="360"/>
      <c r="E35" s="360"/>
      <c r="F35" s="364"/>
      <c r="G35" s="364"/>
      <c r="H35" s="364"/>
      <c r="I35" s="364"/>
      <c r="J35" s="364"/>
    </row>
    <row r="36" spans="2:12" x14ac:dyDescent="0.2">
      <c r="B36" s="295" t="s">
        <v>1339</v>
      </c>
      <c r="C36" s="282"/>
      <c r="D36" s="351"/>
      <c r="E36" s="351"/>
      <c r="F36" s="340"/>
      <c r="G36" s="340"/>
      <c r="H36" s="340"/>
      <c r="I36" s="340"/>
      <c r="J36" s="340"/>
      <c r="K36" s="282"/>
      <c r="L36" s="282"/>
    </row>
    <row r="37" spans="2:12" x14ac:dyDescent="0.2">
      <c r="B37" s="283"/>
      <c r="C37" s="283"/>
      <c r="D37" s="350"/>
      <c r="E37" s="350"/>
      <c r="F37" s="338"/>
      <c r="G37" s="338"/>
      <c r="H37" s="339"/>
      <c r="I37" s="339"/>
      <c r="J37" s="339"/>
      <c r="K37" s="280"/>
      <c r="L37" s="280"/>
    </row>
    <row r="38" spans="2:12" x14ac:dyDescent="0.2">
      <c r="B38" s="283"/>
      <c r="C38" s="363" t="s">
        <v>1353</v>
      </c>
      <c r="D38" s="358" t="s">
        <v>863</v>
      </c>
      <c r="E38" s="358" t="s">
        <v>859</v>
      </c>
      <c r="F38" s="359" t="s">
        <v>864</v>
      </c>
      <c r="G38" s="359" t="s">
        <v>865</v>
      </c>
      <c r="H38" s="359" t="s">
        <v>866</v>
      </c>
      <c r="I38" s="359" t="s">
        <v>867</v>
      </c>
      <c r="J38" s="359" t="s">
        <v>868</v>
      </c>
      <c r="K38" s="280"/>
      <c r="L38" s="285" t="s">
        <v>1318</v>
      </c>
    </row>
    <row r="39" spans="2:12" x14ac:dyDescent="0.2">
      <c r="B39" s="283"/>
      <c r="C39" s="309" t="s">
        <v>1167</v>
      </c>
      <c r="D39" s="348">
        <f t="shared" ref="D39:E48" si="3">D8*D$33/(1+D$32)^0.5</f>
        <v>14640974.56537468</v>
      </c>
      <c r="E39" s="348">
        <f t="shared" si="3"/>
        <v>17733425.760009479</v>
      </c>
      <c r="F39" s="336">
        <f t="shared" ref="F39:I39" si="4">F8*F$33/(1+F$32)^0.5</f>
        <v>23423428.809583433</v>
      </c>
      <c r="G39" s="336">
        <f t="shared" si="4"/>
        <v>29682909.544151522</v>
      </c>
      <c r="H39" s="336">
        <f t="shared" si="4"/>
        <v>22193342.938180815</v>
      </c>
      <c r="I39" s="336">
        <f t="shared" si="4"/>
        <v>13543056.973579405</v>
      </c>
      <c r="J39" s="336">
        <f t="shared" ref="J39:J48" si="5">J8*J$33/(1+J$32)^0.5</f>
        <v>15513197.701499941</v>
      </c>
      <c r="K39" s="280"/>
      <c r="L39" s="287">
        <f>SUM(F39:J39)</f>
        <v>104355935.96699512</v>
      </c>
    </row>
    <row r="40" spans="2:12" x14ac:dyDescent="0.2">
      <c r="B40" s="283"/>
      <c r="C40" s="309" t="s">
        <v>1120</v>
      </c>
      <c r="D40" s="348">
        <f t="shared" si="3"/>
        <v>119132509.35839349</v>
      </c>
      <c r="E40" s="348">
        <f t="shared" si="3"/>
        <v>129961865.43650499</v>
      </c>
      <c r="F40" s="336">
        <f t="shared" ref="F40:I48" si="6">F9*F$33/(1+F$32)^0.5</f>
        <v>113469323.72945085</v>
      </c>
      <c r="G40" s="336">
        <f t="shared" si="6"/>
        <v>108115650.43221349</v>
      </c>
      <c r="H40" s="336">
        <f t="shared" si="6"/>
        <v>112431957.23540205</v>
      </c>
      <c r="I40" s="336">
        <f t="shared" si="6"/>
        <v>112543206.96362832</v>
      </c>
      <c r="J40" s="336">
        <f t="shared" si="5"/>
        <v>119154897.53742793</v>
      </c>
      <c r="K40" s="280"/>
      <c r="L40" s="287">
        <f t="shared" ref="L40:L55" si="7">SUM(F40:J40)</f>
        <v>565715035.89812255</v>
      </c>
    </row>
    <row r="41" spans="2:12" x14ac:dyDescent="0.2">
      <c r="B41" s="283"/>
      <c r="C41" s="309" t="s">
        <v>1121</v>
      </c>
      <c r="D41" s="348">
        <f t="shared" si="3"/>
        <v>117184470.95287719</v>
      </c>
      <c r="E41" s="348">
        <f t="shared" si="3"/>
        <v>115636440.59541051</v>
      </c>
      <c r="F41" s="336">
        <f t="shared" si="6"/>
        <v>118728997.41884083</v>
      </c>
      <c r="G41" s="336">
        <f t="shared" si="6"/>
        <v>126510387.54155329</v>
      </c>
      <c r="H41" s="336">
        <f t="shared" si="6"/>
        <v>140411782.985522</v>
      </c>
      <c r="I41" s="336">
        <f t="shared" si="6"/>
        <v>164550084.93694904</v>
      </c>
      <c r="J41" s="336">
        <f t="shared" si="5"/>
        <v>159979209.3931821</v>
      </c>
      <c r="K41" s="280"/>
      <c r="L41" s="287">
        <f t="shared" si="7"/>
        <v>710180462.27604723</v>
      </c>
    </row>
    <row r="42" spans="2:12" x14ac:dyDescent="0.2">
      <c r="B42" s="283"/>
      <c r="C42" s="309" t="s">
        <v>1122</v>
      </c>
      <c r="D42" s="348">
        <f t="shared" si="3"/>
        <v>5826670.4722256083</v>
      </c>
      <c r="E42" s="348">
        <f t="shared" si="3"/>
        <v>10421947.105081247</v>
      </c>
      <c r="F42" s="336">
        <f t="shared" si="6"/>
        <v>7392296.2442095596</v>
      </c>
      <c r="G42" s="336">
        <f t="shared" si="6"/>
        <v>17181635.423134554</v>
      </c>
      <c r="H42" s="336">
        <f t="shared" si="6"/>
        <v>11733674.03001371</v>
      </c>
      <c r="I42" s="336">
        <f t="shared" si="6"/>
        <v>16915019.281029005</v>
      </c>
      <c r="J42" s="336">
        <f t="shared" si="5"/>
        <v>17605651.584290698</v>
      </c>
      <c r="K42" s="280"/>
      <c r="L42" s="287">
        <f t="shared" si="7"/>
        <v>70828276.562677532</v>
      </c>
    </row>
    <row r="43" spans="2:12" x14ac:dyDescent="0.2">
      <c r="B43" s="283"/>
      <c r="C43" s="309" t="s">
        <v>1125</v>
      </c>
      <c r="D43" s="348">
        <f t="shared" si="3"/>
        <v>21239591.066955507</v>
      </c>
      <c r="E43" s="348">
        <f t="shared" si="3"/>
        <v>9362632.8333310671</v>
      </c>
      <c r="F43" s="336">
        <f t="shared" si="6"/>
        <v>15044470.369511023</v>
      </c>
      <c r="G43" s="336">
        <f t="shared" si="6"/>
        <v>17363229.943866871</v>
      </c>
      <c r="H43" s="336">
        <f t="shared" si="6"/>
        <v>17786532.706472002</v>
      </c>
      <c r="I43" s="336">
        <f t="shared" si="6"/>
        <v>18109867.451518711</v>
      </c>
      <c r="J43" s="336">
        <f t="shared" si="5"/>
        <v>19129502.099569641</v>
      </c>
      <c r="K43" s="280"/>
      <c r="L43" s="287">
        <f t="shared" si="7"/>
        <v>87433602.570938259</v>
      </c>
    </row>
    <row r="44" spans="2:12" x14ac:dyDescent="0.2">
      <c r="B44" s="283"/>
      <c r="C44" s="309" t="s">
        <v>1340</v>
      </c>
      <c r="D44" s="348">
        <f t="shared" si="3"/>
        <v>955138.9341800618</v>
      </c>
      <c r="E44" s="348">
        <f t="shared" si="3"/>
        <v>368428.86153720831</v>
      </c>
      <c r="F44" s="336">
        <f t="shared" si="6"/>
        <v>1662098.9012475265</v>
      </c>
      <c r="G44" s="336">
        <f t="shared" si="6"/>
        <v>1267229.4253118958</v>
      </c>
      <c r="H44" s="336">
        <f t="shared" si="6"/>
        <v>1226005.8094486983</v>
      </c>
      <c r="I44" s="336">
        <f t="shared" si="6"/>
        <v>1160854.0202512217</v>
      </c>
      <c r="J44" s="336">
        <f t="shared" si="5"/>
        <v>1118457.4558195944</v>
      </c>
      <c r="K44" s="280"/>
      <c r="L44" s="287">
        <f t="shared" si="7"/>
        <v>6434645.6120789377</v>
      </c>
    </row>
    <row r="45" spans="2:12" x14ac:dyDescent="0.2">
      <c r="B45" s="283"/>
      <c r="C45" s="309" t="s">
        <v>1341</v>
      </c>
      <c r="D45" s="348">
        <f t="shared" si="3"/>
        <v>9027818.6729103159</v>
      </c>
      <c r="E45" s="348">
        <f t="shared" si="3"/>
        <v>17288883.189432114</v>
      </c>
      <c r="F45" s="336">
        <f t="shared" si="6"/>
        <v>14676700.584958641</v>
      </c>
      <c r="G45" s="336">
        <f t="shared" si="6"/>
        <v>7895024.3365721172</v>
      </c>
      <c r="H45" s="336">
        <f t="shared" si="6"/>
        <v>2801572.0776100783</v>
      </c>
      <c r="I45" s="336">
        <f t="shared" si="6"/>
        <v>2368102.6993440608</v>
      </c>
      <c r="J45" s="336">
        <f t="shared" si="5"/>
        <v>2137829.1209495855</v>
      </c>
      <c r="K45" s="280"/>
      <c r="L45" s="287">
        <f t="shared" si="7"/>
        <v>29879228.819434483</v>
      </c>
    </row>
    <row r="46" spans="2:12" x14ac:dyDescent="0.2">
      <c r="B46" s="283"/>
      <c r="C46" s="309" t="s">
        <v>1188</v>
      </c>
      <c r="D46" s="348">
        <f t="shared" si="3"/>
        <v>645940.09688126727</v>
      </c>
      <c r="E46" s="348">
        <f t="shared" si="3"/>
        <v>8445566.1989477295</v>
      </c>
      <c r="F46" s="336">
        <f t="shared" si="6"/>
        <v>12068510.455313457</v>
      </c>
      <c r="G46" s="336">
        <f t="shared" si="6"/>
        <v>0</v>
      </c>
      <c r="H46" s="336">
        <f t="shared" si="6"/>
        <v>5008275.500615607</v>
      </c>
      <c r="I46" s="336">
        <f t="shared" si="6"/>
        <v>4318728.3270712355</v>
      </c>
      <c r="J46" s="336">
        <f t="shared" si="5"/>
        <v>4438399.5590648828</v>
      </c>
      <c r="K46" s="280"/>
      <c r="L46" s="287">
        <f t="shared" si="7"/>
        <v>25833913.842065182</v>
      </c>
    </row>
    <row r="47" spans="2:12" x14ac:dyDescent="0.2">
      <c r="B47" s="283"/>
      <c r="C47" s="309" t="s">
        <v>1342</v>
      </c>
      <c r="D47" s="348">
        <f t="shared" si="3"/>
        <v>0</v>
      </c>
      <c r="E47" s="348">
        <f t="shared" si="3"/>
        <v>0</v>
      </c>
      <c r="F47" s="336">
        <f t="shared" si="6"/>
        <v>0</v>
      </c>
      <c r="G47" s="336">
        <f t="shared" si="6"/>
        <v>0</v>
      </c>
      <c r="H47" s="336">
        <f t="shared" si="6"/>
        <v>0</v>
      </c>
      <c r="I47" s="336">
        <f t="shared" si="6"/>
        <v>0</v>
      </c>
      <c r="J47" s="336">
        <f t="shared" si="5"/>
        <v>0</v>
      </c>
      <c r="K47" s="280"/>
      <c r="L47" s="287">
        <f t="shared" si="7"/>
        <v>0</v>
      </c>
    </row>
    <row r="48" spans="2:12" x14ac:dyDescent="0.2">
      <c r="B48" s="283"/>
      <c r="C48" s="309" t="s">
        <v>1311</v>
      </c>
      <c r="D48" s="348">
        <f t="shared" si="3"/>
        <v>1126685.9387151159</v>
      </c>
      <c r="E48" s="348">
        <f t="shared" si="3"/>
        <v>1815854.6806117445</v>
      </c>
      <c r="F48" s="336">
        <f t="shared" si="6"/>
        <v>1363959.2356764297</v>
      </c>
      <c r="G48" s="336">
        <f t="shared" si="6"/>
        <v>1396880.9287101263</v>
      </c>
      <c r="H48" s="336">
        <f t="shared" si="6"/>
        <v>1430935.857318745</v>
      </c>
      <c r="I48" s="336">
        <f t="shared" si="6"/>
        <v>1439576.1090237452</v>
      </c>
      <c r="J48" s="336">
        <f t="shared" si="5"/>
        <v>1479466.5196882943</v>
      </c>
      <c r="K48" s="280"/>
      <c r="L48" s="287">
        <f t="shared" si="7"/>
        <v>7110818.65041734</v>
      </c>
    </row>
    <row r="49" spans="2:12" x14ac:dyDescent="0.2">
      <c r="B49" s="280"/>
      <c r="C49" s="413" t="s">
        <v>1375</v>
      </c>
      <c r="D49" s="409">
        <f>SUM(D39:D48)</f>
        <v>289779800.05851322</v>
      </c>
      <c r="E49" s="409">
        <f t="shared" ref="E49:J49" si="8">SUM(E39:E48)</f>
        <v>311035044.66086608</v>
      </c>
      <c r="F49" s="410">
        <f t="shared" si="8"/>
        <v>307829785.74879164</v>
      </c>
      <c r="G49" s="410">
        <f t="shared" si="8"/>
        <v>309412947.57551384</v>
      </c>
      <c r="H49" s="410">
        <f t="shared" si="8"/>
        <v>315024079.14058363</v>
      </c>
      <c r="I49" s="410">
        <f t="shared" si="8"/>
        <v>334948496.76239473</v>
      </c>
      <c r="J49" s="410">
        <f t="shared" si="8"/>
        <v>340556610.97149265</v>
      </c>
      <c r="K49" s="280"/>
      <c r="L49" s="412">
        <f t="shared" si="7"/>
        <v>1607771920.1987767</v>
      </c>
    </row>
    <row r="50" spans="2:12" x14ac:dyDescent="0.2">
      <c r="C50" s="309" t="s">
        <v>1368</v>
      </c>
      <c r="D50" s="348">
        <f t="shared" ref="D50:J51" si="9">D19*D$33/(1+D$32)^0.5</f>
        <v>46824698.296256587</v>
      </c>
      <c r="E50" s="348">
        <f t="shared" si="9"/>
        <v>40670000</v>
      </c>
      <c r="F50" s="336">
        <f t="shared" si="9"/>
        <v>30936540.705479365</v>
      </c>
      <c r="G50" s="336">
        <f t="shared" si="9"/>
        <v>17311315.156071797</v>
      </c>
      <c r="H50" s="336">
        <f t="shared" si="9"/>
        <v>17378625.701913986</v>
      </c>
      <c r="I50" s="336">
        <f t="shared" si="9"/>
        <v>15248470.410111798</v>
      </c>
      <c r="J50" s="336">
        <f t="shared" si="9"/>
        <v>14447176.117280802</v>
      </c>
      <c r="L50" s="287">
        <f>SUM(F50:J50)</f>
        <v>95322128.090857744</v>
      </c>
    </row>
    <row r="51" spans="2:12" x14ac:dyDescent="0.2">
      <c r="C51" s="309" t="s">
        <v>1369</v>
      </c>
      <c r="D51" s="348">
        <f t="shared" si="9"/>
        <v>3136702.064890957</v>
      </c>
      <c r="E51" s="348">
        <f t="shared" si="9"/>
        <v>3549999.9999999995</v>
      </c>
      <c r="F51" s="336">
        <f t="shared" si="9"/>
        <v>4822879.6045921985</v>
      </c>
      <c r="G51" s="336">
        <f t="shared" si="9"/>
        <v>4809933.9644805361</v>
      </c>
      <c r="H51" s="336">
        <f t="shared" si="9"/>
        <v>3038465.4725699686</v>
      </c>
      <c r="I51" s="336">
        <f t="shared" si="9"/>
        <v>3439821.5936112697</v>
      </c>
      <c r="J51" s="336">
        <f t="shared" si="9"/>
        <v>3505812.3511953838</v>
      </c>
      <c r="L51" s="287">
        <f t="shared" si="7"/>
        <v>19616912.986449357</v>
      </c>
    </row>
    <row r="52" spans="2:12" x14ac:dyDescent="0.2">
      <c r="C52" s="309" t="s">
        <v>1370</v>
      </c>
      <c r="D52" s="348">
        <f t="shared" ref="D52:I55" si="10">D21*D$33/(1+D$32)^0.5</f>
        <v>3900446.3251530733</v>
      </c>
      <c r="E52" s="348">
        <f t="shared" si="10"/>
        <v>4700000</v>
      </c>
      <c r="F52" s="336">
        <f t="shared" si="10"/>
        <v>6940521.3954125447</v>
      </c>
      <c r="G52" s="336">
        <f t="shared" si="10"/>
        <v>4241605.4120954806</v>
      </c>
      <c r="H52" s="336">
        <f t="shared" si="10"/>
        <v>4635725.0394908432</v>
      </c>
      <c r="I52" s="336">
        <f t="shared" si="10"/>
        <v>5485172.2667179648</v>
      </c>
      <c r="J52" s="336">
        <f>J21*J$33/(1+J$32)^0.5</f>
        <v>1781343.4956274698</v>
      </c>
      <c r="L52" s="287">
        <f t="shared" si="7"/>
        <v>23084367.609344304</v>
      </c>
    </row>
    <row r="53" spans="2:12" x14ac:dyDescent="0.2">
      <c r="C53" s="309" t="s">
        <v>1371</v>
      </c>
      <c r="D53" s="348">
        <f t="shared" si="10"/>
        <v>3212419.2672304823</v>
      </c>
      <c r="E53" s="348">
        <f t="shared" si="10"/>
        <v>3690000</v>
      </c>
      <c r="F53" s="336">
        <f t="shared" si="10"/>
        <v>7472309.2469982235</v>
      </c>
      <c r="G53" s="336">
        <f t="shared" si="10"/>
        <v>9779674.7113050316</v>
      </c>
      <c r="H53" s="336">
        <f t="shared" si="10"/>
        <v>8310979.193675288</v>
      </c>
      <c r="I53" s="336">
        <f t="shared" si="10"/>
        <v>8193516.9923544955</v>
      </c>
      <c r="J53" s="336">
        <f>J22*J$33/(1+J$32)^0.5</f>
        <v>6298766.1878725206</v>
      </c>
      <c r="L53" s="287">
        <f>SUM(F53:J53)</f>
        <v>40055246.332205556</v>
      </c>
    </row>
    <row r="54" spans="2:12" x14ac:dyDescent="0.2">
      <c r="C54" s="309" t="s">
        <v>1372</v>
      </c>
      <c r="D54" s="348">
        <f t="shared" si="10"/>
        <v>4988.8356220074957</v>
      </c>
      <c r="E54" s="348">
        <f t="shared" si="10"/>
        <v>0</v>
      </c>
      <c r="F54" s="336">
        <f t="shared" si="10"/>
        <v>0</v>
      </c>
      <c r="G54" s="336">
        <f t="shared" si="10"/>
        <v>0</v>
      </c>
      <c r="H54" s="336">
        <f t="shared" si="10"/>
        <v>0</v>
      </c>
      <c r="I54" s="336">
        <f t="shared" si="10"/>
        <v>0</v>
      </c>
      <c r="J54" s="336">
        <f>J23*J$33/(1+J$32)^0.5</f>
        <v>0</v>
      </c>
      <c r="L54" s="287">
        <f t="shared" si="7"/>
        <v>0</v>
      </c>
    </row>
    <row r="55" spans="2:12" x14ac:dyDescent="0.2">
      <c r="C55" s="309" t="s">
        <v>1373</v>
      </c>
      <c r="D55" s="348">
        <f t="shared" si="10"/>
        <v>0</v>
      </c>
      <c r="E55" s="348">
        <f t="shared" si="10"/>
        <v>0</v>
      </c>
      <c r="F55" s="336">
        <f>F24*F$33/(1+F$32)^0.5</f>
        <v>0</v>
      </c>
      <c r="G55" s="336">
        <f>G24*G$33/(1+G$32)^0.5</f>
        <v>0</v>
      </c>
      <c r="H55" s="336">
        <f t="shared" si="10"/>
        <v>0</v>
      </c>
      <c r="I55" s="336">
        <f>I24*I$33/(1+I$32)^0.5</f>
        <v>0</v>
      </c>
      <c r="J55" s="336">
        <f>J24*J$33/(1+J$32)^0.5</f>
        <v>0</v>
      </c>
      <c r="L55" s="287">
        <f t="shared" si="7"/>
        <v>0</v>
      </c>
    </row>
    <row r="56" spans="2:12" x14ac:dyDescent="0.2">
      <c r="C56" s="402" t="s">
        <v>186</v>
      </c>
      <c r="D56" s="403">
        <f>SUM(D49:D55)</f>
        <v>346859054.84766638</v>
      </c>
      <c r="E56" s="403">
        <f t="shared" ref="E56:I56" si="11">SUM(E49:E55)</f>
        <v>363645044.66086608</v>
      </c>
      <c r="F56" s="404">
        <f t="shared" si="11"/>
        <v>358002036.70127404</v>
      </c>
      <c r="G56" s="404">
        <f t="shared" si="11"/>
        <v>345555476.81946665</v>
      </c>
      <c r="H56" s="404">
        <f t="shared" si="11"/>
        <v>348387874.54823369</v>
      </c>
      <c r="I56" s="404">
        <f t="shared" si="11"/>
        <v>367315478.02519023</v>
      </c>
      <c r="J56" s="404">
        <f>SUM(J49:J55)</f>
        <v>366589709.12346882</v>
      </c>
      <c r="L56" s="402">
        <f t="shared" ref="L56" si="12">SUM(F56:J56)</f>
        <v>1785850575.2176337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T160"/>
  <sheetViews>
    <sheetView tabSelected="1" zoomScale="80" zoomScaleNormal="80" workbookViewId="0">
      <selection activeCell="Q45" sqref="Q45"/>
    </sheetView>
  </sheetViews>
  <sheetFormatPr defaultRowHeight="12.75" x14ac:dyDescent="0.2"/>
  <cols>
    <col min="1" max="2" width="9.140625" style="110"/>
    <col min="3" max="3" width="45.7109375" style="110" bestFit="1" customWidth="1"/>
    <col min="4" max="14" width="13.140625" style="110" customWidth="1"/>
    <col min="15" max="15" width="2.5703125" style="110" customWidth="1"/>
    <col min="16" max="16" width="14.5703125" style="110" customWidth="1"/>
    <col min="17" max="16384" width="9.140625" style="110"/>
  </cols>
  <sheetData>
    <row r="2" spans="2:20" ht="15.75" x14ac:dyDescent="0.25">
      <c r="B2" s="278" t="s">
        <v>1315</v>
      </c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</row>
    <row r="3" spans="2:20" x14ac:dyDescent="0.2">
      <c r="B3" s="280"/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2:20" ht="15" x14ac:dyDescent="0.25">
      <c r="B4" s="281" t="s">
        <v>1316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</row>
    <row r="5" spans="2:20" x14ac:dyDescent="0.2">
      <c r="B5" s="283"/>
      <c r="C5" s="283"/>
      <c r="D5" s="283"/>
      <c r="E5" s="283"/>
      <c r="F5" s="283"/>
      <c r="G5" s="283"/>
      <c r="H5" s="283"/>
      <c r="I5" s="283"/>
      <c r="J5" s="283"/>
      <c r="K5" s="280"/>
      <c r="L5" s="280"/>
      <c r="M5" s="280"/>
      <c r="N5" s="280"/>
      <c r="O5" s="280"/>
      <c r="P5" s="280"/>
      <c r="Q5" s="280"/>
      <c r="R5" s="280"/>
      <c r="S5" s="280"/>
      <c r="T5" s="280"/>
    </row>
    <row r="6" spans="2:20" x14ac:dyDescent="0.2">
      <c r="B6" s="283"/>
      <c r="C6" s="378" t="s">
        <v>1361</v>
      </c>
      <c r="D6" s="283"/>
      <c r="E6" s="283"/>
      <c r="F6" s="283"/>
      <c r="G6" s="283"/>
      <c r="H6" s="283"/>
      <c r="I6" s="283"/>
      <c r="J6" s="283"/>
      <c r="K6" s="280"/>
      <c r="L6" s="280"/>
      <c r="M6" s="280"/>
      <c r="N6" s="280"/>
      <c r="O6" s="280"/>
      <c r="P6" s="280"/>
      <c r="Q6" s="280"/>
      <c r="R6" s="280"/>
      <c r="S6" s="280"/>
      <c r="T6" s="280"/>
    </row>
    <row r="7" spans="2:20" x14ac:dyDescent="0.2">
      <c r="B7" s="283"/>
      <c r="C7" s="283"/>
      <c r="D7" s="283"/>
      <c r="E7" s="283"/>
      <c r="F7" s="283"/>
      <c r="G7" s="283"/>
      <c r="H7" s="283"/>
      <c r="I7" s="283"/>
      <c r="J7" s="283"/>
      <c r="K7" s="280"/>
      <c r="L7" s="280"/>
      <c r="M7" s="280"/>
      <c r="N7" s="280"/>
      <c r="O7" s="280"/>
      <c r="P7" s="280"/>
      <c r="Q7" s="280"/>
      <c r="R7" s="280"/>
      <c r="S7" s="280"/>
      <c r="T7" s="280"/>
    </row>
    <row r="8" spans="2:20" x14ac:dyDescent="0.2">
      <c r="B8" s="283"/>
      <c r="C8" s="284" t="s">
        <v>1317</v>
      </c>
      <c r="D8" s="347" t="s">
        <v>863</v>
      </c>
      <c r="E8" s="347" t="s">
        <v>859</v>
      </c>
      <c r="F8" s="335" t="s">
        <v>864</v>
      </c>
      <c r="G8" s="335" t="s">
        <v>865</v>
      </c>
      <c r="H8" s="335" t="s">
        <v>866</v>
      </c>
      <c r="I8" s="335" t="s">
        <v>867</v>
      </c>
      <c r="J8" s="335" t="s">
        <v>868</v>
      </c>
      <c r="K8" s="286" t="s">
        <v>869</v>
      </c>
      <c r="L8" s="286" t="s">
        <v>870</v>
      </c>
      <c r="M8" s="286" t="s">
        <v>871</v>
      </c>
      <c r="N8" s="286" t="s">
        <v>872</v>
      </c>
      <c r="O8" s="280"/>
      <c r="P8" s="285" t="s">
        <v>1318</v>
      </c>
      <c r="Q8" s="280"/>
      <c r="R8" s="280"/>
      <c r="S8" s="280"/>
      <c r="T8" s="280"/>
    </row>
    <row r="9" spans="2:20" x14ac:dyDescent="0.2">
      <c r="B9" s="283"/>
      <c r="C9" s="287" t="s">
        <v>884</v>
      </c>
      <c r="D9" s="348">
        <f>'RIN Cat Summary'!D8</f>
        <v>24914270.493999995</v>
      </c>
      <c r="E9" s="348">
        <f>'RIN Cat Summary'!E8</f>
        <v>40340000.008000001</v>
      </c>
      <c r="F9" s="287">
        <f>'RIN Cat Summary'!F8</f>
        <v>33956216</v>
      </c>
      <c r="G9" s="287">
        <f>'RIN Cat Summary'!G8</f>
        <v>24446757</v>
      </c>
      <c r="H9" s="287">
        <f>'RIN Cat Summary'!H8</f>
        <v>20808877</v>
      </c>
      <c r="I9" s="287">
        <f>'RIN Cat Summary'!I8</f>
        <v>19862891</v>
      </c>
      <c r="J9" s="287">
        <f>'RIN Cat Summary'!J8</f>
        <v>19577920</v>
      </c>
      <c r="K9" s="288">
        <f>'RIN Cat Summary'!K8</f>
        <v>19577920</v>
      </c>
      <c r="L9" s="288">
        <f>'RIN Cat Summary'!L8</f>
        <v>19577920</v>
      </c>
      <c r="M9" s="288">
        <f>'RIN Cat Summary'!M8</f>
        <v>19577920</v>
      </c>
      <c r="N9" s="288">
        <f>'RIN Cat Summary'!N8</f>
        <v>19577920</v>
      </c>
      <c r="O9" s="280"/>
      <c r="P9" s="287">
        <f>SUM(F9:J9)</f>
        <v>118652661</v>
      </c>
      <c r="Q9" s="280"/>
      <c r="R9" s="280"/>
      <c r="S9" s="280"/>
      <c r="T9" s="280"/>
    </row>
    <row r="10" spans="2:20" x14ac:dyDescent="0.2">
      <c r="B10" s="283"/>
      <c r="C10" s="287" t="s">
        <v>881</v>
      </c>
      <c r="D10" s="348">
        <f>'RIN Cat Summary'!D9</f>
        <v>39270519.837000005</v>
      </c>
      <c r="E10" s="348">
        <f>'RIN Cat Summary'!E9</f>
        <v>57478433.086500004</v>
      </c>
      <c r="F10" s="287">
        <f>'RIN Cat Summary'!F9</f>
        <v>64808968</v>
      </c>
      <c r="G10" s="287">
        <f>'RIN Cat Summary'!G9</f>
        <v>64514992</v>
      </c>
      <c r="H10" s="287">
        <f>'RIN Cat Summary'!H9</f>
        <v>70132408</v>
      </c>
      <c r="I10" s="287">
        <f>'RIN Cat Summary'!I9</f>
        <v>78309987</v>
      </c>
      <c r="J10" s="287">
        <f>'RIN Cat Summary'!J9</f>
        <v>72071597</v>
      </c>
      <c r="K10" s="288">
        <f>'RIN Cat Summary'!K9</f>
        <v>80244851</v>
      </c>
      <c r="L10" s="288">
        <f>'RIN Cat Summary'!L9</f>
        <v>76142154</v>
      </c>
      <c r="M10" s="288">
        <f>'RIN Cat Summary'!M9</f>
        <v>85054650</v>
      </c>
      <c r="N10" s="288">
        <f>'RIN Cat Summary'!N9</f>
        <v>84625200</v>
      </c>
      <c r="O10" s="280"/>
      <c r="P10" s="287">
        <f t="shared" ref="P10:P16" si="0">SUM(F10:J10)</f>
        <v>349837952</v>
      </c>
      <c r="Q10" s="280"/>
      <c r="R10" s="280"/>
      <c r="S10" s="280"/>
      <c r="T10" s="280"/>
    </row>
    <row r="11" spans="2:20" x14ac:dyDescent="0.2">
      <c r="B11" s="283"/>
      <c r="C11" s="287" t="s">
        <v>882</v>
      </c>
      <c r="D11" s="348">
        <f>'RIN Cat Summary'!D10</f>
        <v>150692455.86274981</v>
      </c>
      <c r="E11" s="348">
        <f>'RIN Cat Summary'!E10</f>
        <v>127725924.42900005</v>
      </c>
      <c r="F11" s="287">
        <f>'RIN Cat Summary'!F10</f>
        <v>113287872</v>
      </c>
      <c r="G11" s="287">
        <f>'RIN Cat Summary'!G10</f>
        <v>124299207</v>
      </c>
      <c r="H11" s="287">
        <f>'RIN Cat Summary'!H10</f>
        <v>122788250</v>
      </c>
      <c r="I11" s="287">
        <f>'RIN Cat Summary'!I10</f>
        <v>128144750</v>
      </c>
      <c r="J11" s="287">
        <f>'RIN Cat Summary'!J10</f>
        <v>131818750</v>
      </c>
      <c r="K11" s="288">
        <f>'RIN Cat Summary'!K10</f>
        <v>130915750</v>
      </c>
      <c r="L11" s="288">
        <f>'RIN Cat Summary'!L10</f>
        <v>144342750</v>
      </c>
      <c r="M11" s="288">
        <f>'RIN Cat Summary'!M10</f>
        <v>163145750</v>
      </c>
      <c r="N11" s="288">
        <f>'RIN Cat Summary'!N10</f>
        <v>184090750</v>
      </c>
      <c r="O11" s="280"/>
      <c r="P11" s="287">
        <f t="shared" si="0"/>
        <v>620338829</v>
      </c>
      <c r="Q11" s="280"/>
      <c r="R11" s="280"/>
      <c r="S11" s="280"/>
      <c r="T11" s="280"/>
    </row>
    <row r="12" spans="2:20" x14ac:dyDescent="0.2">
      <c r="B12" s="283"/>
      <c r="C12" s="287" t="s">
        <v>684</v>
      </c>
      <c r="D12" s="348">
        <f>'RIN Cat Summary'!D11</f>
        <v>7156818.9907500008</v>
      </c>
      <c r="E12" s="348">
        <f>'RIN Cat Summary'!E11</f>
        <v>18306554.02</v>
      </c>
      <c r="F12" s="287">
        <f>'RIN Cat Summary'!F11</f>
        <v>13635350</v>
      </c>
      <c r="G12" s="287">
        <f>'RIN Cat Summary'!G11</f>
        <v>8241780</v>
      </c>
      <c r="H12" s="287">
        <f>'RIN Cat Summary'!H11</f>
        <v>6422946</v>
      </c>
      <c r="I12" s="287">
        <f>'RIN Cat Summary'!I11</f>
        <v>6353986</v>
      </c>
      <c r="J12" s="287">
        <f>'RIN Cat Summary'!J11</f>
        <v>6720525</v>
      </c>
      <c r="K12" s="288">
        <f>'RIN Cat Summary'!K11</f>
        <v>6605148</v>
      </c>
      <c r="L12" s="288">
        <f>'RIN Cat Summary'!L11</f>
        <v>6684705</v>
      </c>
      <c r="M12" s="288">
        <f>'RIN Cat Summary'!M11</f>
        <v>6634306</v>
      </c>
      <c r="N12" s="288">
        <f>'RIN Cat Summary'!N11</f>
        <v>6323995</v>
      </c>
      <c r="O12" s="280"/>
      <c r="P12" s="287">
        <f t="shared" si="0"/>
        <v>41374587</v>
      </c>
      <c r="Q12" s="280"/>
      <c r="R12" s="280"/>
      <c r="S12" s="280"/>
      <c r="T12" s="280"/>
    </row>
    <row r="13" spans="2:20" x14ac:dyDescent="0.2">
      <c r="B13" s="283"/>
      <c r="C13" s="287" t="s">
        <v>517</v>
      </c>
      <c r="D13" s="348">
        <f>'RIN Cat Summary'!D12</f>
        <v>75272823.043250009</v>
      </c>
      <c r="E13" s="348">
        <f>'RIN Cat Summary'!E12</f>
        <v>70200000.020000011</v>
      </c>
      <c r="F13" s="287">
        <f>'RIN Cat Summary'!F12</f>
        <v>79390039.967675894</v>
      </c>
      <c r="G13" s="287">
        <f>'RIN Cat Summary'!G12</f>
        <v>79655285.648186415</v>
      </c>
      <c r="H13" s="287">
        <f>'RIN Cat Summary'!H12</f>
        <v>80461672.309568614</v>
      </c>
      <c r="I13" s="287">
        <f>'RIN Cat Summary'!I12</f>
        <v>79957198.11434038</v>
      </c>
      <c r="J13" s="287">
        <f>'RIN Cat Summary'!J12</f>
        <v>80535803.960228667</v>
      </c>
      <c r="K13" s="288">
        <f>'RIN Cat Summary'!K12</f>
        <v>84284715.376550376</v>
      </c>
      <c r="L13" s="288">
        <f>'RIN Cat Summary'!L12</f>
        <v>84917282.002421513</v>
      </c>
      <c r="M13" s="288">
        <f>'RIN Cat Summary'!M12</f>
        <v>85537355.46827881</v>
      </c>
      <c r="N13" s="288">
        <f>'RIN Cat Summary'!N12</f>
        <v>85870324.71091491</v>
      </c>
      <c r="O13" s="280"/>
      <c r="P13" s="287">
        <f t="shared" si="0"/>
        <v>400000000</v>
      </c>
      <c r="Q13" s="280"/>
      <c r="R13" s="280"/>
      <c r="S13" s="280"/>
      <c r="T13" s="280"/>
    </row>
    <row r="14" spans="2:20" x14ac:dyDescent="0.2">
      <c r="B14" s="283"/>
      <c r="C14" s="405" t="s">
        <v>1375</v>
      </c>
      <c r="D14" s="414">
        <f>SUM(D9:D13)</f>
        <v>297306888.22774982</v>
      </c>
      <c r="E14" s="414">
        <f t="shared" ref="E14:N14" si="1">SUM(E9:E13)</f>
        <v>314050911.56350005</v>
      </c>
      <c r="F14" s="413">
        <f>SUM(F9:F13)</f>
        <v>305078445.96767592</v>
      </c>
      <c r="G14" s="413">
        <f>SUM(G9:G13)</f>
        <v>301158021.64818645</v>
      </c>
      <c r="H14" s="413">
        <f t="shared" si="1"/>
        <v>300614153.30956864</v>
      </c>
      <c r="I14" s="413">
        <f t="shared" si="1"/>
        <v>312628812.11434036</v>
      </c>
      <c r="J14" s="413">
        <f t="shared" si="1"/>
        <v>310724595.96022868</v>
      </c>
      <c r="K14" s="417">
        <f t="shared" si="1"/>
        <v>321628384.37655038</v>
      </c>
      <c r="L14" s="417">
        <f t="shared" si="1"/>
        <v>331664811.0024215</v>
      </c>
      <c r="M14" s="417">
        <f t="shared" si="1"/>
        <v>359949981.46827883</v>
      </c>
      <c r="N14" s="417">
        <f t="shared" si="1"/>
        <v>380488189.71091491</v>
      </c>
      <c r="O14" s="280"/>
      <c r="P14" s="413">
        <f t="shared" si="0"/>
        <v>1530204029</v>
      </c>
      <c r="Q14" s="280"/>
      <c r="R14" s="431"/>
      <c r="S14" s="280"/>
      <c r="T14" s="280"/>
    </row>
    <row r="15" spans="2:20" x14ac:dyDescent="0.2">
      <c r="B15" s="283"/>
      <c r="C15" s="287" t="s">
        <v>1366</v>
      </c>
      <c r="D15" s="348">
        <f>'RIN Cat Summary'!D14</f>
        <v>58561899.829785749</v>
      </c>
      <c r="E15" s="348">
        <f>'RIN Cat Summary'!E14</f>
        <v>53120118.587828487</v>
      </c>
      <c r="F15" s="287">
        <f>'RIN Cat Summary'!F14</f>
        <v>49686736.024411425</v>
      </c>
      <c r="G15" s="287">
        <f>'RIN Cat Summary'!G14</f>
        <v>35108941.550033808</v>
      </c>
      <c r="H15" s="287">
        <f>'RIN Cat Summary'!H14</f>
        <v>31713950.616194211</v>
      </c>
      <c r="I15" s="287">
        <f>'RIN Cat Summary'!I14</f>
        <v>30022401.592232298</v>
      </c>
      <c r="J15" s="287">
        <f>'RIN Cat Summary'!J14</f>
        <v>23558369.217128243</v>
      </c>
      <c r="K15" s="418"/>
      <c r="L15" s="418"/>
      <c r="M15" s="418"/>
      <c r="N15" s="418"/>
      <c r="O15" s="280"/>
      <c r="P15" s="287">
        <f t="shared" si="0"/>
        <v>170090398.99999997</v>
      </c>
      <c r="Q15" s="280"/>
      <c r="R15" s="280"/>
      <c r="S15" s="280"/>
      <c r="T15" s="280"/>
    </row>
    <row r="16" spans="2:20" x14ac:dyDescent="0.2">
      <c r="B16" s="283"/>
      <c r="C16" s="402" t="s">
        <v>186</v>
      </c>
      <c r="D16" s="403">
        <f>D14+D15</f>
        <v>355868788.05753559</v>
      </c>
      <c r="E16" s="403">
        <f t="shared" ref="E16:J16" si="2">E14+E15</f>
        <v>367171030.15132856</v>
      </c>
      <c r="F16" s="402">
        <f t="shared" si="2"/>
        <v>354765181.99208736</v>
      </c>
      <c r="G16" s="402">
        <f t="shared" si="2"/>
        <v>336266963.19822025</v>
      </c>
      <c r="H16" s="402">
        <f t="shared" si="2"/>
        <v>332328103.92576283</v>
      </c>
      <c r="I16" s="402">
        <f t="shared" si="2"/>
        <v>342651213.70657265</v>
      </c>
      <c r="J16" s="402">
        <f t="shared" si="2"/>
        <v>334282965.1773569</v>
      </c>
      <c r="K16" s="419"/>
      <c r="L16" s="419"/>
      <c r="M16" s="419"/>
      <c r="N16" s="419"/>
      <c r="O16" s="280"/>
      <c r="P16" s="402">
        <f t="shared" si="0"/>
        <v>1700294428.0000002</v>
      </c>
      <c r="Q16" s="280"/>
      <c r="R16" s="280"/>
      <c r="S16" s="280"/>
      <c r="T16" s="280"/>
    </row>
    <row r="17" spans="2:20" x14ac:dyDescent="0.2">
      <c r="B17" s="283"/>
      <c r="C17" s="283"/>
      <c r="D17" s="350"/>
      <c r="E17" s="350"/>
      <c r="F17" s="283"/>
      <c r="G17" s="283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</row>
    <row r="18" spans="2:20" x14ac:dyDescent="0.2">
      <c r="B18" s="283"/>
      <c r="C18" s="283"/>
      <c r="D18" s="350"/>
      <c r="E18" s="350"/>
      <c r="F18" s="283"/>
      <c r="G18" s="283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</row>
    <row r="19" spans="2:20" x14ac:dyDescent="0.2">
      <c r="B19" s="283"/>
      <c r="C19" s="378" t="s">
        <v>1362</v>
      </c>
      <c r="D19" s="350"/>
      <c r="E19" s="350"/>
      <c r="F19" s="283"/>
      <c r="G19" s="283"/>
      <c r="H19" s="283"/>
      <c r="I19" s="283"/>
      <c r="J19" s="283"/>
      <c r="K19" s="280"/>
      <c r="L19" s="280"/>
      <c r="M19" s="280"/>
      <c r="N19" s="280"/>
      <c r="O19" s="280"/>
      <c r="P19" s="280"/>
      <c r="Q19" s="280"/>
      <c r="R19" s="280"/>
      <c r="S19" s="280"/>
      <c r="T19" s="280"/>
    </row>
    <row r="20" spans="2:20" x14ac:dyDescent="0.2">
      <c r="B20" s="283"/>
      <c r="C20" s="283"/>
      <c r="D20" s="350"/>
      <c r="E20" s="350"/>
      <c r="F20" s="283"/>
      <c r="G20" s="283"/>
      <c r="H20" s="283"/>
      <c r="I20" s="283"/>
      <c r="J20" s="283"/>
      <c r="K20" s="280"/>
      <c r="L20" s="280"/>
      <c r="M20" s="280"/>
      <c r="N20" s="280"/>
      <c r="O20" s="280"/>
      <c r="P20" s="280"/>
      <c r="Q20" s="280"/>
      <c r="R20" s="280"/>
      <c r="S20" s="280"/>
      <c r="T20" s="280"/>
    </row>
    <row r="21" spans="2:20" x14ac:dyDescent="0.2">
      <c r="B21" s="283"/>
      <c r="C21" s="284" t="s">
        <v>1317</v>
      </c>
      <c r="D21" s="347" t="s">
        <v>863</v>
      </c>
      <c r="E21" s="347" t="s">
        <v>859</v>
      </c>
      <c r="F21" s="285" t="s">
        <v>864</v>
      </c>
      <c r="G21" s="285" t="s">
        <v>865</v>
      </c>
      <c r="H21" s="285" t="s">
        <v>866</v>
      </c>
      <c r="I21" s="285" t="s">
        <v>867</v>
      </c>
      <c r="J21" s="285" t="s">
        <v>868</v>
      </c>
      <c r="K21" s="286" t="s">
        <v>869</v>
      </c>
      <c r="L21" s="286" t="s">
        <v>870</v>
      </c>
      <c r="M21" s="286" t="s">
        <v>871</v>
      </c>
      <c r="N21" s="286" t="s">
        <v>872</v>
      </c>
      <c r="O21" s="280"/>
      <c r="P21" s="285" t="s">
        <v>1318</v>
      </c>
      <c r="Q21" s="280"/>
      <c r="R21" s="280"/>
      <c r="S21" s="280"/>
      <c r="T21" s="280"/>
    </row>
    <row r="22" spans="2:20" x14ac:dyDescent="0.2">
      <c r="B22" s="283"/>
      <c r="C22" s="287" t="s">
        <v>884</v>
      </c>
      <c r="D22" s="348">
        <f>'RIN Cat Summary (excl. Esc)'!D8</f>
        <v>24914270.493999995</v>
      </c>
      <c r="E22" s="348">
        <f>'RIN Cat Summary (excl. Esc)'!E8</f>
        <v>40340000.008000001</v>
      </c>
      <c r="F22" s="287">
        <f>'RIN Cat Summary (excl. Esc)'!F8</f>
        <v>33921984.64179828</v>
      </c>
      <c r="G22" s="287">
        <f>'RIN Cat Summary (excl. Esc)'!G8</f>
        <v>24381250.928803165</v>
      </c>
      <c r="H22" s="287">
        <f>'RIN Cat Summary (excl. Esc)'!H8</f>
        <v>20698471.331903003</v>
      </c>
      <c r="I22" s="287">
        <f>'RIN Cat Summary (excl. Esc)'!I8</f>
        <v>19697010.033451326</v>
      </c>
      <c r="J22" s="287">
        <f>'RIN Cat Summary (excl. Esc)'!J8</f>
        <v>19361753.55619698</v>
      </c>
      <c r="K22" s="288">
        <f>'RIN Cat Summary (excl. Esc)'!K8</f>
        <v>19361753.55619698</v>
      </c>
      <c r="L22" s="288">
        <f>'RIN Cat Summary (excl. Esc)'!L8</f>
        <v>19361753.55619698</v>
      </c>
      <c r="M22" s="288">
        <f>'RIN Cat Summary (excl. Esc)'!M8</f>
        <v>19361753.55619698</v>
      </c>
      <c r="N22" s="288">
        <f>'RIN Cat Summary (excl. Esc)'!N8</f>
        <v>19361753.55619698</v>
      </c>
      <c r="O22" s="280"/>
      <c r="P22" s="287">
        <f>SUM(F22:J22)</f>
        <v>118060470.49215275</v>
      </c>
      <c r="Q22" s="280"/>
      <c r="R22" s="280"/>
      <c r="S22" s="280"/>
      <c r="T22" s="280"/>
    </row>
    <row r="23" spans="2:20" x14ac:dyDescent="0.2">
      <c r="B23" s="283"/>
      <c r="C23" s="287" t="s">
        <v>881</v>
      </c>
      <c r="D23" s="348">
        <f>'RIN Cat Summary (excl. Esc)'!D9</f>
        <v>39270519.837000005</v>
      </c>
      <c r="E23" s="348">
        <f>'RIN Cat Summary (excl. Esc)'!E9</f>
        <v>57478433.086500004</v>
      </c>
      <c r="F23" s="287">
        <f>'RIN Cat Summary (excl. Esc)'!F9</f>
        <v>64743633.894506864</v>
      </c>
      <c r="G23" s="287">
        <f>'RIN Cat Summary (excl. Esc)'!G9</f>
        <v>64342121.477369316</v>
      </c>
      <c r="H23" s="287">
        <f>'RIN Cat Summary (excl. Esc)'!H9</f>
        <v>69760306.451199874</v>
      </c>
      <c r="I23" s="287">
        <f>'RIN Cat Summary (excl. Esc)'!I9</f>
        <v>77655996.786089331</v>
      </c>
      <c r="J23" s="287">
        <f>'RIN Cat Summary (excl. Esc)'!J9</f>
        <v>71275830.094082803</v>
      </c>
      <c r="K23" s="288">
        <f>'RIN Cat Summary (excl. Esc)'!K9</f>
        <v>79358840.429205298</v>
      </c>
      <c r="L23" s="288">
        <f>'RIN Cat Summary (excl. Esc)'!L9</f>
        <v>75301442.695955351</v>
      </c>
      <c r="M23" s="288">
        <f>'RIN Cat Summary (excl. Esc)'!M9</f>
        <v>84115532.809848517</v>
      </c>
      <c r="N23" s="288">
        <f>'RIN Cat Summary (excl. Esc)'!N9</f>
        <v>83690824.512710273</v>
      </c>
      <c r="O23" s="280"/>
      <c r="P23" s="287">
        <f t="shared" ref="P23:P28" si="3">SUM(F23:J23)</f>
        <v>347777888.70324826</v>
      </c>
      <c r="Q23" s="280"/>
      <c r="R23" s="280"/>
      <c r="S23" s="280"/>
      <c r="T23" s="280"/>
    </row>
    <row r="24" spans="2:20" x14ac:dyDescent="0.2">
      <c r="B24" s="283"/>
      <c r="C24" s="287" t="s">
        <v>882</v>
      </c>
      <c r="D24" s="348">
        <f>'RIN Cat Summary (excl. Esc)'!D10</f>
        <v>150692455.86274981</v>
      </c>
      <c r="E24" s="348">
        <f>'RIN Cat Summary (excl. Esc)'!E10</f>
        <v>127725924.42900005</v>
      </c>
      <c r="F24" s="287">
        <f>'RIN Cat Summary (excl. Esc)'!F10</f>
        <v>113173666.17310974</v>
      </c>
      <c r="G24" s="287">
        <f>'RIN Cat Summary (excl. Esc)'!G10</f>
        <v>123966142.26247866</v>
      </c>
      <c r="H24" s="287">
        <f>'RIN Cat Summary (excl. Esc)'!H10</f>
        <v>122136772.32651903</v>
      </c>
      <c r="I24" s="287">
        <f>'RIN Cat Summary (excl. Esc)'!I10</f>
        <v>127074574.71745236</v>
      </c>
      <c r="J24" s="287">
        <f>'RIN Cat Summary (excl. Esc)'!J10</f>
        <v>130363294.54742585</v>
      </c>
      <c r="K24" s="288">
        <f>'RIN Cat Summary (excl. Esc)'!K10</f>
        <v>129470264.87618169</v>
      </c>
      <c r="L24" s="288">
        <f>'RIN Cat Summary (excl. Esc)'!L10</f>
        <v>142749012.82279995</v>
      </c>
      <c r="M24" s="288">
        <f>'RIN Cat Summary (excl. Esc)'!M10</f>
        <v>161344402.5331049</v>
      </c>
      <c r="N24" s="288">
        <f>'RIN Cat Summary (excl. Esc)'!N10</f>
        <v>182058141.6961287</v>
      </c>
      <c r="O24" s="280"/>
      <c r="P24" s="287">
        <f t="shared" si="3"/>
        <v>616714450.02698565</v>
      </c>
      <c r="Q24" s="280"/>
      <c r="R24" s="280"/>
      <c r="S24" s="280"/>
      <c r="T24" s="280"/>
    </row>
    <row r="25" spans="2:20" x14ac:dyDescent="0.2">
      <c r="B25" s="283"/>
      <c r="C25" s="287" t="s">
        <v>684</v>
      </c>
      <c r="D25" s="348">
        <f>'RIN Cat Summary (excl. Esc)'!D11</f>
        <v>7156818.9907500008</v>
      </c>
      <c r="E25" s="348">
        <f>'RIN Cat Summary (excl. Esc)'!E11</f>
        <v>18306554.02</v>
      </c>
      <c r="F25" s="287">
        <f>'RIN Cat Summary (excl. Esc)'!F11</f>
        <v>13621604.164773371</v>
      </c>
      <c r="G25" s="287">
        <f>'RIN Cat Summary (excl. Esc)'!G11</f>
        <v>8219695.8181402702</v>
      </c>
      <c r="H25" s="287">
        <f>'RIN Cat Summary (excl. Esc)'!H11</f>
        <v>6388867.7725069486</v>
      </c>
      <c r="I25" s="287">
        <f>'RIN Cat Summary (excl. Esc)'!I11</f>
        <v>6300921.9551378116</v>
      </c>
      <c r="J25" s="287">
        <f>'RIN Cat Summary (excl. Esc)'!J11</f>
        <v>6646321.4079054734</v>
      </c>
      <c r="K25" s="288">
        <f>'RIN Cat Summary (excl. Esc)'!K11</f>
        <v>6532218.3244291218</v>
      </c>
      <c r="L25" s="288">
        <f>'RIN Cat Summary (excl. Esc)'!L11</f>
        <v>6610896.9086541226</v>
      </c>
      <c r="M25" s="288">
        <f>'RIN Cat Summary (excl. Esc)'!M11</f>
        <v>6561054.3810782218</v>
      </c>
      <c r="N25" s="288">
        <f>'RIN Cat Summary (excl. Esc)'!N11</f>
        <v>6254169.6299005141</v>
      </c>
      <c r="O25" s="280"/>
      <c r="P25" s="287">
        <f t="shared" si="3"/>
        <v>41177411.118463874</v>
      </c>
      <c r="Q25" s="280"/>
      <c r="R25" s="280"/>
      <c r="S25" s="280"/>
      <c r="T25" s="280"/>
    </row>
    <row r="26" spans="2:20" x14ac:dyDescent="0.2">
      <c r="B26" s="283"/>
      <c r="C26" s="287" t="s">
        <v>517</v>
      </c>
      <c r="D26" s="348">
        <f>'RIN Cat Summary (excl. Esc)'!D12</f>
        <v>75272823.043250009</v>
      </c>
      <c r="E26" s="348">
        <f>'RIN Cat Summary (excl. Esc)'!E12</f>
        <v>70200000.020000011</v>
      </c>
      <c r="F26" s="287">
        <f>'RIN Cat Summary (excl. Esc)'!F12</f>
        <v>79390039.967675894</v>
      </c>
      <c r="G26" s="287">
        <f>'RIN Cat Summary (excl. Esc)'!G12</f>
        <v>79655285.648186415</v>
      </c>
      <c r="H26" s="287">
        <f>'RIN Cat Summary (excl. Esc)'!H12</f>
        <v>80461672.309568614</v>
      </c>
      <c r="I26" s="287">
        <f>'RIN Cat Summary (excl. Esc)'!I12</f>
        <v>79957198.11434038</v>
      </c>
      <c r="J26" s="287">
        <f>'RIN Cat Summary (excl. Esc)'!J12</f>
        <v>80535803.960228667</v>
      </c>
      <c r="K26" s="288">
        <f>'RIN Cat Summary (excl. Esc)'!K12</f>
        <v>84284715.376550376</v>
      </c>
      <c r="L26" s="288">
        <f>'RIN Cat Summary (excl. Esc)'!L12</f>
        <v>84917282.002421513</v>
      </c>
      <c r="M26" s="288">
        <f>'RIN Cat Summary (excl. Esc)'!M12</f>
        <v>85537355.46827881</v>
      </c>
      <c r="N26" s="288">
        <f>'RIN Cat Summary (excl. Esc)'!N12</f>
        <v>85870324.71091491</v>
      </c>
      <c r="O26" s="280"/>
      <c r="P26" s="287">
        <f t="shared" si="3"/>
        <v>400000000</v>
      </c>
      <c r="Q26" s="280"/>
      <c r="R26" s="280"/>
      <c r="S26" s="280"/>
      <c r="T26" s="280"/>
    </row>
    <row r="27" spans="2:20" x14ac:dyDescent="0.2">
      <c r="B27" s="283"/>
      <c r="C27" s="405" t="s">
        <v>1375</v>
      </c>
      <c r="D27" s="414">
        <f>SUM(D22:D26)</f>
        <v>297306888.22774982</v>
      </c>
      <c r="E27" s="414">
        <f t="shared" ref="E27" si="4">SUM(E22:E26)</f>
        <v>314050911.56350005</v>
      </c>
      <c r="F27" s="413">
        <f>SUM(F22:F26)</f>
        <v>304850928.84186417</v>
      </c>
      <c r="G27" s="413">
        <f>SUM(G22:G26)</f>
        <v>300564496.13497782</v>
      </c>
      <c r="H27" s="413">
        <f t="shared" ref="H27:N27" si="5">SUM(H22:H26)</f>
        <v>299446090.19169748</v>
      </c>
      <c r="I27" s="413">
        <f t="shared" si="5"/>
        <v>310685701.60647124</v>
      </c>
      <c r="J27" s="413">
        <f t="shared" si="5"/>
        <v>308183003.56583977</v>
      </c>
      <c r="K27" s="417">
        <f t="shared" si="5"/>
        <v>319007792.56256348</v>
      </c>
      <c r="L27" s="417">
        <f t="shared" si="5"/>
        <v>328940387.9860279</v>
      </c>
      <c r="M27" s="417">
        <f t="shared" si="5"/>
        <v>356920098.74850744</v>
      </c>
      <c r="N27" s="417">
        <f t="shared" si="5"/>
        <v>377235214.10585141</v>
      </c>
      <c r="O27" s="280"/>
      <c r="P27" s="413">
        <f t="shared" si="3"/>
        <v>1523730220.3408504</v>
      </c>
      <c r="Q27" s="280"/>
      <c r="R27" s="431"/>
      <c r="S27" s="280"/>
      <c r="T27" s="280"/>
    </row>
    <row r="28" spans="2:20" x14ac:dyDescent="0.2">
      <c r="B28" s="283"/>
      <c r="C28" s="287" t="s">
        <v>1366</v>
      </c>
      <c r="D28" s="348">
        <f>'RIN Cat Summary (excl. Esc)'!D14</f>
        <v>58561899.829785749</v>
      </c>
      <c r="E28" s="348">
        <f>'RIN Cat Summary (excl. Esc)'!E14</f>
        <v>53120118.587828487</v>
      </c>
      <c r="F28" s="348">
        <f>'RIN Cat Summary (excl. Esc)'!F14</f>
        <v>49686736.024411425</v>
      </c>
      <c r="G28" s="348">
        <f>'RIN Cat Summary (excl. Esc)'!G14</f>
        <v>35108941.550033808</v>
      </c>
      <c r="H28" s="348">
        <f>'RIN Cat Summary (excl. Esc)'!H14</f>
        <v>31713950.616194211</v>
      </c>
      <c r="I28" s="348">
        <f>'RIN Cat Summary (excl. Esc)'!I14</f>
        <v>30022401.592232298</v>
      </c>
      <c r="J28" s="348">
        <f>'RIN Cat Summary (excl. Esc)'!J14</f>
        <v>23558369.217128243</v>
      </c>
      <c r="K28" s="418"/>
      <c r="L28" s="418"/>
      <c r="M28" s="418"/>
      <c r="N28" s="418"/>
      <c r="O28" s="280"/>
      <c r="P28" s="287">
        <f t="shared" si="3"/>
        <v>170090398.99999997</v>
      </c>
      <c r="Q28" s="280"/>
      <c r="R28" s="280"/>
      <c r="S28" s="280"/>
      <c r="T28" s="280"/>
    </row>
    <row r="29" spans="2:20" x14ac:dyDescent="0.2">
      <c r="B29" s="283"/>
      <c r="C29" s="402" t="s">
        <v>186</v>
      </c>
      <c r="D29" s="403">
        <f>D27+D28</f>
        <v>355868788.05753559</v>
      </c>
      <c r="E29" s="403">
        <f t="shared" ref="E29" si="6">E27+E28</f>
        <v>367171030.15132856</v>
      </c>
      <c r="F29" s="402">
        <f t="shared" ref="F29" si="7">F27+F28</f>
        <v>354537664.86627561</v>
      </c>
      <c r="G29" s="402">
        <f t="shared" ref="G29" si="8">G27+G28</f>
        <v>335673437.68501163</v>
      </c>
      <c r="H29" s="402">
        <f t="shared" ref="H29" si="9">H27+H28</f>
        <v>331160040.80789167</v>
      </c>
      <c r="I29" s="402">
        <f t="shared" ref="I29" si="10">I27+I28</f>
        <v>340708103.19870353</v>
      </c>
      <c r="J29" s="402">
        <f t="shared" ref="J29" si="11">J27+J28</f>
        <v>331741372.78296798</v>
      </c>
      <c r="K29" s="419"/>
      <c r="L29" s="419"/>
      <c r="M29" s="419"/>
      <c r="N29" s="419"/>
      <c r="O29" s="280"/>
      <c r="P29" s="402">
        <f t="shared" ref="P29" si="12">SUM(F29:J29)</f>
        <v>1693820619.3408504</v>
      </c>
      <c r="Q29" s="280"/>
      <c r="R29" s="280"/>
      <c r="S29" s="280"/>
      <c r="T29" s="280"/>
    </row>
    <row r="30" spans="2:20" x14ac:dyDescent="0.2">
      <c r="B30" s="283"/>
      <c r="C30" s="283"/>
      <c r="D30" s="350"/>
      <c r="E30" s="350"/>
      <c r="F30" s="283"/>
      <c r="G30" s="283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</row>
    <row r="31" spans="2:20" x14ac:dyDescent="0.2">
      <c r="B31" s="283"/>
      <c r="C31" s="283"/>
      <c r="D31" s="350"/>
      <c r="E31" s="350"/>
      <c r="F31" s="283"/>
      <c r="G31" s="283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</row>
    <row r="32" spans="2:20" x14ac:dyDescent="0.2">
      <c r="B32" s="283"/>
      <c r="C32" s="378" t="s">
        <v>1363</v>
      </c>
      <c r="D32" s="350"/>
      <c r="E32" s="350"/>
      <c r="F32" s="283"/>
      <c r="G32" s="283"/>
      <c r="H32" s="283"/>
      <c r="I32" s="283"/>
      <c r="J32" s="283"/>
      <c r="K32" s="280"/>
      <c r="L32" s="280"/>
      <c r="M32" s="280"/>
      <c r="N32" s="280"/>
      <c r="O32" s="280"/>
      <c r="P32" s="280"/>
      <c r="Q32" s="280"/>
      <c r="R32" s="280"/>
      <c r="S32" s="280"/>
      <c r="T32" s="280"/>
    </row>
    <row r="33" spans="2:20" x14ac:dyDescent="0.2">
      <c r="B33" s="283"/>
      <c r="C33" s="283"/>
      <c r="D33" s="350"/>
      <c r="E33" s="350"/>
      <c r="F33" s="283"/>
      <c r="G33" s="283"/>
      <c r="H33" s="283"/>
      <c r="I33" s="283"/>
      <c r="J33" s="283"/>
      <c r="K33" s="280"/>
      <c r="L33" s="280"/>
      <c r="M33" s="280"/>
      <c r="N33" s="280"/>
      <c r="O33" s="280"/>
      <c r="P33" s="280"/>
      <c r="Q33" s="280"/>
      <c r="R33" s="280"/>
      <c r="S33" s="280"/>
      <c r="T33" s="280"/>
    </row>
    <row r="34" spans="2:20" x14ac:dyDescent="0.2">
      <c r="B34" s="283"/>
      <c r="C34" s="284" t="s">
        <v>1317</v>
      </c>
      <c r="D34" s="347" t="s">
        <v>863</v>
      </c>
      <c r="E34" s="347" t="s">
        <v>859</v>
      </c>
      <c r="F34" s="285" t="s">
        <v>864</v>
      </c>
      <c r="G34" s="285" t="s">
        <v>865</v>
      </c>
      <c r="H34" s="285" t="s">
        <v>866</v>
      </c>
      <c r="I34" s="285" t="s">
        <v>867</v>
      </c>
      <c r="J34" s="285" t="s">
        <v>868</v>
      </c>
      <c r="K34" s="286" t="s">
        <v>869</v>
      </c>
      <c r="L34" s="286" t="s">
        <v>870</v>
      </c>
      <c r="M34" s="286" t="s">
        <v>871</v>
      </c>
      <c r="N34" s="286" t="s">
        <v>872</v>
      </c>
      <c r="O34" s="280"/>
      <c r="P34" s="285" t="s">
        <v>1318</v>
      </c>
      <c r="Q34" s="280"/>
      <c r="R34" s="280"/>
      <c r="S34" s="280"/>
      <c r="T34" s="280"/>
    </row>
    <row r="35" spans="2:20" x14ac:dyDescent="0.2">
      <c r="B35" s="283"/>
      <c r="C35" s="287" t="s">
        <v>884</v>
      </c>
      <c r="D35" s="348">
        <f>D9-D22</f>
        <v>0</v>
      </c>
      <c r="E35" s="348">
        <f t="shared" ref="E35:N35" si="13">E9-E22</f>
        <v>0</v>
      </c>
      <c r="F35" s="287">
        <f t="shared" si="13"/>
        <v>34231.35820171982</v>
      </c>
      <c r="G35" s="287">
        <f t="shared" si="13"/>
        <v>65506.071196835488</v>
      </c>
      <c r="H35" s="287">
        <f t="shared" si="13"/>
        <v>110405.66809699684</v>
      </c>
      <c r="I35" s="287">
        <f t="shared" si="13"/>
        <v>165880.96654867381</v>
      </c>
      <c r="J35" s="287">
        <f t="shared" si="13"/>
        <v>216166.44380301982</v>
      </c>
      <c r="K35" s="288">
        <f t="shared" si="13"/>
        <v>216166.44380301982</v>
      </c>
      <c r="L35" s="288">
        <f t="shared" si="13"/>
        <v>216166.44380301982</v>
      </c>
      <c r="M35" s="288">
        <f t="shared" si="13"/>
        <v>216166.44380301982</v>
      </c>
      <c r="N35" s="288">
        <f t="shared" si="13"/>
        <v>216166.44380301982</v>
      </c>
      <c r="O35" s="280"/>
      <c r="P35" s="287">
        <f>SUM(F35:J35)</f>
        <v>592190.50784724578</v>
      </c>
      <c r="Q35" s="280"/>
      <c r="R35" s="280"/>
      <c r="S35" s="280"/>
      <c r="T35" s="280"/>
    </row>
    <row r="36" spans="2:20" x14ac:dyDescent="0.2">
      <c r="B36" s="283"/>
      <c r="C36" s="287" t="s">
        <v>881</v>
      </c>
      <c r="D36" s="348">
        <f>D10-D23</f>
        <v>0</v>
      </c>
      <c r="E36" s="348">
        <f t="shared" ref="E36:N36" si="14">E10-E23</f>
        <v>0</v>
      </c>
      <c r="F36" s="287">
        <f t="shared" si="14"/>
        <v>65334.10549313575</v>
      </c>
      <c r="G36" s="287">
        <f t="shared" si="14"/>
        <v>172870.52263068408</v>
      </c>
      <c r="H36" s="287">
        <f t="shared" si="14"/>
        <v>372101.54880012572</v>
      </c>
      <c r="I36" s="287">
        <f t="shared" si="14"/>
        <v>653990.21391066909</v>
      </c>
      <c r="J36" s="287">
        <f t="shared" si="14"/>
        <v>795766.90591719747</v>
      </c>
      <c r="K36" s="288">
        <f t="shared" si="14"/>
        <v>886010.57079470158</v>
      </c>
      <c r="L36" s="288">
        <f t="shared" si="14"/>
        <v>840711.304044649</v>
      </c>
      <c r="M36" s="288">
        <f t="shared" si="14"/>
        <v>939117.19015148282</v>
      </c>
      <c r="N36" s="288">
        <f t="shared" si="14"/>
        <v>934375.48728972673</v>
      </c>
      <c r="O36" s="280"/>
      <c r="P36" s="287">
        <f t="shared" ref="P36:P41" si="15">SUM(F36:J36)</f>
        <v>2060063.2967518121</v>
      </c>
      <c r="Q36" s="280"/>
      <c r="R36" s="280"/>
      <c r="S36" s="280"/>
      <c r="T36" s="280"/>
    </row>
    <row r="37" spans="2:20" x14ac:dyDescent="0.2">
      <c r="B37" s="283"/>
      <c r="C37" s="287" t="s">
        <v>882</v>
      </c>
      <c r="D37" s="348">
        <f>D11-D24</f>
        <v>0</v>
      </c>
      <c r="E37" s="348">
        <f t="shared" ref="E37:N37" si="16">E11-E24</f>
        <v>0</v>
      </c>
      <c r="F37" s="287">
        <f t="shared" si="16"/>
        <v>114205.82689025998</v>
      </c>
      <c r="G37" s="287">
        <f t="shared" si="16"/>
        <v>333064.73752133548</v>
      </c>
      <c r="H37" s="287">
        <f t="shared" si="16"/>
        <v>651477.67348097265</v>
      </c>
      <c r="I37" s="287">
        <f t="shared" si="16"/>
        <v>1070175.2825476378</v>
      </c>
      <c r="J37" s="287">
        <f t="shared" si="16"/>
        <v>1455455.4525741488</v>
      </c>
      <c r="K37" s="288">
        <f t="shared" si="16"/>
        <v>1445485.1238183081</v>
      </c>
      <c r="L37" s="288">
        <f t="shared" si="16"/>
        <v>1593737.1772000492</v>
      </c>
      <c r="M37" s="288">
        <f t="shared" si="16"/>
        <v>1801347.4668951035</v>
      </c>
      <c r="N37" s="288">
        <f t="shared" si="16"/>
        <v>2032608.3038713038</v>
      </c>
      <c r="O37" s="280"/>
      <c r="P37" s="287">
        <f t="shared" si="15"/>
        <v>3624378.9730143547</v>
      </c>
      <c r="Q37" s="280"/>
      <c r="R37" s="280"/>
      <c r="S37" s="280"/>
      <c r="T37" s="280"/>
    </row>
    <row r="38" spans="2:20" x14ac:dyDescent="0.2">
      <c r="B38" s="283"/>
      <c r="C38" s="287" t="s">
        <v>684</v>
      </c>
      <c r="D38" s="348">
        <f>D12-D25</f>
        <v>0</v>
      </c>
      <c r="E38" s="348">
        <f t="shared" ref="E38:N38" si="17">E12-E25</f>
        <v>0</v>
      </c>
      <c r="F38" s="287">
        <f t="shared" si="17"/>
        <v>13745.835226628929</v>
      </c>
      <c r="G38" s="287">
        <f t="shared" si="17"/>
        <v>22084.181859729812</v>
      </c>
      <c r="H38" s="287">
        <f t="shared" si="17"/>
        <v>34078.22749305144</v>
      </c>
      <c r="I38" s="287">
        <f t="shared" si="17"/>
        <v>53064.044862188399</v>
      </c>
      <c r="J38" s="287">
        <f t="shared" si="17"/>
        <v>74203.592094526626</v>
      </c>
      <c r="K38" s="288">
        <f t="shared" si="17"/>
        <v>72929.6755708782</v>
      </c>
      <c r="L38" s="288">
        <f t="shared" si="17"/>
        <v>73808.091345877387</v>
      </c>
      <c r="M38" s="288">
        <f t="shared" si="17"/>
        <v>73251.618921778165</v>
      </c>
      <c r="N38" s="288">
        <f t="shared" si="17"/>
        <v>69825.370099485852</v>
      </c>
      <c r="O38" s="280"/>
      <c r="P38" s="287">
        <f t="shared" si="15"/>
        <v>197175.88153612521</v>
      </c>
      <c r="Q38" s="280"/>
      <c r="R38" s="280"/>
      <c r="S38" s="280"/>
      <c r="T38" s="280"/>
    </row>
    <row r="39" spans="2:20" x14ac:dyDescent="0.2">
      <c r="B39" s="283"/>
      <c r="C39" s="287" t="s">
        <v>517</v>
      </c>
      <c r="D39" s="348">
        <f>D13-D26</f>
        <v>0</v>
      </c>
      <c r="E39" s="348">
        <f t="shared" ref="E39:N39" si="18">E13-E26</f>
        <v>0</v>
      </c>
      <c r="F39" s="287">
        <f t="shared" si="18"/>
        <v>0</v>
      </c>
      <c r="G39" s="287">
        <f t="shared" si="18"/>
        <v>0</v>
      </c>
      <c r="H39" s="287">
        <f t="shared" si="18"/>
        <v>0</v>
      </c>
      <c r="I39" s="287">
        <f t="shared" si="18"/>
        <v>0</v>
      </c>
      <c r="J39" s="287">
        <f t="shared" si="18"/>
        <v>0</v>
      </c>
      <c r="K39" s="288">
        <f t="shared" si="18"/>
        <v>0</v>
      </c>
      <c r="L39" s="288">
        <f t="shared" si="18"/>
        <v>0</v>
      </c>
      <c r="M39" s="288">
        <f t="shared" si="18"/>
        <v>0</v>
      </c>
      <c r="N39" s="288">
        <f t="shared" si="18"/>
        <v>0</v>
      </c>
      <c r="O39" s="280"/>
      <c r="P39" s="287">
        <f t="shared" si="15"/>
        <v>0</v>
      </c>
      <c r="Q39" s="280"/>
      <c r="R39" s="280"/>
      <c r="S39" s="280"/>
      <c r="T39" s="280"/>
    </row>
    <row r="40" spans="2:20" x14ac:dyDescent="0.2">
      <c r="B40" s="283"/>
      <c r="C40" s="405" t="s">
        <v>1375</v>
      </c>
      <c r="D40" s="414">
        <f>SUM(D35:D39)</f>
        <v>0</v>
      </c>
      <c r="E40" s="414">
        <f t="shared" ref="E40" si="19">SUM(E35:E39)</f>
        <v>0</v>
      </c>
      <c r="F40" s="413">
        <f>SUM(F35:F39)</f>
        <v>227517.12581174448</v>
      </c>
      <c r="G40" s="413">
        <f>SUM(G35:G39)</f>
        <v>593525.51320858486</v>
      </c>
      <c r="H40" s="413">
        <f t="shared" ref="H40:N40" si="20">SUM(H35:H39)</f>
        <v>1168063.1178711466</v>
      </c>
      <c r="I40" s="413">
        <f t="shared" si="20"/>
        <v>1943110.5078691691</v>
      </c>
      <c r="J40" s="413">
        <f t="shared" si="20"/>
        <v>2541592.3943888927</v>
      </c>
      <c r="K40" s="417">
        <f t="shared" si="20"/>
        <v>2620591.8139869077</v>
      </c>
      <c r="L40" s="417">
        <f t="shared" si="20"/>
        <v>2724423.0163935954</v>
      </c>
      <c r="M40" s="417">
        <f t="shared" si="20"/>
        <v>3029882.7197713843</v>
      </c>
      <c r="N40" s="417">
        <f t="shared" si="20"/>
        <v>3252975.6050635362</v>
      </c>
      <c r="O40" s="280"/>
      <c r="P40" s="413">
        <f t="shared" si="15"/>
        <v>6473808.6591495378</v>
      </c>
      <c r="Q40" s="280"/>
      <c r="R40" s="431"/>
      <c r="S40" s="280"/>
      <c r="T40" s="280"/>
    </row>
    <row r="41" spans="2:20" x14ac:dyDescent="0.2">
      <c r="B41" s="283"/>
      <c r="C41" s="287" t="s">
        <v>1366</v>
      </c>
      <c r="D41" s="348">
        <f t="shared" ref="D41:J41" si="21">D15-D28</f>
        <v>0</v>
      </c>
      <c r="E41" s="348">
        <f t="shared" si="21"/>
        <v>0</v>
      </c>
      <c r="F41" s="287">
        <f t="shared" si="21"/>
        <v>0</v>
      </c>
      <c r="G41" s="287">
        <f t="shared" si="21"/>
        <v>0</v>
      </c>
      <c r="H41" s="287">
        <f t="shared" si="21"/>
        <v>0</v>
      </c>
      <c r="I41" s="287">
        <f t="shared" si="21"/>
        <v>0</v>
      </c>
      <c r="J41" s="287">
        <f t="shared" si="21"/>
        <v>0</v>
      </c>
      <c r="K41" s="418"/>
      <c r="L41" s="418"/>
      <c r="M41" s="418"/>
      <c r="N41" s="418"/>
      <c r="O41" s="280"/>
      <c r="P41" s="287">
        <f t="shared" si="15"/>
        <v>0</v>
      </c>
      <c r="Q41" s="280"/>
      <c r="R41" s="280"/>
      <c r="S41" s="280"/>
      <c r="T41" s="280"/>
    </row>
    <row r="42" spans="2:20" x14ac:dyDescent="0.2">
      <c r="B42" s="283"/>
      <c r="C42" s="402" t="s">
        <v>186</v>
      </c>
      <c r="D42" s="403">
        <f>D40+D41</f>
        <v>0</v>
      </c>
      <c r="E42" s="403">
        <f t="shared" ref="E42" si="22">E40+E41</f>
        <v>0</v>
      </c>
      <c r="F42" s="402">
        <f t="shared" ref="F42" si="23">F40+F41</f>
        <v>227517.12581174448</v>
      </c>
      <c r="G42" s="402">
        <f t="shared" ref="G42" si="24">G40+G41</f>
        <v>593525.51320858486</v>
      </c>
      <c r="H42" s="402">
        <f t="shared" ref="H42" si="25">H40+H41</f>
        <v>1168063.1178711466</v>
      </c>
      <c r="I42" s="402">
        <f t="shared" ref="I42" si="26">I40+I41</f>
        <v>1943110.5078691691</v>
      </c>
      <c r="J42" s="402">
        <f t="shared" ref="J42" si="27">J40+J41</f>
        <v>2541592.3943888927</v>
      </c>
      <c r="K42" s="419"/>
      <c r="L42" s="419"/>
      <c r="M42" s="419"/>
      <c r="N42" s="419"/>
      <c r="O42" s="280"/>
      <c r="P42" s="402">
        <f t="shared" ref="P42" si="28">SUM(F42:J42)</f>
        <v>6473808.6591495378</v>
      </c>
      <c r="Q42" s="280"/>
      <c r="R42" s="280"/>
      <c r="S42" s="280"/>
      <c r="T42" s="280"/>
    </row>
    <row r="43" spans="2:20" x14ac:dyDescent="0.2">
      <c r="B43" s="283"/>
      <c r="C43" s="283"/>
      <c r="D43" s="350"/>
      <c r="E43" s="350"/>
      <c r="F43" s="283"/>
      <c r="G43" s="283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</row>
    <row r="44" spans="2:20" x14ac:dyDescent="0.2">
      <c r="B44" s="283"/>
      <c r="C44" s="283"/>
      <c r="D44" s="350"/>
      <c r="E44" s="350"/>
      <c r="F44" s="283"/>
      <c r="G44" s="283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</row>
    <row r="45" spans="2:20" ht="15" x14ac:dyDescent="0.25">
      <c r="B45" s="281" t="s">
        <v>1319</v>
      </c>
      <c r="C45" s="282"/>
      <c r="D45" s="351"/>
      <c r="E45" s="351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</row>
    <row r="46" spans="2:20" x14ac:dyDescent="0.2">
      <c r="B46" s="283"/>
      <c r="C46" s="283"/>
      <c r="D46" s="350"/>
      <c r="E46" s="350"/>
      <c r="F46" s="283"/>
      <c r="G46" s="283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</row>
    <row r="47" spans="2:20" x14ac:dyDescent="0.2">
      <c r="B47" s="283"/>
      <c r="C47" s="378" t="s">
        <v>1361</v>
      </c>
      <c r="D47" s="350"/>
      <c r="E47" s="350"/>
      <c r="F47" s="283"/>
      <c r="G47" s="283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</row>
    <row r="48" spans="2:20" x14ac:dyDescent="0.2">
      <c r="B48" s="283"/>
      <c r="C48" s="283"/>
      <c r="D48" s="350"/>
      <c r="E48" s="350"/>
      <c r="F48" s="283"/>
      <c r="G48" s="283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</row>
    <row r="49" spans="2:20" x14ac:dyDescent="0.2">
      <c r="B49" s="283"/>
      <c r="C49" s="284" t="s">
        <v>1317</v>
      </c>
      <c r="D49" s="347" t="s">
        <v>863</v>
      </c>
      <c r="E49" s="347" t="s">
        <v>859</v>
      </c>
      <c r="F49" s="285" t="s">
        <v>864</v>
      </c>
      <c r="G49" s="285" t="s">
        <v>865</v>
      </c>
      <c r="H49" s="285" t="s">
        <v>866</v>
      </c>
      <c r="I49" s="285" t="s">
        <v>867</v>
      </c>
      <c r="J49" s="285" t="s">
        <v>868</v>
      </c>
      <c r="K49" s="286" t="s">
        <v>869</v>
      </c>
      <c r="L49" s="286" t="s">
        <v>870</v>
      </c>
      <c r="M49" s="286" t="s">
        <v>871</v>
      </c>
      <c r="N49" s="286" t="s">
        <v>872</v>
      </c>
      <c r="O49" s="280"/>
      <c r="P49" s="285" t="s">
        <v>1318</v>
      </c>
      <c r="Q49" s="280"/>
      <c r="R49" s="280"/>
      <c r="S49" s="280"/>
      <c r="T49" s="280"/>
    </row>
    <row r="50" spans="2:20" x14ac:dyDescent="0.2">
      <c r="B50" s="283"/>
      <c r="C50" s="287" t="s">
        <v>884</v>
      </c>
      <c r="D50" s="348">
        <f>'RIN Cat Summary'!D21</f>
        <v>24914270.493999995</v>
      </c>
      <c r="E50" s="348">
        <f>'RIN Cat Summary'!E21</f>
        <v>40340000.008000001</v>
      </c>
      <c r="F50" s="287">
        <f>'RIN Cat Summary'!F21</f>
        <v>33956216</v>
      </c>
      <c r="G50" s="287">
        <f>'RIN Cat Summary'!G21</f>
        <v>24446757</v>
      </c>
      <c r="H50" s="287">
        <f>'RIN Cat Summary'!H21</f>
        <v>20808877</v>
      </c>
      <c r="I50" s="287">
        <f>'RIN Cat Summary'!I21</f>
        <v>19862891</v>
      </c>
      <c r="J50" s="287">
        <f>'RIN Cat Summary'!J21</f>
        <v>19577920</v>
      </c>
      <c r="K50" s="288">
        <f>'RIN Cat Summary'!K21</f>
        <v>19577920</v>
      </c>
      <c r="L50" s="288">
        <f>'RIN Cat Summary'!L21</f>
        <v>19577920</v>
      </c>
      <c r="M50" s="288">
        <f>'RIN Cat Summary'!M21</f>
        <v>19577920</v>
      </c>
      <c r="N50" s="288">
        <f>'RIN Cat Summary'!N21</f>
        <v>19577920</v>
      </c>
      <c r="O50" s="280"/>
      <c r="P50" s="287">
        <f>SUM(F50:J50)</f>
        <v>118652661</v>
      </c>
      <c r="Q50" s="280"/>
      <c r="R50" s="280"/>
      <c r="S50" s="280"/>
      <c r="T50" s="280"/>
    </row>
    <row r="51" spans="2:20" x14ac:dyDescent="0.2">
      <c r="B51" s="283"/>
      <c r="C51" s="287" t="s">
        <v>881</v>
      </c>
      <c r="D51" s="348">
        <f>'RIN Cat Summary'!D22</f>
        <v>39270519.837000005</v>
      </c>
      <c r="E51" s="348">
        <f>'RIN Cat Summary'!E22</f>
        <v>57478433.086500004</v>
      </c>
      <c r="F51" s="287">
        <f>'RIN Cat Summary'!F22</f>
        <v>64808968</v>
      </c>
      <c r="G51" s="287">
        <f>'RIN Cat Summary'!G22</f>
        <v>64514992</v>
      </c>
      <c r="H51" s="287">
        <f>'RIN Cat Summary'!H22</f>
        <v>70132408</v>
      </c>
      <c r="I51" s="287">
        <f>'RIN Cat Summary'!I22</f>
        <v>78309987</v>
      </c>
      <c r="J51" s="287">
        <f>'RIN Cat Summary'!J22</f>
        <v>72071597</v>
      </c>
      <c r="K51" s="288">
        <f>'RIN Cat Summary'!K22</f>
        <v>80244851</v>
      </c>
      <c r="L51" s="288">
        <f>'RIN Cat Summary'!L22</f>
        <v>76142154</v>
      </c>
      <c r="M51" s="288">
        <f>'RIN Cat Summary'!M22</f>
        <v>85054650</v>
      </c>
      <c r="N51" s="288">
        <f>'RIN Cat Summary'!N22</f>
        <v>84625200</v>
      </c>
      <c r="O51" s="280"/>
      <c r="P51" s="287">
        <f t="shared" ref="P51:P58" si="29">SUM(F51:J51)</f>
        <v>349837952</v>
      </c>
      <c r="Q51" s="280"/>
      <c r="R51" s="280"/>
      <c r="S51" s="280"/>
      <c r="T51" s="280"/>
    </row>
    <row r="52" spans="2:20" x14ac:dyDescent="0.2">
      <c r="B52" s="280"/>
      <c r="C52" s="287" t="s">
        <v>882</v>
      </c>
      <c r="D52" s="348">
        <f>'RIN Cat Summary'!D23</f>
        <v>147132319.00649983</v>
      </c>
      <c r="E52" s="348">
        <f>'RIN Cat Summary'!E23</f>
        <v>123680707.79900005</v>
      </c>
      <c r="F52" s="287">
        <f>'RIN Cat Summary'!F23</f>
        <v>109287872</v>
      </c>
      <c r="G52" s="287">
        <f>'RIN Cat Summary'!G23</f>
        <v>120299207</v>
      </c>
      <c r="H52" s="287">
        <f>'RIN Cat Summary'!H23</f>
        <v>118788250</v>
      </c>
      <c r="I52" s="287">
        <f>'RIN Cat Summary'!I23</f>
        <v>124144750</v>
      </c>
      <c r="J52" s="287">
        <f>'RIN Cat Summary'!J23</f>
        <v>127818750</v>
      </c>
      <c r="K52" s="288">
        <f>'RIN Cat Summary'!K23</f>
        <v>126915750</v>
      </c>
      <c r="L52" s="288">
        <f>'RIN Cat Summary'!L23</f>
        <v>140342750</v>
      </c>
      <c r="M52" s="288">
        <f>'RIN Cat Summary'!M23</f>
        <v>159145750</v>
      </c>
      <c r="N52" s="288">
        <f>'RIN Cat Summary'!N23</f>
        <v>180090750</v>
      </c>
      <c r="O52" s="280"/>
      <c r="P52" s="287">
        <f t="shared" si="29"/>
        <v>600338829</v>
      </c>
      <c r="Q52" s="280"/>
      <c r="R52" s="280"/>
      <c r="S52" s="280"/>
      <c r="T52" s="280"/>
    </row>
    <row r="53" spans="2:20" x14ac:dyDescent="0.2">
      <c r="B53" s="280"/>
      <c r="C53" s="287" t="s">
        <v>179</v>
      </c>
      <c r="D53" s="348">
        <f>'RIN Cat Summary'!D24</f>
        <v>3560136.8562499988</v>
      </c>
      <c r="E53" s="348">
        <f>'RIN Cat Summary'!E24</f>
        <v>4045216.63</v>
      </c>
      <c r="F53" s="287">
        <f>'RIN Cat Summary'!F24</f>
        <v>4000000</v>
      </c>
      <c r="G53" s="287">
        <f>'RIN Cat Summary'!G24</f>
        <v>4000000</v>
      </c>
      <c r="H53" s="287">
        <f>'RIN Cat Summary'!H24</f>
        <v>4000000</v>
      </c>
      <c r="I53" s="287">
        <f>'RIN Cat Summary'!I24</f>
        <v>4000000</v>
      </c>
      <c r="J53" s="287">
        <f>'RIN Cat Summary'!J24</f>
        <v>4000000</v>
      </c>
      <c r="K53" s="288">
        <f>'RIN Cat Summary'!K24</f>
        <v>4000000</v>
      </c>
      <c r="L53" s="288">
        <f>'RIN Cat Summary'!L24</f>
        <v>4000000</v>
      </c>
      <c r="M53" s="288">
        <f>'RIN Cat Summary'!M24</f>
        <v>4000000</v>
      </c>
      <c r="N53" s="288">
        <f>'RIN Cat Summary'!N24</f>
        <v>4000000</v>
      </c>
      <c r="O53" s="280"/>
      <c r="P53" s="287">
        <f t="shared" si="29"/>
        <v>20000000</v>
      </c>
      <c r="Q53" s="280"/>
      <c r="R53" s="280"/>
      <c r="S53" s="280"/>
      <c r="T53" s="280"/>
    </row>
    <row r="54" spans="2:20" x14ac:dyDescent="0.2">
      <c r="B54" s="280"/>
      <c r="C54" s="287" t="s">
        <v>684</v>
      </c>
      <c r="D54" s="348">
        <f>'RIN Cat Summary'!D25</f>
        <v>7156818.9907500008</v>
      </c>
      <c r="E54" s="348">
        <f>'RIN Cat Summary'!E25</f>
        <v>18306554.02</v>
      </c>
      <c r="F54" s="287">
        <f>'RIN Cat Summary'!F25</f>
        <v>13635350</v>
      </c>
      <c r="G54" s="287">
        <f>'RIN Cat Summary'!G25</f>
        <v>8241780</v>
      </c>
      <c r="H54" s="287">
        <f>'RIN Cat Summary'!H25</f>
        <v>6422946</v>
      </c>
      <c r="I54" s="287">
        <f>'RIN Cat Summary'!I25</f>
        <v>6353986</v>
      </c>
      <c r="J54" s="287">
        <f>'RIN Cat Summary'!J25</f>
        <v>6720525</v>
      </c>
      <c r="K54" s="288">
        <f>'RIN Cat Summary'!K25</f>
        <v>6605148</v>
      </c>
      <c r="L54" s="288">
        <f>'RIN Cat Summary'!L25</f>
        <v>6684705</v>
      </c>
      <c r="M54" s="288">
        <f>'RIN Cat Summary'!M25</f>
        <v>6634306</v>
      </c>
      <c r="N54" s="288">
        <f>'RIN Cat Summary'!N25</f>
        <v>6323995</v>
      </c>
      <c r="O54" s="280"/>
      <c r="P54" s="287">
        <f t="shared" si="29"/>
        <v>41374587</v>
      </c>
      <c r="Q54" s="280"/>
      <c r="R54" s="280"/>
      <c r="S54" s="280"/>
      <c r="T54" s="280"/>
    </row>
    <row r="55" spans="2:20" x14ac:dyDescent="0.2">
      <c r="B55" s="280"/>
      <c r="C55" s="287" t="s">
        <v>517</v>
      </c>
      <c r="D55" s="348">
        <f>'RIN Cat Summary'!D26</f>
        <v>75272823.043250009</v>
      </c>
      <c r="E55" s="348">
        <f>'RIN Cat Summary'!E26</f>
        <v>70200000.020000011</v>
      </c>
      <c r="F55" s="287">
        <f>'RIN Cat Summary'!F26</f>
        <v>79390039.967675894</v>
      </c>
      <c r="G55" s="287">
        <f>'RIN Cat Summary'!G26</f>
        <v>79655285.648186415</v>
      </c>
      <c r="H55" s="287">
        <f>'RIN Cat Summary'!H26</f>
        <v>80461672.309568614</v>
      </c>
      <c r="I55" s="287">
        <f>'RIN Cat Summary'!I26</f>
        <v>79957198.11434038</v>
      </c>
      <c r="J55" s="287">
        <f>'RIN Cat Summary'!J26</f>
        <v>80535803.960228667</v>
      </c>
      <c r="K55" s="288">
        <f>'RIN Cat Summary'!K26</f>
        <v>84284715.376550376</v>
      </c>
      <c r="L55" s="288">
        <f>'RIN Cat Summary'!L26</f>
        <v>84917282.002421513</v>
      </c>
      <c r="M55" s="288">
        <f>'RIN Cat Summary'!M26</f>
        <v>85537355.46827881</v>
      </c>
      <c r="N55" s="288">
        <f>'RIN Cat Summary'!N26</f>
        <v>85870324.71091491</v>
      </c>
      <c r="O55" s="280"/>
      <c r="P55" s="287">
        <f t="shared" si="29"/>
        <v>400000000</v>
      </c>
      <c r="Q55" s="280"/>
      <c r="R55" s="280"/>
      <c r="S55" s="280"/>
      <c r="T55" s="280"/>
    </row>
    <row r="56" spans="2:20" x14ac:dyDescent="0.2">
      <c r="B56" s="280"/>
      <c r="C56" s="405" t="s">
        <v>1375</v>
      </c>
      <c r="D56" s="414">
        <f>SUM(D50:D55)</f>
        <v>297306888.22774982</v>
      </c>
      <c r="E56" s="414">
        <f t="shared" ref="E56:N56" si="30">SUM(E50:E55)</f>
        <v>314050911.56350005</v>
      </c>
      <c r="F56" s="413">
        <f t="shared" si="30"/>
        <v>305078445.96767592</v>
      </c>
      <c r="G56" s="413">
        <f>SUM(G50:G55)</f>
        <v>301158021.64818645</v>
      </c>
      <c r="H56" s="413">
        <f t="shared" si="30"/>
        <v>300614153.30956864</v>
      </c>
      <c r="I56" s="413">
        <f t="shared" si="30"/>
        <v>312628812.11434036</v>
      </c>
      <c r="J56" s="413">
        <f t="shared" si="30"/>
        <v>310724595.96022868</v>
      </c>
      <c r="K56" s="417">
        <f t="shared" si="30"/>
        <v>321628384.37655038</v>
      </c>
      <c r="L56" s="417">
        <f t="shared" si="30"/>
        <v>331664811.0024215</v>
      </c>
      <c r="M56" s="417">
        <f t="shared" si="30"/>
        <v>359949981.46827883</v>
      </c>
      <c r="N56" s="417">
        <f t="shared" si="30"/>
        <v>380488189.71091491</v>
      </c>
      <c r="O56" s="280"/>
      <c r="P56" s="413">
        <f t="shared" si="29"/>
        <v>1530204029</v>
      </c>
      <c r="Q56" s="280"/>
      <c r="R56" s="280"/>
      <c r="S56" s="280"/>
      <c r="T56" s="280"/>
    </row>
    <row r="57" spans="2:20" x14ac:dyDescent="0.2">
      <c r="C57" s="287" t="s">
        <v>1366</v>
      </c>
      <c r="D57" s="348">
        <f>'RIN Cat Summary'!D28</f>
        <v>58561899.829785749</v>
      </c>
      <c r="E57" s="348">
        <f>'RIN Cat Summary'!E28</f>
        <v>53120118.587828487</v>
      </c>
      <c r="F57" s="287">
        <f>'RIN Cat Summary'!F28</f>
        <v>49686736.024411425</v>
      </c>
      <c r="G57" s="287">
        <f>'RIN Cat Summary'!G28</f>
        <v>35108941.550033808</v>
      </c>
      <c r="H57" s="287">
        <f>'RIN Cat Summary'!H28</f>
        <v>31713950.616194211</v>
      </c>
      <c r="I57" s="287">
        <f>'RIN Cat Summary'!I28</f>
        <v>30022401.592232298</v>
      </c>
      <c r="J57" s="287">
        <f>'RIN Cat Summary'!J28</f>
        <v>23558369.217128243</v>
      </c>
      <c r="K57" s="420"/>
      <c r="L57" s="420"/>
      <c r="M57" s="420"/>
      <c r="N57" s="420"/>
      <c r="P57" s="287">
        <f t="shared" si="29"/>
        <v>170090398.99999997</v>
      </c>
    </row>
    <row r="58" spans="2:20" x14ac:dyDescent="0.2">
      <c r="C58" s="402" t="s">
        <v>186</v>
      </c>
      <c r="D58" s="403">
        <f>D56+D57</f>
        <v>355868788.05753559</v>
      </c>
      <c r="E58" s="403">
        <f t="shared" ref="E58" si="31">E56+E57</f>
        <v>367171030.15132856</v>
      </c>
      <c r="F58" s="402">
        <f t="shared" ref="F58" si="32">F56+F57</f>
        <v>354765181.99208736</v>
      </c>
      <c r="G58" s="402">
        <f t="shared" ref="G58" si="33">G56+G57</f>
        <v>336266963.19822025</v>
      </c>
      <c r="H58" s="402">
        <f t="shared" ref="H58" si="34">H56+H57</f>
        <v>332328103.92576283</v>
      </c>
      <c r="I58" s="402">
        <f t="shared" ref="I58" si="35">I56+I57</f>
        <v>342651213.70657265</v>
      </c>
      <c r="J58" s="402">
        <f>J56+J57</f>
        <v>334282965.1773569</v>
      </c>
      <c r="K58" s="419"/>
      <c r="L58" s="419"/>
      <c r="M58" s="419"/>
      <c r="N58" s="419"/>
      <c r="O58" s="280"/>
      <c r="P58" s="402">
        <f t="shared" si="29"/>
        <v>1700294428.0000002</v>
      </c>
    </row>
    <row r="59" spans="2:20" x14ac:dyDescent="0.2">
      <c r="D59" s="360"/>
      <c r="E59" s="360"/>
    </row>
    <row r="60" spans="2:20" x14ac:dyDescent="0.2">
      <c r="D60" s="360"/>
      <c r="E60" s="360"/>
    </row>
    <row r="61" spans="2:20" x14ac:dyDescent="0.2">
      <c r="C61" s="378" t="s">
        <v>1362</v>
      </c>
      <c r="D61" s="360"/>
      <c r="E61" s="360"/>
    </row>
    <row r="62" spans="2:20" x14ac:dyDescent="0.2">
      <c r="D62" s="360"/>
      <c r="E62" s="360"/>
    </row>
    <row r="63" spans="2:20" x14ac:dyDescent="0.2">
      <c r="C63" s="284" t="s">
        <v>1317</v>
      </c>
      <c r="D63" s="347" t="s">
        <v>863</v>
      </c>
      <c r="E63" s="347" t="s">
        <v>859</v>
      </c>
      <c r="F63" s="285" t="s">
        <v>864</v>
      </c>
      <c r="G63" s="285" t="s">
        <v>865</v>
      </c>
      <c r="H63" s="285" t="s">
        <v>866</v>
      </c>
      <c r="I63" s="285" t="s">
        <v>867</v>
      </c>
      <c r="J63" s="285" t="s">
        <v>868</v>
      </c>
      <c r="K63" s="286" t="s">
        <v>869</v>
      </c>
      <c r="L63" s="286" t="s">
        <v>870</v>
      </c>
      <c r="M63" s="286" t="s">
        <v>871</v>
      </c>
      <c r="N63" s="286" t="s">
        <v>872</v>
      </c>
      <c r="O63" s="280"/>
      <c r="P63" s="285" t="s">
        <v>1318</v>
      </c>
    </row>
    <row r="64" spans="2:20" x14ac:dyDescent="0.2">
      <c r="C64" s="287" t="s">
        <v>884</v>
      </c>
      <c r="D64" s="348">
        <f>'RIN Cat Summary (excl. Esc)'!D21</f>
        <v>24914270.493999995</v>
      </c>
      <c r="E64" s="348">
        <f>'RIN Cat Summary (excl. Esc)'!E21</f>
        <v>40340000.008000001</v>
      </c>
      <c r="F64" s="287">
        <f>'RIN Cat Summary (excl. Esc)'!F21</f>
        <v>33921984.64179828</v>
      </c>
      <c r="G64" s="287">
        <f>'RIN Cat Summary (excl. Esc)'!G21</f>
        <v>24381250.928803165</v>
      </c>
      <c r="H64" s="287">
        <f>'RIN Cat Summary (excl. Esc)'!H21</f>
        <v>20698471.331903003</v>
      </c>
      <c r="I64" s="287">
        <f>'RIN Cat Summary (excl. Esc)'!I21</f>
        <v>19697010.033451326</v>
      </c>
      <c r="J64" s="287">
        <f>'RIN Cat Summary (excl. Esc)'!J21</f>
        <v>19361753.55619698</v>
      </c>
      <c r="K64" s="288">
        <f>'RIN Cat Summary (excl. Esc)'!K21</f>
        <v>19361753.55619698</v>
      </c>
      <c r="L64" s="288">
        <f>'RIN Cat Summary (excl. Esc)'!L21</f>
        <v>19361753.55619698</v>
      </c>
      <c r="M64" s="288">
        <f>'RIN Cat Summary (excl. Esc)'!M21</f>
        <v>19361753.55619698</v>
      </c>
      <c r="N64" s="288">
        <f>'RIN Cat Summary (excl. Esc)'!N21</f>
        <v>19361753.55619698</v>
      </c>
      <c r="O64" s="280"/>
      <c r="P64" s="287">
        <f>SUM(F64:J64)</f>
        <v>118060470.49215275</v>
      </c>
    </row>
    <row r="65" spans="3:16" x14ac:dyDescent="0.2">
      <c r="C65" s="287" t="s">
        <v>881</v>
      </c>
      <c r="D65" s="348">
        <f>'RIN Cat Summary (excl. Esc)'!D22</f>
        <v>39270519.837000005</v>
      </c>
      <c r="E65" s="348">
        <f>'RIN Cat Summary (excl. Esc)'!E22</f>
        <v>57478433.086500004</v>
      </c>
      <c r="F65" s="287">
        <f>'RIN Cat Summary (excl. Esc)'!F22</f>
        <v>64743633.894506864</v>
      </c>
      <c r="G65" s="287">
        <f>'RIN Cat Summary (excl. Esc)'!G22</f>
        <v>64342121.477369316</v>
      </c>
      <c r="H65" s="287">
        <f>'RIN Cat Summary (excl. Esc)'!H22</f>
        <v>69760306.451199874</v>
      </c>
      <c r="I65" s="287">
        <f>'RIN Cat Summary (excl. Esc)'!I22</f>
        <v>77655996.786089331</v>
      </c>
      <c r="J65" s="287">
        <f>'RIN Cat Summary (excl. Esc)'!J22</f>
        <v>71275830.094082803</v>
      </c>
      <c r="K65" s="288">
        <f>'RIN Cat Summary (excl. Esc)'!K22</f>
        <v>79358840.429205298</v>
      </c>
      <c r="L65" s="288">
        <f>'RIN Cat Summary (excl. Esc)'!L22</f>
        <v>75301442.695955351</v>
      </c>
      <c r="M65" s="288">
        <f>'RIN Cat Summary (excl. Esc)'!M22</f>
        <v>84115532.809848517</v>
      </c>
      <c r="N65" s="288">
        <f>'RIN Cat Summary (excl. Esc)'!N22</f>
        <v>83690824.512710273</v>
      </c>
      <c r="O65" s="280"/>
      <c r="P65" s="287">
        <f t="shared" ref="P65:P72" si="36">SUM(F65:J65)</f>
        <v>347777888.70324826</v>
      </c>
    </row>
    <row r="66" spans="3:16" x14ac:dyDescent="0.2">
      <c r="C66" s="287" t="s">
        <v>882</v>
      </c>
      <c r="D66" s="348">
        <f>'RIN Cat Summary (excl. Esc)'!D23</f>
        <v>147132319.00649983</v>
      </c>
      <c r="E66" s="348">
        <f>'RIN Cat Summary (excl. Esc)'!E23</f>
        <v>123680707.79900005</v>
      </c>
      <c r="F66" s="287">
        <f>'RIN Cat Summary (excl. Esc)'!F23</f>
        <v>109177698.58451881</v>
      </c>
      <c r="G66" s="287">
        <f>'RIN Cat Summary (excl. Esc)'!G23</f>
        <v>119976860.42377864</v>
      </c>
      <c r="H66" s="287">
        <f>'RIN Cat Summary (excl. Esc)'!H23</f>
        <v>118157995.12832558</v>
      </c>
      <c r="I66" s="287">
        <f>'RIN Cat Summary (excl. Esc)'!I23</f>
        <v>123107979.91844726</v>
      </c>
      <c r="J66" s="287">
        <f>'RIN Cat Summary (excl. Esc)'!J23</f>
        <v>126407459.90182571</v>
      </c>
      <c r="K66" s="288">
        <f>'RIN Cat Summary (excl. Esc)'!K23</f>
        <v>125514430.23058155</v>
      </c>
      <c r="L66" s="288">
        <f>'RIN Cat Summary (excl. Esc)'!L23</f>
        <v>138793178.17719981</v>
      </c>
      <c r="M66" s="288">
        <f>'RIN Cat Summary (excl. Esc)'!M23</f>
        <v>157388567.88750476</v>
      </c>
      <c r="N66" s="288">
        <f>'RIN Cat Summary (excl. Esc)'!N23</f>
        <v>178102307.05052856</v>
      </c>
      <c r="O66" s="280"/>
      <c r="P66" s="287">
        <f t="shared" si="36"/>
        <v>596827993.95689595</v>
      </c>
    </row>
    <row r="67" spans="3:16" x14ac:dyDescent="0.2">
      <c r="C67" s="287" t="s">
        <v>179</v>
      </c>
      <c r="D67" s="348">
        <f>'RIN Cat Summary (excl. Esc)'!D24</f>
        <v>3560136.8562499988</v>
      </c>
      <c r="E67" s="348">
        <f>'RIN Cat Summary (excl. Esc)'!E24</f>
        <v>4045216.63</v>
      </c>
      <c r="F67" s="287">
        <f>'RIN Cat Summary (excl. Esc)'!F24</f>
        <v>3995967.5885909405</v>
      </c>
      <c r="G67" s="287">
        <f>'RIN Cat Summary (excl. Esc)'!G24</f>
        <v>3989281.838700023</v>
      </c>
      <c r="H67" s="287">
        <f>'RIN Cat Summary (excl. Esc)'!H24</f>
        <v>3978777.1981934439</v>
      </c>
      <c r="I67" s="287">
        <f>'RIN Cat Summary (excl. Esc)'!I24</f>
        <v>3966594.7990051047</v>
      </c>
      <c r="J67" s="287">
        <f>'RIN Cat Summary (excl. Esc)'!J24</f>
        <v>3955834.6456001415</v>
      </c>
      <c r="K67" s="288">
        <f>'RIN Cat Summary (excl. Esc)'!K24</f>
        <v>3955834.6456001415</v>
      </c>
      <c r="L67" s="288">
        <f>'RIN Cat Summary (excl. Esc)'!L24</f>
        <v>3955834.6456001415</v>
      </c>
      <c r="M67" s="288">
        <f>'RIN Cat Summary (excl. Esc)'!M24</f>
        <v>3955834.6456001415</v>
      </c>
      <c r="N67" s="288">
        <f>'RIN Cat Summary (excl. Esc)'!N24</f>
        <v>3955834.6456001415</v>
      </c>
      <c r="O67" s="280"/>
      <c r="P67" s="287">
        <f t="shared" si="36"/>
        <v>19886456.070089653</v>
      </c>
    </row>
    <row r="68" spans="3:16" x14ac:dyDescent="0.2">
      <c r="C68" s="287" t="s">
        <v>684</v>
      </c>
      <c r="D68" s="348">
        <f>'RIN Cat Summary (excl. Esc)'!D25</f>
        <v>7156818.9907500008</v>
      </c>
      <c r="E68" s="348">
        <f>'RIN Cat Summary (excl. Esc)'!E25</f>
        <v>18306554.02</v>
      </c>
      <c r="F68" s="287">
        <f>'RIN Cat Summary (excl. Esc)'!F25</f>
        <v>13621604.164773371</v>
      </c>
      <c r="G68" s="287">
        <f>'RIN Cat Summary (excl. Esc)'!G25</f>
        <v>8219695.8181402702</v>
      </c>
      <c r="H68" s="287">
        <f>'RIN Cat Summary (excl. Esc)'!H25</f>
        <v>6388867.7725069486</v>
      </c>
      <c r="I68" s="287">
        <f>'RIN Cat Summary (excl. Esc)'!I25</f>
        <v>6300921.9551378116</v>
      </c>
      <c r="J68" s="287">
        <f>'RIN Cat Summary (excl. Esc)'!J25</f>
        <v>6646321.4079054734</v>
      </c>
      <c r="K68" s="288">
        <f>'RIN Cat Summary (excl. Esc)'!K25</f>
        <v>6532218.3244291218</v>
      </c>
      <c r="L68" s="288">
        <f>'RIN Cat Summary (excl. Esc)'!L25</f>
        <v>6610896.9086541226</v>
      </c>
      <c r="M68" s="288">
        <f>'RIN Cat Summary (excl. Esc)'!M25</f>
        <v>6561054.3810782218</v>
      </c>
      <c r="N68" s="288">
        <f>'RIN Cat Summary (excl. Esc)'!N25</f>
        <v>6254169.6299005141</v>
      </c>
      <c r="O68" s="280"/>
      <c r="P68" s="287">
        <f t="shared" si="36"/>
        <v>41177411.118463874</v>
      </c>
    </row>
    <row r="69" spans="3:16" x14ac:dyDescent="0.2">
      <c r="C69" s="287" t="s">
        <v>517</v>
      </c>
      <c r="D69" s="348">
        <f>'RIN Cat Summary (excl. Esc)'!D26</f>
        <v>75272823.043250009</v>
      </c>
      <c r="E69" s="348">
        <f>'RIN Cat Summary (excl. Esc)'!E26</f>
        <v>70200000.020000011</v>
      </c>
      <c r="F69" s="287">
        <f>'RIN Cat Summary (excl. Esc)'!F26</f>
        <v>79390039.967675894</v>
      </c>
      <c r="G69" s="287">
        <f>'RIN Cat Summary (excl. Esc)'!G26</f>
        <v>79655285.648186415</v>
      </c>
      <c r="H69" s="287">
        <f>'RIN Cat Summary (excl. Esc)'!H26</f>
        <v>80461672.309568614</v>
      </c>
      <c r="I69" s="287">
        <f>'RIN Cat Summary (excl. Esc)'!I26</f>
        <v>79957198.11434038</v>
      </c>
      <c r="J69" s="287">
        <f>'RIN Cat Summary (excl. Esc)'!J26</f>
        <v>80535803.960228667</v>
      </c>
      <c r="K69" s="288">
        <f>'RIN Cat Summary (excl. Esc)'!K26</f>
        <v>84284715.376550376</v>
      </c>
      <c r="L69" s="288">
        <f>'RIN Cat Summary (excl. Esc)'!L26</f>
        <v>84917282.002421513</v>
      </c>
      <c r="M69" s="288">
        <f>'RIN Cat Summary (excl. Esc)'!M26</f>
        <v>85537355.46827881</v>
      </c>
      <c r="N69" s="288">
        <f>'RIN Cat Summary (excl. Esc)'!N26</f>
        <v>85870324.71091491</v>
      </c>
      <c r="O69" s="280"/>
      <c r="P69" s="287">
        <f t="shared" si="36"/>
        <v>400000000</v>
      </c>
    </row>
    <row r="70" spans="3:16" x14ac:dyDescent="0.2">
      <c r="C70" s="405" t="s">
        <v>1375</v>
      </c>
      <c r="D70" s="414">
        <f>SUM(D64:D69)</f>
        <v>297306888.22774982</v>
      </c>
      <c r="E70" s="414">
        <f t="shared" ref="E70:F70" si="37">SUM(E64:E69)</f>
        <v>314050911.56350005</v>
      </c>
      <c r="F70" s="413">
        <f t="shared" si="37"/>
        <v>304850928.84186417</v>
      </c>
      <c r="G70" s="413">
        <f>SUM(G64:G69)</f>
        <v>300564496.13497782</v>
      </c>
      <c r="H70" s="413">
        <f t="shared" ref="H70:N70" si="38">SUM(H64:H69)</f>
        <v>299446090.19169748</v>
      </c>
      <c r="I70" s="413">
        <f t="shared" si="38"/>
        <v>310685701.60647118</v>
      </c>
      <c r="J70" s="413">
        <f t="shared" si="38"/>
        <v>308183003.56583977</v>
      </c>
      <c r="K70" s="417">
        <f t="shared" si="38"/>
        <v>319007792.56256348</v>
      </c>
      <c r="L70" s="417">
        <f t="shared" si="38"/>
        <v>328940387.9860279</v>
      </c>
      <c r="M70" s="417">
        <f t="shared" si="38"/>
        <v>356920098.74850744</v>
      </c>
      <c r="N70" s="417">
        <f t="shared" si="38"/>
        <v>377235214.10585135</v>
      </c>
      <c r="O70" s="280"/>
      <c r="P70" s="413">
        <f t="shared" si="36"/>
        <v>1523730220.3408504</v>
      </c>
    </row>
    <row r="71" spans="3:16" x14ac:dyDescent="0.2">
      <c r="C71" s="287" t="s">
        <v>1366</v>
      </c>
      <c r="D71" s="348">
        <f>'RIN Cat Summary (excl. Esc)'!D28</f>
        <v>58561899.829785749</v>
      </c>
      <c r="E71" s="348">
        <f>'RIN Cat Summary (excl. Esc)'!E28</f>
        <v>53120118.587828487</v>
      </c>
      <c r="F71" s="287">
        <f>'RIN Cat Summary (excl. Esc)'!F28</f>
        <v>49686736.024411425</v>
      </c>
      <c r="G71" s="287">
        <f>'RIN Cat Summary (excl. Esc)'!G28</f>
        <v>35108941.550033808</v>
      </c>
      <c r="H71" s="287">
        <f>'RIN Cat Summary (excl. Esc)'!H28</f>
        <v>31713950.616194211</v>
      </c>
      <c r="I71" s="287">
        <f>'RIN Cat Summary (excl. Esc)'!I28</f>
        <v>30022401.592232298</v>
      </c>
      <c r="J71" s="287">
        <f>'RIN Cat Summary (excl. Esc)'!J28</f>
        <v>23558369.217128243</v>
      </c>
      <c r="K71" s="420"/>
      <c r="L71" s="420"/>
      <c r="M71" s="420"/>
      <c r="N71" s="420"/>
      <c r="P71" s="287">
        <f t="shared" si="36"/>
        <v>170090398.99999997</v>
      </c>
    </row>
    <row r="72" spans="3:16" x14ac:dyDescent="0.2">
      <c r="C72" s="402" t="s">
        <v>186</v>
      </c>
      <c r="D72" s="403">
        <f>D70+D71</f>
        <v>355868788.05753559</v>
      </c>
      <c r="E72" s="403">
        <f t="shared" ref="E72" si="39">E70+E71</f>
        <v>367171030.15132856</v>
      </c>
      <c r="F72" s="402">
        <f t="shared" ref="F72" si="40">F70+F71</f>
        <v>354537664.86627561</v>
      </c>
      <c r="G72" s="402">
        <f t="shared" ref="G72" si="41">G70+G71</f>
        <v>335673437.68501163</v>
      </c>
      <c r="H72" s="402">
        <f t="shared" ref="H72" si="42">H70+H71</f>
        <v>331160040.80789167</v>
      </c>
      <c r="I72" s="402">
        <f t="shared" ref="I72" si="43">I70+I71</f>
        <v>340708103.19870347</v>
      </c>
      <c r="J72" s="402">
        <f>J70+J71</f>
        <v>331741372.78296798</v>
      </c>
      <c r="K72" s="419"/>
      <c r="L72" s="419"/>
      <c r="M72" s="419"/>
      <c r="N72" s="419"/>
      <c r="O72" s="280"/>
      <c r="P72" s="402">
        <f t="shared" si="36"/>
        <v>1693820619.3408504</v>
      </c>
    </row>
    <row r="73" spans="3:16" x14ac:dyDescent="0.2">
      <c r="D73" s="360"/>
      <c r="E73" s="360"/>
    </row>
    <row r="74" spans="3:16" x14ac:dyDescent="0.2">
      <c r="D74" s="360"/>
      <c r="E74" s="360"/>
    </row>
    <row r="75" spans="3:16" x14ac:dyDescent="0.2">
      <c r="C75" s="378" t="s">
        <v>1363</v>
      </c>
      <c r="D75" s="360"/>
      <c r="E75" s="360"/>
    </row>
    <row r="76" spans="3:16" x14ac:dyDescent="0.2">
      <c r="D76" s="360"/>
      <c r="E76" s="360"/>
    </row>
    <row r="77" spans="3:16" x14ac:dyDescent="0.2">
      <c r="C77" s="284" t="s">
        <v>1317</v>
      </c>
      <c r="D77" s="347" t="s">
        <v>863</v>
      </c>
      <c r="E77" s="347" t="s">
        <v>859</v>
      </c>
      <c r="F77" s="285" t="s">
        <v>864</v>
      </c>
      <c r="G77" s="285" t="s">
        <v>865</v>
      </c>
      <c r="H77" s="285" t="s">
        <v>866</v>
      </c>
      <c r="I77" s="285" t="s">
        <v>867</v>
      </c>
      <c r="J77" s="285" t="s">
        <v>868</v>
      </c>
      <c r="K77" s="286" t="s">
        <v>869</v>
      </c>
      <c r="L77" s="286" t="s">
        <v>870</v>
      </c>
      <c r="M77" s="286" t="s">
        <v>871</v>
      </c>
      <c r="N77" s="286" t="s">
        <v>872</v>
      </c>
      <c r="O77" s="280"/>
      <c r="P77" s="285" t="s">
        <v>1318</v>
      </c>
    </row>
    <row r="78" spans="3:16" x14ac:dyDescent="0.2">
      <c r="C78" s="287" t="s">
        <v>884</v>
      </c>
      <c r="D78" s="348">
        <f t="shared" ref="D78:D83" si="44">D50-D64</f>
        <v>0</v>
      </c>
      <c r="E78" s="348">
        <f t="shared" ref="E78:N78" si="45">E50-E64</f>
        <v>0</v>
      </c>
      <c r="F78" s="287">
        <f t="shared" si="45"/>
        <v>34231.35820171982</v>
      </c>
      <c r="G78" s="287">
        <f t="shared" si="45"/>
        <v>65506.071196835488</v>
      </c>
      <c r="H78" s="287">
        <f t="shared" si="45"/>
        <v>110405.66809699684</v>
      </c>
      <c r="I78" s="287">
        <f t="shared" si="45"/>
        <v>165880.96654867381</v>
      </c>
      <c r="J78" s="287">
        <f t="shared" si="45"/>
        <v>216166.44380301982</v>
      </c>
      <c r="K78" s="288">
        <f t="shared" si="45"/>
        <v>216166.44380301982</v>
      </c>
      <c r="L78" s="288">
        <f t="shared" si="45"/>
        <v>216166.44380301982</v>
      </c>
      <c r="M78" s="288">
        <f t="shared" si="45"/>
        <v>216166.44380301982</v>
      </c>
      <c r="N78" s="288">
        <f t="shared" si="45"/>
        <v>216166.44380301982</v>
      </c>
      <c r="O78" s="280"/>
      <c r="P78" s="287">
        <f>SUM(F78:J78)</f>
        <v>592190.50784724578</v>
      </c>
    </row>
    <row r="79" spans="3:16" x14ac:dyDescent="0.2">
      <c r="C79" s="287" t="s">
        <v>881</v>
      </c>
      <c r="D79" s="348">
        <f t="shared" si="44"/>
        <v>0</v>
      </c>
      <c r="E79" s="348">
        <f t="shared" ref="E79:N79" si="46">E51-E65</f>
        <v>0</v>
      </c>
      <c r="F79" s="287">
        <f t="shared" si="46"/>
        <v>65334.10549313575</v>
      </c>
      <c r="G79" s="287">
        <f t="shared" si="46"/>
        <v>172870.52263068408</v>
      </c>
      <c r="H79" s="287">
        <f t="shared" si="46"/>
        <v>372101.54880012572</v>
      </c>
      <c r="I79" s="287">
        <f t="shared" si="46"/>
        <v>653990.21391066909</v>
      </c>
      <c r="J79" s="287">
        <f t="shared" si="46"/>
        <v>795766.90591719747</v>
      </c>
      <c r="K79" s="288">
        <f t="shared" si="46"/>
        <v>886010.57079470158</v>
      </c>
      <c r="L79" s="288">
        <f t="shared" si="46"/>
        <v>840711.304044649</v>
      </c>
      <c r="M79" s="288">
        <f t="shared" si="46"/>
        <v>939117.19015148282</v>
      </c>
      <c r="N79" s="288">
        <f t="shared" si="46"/>
        <v>934375.48728972673</v>
      </c>
      <c r="O79" s="280"/>
      <c r="P79" s="287">
        <f t="shared" ref="P79:P84" si="47">SUM(F79:J79)</f>
        <v>2060063.2967518121</v>
      </c>
    </row>
    <row r="80" spans="3:16" x14ac:dyDescent="0.2">
      <c r="C80" s="287" t="s">
        <v>882</v>
      </c>
      <c r="D80" s="348">
        <f t="shared" si="44"/>
        <v>0</v>
      </c>
      <c r="E80" s="348">
        <f t="shared" ref="E80:N80" si="48">E52-E66</f>
        <v>0</v>
      </c>
      <c r="F80" s="287">
        <f t="shared" si="48"/>
        <v>110173.41548119485</v>
      </c>
      <c r="G80" s="287">
        <f t="shared" si="48"/>
        <v>322346.57622136176</v>
      </c>
      <c r="H80" s="287">
        <f t="shared" si="48"/>
        <v>630254.87167441845</v>
      </c>
      <c r="I80" s="287">
        <f t="shared" si="48"/>
        <v>1036770.0815527439</v>
      </c>
      <c r="J80" s="287">
        <f t="shared" si="48"/>
        <v>1411290.0981742889</v>
      </c>
      <c r="K80" s="288">
        <f t="shared" si="48"/>
        <v>1401319.7694184482</v>
      </c>
      <c r="L80" s="288">
        <f t="shared" si="48"/>
        <v>1549571.8228001893</v>
      </c>
      <c r="M80" s="288">
        <f t="shared" si="48"/>
        <v>1757182.1124952435</v>
      </c>
      <c r="N80" s="288">
        <f t="shared" si="48"/>
        <v>1988442.9494714439</v>
      </c>
      <c r="O80" s="280"/>
      <c r="P80" s="287">
        <f t="shared" si="47"/>
        <v>3510835.0431040078</v>
      </c>
    </row>
    <row r="81" spans="2:20" x14ac:dyDescent="0.2">
      <c r="C81" s="287" t="s">
        <v>179</v>
      </c>
      <c r="D81" s="348">
        <f t="shared" si="44"/>
        <v>0</v>
      </c>
      <c r="E81" s="348">
        <f t="shared" ref="E81:N81" si="49">E53-E67</f>
        <v>0</v>
      </c>
      <c r="F81" s="287">
        <f t="shared" si="49"/>
        <v>4032.4114090595394</v>
      </c>
      <c r="G81" s="287">
        <f t="shared" si="49"/>
        <v>10718.161299976986</v>
      </c>
      <c r="H81" s="287">
        <f t="shared" si="49"/>
        <v>21222.801806556061</v>
      </c>
      <c r="I81" s="287">
        <f t="shared" si="49"/>
        <v>33405.200994895305</v>
      </c>
      <c r="J81" s="287">
        <f t="shared" si="49"/>
        <v>44165.354399858508</v>
      </c>
      <c r="K81" s="288">
        <f t="shared" si="49"/>
        <v>44165.354399858508</v>
      </c>
      <c r="L81" s="288">
        <f t="shared" si="49"/>
        <v>44165.354399858508</v>
      </c>
      <c r="M81" s="288">
        <f t="shared" si="49"/>
        <v>44165.354399858508</v>
      </c>
      <c r="N81" s="288">
        <f t="shared" si="49"/>
        <v>44165.354399858508</v>
      </c>
      <c r="O81" s="280"/>
      <c r="P81" s="287">
        <f t="shared" si="47"/>
        <v>113543.9299103464</v>
      </c>
    </row>
    <row r="82" spans="2:20" x14ac:dyDescent="0.2">
      <c r="C82" s="287" t="s">
        <v>684</v>
      </c>
      <c r="D82" s="348">
        <f t="shared" si="44"/>
        <v>0</v>
      </c>
      <c r="E82" s="348">
        <f t="shared" ref="E82:N82" si="50">E54-E68</f>
        <v>0</v>
      </c>
      <c r="F82" s="287">
        <f t="shared" si="50"/>
        <v>13745.835226628929</v>
      </c>
      <c r="G82" s="287">
        <f t="shared" si="50"/>
        <v>22084.181859729812</v>
      </c>
      <c r="H82" s="287">
        <f t="shared" si="50"/>
        <v>34078.22749305144</v>
      </c>
      <c r="I82" s="287">
        <f t="shared" si="50"/>
        <v>53064.044862188399</v>
      </c>
      <c r="J82" s="287">
        <f t="shared" si="50"/>
        <v>74203.592094526626</v>
      </c>
      <c r="K82" s="288">
        <f t="shared" si="50"/>
        <v>72929.6755708782</v>
      </c>
      <c r="L82" s="288">
        <f t="shared" si="50"/>
        <v>73808.091345877387</v>
      </c>
      <c r="M82" s="288">
        <f t="shared" si="50"/>
        <v>73251.618921778165</v>
      </c>
      <c r="N82" s="288">
        <f t="shared" si="50"/>
        <v>69825.370099485852</v>
      </c>
      <c r="O82" s="280"/>
      <c r="P82" s="287">
        <f t="shared" si="47"/>
        <v>197175.88153612521</v>
      </c>
    </row>
    <row r="83" spans="2:20" x14ac:dyDescent="0.2">
      <c r="C83" s="287" t="s">
        <v>517</v>
      </c>
      <c r="D83" s="348">
        <f t="shared" si="44"/>
        <v>0</v>
      </c>
      <c r="E83" s="348">
        <f t="shared" ref="E83:N83" si="51">E55-E69</f>
        <v>0</v>
      </c>
      <c r="F83" s="287">
        <f t="shared" si="51"/>
        <v>0</v>
      </c>
      <c r="G83" s="287">
        <f t="shared" si="51"/>
        <v>0</v>
      </c>
      <c r="H83" s="287">
        <f t="shared" si="51"/>
        <v>0</v>
      </c>
      <c r="I83" s="287">
        <f t="shared" si="51"/>
        <v>0</v>
      </c>
      <c r="J83" s="287">
        <f t="shared" si="51"/>
        <v>0</v>
      </c>
      <c r="K83" s="288">
        <f t="shared" si="51"/>
        <v>0</v>
      </c>
      <c r="L83" s="288">
        <f t="shared" si="51"/>
        <v>0</v>
      </c>
      <c r="M83" s="288">
        <f t="shared" si="51"/>
        <v>0</v>
      </c>
      <c r="N83" s="288">
        <f t="shared" si="51"/>
        <v>0</v>
      </c>
      <c r="O83" s="280"/>
      <c r="P83" s="287">
        <f t="shared" si="47"/>
        <v>0</v>
      </c>
    </row>
    <row r="84" spans="2:20" x14ac:dyDescent="0.2">
      <c r="C84" s="405" t="s">
        <v>1375</v>
      </c>
      <c r="D84" s="349">
        <f>SUM(D78:D83)</f>
        <v>0</v>
      </c>
      <c r="E84" s="349">
        <f t="shared" ref="E84:F84" si="52">SUM(E78:E83)</f>
        <v>0</v>
      </c>
      <c r="F84" s="289">
        <f t="shared" si="52"/>
        <v>227517.12581173889</v>
      </c>
      <c r="G84" s="289">
        <f>SUM(G78:G83)</f>
        <v>593525.51320858812</v>
      </c>
      <c r="H84" s="289">
        <f t="shared" ref="H84:N84" si="53">SUM(H78:H83)</f>
        <v>1168063.1178711485</v>
      </c>
      <c r="I84" s="289">
        <f t="shared" si="53"/>
        <v>1943110.5078691705</v>
      </c>
      <c r="J84" s="289">
        <f t="shared" si="53"/>
        <v>2541592.3943888913</v>
      </c>
      <c r="K84" s="290">
        <f t="shared" si="53"/>
        <v>2620591.8139869063</v>
      </c>
      <c r="L84" s="290">
        <f t="shared" si="53"/>
        <v>2724423.016393594</v>
      </c>
      <c r="M84" s="290">
        <f t="shared" si="53"/>
        <v>3029882.7197713829</v>
      </c>
      <c r="N84" s="290">
        <f t="shared" si="53"/>
        <v>3252975.6050635348</v>
      </c>
      <c r="O84" s="280"/>
      <c r="P84" s="289">
        <f t="shared" si="47"/>
        <v>6473808.6591495369</v>
      </c>
    </row>
    <row r="85" spans="2:20" x14ac:dyDescent="0.2">
      <c r="C85" s="287" t="s">
        <v>1366</v>
      </c>
      <c r="D85" s="348">
        <f t="shared" ref="D85:J85" si="54">D57-D71</f>
        <v>0</v>
      </c>
      <c r="E85" s="348">
        <f t="shared" si="54"/>
        <v>0</v>
      </c>
      <c r="F85" s="287">
        <f t="shared" si="54"/>
        <v>0</v>
      </c>
      <c r="G85" s="287">
        <f t="shared" si="54"/>
        <v>0</v>
      </c>
      <c r="H85" s="287">
        <f t="shared" si="54"/>
        <v>0</v>
      </c>
      <c r="I85" s="287">
        <f t="shared" si="54"/>
        <v>0</v>
      </c>
      <c r="J85" s="287">
        <f t="shared" si="54"/>
        <v>0</v>
      </c>
      <c r="K85" s="420"/>
      <c r="L85" s="420"/>
      <c r="M85" s="420"/>
      <c r="N85" s="420"/>
      <c r="O85" s="280"/>
      <c r="P85" s="287">
        <f t="shared" ref="P85:P86" si="55">SUM(F85:J85)</f>
        <v>0</v>
      </c>
    </row>
    <row r="86" spans="2:20" x14ac:dyDescent="0.2">
      <c r="C86" s="402" t="s">
        <v>186</v>
      </c>
      <c r="D86" s="403">
        <f>D84+D85</f>
        <v>0</v>
      </c>
      <c r="E86" s="403">
        <f t="shared" ref="E86" si="56">E84+E85</f>
        <v>0</v>
      </c>
      <c r="F86" s="402">
        <f t="shared" ref="F86" si="57">F84+F85</f>
        <v>227517.12581173889</v>
      </c>
      <c r="G86" s="402">
        <f t="shared" ref="G86" si="58">G84+G85</f>
        <v>593525.51320858812</v>
      </c>
      <c r="H86" s="402">
        <f t="shared" ref="H86" si="59">H84+H85</f>
        <v>1168063.1178711485</v>
      </c>
      <c r="I86" s="402">
        <f t="shared" ref="I86" si="60">I84+I85</f>
        <v>1943110.5078691705</v>
      </c>
      <c r="J86" s="402">
        <f>J84+J85</f>
        <v>2541592.3943888913</v>
      </c>
      <c r="K86" s="419"/>
      <c r="L86" s="419"/>
      <c r="M86" s="419"/>
      <c r="N86" s="419"/>
      <c r="O86" s="280"/>
      <c r="P86" s="402">
        <f t="shared" si="55"/>
        <v>6473808.6591495369</v>
      </c>
    </row>
    <row r="87" spans="2:20" x14ac:dyDescent="0.2">
      <c r="D87" s="360"/>
      <c r="E87" s="360"/>
    </row>
    <row r="88" spans="2:20" x14ac:dyDescent="0.2">
      <c r="D88" s="360"/>
      <c r="E88" s="360"/>
    </row>
    <row r="89" spans="2:20" x14ac:dyDescent="0.2">
      <c r="D89" s="360"/>
      <c r="E89" s="360"/>
    </row>
    <row r="90" spans="2:20" ht="15.75" x14ac:dyDescent="0.25">
      <c r="B90" s="278" t="s">
        <v>1118</v>
      </c>
      <c r="C90" s="279"/>
      <c r="D90" s="379"/>
      <c r="E90" s="3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</row>
    <row r="91" spans="2:20" x14ac:dyDescent="0.2">
      <c r="B91" s="280"/>
      <c r="C91" s="280"/>
      <c r="D91" s="352"/>
      <c r="E91" s="352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  <c r="R91" s="280"/>
      <c r="S91" s="280"/>
      <c r="T91" s="280"/>
    </row>
    <row r="92" spans="2:20" x14ac:dyDescent="0.2">
      <c r="B92" s="295" t="s">
        <v>1339</v>
      </c>
      <c r="C92" s="282"/>
      <c r="D92" s="351"/>
      <c r="E92" s="351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</row>
    <row r="93" spans="2:20" x14ac:dyDescent="0.2">
      <c r="B93" s="283"/>
      <c r="C93" s="283"/>
      <c r="D93" s="350"/>
      <c r="E93" s="350"/>
      <c r="F93" s="283"/>
      <c r="G93" s="283"/>
      <c r="H93" s="280"/>
      <c r="I93" s="280"/>
      <c r="J93" s="280"/>
      <c r="K93" s="280"/>
      <c r="L93" s="280"/>
      <c r="M93" s="280"/>
      <c r="N93" s="280"/>
      <c r="O93" s="280"/>
      <c r="P93" s="280"/>
    </row>
    <row r="94" spans="2:20" x14ac:dyDescent="0.2">
      <c r="B94" s="283"/>
      <c r="C94" s="378" t="s">
        <v>1361</v>
      </c>
      <c r="D94" s="350"/>
      <c r="E94" s="350"/>
      <c r="F94" s="283"/>
      <c r="G94" s="283"/>
      <c r="H94" s="280"/>
      <c r="I94" s="280"/>
      <c r="J94" s="280"/>
      <c r="K94" s="280"/>
      <c r="L94" s="280"/>
      <c r="M94" s="280"/>
      <c r="N94" s="280"/>
      <c r="O94" s="280"/>
      <c r="P94" s="280"/>
    </row>
    <row r="95" spans="2:20" x14ac:dyDescent="0.2">
      <c r="B95" s="283"/>
      <c r="C95" s="283"/>
      <c r="D95" s="350"/>
      <c r="E95" s="350"/>
      <c r="F95" s="283"/>
      <c r="G95" s="283"/>
      <c r="H95" s="280"/>
      <c r="I95" s="280"/>
      <c r="J95" s="280"/>
      <c r="K95" s="280"/>
      <c r="L95" s="280"/>
      <c r="M95" s="280"/>
      <c r="N95" s="280"/>
      <c r="O95" s="280"/>
      <c r="P95" s="280"/>
    </row>
    <row r="96" spans="2:20" x14ac:dyDescent="0.2">
      <c r="B96" s="283"/>
      <c r="C96" s="284" t="s">
        <v>1317</v>
      </c>
      <c r="D96" s="358" t="s">
        <v>863</v>
      </c>
      <c r="E96" s="358" t="s">
        <v>859</v>
      </c>
      <c r="F96" s="370" t="s">
        <v>864</v>
      </c>
      <c r="G96" s="370" t="s">
        <v>865</v>
      </c>
      <c r="H96" s="370" t="s">
        <v>866</v>
      </c>
      <c r="I96" s="370" t="s">
        <v>867</v>
      </c>
      <c r="J96" s="370" t="s">
        <v>868</v>
      </c>
      <c r="K96" s="280"/>
      <c r="M96" s="280"/>
      <c r="N96" s="280"/>
      <c r="O96" s="280"/>
      <c r="P96" s="285" t="s">
        <v>1318</v>
      </c>
    </row>
    <row r="97" spans="2:16" x14ac:dyDescent="0.2">
      <c r="B97" s="283"/>
      <c r="C97" s="309" t="s">
        <v>1167</v>
      </c>
      <c r="D97" s="348">
        <f>'RAB Cat Summary'!D8</f>
        <v>15021276.803194132</v>
      </c>
      <c r="E97" s="348">
        <f>'RAB Cat Summary'!E8</f>
        <v>17905373.110438243</v>
      </c>
      <c r="F97" s="287">
        <f>'RAB Cat Summary'!F8</f>
        <v>23214073.462968163</v>
      </c>
      <c r="G97" s="287">
        <f>'RAB Cat Summary'!G8</f>
        <v>28890989.808683019</v>
      </c>
      <c r="H97" s="287">
        <f>'RAB Cat Summary'!H8</f>
        <v>21178168.394844558</v>
      </c>
      <c r="I97" s="287">
        <f>'RAB Cat Summary'!I8</f>
        <v>12640599.539846389</v>
      </c>
      <c r="J97" s="287">
        <f>'RAB Cat Summary'!J8</f>
        <v>14154275.478895996</v>
      </c>
      <c r="K97" s="280"/>
      <c r="M97" s="280"/>
      <c r="N97" s="280"/>
      <c r="O97" s="280"/>
      <c r="P97" s="287">
        <f t="shared" ref="P97:P113" si="61">SUM(F97:J97)</f>
        <v>100078106.68523812</v>
      </c>
    </row>
    <row r="98" spans="2:16" x14ac:dyDescent="0.2">
      <c r="B98" s="283"/>
      <c r="C98" s="309" t="s">
        <v>1120</v>
      </c>
      <c r="D98" s="348">
        <f>'RAB Cat Summary'!D9</f>
        <v>122227000.07714602</v>
      </c>
      <c r="E98" s="348">
        <f>'RAB Cat Summary'!E9</f>
        <v>131222005.39598086</v>
      </c>
      <c r="F98" s="287">
        <f>'RAB Cat Summary'!F9</f>
        <v>112455150.70667547</v>
      </c>
      <c r="G98" s="287">
        <f>'RAB Cat Summary'!G9</f>
        <v>105231198.78629476</v>
      </c>
      <c r="H98" s="287">
        <f>'RAB Cat Summary'!H9</f>
        <v>107289060.95516248</v>
      </c>
      <c r="I98" s="287">
        <f>'RAB Cat Summary'!I9</f>
        <v>105043758.80073416</v>
      </c>
      <c r="J98" s="287">
        <f>'RAB Cat Summary'!J9</f>
        <v>108717188.86437644</v>
      </c>
      <c r="K98" s="280"/>
      <c r="M98" s="280"/>
      <c r="N98" s="280"/>
      <c r="O98" s="280"/>
      <c r="P98" s="287">
        <f t="shared" si="61"/>
        <v>538736358.11324334</v>
      </c>
    </row>
    <row r="99" spans="2:16" x14ac:dyDescent="0.2">
      <c r="B99" s="283"/>
      <c r="C99" s="309" t="s">
        <v>1121</v>
      </c>
      <c r="D99" s="348">
        <f>'RAB Cat Summary'!D10</f>
        <v>120228360.98506558</v>
      </c>
      <c r="E99" s="348">
        <f>'RAB Cat Summary'!E10</f>
        <v>116757677.96051303</v>
      </c>
      <c r="F99" s="287">
        <f>'RAB Cat Summary'!F10</f>
        <v>117667814.16467375</v>
      </c>
      <c r="G99" s="287">
        <f>'RAB Cat Summary'!G10</f>
        <v>123135176.88415787</v>
      </c>
      <c r="H99" s="287">
        <f>'RAB Cat Summary'!H10</f>
        <v>133989025.13113263</v>
      </c>
      <c r="I99" s="287">
        <f>'RAB Cat Summary'!I10</f>
        <v>153585097.66247681</v>
      </c>
      <c r="J99" s="287">
        <f>'RAB Cat Summary'!J10</f>
        <v>145965380.20192596</v>
      </c>
      <c r="K99" s="280"/>
      <c r="M99" s="280"/>
      <c r="N99" s="280"/>
      <c r="O99" s="280"/>
      <c r="P99" s="287">
        <f t="shared" si="61"/>
        <v>674342494.04436707</v>
      </c>
    </row>
    <row r="100" spans="2:16" x14ac:dyDescent="0.2">
      <c r="B100" s="283"/>
      <c r="C100" s="309" t="s">
        <v>1122</v>
      </c>
      <c r="D100" s="348">
        <f>'RAB Cat Summary'!D11</f>
        <v>5978019.401200898</v>
      </c>
      <c r="E100" s="348">
        <f>'RAB Cat Summary'!E11</f>
        <v>10523000.686903471</v>
      </c>
      <c r="F100" s="287">
        <f>'RAB Cat Summary'!F11</f>
        <v>7326224.9292423818</v>
      </c>
      <c r="G100" s="287">
        <f>'RAB Cat Summary'!G11</f>
        <v>16723241.135372218</v>
      </c>
      <c r="H100" s="287">
        <f>'RAB Cat Summary'!H11</f>
        <v>11196948.796313873</v>
      </c>
      <c r="I100" s="287">
        <f>'RAB Cat Summary'!I11</f>
        <v>15787867.196999371</v>
      </c>
      <c r="J100" s="287">
        <f>'RAB Cat Summary'!J11</f>
        <v>16063434.973526953</v>
      </c>
      <c r="K100" s="280"/>
      <c r="M100" s="280"/>
      <c r="N100" s="280"/>
      <c r="O100" s="280"/>
      <c r="P100" s="287">
        <f t="shared" si="61"/>
        <v>67097717.031454802</v>
      </c>
    </row>
    <row r="101" spans="2:16" x14ac:dyDescent="0.2">
      <c r="B101" s="283"/>
      <c r="C101" s="309" t="s">
        <v>1125</v>
      </c>
      <c r="D101" s="348">
        <f>'RAB Cat Summary'!D12</f>
        <v>21791293.686003562</v>
      </c>
      <c r="E101" s="348">
        <f>'RAB Cat Summary'!E12</f>
        <v>9453415.0617913492</v>
      </c>
      <c r="F101" s="287">
        <f>'RAB Cat Summary'!F12</f>
        <v>14910004.987245401</v>
      </c>
      <c r="G101" s="287">
        <f>'RAB Cat Summary'!G12</f>
        <v>16899990.838428997</v>
      </c>
      <c r="H101" s="287">
        <f>'RAB Cat Summary'!H12</f>
        <v>16972935.797339201</v>
      </c>
      <c r="I101" s="287">
        <f>'RAB Cat Summary'!I12</f>
        <v>16903095.262829963</v>
      </c>
      <c r="J101" s="287">
        <f>'RAB Cat Summary'!J12</f>
        <v>17453799.513252392</v>
      </c>
      <c r="K101" s="280"/>
      <c r="M101" s="280"/>
      <c r="N101" s="280"/>
      <c r="O101" s="280"/>
      <c r="P101" s="287">
        <f t="shared" si="61"/>
        <v>83139826.399095953</v>
      </c>
    </row>
    <row r="102" spans="2:16" x14ac:dyDescent="0.2">
      <c r="B102" s="283"/>
      <c r="C102" s="309" t="s">
        <v>1340</v>
      </c>
      <c r="D102" s="348">
        <f>'RAB Cat Summary'!D13</f>
        <v>979948.85871583782</v>
      </c>
      <c r="E102" s="348">
        <f>'RAB Cat Summary'!E13</f>
        <v>372001.23200979183</v>
      </c>
      <c r="F102" s="287">
        <f>'RAB Cat Summary'!F13</f>
        <v>1647243.2925999502</v>
      </c>
      <c r="G102" s="287">
        <f>'RAB Cat Summary'!G13</f>
        <v>1233420.6105197272</v>
      </c>
      <c r="H102" s="287">
        <f>'RAB Cat Summary'!H13</f>
        <v>1169925.4843168997</v>
      </c>
      <c r="I102" s="287">
        <f>'RAB Cat Summary'!I13</f>
        <v>1083499.1555335773</v>
      </c>
      <c r="J102" s="287">
        <f>'RAB Cat Summary'!J13</f>
        <v>1020483.0264984639</v>
      </c>
      <c r="K102" s="280"/>
      <c r="M102" s="280"/>
      <c r="N102" s="280"/>
      <c r="O102" s="280"/>
      <c r="P102" s="287">
        <f t="shared" si="61"/>
        <v>6154571.5694686184</v>
      </c>
    </row>
    <row r="103" spans="2:16" x14ac:dyDescent="0.2">
      <c r="B103" s="283"/>
      <c r="C103" s="309" t="s">
        <v>1341</v>
      </c>
      <c r="D103" s="348">
        <f>'RAB Cat Summary'!D14</f>
        <v>9262318.0655979887</v>
      </c>
      <c r="E103" s="348">
        <f>'RAB Cat Summary'!E14</f>
        <v>17456520.153464139</v>
      </c>
      <c r="F103" s="287">
        <f>'RAB Cat Summary'!F14</f>
        <v>14545522.277840966</v>
      </c>
      <c r="G103" s="287">
        <f>'RAB Cat Summary'!G14</f>
        <v>7684390.4842930548</v>
      </c>
      <c r="H103" s="287">
        <f>'RAB Cat Summary'!H14</f>
        <v>2673421.7280915948</v>
      </c>
      <c r="I103" s="287">
        <f>'RAB Cat Summary'!I14</f>
        <v>2210301.4075799119</v>
      </c>
      <c r="J103" s="287">
        <f>'RAB Cat Summary'!J14</f>
        <v>1950559.9610711299</v>
      </c>
      <c r="K103" s="280"/>
      <c r="M103" s="280"/>
      <c r="N103" s="280"/>
      <c r="O103" s="280"/>
      <c r="P103" s="287">
        <f t="shared" si="61"/>
        <v>29064195.858876657</v>
      </c>
    </row>
    <row r="104" spans="2:16" x14ac:dyDescent="0.2">
      <c r="B104" s="283"/>
      <c r="C104" s="309" t="s">
        <v>1188</v>
      </c>
      <c r="D104" s="348">
        <f>'RAB Cat Summary'!D15</f>
        <v>662718.51987793157</v>
      </c>
      <c r="E104" s="348">
        <f>'RAB Cat Summary'!E15</f>
        <v>8527456.3396589868</v>
      </c>
      <c r="F104" s="287">
        <f>'RAB Cat Summary'!F15</f>
        <v>11960643.788565317</v>
      </c>
      <c r="G104" s="287">
        <f>'RAB Cat Summary'!G15</f>
        <v>0</v>
      </c>
      <c r="H104" s="287">
        <f>'RAB Cat Summary'!H15</f>
        <v>4779185.4618412871</v>
      </c>
      <c r="I104" s="287">
        <f>'RAB Cat Summary'!I15</f>
        <v>4030944.8162551583</v>
      </c>
      <c r="J104" s="287">
        <f>'RAB Cat Summary'!J15</f>
        <v>4049605.4555109963</v>
      </c>
      <c r="K104" s="280"/>
      <c r="M104" s="280"/>
      <c r="N104" s="280"/>
      <c r="O104" s="280"/>
      <c r="P104" s="287">
        <f t="shared" si="61"/>
        <v>24820379.52217276</v>
      </c>
    </row>
    <row r="105" spans="2:16" x14ac:dyDescent="0.2">
      <c r="B105" s="283"/>
      <c r="C105" s="309" t="s">
        <v>1342</v>
      </c>
      <c r="D105" s="348">
        <f>'RAB Cat Summary'!D16</f>
        <v>0</v>
      </c>
      <c r="E105" s="348">
        <f>'RAB Cat Summary'!E16</f>
        <v>0</v>
      </c>
      <c r="F105" s="287">
        <f>'RAB Cat Summary'!F16</f>
        <v>0</v>
      </c>
      <c r="G105" s="287">
        <f>'RAB Cat Summary'!G16</f>
        <v>0</v>
      </c>
      <c r="H105" s="287">
        <f>'RAB Cat Summary'!H16</f>
        <v>0</v>
      </c>
      <c r="I105" s="287">
        <f>'RAB Cat Summary'!I16</f>
        <v>0</v>
      </c>
      <c r="J105" s="287">
        <f>'RAB Cat Summary'!J16</f>
        <v>0</v>
      </c>
      <c r="K105" s="280"/>
      <c r="M105" s="280"/>
      <c r="N105" s="280"/>
      <c r="O105" s="280"/>
      <c r="P105" s="287">
        <f t="shared" si="61"/>
        <v>0</v>
      </c>
    </row>
    <row r="106" spans="2:16" x14ac:dyDescent="0.2">
      <c r="B106" s="283"/>
      <c r="C106" s="309" t="s">
        <v>1311</v>
      </c>
      <c r="D106" s="348">
        <f>'RAB Cat Summary'!D17</f>
        <v>1155951.8309478918</v>
      </c>
      <c r="E106" s="348">
        <f>'RAB Cat Summary'!E17</f>
        <v>1833461.62274015</v>
      </c>
      <c r="F106" s="287">
        <f>'RAB Cat Summary'!F17</f>
        <v>1351768.357864497</v>
      </c>
      <c r="G106" s="287">
        <f>'RAB Cat Summary'!G17</f>
        <v>1359613.1004367657</v>
      </c>
      <c r="H106" s="287">
        <f>'RAB Cat Summary'!H17</f>
        <v>1365481.5605260821</v>
      </c>
      <c r="I106" s="287">
        <f>'RAB Cat Summary'!I17</f>
        <v>1343648.2720850529</v>
      </c>
      <c r="J106" s="287">
        <f>'RAB Cat Summary'!J17</f>
        <v>1349868.4851703322</v>
      </c>
      <c r="K106" s="280"/>
      <c r="M106" s="280"/>
      <c r="N106" s="280"/>
      <c r="O106" s="280"/>
      <c r="P106" s="287">
        <f t="shared" si="61"/>
        <v>6770379.7760827299</v>
      </c>
    </row>
    <row r="107" spans="2:16" x14ac:dyDescent="0.2">
      <c r="B107" s="280"/>
      <c r="C107" s="413" t="s">
        <v>1375</v>
      </c>
      <c r="D107" s="414">
        <f>SUM(D97:D106)</f>
        <v>297306888.22774982</v>
      </c>
      <c r="E107" s="414">
        <f t="shared" ref="E107:J107" si="62">SUM(E97:E106)</f>
        <v>314050911.56349999</v>
      </c>
      <c r="F107" s="413">
        <f t="shared" si="62"/>
        <v>305078445.96767592</v>
      </c>
      <c r="G107" s="413">
        <f t="shared" si="62"/>
        <v>301158021.64818633</v>
      </c>
      <c r="H107" s="413">
        <f t="shared" si="62"/>
        <v>300614153.30956858</v>
      </c>
      <c r="I107" s="413">
        <f t="shared" si="62"/>
        <v>312628812.11434036</v>
      </c>
      <c r="J107" s="413">
        <f t="shared" si="62"/>
        <v>310724595.96022856</v>
      </c>
      <c r="K107" s="280"/>
      <c r="M107" s="280"/>
      <c r="N107" s="280"/>
      <c r="O107" s="280"/>
      <c r="P107" s="413">
        <f t="shared" si="61"/>
        <v>1530204028.9999995</v>
      </c>
    </row>
    <row r="108" spans="2:16" x14ac:dyDescent="0.2">
      <c r="C108" s="309" t="s">
        <v>1368</v>
      </c>
      <c r="D108" s="348">
        <f>'RAB Cat Summary'!D19</f>
        <v>48040979.184374586</v>
      </c>
      <c r="E108" s="348">
        <f>'RAB Cat Summary'!E19</f>
        <v>41064345.618076116</v>
      </c>
      <c r="F108" s="287">
        <f>'RAB Cat Summary'!F19</f>
        <v>30637169</v>
      </c>
      <c r="G108" s="287">
        <f>'RAB Cat Summary'!G19</f>
        <v>16816254</v>
      </c>
      <c r="H108" s="287">
        <f>'RAB Cat Summary'!H19</f>
        <v>16519250</v>
      </c>
      <c r="I108" s="287">
        <f>'RAB Cat Summary'!I19</f>
        <v>14143911</v>
      </c>
      <c r="J108" s="287">
        <f>'RAB Cat Summary'!J19</f>
        <v>13073815</v>
      </c>
      <c r="P108" s="287">
        <f t="shared" si="61"/>
        <v>91190399</v>
      </c>
    </row>
    <row r="109" spans="2:16" x14ac:dyDescent="0.2">
      <c r="C109" s="309" t="s">
        <v>1369</v>
      </c>
      <c r="D109" s="348">
        <f>'RAB Cat Summary'!D20</f>
        <v>3218178.5273576067</v>
      </c>
      <c r="E109" s="348">
        <f>'RAB Cat Summary'!E20</f>
        <v>3584421.6116097909</v>
      </c>
      <c r="F109" s="287">
        <f>'RAB Cat Summary'!F20</f>
        <v>4776208.7855664408</v>
      </c>
      <c r="G109" s="287">
        <f>'RAB Cat Summary'!G20</f>
        <v>4672381.64984605</v>
      </c>
      <c r="H109" s="287">
        <f>'RAB Cat Summary'!H20</f>
        <v>2888212.8897121856</v>
      </c>
      <c r="I109" s="287">
        <f>'RAB Cat Summary'!I20</f>
        <v>3190649.8925723569</v>
      </c>
      <c r="J109" s="287">
        <f>'RAB Cat Summary'!J20</f>
        <v>3172546.7823029663</v>
      </c>
      <c r="P109" s="287">
        <f t="shared" si="61"/>
        <v>18700000</v>
      </c>
    </row>
    <row r="110" spans="2:16" x14ac:dyDescent="0.2">
      <c r="C110" s="309" t="s">
        <v>1370</v>
      </c>
      <c r="D110" s="348">
        <f>'RAB Cat Summary'!D21</f>
        <v>4001761.1972831311</v>
      </c>
      <c r="E110" s="348">
        <f>'RAB Cat Summary'!E21</f>
        <v>4745572.2745256396</v>
      </c>
      <c r="F110" s="287">
        <f>'RAB Cat Summary'!F21</f>
        <v>6873358.2388449889</v>
      </c>
      <c r="G110" s="287">
        <f>'RAB Cat Summary'!G21</f>
        <v>4120305.9001877513</v>
      </c>
      <c r="H110" s="287">
        <f>'RAB Cat Summary'!H21</f>
        <v>4406487.7264820281</v>
      </c>
      <c r="I110" s="287">
        <f>'RAB Cat Summary'!I21</f>
        <v>5087840.6996599436</v>
      </c>
      <c r="J110" s="287">
        <f>'RAB Cat Summary'!J21</f>
        <v>1612007.4348252784</v>
      </c>
      <c r="P110" s="287">
        <f t="shared" si="61"/>
        <v>22099999.999999993</v>
      </c>
    </row>
    <row r="111" spans="2:16" x14ac:dyDescent="0.2">
      <c r="C111" s="309" t="s">
        <v>1371</v>
      </c>
      <c r="D111" s="348">
        <f>'RAB Cat Summary'!D22</f>
        <v>3295862.4991469779</v>
      </c>
      <c r="E111" s="348">
        <f>'RAB Cat Summary'!E22</f>
        <v>3725779.083616938</v>
      </c>
      <c r="F111" s="287">
        <f>'RAB Cat Summary'!F22</f>
        <v>7400000</v>
      </c>
      <c r="G111" s="287">
        <f>'RAB Cat Summary'!G22</f>
        <v>9500000</v>
      </c>
      <c r="H111" s="287">
        <f>'RAB Cat Summary'!H22</f>
        <v>7899999.9999999991</v>
      </c>
      <c r="I111" s="287">
        <f>'RAB Cat Summary'!I22</f>
        <v>7600000</v>
      </c>
      <c r="J111" s="287">
        <f>'RAB Cat Summary'!J22</f>
        <v>5700000</v>
      </c>
      <c r="P111" s="287">
        <f t="shared" si="61"/>
        <v>38100000</v>
      </c>
    </row>
    <row r="112" spans="2:16" x14ac:dyDescent="0.2">
      <c r="C112" s="309" t="s">
        <v>1372</v>
      </c>
      <c r="D112" s="348">
        <f>'RAB Cat Summary'!D23</f>
        <v>5118.4216234509922</v>
      </c>
      <c r="E112" s="348">
        <f>'RAB Cat Summary'!E23</f>
        <v>0</v>
      </c>
      <c r="F112" s="287">
        <f>'RAB Cat Summary'!F23</f>
        <v>0</v>
      </c>
      <c r="G112" s="287">
        <f>'RAB Cat Summary'!G23</f>
        <v>0</v>
      </c>
      <c r="H112" s="287">
        <f>'RAB Cat Summary'!H23</f>
        <v>0</v>
      </c>
      <c r="I112" s="287">
        <f>'RAB Cat Summary'!I23</f>
        <v>0</v>
      </c>
      <c r="J112" s="287">
        <f>'RAB Cat Summary'!J23</f>
        <v>0</v>
      </c>
      <c r="P112" s="287">
        <f t="shared" si="61"/>
        <v>0</v>
      </c>
    </row>
    <row r="113" spans="3:16" x14ac:dyDescent="0.2">
      <c r="C113" s="309" t="s">
        <v>1373</v>
      </c>
      <c r="D113" s="348">
        <f>'RAB Cat Summary'!D24</f>
        <v>0</v>
      </c>
      <c r="E113" s="348">
        <f>'RAB Cat Summary'!E24</f>
        <v>0</v>
      </c>
      <c r="F113" s="287">
        <f>'RAB Cat Summary'!F24</f>
        <v>0</v>
      </c>
      <c r="G113" s="287">
        <f>'RAB Cat Summary'!G24</f>
        <v>0</v>
      </c>
      <c r="H113" s="287">
        <f>'RAB Cat Summary'!H24</f>
        <v>0</v>
      </c>
      <c r="I113" s="287">
        <f>'RAB Cat Summary'!I24</f>
        <v>0</v>
      </c>
      <c r="J113" s="287">
        <f>'RAB Cat Summary'!J24</f>
        <v>0</v>
      </c>
      <c r="P113" s="287">
        <f t="shared" si="61"/>
        <v>0</v>
      </c>
    </row>
    <row r="114" spans="3:16" x14ac:dyDescent="0.2">
      <c r="C114" s="402" t="s">
        <v>186</v>
      </c>
      <c r="D114" s="403">
        <f>SUM(D107:D113)</f>
        <v>355868788.05753559</v>
      </c>
      <c r="E114" s="403">
        <f t="shared" ref="E114" si="63">SUM(E107:E113)</f>
        <v>367171030.1513285</v>
      </c>
      <c r="F114" s="404">
        <f t="shared" ref="F114" si="64">SUM(F107:F113)</f>
        <v>354765181.99208736</v>
      </c>
      <c r="G114" s="404">
        <f t="shared" ref="G114" si="65">SUM(G107:G113)</f>
        <v>336266963.19822013</v>
      </c>
      <c r="H114" s="404">
        <f t="shared" ref="H114" si="66">SUM(H107:H113)</f>
        <v>332328103.92576283</v>
      </c>
      <c r="I114" s="404">
        <f t="shared" ref="I114" si="67">SUM(I107:I113)</f>
        <v>342651213.70657265</v>
      </c>
      <c r="J114" s="404">
        <f t="shared" ref="J114" si="68">SUM(J107:J113)</f>
        <v>334282965.17735684</v>
      </c>
      <c r="P114" s="402">
        <f>SUM(F114:J114)</f>
        <v>1700294427.9999995</v>
      </c>
    </row>
    <row r="115" spans="3:16" x14ac:dyDescent="0.2">
      <c r="D115" s="360"/>
      <c r="E115" s="360"/>
    </row>
    <row r="116" spans="3:16" x14ac:dyDescent="0.2">
      <c r="D116" s="360"/>
      <c r="E116" s="360"/>
    </row>
    <row r="117" spans="3:16" x14ac:dyDescent="0.2">
      <c r="C117" s="378" t="s">
        <v>1362</v>
      </c>
      <c r="D117" s="350"/>
      <c r="E117" s="350"/>
      <c r="F117" s="283"/>
      <c r="G117" s="283"/>
      <c r="H117" s="280"/>
      <c r="I117" s="280"/>
      <c r="J117" s="280"/>
      <c r="K117" s="280"/>
      <c r="L117" s="280"/>
      <c r="M117" s="280"/>
      <c r="N117" s="280"/>
      <c r="O117" s="280"/>
      <c r="P117" s="280"/>
    </row>
    <row r="118" spans="3:16" x14ac:dyDescent="0.2">
      <c r="C118" s="283"/>
      <c r="D118" s="350"/>
      <c r="E118" s="350"/>
      <c r="F118" s="283"/>
      <c r="G118" s="283"/>
      <c r="H118" s="280"/>
      <c r="I118" s="280"/>
      <c r="J118" s="280"/>
      <c r="K118" s="280"/>
      <c r="L118" s="280"/>
      <c r="M118" s="280"/>
      <c r="N118" s="280"/>
      <c r="O118" s="280"/>
      <c r="P118" s="280"/>
    </row>
    <row r="119" spans="3:16" x14ac:dyDescent="0.2">
      <c r="C119" s="284" t="s">
        <v>1317</v>
      </c>
      <c r="D119" s="358" t="s">
        <v>863</v>
      </c>
      <c r="E119" s="358" t="s">
        <v>859</v>
      </c>
      <c r="F119" s="370" t="s">
        <v>864</v>
      </c>
      <c r="G119" s="370" t="s">
        <v>865</v>
      </c>
      <c r="H119" s="370" t="s">
        <v>866</v>
      </c>
      <c r="I119" s="370" t="s">
        <v>867</v>
      </c>
      <c r="J119" s="370" t="s">
        <v>868</v>
      </c>
      <c r="K119" s="280"/>
      <c r="M119" s="280"/>
      <c r="N119" s="280"/>
      <c r="O119" s="280"/>
      <c r="P119" s="285" t="s">
        <v>1318</v>
      </c>
    </row>
    <row r="120" spans="3:16" x14ac:dyDescent="0.2">
      <c r="C120" s="309" t="s">
        <v>1167</v>
      </c>
      <c r="D120" s="348">
        <f>'RAB Cat Summary (excl. Esc)'!D8</f>
        <v>15021276.803194132</v>
      </c>
      <c r="E120" s="348">
        <f>'RAB Cat Summary (excl. Esc)'!E8</f>
        <v>17905373.110438243</v>
      </c>
      <c r="F120" s="287">
        <f>'RAB Cat Summary (excl. Esc)'!F8</f>
        <v>23196761.196754392</v>
      </c>
      <c r="G120" s="287">
        <f>'RAB Cat Summary (excl. Esc)'!G8</f>
        <v>28834051.130910277</v>
      </c>
      <c r="H120" s="287">
        <f>'RAB Cat Summary (excl. Esc)'!H8</f>
        <v>21095878.731720779</v>
      </c>
      <c r="I120" s="287">
        <f>'RAB Cat Summary (excl. Esc)'!I8</f>
        <v>12562033.263035465</v>
      </c>
      <c r="J120" s="287">
        <f>'RAB Cat Summary (excl. Esc)'!J8</f>
        <v>14038499.64597849</v>
      </c>
      <c r="K120" s="280"/>
      <c r="M120" s="280"/>
      <c r="N120" s="280"/>
      <c r="O120" s="280"/>
      <c r="P120" s="287">
        <f t="shared" ref="P120:P136" si="69">SUM(F120:J120)</f>
        <v>99727223.968399405</v>
      </c>
    </row>
    <row r="121" spans="3:16" x14ac:dyDescent="0.2">
      <c r="C121" s="309" t="s">
        <v>1120</v>
      </c>
      <c r="D121" s="348">
        <f>'RAB Cat Summary (excl. Esc)'!D9</f>
        <v>122227000.07714602</v>
      </c>
      <c r="E121" s="348">
        <f>'RAB Cat Summary (excl. Esc)'!E9</f>
        <v>131222005.39598086</v>
      </c>
      <c r="F121" s="287">
        <f>'RAB Cat Summary (excl. Esc)'!F9</f>
        <v>112371285.4811583</v>
      </c>
      <c r="G121" s="287">
        <f>'RAB Cat Summary (excl. Esc)'!G9</f>
        <v>105023807.99217489</v>
      </c>
      <c r="H121" s="287">
        <f>'RAB Cat Summary (excl. Esc)'!H9</f>
        <v>106872179.73492365</v>
      </c>
      <c r="I121" s="287">
        <f>'RAB Cat Summary (excl. Esc)'!I9</f>
        <v>104390870.69956602</v>
      </c>
      <c r="J121" s="287">
        <f>'RAB Cat Summary (excl. Esc)'!J9</f>
        <v>107827929.42386404</v>
      </c>
      <c r="K121" s="280"/>
      <c r="M121" s="280"/>
      <c r="N121" s="280"/>
      <c r="O121" s="280"/>
      <c r="P121" s="287">
        <f t="shared" si="69"/>
        <v>536486073.33168685</v>
      </c>
    </row>
    <row r="122" spans="3:16" x14ac:dyDescent="0.2">
      <c r="C122" s="309" t="s">
        <v>1121</v>
      </c>
      <c r="D122" s="348">
        <f>'RAB Cat Summary (excl. Esc)'!D10</f>
        <v>120228360.98506558</v>
      </c>
      <c r="E122" s="348">
        <f>'RAB Cat Summary (excl. Esc)'!E10</f>
        <v>116757677.96051303</v>
      </c>
      <c r="F122" s="287">
        <f>'RAB Cat Summary (excl. Esc)'!F10</f>
        <v>117580061.51209162</v>
      </c>
      <c r="G122" s="287">
        <f>'RAB Cat Summary (excl. Esc)'!G10</f>
        <v>122892500.73475887</v>
      </c>
      <c r="H122" s="287">
        <f>'RAB Cat Summary (excl. Esc)'!H10</f>
        <v>133468398.81752717</v>
      </c>
      <c r="I122" s="287">
        <f>'RAB Cat Summary (excl. Esc)'!I10</f>
        <v>152630506.12914455</v>
      </c>
      <c r="J122" s="287">
        <f>'RAB Cat Summary (excl. Esc)'!J10</f>
        <v>144771446.71552515</v>
      </c>
      <c r="K122" s="280"/>
      <c r="M122" s="280"/>
      <c r="N122" s="280"/>
      <c r="O122" s="280"/>
      <c r="P122" s="287">
        <f t="shared" si="69"/>
        <v>671342913.90904737</v>
      </c>
    </row>
    <row r="123" spans="3:16" x14ac:dyDescent="0.2">
      <c r="C123" s="309" t="s">
        <v>1122</v>
      </c>
      <c r="D123" s="348">
        <f>'RAB Cat Summary (excl. Esc)'!D11</f>
        <v>5978019.401200898</v>
      </c>
      <c r="E123" s="348">
        <f>'RAB Cat Summary (excl. Esc)'!E11</f>
        <v>10523000.686903471</v>
      </c>
      <c r="F123" s="287">
        <f>'RAB Cat Summary (excl. Esc)'!F11</f>
        <v>7320761.279938465</v>
      </c>
      <c r="G123" s="287">
        <f>'RAB Cat Summary (excl. Esc)'!G11</f>
        <v>16690282.789374791</v>
      </c>
      <c r="H123" s="287">
        <f>'RAB Cat Summary (excl. Esc)'!H11</f>
        <v>11153442.052610435</v>
      </c>
      <c r="I123" s="287">
        <f>'RAB Cat Summary (excl. Esc)'!I11</f>
        <v>15689739.419076864</v>
      </c>
      <c r="J123" s="287">
        <f>'RAB Cat Summary (excl. Esc)'!J11</f>
        <v>15932043.044187371</v>
      </c>
      <c r="K123" s="280"/>
      <c r="M123" s="280"/>
      <c r="N123" s="280"/>
      <c r="O123" s="280"/>
      <c r="P123" s="287">
        <f t="shared" si="69"/>
        <v>66786268.585187927</v>
      </c>
    </row>
    <row r="124" spans="3:16" x14ac:dyDescent="0.2">
      <c r="C124" s="309" t="s">
        <v>1125</v>
      </c>
      <c r="D124" s="348">
        <f>'RAB Cat Summary (excl. Esc)'!D12</f>
        <v>21791293.686003562</v>
      </c>
      <c r="E124" s="348">
        <f>'RAB Cat Summary (excl. Esc)'!E12</f>
        <v>9453415.0617913492</v>
      </c>
      <c r="F124" s="287">
        <f>'RAB Cat Summary (excl. Esc)'!F12</f>
        <v>14898885.612784922</v>
      </c>
      <c r="G124" s="287">
        <f>'RAB Cat Summary (excl. Esc)'!G12</f>
        <v>16866684.152189322</v>
      </c>
      <c r="H124" s="287">
        <f>'RAB Cat Summary (excl. Esc)'!H12</f>
        <v>16906985.940725327</v>
      </c>
      <c r="I124" s="287">
        <f>'RAB Cat Summary (excl. Esc)'!I12</f>
        <v>16798035.905701015</v>
      </c>
      <c r="J124" s="287">
        <f>'RAB Cat Summary (excl. Esc)'!J12</f>
        <v>17311035.005154848</v>
      </c>
      <c r="K124" s="280"/>
      <c r="M124" s="280"/>
      <c r="N124" s="280"/>
      <c r="O124" s="280"/>
      <c r="P124" s="287">
        <f t="shared" si="69"/>
        <v>82781626.616555437</v>
      </c>
    </row>
    <row r="125" spans="3:16" x14ac:dyDescent="0.2">
      <c r="C125" s="309" t="s">
        <v>1340</v>
      </c>
      <c r="D125" s="348">
        <f>'RAB Cat Summary (excl. Esc)'!D13</f>
        <v>979948.85871583782</v>
      </c>
      <c r="E125" s="348">
        <f>'RAB Cat Summary (excl. Esc)'!E13</f>
        <v>372001.23200979183</v>
      </c>
      <c r="F125" s="287">
        <f>'RAB Cat Summary (excl. Esc)'!F13</f>
        <v>1646014.8345938257</v>
      </c>
      <c r="G125" s="287">
        <f>'RAB Cat Summary (excl. Esc)'!G13</f>
        <v>1230989.7717299976</v>
      </c>
      <c r="H125" s="287">
        <f>'RAB Cat Summary (excl. Esc)'!H13</f>
        <v>1165379.6344497418</v>
      </c>
      <c r="I125" s="287">
        <f>'RAB Cat Summary (excl. Esc)'!I13</f>
        <v>1076764.7839312099</v>
      </c>
      <c r="J125" s="287">
        <f>'RAB Cat Summary (excl. Esc)'!J13</f>
        <v>1012135.9180542923</v>
      </c>
      <c r="K125" s="280"/>
      <c r="M125" s="280"/>
      <c r="N125" s="280"/>
      <c r="O125" s="280"/>
      <c r="P125" s="287">
        <f t="shared" si="69"/>
        <v>6131284.9427590668</v>
      </c>
    </row>
    <row r="126" spans="3:16" x14ac:dyDescent="0.2">
      <c r="C126" s="309" t="s">
        <v>1341</v>
      </c>
      <c r="D126" s="348">
        <f>'RAB Cat Summary (excl. Esc)'!D14</f>
        <v>9262318.0655979887</v>
      </c>
      <c r="E126" s="348">
        <f>'RAB Cat Summary (excl. Esc)'!E14</f>
        <v>17456520.153464139</v>
      </c>
      <c r="F126" s="287">
        <f>'RAB Cat Summary (excl. Esc)'!F14</f>
        <v>14534674.72218495</v>
      </c>
      <c r="G126" s="287">
        <f>'RAB Cat Summary (excl. Esc)'!G14</f>
        <v>7669246.0037279194</v>
      </c>
      <c r="H126" s="287">
        <f>'RAB Cat Summary (excl. Esc)'!H14</f>
        <v>2663033.9094053493</v>
      </c>
      <c r="I126" s="287">
        <f>'RAB Cat Summary (excl. Esc)'!I14</f>
        <v>2196563.518670761</v>
      </c>
      <c r="J126" s="287">
        <f>'RAB Cat Summary (excl. Esc)'!J14</f>
        <v>1934605.2267941809</v>
      </c>
      <c r="K126" s="280"/>
      <c r="M126" s="280"/>
      <c r="N126" s="280"/>
      <c r="O126" s="280"/>
      <c r="P126" s="287">
        <f t="shared" si="69"/>
        <v>28998123.380783159</v>
      </c>
    </row>
    <row r="127" spans="3:16" x14ac:dyDescent="0.2">
      <c r="C127" s="309" t="s">
        <v>1188</v>
      </c>
      <c r="D127" s="348">
        <f>'RAB Cat Summary (excl. Esc)'!D15</f>
        <v>662718.51987793157</v>
      </c>
      <c r="E127" s="348">
        <f>'RAB Cat Summary (excl. Esc)'!E15</f>
        <v>8527456.3396589868</v>
      </c>
      <c r="F127" s="287">
        <f>'RAB Cat Summary (excl. Esc)'!F15</f>
        <v>11951723.94734546</v>
      </c>
      <c r="G127" s="287">
        <f>'RAB Cat Summary (excl. Esc)'!G15</f>
        <v>0</v>
      </c>
      <c r="H127" s="287">
        <f>'RAB Cat Summary (excl. Esc)'!H15</f>
        <v>4760615.5102605503</v>
      </c>
      <c r="I127" s="287">
        <f>'RAB Cat Summary (excl. Esc)'!I15</f>
        <v>4005890.9155089869</v>
      </c>
      <c r="J127" s="287">
        <f>'RAB Cat Summary (excl. Esc)'!J15</f>
        <v>4016481.4397111023</v>
      </c>
      <c r="K127" s="280"/>
      <c r="M127" s="280"/>
      <c r="N127" s="280"/>
      <c r="O127" s="280"/>
      <c r="P127" s="287">
        <f t="shared" si="69"/>
        <v>24734711.812826097</v>
      </c>
    </row>
    <row r="128" spans="3:16" x14ac:dyDescent="0.2">
      <c r="C128" s="309" t="s">
        <v>1342</v>
      </c>
      <c r="D128" s="348">
        <f>'RAB Cat Summary (excl. Esc)'!D16</f>
        <v>0</v>
      </c>
      <c r="E128" s="348">
        <f>'RAB Cat Summary (excl. Esc)'!E16</f>
        <v>0</v>
      </c>
      <c r="F128" s="287">
        <f>'RAB Cat Summary (excl. Esc)'!F16</f>
        <v>0</v>
      </c>
      <c r="G128" s="287">
        <f>'RAB Cat Summary (excl. Esc)'!G16</f>
        <v>0</v>
      </c>
      <c r="H128" s="287">
        <f>'RAB Cat Summary (excl. Esc)'!H16</f>
        <v>0</v>
      </c>
      <c r="I128" s="287">
        <f>'RAB Cat Summary (excl. Esc)'!I16</f>
        <v>0</v>
      </c>
      <c r="J128" s="287">
        <f>'RAB Cat Summary (excl. Esc)'!J16</f>
        <v>0</v>
      </c>
      <c r="K128" s="280"/>
      <c r="M128" s="280"/>
      <c r="N128" s="280"/>
      <c r="O128" s="280"/>
      <c r="P128" s="287">
        <f t="shared" si="69"/>
        <v>0</v>
      </c>
    </row>
    <row r="129" spans="3:16" x14ac:dyDescent="0.2">
      <c r="C129" s="309" t="s">
        <v>1311</v>
      </c>
      <c r="D129" s="348">
        <f>'RAB Cat Summary (excl. Esc)'!D17</f>
        <v>1155951.8309478918</v>
      </c>
      <c r="E129" s="348">
        <f>'RAB Cat Summary (excl. Esc)'!E17</f>
        <v>1833461.62274015</v>
      </c>
      <c r="F129" s="287">
        <f>'RAB Cat Summary (excl. Esc)'!F17</f>
        <v>1350760.2550122321</v>
      </c>
      <c r="G129" s="287">
        <f>'RAB Cat Summary (excl. Esc)'!G17</f>
        <v>1356933.5601117716</v>
      </c>
      <c r="H129" s="287">
        <f>'RAB Cat Summary (excl. Esc)'!H17</f>
        <v>1360175.860074443</v>
      </c>
      <c r="I129" s="287">
        <f>'RAB Cat Summary (excl. Esc)'!I17</f>
        <v>1335296.971836329</v>
      </c>
      <c r="J129" s="287">
        <f>'RAB Cat Summary (excl. Esc)'!J17</f>
        <v>1338827.1465703675</v>
      </c>
      <c r="K129" s="280"/>
      <c r="M129" s="280"/>
      <c r="N129" s="280"/>
      <c r="O129" s="280"/>
      <c r="P129" s="287">
        <f t="shared" si="69"/>
        <v>6741993.7936051432</v>
      </c>
    </row>
    <row r="130" spans="3:16" x14ac:dyDescent="0.2">
      <c r="C130" s="413" t="s">
        <v>1375</v>
      </c>
      <c r="D130" s="414">
        <f>SUM(D120:D129)</f>
        <v>297306888.22774982</v>
      </c>
      <c r="E130" s="414">
        <f t="shared" ref="E130:J130" si="70">SUM(E120:E129)</f>
        <v>314050911.56349999</v>
      </c>
      <c r="F130" s="413">
        <f t="shared" si="70"/>
        <v>304850928.84186411</v>
      </c>
      <c r="G130" s="413">
        <f t="shared" si="70"/>
        <v>300564496.13497782</v>
      </c>
      <c r="H130" s="413">
        <f t="shared" si="70"/>
        <v>299446090.19169742</v>
      </c>
      <c r="I130" s="413">
        <f t="shared" si="70"/>
        <v>310685701.60647118</v>
      </c>
      <c r="J130" s="413">
        <f t="shared" si="70"/>
        <v>308183003.56583983</v>
      </c>
      <c r="K130" s="280"/>
      <c r="M130" s="280"/>
      <c r="N130" s="280"/>
      <c r="O130" s="280"/>
      <c r="P130" s="413">
        <f t="shared" si="69"/>
        <v>1523730220.3408504</v>
      </c>
    </row>
    <row r="131" spans="3:16" x14ac:dyDescent="0.2">
      <c r="C131" s="309" t="s">
        <v>1368</v>
      </c>
      <c r="D131" s="348">
        <f>'RAB Cat Summary (excl. Esc)'!D19</f>
        <v>48040979.184374586</v>
      </c>
      <c r="E131" s="348">
        <f>'RAB Cat Summary (excl. Esc)'!E19</f>
        <v>41064345.618076116</v>
      </c>
      <c r="F131" s="287">
        <f>'RAB Cat Summary (excl. Esc)'!F19</f>
        <v>30637169</v>
      </c>
      <c r="G131" s="287">
        <f>'RAB Cat Summary (excl. Esc)'!G19</f>
        <v>16816254</v>
      </c>
      <c r="H131" s="287">
        <f>'RAB Cat Summary (excl. Esc)'!H19</f>
        <v>16519250</v>
      </c>
      <c r="I131" s="287">
        <f>'RAB Cat Summary (excl. Esc)'!I19</f>
        <v>14143911</v>
      </c>
      <c r="J131" s="287">
        <f>'RAB Cat Summary (excl. Esc)'!J19</f>
        <v>13073815</v>
      </c>
      <c r="P131" s="287">
        <f t="shared" si="69"/>
        <v>91190399</v>
      </c>
    </row>
    <row r="132" spans="3:16" x14ac:dyDescent="0.2">
      <c r="C132" s="309" t="s">
        <v>1369</v>
      </c>
      <c r="D132" s="348">
        <f>'RAB Cat Summary (excl. Esc)'!D20</f>
        <v>3218178.5273576067</v>
      </c>
      <c r="E132" s="348">
        <f>'RAB Cat Summary (excl. Esc)'!E20</f>
        <v>3584421.6116097909</v>
      </c>
      <c r="F132" s="287">
        <f>'RAB Cat Summary (excl. Esc)'!F20</f>
        <v>4776208.7855664408</v>
      </c>
      <c r="G132" s="287">
        <f>'RAB Cat Summary (excl. Esc)'!G20</f>
        <v>4672381.64984605</v>
      </c>
      <c r="H132" s="287">
        <f>'RAB Cat Summary (excl. Esc)'!H20</f>
        <v>2888212.8897121856</v>
      </c>
      <c r="I132" s="287">
        <f>'RAB Cat Summary (excl. Esc)'!I20</f>
        <v>3190649.8925723569</v>
      </c>
      <c r="J132" s="287">
        <f>'RAB Cat Summary (excl. Esc)'!J20</f>
        <v>3172546.7823029663</v>
      </c>
      <c r="P132" s="287">
        <f t="shared" si="69"/>
        <v>18700000</v>
      </c>
    </row>
    <row r="133" spans="3:16" x14ac:dyDescent="0.2">
      <c r="C133" s="309" t="s">
        <v>1370</v>
      </c>
      <c r="D133" s="348">
        <f>'RAB Cat Summary (excl. Esc)'!D21</f>
        <v>4001761.1972831311</v>
      </c>
      <c r="E133" s="348">
        <f>'RAB Cat Summary (excl. Esc)'!E21</f>
        <v>4745572.2745256396</v>
      </c>
      <c r="F133" s="287">
        <f>'RAB Cat Summary (excl. Esc)'!F21</f>
        <v>6873358.2388449889</v>
      </c>
      <c r="G133" s="287">
        <f>'RAB Cat Summary (excl. Esc)'!G21</f>
        <v>4120305.9001877513</v>
      </c>
      <c r="H133" s="287">
        <f>'RAB Cat Summary (excl. Esc)'!H21</f>
        <v>4406487.7264820281</v>
      </c>
      <c r="I133" s="287">
        <f>'RAB Cat Summary (excl. Esc)'!I21</f>
        <v>5087840.6996599436</v>
      </c>
      <c r="J133" s="287">
        <f>'RAB Cat Summary (excl. Esc)'!J21</f>
        <v>1612007.4348252784</v>
      </c>
      <c r="P133" s="287">
        <f t="shared" si="69"/>
        <v>22099999.999999993</v>
      </c>
    </row>
    <row r="134" spans="3:16" x14ac:dyDescent="0.2">
      <c r="C134" s="309" t="s">
        <v>1371</v>
      </c>
      <c r="D134" s="348">
        <f>'RAB Cat Summary (excl. Esc)'!D22</f>
        <v>3295862.4991469779</v>
      </c>
      <c r="E134" s="348">
        <f>'RAB Cat Summary (excl. Esc)'!E22</f>
        <v>3725779.083616938</v>
      </c>
      <c r="F134" s="287">
        <f>'RAB Cat Summary (excl. Esc)'!F22</f>
        <v>7400000</v>
      </c>
      <c r="G134" s="287">
        <f>'RAB Cat Summary (excl. Esc)'!G22</f>
        <v>9500000</v>
      </c>
      <c r="H134" s="287">
        <f>'RAB Cat Summary (excl. Esc)'!H22</f>
        <v>7899999.9999999991</v>
      </c>
      <c r="I134" s="287">
        <f>'RAB Cat Summary (excl. Esc)'!I22</f>
        <v>7600000</v>
      </c>
      <c r="J134" s="287">
        <f>'RAB Cat Summary (excl. Esc)'!J22</f>
        <v>5700000</v>
      </c>
      <c r="P134" s="287">
        <f t="shared" si="69"/>
        <v>38100000</v>
      </c>
    </row>
    <row r="135" spans="3:16" x14ac:dyDescent="0.2">
      <c r="C135" s="309" t="s">
        <v>1372</v>
      </c>
      <c r="D135" s="348">
        <f>'RAB Cat Summary (excl. Esc)'!D23</f>
        <v>5118.4216234509922</v>
      </c>
      <c r="E135" s="348">
        <f>'RAB Cat Summary (excl. Esc)'!E23</f>
        <v>0</v>
      </c>
      <c r="F135" s="287">
        <f>'RAB Cat Summary (excl. Esc)'!F23</f>
        <v>0</v>
      </c>
      <c r="G135" s="287">
        <f>'RAB Cat Summary (excl. Esc)'!G23</f>
        <v>0</v>
      </c>
      <c r="H135" s="287">
        <f>'RAB Cat Summary (excl. Esc)'!H23</f>
        <v>0</v>
      </c>
      <c r="I135" s="287">
        <f>'RAB Cat Summary (excl. Esc)'!I23</f>
        <v>0</v>
      </c>
      <c r="J135" s="287">
        <f>'RAB Cat Summary (excl. Esc)'!J23</f>
        <v>0</v>
      </c>
      <c r="P135" s="287">
        <f t="shared" si="69"/>
        <v>0</v>
      </c>
    </row>
    <row r="136" spans="3:16" x14ac:dyDescent="0.2">
      <c r="C136" s="309" t="s">
        <v>1373</v>
      </c>
      <c r="D136" s="348">
        <f>'RAB Cat Summary (excl. Esc)'!D24</f>
        <v>0</v>
      </c>
      <c r="E136" s="348">
        <f>'RAB Cat Summary (excl. Esc)'!E24</f>
        <v>0</v>
      </c>
      <c r="F136" s="287">
        <f>'RAB Cat Summary (excl. Esc)'!F24</f>
        <v>0</v>
      </c>
      <c r="G136" s="287">
        <f>'RAB Cat Summary (excl. Esc)'!G24</f>
        <v>0</v>
      </c>
      <c r="H136" s="287">
        <f>'RAB Cat Summary (excl. Esc)'!H24</f>
        <v>0</v>
      </c>
      <c r="I136" s="287">
        <f>'RAB Cat Summary (excl. Esc)'!I24</f>
        <v>0</v>
      </c>
      <c r="J136" s="287">
        <f>'RAB Cat Summary (excl. Esc)'!J24</f>
        <v>0</v>
      </c>
      <c r="P136" s="287">
        <f t="shared" si="69"/>
        <v>0</v>
      </c>
    </row>
    <row r="137" spans="3:16" x14ac:dyDescent="0.2">
      <c r="C137" s="402" t="s">
        <v>186</v>
      </c>
      <c r="D137" s="403">
        <f>SUM(D130:D136)</f>
        <v>355868788.05753559</v>
      </c>
      <c r="E137" s="403">
        <f t="shared" ref="E137:J137" si="71">SUM(E130:E136)</f>
        <v>367171030.1513285</v>
      </c>
      <c r="F137" s="404">
        <f t="shared" si="71"/>
        <v>354537664.86627555</v>
      </c>
      <c r="G137" s="404">
        <f t="shared" si="71"/>
        <v>335673437.68501163</v>
      </c>
      <c r="H137" s="404">
        <f t="shared" si="71"/>
        <v>331160040.80789167</v>
      </c>
      <c r="I137" s="404">
        <f t="shared" si="71"/>
        <v>340708103.19870347</v>
      </c>
      <c r="J137" s="404">
        <f t="shared" si="71"/>
        <v>331741372.7829681</v>
      </c>
      <c r="K137" s="280"/>
      <c r="P137" s="402">
        <f>SUM(F137:J137)</f>
        <v>1693820619.3408504</v>
      </c>
    </row>
    <row r="138" spans="3:16" x14ac:dyDescent="0.2">
      <c r="D138" s="360"/>
      <c r="E138" s="360"/>
    </row>
    <row r="139" spans="3:16" x14ac:dyDescent="0.2">
      <c r="D139" s="360"/>
      <c r="E139" s="360"/>
    </row>
    <row r="140" spans="3:16" x14ac:dyDescent="0.2">
      <c r="C140" s="378" t="s">
        <v>1363</v>
      </c>
      <c r="D140" s="350"/>
      <c r="E140" s="350"/>
      <c r="F140" s="283"/>
      <c r="G140" s="283"/>
      <c r="H140" s="280"/>
      <c r="I140" s="280"/>
      <c r="J140" s="280"/>
      <c r="K140" s="280"/>
      <c r="L140" s="280"/>
      <c r="M140" s="280"/>
      <c r="N140" s="280"/>
      <c r="O140" s="280"/>
      <c r="P140" s="280"/>
    </row>
    <row r="141" spans="3:16" x14ac:dyDescent="0.2">
      <c r="C141" s="283"/>
      <c r="D141" s="350"/>
      <c r="E141" s="350"/>
      <c r="F141" s="283"/>
      <c r="G141" s="283"/>
      <c r="H141" s="280"/>
      <c r="I141" s="280"/>
      <c r="J141" s="280"/>
      <c r="K141" s="280"/>
      <c r="L141" s="280"/>
      <c r="M141" s="280"/>
      <c r="N141" s="280"/>
      <c r="O141" s="280"/>
      <c r="P141" s="280"/>
    </row>
    <row r="142" spans="3:16" x14ac:dyDescent="0.2">
      <c r="C142" s="284" t="s">
        <v>1317</v>
      </c>
      <c r="D142" s="358" t="s">
        <v>863</v>
      </c>
      <c r="E142" s="358" t="s">
        <v>859</v>
      </c>
      <c r="F142" s="370" t="s">
        <v>864</v>
      </c>
      <c r="G142" s="370" t="s">
        <v>865</v>
      </c>
      <c r="H142" s="370" t="s">
        <v>866</v>
      </c>
      <c r="I142" s="370" t="s">
        <v>867</v>
      </c>
      <c r="J142" s="370" t="s">
        <v>868</v>
      </c>
      <c r="K142" s="280"/>
      <c r="M142" s="280"/>
      <c r="N142" s="280"/>
      <c r="O142" s="280"/>
      <c r="P142" s="285" t="s">
        <v>1318</v>
      </c>
    </row>
    <row r="143" spans="3:16" x14ac:dyDescent="0.2">
      <c r="C143" s="309" t="s">
        <v>1167</v>
      </c>
      <c r="D143" s="348">
        <f t="shared" ref="D143:J152" si="72">D97-D120</f>
        <v>0</v>
      </c>
      <c r="E143" s="348">
        <f t="shared" si="72"/>
        <v>0</v>
      </c>
      <c r="F143" s="287">
        <f t="shared" si="72"/>
        <v>17312.266213770956</v>
      </c>
      <c r="G143" s="287">
        <f t="shared" si="72"/>
        <v>56938.677772741765</v>
      </c>
      <c r="H143" s="287">
        <f t="shared" si="72"/>
        <v>82289.663123778999</v>
      </c>
      <c r="I143" s="287">
        <f t="shared" si="72"/>
        <v>78566.276810923591</v>
      </c>
      <c r="J143" s="287">
        <f t="shared" si="72"/>
        <v>115775.83291750588</v>
      </c>
      <c r="K143" s="280"/>
      <c r="M143" s="280"/>
      <c r="N143" s="280"/>
      <c r="O143" s="280"/>
      <c r="P143" s="287">
        <f t="shared" ref="P143:P159" si="73">SUM(F143:J143)</f>
        <v>350882.71683872119</v>
      </c>
    </row>
    <row r="144" spans="3:16" x14ac:dyDescent="0.2">
      <c r="C144" s="309" t="s">
        <v>1120</v>
      </c>
      <c r="D144" s="348">
        <f t="shared" si="72"/>
        <v>0</v>
      </c>
      <c r="E144" s="348">
        <f t="shared" si="72"/>
        <v>0</v>
      </c>
      <c r="F144" s="287">
        <f t="shared" si="72"/>
        <v>83865.225517168641</v>
      </c>
      <c r="G144" s="287">
        <f t="shared" si="72"/>
        <v>207390.7941198647</v>
      </c>
      <c r="H144" s="287">
        <f t="shared" si="72"/>
        <v>416881.22023883462</v>
      </c>
      <c r="I144" s="287">
        <f t="shared" si="72"/>
        <v>652888.10116814077</v>
      </c>
      <c r="J144" s="287">
        <f t="shared" si="72"/>
        <v>889259.44051240385</v>
      </c>
      <c r="K144" s="280"/>
      <c r="M144" s="280"/>
      <c r="N144" s="280"/>
      <c r="O144" s="280"/>
      <c r="P144" s="287">
        <f t="shared" si="73"/>
        <v>2250284.7815564126</v>
      </c>
    </row>
    <row r="145" spans="3:16" x14ac:dyDescent="0.2">
      <c r="C145" s="309" t="s">
        <v>1121</v>
      </c>
      <c r="D145" s="348">
        <f t="shared" si="72"/>
        <v>0</v>
      </c>
      <c r="E145" s="348">
        <f t="shared" si="72"/>
        <v>0</v>
      </c>
      <c r="F145" s="287">
        <f t="shared" si="72"/>
        <v>87752.652582123876</v>
      </c>
      <c r="G145" s="287">
        <f t="shared" si="72"/>
        <v>242676.14939899743</v>
      </c>
      <c r="H145" s="287">
        <f t="shared" si="72"/>
        <v>520626.31360545754</v>
      </c>
      <c r="I145" s="287">
        <f t="shared" si="72"/>
        <v>954591.53333225846</v>
      </c>
      <c r="J145" s="287">
        <f t="shared" si="72"/>
        <v>1193933.4864008129</v>
      </c>
      <c r="K145" s="280"/>
      <c r="M145" s="280"/>
      <c r="N145" s="280"/>
      <c r="O145" s="280"/>
      <c r="P145" s="287">
        <f t="shared" si="73"/>
        <v>2999580.1353196502</v>
      </c>
    </row>
    <row r="146" spans="3:16" x14ac:dyDescent="0.2">
      <c r="C146" s="309" t="s">
        <v>1122</v>
      </c>
      <c r="D146" s="348">
        <f t="shared" si="72"/>
        <v>0</v>
      </c>
      <c r="E146" s="348">
        <f t="shared" si="72"/>
        <v>0</v>
      </c>
      <c r="F146" s="287">
        <f t="shared" si="72"/>
        <v>5463.6493039168417</v>
      </c>
      <c r="G146" s="287">
        <f t="shared" si="72"/>
        <v>32958.345997426659</v>
      </c>
      <c r="H146" s="287">
        <f t="shared" si="72"/>
        <v>43506.743703437969</v>
      </c>
      <c r="I146" s="287">
        <f t="shared" si="72"/>
        <v>98127.777922507375</v>
      </c>
      <c r="J146" s="287">
        <f t="shared" si="72"/>
        <v>131391.9293395821</v>
      </c>
      <c r="K146" s="280"/>
      <c r="M146" s="280"/>
      <c r="N146" s="280"/>
      <c r="O146" s="280"/>
      <c r="P146" s="287">
        <f t="shared" si="73"/>
        <v>311448.44626687095</v>
      </c>
    </row>
    <row r="147" spans="3:16" x14ac:dyDescent="0.2">
      <c r="C147" s="309" t="s">
        <v>1125</v>
      </c>
      <c r="D147" s="348">
        <f t="shared" si="72"/>
        <v>0</v>
      </c>
      <c r="E147" s="348">
        <f t="shared" si="72"/>
        <v>0</v>
      </c>
      <c r="F147" s="287">
        <f t="shared" si="72"/>
        <v>11119.374460479245</v>
      </c>
      <c r="G147" s="287">
        <f t="shared" si="72"/>
        <v>33306.686239674687</v>
      </c>
      <c r="H147" s="287">
        <f t="shared" si="72"/>
        <v>65949.856613874435</v>
      </c>
      <c r="I147" s="287">
        <f t="shared" si="72"/>
        <v>105059.35712894797</v>
      </c>
      <c r="J147" s="287">
        <f t="shared" si="72"/>
        <v>142764.50809754431</v>
      </c>
      <c r="K147" s="280"/>
      <c r="M147" s="280"/>
      <c r="N147" s="280"/>
      <c r="O147" s="280"/>
      <c r="P147" s="287">
        <f t="shared" si="73"/>
        <v>358199.78254052065</v>
      </c>
    </row>
    <row r="148" spans="3:16" x14ac:dyDescent="0.2">
      <c r="C148" s="309" t="s">
        <v>1340</v>
      </c>
      <c r="D148" s="348">
        <f t="shared" si="72"/>
        <v>0</v>
      </c>
      <c r="E148" s="348">
        <f t="shared" si="72"/>
        <v>0</v>
      </c>
      <c r="F148" s="287">
        <f t="shared" si="72"/>
        <v>1228.4580061244778</v>
      </c>
      <c r="G148" s="287">
        <f t="shared" si="72"/>
        <v>2430.8387897296343</v>
      </c>
      <c r="H148" s="287">
        <f t="shared" si="72"/>
        <v>4545.8498671578709</v>
      </c>
      <c r="I148" s="287">
        <f t="shared" si="72"/>
        <v>6734.3716023673769</v>
      </c>
      <c r="J148" s="287">
        <f t="shared" si="72"/>
        <v>8347.1084441716084</v>
      </c>
      <c r="K148" s="280"/>
      <c r="M148" s="280"/>
      <c r="N148" s="280"/>
      <c r="O148" s="280"/>
      <c r="P148" s="287">
        <f t="shared" si="73"/>
        <v>23286.626709550968</v>
      </c>
    </row>
    <row r="149" spans="3:16" x14ac:dyDescent="0.2">
      <c r="C149" s="309" t="s">
        <v>1341</v>
      </c>
      <c r="D149" s="348">
        <f t="shared" si="72"/>
        <v>0</v>
      </c>
      <c r="E149" s="348">
        <f t="shared" si="72"/>
        <v>0</v>
      </c>
      <c r="F149" s="287">
        <f t="shared" si="72"/>
        <v>10847.555656015873</v>
      </c>
      <c r="G149" s="287">
        <f t="shared" si="72"/>
        <v>15144.480565135367</v>
      </c>
      <c r="H149" s="287">
        <f t="shared" si="72"/>
        <v>10387.818686245475</v>
      </c>
      <c r="I149" s="287">
        <f t="shared" si="72"/>
        <v>13737.888909150846</v>
      </c>
      <c r="J149" s="287">
        <f t="shared" si="72"/>
        <v>15954.734276948962</v>
      </c>
      <c r="K149" s="280"/>
      <c r="M149" s="280"/>
      <c r="N149" s="280"/>
      <c r="O149" s="280"/>
      <c r="P149" s="287">
        <f t="shared" si="73"/>
        <v>66072.478093496524</v>
      </c>
    </row>
    <row r="150" spans="3:16" x14ac:dyDescent="0.2">
      <c r="C150" s="309" t="s">
        <v>1188</v>
      </c>
      <c r="D150" s="348">
        <f t="shared" si="72"/>
        <v>0</v>
      </c>
      <c r="E150" s="348">
        <f t="shared" si="72"/>
        <v>0</v>
      </c>
      <c r="F150" s="287">
        <f t="shared" si="72"/>
        <v>8919.8412198573351</v>
      </c>
      <c r="G150" s="287">
        <f t="shared" si="72"/>
        <v>0</v>
      </c>
      <c r="H150" s="287">
        <f t="shared" si="72"/>
        <v>18569.951580736786</v>
      </c>
      <c r="I150" s="287">
        <f t="shared" si="72"/>
        <v>25053.900746171363</v>
      </c>
      <c r="J150" s="287">
        <f t="shared" si="72"/>
        <v>33124.015799893998</v>
      </c>
      <c r="K150" s="280"/>
      <c r="M150" s="280"/>
      <c r="N150" s="280"/>
      <c r="O150" s="280"/>
      <c r="P150" s="287">
        <f t="shared" si="73"/>
        <v>85667.709346659482</v>
      </c>
    </row>
    <row r="151" spans="3:16" x14ac:dyDescent="0.2">
      <c r="C151" s="309" t="s">
        <v>1342</v>
      </c>
      <c r="D151" s="348">
        <f t="shared" si="72"/>
        <v>0</v>
      </c>
      <c r="E151" s="348">
        <f t="shared" si="72"/>
        <v>0</v>
      </c>
      <c r="F151" s="287">
        <f t="shared" si="72"/>
        <v>0</v>
      </c>
      <c r="G151" s="287">
        <f t="shared" si="72"/>
        <v>0</v>
      </c>
      <c r="H151" s="287">
        <f t="shared" si="72"/>
        <v>0</v>
      </c>
      <c r="I151" s="287">
        <f t="shared" si="72"/>
        <v>0</v>
      </c>
      <c r="J151" s="287">
        <f t="shared" si="72"/>
        <v>0</v>
      </c>
      <c r="K151" s="280"/>
      <c r="M151" s="280"/>
      <c r="N151" s="280"/>
      <c r="O151" s="280"/>
      <c r="P151" s="287">
        <f t="shared" si="73"/>
        <v>0</v>
      </c>
    </row>
    <row r="152" spans="3:16" x14ac:dyDescent="0.2">
      <c r="C152" s="309" t="s">
        <v>1311</v>
      </c>
      <c r="D152" s="348">
        <f t="shared" si="72"/>
        <v>0</v>
      </c>
      <c r="E152" s="348">
        <f t="shared" si="72"/>
        <v>0</v>
      </c>
      <c r="F152" s="287">
        <f t="shared" si="72"/>
        <v>1008.1028522648849</v>
      </c>
      <c r="G152" s="287">
        <f t="shared" si="72"/>
        <v>2679.5403249941301</v>
      </c>
      <c r="H152" s="287">
        <f t="shared" si="72"/>
        <v>5305.7004516390152</v>
      </c>
      <c r="I152" s="287">
        <f t="shared" si="72"/>
        <v>8351.3002487239428</v>
      </c>
      <c r="J152" s="287">
        <f t="shared" si="72"/>
        <v>11041.338599964743</v>
      </c>
      <c r="K152" s="280"/>
      <c r="M152" s="280"/>
      <c r="N152" s="280"/>
      <c r="O152" s="280"/>
      <c r="P152" s="287">
        <f t="shared" si="73"/>
        <v>28385.982477586716</v>
      </c>
    </row>
    <row r="153" spans="3:16" x14ac:dyDescent="0.2">
      <c r="C153" s="413" t="s">
        <v>1375</v>
      </c>
      <c r="D153" s="414">
        <f>SUM(D143:D152)</f>
        <v>0</v>
      </c>
      <c r="E153" s="414">
        <f t="shared" ref="E153:J153" si="74">SUM(E143:E152)</f>
        <v>0</v>
      </c>
      <c r="F153" s="413">
        <f t="shared" si="74"/>
        <v>227517.12581172213</v>
      </c>
      <c r="G153" s="413">
        <f t="shared" si="74"/>
        <v>593525.51320856437</v>
      </c>
      <c r="H153" s="413">
        <f t="shared" si="74"/>
        <v>1168063.1178711627</v>
      </c>
      <c r="I153" s="413">
        <f t="shared" si="74"/>
        <v>1943110.5078691917</v>
      </c>
      <c r="J153" s="413">
        <f t="shared" si="74"/>
        <v>2541592.3943888284</v>
      </c>
      <c r="K153" s="280"/>
      <c r="M153" s="280"/>
      <c r="N153" s="280"/>
      <c r="O153" s="280"/>
      <c r="P153" s="413">
        <f t="shared" si="73"/>
        <v>6473808.6591494698</v>
      </c>
    </row>
    <row r="154" spans="3:16" x14ac:dyDescent="0.2">
      <c r="C154" s="309" t="s">
        <v>1368</v>
      </c>
      <c r="D154" s="348">
        <f t="shared" ref="D154:J154" si="75">D108-D131</f>
        <v>0</v>
      </c>
      <c r="E154" s="348">
        <f t="shared" si="75"/>
        <v>0</v>
      </c>
      <c r="F154" s="287">
        <f t="shared" si="75"/>
        <v>0</v>
      </c>
      <c r="G154" s="287">
        <f t="shared" si="75"/>
        <v>0</v>
      </c>
      <c r="H154" s="287">
        <f t="shared" si="75"/>
        <v>0</v>
      </c>
      <c r="I154" s="287">
        <f t="shared" si="75"/>
        <v>0</v>
      </c>
      <c r="J154" s="287">
        <f t="shared" si="75"/>
        <v>0</v>
      </c>
      <c r="P154" s="287">
        <f t="shared" si="73"/>
        <v>0</v>
      </c>
    </row>
    <row r="155" spans="3:16" x14ac:dyDescent="0.2">
      <c r="C155" s="309" t="s">
        <v>1369</v>
      </c>
      <c r="D155" s="348">
        <f t="shared" ref="D155:J155" si="76">D109-D132</f>
        <v>0</v>
      </c>
      <c r="E155" s="348">
        <f t="shared" si="76"/>
        <v>0</v>
      </c>
      <c r="F155" s="287">
        <f t="shared" si="76"/>
        <v>0</v>
      </c>
      <c r="G155" s="287">
        <f t="shared" si="76"/>
        <v>0</v>
      </c>
      <c r="H155" s="287">
        <f t="shared" si="76"/>
        <v>0</v>
      </c>
      <c r="I155" s="287">
        <f t="shared" si="76"/>
        <v>0</v>
      </c>
      <c r="J155" s="287">
        <f t="shared" si="76"/>
        <v>0</v>
      </c>
      <c r="P155" s="287">
        <f t="shared" si="73"/>
        <v>0</v>
      </c>
    </row>
    <row r="156" spans="3:16" x14ac:dyDescent="0.2">
      <c r="C156" s="309" t="s">
        <v>1370</v>
      </c>
      <c r="D156" s="348">
        <f t="shared" ref="D156:J156" si="77">D110-D133</f>
        <v>0</v>
      </c>
      <c r="E156" s="348">
        <f t="shared" si="77"/>
        <v>0</v>
      </c>
      <c r="F156" s="287">
        <f t="shared" si="77"/>
        <v>0</v>
      </c>
      <c r="G156" s="287">
        <f t="shared" si="77"/>
        <v>0</v>
      </c>
      <c r="H156" s="287">
        <f t="shared" si="77"/>
        <v>0</v>
      </c>
      <c r="I156" s="287">
        <f t="shared" si="77"/>
        <v>0</v>
      </c>
      <c r="J156" s="287">
        <f t="shared" si="77"/>
        <v>0</v>
      </c>
      <c r="P156" s="287">
        <f t="shared" si="73"/>
        <v>0</v>
      </c>
    </row>
    <row r="157" spans="3:16" x14ac:dyDescent="0.2">
      <c r="C157" s="309" t="s">
        <v>1371</v>
      </c>
      <c r="D157" s="348">
        <f t="shared" ref="D157:J157" si="78">D111-D134</f>
        <v>0</v>
      </c>
      <c r="E157" s="348">
        <f t="shared" si="78"/>
        <v>0</v>
      </c>
      <c r="F157" s="287">
        <f t="shared" si="78"/>
        <v>0</v>
      </c>
      <c r="G157" s="287">
        <f t="shared" si="78"/>
        <v>0</v>
      </c>
      <c r="H157" s="287">
        <f t="shared" si="78"/>
        <v>0</v>
      </c>
      <c r="I157" s="287">
        <f t="shared" si="78"/>
        <v>0</v>
      </c>
      <c r="J157" s="287">
        <f t="shared" si="78"/>
        <v>0</v>
      </c>
      <c r="P157" s="287">
        <f t="shared" si="73"/>
        <v>0</v>
      </c>
    </row>
    <row r="158" spans="3:16" x14ac:dyDescent="0.2">
      <c r="C158" s="309" t="s">
        <v>1372</v>
      </c>
      <c r="D158" s="348">
        <f t="shared" ref="D158:J158" si="79">D112-D135</f>
        <v>0</v>
      </c>
      <c r="E158" s="348">
        <f t="shared" si="79"/>
        <v>0</v>
      </c>
      <c r="F158" s="287">
        <f t="shared" si="79"/>
        <v>0</v>
      </c>
      <c r="G158" s="287">
        <f t="shared" si="79"/>
        <v>0</v>
      </c>
      <c r="H158" s="287">
        <f t="shared" si="79"/>
        <v>0</v>
      </c>
      <c r="I158" s="287">
        <f t="shared" si="79"/>
        <v>0</v>
      </c>
      <c r="J158" s="287">
        <f t="shared" si="79"/>
        <v>0</v>
      </c>
      <c r="P158" s="287">
        <f t="shared" si="73"/>
        <v>0</v>
      </c>
    </row>
    <row r="159" spans="3:16" x14ac:dyDescent="0.2">
      <c r="C159" s="309" t="s">
        <v>1373</v>
      </c>
      <c r="D159" s="348">
        <f t="shared" ref="D159:J159" si="80">D113-D136</f>
        <v>0</v>
      </c>
      <c r="E159" s="348">
        <f t="shared" si="80"/>
        <v>0</v>
      </c>
      <c r="F159" s="287">
        <f t="shared" si="80"/>
        <v>0</v>
      </c>
      <c r="G159" s="287">
        <f t="shared" si="80"/>
        <v>0</v>
      </c>
      <c r="H159" s="287">
        <f t="shared" si="80"/>
        <v>0</v>
      </c>
      <c r="I159" s="287">
        <f t="shared" si="80"/>
        <v>0</v>
      </c>
      <c r="J159" s="287">
        <f t="shared" si="80"/>
        <v>0</v>
      </c>
      <c r="P159" s="287">
        <f t="shared" si="73"/>
        <v>0</v>
      </c>
    </row>
    <row r="160" spans="3:16" x14ac:dyDescent="0.2">
      <c r="C160" s="402" t="s">
        <v>186</v>
      </c>
      <c r="D160" s="403">
        <f>SUM(D153:D159)</f>
        <v>0</v>
      </c>
      <c r="E160" s="403">
        <f t="shared" ref="E160" si="81">SUM(E153:E159)</f>
        <v>0</v>
      </c>
      <c r="F160" s="404">
        <f t="shared" ref="F160" si="82">SUM(F153:F159)</f>
        <v>227517.12581172213</v>
      </c>
      <c r="G160" s="404">
        <f t="shared" ref="G160" si="83">SUM(G153:G159)</f>
        <v>593525.51320856437</v>
      </c>
      <c r="H160" s="404">
        <f t="shared" ref="H160" si="84">SUM(H153:H159)</f>
        <v>1168063.1178711627</v>
      </c>
      <c r="I160" s="404">
        <f t="shared" ref="I160" si="85">SUM(I153:I159)</f>
        <v>1943110.5078691917</v>
      </c>
      <c r="J160" s="404">
        <f t="shared" ref="J160" si="86">SUM(J153:J159)</f>
        <v>2541592.3943888284</v>
      </c>
      <c r="P160" s="402">
        <f>SUM(F160:J160)</f>
        <v>6473808.6591494698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BED600"/>
    <pageSetUpPr fitToPage="1"/>
  </sheetPr>
  <dimension ref="A1:AU603"/>
  <sheetViews>
    <sheetView zoomScale="80" zoomScaleNormal="80" workbookViewId="0">
      <pane xSplit="3" ySplit="1" topLeftCell="H379" activePane="bottomRight" state="frozen"/>
      <selection pane="topRight" activeCell="D1" sqref="D1"/>
      <selection pane="bottomLeft" activeCell="A2" sqref="A2"/>
      <selection pane="bottomRight" activeCell="O387" sqref="O387"/>
    </sheetView>
  </sheetViews>
  <sheetFormatPr defaultColWidth="9.140625" defaultRowHeight="15" x14ac:dyDescent="0.25"/>
  <cols>
    <col min="1" max="1" width="6.85546875" style="232" bestFit="1" customWidth="1"/>
    <col min="2" max="2" width="49.140625" style="232" customWidth="1"/>
    <col min="3" max="3" width="35" style="121" customWidth="1"/>
    <col min="4" max="4" width="12.5703125" style="233" customWidth="1"/>
    <col min="5" max="8" width="12.5703125" style="234" customWidth="1"/>
    <col min="9" max="12" width="12.5703125" style="140" bestFit="1" customWidth="1"/>
    <col min="13" max="13" width="12.5703125" style="140" customWidth="1"/>
    <col min="14" max="17" width="12.5703125" style="140" bestFit="1" customWidth="1"/>
    <col min="18" max="18" width="13.7109375" style="140" customWidth="1"/>
    <col min="19" max="19" width="12.5703125" style="235" customWidth="1"/>
    <col min="20" max="23" width="12.5703125" style="236" customWidth="1"/>
    <col min="24" max="32" width="12.5703125" style="144" bestFit="1" customWidth="1"/>
    <col min="33" max="33" width="12.5703125" style="237" bestFit="1" customWidth="1"/>
    <col min="34" max="34" width="10.5703125" style="140" bestFit="1" customWidth="1"/>
    <col min="35" max="35" width="12.5703125" style="140" bestFit="1" customWidth="1"/>
    <col min="36" max="36" width="10.85546875" style="144" bestFit="1" customWidth="1"/>
    <col min="37" max="37" width="12.85546875" style="237" bestFit="1" customWidth="1"/>
    <col min="38" max="38" width="5.7109375" style="121" bestFit="1" customWidth="1"/>
    <col min="39" max="39" width="9.85546875" style="121" bestFit="1" customWidth="1"/>
    <col min="40" max="40" width="11" style="121" bestFit="1" customWidth="1"/>
    <col min="41" max="41" width="5.5703125" style="121" bestFit="1" customWidth="1"/>
    <col min="42" max="42" width="10.5703125" style="121" customWidth="1"/>
    <col min="43" max="43" width="12" style="121" bestFit="1" customWidth="1"/>
    <col min="44" max="44" width="9.7109375" style="121" bestFit="1" customWidth="1"/>
    <col min="45" max="45" width="15.140625" style="121" bestFit="1" customWidth="1"/>
    <col min="46" max="46" width="30" style="121" bestFit="1" customWidth="1"/>
    <col min="47" max="16384" width="9.140625" style="121"/>
  </cols>
  <sheetData>
    <row r="1" spans="1:47" x14ac:dyDescent="0.25">
      <c r="A1" s="205" t="s">
        <v>511</v>
      </c>
      <c r="B1" s="205" t="s">
        <v>0</v>
      </c>
      <c r="C1" s="206" t="s">
        <v>520</v>
      </c>
      <c r="D1" s="207" t="str">
        <f>Config!A39&amp;" (R)"</f>
        <v>FY15 (R)</v>
      </c>
      <c r="E1" s="208" t="str">
        <f>Config!B39&amp;" (R)"</f>
        <v>FY16 (R)</v>
      </c>
      <c r="F1" s="208" t="str">
        <f>Config!C39&amp;" (R)"</f>
        <v>FY17 (R)</v>
      </c>
      <c r="G1" s="208" t="str">
        <f>Config!D39&amp;" (R)"</f>
        <v>FY18 (R)</v>
      </c>
      <c r="H1" s="208" t="str">
        <f>Config!E39&amp;" (R)"</f>
        <v>FY19 (R)</v>
      </c>
      <c r="I1" s="209" t="str">
        <f>Config!F39&amp;" (R)"</f>
        <v>FY20 (R)</v>
      </c>
      <c r="J1" s="209" t="str">
        <f>Config!G39&amp;" (R)"</f>
        <v>FY21 (R)</v>
      </c>
      <c r="K1" s="209" t="str">
        <f>Config!H39&amp;" (R)"</f>
        <v>FY22 (R)</v>
      </c>
      <c r="L1" s="209" t="str">
        <f>Config!I39&amp;" (R)"</f>
        <v>FY23 (R)</v>
      </c>
      <c r="M1" s="209" t="str">
        <f>Config!J39&amp;" (R)"</f>
        <v>FY24 (R)</v>
      </c>
      <c r="N1" s="209" t="str">
        <f>Config!K39&amp;" (R)"</f>
        <v>FY25 (R)</v>
      </c>
      <c r="O1" s="209" t="str">
        <f>Config!L39&amp;" (R)"</f>
        <v>FY26 (R)</v>
      </c>
      <c r="P1" s="209" t="str">
        <f>Config!M39&amp;" (R)"</f>
        <v>FY27 (R)</v>
      </c>
      <c r="Q1" s="209" t="str">
        <f>Config!N39&amp;" (R)"</f>
        <v>FY28 (R)</v>
      </c>
      <c r="R1" s="210" t="str">
        <f>Config!O39&amp;" (R)"</f>
        <v>FY29 (R)</v>
      </c>
      <c r="S1" s="211" t="str">
        <f>Config!A39&amp;" (N)"</f>
        <v>FY15 (N)</v>
      </c>
      <c r="T1" s="212" t="str">
        <f>Config!B39&amp;" (N)"</f>
        <v>FY16 (N)</v>
      </c>
      <c r="U1" s="212" t="str">
        <f>Config!C39&amp;" (N)"</f>
        <v>FY17 (N)</v>
      </c>
      <c r="V1" s="212" t="str">
        <f>Config!D39&amp;" (N)"</f>
        <v>FY18 (N)</v>
      </c>
      <c r="W1" s="212" t="str">
        <f>Config!E39&amp;" (N)"</f>
        <v>FY19 (N)</v>
      </c>
      <c r="X1" s="213" t="str">
        <f>Config!F39&amp;" (N)"</f>
        <v>FY20 (N)</v>
      </c>
      <c r="Y1" s="213" t="str">
        <f>Config!G39&amp;" (N)"</f>
        <v>FY21 (N)</v>
      </c>
      <c r="Z1" s="213" t="str">
        <f>Config!H39&amp;" (N)"</f>
        <v>FY22 (N)</v>
      </c>
      <c r="AA1" s="213" t="str">
        <f>Config!I39&amp;" (N)"</f>
        <v>FY23 (N)</v>
      </c>
      <c r="AB1" s="213" t="str">
        <f>Config!J39&amp;" (N)"</f>
        <v>FY24 (N)</v>
      </c>
      <c r="AC1" s="213" t="str">
        <f>Config!K39&amp;" (N)"</f>
        <v>FY25 (N)</v>
      </c>
      <c r="AD1" s="213" t="str">
        <f>Config!L39&amp;" (N)"</f>
        <v>FY26 (N)</v>
      </c>
      <c r="AE1" s="213" t="str">
        <f>Config!M39&amp;" (N)"</f>
        <v>FY27 (N)</v>
      </c>
      <c r="AF1" s="213" t="str">
        <f>Config!N39&amp;" (N)"</f>
        <v>FY28 (N)</v>
      </c>
      <c r="AG1" s="214" t="str">
        <f>Config!O39&amp;" (N)"</f>
        <v>FY29 (N)</v>
      </c>
      <c r="AH1" s="215" t="s">
        <v>1004</v>
      </c>
      <c r="AI1" s="209" t="s">
        <v>1005</v>
      </c>
      <c r="AJ1" s="213" t="s">
        <v>1006</v>
      </c>
      <c r="AK1" s="214" t="s">
        <v>1007</v>
      </c>
      <c r="AL1" s="216" t="s">
        <v>518</v>
      </c>
      <c r="AM1" s="131" t="s">
        <v>519</v>
      </c>
      <c r="AN1" s="131" t="s">
        <v>610</v>
      </c>
      <c r="AO1" s="131" t="s">
        <v>178</v>
      </c>
      <c r="AP1" s="131" t="s">
        <v>609</v>
      </c>
      <c r="AQ1" s="131" t="s">
        <v>1089</v>
      </c>
      <c r="AR1" s="131" t="s">
        <v>1090</v>
      </c>
      <c r="AS1" s="304" t="s">
        <v>1116</v>
      </c>
      <c r="AT1" s="304" t="s">
        <v>1118</v>
      </c>
    </row>
    <row r="2" spans="1:47" x14ac:dyDescent="0.25">
      <c r="A2" s="217" t="s">
        <v>949</v>
      </c>
      <c r="B2" s="217" t="s">
        <v>948</v>
      </c>
      <c r="C2" s="123" t="s">
        <v>512</v>
      </c>
      <c r="D2" s="218">
        <f>S2/Config!A$40</f>
        <v>0</v>
      </c>
      <c r="E2" s="219">
        <f>T2/Config!B$40</f>
        <v>0</v>
      </c>
      <c r="F2" s="219">
        <f>U2/Config!C$40</f>
        <v>0</v>
      </c>
      <c r="G2" s="219">
        <f>V2/Config!D$40</f>
        <v>0</v>
      </c>
      <c r="H2" s="219">
        <f>W2/Config!E$40</f>
        <v>0</v>
      </c>
      <c r="I2" s="220">
        <v>300000</v>
      </c>
      <c r="J2" s="220">
        <v>300000</v>
      </c>
      <c r="K2" s="220">
        <v>300000</v>
      </c>
      <c r="L2" s="220">
        <v>300000</v>
      </c>
      <c r="M2" s="220">
        <v>300000</v>
      </c>
      <c r="N2" s="220">
        <v>300000</v>
      </c>
      <c r="O2" s="220">
        <v>300000</v>
      </c>
      <c r="P2" s="220">
        <v>300000</v>
      </c>
      <c r="Q2" s="220">
        <v>300000</v>
      </c>
      <c r="R2" s="221">
        <v>300000</v>
      </c>
      <c r="S2" s="222">
        <v>0</v>
      </c>
      <c r="T2" s="223">
        <v>0</v>
      </c>
      <c r="U2" s="223">
        <v>0</v>
      </c>
      <c r="V2" s="223">
        <v>0</v>
      </c>
      <c r="W2" s="223">
        <v>0</v>
      </c>
      <c r="X2" s="224">
        <f>I2*Config!F$40</f>
        <v>307500</v>
      </c>
      <c r="Y2" s="224">
        <f>J2*Config!G$40</f>
        <v>315187.5</v>
      </c>
      <c r="Z2" s="224">
        <f>K2*Config!H$40</f>
        <v>323067.18749999994</v>
      </c>
      <c r="AA2" s="224">
        <f>L2*Config!I$40</f>
        <v>331143.86718749994</v>
      </c>
      <c r="AB2" s="224">
        <f>M2*Config!J$40</f>
        <v>339422.46386718738</v>
      </c>
      <c r="AC2" s="224">
        <f>N2*Config!K$40</f>
        <v>347908.02546386706</v>
      </c>
      <c r="AD2" s="224">
        <f>O2*Config!L$40</f>
        <v>356605.72610046377</v>
      </c>
      <c r="AE2" s="224">
        <f>P2*Config!M$40</f>
        <v>365520.86925297533</v>
      </c>
      <c r="AF2" s="224">
        <f>Q2*Config!N$40</f>
        <v>374658.89098429965</v>
      </c>
      <c r="AG2" s="225">
        <f>R2*Config!O$40</f>
        <v>384025.36325890711</v>
      </c>
      <c r="AH2" s="226">
        <f t="shared" ref="AH2:AH65" si="0">SUM(I2:M2)</f>
        <v>1500000</v>
      </c>
      <c r="AI2" s="220">
        <f t="shared" ref="AI2:AI65" si="1">SUM(I2:R2)</f>
        <v>3000000</v>
      </c>
      <c r="AJ2" s="224">
        <f t="shared" ref="AJ2:AJ65" si="2">SUM(X2:AB2)</f>
        <v>1616321.0185546875</v>
      </c>
      <c r="AK2" s="225">
        <f t="shared" ref="AK2:AK65" si="3">SUM(X2:AG2)</f>
        <v>3445039.8936152006</v>
      </c>
      <c r="AL2" s="227">
        <f>IF(OR(SUM(X2:AG2)&lt;&gt;0,A2="EH"),INDEX(CASH!$B:$B,MATCH(A2,CASH!$A:$A,0)),"")</f>
        <v>190</v>
      </c>
      <c r="AM2" s="122">
        <f>AL2*VLOOKUP(C2,Config!$A$3:$C$9,3,FALSE)</f>
        <v>2850</v>
      </c>
      <c r="AN2" s="228">
        <f t="shared" ref="AN2:AN65" si="4">SUMIF($AM$2:$AM$418,"&gt;="&amp;AM2,$AJ$2:$AJ$418)/SUM($AJ$2:$AJ$418)</f>
        <v>0.65710886224375653</v>
      </c>
      <c r="AO2" s="122" t="str">
        <f>IF(ISERROR(VLOOKUP(A2,Config!$A$12:$A$32,1,FALSE)),LEFT(A2,2),"PRL")</f>
        <v>AG</v>
      </c>
      <c r="AP2" s="122" t="str">
        <f t="shared" ref="AP2:AP65" si="5">A2&amp;IF(LEFT(C2)="P",LOWER(MID(C2,11,1)),"")</f>
        <v>AGs</v>
      </c>
      <c r="AQ2" s="163" t="s">
        <v>881</v>
      </c>
      <c r="AR2" s="229" t="s">
        <v>781</v>
      </c>
      <c r="AS2" s="367" t="str">
        <f>IF(ISERROR(VLOOKUP($A2,'RAB Cat Lookup'!$B$4:$E$351,2,FALSE))=TRUE,"Unallocated",VLOOKUP($A2,'RAB Cat Lookup'!$B$4:$E$351,2,FALSE))</f>
        <v>Std</v>
      </c>
      <c r="AT2" s="367" t="str">
        <f>IF(ISERROR(VLOOKUP($A2,'RAB Cat Lookup'!$B$4:$E$351,4,FALSE))=TRUE,"Unallocated",VLOOKUP($A2,'RAB Cat Lookup'!$B$4:$E$351,4,FALSE))</f>
        <v>Substations</v>
      </c>
      <c r="AU2" s="121" t="str">
        <f>IF(AND(AT2=1,SUM(AI2&lt;&gt;0)),A2,"")</f>
        <v/>
      </c>
    </row>
    <row r="3" spans="1:47" x14ac:dyDescent="0.25">
      <c r="A3" s="217" t="s">
        <v>96</v>
      </c>
      <c r="B3" s="217" t="s">
        <v>295</v>
      </c>
      <c r="C3" s="123" t="s">
        <v>512</v>
      </c>
      <c r="D3" s="218">
        <f>S3/Config!A$40</f>
        <v>2733942.8634630069</v>
      </c>
      <c r="E3" s="219">
        <f>T3/Config!B$40</f>
        <v>1668163.1086387497</v>
      </c>
      <c r="F3" s="219">
        <f>U3/Config!C$40</f>
        <v>1595295.1290437502</v>
      </c>
      <c r="G3" s="219">
        <f>V3/Config!D$40</f>
        <v>1944069.7657500005</v>
      </c>
      <c r="H3" s="219">
        <f>W3/Config!E$40</f>
        <v>1670000</v>
      </c>
      <c r="I3" s="220">
        <v>1623650</v>
      </c>
      <c r="J3" s="220">
        <v>1563851</v>
      </c>
      <c r="K3" s="220">
        <v>1542485</v>
      </c>
      <c r="L3" s="220">
        <v>1535001</v>
      </c>
      <c r="M3" s="220">
        <v>1533069</v>
      </c>
      <c r="N3" s="220">
        <v>1533069</v>
      </c>
      <c r="O3" s="220">
        <v>1533069</v>
      </c>
      <c r="P3" s="220">
        <v>1533069</v>
      </c>
      <c r="Q3" s="220">
        <v>1533069</v>
      </c>
      <c r="R3" s="221">
        <v>1533069</v>
      </c>
      <c r="S3" s="222">
        <v>2476817.2999999998</v>
      </c>
      <c r="T3" s="223">
        <v>1549055.28</v>
      </c>
      <c r="U3" s="223">
        <v>1518424.8700000003</v>
      </c>
      <c r="V3" s="223">
        <v>1896653.4300000006</v>
      </c>
      <c r="W3" s="223">
        <v>1670000</v>
      </c>
      <c r="X3" s="224">
        <f>I3*Config!F$40</f>
        <v>1664241.2499999998</v>
      </c>
      <c r="Y3" s="224">
        <f>J3*Config!G$40</f>
        <v>1643020.9568749999</v>
      </c>
      <c r="Z3" s="224">
        <f>K3*Config!H$40</f>
        <v>1661087.6357031248</v>
      </c>
      <c r="AA3" s="224">
        <f>L3*Config!I$40</f>
        <v>1694353.8909222654</v>
      </c>
      <c r="AB3" s="224">
        <f>M3*Config!J$40</f>
        <v>1734526.8575280171</v>
      </c>
      <c r="AC3" s="224">
        <f>N3*Config!K$40</f>
        <v>1777890.0289662173</v>
      </c>
      <c r="AD3" s="224">
        <f>O3*Config!L$40</f>
        <v>1822337.2796903728</v>
      </c>
      <c r="AE3" s="224">
        <f>P3*Config!M$40</f>
        <v>1867895.7116826321</v>
      </c>
      <c r="AF3" s="224">
        <f>Q3*Config!N$40</f>
        <v>1914593.1044746975</v>
      </c>
      <c r="AG3" s="225">
        <f>R3*Config!O$40</f>
        <v>1962457.9320865651</v>
      </c>
      <c r="AH3" s="226">
        <f t="shared" si="0"/>
        <v>7798056</v>
      </c>
      <c r="AI3" s="220">
        <f t="shared" si="1"/>
        <v>15463401</v>
      </c>
      <c r="AJ3" s="224">
        <f t="shared" si="2"/>
        <v>8397230.5910284072</v>
      </c>
      <c r="AK3" s="225">
        <f t="shared" si="3"/>
        <v>17742404.647928894</v>
      </c>
      <c r="AL3" s="227">
        <f>IF(OR(SUM(X3:AG3)&lt;&gt;0,A3="EH"),INDEX(CASH!$B:$B,MATCH(A3,CASH!$A:$A,0)),"")</f>
        <v>140</v>
      </c>
      <c r="AM3" s="122">
        <f>AL3*VLOOKUP(C3,Config!$A$3:$C$9,3,FALSE)</f>
        <v>2100</v>
      </c>
      <c r="AN3" s="228">
        <f t="shared" si="4"/>
        <v>0.77812514139210753</v>
      </c>
      <c r="AO3" s="122" t="str">
        <f>IF(ISERROR(VLOOKUP(A3,Config!$A$12:$A$32,1,FALSE)),LEFT(A3,2),"PRL")</f>
        <v>AR</v>
      </c>
      <c r="AP3" s="122" t="str">
        <f t="shared" si="5"/>
        <v>ARs</v>
      </c>
      <c r="AQ3" s="163" t="s">
        <v>1094</v>
      </c>
      <c r="AR3" s="229" t="s">
        <v>781</v>
      </c>
      <c r="AS3" s="367" t="str">
        <f>IF(ISERROR(VLOOKUP($A3,'RAB Cat Lookup'!$B$4:$E$351,2,FALSE))=TRUE,"Unallocated",VLOOKUP($A3,'RAB Cat Lookup'!$B$4:$E$351,2,FALSE))</f>
        <v>Std</v>
      </c>
      <c r="AT3" s="367" t="str">
        <f>IF(ISERROR(VLOOKUP($A3,'RAB Cat Lookup'!$B$4:$E$351,4,FALSE))=TRUE,"Unallocated",VLOOKUP($A3,'RAB Cat Lookup'!$B$4:$E$351,4,FALSE))</f>
        <v>Distribution lines and cables</v>
      </c>
      <c r="AU3" s="121" t="str">
        <f t="shared" ref="AU3:AU66" si="6">IF(AND(AT3=1,SUM(AI3&lt;&gt;0)),A3,"")</f>
        <v/>
      </c>
    </row>
    <row r="4" spans="1:47" x14ac:dyDescent="0.25">
      <c r="A4" s="217" t="s">
        <v>396</v>
      </c>
      <c r="B4" s="217" t="s">
        <v>521</v>
      </c>
      <c r="C4" s="123" t="s">
        <v>512</v>
      </c>
      <c r="D4" s="218">
        <f>S4/Config!A$40</f>
        <v>305769.37230529677</v>
      </c>
      <c r="E4" s="219">
        <f>T4/Config!B$40</f>
        <v>886.22713984374991</v>
      </c>
      <c r="F4" s="219">
        <f>U4/Config!C$40</f>
        <v>0</v>
      </c>
      <c r="G4" s="219">
        <f>V4/Config!D$40</f>
        <v>0</v>
      </c>
      <c r="H4" s="219">
        <f>W4/Config!E$40</f>
        <v>0</v>
      </c>
      <c r="I4" s="220">
        <v>0</v>
      </c>
      <c r="J4" s="220">
        <v>0</v>
      </c>
      <c r="K4" s="220">
        <v>0</v>
      </c>
      <c r="L4" s="220">
        <v>0</v>
      </c>
      <c r="M4" s="220">
        <v>0</v>
      </c>
      <c r="N4" s="220">
        <v>0</v>
      </c>
      <c r="O4" s="220">
        <v>0</v>
      </c>
      <c r="P4" s="220">
        <v>0</v>
      </c>
      <c r="Q4" s="220">
        <v>0</v>
      </c>
      <c r="R4" s="221">
        <v>0</v>
      </c>
      <c r="S4" s="222">
        <v>277011.95999999996</v>
      </c>
      <c r="T4" s="223">
        <v>822.95</v>
      </c>
      <c r="U4" s="223">
        <v>0</v>
      </c>
      <c r="V4" s="223">
        <v>0</v>
      </c>
      <c r="W4" s="223">
        <v>0</v>
      </c>
      <c r="X4" s="224">
        <f>I4*Config!F$40</f>
        <v>0</v>
      </c>
      <c r="Y4" s="224">
        <f>J4*Config!G$40</f>
        <v>0</v>
      </c>
      <c r="Z4" s="224">
        <f>K4*Config!H$40</f>
        <v>0</v>
      </c>
      <c r="AA4" s="224">
        <f>L4*Config!I$40</f>
        <v>0</v>
      </c>
      <c r="AB4" s="224">
        <f>M4*Config!J$40</f>
        <v>0</v>
      </c>
      <c r="AC4" s="224">
        <f>N4*Config!K$40</f>
        <v>0</v>
      </c>
      <c r="AD4" s="224">
        <f>O4*Config!L$40</f>
        <v>0</v>
      </c>
      <c r="AE4" s="224">
        <f>P4*Config!M$40</f>
        <v>0</v>
      </c>
      <c r="AF4" s="224">
        <f>Q4*Config!N$40</f>
        <v>0</v>
      </c>
      <c r="AG4" s="225">
        <f>R4*Config!O$40</f>
        <v>0</v>
      </c>
      <c r="AH4" s="226">
        <f t="shared" si="0"/>
        <v>0</v>
      </c>
      <c r="AI4" s="220">
        <f t="shared" si="1"/>
        <v>0</v>
      </c>
      <c r="AJ4" s="224">
        <f t="shared" si="2"/>
        <v>0</v>
      </c>
      <c r="AK4" s="225">
        <f t="shared" si="3"/>
        <v>0</v>
      </c>
      <c r="AL4" s="227" t="str">
        <f>IF(OR(SUM(X4:AG4)&lt;&gt;0,A4="EH"),INDEX(CASH!$B:$B,MATCH(A4,CASH!$A:$A,0)),"")</f>
        <v/>
      </c>
      <c r="AM4" s="230">
        <v>4950</v>
      </c>
      <c r="AN4" s="228">
        <f t="shared" si="4"/>
        <v>0.12479849538211955</v>
      </c>
      <c r="AO4" s="122" t="str">
        <f>IF(ISERROR(VLOOKUP(A4,Config!$A$12:$A$32,1,FALSE)),LEFT(A4,2),"PRL")</f>
        <v>AU</v>
      </c>
      <c r="AP4" s="122" t="str">
        <f t="shared" si="5"/>
        <v>AU002s</v>
      </c>
      <c r="AQ4" s="163" t="s">
        <v>882</v>
      </c>
      <c r="AR4" s="229" t="s">
        <v>781</v>
      </c>
      <c r="AS4" s="367" t="str">
        <f>IF(ISERROR(VLOOKUP($A4,'RAB Cat Lookup'!$B$4:$E$351,2,FALSE))=TRUE,"Unallocated",VLOOKUP($A4,'RAB Cat Lookup'!$B$4:$E$351,2,FALSE))</f>
        <v>Unallocated</v>
      </c>
      <c r="AT4" s="367" t="str">
        <f>IF(ISERROR(VLOOKUP($A4,'RAB Cat Lookup'!$B$4:$E$351,4,FALSE))=TRUE,"Unallocated",VLOOKUP($A4,'RAB Cat Lookup'!$B$4:$E$351,4,FALSE))</f>
        <v>Unallocated</v>
      </c>
      <c r="AU4" s="121" t="str">
        <f t="shared" si="6"/>
        <v/>
      </c>
    </row>
    <row r="5" spans="1:47" x14ac:dyDescent="0.25">
      <c r="A5" s="217" t="s">
        <v>57</v>
      </c>
      <c r="B5" s="217" t="s">
        <v>873</v>
      </c>
      <c r="C5" s="123" t="s">
        <v>512</v>
      </c>
      <c r="D5" s="218">
        <f>S5/Config!A$40</f>
        <v>116685.52873911326</v>
      </c>
      <c r="E5" s="219">
        <f>T5/Config!B$40</f>
        <v>1122999.6893570309</v>
      </c>
      <c r="F5" s="219">
        <f>U5/Config!C$40</f>
        <v>1111472.3986437514</v>
      </c>
      <c r="G5" s="219">
        <f>V5/Config!D$40</f>
        <v>2960666.2417499996</v>
      </c>
      <c r="H5" s="219">
        <f>W5/Config!E$40</f>
        <v>714162</v>
      </c>
      <c r="I5" s="220">
        <v>2180000</v>
      </c>
      <c r="J5" s="220">
        <v>2180000</v>
      </c>
      <c r="K5" s="220">
        <v>2180000</v>
      </c>
      <c r="L5" s="220">
        <v>2180000</v>
      </c>
      <c r="M5" s="220">
        <v>2180000</v>
      </c>
      <c r="N5" s="220">
        <v>2180000</v>
      </c>
      <c r="O5" s="220">
        <v>2180000</v>
      </c>
      <c r="P5" s="220">
        <v>2180000</v>
      </c>
      <c r="Q5" s="220">
        <v>2180000</v>
      </c>
      <c r="R5" s="221">
        <v>2180000</v>
      </c>
      <c r="S5" s="222">
        <v>105711.33</v>
      </c>
      <c r="T5" s="223">
        <v>1042816.8499999997</v>
      </c>
      <c r="U5" s="223">
        <v>1057915.4300000013</v>
      </c>
      <c r="V5" s="223">
        <v>2888454.8699999996</v>
      </c>
      <c r="W5" s="223">
        <v>714162</v>
      </c>
      <c r="X5" s="224">
        <f>I5*Config!F$40</f>
        <v>2234500</v>
      </c>
      <c r="Y5" s="224">
        <f>J5*Config!G$40</f>
        <v>2290362.5</v>
      </c>
      <c r="Z5" s="224">
        <f>K5*Config!H$40</f>
        <v>2347621.5624999995</v>
      </c>
      <c r="AA5" s="224">
        <f>L5*Config!I$40</f>
        <v>2406312.1015624995</v>
      </c>
      <c r="AB5" s="224">
        <f>M5*Config!J$40</f>
        <v>2466469.9041015618</v>
      </c>
      <c r="AC5" s="224">
        <f>N5*Config!K$40</f>
        <v>2528131.6517041004</v>
      </c>
      <c r="AD5" s="224">
        <f>O5*Config!L$40</f>
        <v>2591334.9429967031</v>
      </c>
      <c r="AE5" s="224">
        <f>P5*Config!M$40</f>
        <v>2656118.3165716208</v>
      </c>
      <c r="AF5" s="224">
        <f>Q5*Config!N$40</f>
        <v>2722521.2744859108</v>
      </c>
      <c r="AG5" s="225">
        <f>R5*Config!O$40</f>
        <v>2790584.3063480584</v>
      </c>
      <c r="AH5" s="226">
        <f t="shared" si="0"/>
        <v>10900000</v>
      </c>
      <c r="AI5" s="220">
        <f t="shared" si="1"/>
        <v>21800000</v>
      </c>
      <c r="AJ5" s="224">
        <f t="shared" si="2"/>
        <v>11745266.068164062</v>
      </c>
      <c r="AK5" s="225">
        <f t="shared" si="3"/>
        <v>25033956.560270455</v>
      </c>
      <c r="AL5" s="227">
        <f>IF(OR(SUM(X5:AG5)&lt;&gt;0,A5="EH"),INDEX(CASH!$B:$B,MATCH(A5,CASH!$A:$A,0)),"")</f>
        <v>220</v>
      </c>
      <c r="AM5" s="122">
        <f>AL5*VLOOKUP(C5,Config!$A$3:$C$9,3,FALSE)</f>
        <v>3300</v>
      </c>
      <c r="AN5" s="228">
        <f t="shared" si="4"/>
        <v>0.53992680800092707</v>
      </c>
      <c r="AO5" s="122" t="str">
        <f>IF(ISERROR(VLOOKUP(A5,Config!$A$12:$A$32,1,FALSE)),LEFT(A5,2),"PRL")</f>
        <v>AU</v>
      </c>
      <c r="AP5" s="122" t="str">
        <f t="shared" si="5"/>
        <v>AU004s</v>
      </c>
      <c r="AQ5" s="163" t="s">
        <v>882</v>
      </c>
      <c r="AR5" s="229" t="s">
        <v>781</v>
      </c>
      <c r="AS5" s="367" t="str">
        <f>IF(ISERROR(VLOOKUP($A5,'RAB Cat Lookup'!$B$4:$E$351,2,FALSE))=TRUE,"Unallocated",VLOOKUP($A5,'RAB Cat Lookup'!$B$4:$E$351,2,FALSE))</f>
        <v>Std</v>
      </c>
      <c r="AT5" s="367" t="str">
        <f>IF(ISERROR(VLOOKUP($A5,'RAB Cat Lookup'!$B$4:$E$351,4,FALSE))=TRUE,"Unallocated",VLOOKUP($A5,'RAB Cat Lookup'!$B$4:$E$351,4,FALSE))</f>
        <v>Substations</v>
      </c>
      <c r="AU5" s="121" t="str">
        <f t="shared" si="6"/>
        <v/>
      </c>
    </row>
    <row r="6" spans="1:47" x14ac:dyDescent="0.25">
      <c r="A6" s="217" t="s">
        <v>716</v>
      </c>
      <c r="B6" s="217" t="s">
        <v>727</v>
      </c>
      <c r="C6" s="123" t="s">
        <v>512</v>
      </c>
      <c r="D6" s="218">
        <f>S6/Config!A$40</f>
        <v>0</v>
      </c>
      <c r="E6" s="219">
        <f>T6/Config!B$40</f>
        <v>24273.965431093748</v>
      </c>
      <c r="F6" s="219">
        <f>U6/Config!C$40</f>
        <v>0</v>
      </c>
      <c r="G6" s="219">
        <f>V6/Config!D$40</f>
        <v>0</v>
      </c>
      <c r="H6" s="219">
        <f>W6/Config!E$40</f>
        <v>0</v>
      </c>
      <c r="I6" s="220">
        <v>0</v>
      </c>
      <c r="J6" s="220">
        <v>0</v>
      </c>
      <c r="K6" s="220">
        <v>0</v>
      </c>
      <c r="L6" s="220">
        <v>0</v>
      </c>
      <c r="M6" s="220">
        <v>0</v>
      </c>
      <c r="N6" s="220">
        <v>0</v>
      </c>
      <c r="O6" s="220">
        <v>0</v>
      </c>
      <c r="P6" s="220">
        <v>0</v>
      </c>
      <c r="Q6" s="220">
        <v>0</v>
      </c>
      <c r="R6" s="221">
        <v>0</v>
      </c>
      <c r="S6" s="222">
        <v>0</v>
      </c>
      <c r="T6" s="223">
        <v>22540.79</v>
      </c>
      <c r="U6" s="223">
        <v>0</v>
      </c>
      <c r="V6" s="223">
        <v>0</v>
      </c>
      <c r="W6" s="223">
        <v>0</v>
      </c>
      <c r="X6" s="224">
        <f>I6*Config!F$40</f>
        <v>0</v>
      </c>
      <c r="Y6" s="224">
        <f>J6*Config!G$40</f>
        <v>0</v>
      </c>
      <c r="Z6" s="224">
        <f>K6*Config!H$40</f>
        <v>0</v>
      </c>
      <c r="AA6" s="224">
        <f>L6*Config!I$40</f>
        <v>0</v>
      </c>
      <c r="AB6" s="224">
        <f>M6*Config!J$40</f>
        <v>0</v>
      </c>
      <c r="AC6" s="224">
        <f>N6*Config!K$40</f>
        <v>0</v>
      </c>
      <c r="AD6" s="224">
        <f>O6*Config!L$40</f>
        <v>0</v>
      </c>
      <c r="AE6" s="224">
        <f>P6*Config!M$40</f>
        <v>0</v>
      </c>
      <c r="AF6" s="224">
        <f>Q6*Config!N$40</f>
        <v>0</v>
      </c>
      <c r="AG6" s="225">
        <f>R6*Config!O$40</f>
        <v>0</v>
      </c>
      <c r="AH6" s="226">
        <f t="shared" si="0"/>
        <v>0</v>
      </c>
      <c r="AI6" s="220">
        <f t="shared" si="1"/>
        <v>0</v>
      </c>
      <c r="AJ6" s="224">
        <f t="shared" si="2"/>
        <v>0</v>
      </c>
      <c r="AK6" s="225">
        <f t="shared" si="3"/>
        <v>0</v>
      </c>
      <c r="AL6" s="227" t="str">
        <f>IF(OR(SUM(X6:AG6)&lt;&gt;0,A6="EH"),INDEX(CASH!$B:$B,MATCH(A6,CASH!$A:$A,0)),"")</f>
        <v/>
      </c>
      <c r="AM6" s="231">
        <v>4950</v>
      </c>
      <c r="AN6" s="228">
        <f t="shared" si="4"/>
        <v>0.12479849538211955</v>
      </c>
      <c r="AO6" s="122" t="str">
        <f>IF(ISERROR(VLOOKUP(A6,Config!$A$12:$A$32,1,FALSE)),LEFT(A6,2),"PRL")</f>
        <v>AU</v>
      </c>
      <c r="AP6" s="122" t="str">
        <f t="shared" si="5"/>
        <v>AU008s</v>
      </c>
      <c r="AQ6" s="163" t="s">
        <v>882</v>
      </c>
      <c r="AR6" s="229" t="s">
        <v>781</v>
      </c>
      <c r="AS6" s="367" t="str">
        <f>IF(ISERROR(VLOOKUP($A6,'RAB Cat Lookup'!$B$4:$E$351,2,FALSE))=TRUE,"Unallocated",VLOOKUP($A6,'RAB Cat Lookup'!$B$4:$E$351,2,FALSE))</f>
        <v>Unallocated</v>
      </c>
      <c r="AT6" s="367" t="str">
        <f>IF(ISERROR(VLOOKUP($A6,'RAB Cat Lookup'!$B$4:$E$351,4,FALSE))=TRUE,"Unallocated",VLOOKUP($A6,'RAB Cat Lookup'!$B$4:$E$351,4,FALSE))</f>
        <v>Unallocated</v>
      </c>
      <c r="AU6" s="121" t="str">
        <f t="shared" si="6"/>
        <v/>
      </c>
    </row>
    <row r="7" spans="1:47" x14ac:dyDescent="0.25">
      <c r="A7" s="217" t="s">
        <v>58</v>
      </c>
      <c r="B7" s="217" t="s">
        <v>272</v>
      </c>
      <c r="C7" s="123" t="s">
        <v>512</v>
      </c>
      <c r="D7" s="218">
        <f>S7/Config!A$40</f>
        <v>1686876.220876015</v>
      </c>
      <c r="E7" s="219">
        <f>T7/Config!B$40</f>
        <v>557786.49427203112</v>
      </c>
      <c r="F7" s="219">
        <f>U7/Config!C$40</f>
        <v>812095.67021874979</v>
      </c>
      <c r="G7" s="219">
        <f>V7/Config!D$40</f>
        <v>1213077.5882500003</v>
      </c>
      <c r="H7" s="219">
        <f>W7/Config!E$40</f>
        <v>978004</v>
      </c>
      <c r="I7" s="220">
        <v>1110000</v>
      </c>
      <c r="J7" s="220">
        <v>1110000</v>
      </c>
      <c r="K7" s="220">
        <v>2110000</v>
      </c>
      <c r="L7" s="220">
        <v>2110000</v>
      </c>
      <c r="M7" s="220">
        <v>1110000</v>
      </c>
      <c r="N7" s="220">
        <v>1110000</v>
      </c>
      <c r="O7" s="220">
        <v>1110000</v>
      </c>
      <c r="P7" s="220">
        <v>2110000</v>
      </c>
      <c r="Q7" s="220">
        <v>2110000</v>
      </c>
      <c r="R7" s="221">
        <v>1110000</v>
      </c>
      <c r="S7" s="222">
        <v>1528226.5999999999</v>
      </c>
      <c r="T7" s="223">
        <v>517960.20999999996</v>
      </c>
      <c r="U7" s="223">
        <v>772964.34999999986</v>
      </c>
      <c r="V7" s="223">
        <v>1183490.3300000003</v>
      </c>
      <c r="W7" s="223">
        <v>978004</v>
      </c>
      <c r="X7" s="224">
        <f>I7*Config!F$40</f>
        <v>1137750</v>
      </c>
      <c r="Y7" s="224">
        <f>J7*Config!G$40</f>
        <v>1166193.75</v>
      </c>
      <c r="Z7" s="224">
        <f>K7*Config!H$40</f>
        <v>2272239.2187499995</v>
      </c>
      <c r="AA7" s="224">
        <f>L7*Config!I$40</f>
        <v>2329045.1992187495</v>
      </c>
      <c r="AB7" s="224">
        <f>M7*Config!J$40</f>
        <v>1255863.1163085934</v>
      </c>
      <c r="AC7" s="224">
        <f>N7*Config!K$40</f>
        <v>1287259.6942163082</v>
      </c>
      <c r="AD7" s="224">
        <f>O7*Config!L$40</f>
        <v>1319441.1865717159</v>
      </c>
      <c r="AE7" s="224">
        <f>P7*Config!M$40</f>
        <v>2570830.1137459264</v>
      </c>
      <c r="AF7" s="224">
        <f>Q7*Config!N$40</f>
        <v>2635100.8665895741</v>
      </c>
      <c r="AG7" s="225">
        <f>R7*Config!O$40</f>
        <v>1420893.8440579565</v>
      </c>
      <c r="AH7" s="226">
        <f t="shared" si="0"/>
        <v>7550000</v>
      </c>
      <c r="AI7" s="220">
        <f t="shared" si="1"/>
        <v>15100000</v>
      </c>
      <c r="AJ7" s="224">
        <f t="shared" si="2"/>
        <v>8161091.2842773432</v>
      </c>
      <c r="AK7" s="225">
        <f t="shared" si="3"/>
        <v>17394616.989458822</v>
      </c>
      <c r="AL7" s="227">
        <f>IF(OR(SUM(X7:AG7)&lt;&gt;0,A7="EH"),INDEX(CASH!$B:$B,MATCH(A7,CASH!$A:$A,0)),"")</f>
        <v>310</v>
      </c>
      <c r="AM7" s="122">
        <f>AL7*VLOOKUP(C7,Config!$A$3:$C$9,3,FALSE)</f>
        <v>4650</v>
      </c>
      <c r="AN7" s="228">
        <f t="shared" si="4"/>
        <v>0.2087661061020025</v>
      </c>
      <c r="AO7" s="122" t="str">
        <f>IF(ISERROR(VLOOKUP(A7,Config!$A$12:$A$32,1,FALSE)),LEFT(A7,2),"PRL")</f>
        <v>AU</v>
      </c>
      <c r="AP7" s="122" t="str">
        <f t="shared" si="5"/>
        <v>AU013s</v>
      </c>
      <c r="AQ7" s="163" t="s">
        <v>882</v>
      </c>
      <c r="AR7" s="229" t="s">
        <v>781</v>
      </c>
      <c r="AS7" s="367" t="str">
        <f>IF(ISERROR(VLOOKUP($A7,'RAB Cat Lookup'!$B$4:$E$351,2,FALSE))=TRUE,"Unallocated",VLOOKUP($A7,'RAB Cat Lookup'!$B$4:$E$351,2,FALSE))</f>
        <v>Std</v>
      </c>
      <c r="AT7" s="367" t="str">
        <f>IF(ISERROR(VLOOKUP($A7,'RAB Cat Lookup'!$B$4:$E$351,4,FALSE))=TRUE,"Unallocated",VLOOKUP($A7,'RAB Cat Lookup'!$B$4:$E$351,4,FALSE))</f>
        <v>Substations</v>
      </c>
      <c r="AU7" s="121" t="str">
        <f t="shared" si="6"/>
        <v/>
      </c>
    </row>
    <row r="8" spans="1:47" x14ac:dyDescent="0.25">
      <c r="A8" s="217" t="s">
        <v>507</v>
      </c>
      <c r="B8" s="217" t="s">
        <v>522</v>
      </c>
      <c r="C8" s="123" t="s">
        <v>512</v>
      </c>
      <c r="D8" s="218">
        <f>S8/Config!A$40</f>
        <v>822.37371790234351</v>
      </c>
      <c r="E8" s="219">
        <f>T8/Config!B$40</f>
        <v>0</v>
      </c>
      <c r="F8" s="219">
        <f>U8/Config!C$40</f>
        <v>0</v>
      </c>
      <c r="G8" s="219">
        <f>V8/Config!D$40</f>
        <v>0</v>
      </c>
      <c r="H8" s="219">
        <f>W8/Config!E$40</f>
        <v>0</v>
      </c>
      <c r="I8" s="220">
        <v>0</v>
      </c>
      <c r="J8" s="220">
        <v>0</v>
      </c>
      <c r="K8" s="220">
        <v>0</v>
      </c>
      <c r="L8" s="220">
        <v>0</v>
      </c>
      <c r="M8" s="220">
        <v>0</v>
      </c>
      <c r="N8" s="220">
        <v>0</v>
      </c>
      <c r="O8" s="220">
        <v>0</v>
      </c>
      <c r="P8" s="220">
        <v>0</v>
      </c>
      <c r="Q8" s="220">
        <v>0</v>
      </c>
      <c r="R8" s="221">
        <v>0</v>
      </c>
      <c r="S8" s="222">
        <v>745.03</v>
      </c>
      <c r="T8" s="223">
        <v>0</v>
      </c>
      <c r="U8" s="223">
        <v>0</v>
      </c>
      <c r="V8" s="223">
        <v>0</v>
      </c>
      <c r="W8" s="223">
        <v>0</v>
      </c>
      <c r="X8" s="224">
        <f>I8*Config!F$40</f>
        <v>0</v>
      </c>
      <c r="Y8" s="224">
        <f>J8*Config!G$40</f>
        <v>0</v>
      </c>
      <c r="Z8" s="224">
        <f>K8*Config!H$40</f>
        <v>0</v>
      </c>
      <c r="AA8" s="224">
        <f>L8*Config!I$40</f>
        <v>0</v>
      </c>
      <c r="AB8" s="224">
        <f>M8*Config!J$40</f>
        <v>0</v>
      </c>
      <c r="AC8" s="224">
        <f>N8*Config!K$40</f>
        <v>0</v>
      </c>
      <c r="AD8" s="224">
        <f>O8*Config!L$40</f>
        <v>0</v>
      </c>
      <c r="AE8" s="224">
        <f>P8*Config!M$40</f>
        <v>0</v>
      </c>
      <c r="AF8" s="224">
        <f>Q8*Config!N$40</f>
        <v>0</v>
      </c>
      <c r="AG8" s="225">
        <f>R8*Config!O$40</f>
        <v>0</v>
      </c>
      <c r="AH8" s="226">
        <f t="shared" si="0"/>
        <v>0</v>
      </c>
      <c r="AI8" s="220">
        <f t="shared" si="1"/>
        <v>0</v>
      </c>
      <c r="AJ8" s="224">
        <f t="shared" si="2"/>
        <v>0</v>
      </c>
      <c r="AK8" s="225">
        <f t="shared" si="3"/>
        <v>0</v>
      </c>
      <c r="AL8" s="227" t="str">
        <f>IF(OR(SUM(X8:AG8)&lt;&gt;0,A8="EH"),INDEX(CASH!$B:$B,MATCH(A8,CASH!$A:$A,0)),"")</f>
        <v/>
      </c>
      <c r="AM8" s="231">
        <v>4950</v>
      </c>
      <c r="AN8" s="228">
        <f t="shared" si="4"/>
        <v>0.12479849538211955</v>
      </c>
      <c r="AO8" s="122" t="str">
        <f>IF(ISERROR(VLOOKUP(A8,Config!$A$12:$A$32,1,FALSE)),LEFT(A8,2),"PRL")</f>
        <v>AU</v>
      </c>
      <c r="AP8" s="122" t="str">
        <f t="shared" si="5"/>
        <v>AU014s</v>
      </c>
      <c r="AQ8" s="163" t="s">
        <v>882</v>
      </c>
      <c r="AR8" s="229" t="s">
        <v>781</v>
      </c>
      <c r="AS8" s="367" t="str">
        <f>IF(ISERROR(VLOOKUP($A8,'RAB Cat Lookup'!$B$4:$E$351,2,FALSE))=TRUE,"Unallocated",VLOOKUP($A8,'RAB Cat Lookup'!$B$4:$E$351,2,FALSE))</f>
        <v>Unallocated</v>
      </c>
      <c r="AT8" s="367" t="str">
        <f>IF(ISERROR(VLOOKUP($A8,'RAB Cat Lookup'!$B$4:$E$351,4,FALSE))=TRUE,"Unallocated",VLOOKUP($A8,'RAB Cat Lookup'!$B$4:$E$351,4,FALSE))</f>
        <v>Unallocated</v>
      </c>
      <c r="AU8" s="121" t="str">
        <f t="shared" si="6"/>
        <v/>
      </c>
    </row>
    <row r="9" spans="1:47" x14ac:dyDescent="0.25">
      <c r="A9" s="217" t="s">
        <v>59</v>
      </c>
      <c r="B9" s="217" t="s">
        <v>468</v>
      </c>
      <c r="C9" s="123" t="s">
        <v>512</v>
      </c>
      <c r="D9" s="218">
        <f>S9/Config!A$40</f>
        <v>19982.137110792966</v>
      </c>
      <c r="E9" s="219">
        <f>T9/Config!B$40</f>
        <v>0</v>
      </c>
      <c r="F9" s="219">
        <f>U9/Config!C$40</f>
        <v>0</v>
      </c>
      <c r="G9" s="219">
        <f>V9/Config!D$40</f>
        <v>0</v>
      </c>
      <c r="H9" s="219">
        <f>W9/Config!E$40</f>
        <v>0</v>
      </c>
      <c r="I9" s="220">
        <v>0</v>
      </c>
      <c r="J9" s="220">
        <v>0</v>
      </c>
      <c r="K9" s="220">
        <v>0</v>
      </c>
      <c r="L9" s="220">
        <v>0</v>
      </c>
      <c r="M9" s="220">
        <v>0</v>
      </c>
      <c r="N9" s="220">
        <v>0</v>
      </c>
      <c r="O9" s="220">
        <v>0</v>
      </c>
      <c r="P9" s="220">
        <v>0</v>
      </c>
      <c r="Q9" s="220">
        <v>0</v>
      </c>
      <c r="R9" s="221">
        <v>0</v>
      </c>
      <c r="S9" s="222">
        <v>18102.830000000002</v>
      </c>
      <c r="T9" s="223">
        <v>0</v>
      </c>
      <c r="U9" s="223">
        <v>0</v>
      </c>
      <c r="V9" s="223">
        <v>0</v>
      </c>
      <c r="W9" s="223">
        <v>0</v>
      </c>
      <c r="X9" s="224">
        <f>I9*Config!F$40</f>
        <v>0</v>
      </c>
      <c r="Y9" s="224">
        <f>J9*Config!G$40</f>
        <v>0</v>
      </c>
      <c r="Z9" s="224">
        <f>K9*Config!H$40</f>
        <v>0</v>
      </c>
      <c r="AA9" s="224">
        <f>L9*Config!I$40</f>
        <v>0</v>
      </c>
      <c r="AB9" s="224">
        <f>M9*Config!J$40</f>
        <v>0</v>
      </c>
      <c r="AC9" s="224">
        <f>N9*Config!K$40</f>
        <v>0</v>
      </c>
      <c r="AD9" s="224">
        <f>O9*Config!L$40</f>
        <v>0</v>
      </c>
      <c r="AE9" s="224">
        <f>P9*Config!M$40</f>
        <v>0</v>
      </c>
      <c r="AF9" s="224">
        <f>Q9*Config!N$40</f>
        <v>0</v>
      </c>
      <c r="AG9" s="225">
        <f>R9*Config!O$40</f>
        <v>0</v>
      </c>
      <c r="AH9" s="226">
        <f t="shared" si="0"/>
        <v>0</v>
      </c>
      <c r="AI9" s="220">
        <f t="shared" si="1"/>
        <v>0</v>
      </c>
      <c r="AJ9" s="224">
        <f t="shared" si="2"/>
        <v>0</v>
      </c>
      <c r="AK9" s="225">
        <f t="shared" si="3"/>
        <v>0</v>
      </c>
      <c r="AL9" s="227" t="str">
        <f>IF(OR(SUM(X9:AG9)&lt;&gt;0,A9="EH"),INDEX(CASH!$B:$B,MATCH(A9,CASH!$A:$A,0)),"")</f>
        <v/>
      </c>
      <c r="AM9" s="230">
        <v>2250</v>
      </c>
      <c r="AN9" s="228">
        <f t="shared" si="4"/>
        <v>0.70421301635901934</v>
      </c>
      <c r="AO9" s="122" t="str">
        <f>IF(ISERROR(VLOOKUP(A9,Config!$A$12:$A$32,1,FALSE)),LEFT(A9,2),"PRL")</f>
        <v>AU</v>
      </c>
      <c r="AP9" s="122" t="str">
        <f t="shared" si="5"/>
        <v>AU016s</v>
      </c>
      <c r="AQ9" s="163" t="s">
        <v>882</v>
      </c>
      <c r="AR9" s="229" t="s">
        <v>781</v>
      </c>
      <c r="AS9" s="367" t="str">
        <f>IF(ISERROR(VLOOKUP($A9,'RAB Cat Lookup'!$B$4:$E$351,2,FALSE))=TRUE,"Unallocated",VLOOKUP($A9,'RAB Cat Lookup'!$B$4:$E$351,2,FALSE))</f>
        <v>Std</v>
      </c>
      <c r="AT9" s="367" t="str">
        <f>IF(ISERROR(VLOOKUP($A9,'RAB Cat Lookup'!$B$4:$E$351,4,FALSE))=TRUE,"Unallocated",VLOOKUP($A9,'RAB Cat Lookup'!$B$4:$E$351,4,FALSE))</f>
        <v>Substations</v>
      </c>
      <c r="AU9" s="121" t="str">
        <f t="shared" si="6"/>
        <v/>
      </c>
    </row>
    <row r="10" spans="1:47" x14ac:dyDescent="0.25">
      <c r="A10" s="217" t="s">
        <v>395</v>
      </c>
      <c r="B10" s="217" t="s">
        <v>523</v>
      </c>
      <c r="C10" s="123" t="s">
        <v>512</v>
      </c>
      <c r="D10" s="218">
        <f>S10/Config!A$40</f>
        <v>41352.937066765619</v>
      </c>
      <c r="E10" s="219">
        <f>T10/Config!B$40</f>
        <v>44085.263805468741</v>
      </c>
      <c r="F10" s="219">
        <f>U10/Config!C$40</f>
        <v>0</v>
      </c>
      <c r="G10" s="219">
        <f>V10/Config!D$40</f>
        <v>0</v>
      </c>
      <c r="H10" s="219">
        <f>W10/Config!E$40</f>
        <v>0</v>
      </c>
      <c r="I10" s="220">
        <v>0</v>
      </c>
      <c r="J10" s="220">
        <v>0</v>
      </c>
      <c r="K10" s="220">
        <v>0</v>
      </c>
      <c r="L10" s="220">
        <v>0</v>
      </c>
      <c r="M10" s="220">
        <v>0</v>
      </c>
      <c r="N10" s="220">
        <v>0</v>
      </c>
      <c r="O10" s="220">
        <v>0</v>
      </c>
      <c r="P10" s="220">
        <v>0</v>
      </c>
      <c r="Q10" s="220">
        <v>0</v>
      </c>
      <c r="R10" s="221">
        <v>0</v>
      </c>
      <c r="S10" s="222">
        <v>37463.72</v>
      </c>
      <c r="T10" s="223">
        <v>40937.549999999996</v>
      </c>
      <c r="U10" s="223">
        <v>0</v>
      </c>
      <c r="V10" s="223">
        <v>0</v>
      </c>
      <c r="W10" s="223">
        <v>0</v>
      </c>
      <c r="X10" s="224">
        <f>I10*Config!F$40</f>
        <v>0</v>
      </c>
      <c r="Y10" s="224">
        <f>J10*Config!G$40</f>
        <v>0</v>
      </c>
      <c r="Z10" s="224">
        <f>K10*Config!H$40</f>
        <v>0</v>
      </c>
      <c r="AA10" s="224">
        <f>L10*Config!I$40</f>
        <v>0</v>
      </c>
      <c r="AB10" s="224">
        <f>M10*Config!J$40</f>
        <v>0</v>
      </c>
      <c r="AC10" s="224">
        <f>N10*Config!K$40</f>
        <v>0</v>
      </c>
      <c r="AD10" s="224">
        <f>O10*Config!L$40</f>
        <v>0</v>
      </c>
      <c r="AE10" s="224">
        <f>P10*Config!M$40</f>
        <v>0</v>
      </c>
      <c r="AF10" s="224">
        <f>Q10*Config!N$40</f>
        <v>0</v>
      </c>
      <c r="AG10" s="225">
        <f>R10*Config!O$40</f>
        <v>0</v>
      </c>
      <c r="AH10" s="226">
        <f t="shared" si="0"/>
        <v>0</v>
      </c>
      <c r="AI10" s="220">
        <f t="shared" si="1"/>
        <v>0</v>
      </c>
      <c r="AJ10" s="224">
        <f t="shared" si="2"/>
        <v>0</v>
      </c>
      <c r="AK10" s="225">
        <f t="shared" si="3"/>
        <v>0</v>
      </c>
      <c r="AL10" s="227" t="str">
        <f>IF(OR(SUM(X10:AG10)&lt;&gt;0,A10="EH"),INDEX(CASH!$B:$B,MATCH(A10,CASH!$A:$A,0)),"")</f>
        <v/>
      </c>
      <c r="AM10" s="230">
        <v>4950</v>
      </c>
      <c r="AN10" s="228">
        <f t="shared" si="4"/>
        <v>0.12479849538211955</v>
      </c>
      <c r="AO10" s="122" t="str">
        <f>IF(ISERROR(VLOOKUP(A10,Config!$A$12:$A$32,1,FALSE)),LEFT(A10,2),"PRL")</f>
        <v>AU</v>
      </c>
      <c r="AP10" s="122" t="str">
        <f t="shared" si="5"/>
        <v>AU017s</v>
      </c>
      <c r="AQ10" s="163" t="s">
        <v>882</v>
      </c>
      <c r="AR10" s="229" t="s">
        <v>781</v>
      </c>
      <c r="AS10" s="367" t="str">
        <f>IF(ISERROR(VLOOKUP($A10,'RAB Cat Lookup'!$B$4:$E$351,2,FALSE))=TRUE,"Unallocated",VLOOKUP($A10,'RAB Cat Lookup'!$B$4:$E$351,2,FALSE))</f>
        <v>Unallocated</v>
      </c>
      <c r="AT10" s="367" t="str">
        <f>IF(ISERROR(VLOOKUP($A10,'RAB Cat Lookup'!$B$4:$E$351,4,FALSE))=TRUE,"Unallocated",VLOOKUP($A10,'RAB Cat Lookup'!$B$4:$E$351,4,FALSE))</f>
        <v>Unallocated</v>
      </c>
      <c r="AU10" s="121" t="str">
        <f t="shared" si="6"/>
        <v/>
      </c>
    </row>
    <row r="11" spans="1:47" x14ac:dyDescent="0.25">
      <c r="A11" s="217" t="s">
        <v>60</v>
      </c>
      <c r="B11" s="217" t="s">
        <v>273</v>
      </c>
      <c r="C11" s="123" t="s">
        <v>512</v>
      </c>
      <c r="D11" s="218">
        <f>S11/Config!A$40</f>
        <v>793146.58488799189</v>
      </c>
      <c r="E11" s="219">
        <f>T11/Config!B$40</f>
        <v>621496.93744515604</v>
      </c>
      <c r="F11" s="219">
        <f>U11/Config!C$40</f>
        <v>877149.21453124995</v>
      </c>
      <c r="G11" s="219">
        <f>V11/Config!D$40</f>
        <v>1503248.6922499996</v>
      </c>
      <c r="H11" s="219">
        <f>W11/Config!E$40</f>
        <v>515765.25000000006</v>
      </c>
      <c r="I11" s="220">
        <v>625000</v>
      </c>
      <c r="J11" s="220">
        <v>525000</v>
      </c>
      <c r="K11" s="220">
        <v>525000</v>
      </c>
      <c r="L11" s="220">
        <v>525000</v>
      </c>
      <c r="M11" s="220">
        <v>525000</v>
      </c>
      <c r="N11" s="220">
        <v>450000</v>
      </c>
      <c r="O11" s="220">
        <v>450000</v>
      </c>
      <c r="P11" s="220">
        <v>450000</v>
      </c>
      <c r="Q11" s="220">
        <v>450000</v>
      </c>
      <c r="R11" s="221">
        <v>450000</v>
      </c>
      <c r="S11" s="222">
        <v>718551.65999999992</v>
      </c>
      <c r="T11" s="223">
        <v>577121.68999999994</v>
      </c>
      <c r="U11" s="223">
        <v>834883.25</v>
      </c>
      <c r="V11" s="223">
        <v>1466584.0899999999</v>
      </c>
      <c r="W11" s="223">
        <v>515765.25000000006</v>
      </c>
      <c r="X11" s="224">
        <f>I11*Config!F$40</f>
        <v>640625</v>
      </c>
      <c r="Y11" s="224">
        <f>J11*Config!G$40</f>
        <v>551578.125</v>
      </c>
      <c r="Z11" s="224">
        <f>K11*Config!H$40</f>
        <v>565367.57812499988</v>
      </c>
      <c r="AA11" s="224">
        <f>L11*Config!I$40</f>
        <v>579501.76757812488</v>
      </c>
      <c r="AB11" s="224">
        <f>M11*Config!J$40</f>
        <v>593989.31176757789</v>
      </c>
      <c r="AC11" s="224">
        <f>N11*Config!K$40</f>
        <v>521862.03819580056</v>
      </c>
      <c r="AD11" s="224">
        <f>O11*Config!L$40</f>
        <v>534908.5891506956</v>
      </c>
      <c r="AE11" s="224">
        <f>P11*Config!M$40</f>
        <v>548281.303879463</v>
      </c>
      <c r="AF11" s="224">
        <f>Q11*Config!N$40</f>
        <v>561988.33647644939</v>
      </c>
      <c r="AG11" s="225">
        <f>R11*Config!O$40</f>
        <v>576038.04488836066</v>
      </c>
      <c r="AH11" s="226">
        <f t="shared" si="0"/>
        <v>2725000</v>
      </c>
      <c r="AI11" s="220">
        <f t="shared" si="1"/>
        <v>4975000</v>
      </c>
      <c r="AJ11" s="224">
        <f t="shared" si="2"/>
        <v>2931061.7824707031</v>
      </c>
      <c r="AK11" s="225">
        <f t="shared" si="3"/>
        <v>5674140.0950614717</v>
      </c>
      <c r="AL11" s="227">
        <f>IF(OR(SUM(X11:AG11)&lt;&gt;0,A11="EH"),INDEX(CASH!$B:$B,MATCH(A11,CASH!$A:$A,0)),"")</f>
        <v>150</v>
      </c>
      <c r="AM11" s="122">
        <f>AL11*VLOOKUP(C11,Config!$A$3:$C$9,3,FALSE)</f>
        <v>2250</v>
      </c>
      <c r="AN11" s="228">
        <f t="shared" si="4"/>
        <v>0.70421301635901934</v>
      </c>
      <c r="AO11" s="122" t="str">
        <f>IF(ISERROR(VLOOKUP(A11,Config!$A$12:$A$32,1,FALSE)),LEFT(A11,2),"PRL")</f>
        <v>CC</v>
      </c>
      <c r="AP11" s="122" t="str">
        <f t="shared" si="5"/>
        <v>CC002s</v>
      </c>
      <c r="AQ11" s="163" t="s">
        <v>882</v>
      </c>
      <c r="AR11" s="229" t="s">
        <v>781</v>
      </c>
      <c r="AS11" s="367" t="str">
        <f>IF(ISERROR(VLOOKUP($A11,'RAB Cat Lookup'!$B$4:$E$351,2,FALSE))=TRUE,"Unallocated",VLOOKUP($A11,'RAB Cat Lookup'!$B$4:$E$351,2,FALSE))</f>
        <v>Std</v>
      </c>
      <c r="AT11" s="367" t="str">
        <f>IF(ISERROR(VLOOKUP($A11,'RAB Cat Lookup'!$B$4:$E$351,4,FALSE))=TRUE,"Unallocated",VLOOKUP($A11,'RAB Cat Lookup'!$B$4:$E$351,4,FALSE))</f>
        <v>Communications</v>
      </c>
      <c r="AU11" s="121" t="str">
        <f t="shared" si="6"/>
        <v/>
      </c>
    </row>
    <row r="12" spans="1:47" x14ac:dyDescent="0.25">
      <c r="A12" s="217" t="s">
        <v>61</v>
      </c>
      <c r="B12" s="217" t="s">
        <v>274</v>
      </c>
      <c r="C12" s="123" t="s">
        <v>512</v>
      </c>
      <c r="D12" s="218">
        <f>S12/Config!A$40</f>
        <v>461807.15517066</v>
      </c>
      <c r="E12" s="219">
        <f>T12/Config!B$40</f>
        <v>572788.32373281231</v>
      </c>
      <c r="F12" s="219">
        <f>U12/Config!C$40</f>
        <v>645775.22935000004</v>
      </c>
      <c r="G12" s="219">
        <f>V12/Config!D$40</f>
        <v>1193470.2094999999</v>
      </c>
      <c r="H12" s="219">
        <f>W12/Config!E$40</f>
        <v>692279.50999999989</v>
      </c>
      <c r="I12" s="220">
        <v>880000</v>
      </c>
      <c r="J12" s="220">
        <v>840000</v>
      </c>
      <c r="K12" s="220">
        <v>850000</v>
      </c>
      <c r="L12" s="220">
        <v>690000</v>
      </c>
      <c r="M12" s="220">
        <v>640000</v>
      </c>
      <c r="N12" s="220">
        <v>740000</v>
      </c>
      <c r="O12" s="220">
        <v>620000</v>
      </c>
      <c r="P12" s="220">
        <v>610000</v>
      </c>
      <c r="Q12" s="220">
        <v>590000</v>
      </c>
      <c r="R12" s="221">
        <v>490000</v>
      </c>
      <c r="S12" s="222">
        <v>418374.49</v>
      </c>
      <c r="T12" s="223">
        <v>531890.89999999991</v>
      </c>
      <c r="U12" s="223">
        <v>614658.16</v>
      </c>
      <c r="V12" s="223">
        <v>1164361.18</v>
      </c>
      <c r="W12" s="223">
        <v>692279.50999999989</v>
      </c>
      <c r="X12" s="224">
        <f>I12*Config!F$40</f>
        <v>901999.99999999988</v>
      </c>
      <c r="Y12" s="224">
        <f>J12*Config!G$40</f>
        <v>882524.99999999988</v>
      </c>
      <c r="Z12" s="224">
        <f>K12*Config!H$40</f>
        <v>915357.03124999988</v>
      </c>
      <c r="AA12" s="224">
        <f>L12*Config!I$40</f>
        <v>761630.89453124988</v>
      </c>
      <c r="AB12" s="224">
        <f>M12*Config!J$40</f>
        <v>724101.25624999974</v>
      </c>
      <c r="AC12" s="224">
        <f>N12*Config!K$40</f>
        <v>858173.12947753875</v>
      </c>
      <c r="AD12" s="224">
        <f>O12*Config!L$40</f>
        <v>736985.16727429174</v>
      </c>
      <c r="AE12" s="224">
        <f>P12*Config!M$40</f>
        <v>743225.76748104976</v>
      </c>
      <c r="AF12" s="224">
        <f>Q12*Config!N$40</f>
        <v>736829.15226912266</v>
      </c>
      <c r="AG12" s="225">
        <f>R12*Config!O$40</f>
        <v>627241.42665621499</v>
      </c>
      <c r="AH12" s="226">
        <f t="shared" si="0"/>
        <v>3900000</v>
      </c>
      <c r="AI12" s="220">
        <f t="shared" si="1"/>
        <v>6950000</v>
      </c>
      <c r="AJ12" s="224">
        <f t="shared" si="2"/>
        <v>4185614.1820312492</v>
      </c>
      <c r="AK12" s="225">
        <f t="shared" si="3"/>
        <v>7888068.8251894657</v>
      </c>
      <c r="AL12" s="227">
        <f>IF(OR(SUM(X12:AG12)&lt;&gt;0,A12="EH"),INDEX(CASH!$B:$B,MATCH(A12,CASH!$A:$A,0)),"")</f>
        <v>270</v>
      </c>
      <c r="AM12" s="122">
        <f>AL12*VLOOKUP(C12,Config!$A$3:$C$9,3,FALSE)</f>
        <v>4050</v>
      </c>
      <c r="AN12" s="228">
        <f t="shared" si="4"/>
        <v>0.36995694717493016</v>
      </c>
      <c r="AO12" s="122" t="str">
        <f>IF(ISERROR(VLOOKUP(A12,Config!$A$12:$A$32,1,FALSE)),LEFT(A12,2),"PRL")</f>
        <v>CC</v>
      </c>
      <c r="AP12" s="122" t="str">
        <f t="shared" si="5"/>
        <v>CC007s</v>
      </c>
      <c r="AQ12" s="163" t="s">
        <v>882</v>
      </c>
      <c r="AR12" s="229" t="s">
        <v>781</v>
      </c>
      <c r="AS12" s="367" t="str">
        <f>IF(ISERROR(VLOOKUP($A12,'RAB Cat Lookup'!$B$4:$E$351,2,FALSE))=TRUE,"Unallocated",VLOOKUP($A12,'RAB Cat Lookup'!$B$4:$E$351,2,FALSE))</f>
        <v>Std</v>
      </c>
      <c r="AT12" s="367" t="str">
        <f>IF(ISERROR(VLOOKUP($A12,'RAB Cat Lookup'!$B$4:$E$351,4,FALSE))=TRUE,"Unallocated",VLOOKUP($A12,'RAB Cat Lookup'!$B$4:$E$351,4,FALSE))</f>
        <v>Communications</v>
      </c>
      <c r="AU12" s="121" t="str">
        <f t="shared" si="6"/>
        <v/>
      </c>
    </row>
    <row r="13" spans="1:47" x14ac:dyDescent="0.25">
      <c r="A13" s="217" t="s">
        <v>62</v>
      </c>
      <c r="B13" s="217" t="s">
        <v>275</v>
      </c>
      <c r="C13" s="123" t="s">
        <v>512</v>
      </c>
      <c r="D13" s="218">
        <f>S13/Config!A$40</f>
        <v>732876.62392111309</v>
      </c>
      <c r="E13" s="219">
        <f>T13/Config!B$40</f>
        <v>569554.23811453115</v>
      </c>
      <c r="F13" s="219">
        <f>U13/Config!C$40</f>
        <v>1222197.7673937501</v>
      </c>
      <c r="G13" s="219">
        <f>V13/Config!D$40</f>
        <v>1155336.7450000001</v>
      </c>
      <c r="H13" s="219">
        <f>W13/Config!E$40</f>
        <v>418230.73</v>
      </c>
      <c r="I13" s="220">
        <v>670000</v>
      </c>
      <c r="J13" s="220">
        <v>670000</v>
      </c>
      <c r="K13" s="220">
        <v>490000</v>
      </c>
      <c r="L13" s="220">
        <v>430000</v>
      </c>
      <c r="M13" s="220">
        <v>280000</v>
      </c>
      <c r="N13" s="220">
        <v>940000</v>
      </c>
      <c r="O13" s="220">
        <v>1550000</v>
      </c>
      <c r="P13" s="220">
        <v>1230000</v>
      </c>
      <c r="Q13" s="220">
        <v>1520000</v>
      </c>
      <c r="R13" s="221">
        <v>930000</v>
      </c>
      <c r="S13" s="222">
        <v>663950.05000000005</v>
      </c>
      <c r="T13" s="223">
        <v>528887.73</v>
      </c>
      <c r="U13" s="223">
        <v>1163305.4300000002</v>
      </c>
      <c r="V13" s="223">
        <v>1127157.8000000003</v>
      </c>
      <c r="W13" s="223">
        <v>418230.73</v>
      </c>
      <c r="X13" s="224">
        <f>I13*Config!F$40</f>
        <v>686749.99999999988</v>
      </c>
      <c r="Y13" s="224">
        <f>J13*Config!G$40</f>
        <v>703918.75</v>
      </c>
      <c r="Z13" s="224">
        <f>K13*Config!H$40</f>
        <v>527676.40624999988</v>
      </c>
      <c r="AA13" s="224">
        <f>L13*Config!I$40</f>
        <v>474639.54296874988</v>
      </c>
      <c r="AB13" s="224">
        <f>M13*Config!J$40</f>
        <v>316794.2996093749</v>
      </c>
      <c r="AC13" s="224">
        <f>N13*Config!K$40</f>
        <v>1090111.8131201167</v>
      </c>
      <c r="AD13" s="224">
        <f>O13*Config!L$40</f>
        <v>1842462.9181857293</v>
      </c>
      <c r="AE13" s="224">
        <f>P13*Config!M$40</f>
        <v>1498635.5639371988</v>
      </c>
      <c r="AF13" s="224">
        <f>Q13*Config!N$40</f>
        <v>1898271.7143204515</v>
      </c>
      <c r="AG13" s="225">
        <f>R13*Config!O$40</f>
        <v>1190478.6261026121</v>
      </c>
      <c r="AH13" s="226">
        <f t="shared" si="0"/>
        <v>2540000</v>
      </c>
      <c r="AI13" s="220">
        <f t="shared" si="1"/>
        <v>8710000</v>
      </c>
      <c r="AJ13" s="224">
        <f t="shared" si="2"/>
        <v>2709778.9988281247</v>
      </c>
      <c r="AK13" s="225">
        <f t="shared" si="3"/>
        <v>10229739.634494232</v>
      </c>
      <c r="AL13" s="227">
        <f>IF(OR(SUM(X13:AG13)&lt;&gt;0,A13="EH"),INDEX(CASH!$B:$B,MATCH(A13,CASH!$A:$A,0)),"")</f>
        <v>230</v>
      </c>
      <c r="AM13" s="122">
        <f>AL13*VLOOKUP(C13,Config!$A$3:$C$9,3,FALSE)</f>
        <v>3450</v>
      </c>
      <c r="AN13" s="228">
        <f t="shared" si="4"/>
        <v>0.50978789955113346</v>
      </c>
      <c r="AO13" s="122" t="str">
        <f>IF(ISERROR(VLOOKUP(A13,Config!$A$12:$A$32,1,FALSE)),LEFT(A13,2),"PRL")</f>
        <v>CC</v>
      </c>
      <c r="AP13" s="122" t="str">
        <f t="shared" si="5"/>
        <v>CC020s</v>
      </c>
      <c r="AQ13" s="163" t="s">
        <v>882</v>
      </c>
      <c r="AR13" s="229" t="s">
        <v>781</v>
      </c>
      <c r="AS13" s="367" t="str">
        <f>IF(ISERROR(VLOOKUP($A13,'RAB Cat Lookup'!$B$4:$E$351,2,FALSE))=TRUE,"Unallocated",VLOOKUP($A13,'RAB Cat Lookup'!$B$4:$E$351,2,FALSE))</f>
        <v>Std</v>
      </c>
      <c r="AT13" s="367" t="str">
        <f>IF(ISERROR(VLOOKUP($A13,'RAB Cat Lookup'!$B$4:$E$351,4,FALSE))=TRUE,"Unallocated",VLOOKUP($A13,'RAB Cat Lookup'!$B$4:$E$351,4,FALSE))</f>
        <v>Communications</v>
      </c>
      <c r="AU13" s="121" t="str">
        <f t="shared" si="6"/>
        <v/>
      </c>
    </row>
    <row r="14" spans="1:47" x14ac:dyDescent="0.25">
      <c r="A14" s="217" t="s">
        <v>48</v>
      </c>
      <c r="B14" s="217" t="s">
        <v>260</v>
      </c>
      <c r="C14" s="123" t="s">
        <v>512</v>
      </c>
      <c r="D14" s="218">
        <f>S14/Config!A$40</f>
        <v>1318579.3584418038</v>
      </c>
      <c r="E14" s="219">
        <f>T14/Config!B$40</f>
        <v>1181006.9090112497</v>
      </c>
      <c r="F14" s="219">
        <f>U14/Config!C$40</f>
        <v>447305.27474999987</v>
      </c>
      <c r="G14" s="219">
        <f>V14/Config!D$40</f>
        <v>349933.93399999948</v>
      </c>
      <c r="H14" s="219">
        <f>W14/Config!E$40</f>
        <v>740000</v>
      </c>
      <c r="I14" s="220">
        <v>700000</v>
      </c>
      <c r="J14" s="220">
        <v>700000</v>
      </c>
      <c r="K14" s="220">
        <v>700000</v>
      </c>
      <c r="L14" s="220">
        <v>750000</v>
      </c>
      <c r="M14" s="220">
        <v>800000</v>
      </c>
      <c r="N14" s="220">
        <v>800000</v>
      </c>
      <c r="O14" s="220">
        <v>800000</v>
      </c>
      <c r="P14" s="220">
        <v>800000</v>
      </c>
      <c r="Q14" s="220">
        <v>800000</v>
      </c>
      <c r="R14" s="221">
        <v>800000</v>
      </c>
      <c r="S14" s="222">
        <v>1194567.8199999996</v>
      </c>
      <c r="T14" s="223">
        <v>1096682.3199999998</v>
      </c>
      <c r="U14" s="223">
        <v>425751.59999999986</v>
      </c>
      <c r="V14" s="223">
        <v>341398.95999999956</v>
      </c>
      <c r="W14" s="223">
        <v>740000</v>
      </c>
      <c r="X14" s="224">
        <f>I14*Config!F$40</f>
        <v>717499.99999999988</v>
      </c>
      <c r="Y14" s="224">
        <f>J14*Config!G$40</f>
        <v>735437.5</v>
      </c>
      <c r="Z14" s="224">
        <f>K14*Config!H$40</f>
        <v>753823.43749999988</v>
      </c>
      <c r="AA14" s="224">
        <f>L14*Config!I$40</f>
        <v>827859.66796874977</v>
      </c>
      <c r="AB14" s="224">
        <f>M14*Config!J$40</f>
        <v>905126.57031249977</v>
      </c>
      <c r="AC14" s="224">
        <f>N14*Config!K$40</f>
        <v>927754.7345703122</v>
      </c>
      <c r="AD14" s="224">
        <f>O14*Config!L$40</f>
        <v>950948.60293457005</v>
      </c>
      <c r="AE14" s="224">
        <f>P14*Config!M$40</f>
        <v>974722.31800793414</v>
      </c>
      <c r="AF14" s="224">
        <f>Q14*Config!N$40</f>
        <v>999090.37595813232</v>
      </c>
      <c r="AG14" s="225">
        <f>R14*Config!O$40</f>
        <v>1024067.6353570856</v>
      </c>
      <c r="AH14" s="226">
        <f t="shared" si="0"/>
        <v>3650000</v>
      </c>
      <c r="AI14" s="220">
        <f t="shared" si="1"/>
        <v>7650000</v>
      </c>
      <c r="AJ14" s="224">
        <f t="shared" si="2"/>
        <v>3939747.17578125</v>
      </c>
      <c r="AK14" s="225">
        <f t="shared" si="3"/>
        <v>8816330.8426092844</v>
      </c>
      <c r="AL14" s="227">
        <f>IF(OR(SUM(X14:AG14)&lt;&gt;0,A14="EH"),INDEX(CASH!$B:$B,MATCH(A14,CASH!$A:$A,0)),"")</f>
        <v>280</v>
      </c>
      <c r="AM14" s="122">
        <f>AL14*VLOOKUP(C14,Config!$A$3:$C$9,3,FALSE)</f>
        <v>4200</v>
      </c>
      <c r="AN14" s="228">
        <f t="shared" si="4"/>
        <v>0.36071719304860189</v>
      </c>
      <c r="AO14" s="122" t="str">
        <f>IF(ISERROR(VLOOKUP(A14,Config!$A$12:$A$32,1,FALSE)),LEFT(A14,2),"PRL")</f>
        <v>DS</v>
      </c>
      <c r="AP14" s="122" t="str">
        <f t="shared" si="5"/>
        <v>DS002s</v>
      </c>
      <c r="AQ14" s="163" t="s">
        <v>882</v>
      </c>
      <c r="AR14" s="229" t="s">
        <v>781</v>
      </c>
      <c r="AS14" s="367" t="str">
        <f>IF(ISERROR(VLOOKUP($A14,'RAB Cat Lookup'!$B$4:$E$351,2,FALSE))=TRUE,"Unallocated",VLOOKUP($A14,'RAB Cat Lookup'!$B$4:$E$351,2,FALSE))</f>
        <v>Std</v>
      </c>
      <c r="AT14" s="367" t="str">
        <f>IF(ISERROR(VLOOKUP($A14,'RAB Cat Lookup'!$B$4:$E$351,4,FALSE))=TRUE,"Unallocated",VLOOKUP($A14,'RAB Cat Lookup'!$B$4:$E$351,4,FALSE))</f>
        <v>Transformers</v>
      </c>
      <c r="AU14" s="121" t="str">
        <f t="shared" si="6"/>
        <v/>
      </c>
    </row>
    <row r="15" spans="1:47" x14ac:dyDescent="0.25">
      <c r="A15" s="217" t="s">
        <v>811</v>
      </c>
      <c r="B15" s="217" t="s">
        <v>843</v>
      </c>
      <c r="C15" s="123" t="s">
        <v>512</v>
      </c>
      <c r="D15" s="218">
        <f>S15/Config!A$40</f>
        <v>0</v>
      </c>
      <c r="E15" s="219">
        <f>T15/Config!B$40</f>
        <v>0</v>
      </c>
      <c r="F15" s="219">
        <f>U15/Config!C$40</f>
        <v>2661.2436312500004</v>
      </c>
      <c r="G15" s="219">
        <f>V15/Config!D$40</f>
        <v>35397.975249999996</v>
      </c>
      <c r="H15" s="219">
        <f>W15/Config!E$40</f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20">
        <v>0</v>
      </c>
      <c r="O15" s="220">
        <v>0</v>
      </c>
      <c r="P15" s="220">
        <v>0</v>
      </c>
      <c r="Q15" s="220">
        <v>0</v>
      </c>
      <c r="R15" s="221">
        <v>0</v>
      </c>
      <c r="S15" s="222">
        <v>0</v>
      </c>
      <c r="T15" s="223">
        <v>0</v>
      </c>
      <c r="U15" s="223">
        <v>2533.0100000000002</v>
      </c>
      <c r="V15" s="223">
        <v>34534.61</v>
      </c>
      <c r="W15" s="223">
        <v>0</v>
      </c>
      <c r="X15" s="224">
        <f>I15*Config!F$40</f>
        <v>0</v>
      </c>
      <c r="Y15" s="224">
        <f>J15*Config!G$40</f>
        <v>0</v>
      </c>
      <c r="Z15" s="224">
        <f>K15*Config!H$40</f>
        <v>0</v>
      </c>
      <c r="AA15" s="224">
        <f>L15*Config!I$40</f>
        <v>0</v>
      </c>
      <c r="AB15" s="224">
        <f>M15*Config!J$40</f>
        <v>0</v>
      </c>
      <c r="AC15" s="224">
        <f>N15*Config!K$40</f>
        <v>0</v>
      </c>
      <c r="AD15" s="224">
        <f>O15*Config!L$40</f>
        <v>0</v>
      </c>
      <c r="AE15" s="224">
        <f>P15*Config!M$40</f>
        <v>0</v>
      </c>
      <c r="AF15" s="224">
        <f>Q15*Config!N$40</f>
        <v>0</v>
      </c>
      <c r="AG15" s="225">
        <f>R15*Config!O$40</f>
        <v>0</v>
      </c>
      <c r="AH15" s="226">
        <f t="shared" si="0"/>
        <v>0</v>
      </c>
      <c r="AI15" s="220">
        <f t="shared" si="1"/>
        <v>0</v>
      </c>
      <c r="AJ15" s="224">
        <f t="shared" si="2"/>
        <v>0</v>
      </c>
      <c r="AK15" s="225">
        <f t="shared" si="3"/>
        <v>0</v>
      </c>
      <c r="AL15" s="227" t="str">
        <f>IF(OR(SUM(X15:AG15)&lt;&gt;0,A15="EH"),INDEX(CASH!$B:$B,MATCH(A15,CASH!$A:$A,0)),"")</f>
        <v/>
      </c>
      <c r="AM15" s="231">
        <v>4950</v>
      </c>
      <c r="AN15" s="228">
        <f t="shared" si="4"/>
        <v>0.12479849538211955</v>
      </c>
      <c r="AO15" s="122" t="str">
        <f>IF(ISERROR(VLOOKUP(A15,Config!$A$12:$A$32,1,FALSE)),LEFT(A15,2),"PRL")</f>
        <v>DS</v>
      </c>
      <c r="AP15" s="122" t="str">
        <f t="shared" si="5"/>
        <v>DS003s</v>
      </c>
      <c r="AQ15" s="163" t="s">
        <v>882</v>
      </c>
      <c r="AR15" s="229" t="s">
        <v>781</v>
      </c>
      <c r="AS15" s="367" t="str">
        <f>IF(ISERROR(VLOOKUP($A15,'RAB Cat Lookup'!$B$4:$E$351,2,FALSE))=TRUE,"Unallocated",VLOOKUP($A15,'RAB Cat Lookup'!$B$4:$E$351,2,FALSE))</f>
        <v>Std</v>
      </c>
      <c r="AT15" s="367" t="str">
        <f>IF(ISERROR(VLOOKUP($A15,'RAB Cat Lookup'!$B$4:$E$351,4,FALSE))=TRUE,"Unallocated",VLOOKUP($A15,'RAB Cat Lookup'!$B$4:$E$351,4,FALSE))</f>
        <v>Substations</v>
      </c>
      <c r="AU15" s="121" t="str">
        <f t="shared" si="6"/>
        <v/>
      </c>
    </row>
    <row r="16" spans="1:47" x14ac:dyDescent="0.25">
      <c r="A16" s="217" t="s">
        <v>810</v>
      </c>
      <c r="B16" s="217" t="s">
        <v>844</v>
      </c>
      <c r="C16" s="123" t="s">
        <v>512</v>
      </c>
      <c r="D16" s="218">
        <f>S16/Config!A$40</f>
        <v>0</v>
      </c>
      <c r="E16" s="219">
        <f>T16/Config!B$40</f>
        <v>0</v>
      </c>
      <c r="F16" s="219">
        <f>U16/Config!C$40</f>
        <v>246286.13618124995</v>
      </c>
      <c r="G16" s="219">
        <f>V16/Config!D$40</f>
        <v>24466.073499999999</v>
      </c>
      <c r="H16" s="219">
        <f>W16/Config!E$40</f>
        <v>0</v>
      </c>
      <c r="I16" s="220">
        <v>0</v>
      </c>
      <c r="J16" s="220">
        <v>0</v>
      </c>
      <c r="K16" s="220">
        <v>0</v>
      </c>
      <c r="L16" s="220">
        <v>0</v>
      </c>
      <c r="M16" s="220">
        <v>0</v>
      </c>
      <c r="N16" s="220">
        <v>0</v>
      </c>
      <c r="O16" s="220">
        <v>0</v>
      </c>
      <c r="P16" s="220">
        <v>0</v>
      </c>
      <c r="Q16" s="220">
        <v>0</v>
      </c>
      <c r="R16" s="221">
        <v>0</v>
      </c>
      <c r="S16" s="222">
        <v>0</v>
      </c>
      <c r="T16" s="223">
        <v>0</v>
      </c>
      <c r="U16" s="223">
        <v>234418.68999999997</v>
      </c>
      <c r="V16" s="223">
        <v>23869.34</v>
      </c>
      <c r="W16" s="223">
        <v>0</v>
      </c>
      <c r="X16" s="224">
        <f>I16*Config!F$40</f>
        <v>0</v>
      </c>
      <c r="Y16" s="224">
        <f>J16*Config!G$40</f>
        <v>0</v>
      </c>
      <c r="Z16" s="224">
        <f>K16*Config!H$40</f>
        <v>0</v>
      </c>
      <c r="AA16" s="224">
        <f>L16*Config!I$40</f>
        <v>0</v>
      </c>
      <c r="AB16" s="224">
        <f>M16*Config!J$40</f>
        <v>0</v>
      </c>
      <c r="AC16" s="224">
        <f>N16*Config!K$40</f>
        <v>0</v>
      </c>
      <c r="AD16" s="224">
        <f>O16*Config!L$40</f>
        <v>0</v>
      </c>
      <c r="AE16" s="224">
        <f>P16*Config!M$40</f>
        <v>0</v>
      </c>
      <c r="AF16" s="224">
        <f>Q16*Config!N$40</f>
        <v>0</v>
      </c>
      <c r="AG16" s="225">
        <f>R16*Config!O$40</f>
        <v>0</v>
      </c>
      <c r="AH16" s="226">
        <f t="shared" si="0"/>
        <v>0</v>
      </c>
      <c r="AI16" s="220">
        <f t="shared" si="1"/>
        <v>0</v>
      </c>
      <c r="AJ16" s="224">
        <f t="shared" si="2"/>
        <v>0</v>
      </c>
      <c r="AK16" s="225">
        <f t="shared" si="3"/>
        <v>0</v>
      </c>
      <c r="AL16" s="227" t="str">
        <f>IF(OR(SUM(X16:AG16)&lt;&gt;0,A16="EH"),INDEX(CASH!$B:$B,MATCH(A16,CASH!$A:$A,0)),"")</f>
        <v/>
      </c>
      <c r="AM16" s="231">
        <v>4950</v>
      </c>
      <c r="AN16" s="228">
        <f t="shared" si="4"/>
        <v>0.12479849538211955</v>
      </c>
      <c r="AO16" s="122" t="str">
        <f>IF(ISERROR(VLOOKUP(A16,Config!$A$12:$A$32,1,FALSE)),LEFT(A16,2),"PRL")</f>
        <v>DS</v>
      </c>
      <c r="AP16" s="122" t="str">
        <f t="shared" si="5"/>
        <v>DS004s</v>
      </c>
      <c r="AQ16" s="163" t="s">
        <v>882</v>
      </c>
      <c r="AR16" s="229" t="s">
        <v>781</v>
      </c>
      <c r="AS16" s="367" t="str">
        <f>IF(ISERROR(VLOOKUP($A16,'RAB Cat Lookup'!$B$4:$E$351,2,FALSE))=TRUE,"Unallocated",VLOOKUP($A16,'RAB Cat Lookup'!$B$4:$E$351,2,FALSE))</f>
        <v>Std</v>
      </c>
      <c r="AT16" s="367" t="str">
        <f>IF(ISERROR(VLOOKUP($A16,'RAB Cat Lookup'!$B$4:$E$351,4,FALSE))=TRUE,"Unallocated",VLOOKUP($A16,'RAB Cat Lookup'!$B$4:$E$351,4,FALSE))</f>
        <v>Distribution lines and cables</v>
      </c>
      <c r="AU16" s="121" t="str">
        <f t="shared" si="6"/>
        <v/>
      </c>
    </row>
    <row r="17" spans="1:47" x14ac:dyDescent="0.25">
      <c r="A17" s="217" t="s">
        <v>49</v>
      </c>
      <c r="B17" s="217" t="s">
        <v>782</v>
      </c>
      <c r="C17" s="123" t="s">
        <v>512</v>
      </c>
      <c r="D17" s="218">
        <f>S17/Config!A$40</f>
        <v>13908946.566051837</v>
      </c>
      <c r="E17" s="219">
        <f>T17/Config!B$40</f>
        <v>9461723.0063689053</v>
      </c>
      <c r="F17" s="219">
        <f>U17/Config!C$40</f>
        <v>10401856.706100026</v>
      </c>
      <c r="G17" s="219">
        <f>V17/Config!D$40</f>
        <v>19777878.736249972</v>
      </c>
      <c r="H17" s="219">
        <f>W17/Config!E$40</f>
        <v>10800000</v>
      </c>
      <c r="I17" s="220">
        <v>11330000</v>
      </c>
      <c r="J17" s="220">
        <v>12100000</v>
      </c>
      <c r="K17" s="220">
        <v>12870000</v>
      </c>
      <c r="L17" s="220">
        <v>13640000</v>
      </c>
      <c r="M17" s="220">
        <v>14410000</v>
      </c>
      <c r="N17" s="220">
        <v>15180000</v>
      </c>
      <c r="O17" s="220">
        <v>16720000</v>
      </c>
      <c r="P17" s="220">
        <v>17490000</v>
      </c>
      <c r="Q17" s="220">
        <v>17490000</v>
      </c>
      <c r="R17" s="221">
        <v>17490000</v>
      </c>
      <c r="S17" s="222">
        <v>12600819.110000001</v>
      </c>
      <c r="T17" s="223">
        <v>8786150.4100000001</v>
      </c>
      <c r="U17" s="223">
        <v>9900636.9600000251</v>
      </c>
      <c r="V17" s="223">
        <v>19295491.449999973</v>
      </c>
      <c r="W17" s="223">
        <v>10800000</v>
      </c>
      <c r="X17" s="224">
        <f>I17*Config!F$40</f>
        <v>11613249.999999998</v>
      </c>
      <c r="Y17" s="224">
        <f>J17*Config!G$40</f>
        <v>12712562.499999998</v>
      </c>
      <c r="Z17" s="224">
        <f>K17*Config!H$40</f>
        <v>13859582.343749998</v>
      </c>
      <c r="AA17" s="224">
        <f>L17*Config!I$40</f>
        <v>15056007.828124996</v>
      </c>
      <c r="AB17" s="224">
        <f>M17*Config!J$40</f>
        <v>16303592.347753901</v>
      </c>
      <c r="AC17" s="224">
        <f>N17*Config!K$40</f>
        <v>17604146.088471673</v>
      </c>
      <c r="AD17" s="224">
        <f>O17*Config!L$40</f>
        <v>19874825.801332515</v>
      </c>
      <c r="AE17" s="224">
        <f>P17*Config!M$40</f>
        <v>21309866.677448459</v>
      </c>
      <c r="AF17" s="224">
        <f>Q17*Config!N$40</f>
        <v>21842613.34438467</v>
      </c>
      <c r="AG17" s="225">
        <f>R17*Config!O$40</f>
        <v>22388678.677994285</v>
      </c>
      <c r="AH17" s="226">
        <f t="shared" si="0"/>
        <v>64350000</v>
      </c>
      <c r="AI17" s="220">
        <f t="shared" si="1"/>
        <v>148720000</v>
      </c>
      <c r="AJ17" s="224">
        <f t="shared" si="2"/>
        <v>69544995.019628882</v>
      </c>
      <c r="AK17" s="225">
        <f t="shared" si="3"/>
        <v>172565125.6092605</v>
      </c>
      <c r="AL17" s="227">
        <f>IF(OR(SUM(X17:AG17)&lt;&gt;0,A17="EH"),INDEX(CASH!$B:$B,MATCH(A17,CASH!$A:$A,0)),"")</f>
        <v>310</v>
      </c>
      <c r="AM17" s="122">
        <f>AL17*VLOOKUP(C17,Config!$A$3:$C$9,3,FALSE)</f>
        <v>4650</v>
      </c>
      <c r="AN17" s="228">
        <f t="shared" si="4"/>
        <v>0.2087661061020025</v>
      </c>
      <c r="AO17" s="122" t="str">
        <f>IF(ISERROR(VLOOKUP(A17,Config!$A$12:$A$32,1,FALSE)),LEFT(A17,2),"PRL")</f>
        <v>DS</v>
      </c>
      <c r="AP17" s="122" t="str">
        <f t="shared" si="5"/>
        <v>DS005s</v>
      </c>
      <c r="AQ17" s="163" t="s">
        <v>882</v>
      </c>
      <c r="AR17" s="229" t="s">
        <v>781</v>
      </c>
      <c r="AS17" s="367" t="str">
        <f>IF(ISERROR(VLOOKUP($A17,'RAB Cat Lookup'!$B$4:$E$351,2,FALSE))=TRUE,"Unallocated",VLOOKUP($A17,'RAB Cat Lookup'!$B$4:$E$351,2,FALSE))</f>
        <v>Std</v>
      </c>
      <c r="AT17" s="367" t="str">
        <f>IF(ISERROR(VLOOKUP($A17,'RAB Cat Lookup'!$B$4:$E$351,4,FALSE))=TRUE,"Unallocated",VLOOKUP($A17,'RAB Cat Lookup'!$B$4:$E$351,4,FALSE))</f>
        <v>Distribution lines and cables</v>
      </c>
      <c r="AU17" s="121" t="str">
        <f t="shared" si="6"/>
        <v/>
      </c>
    </row>
    <row r="18" spans="1:47" x14ac:dyDescent="0.25">
      <c r="A18" s="217" t="s">
        <v>50</v>
      </c>
      <c r="B18" s="217" t="s">
        <v>266</v>
      </c>
      <c r="C18" s="123" t="s">
        <v>512</v>
      </c>
      <c r="D18" s="218">
        <f>S18/Config!A$40</f>
        <v>8248472.0253736498</v>
      </c>
      <c r="E18" s="219">
        <f>T18/Config!B$40</f>
        <v>5793141.8076948421</v>
      </c>
      <c r="F18" s="219">
        <f>U18/Config!C$40</f>
        <v>1645048.1062937495</v>
      </c>
      <c r="G18" s="219">
        <f>V18/Config!D$40</f>
        <v>7980857.1934999982</v>
      </c>
      <c r="H18" s="219">
        <f>W18/Config!E$40</f>
        <v>6053654</v>
      </c>
      <c r="I18" s="220">
        <v>6750000</v>
      </c>
      <c r="J18" s="220">
        <v>7500000</v>
      </c>
      <c r="K18" s="220">
        <v>9750000</v>
      </c>
      <c r="L18" s="220">
        <v>9750000</v>
      </c>
      <c r="M18" s="220">
        <v>11250000</v>
      </c>
      <c r="N18" s="220">
        <v>11250000</v>
      </c>
      <c r="O18" s="220">
        <v>11250000</v>
      </c>
      <c r="P18" s="220">
        <v>11250000</v>
      </c>
      <c r="Q18" s="220">
        <v>11250000</v>
      </c>
      <c r="R18" s="221">
        <v>11250000</v>
      </c>
      <c r="S18" s="222">
        <v>7472708.5499999998</v>
      </c>
      <c r="T18" s="223">
        <v>5379508.0699999994</v>
      </c>
      <c r="U18" s="223">
        <v>1565780.4699999995</v>
      </c>
      <c r="V18" s="223">
        <v>7786202.1399999987</v>
      </c>
      <c r="W18" s="223">
        <v>6053654</v>
      </c>
      <c r="X18" s="224">
        <f>I18*Config!F$40</f>
        <v>6918749.9999999991</v>
      </c>
      <c r="Y18" s="224">
        <f>J18*Config!G$40</f>
        <v>7879687.4999999991</v>
      </c>
      <c r="Z18" s="224">
        <f>K18*Config!H$40</f>
        <v>10499683.593749998</v>
      </c>
      <c r="AA18" s="224">
        <f>L18*Config!I$40</f>
        <v>10762175.683593748</v>
      </c>
      <c r="AB18" s="224">
        <f>M18*Config!J$40</f>
        <v>12728342.395019528</v>
      </c>
      <c r="AC18" s="224">
        <f>N18*Config!K$40</f>
        <v>13046550.954895014</v>
      </c>
      <c r="AD18" s="224">
        <f>O18*Config!L$40</f>
        <v>13372714.728767391</v>
      </c>
      <c r="AE18" s="224">
        <f>P18*Config!M$40</f>
        <v>13707032.596986575</v>
      </c>
      <c r="AF18" s="224">
        <f>Q18*Config!N$40</f>
        <v>14049708.411911236</v>
      </c>
      <c r="AG18" s="225">
        <f>R18*Config!O$40</f>
        <v>14400951.122209018</v>
      </c>
      <c r="AH18" s="226">
        <f t="shared" si="0"/>
        <v>45000000</v>
      </c>
      <c r="AI18" s="220">
        <f t="shared" si="1"/>
        <v>101250000</v>
      </c>
      <c r="AJ18" s="224">
        <f t="shared" si="2"/>
        <v>48788639.172363266</v>
      </c>
      <c r="AK18" s="225">
        <f t="shared" si="3"/>
        <v>117365596.98713249</v>
      </c>
      <c r="AL18" s="227">
        <f>IF(OR(SUM(X18:AG18)&lt;&gt;0,A18="EH"),INDEX(CASH!$B:$B,MATCH(A18,CASH!$A:$A,0)),"")</f>
        <v>230</v>
      </c>
      <c r="AM18" s="122">
        <f>AL18*VLOOKUP(C18,Config!$A$3:$C$9,3,FALSE)</f>
        <v>3450</v>
      </c>
      <c r="AN18" s="228">
        <f t="shared" si="4"/>
        <v>0.50978789955113346</v>
      </c>
      <c r="AO18" s="122" t="str">
        <f>IF(ISERROR(VLOOKUP(A18,Config!$A$12:$A$32,1,FALSE)),LEFT(A18,2),"PRL")</f>
        <v>DS</v>
      </c>
      <c r="AP18" s="122" t="str">
        <f t="shared" si="5"/>
        <v>DS006s</v>
      </c>
      <c r="AQ18" s="163" t="s">
        <v>882</v>
      </c>
      <c r="AR18" s="229" t="s">
        <v>781</v>
      </c>
      <c r="AS18" s="367" t="str">
        <f>IF(ISERROR(VLOOKUP($A18,'RAB Cat Lookup'!$B$4:$E$351,2,FALSE))=TRUE,"Unallocated",VLOOKUP($A18,'RAB Cat Lookup'!$B$4:$E$351,2,FALSE))</f>
        <v>Std</v>
      </c>
      <c r="AT18" s="367" t="str">
        <f>IF(ISERROR(VLOOKUP($A18,'RAB Cat Lookup'!$B$4:$E$351,4,FALSE))=TRUE,"Unallocated",VLOOKUP($A18,'RAB Cat Lookup'!$B$4:$E$351,4,FALSE))</f>
        <v>Distribution lines and cables</v>
      </c>
      <c r="AU18" s="121" t="str">
        <f t="shared" si="6"/>
        <v/>
      </c>
    </row>
    <row r="19" spans="1:47" x14ac:dyDescent="0.25">
      <c r="A19" s="217" t="s">
        <v>50</v>
      </c>
      <c r="B19" s="217" t="s">
        <v>266</v>
      </c>
      <c r="C19" s="123" t="s">
        <v>778</v>
      </c>
      <c r="D19" s="218">
        <f>S19/Config!A$40</f>
        <v>0</v>
      </c>
      <c r="E19" s="219">
        <f>T19/Config!B$40</f>
        <v>0</v>
      </c>
      <c r="F19" s="219">
        <f>U19/Config!C$40</f>
        <v>0</v>
      </c>
      <c r="G19" s="219">
        <f>V19/Config!D$40</f>
        <v>0</v>
      </c>
      <c r="H19" s="219">
        <f>W19/Config!E$40</f>
        <v>0</v>
      </c>
      <c r="I19" s="220">
        <v>0</v>
      </c>
      <c r="J19" s="220">
        <v>0</v>
      </c>
      <c r="K19" s="220">
        <v>0</v>
      </c>
      <c r="L19" s="220">
        <v>0</v>
      </c>
      <c r="M19" s="220">
        <v>0</v>
      </c>
      <c r="N19" s="220">
        <v>0</v>
      </c>
      <c r="O19" s="220">
        <v>750000</v>
      </c>
      <c r="P19" s="220">
        <v>750000</v>
      </c>
      <c r="Q19" s="220">
        <v>750000</v>
      </c>
      <c r="R19" s="221">
        <v>750000</v>
      </c>
      <c r="S19" s="222">
        <v>0</v>
      </c>
      <c r="T19" s="223">
        <v>0</v>
      </c>
      <c r="U19" s="223">
        <v>0</v>
      </c>
      <c r="V19" s="223">
        <v>0</v>
      </c>
      <c r="W19" s="223">
        <v>0</v>
      </c>
      <c r="X19" s="224">
        <f>I19*Config!F$40</f>
        <v>0</v>
      </c>
      <c r="Y19" s="224">
        <f>J19*Config!G$40</f>
        <v>0</v>
      </c>
      <c r="Z19" s="224">
        <f>K19*Config!H$40</f>
        <v>0</v>
      </c>
      <c r="AA19" s="224">
        <f>L19*Config!I$40</f>
        <v>0</v>
      </c>
      <c r="AB19" s="224">
        <f>M19*Config!J$40</f>
        <v>0</v>
      </c>
      <c r="AC19" s="224">
        <f>N19*Config!K$40</f>
        <v>0</v>
      </c>
      <c r="AD19" s="224">
        <f>O19*Config!L$40</f>
        <v>891514.31525115937</v>
      </c>
      <c r="AE19" s="224">
        <f>P19*Config!M$40</f>
        <v>913802.17313243833</v>
      </c>
      <c r="AF19" s="224">
        <f>Q19*Config!N$40</f>
        <v>936647.2274607491</v>
      </c>
      <c r="AG19" s="225">
        <f>R19*Config!O$40</f>
        <v>960063.40814726776</v>
      </c>
      <c r="AH19" s="226">
        <f t="shared" si="0"/>
        <v>0</v>
      </c>
      <c r="AI19" s="220">
        <f t="shared" si="1"/>
        <v>3000000</v>
      </c>
      <c r="AJ19" s="224">
        <f t="shared" si="2"/>
        <v>0</v>
      </c>
      <c r="AK19" s="225">
        <f t="shared" si="3"/>
        <v>3702027.1239916142</v>
      </c>
      <c r="AL19" s="227">
        <f>IF(OR(SUM(X19:AG19)&lt;&gt;0,A19="EH"),INDEX(CASH!$B:$B,MATCH(A19,CASH!$A:$A,0)),"")</f>
        <v>230</v>
      </c>
      <c r="AM19" s="122">
        <f>AL19*VLOOKUP(C19,Config!$A$3:$C$9,3,FALSE)</f>
        <v>2300</v>
      </c>
      <c r="AN19" s="228">
        <f t="shared" si="4"/>
        <v>0.69318625244447352</v>
      </c>
      <c r="AO19" s="122" t="str">
        <f>IF(ISERROR(VLOOKUP(A19,Config!$A$12:$A$32,1,FALSE)),LEFT(A19,2),"PRL")</f>
        <v>DS</v>
      </c>
      <c r="AP19" s="122" t="str">
        <f t="shared" si="5"/>
        <v>DS006m</v>
      </c>
      <c r="AQ19" s="163" t="s">
        <v>882</v>
      </c>
      <c r="AR19" s="229" t="s">
        <v>781</v>
      </c>
      <c r="AS19" s="367" t="str">
        <f>IF(ISERROR(VLOOKUP($A19,'RAB Cat Lookup'!$B$4:$E$351,2,FALSE))=TRUE,"Unallocated",VLOOKUP($A19,'RAB Cat Lookup'!$B$4:$E$351,2,FALSE))</f>
        <v>Std</v>
      </c>
      <c r="AT19" s="367" t="str">
        <f>IF(ISERROR(VLOOKUP($A19,'RAB Cat Lookup'!$B$4:$E$351,4,FALSE))=TRUE,"Unallocated",VLOOKUP($A19,'RAB Cat Lookup'!$B$4:$E$351,4,FALSE))</f>
        <v>Distribution lines and cables</v>
      </c>
      <c r="AU19" s="121" t="str">
        <f t="shared" si="6"/>
        <v/>
      </c>
    </row>
    <row r="20" spans="1:47" x14ac:dyDescent="0.25">
      <c r="A20" s="217" t="s">
        <v>50</v>
      </c>
      <c r="B20" s="217" t="s">
        <v>266</v>
      </c>
      <c r="C20" s="123" t="s">
        <v>777</v>
      </c>
      <c r="D20" s="218">
        <f>S20/Config!A$40</f>
        <v>0</v>
      </c>
      <c r="E20" s="219">
        <f>T20/Config!B$40</f>
        <v>0</v>
      </c>
      <c r="F20" s="219">
        <f>U20/Config!C$40</f>
        <v>0</v>
      </c>
      <c r="G20" s="219">
        <f>V20/Config!D$40</f>
        <v>0</v>
      </c>
      <c r="H20" s="219">
        <f>W20/Config!E$40</f>
        <v>0</v>
      </c>
      <c r="I20" s="220">
        <v>0</v>
      </c>
      <c r="J20" s="220">
        <v>0</v>
      </c>
      <c r="K20" s="220">
        <v>0</v>
      </c>
      <c r="L20" s="220">
        <v>0</v>
      </c>
      <c r="M20" s="220">
        <v>0</v>
      </c>
      <c r="N20" s="220">
        <v>0</v>
      </c>
      <c r="O20" s="220">
        <v>0</v>
      </c>
      <c r="P20" s="220">
        <v>0</v>
      </c>
      <c r="Q20" s="220">
        <v>750000</v>
      </c>
      <c r="R20" s="221">
        <v>750000</v>
      </c>
      <c r="S20" s="222">
        <v>0</v>
      </c>
      <c r="T20" s="223">
        <v>0</v>
      </c>
      <c r="U20" s="223">
        <v>0</v>
      </c>
      <c r="V20" s="223">
        <v>0</v>
      </c>
      <c r="W20" s="223">
        <v>0</v>
      </c>
      <c r="X20" s="224">
        <f>I20*Config!F$40</f>
        <v>0</v>
      </c>
      <c r="Y20" s="224">
        <f>J20*Config!G$40</f>
        <v>0</v>
      </c>
      <c r="Z20" s="224">
        <f>K20*Config!H$40</f>
        <v>0</v>
      </c>
      <c r="AA20" s="224">
        <f>L20*Config!I$40</f>
        <v>0</v>
      </c>
      <c r="AB20" s="224">
        <f>M20*Config!J$40</f>
        <v>0</v>
      </c>
      <c r="AC20" s="224">
        <f>N20*Config!K$40</f>
        <v>0</v>
      </c>
      <c r="AD20" s="224">
        <f>O20*Config!L$40</f>
        <v>0</v>
      </c>
      <c r="AE20" s="224">
        <f>P20*Config!M$40</f>
        <v>0</v>
      </c>
      <c r="AF20" s="224">
        <f>Q20*Config!N$40</f>
        <v>936647.2274607491</v>
      </c>
      <c r="AG20" s="225">
        <f>R20*Config!O$40</f>
        <v>960063.40814726776</v>
      </c>
      <c r="AH20" s="226">
        <f t="shared" si="0"/>
        <v>0</v>
      </c>
      <c r="AI20" s="220">
        <f t="shared" si="1"/>
        <v>1500000</v>
      </c>
      <c r="AJ20" s="224">
        <f t="shared" si="2"/>
        <v>0</v>
      </c>
      <c r="AK20" s="225">
        <f t="shared" si="3"/>
        <v>1896710.635608017</v>
      </c>
      <c r="AL20" s="227">
        <f>IF(OR(SUM(X20:AG20)&lt;&gt;0,A20="EH"),INDEX(CASH!$B:$B,MATCH(A20,CASH!$A:$A,0)),"")</f>
        <v>230</v>
      </c>
      <c r="AM20" s="122">
        <f>AL20*VLOOKUP(C20,Config!$A$3:$C$9,3,FALSE)</f>
        <v>1150</v>
      </c>
      <c r="AN20" s="228">
        <f t="shared" si="4"/>
        <v>0.94510271986047978</v>
      </c>
      <c r="AO20" s="122" t="str">
        <f>IF(ISERROR(VLOOKUP(A20,Config!$A$12:$A$32,1,FALSE)),LEFT(A20,2),"PRL")</f>
        <v>DS</v>
      </c>
      <c r="AP20" s="122" t="str">
        <f t="shared" si="5"/>
        <v>DS006l</v>
      </c>
      <c r="AQ20" s="163" t="s">
        <v>882</v>
      </c>
      <c r="AR20" s="229" t="s">
        <v>781</v>
      </c>
      <c r="AS20" s="367" t="str">
        <f>IF(ISERROR(VLOOKUP($A20,'RAB Cat Lookup'!$B$4:$E$351,2,FALSE))=TRUE,"Unallocated",VLOOKUP($A20,'RAB Cat Lookup'!$B$4:$E$351,2,FALSE))</f>
        <v>Std</v>
      </c>
      <c r="AT20" s="367" t="str">
        <f>IF(ISERROR(VLOOKUP($A20,'RAB Cat Lookup'!$B$4:$E$351,4,FALSE))=TRUE,"Unallocated",VLOOKUP($A20,'RAB Cat Lookup'!$B$4:$E$351,4,FALSE))</f>
        <v>Distribution lines and cables</v>
      </c>
      <c r="AU20" s="121" t="str">
        <f t="shared" si="6"/>
        <v/>
      </c>
    </row>
    <row r="21" spans="1:47" x14ac:dyDescent="0.25">
      <c r="A21" s="217" t="s">
        <v>51</v>
      </c>
      <c r="B21" s="217" t="s">
        <v>52</v>
      </c>
      <c r="C21" s="123" t="s">
        <v>512</v>
      </c>
      <c r="D21" s="218">
        <f>S21/Config!A$40</f>
        <v>12405507.898815088</v>
      </c>
      <c r="E21" s="219">
        <f>T21/Config!B$40</f>
        <v>11672784.704078125</v>
      </c>
      <c r="F21" s="219">
        <f>U21/Config!C$40</f>
        <v>15089577.492681386</v>
      </c>
      <c r="G21" s="219">
        <f>V21/Config!D$40</f>
        <v>14430746.92724989</v>
      </c>
      <c r="H21" s="219">
        <f>W21/Config!E$40</f>
        <v>4489678.5</v>
      </c>
      <c r="I21" s="220">
        <v>9200000</v>
      </c>
      <c r="J21" s="220">
        <v>9300000</v>
      </c>
      <c r="K21" s="220">
        <v>9300000</v>
      </c>
      <c r="L21" s="220">
        <v>9450000</v>
      </c>
      <c r="M21" s="220">
        <v>9800000</v>
      </c>
      <c r="N21" s="220">
        <v>9800000</v>
      </c>
      <c r="O21" s="220">
        <v>9800000</v>
      </c>
      <c r="P21" s="220">
        <v>9800000</v>
      </c>
      <c r="Q21" s="220">
        <v>9800000</v>
      </c>
      <c r="R21" s="221">
        <v>9800000</v>
      </c>
      <c r="S21" s="222">
        <v>11238777.879999984</v>
      </c>
      <c r="T21" s="223">
        <v>10839341.000000002</v>
      </c>
      <c r="U21" s="223">
        <v>14362477.09000013</v>
      </c>
      <c r="V21" s="223">
        <v>14078777.489999894</v>
      </c>
      <c r="W21" s="223">
        <v>4489678.5</v>
      </c>
      <c r="X21" s="224">
        <f>I21*Config!F$40</f>
        <v>9430000</v>
      </c>
      <c r="Y21" s="224">
        <f>J21*Config!G$40</f>
        <v>9770812.5</v>
      </c>
      <c r="Z21" s="224">
        <f>K21*Config!H$40</f>
        <v>10015082.812499998</v>
      </c>
      <c r="AA21" s="224">
        <f>L21*Config!I$40</f>
        <v>10431031.816406248</v>
      </c>
      <c r="AB21" s="224">
        <f>M21*Config!J$40</f>
        <v>11087800.486328121</v>
      </c>
      <c r="AC21" s="224">
        <f>N21*Config!K$40</f>
        <v>11364995.498486323</v>
      </c>
      <c r="AD21" s="224">
        <f>O21*Config!L$40</f>
        <v>11649120.385948483</v>
      </c>
      <c r="AE21" s="224">
        <f>P21*Config!M$40</f>
        <v>11940348.395597193</v>
      </c>
      <c r="AF21" s="224">
        <f>Q21*Config!N$40</f>
        <v>12238857.105487121</v>
      </c>
      <c r="AG21" s="225">
        <f>R21*Config!O$40</f>
        <v>12544828.5331243</v>
      </c>
      <c r="AH21" s="226">
        <f t="shared" si="0"/>
        <v>47050000</v>
      </c>
      <c r="AI21" s="220">
        <f t="shared" si="1"/>
        <v>96050000</v>
      </c>
      <c r="AJ21" s="224">
        <f t="shared" si="2"/>
        <v>50734727.615234375</v>
      </c>
      <c r="AK21" s="225">
        <f t="shared" si="3"/>
        <v>110472877.53387779</v>
      </c>
      <c r="AL21" s="227">
        <f>IF(OR(SUM(X21:AG21)&lt;&gt;0,A21="EH"),INDEX(CASH!$B:$B,MATCH(A21,CASH!$A:$A,0)),"")</f>
        <v>300</v>
      </c>
      <c r="AM21" s="122">
        <f>AL21*VLOOKUP(C21,Config!$A$3:$C$9,3,FALSE)</f>
        <v>4500</v>
      </c>
      <c r="AN21" s="228">
        <f t="shared" si="4"/>
        <v>0.25393883661449068</v>
      </c>
      <c r="AO21" s="122" t="str">
        <f>IF(ISERROR(VLOOKUP(A21,Config!$A$12:$A$32,1,FALSE)),LEFT(A21,2),"PRL")</f>
        <v>DS</v>
      </c>
      <c r="AP21" s="122" t="str">
        <f t="shared" si="5"/>
        <v>DS007s</v>
      </c>
      <c r="AQ21" s="163" t="s">
        <v>882</v>
      </c>
      <c r="AR21" s="229" t="s">
        <v>781</v>
      </c>
      <c r="AS21" s="367" t="str">
        <f>IF(ISERROR(VLOOKUP($A21,'RAB Cat Lookup'!$B$4:$E$351,2,FALSE))=TRUE,"Unallocated",VLOOKUP($A21,'RAB Cat Lookup'!$B$4:$E$351,2,FALSE))</f>
        <v>Std</v>
      </c>
      <c r="AT21" s="367" t="str">
        <f>IF(ISERROR(VLOOKUP($A21,'RAB Cat Lookup'!$B$4:$E$351,4,FALSE))=TRUE,"Unallocated",VLOOKUP($A21,'RAB Cat Lookup'!$B$4:$E$351,4,FALSE))</f>
        <v>Low Voltage lines and cables</v>
      </c>
      <c r="AU21" s="121" t="str">
        <f t="shared" si="6"/>
        <v/>
      </c>
    </row>
    <row r="22" spans="1:47" x14ac:dyDescent="0.25">
      <c r="A22" s="217" t="s">
        <v>51</v>
      </c>
      <c r="B22" s="217" t="s">
        <v>52</v>
      </c>
      <c r="C22" s="123" t="s">
        <v>778</v>
      </c>
      <c r="D22" s="218">
        <f>S22/Config!A$40</f>
        <v>0</v>
      </c>
      <c r="E22" s="219">
        <f>T22/Config!B$40</f>
        <v>0</v>
      </c>
      <c r="F22" s="219">
        <f>U22/Config!C$40</f>
        <v>0</v>
      </c>
      <c r="G22" s="219">
        <f>V22/Config!D$40</f>
        <v>0</v>
      </c>
      <c r="H22" s="219">
        <f>W22/Config!E$40</f>
        <v>0</v>
      </c>
      <c r="I22" s="220">
        <v>0</v>
      </c>
      <c r="J22" s="220">
        <v>0</v>
      </c>
      <c r="K22" s="220">
        <v>0</v>
      </c>
      <c r="L22" s="220">
        <v>0</v>
      </c>
      <c r="M22" s="220">
        <v>0</v>
      </c>
      <c r="N22" s="220">
        <v>0</v>
      </c>
      <c r="O22" s="220">
        <v>500000</v>
      </c>
      <c r="P22" s="220">
        <v>500000</v>
      </c>
      <c r="Q22" s="220">
        <v>500000</v>
      </c>
      <c r="R22" s="221">
        <v>500000</v>
      </c>
      <c r="S22" s="222">
        <v>0</v>
      </c>
      <c r="T22" s="223">
        <v>0</v>
      </c>
      <c r="U22" s="223">
        <v>0</v>
      </c>
      <c r="V22" s="223">
        <v>0</v>
      </c>
      <c r="W22" s="223">
        <v>0</v>
      </c>
      <c r="X22" s="224">
        <f>I22*Config!F$40</f>
        <v>0</v>
      </c>
      <c r="Y22" s="224">
        <f>J22*Config!G$40</f>
        <v>0</v>
      </c>
      <c r="Z22" s="224">
        <f>K22*Config!H$40</f>
        <v>0</v>
      </c>
      <c r="AA22" s="224">
        <f>L22*Config!I$40</f>
        <v>0</v>
      </c>
      <c r="AB22" s="224">
        <f>M22*Config!J$40</f>
        <v>0</v>
      </c>
      <c r="AC22" s="224">
        <f>N22*Config!K$40</f>
        <v>0</v>
      </c>
      <c r="AD22" s="224">
        <f>O22*Config!L$40</f>
        <v>594342.87683410628</v>
      </c>
      <c r="AE22" s="224">
        <f>P22*Config!M$40</f>
        <v>609201.44875495881</v>
      </c>
      <c r="AF22" s="224">
        <f>Q22*Config!N$40</f>
        <v>624431.48497383273</v>
      </c>
      <c r="AG22" s="225">
        <f>R22*Config!O$40</f>
        <v>640042.27209817851</v>
      </c>
      <c r="AH22" s="226">
        <f t="shared" si="0"/>
        <v>0</v>
      </c>
      <c r="AI22" s="220">
        <f t="shared" si="1"/>
        <v>2000000</v>
      </c>
      <c r="AJ22" s="224">
        <f t="shared" si="2"/>
        <v>0</v>
      </c>
      <c r="AK22" s="225">
        <f t="shared" si="3"/>
        <v>2468018.0826610764</v>
      </c>
      <c r="AL22" s="227">
        <f>IF(OR(SUM(X22:AG22)&lt;&gt;0,A22="EH"),INDEX(CASH!$B:$B,MATCH(A22,CASH!$A:$A,0)),"")</f>
        <v>300</v>
      </c>
      <c r="AM22" s="122">
        <f>AL22*VLOOKUP(C22,Config!$A$3:$C$9,3,FALSE)</f>
        <v>3000</v>
      </c>
      <c r="AN22" s="228">
        <f t="shared" si="4"/>
        <v>0.5816581798129733</v>
      </c>
      <c r="AO22" s="122" t="str">
        <f>IF(ISERROR(VLOOKUP(A22,Config!$A$12:$A$32,1,FALSE)),LEFT(A22,2),"PRL")</f>
        <v>DS</v>
      </c>
      <c r="AP22" s="122" t="str">
        <f t="shared" si="5"/>
        <v>DS007m</v>
      </c>
      <c r="AQ22" s="163" t="s">
        <v>882</v>
      </c>
      <c r="AR22" s="229" t="s">
        <v>781</v>
      </c>
      <c r="AS22" s="367" t="str">
        <f>IF(ISERROR(VLOOKUP($A22,'RAB Cat Lookup'!$B$4:$E$351,2,FALSE))=TRUE,"Unallocated",VLOOKUP($A22,'RAB Cat Lookup'!$B$4:$E$351,2,FALSE))</f>
        <v>Std</v>
      </c>
      <c r="AT22" s="367" t="str">
        <f>IF(ISERROR(VLOOKUP($A22,'RAB Cat Lookup'!$B$4:$E$351,4,FALSE))=TRUE,"Unallocated",VLOOKUP($A22,'RAB Cat Lookup'!$B$4:$E$351,4,FALSE))</f>
        <v>Low Voltage lines and cables</v>
      </c>
      <c r="AU22" s="121" t="str">
        <f t="shared" si="6"/>
        <v/>
      </c>
    </row>
    <row r="23" spans="1:47" x14ac:dyDescent="0.25">
      <c r="A23" s="217" t="s">
        <v>51</v>
      </c>
      <c r="B23" s="217" t="s">
        <v>52</v>
      </c>
      <c r="C23" s="123" t="s">
        <v>777</v>
      </c>
      <c r="D23" s="218">
        <f>S23/Config!A$40</f>
        <v>0</v>
      </c>
      <c r="E23" s="219">
        <f>T23/Config!B$40</f>
        <v>0</v>
      </c>
      <c r="F23" s="219">
        <f>U23/Config!C$40</f>
        <v>0</v>
      </c>
      <c r="G23" s="219">
        <f>V23/Config!D$40</f>
        <v>0</v>
      </c>
      <c r="H23" s="219">
        <f>W23/Config!E$40</f>
        <v>0</v>
      </c>
      <c r="I23" s="220">
        <v>0</v>
      </c>
      <c r="J23" s="220">
        <v>0</v>
      </c>
      <c r="K23" s="220">
        <v>0</v>
      </c>
      <c r="L23" s="220">
        <v>0</v>
      </c>
      <c r="M23" s="220">
        <v>0</v>
      </c>
      <c r="N23" s="220">
        <v>0</v>
      </c>
      <c r="O23" s="220">
        <v>0</v>
      </c>
      <c r="P23" s="220">
        <v>0</v>
      </c>
      <c r="Q23" s="220">
        <v>500000</v>
      </c>
      <c r="R23" s="221">
        <v>500000</v>
      </c>
      <c r="S23" s="222">
        <v>0</v>
      </c>
      <c r="T23" s="223">
        <v>0</v>
      </c>
      <c r="U23" s="223">
        <v>0</v>
      </c>
      <c r="V23" s="223">
        <v>0</v>
      </c>
      <c r="W23" s="223">
        <v>0</v>
      </c>
      <c r="X23" s="224">
        <f>I23*Config!F$40</f>
        <v>0</v>
      </c>
      <c r="Y23" s="224">
        <f>J23*Config!G$40</f>
        <v>0</v>
      </c>
      <c r="Z23" s="224">
        <f>K23*Config!H$40</f>
        <v>0</v>
      </c>
      <c r="AA23" s="224">
        <f>L23*Config!I$40</f>
        <v>0</v>
      </c>
      <c r="AB23" s="224">
        <f>M23*Config!J$40</f>
        <v>0</v>
      </c>
      <c r="AC23" s="224">
        <f>N23*Config!K$40</f>
        <v>0</v>
      </c>
      <c r="AD23" s="224">
        <f>O23*Config!L$40</f>
        <v>0</v>
      </c>
      <c r="AE23" s="224">
        <f>P23*Config!M$40</f>
        <v>0</v>
      </c>
      <c r="AF23" s="224">
        <f>Q23*Config!N$40</f>
        <v>624431.48497383273</v>
      </c>
      <c r="AG23" s="225">
        <f>R23*Config!O$40</f>
        <v>640042.27209817851</v>
      </c>
      <c r="AH23" s="226">
        <f t="shared" si="0"/>
        <v>0</v>
      </c>
      <c r="AI23" s="220">
        <f t="shared" si="1"/>
        <v>1000000</v>
      </c>
      <c r="AJ23" s="224">
        <f t="shared" si="2"/>
        <v>0</v>
      </c>
      <c r="AK23" s="225">
        <f t="shared" si="3"/>
        <v>1264473.7570720112</v>
      </c>
      <c r="AL23" s="227">
        <f>IF(OR(SUM(X23:AG23)&lt;&gt;0,A23="EH"),INDEX(CASH!$B:$B,MATCH(A23,CASH!$A:$A,0)),"")</f>
        <v>300</v>
      </c>
      <c r="AM23" s="122">
        <f>AL23*VLOOKUP(C23,Config!$A$3:$C$9,3,FALSE)</f>
        <v>1500</v>
      </c>
      <c r="AN23" s="228">
        <f t="shared" si="4"/>
        <v>0.92229427226873739</v>
      </c>
      <c r="AO23" s="122" t="str">
        <f>IF(ISERROR(VLOOKUP(A23,Config!$A$12:$A$32,1,FALSE)),LEFT(A23,2),"PRL")</f>
        <v>DS</v>
      </c>
      <c r="AP23" s="122" t="str">
        <f t="shared" si="5"/>
        <v>DS007l</v>
      </c>
      <c r="AQ23" s="163" t="s">
        <v>882</v>
      </c>
      <c r="AR23" s="229" t="s">
        <v>781</v>
      </c>
      <c r="AS23" s="367" t="str">
        <f>IF(ISERROR(VLOOKUP($A23,'RAB Cat Lookup'!$B$4:$E$351,2,FALSE))=TRUE,"Unallocated",VLOOKUP($A23,'RAB Cat Lookup'!$B$4:$E$351,2,FALSE))</f>
        <v>Std</v>
      </c>
      <c r="AT23" s="367" t="str">
        <f>IF(ISERROR(VLOOKUP($A23,'RAB Cat Lookup'!$B$4:$E$351,4,FALSE))=TRUE,"Unallocated",VLOOKUP($A23,'RAB Cat Lookup'!$B$4:$E$351,4,FALSE))</f>
        <v>Low Voltage lines and cables</v>
      </c>
      <c r="AU23" s="121" t="str">
        <f t="shared" si="6"/>
        <v/>
      </c>
    </row>
    <row r="24" spans="1:47" x14ac:dyDescent="0.25">
      <c r="A24" s="217" t="s">
        <v>53</v>
      </c>
      <c r="B24" s="217" t="s">
        <v>267</v>
      </c>
      <c r="C24" s="123" t="s">
        <v>512</v>
      </c>
      <c r="D24" s="218">
        <f>S24/Config!A$40</f>
        <v>1296459.3896388356</v>
      </c>
      <c r="E24" s="219">
        <f>T24/Config!B$40</f>
        <v>640607.97692171857</v>
      </c>
      <c r="F24" s="219">
        <f>U24/Config!C$40</f>
        <v>973021.96069374995</v>
      </c>
      <c r="G24" s="219">
        <f>V24/Config!D$40</f>
        <v>855722.18274999992</v>
      </c>
      <c r="H24" s="219">
        <f>W24/Config!E$40</f>
        <v>917955.5</v>
      </c>
      <c r="I24" s="220">
        <v>1000000</v>
      </c>
      <c r="J24" s="220">
        <v>1000000</v>
      </c>
      <c r="K24" s="220">
        <v>1000000</v>
      </c>
      <c r="L24" s="220">
        <v>1000000</v>
      </c>
      <c r="M24" s="220">
        <v>1000000</v>
      </c>
      <c r="N24" s="220">
        <v>1000000</v>
      </c>
      <c r="O24" s="220">
        <v>1000000</v>
      </c>
      <c r="P24" s="220">
        <v>1000000</v>
      </c>
      <c r="Q24" s="220">
        <v>1000000</v>
      </c>
      <c r="R24" s="221">
        <v>1000000</v>
      </c>
      <c r="S24" s="222">
        <v>1174528.22</v>
      </c>
      <c r="T24" s="223">
        <v>594868.18999999994</v>
      </c>
      <c r="U24" s="223">
        <v>926136.30999999994</v>
      </c>
      <c r="V24" s="223">
        <v>834850.91</v>
      </c>
      <c r="W24" s="223">
        <v>917955.5</v>
      </c>
      <c r="X24" s="224">
        <f>I24*Config!F$40</f>
        <v>1024999.9999999999</v>
      </c>
      <c r="Y24" s="224">
        <f>J24*Config!G$40</f>
        <v>1050625</v>
      </c>
      <c r="Z24" s="224">
        <f>K24*Config!H$40</f>
        <v>1076890.6249999998</v>
      </c>
      <c r="AA24" s="224">
        <f>L24*Config!I$40</f>
        <v>1103812.8906249998</v>
      </c>
      <c r="AB24" s="224">
        <f>M24*Config!J$40</f>
        <v>1131408.2128906248</v>
      </c>
      <c r="AC24" s="224">
        <f>N24*Config!K$40</f>
        <v>1159693.4182128902</v>
      </c>
      <c r="AD24" s="224">
        <f>O24*Config!L$40</f>
        <v>1188685.7536682126</v>
      </c>
      <c r="AE24" s="224">
        <f>P24*Config!M$40</f>
        <v>1218402.8975099176</v>
      </c>
      <c r="AF24" s="224">
        <f>Q24*Config!N$40</f>
        <v>1248862.9699476655</v>
      </c>
      <c r="AG24" s="225">
        <f>R24*Config!O$40</f>
        <v>1280084.544196357</v>
      </c>
      <c r="AH24" s="226">
        <f t="shared" si="0"/>
        <v>5000000</v>
      </c>
      <c r="AI24" s="220">
        <f t="shared" si="1"/>
        <v>10000000</v>
      </c>
      <c r="AJ24" s="224">
        <f t="shared" si="2"/>
        <v>5387736.728515625</v>
      </c>
      <c r="AK24" s="225">
        <f t="shared" si="3"/>
        <v>11483466.312050667</v>
      </c>
      <c r="AL24" s="227">
        <f>IF(OR(SUM(X24:AG24)&lt;&gt;0,A24="EH"),INDEX(CASH!$B:$B,MATCH(A24,CASH!$A:$A,0)),"")</f>
        <v>150</v>
      </c>
      <c r="AM24" s="122">
        <f>AL24*VLOOKUP(C24,Config!$A$3:$C$9,3,FALSE)</f>
        <v>2250</v>
      </c>
      <c r="AN24" s="228">
        <f t="shared" si="4"/>
        <v>0.70421301635901934</v>
      </c>
      <c r="AO24" s="122" t="str">
        <f>IF(ISERROR(VLOOKUP(A24,Config!$A$12:$A$32,1,FALSE)),LEFT(A24,2),"PRL")</f>
        <v>DS</v>
      </c>
      <c r="AP24" s="122" t="str">
        <f t="shared" si="5"/>
        <v>DS008s</v>
      </c>
      <c r="AQ24" s="163" t="s">
        <v>882</v>
      </c>
      <c r="AR24" s="229" t="s">
        <v>781</v>
      </c>
      <c r="AS24" s="367" t="str">
        <f>IF(ISERROR(VLOOKUP($A24,'RAB Cat Lookup'!$B$4:$E$351,2,FALSE))=TRUE,"Unallocated",VLOOKUP($A24,'RAB Cat Lookup'!$B$4:$E$351,2,FALSE))</f>
        <v>Std</v>
      </c>
      <c r="AT24" s="367" t="str">
        <f>IF(ISERROR(VLOOKUP($A24,'RAB Cat Lookup'!$B$4:$E$351,4,FALSE))=TRUE,"Unallocated",VLOOKUP($A24,'RAB Cat Lookup'!$B$4:$E$351,4,FALSE))</f>
        <v>Distribution lines and cables</v>
      </c>
      <c r="AU24" s="121" t="str">
        <f t="shared" si="6"/>
        <v/>
      </c>
    </row>
    <row r="25" spans="1:47" x14ac:dyDescent="0.25">
      <c r="A25" s="217" t="s">
        <v>54</v>
      </c>
      <c r="B25" s="217" t="s">
        <v>451</v>
      </c>
      <c r="C25" s="123" t="s">
        <v>512</v>
      </c>
      <c r="D25" s="218">
        <f>S25/Config!A$40</f>
        <v>1298565.4425578902</v>
      </c>
      <c r="E25" s="219">
        <f>T25/Config!B$40</f>
        <v>1143448.7654351559</v>
      </c>
      <c r="F25" s="219">
        <f>U25/Config!C$40</f>
        <v>19752.369868749996</v>
      </c>
      <c r="G25" s="219">
        <f>V25/Config!D$40</f>
        <v>0</v>
      </c>
      <c r="H25" s="219">
        <f>W25/Config!E$40</f>
        <v>0</v>
      </c>
      <c r="I25" s="220">
        <v>0</v>
      </c>
      <c r="J25" s="220">
        <v>0</v>
      </c>
      <c r="K25" s="220">
        <v>0</v>
      </c>
      <c r="L25" s="220">
        <v>0</v>
      </c>
      <c r="M25" s="220">
        <v>0</v>
      </c>
      <c r="N25" s="220">
        <v>0</v>
      </c>
      <c r="O25" s="220">
        <v>0</v>
      </c>
      <c r="P25" s="220">
        <v>0</v>
      </c>
      <c r="Q25" s="220">
        <v>0</v>
      </c>
      <c r="R25" s="221">
        <v>0</v>
      </c>
      <c r="S25" s="222">
        <v>1176436.2</v>
      </c>
      <c r="T25" s="223">
        <v>1061805.8499999999</v>
      </c>
      <c r="U25" s="223">
        <v>18800.589999999997</v>
      </c>
      <c r="V25" s="223">
        <v>0</v>
      </c>
      <c r="W25" s="223">
        <v>0</v>
      </c>
      <c r="X25" s="224">
        <f>I25*Config!F$40</f>
        <v>0</v>
      </c>
      <c r="Y25" s="224">
        <f>J25*Config!G$40</f>
        <v>0</v>
      </c>
      <c r="Z25" s="224">
        <f>K25*Config!H$40</f>
        <v>0</v>
      </c>
      <c r="AA25" s="224">
        <f>L25*Config!I$40</f>
        <v>0</v>
      </c>
      <c r="AB25" s="224">
        <f>M25*Config!J$40</f>
        <v>0</v>
      </c>
      <c r="AC25" s="224">
        <f>N25*Config!K$40</f>
        <v>0</v>
      </c>
      <c r="AD25" s="224">
        <f>O25*Config!L$40</f>
        <v>0</v>
      </c>
      <c r="AE25" s="224">
        <f>P25*Config!M$40</f>
        <v>0</v>
      </c>
      <c r="AF25" s="224">
        <f>Q25*Config!N$40</f>
        <v>0</v>
      </c>
      <c r="AG25" s="225">
        <f>R25*Config!O$40</f>
        <v>0</v>
      </c>
      <c r="AH25" s="226">
        <f t="shared" si="0"/>
        <v>0</v>
      </c>
      <c r="AI25" s="220">
        <f t="shared" si="1"/>
        <v>0</v>
      </c>
      <c r="AJ25" s="224">
        <f t="shared" si="2"/>
        <v>0</v>
      </c>
      <c r="AK25" s="225">
        <f t="shared" si="3"/>
        <v>0</v>
      </c>
      <c r="AL25" s="227" t="str">
        <f>IF(OR(SUM(X25:AG25)&lt;&gt;0,A25="EH"),INDEX(CASH!$B:$B,MATCH(A25,CASH!$A:$A,0)),"")</f>
        <v/>
      </c>
      <c r="AM25" s="230">
        <v>3750</v>
      </c>
      <c r="AN25" s="228">
        <f t="shared" si="4"/>
        <v>0.384036190737156</v>
      </c>
      <c r="AO25" s="122" t="str">
        <f>IF(ISERROR(VLOOKUP(A25,Config!$A$12:$A$32,1,FALSE)),LEFT(A25,2),"PRL")</f>
        <v>DS</v>
      </c>
      <c r="AP25" s="122" t="str">
        <f t="shared" si="5"/>
        <v>DS009s</v>
      </c>
      <c r="AQ25" s="163" t="s">
        <v>882</v>
      </c>
      <c r="AR25" s="229" t="s">
        <v>781</v>
      </c>
      <c r="AS25" s="367" t="str">
        <f>IF(ISERROR(VLOOKUP($A25,'RAB Cat Lookup'!$B$4:$E$351,2,FALSE))=TRUE,"Unallocated",VLOOKUP($A25,'RAB Cat Lookup'!$B$4:$E$351,2,FALSE))</f>
        <v>Std</v>
      </c>
      <c r="AT25" s="367" t="str">
        <f>IF(ISERROR(VLOOKUP($A25,'RAB Cat Lookup'!$B$4:$E$351,4,FALSE))=TRUE,"Unallocated",VLOOKUP($A25,'RAB Cat Lookup'!$B$4:$E$351,4,FALSE))</f>
        <v>Distribution lines and cables</v>
      </c>
      <c r="AU25" s="121" t="str">
        <f t="shared" si="6"/>
        <v/>
      </c>
    </row>
    <row r="26" spans="1:47" x14ac:dyDescent="0.25">
      <c r="A26" s="217" t="s">
        <v>55</v>
      </c>
      <c r="B26" s="217" t="s">
        <v>268</v>
      </c>
      <c r="C26" s="123" t="s">
        <v>512</v>
      </c>
      <c r="D26" s="218">
        <f>S26/Config!A$40</f>
        <v>8201639.0657157023</v>
      </c>
      <c r="E26" s="219">
        <f>T26/Config!B$40</f>
        <v>7405988.7494310932</v>
      </c>
      <c r="F26" s="219">
        <f>U26/Config!C$40</f>
        <v>7539224.5365312295</v>
      </c>
      <c r="G26" s="219">
        <f>V26/Config!D$40</f>
        <v>3588956.2687499993</v>
      </c>
      <c r="H26" s="219">
        <f>W26/Config!E$40</f>
        <v>4367566</v>
      </c>
      <c r="I26" s="220">
        <v>3696000</v>
      </c>
      <c r="J26" s="220">
        <v>4312000</v>
      </c>
      <c r="K26" s="220">
        <v>5236000</v>
      </c>
      <c r="L26" s="220">
        <v>5390000</v>
      </c>
      <c r="M26" s="220">
        <v>6006000</v>
      </c>
      <c r="N26" s="220">
        <v>6006000</v>
      </c>
      <c r="O26" s="220">
        <v>6006000</v>
      </c>
      <c r="P26" s="220">
        <v>6006000</v>
      </c>
      <c r="Q26" s="220">
        <v>6006000</v>
      </c>
      <c r="R26" s="221">
        <v>6006000</v>
      </c>
      <c r="S26" s="222">
        <v>7430280.2000000011</v>
      </c>
      <c r="T26" s="223">
        <v>6877196.790000001</v>
      </c>
      <c r="U26" s="223">
        <v>7175942.4499999806</v>
      </c>
      <c r="V26" s="223">
        <v>3501420.7499999995</v>
      </c>
      <c r="W26" s="223">
        <v>4367566</v>
      </c>
      <c r="X26" s="224">
        <f>I26*Config!F$40</f>
        <v>3788399.9999999995</v>
      </c>
      <c r="Y26" s="224">
        <f>J26*Config!G$40</f>
        <v>4530295</v>
      </c>
      <c r="Z26" s="224">
        <f>K26*Config!H$40</f>
        <v>5638599.3124999991</v>
      </c>
      <c r="AA26" s="224">
        <f>L26*Config!I$40</f>
        <v>5949551.4804687491</v>
      </c>
      <c r="AB26" s="224">
        <f>M26*Config!J$40</f>
        <v>6795237.7266210914</v>
      </c>
      <c r="AC26" s="224">
        <f>N26*Config!K$40</f>
        <v>6965118.6697866181</v>
      </c>
      <c r="AD26" s="224">
        <f>O26*Config!L$40</f>
        <v>7139246.6365312841</v>
      </c>
      <c r="AE26" s="224">
        <f>P26*Config!M$40</f>
        <v>7317727.802444566</v>
      </c>
      <c r="AF26" s="224">
        <f>Q26*Config!N$40</f>
        <v>7500670.9975056788</v>
      </c>
      <c r="AG26" s="225">
        <f>R26*Config!O$40</f>
        <v>7688187.7724433206</v>
      </c>
      <c r="AH26" s="226">
        <f t="shared" si="0"/>
        <v>24640000</v>
      </c>
      <c r="AI26" s="220">
        <f t="shared" si="1"/>
        <v>54670000</v>
      </c>
      <c r="AJ26" s="224">
        <f t="shared" si="2"/>
        <v>26702083.519589841</v>
      </c>
      <c r="AK26" s="225">
        <f t="shared" si="3"/>
        <v>63313035.398301318</v>
      </c>
      <c r="AL26" s="227">
        <f>IF(OR(SUM(X26:AG26)&lt;&gt;0,A26="EH"),INDEX(CASH!$B:$B,MATCH(A26,CASH!$A:$A,0)),"")</f>
        <v>280</v>
      </c>
      <c r="AM26" s="122">
        <f>AL26*VLOOKUP(C26,Config!$A$3:$C$9,3,FALSE)</f>
        <v>4200</v>
      </c>
      <c r="AN26" s="228">
        <f t="shared" si="4"/>
        <v>0.36071719304860189</v>
      </c>
      <c r="AO26" s="122" t="str">
        <f>IF(ISERROR(VLOOKUP(A26,Config!$A$12:$A$32,1,FALSE)),LEFT(A26,2),"PRL")</f>
        <v>DS</v>
      </c>
      <c r="AP26" s="122" t="str">
        <f t="shared" si="5"/>
        <v>DS011s</v>
      </c>
      <c r="AQ26" s="163" t="s">
        <v>882</v>
      </c>
      <c r="AR26" s="229" t="s">
        <v>781</v>
      </c>
      <c r="AS26" s="367" t="str">
        <f>IF(ISERROR(VLOOKUP($A26,'RAB Cat Lookup'!$B$4:$E$351,2,FALSE))=TRUE,"Unallocated",VLOOKUP($A26,'RAB Cat Lookup'!$B$4:$E$351,2,FALSE))</f>
        <v>Std</v>
      </c>
      <c r="AT26" s="367" t="str">
        <f>IF(ISERROR(VLOOKUP($A26,'RAB Cat Lookup'!$B$4:$E$351,4,FALSE))=TRUE,"Unallocated",VLOOKUP($A26,'RAB Cat Lookup'!$B$4:$E$351,4,FALSE))</f>
        <v>Distribution lines and cables</v>
      </c>
      <c r="AU26" s="121" t="str">
        <f t="shared" si="6"/>
        <v/>
      </c>
    </row>
    <row r="27" spans="1:47" x14ac:dyDescent="0.25">
      <c r="A27" s="217" t="s">
        <v>56</v>
      </c>
      <c r="B27" s="217" t="s">
        <v>789</v>
      </c>
      <c r="C27" s="123" t="s">
        <v>512</v>
      </c>
      <c r="D27" s="218">
        <f>S27/Config!A$40</f>
        <v>208513.86450721481</v>
      </c>
      <c r="E27" s="219">
        <f>T27/Config!B$40</f>
        <v>791133.18548453122</v>
      </c>
      <c r="F27" s="219">
        <f>U27/Config!C$40</f>
        <v>892188.2390062518</v>
      </c>
      <c r="G27" s="219">
        <f>V27/Config!D$40</f>
        <v>559284.56699999981</v>
      </c>
      <c r="H27" s="219">
        <f>W27/Config!E$40</f>
        <v>3383.5299999999997</v>
      </c>
      <c r="I27" s="220">
        <v>0</v>
      </c>
      <c r="J27" s="220">
        <v>0</v>
      </c>
      <c r="K27" s="220">
        <v>0</v>
      </c>
      <c r="L27" s="220">
        <v>0</v>
      </c>
      <c r="M27" s="220">
        <v>0</v>
      </c>
      <c r="N27" s="220">
        <v>0</v>
      </c>
      <c r="O27" s="220">
        <v>0</v>
      </c>
      <c r="P27" s="220">
        <v>0</v>
      </c>
      <c r="Q27" s="220">
        <v>0</v>
      </c>
      <c r="R27" s="221">
        <v>0</v>
      </c>
      <c r="S27" s="222">
        <v>188903.27000000002</v>
      </c>
      <c r="T27" s="223">
        <v>734645.81</v>
      </c>
      <c r="U27" s="223">
        <v>849197.61000000173</v>
      </c>
      <c r="V27" s="223">
        <v>545643.47999999986</v>
      </c>
      <c r="W27" s="223">
        <v>3383.5299999999997</v>
      </c>
      <c r="X27" s="224">
        <f>I27*Config!F$40</f>
        <v>0</v>
      </c>
      <c r="Y27" s="224">
        <f>J27*Config!G$40</f>
        <v>0</v>
      </c>
      <c r="Z27" s="224">
        <f>K27*Config!H$40</f>
        <v>0</v>
      </c>
      <c r="AA27" s="224">
        <f>L27*Config!I$40</f>
        <v>0</v>
      </c>
      <c r="AB27" s="224">
        <f>M27*Config!J$40</f>
        <v>0</v>
      </c>
      <c r="AC27" s="224">
        <f>N27*Config!K$40</f>
        <v>0</v>
      </c>
      <c r="AD27" s="224">
        <f>O27*Config!L$40</f>
        <v>0</v>
      </c>
      <c r="AE27" s="224">
        <f>P27*Config!M$40</f>
        <v>0</v>
      </c>
      <c r="AF27" s="224">
        <f>Q27*Config!N$40</f>
        <v>0</v>
      </c>
      <c r="AG27" s="225">
        <f>R27*Config!O$40</f>
        <v>0</v>
      </c>
      <c r="AH27" s="226">
        <f t="shared" si="0"/>
        <v>0</v>
      </c>
      <c r="AI27" s="220">
        <f t="shared" si="1"/>
        <v>0</v>
      </c>
      <c r="AJ27" s="224">
        <f t="shared" si="2"/>
        <v>0</v>
      </c>
      <c r="AK27" s="225">
        <f t="shared" si="3"/>
        <v>0</v>
      </c>
      <c r="AL27" s="227" t="str">
        <f>IF(OR(SUM(X27:AG27)&lt;&gt;0,A27="EH"),INDEX(CASH!$B:$B,MATCH(A27,CASH!$A:$A,0)),"")</f>
        <v/>
      </c>
      <c r="AM27" s="230">
        <v>4800</v>
      </c>
      <c r="AN27" s="228">
        <f t="shared" si="4"/>
        <v>0.12479849538211955</v>
      </c>
      <c r="AO27" s="122" t="str">
        <f>IF(ISERROR(VLOOKUP(A27,Config!$A$12:$A$32,1,FALSE)),LEFT(A27,2),"PRL")</f>
        <v>DS</v>
      </c>
      <c r="AP27" s="122" t="str">
        <f t="shared" si="5"/>
        <v>DS012s</v>
      </c>
      <c r="AQ27" s="163" t="s">
        <v>882</v>
      </c>
      <c r="AR27" s="229" t="s">
        <v>781</v>
      </c>
      <c r="AS27" s="367" t="str">
        <f>IF(ISERROR(VLOOKUP($A27,'RAB Cat Lookup'!$B$4:$E$351,2,FALSE))=TRUE,"Unallocated",VLOOKUP($A27,'RAB Cat Lookup'!$B$4:$E$351,2,FALSE))</f>
        <v>Std</v>
      </c>
      <c r="AT27" s="367" t="str">
        <f>IF(ISERROR(VLOOKUP($A27,'RAB Cat Lookup'!$B$4:$E$351,4,FALSE))=TRUE,"Unallocated",VLOOKUP($A27,'RAB Cat Lookup'!$B$4:$E$351,4,FALSE))</f>
        <v>Distribution lines and cables</v>
      </c>
      <c r="AU27" s="121" t="str">
        <f t="shared" si="6"/>
        <v/>
      </c>
    </row>
    <row r="28" spans="1:47" x14ac:dyDescent="0.25">
      <c r="A28" s="217" t="s">
        <v>775</v>
      </c>
      <c r="B28" s="217" t="s">
        <v>776</v>
      </c>
      <c r="C28" s="123" t="s">
        <v>512</v>
      </c>
      <c r="D28" s="218">
        <f>S28/Config!A$40</f>
        <v>0</v>
      </c>
      <c r="E28" s="219">
        <f>T28/Config!B$40</f>
        <v>0</v>
      </c>
      <c r="F28" s="219">
        <f>U28/Config!C$40</f>
        <v>0</v>
      </c>
      <c r="G28" s="219">
        <f>V28/Config!D$40</f>
        <v>179634.89899999992</v>
      </c>
      <c r="H28" s="219">
        <f>W28/Config!E$40</f>
        <v>213.75</v>
      </c>
      <c r="I28" s="220">
        <v>0</v>
      </c>
      <c r="J28" s="220">
        <v>1300000</v>
      </c>
      <c r="K28" s="220">
        <v>1300000</v>
      </c>
      <c r="L28" s="220">
        <v>1300000</v>
      </c>
      <c r="M28" s="220">
        <v>1300000</v>
      </c>
      <c r="N28" s="220">
        <v>1300000</v>
      </c>
      <c r="O28" s="220">
        <v>1300000</v>
      </c>
      <c r="P28" s="220">
        <v>1300000</v>
      </c>
      <c r="Q28" s="220">
        <v>1300000</v>
      </c>
      <c r="R28" s="221">
        <v>1300000</v>
      </c>
      <c r="S28" s="222">
        <v>0</v>
      </c>
      <c r="T28" s="223">
        <v>0</v>
      </c>
      <c r="U28" s="223">
        <v>0</v>
      </c>
      <c r="V28" s="223">
        <v>175253.55999999994</v>
      </c>
      <c r="W28" s="223">
        <v>213.75</v>
      </c>
      <c r="X28" s="224">
        <f>I28*Config!F$40</f>
        <v>0</v>
      </c>
      <c r="Y28" s="224">
        <f>J28*Config!G$40</f>
        <v>1365812.5</v>
      </c>
      <c r="Z28" s="224">
        <f>K28*Config!H$40</f>
        <v>1399957.8124999998</v>
      </c>
      <c r="AA28" s="224">
        <f>L28*Config!I$40</f>
        <v>1434956.7578124998</v>
      </c>
      <c r="AB28" s="224">
        <f>M28*Config!J$40</f>
        <v>1470830.676757812</v>
      </c>
      <c r="AC28" s="224">
        <f>N28*Config!K$40</f>
        <v>1507601.4436767572</v>
      </c>
      <c r="AD28" s="224">
        <f>O28*Config!L$40</f>
        <v>1545291.4797686762</v>
      </c>
      <c r="AE28" s="224">
        <f>P28*Config!M$40</f>
        <v>1583923.7667628929</v>
      </c>
      <c r="AF28" s="224">
        <f>Q28*Config!N$40</f>
        <v>1623521.8609319651</v>
      </c>
      <c r="AG28" s="225">
        <f>R28*Config!O$40</f>
        <v>1664109.9074552641</v>
      </c>
      <c r="AH28" s="226">
        <f t="shared" si="0"/>
        <v>5200000</v>
      </c>
      <c r="AI28" s="220">
        <f t="shared" si="1"/>
        <v>11700000</v>
      </c>
      <c r="AJ28" s="224">
        <f t="shared" si="2"/>
        <v>5671557.7470703125</v>
      </c>
      <c r="AK28" s="225">
        <f t="shared" si="3"/>
        <v>13596006.205665868</v>
      </c>
      <c r="AL28" s="227">
        <f>IF(OR(SUM(X28:AG28)&lt;&gt;0,A28="EH"),INDEX(CASH!$B:$B,MATCH(A28,CASH!$A:$A,0)),"")</f>
        <v>230</v>
      </c>
      <c r="AM28" s="122">
        <f>AL28*VLOOKUP(C28,Config!$A$3:$C$9,3,FALSE)</f>
        <v>3450</v>
      </c>
      <c r="AN28" s="228">
        <f t="shared" si="4"/>
        <v>0.50978789955113346</v>
      </c>
      <c r="AO28" s="122" t="str">
        <f>IF(ISERROR(VLOOKUP(A28,Config!$A$12:$A$32,1,FALSE)),LEFT(A28,2),"PRL")</f>
        <v>DS</v>
      </c>
      <c r="AP28" s="122" t="str">
        <f t="shared" si="5"/>
        <v>DS014s</v>
      </c>
      <c r="AQ28" s="163" t="s">
        <v>882</v>
      </c>
      <c r="AR28" s="229" t="s">
        <v>781</v>
      </c>
      <c r="AS28" s="367" t="str">
        <f>IF(ISERROR(VLOOKUP($A28,'RAB Cat Lookup'!$B$4:$E$351,2,FALSE))=TRUE,"Unallocated",VLOOKUP($A28,'RAB Cat Lookup'!$B$4:$E$351,2,FALSE))</f>
        <v>Std</v>
      </c>
      <c r="AT28" s="367" t="str">
        <f>IF(ISERROR(VLOOKUP($A28,'RAB Cat Lookup'!$B$4:$E$351,4,FALSE))=TRUE,"Unallocated",VLOOKUP($A28,'RAB Cat Lookup'!$B$4:$E$351,4,FALSE))</f>
        <v>Low Voltage lines and cables</v>
      </c>
      <c r="AU28" s="121" t="str">
        <f t="shared" si="6"/>
        <v/>
      </c>
    </row>
    <row r="29" spans="1:47" x14ac:dyDescent="0.25">
      <c r="A29" s="217" t="s">
        <v>67</v>
      </c>
      <c r="B29" s="217" t="s">
        <v>261</v>
      </c>
      <c r="C29" s="123" t="s">
        <v>512</v>
      </c>
      <c r="D29" s="218">
        <f>S29/Config!A$40</f>
        <v>3149598.4757874873</v>
      </c>
      <c r="E29" s="219">
        <f>T29/Config!B$40</f>
        <v>1420775.2282475</v>
      </c>
      <c r="F29" s="219">
        <f>U29/Config!C$40</f>
        <v>591244.66098750022</v>
      </c>
      <c r="G29" s="219">
        <f>V29/Config!D$40</f>
        <v>1554908.8460000001</v>
      </c>
      <c r="H29" s="219">
        <f>W29/Config!E$40</f>
        <v>504882.99000000005</v>
      </c>
      <c r="I29" s="220">
        <v>510000</v>
      </c>
      <c r="J29" s="220">
        <v>510000</v>
      </c>
      <c r="K29" s="220">
        <v>510000</v>
      </c>
      <c r="L29" s="220">
        <v>510000</v>
      </c>
      <c r="M29" s="220">
        <v>510000</v>
      </c>
      <c r="N29" s="220">
        <v>510000</v>
      </c>
      <c r="O29" s="220">
        <v>510000</v>
      </c>
      <c r="P29" s="220">
        <v>510000</v>
      </c>
      <c r="Q29" s="220">
        <v>510000</v>
      </c>
      <c r="R29" s="221">
        <v>510000</v>
      </c>
      <c r="S29" s="222">
        <v>2853380.77</v>
      </c>
      <c r="T29" s="223">
        <v>1319331.0400000003</v>
      </c>
      <c r="U29" s="223">
        <v>562755.18000000017</v>
      </c>
      <c r="V29" s="223">
        <v>1516984.2400000002</v>
      </c>
      <c r="W29" s="223">
        <v>504882.99000000005</v>
      </c>
      <c r="X29" s="224">
        <f>I29*Config!F$40</f>
        <v>522749.99999999994</v>
      </c>
      <c r="Y29" s="224">
        <f>J29*Config!G$40</f>
        <v>535818.75</v>
      </c>
      <c r="Z29" s="224">
        <f>K29*Config!H$40</f>
        <v>549214.21874999988</v>
      </c>
      <c r="AA29" s="224">
        <f>L29*Config!I$40</f>
        <v>562944.57421874988</v>
      </c>
      <c r="AB29" s="224">
        <f>M29*Config!J$40</f>
        <v>577018.18857421854</v>
      </c>
      <c r="AC29" s="224">
        <f>N29*Config!K$40</f>
        <v>591443.64328857395</v>
      </c>
      <c r="AD29" s="224">
        <f>O29*Config!L$40</f>
        <v>606229.73437078833</v>
      </c>
      <c r="AE29" s="224">
        <f>P29*Config!M$40</f>
        <v>621385.47773005802</v>
      </c>
      <c r="AF29" s="224">
        <f>Q29*Config!N$40</f>
        <v>636920.11467330938</v>
      </c>
      <c r="AG29" s="225">
        <f>R29*Config!O$40</f>
        <v>652843.11754014215</v>
      </c>
      <c r="AH29" s="226">
        <f t="shared" si="0"/>
        <v>2550000</v>
      </c>
      <c r="AI29" s="220">
        <f t="shared" si="1"/>
        <v>5100000</v>
      </c>
      <c r="AJ29" s="224">
        <f t="shared" si="2"/>
        <v>2747745.7315429687</v>
      </c>
      <c r="AK29" s="225">
        <f t="shared" si="3"/>
        <v>5856567.8191458406</v>
      </c>
      <c r="AL29" s="227">
        <f>IF(OR(SUM(X29:AG29)&lt;&gt;0,A29="EH"),INDEX(CASH!$B:$B,MATCH(A29,CASH!$A:$A,0)),"")</f>
        <v>240</v>
      </c>
      <c r="AM29" s="122">
        <f>AL29*VLOOKUP(C29,Config!$A$3:$C$9,3,FALSE)</f>
        <v>3600</v>
      </c>
      <c r="AN29" s="228">
        <f t="shared" si="4"/>
        <v>0.42422542822249787</v>
      </c>
      <c r="AO29" s="122" t="str">
        <f>IF(ISERROR(VLOOKUP(A29,Config!$A$12:$A$32,1,FALSE)),LEFT(A29,2),"PRL")</f>
        <v>DS</v>
      </c>
      <c r="AP29" s="122" t="str">
        <f t="shared" si="5"/>
        <v>DS301s</v>
      </c>
      <c r="AQ29" s="163" t="s">
        <v>882</v>
      </c>
      <c r="AR29" s="229" t="s">
        <v>781</v>
      </c>
      <c r="AS29" s="367" t="str">
        <f>IF(ISERROR(VLOOKUP($A29,'RAB Cat Lookup'!$B$4:$E$351,2,FALSE))=TRUE,"Unallocated",VLOOKUP($A29,'RAB Cat Lookup'!$B$4:$E$351,2,FALSE))</f>
        <v>Std</v>
      </c>
      <c r="AT29" s="367" t="str">
        <f>IF(ISERROR(VLOOKUP($A29,'RAB Cat Lookup'!$B$4:$E$351,4,FALSE))=TRUE,"Unallocated",VLOOKUP($A29,'RAB Cat Lookup'!$B$4:$E$351,4,FALSE))</f>
        <v>Substations</v>
      </c>
      <c r="AU29" s="121" t="str">
        <f t="shared" si="6"/>
        <v/>
      </c>
    </row>
    <row r="30" spans="1:47" x14ac:dyDescent="0.25">
      <c r="A30" s="217" t="s">
        <v>67</v>
      </c>
      <c r="B30" s="217" t="s">
        <v>261</v>
      </c>
      <c r="C30" s="123" t="s">
        <v>778</v>
      </c>
      <c r="D30" s="218">
        <f>S30/Config!A$40</f>
        <v>0</v>
      </c>
      <c r="E30" s="219">
        <f>T30/Config!B$40</f>
        <v>0</v>
      </c>
      <c r="F30" s="219">
        <f>U30/Config!C$40</f>
        <v>0</v>
      </c>
      <c r="G30" s="219">
        <f>V30/Config!D$40</f>
        <v>0</v>
      </c>
      <c r="H30" s="219">
        <f>W30/Config!E$40</f>
        <v>0</v>
      </c>
      <c r="I30" s="220">
        <v>0</v>
      </c>
      <c r="J30" s="220">
        <v>0</v>
      </c>
      <c r="K30" s="220">
        <v>340000</v>
      </c>
      <c r="L30" s="220">
        <v>340000</v>
      </c>
      <c r="M30" s="220">
        <v>510000</v>
      </c>
      <c r="N30" s="220">
        <v>510000</v>
      </c>
      <c r="O30" s="220">
        <v>510000</v>
      </c>
      <c r="P30" s="220">
        <v>510000</v>
      </c>
      <c r="Q30" s="220">
        <v>510000</v>
      </c>
      <c r="R30" s="221">
        <v>510000</v>
      </c>
      <c r="S30" s="222">
        <v>0</v>
      </c>
      <c r="T30" s="223">
        <v>0</v>
      </c>
      <c r="U30" s="223">
        <v>0</v>
      </c>
      <c r="V30" s="223">
        <v>0</v>
      </c>
      <c r="W30" s="223">
        <v>0</v>
      </c>
      <c r="X30" s="224">
        <f>I30*Config!F$40</f>
        <v>0</v>
      </c>
      <c r="Y30" s="224">
        <f>J30*Config!G$40</f>
        <v>0</v>
      </c>
      <c r="Z30" s="224">
        <f>K30*Config!H$40</f>
        <v>366142.81249999994</v>
      </c>
      <c r="AA30" s="224">
        <f>L30*Config!I$40</f>
        <v>375296.38281249994</v>
      </c>
      <c r="AB30" s="224">
        <f>M30*Config!J$40</f>
        <v>577018.18857421854</v>
      </c>
      <c r="AC30" s="224">
        <f>N30*Config!K$40</f>
        <v>591443.64328857395</v>
      </c>
      <c r="AD30" s="224">
        <f>O30*Config!L$40</f>
        <v>606229.73437078833</v>
      </c>
      <c r="AE30" s="224">
        <f>P30*Config!M$40</f>
        <v>621385.47773005802</v>
      </c>
      <c r="AF30" s="224">
        <f>Q30*Config!N$40</f>
        <v>636920.11467330938</v>
      </c>
      <c r="AG30" s="225">
        <f>R30*Config!O$40</f>
        <v>652843.11754014215</v>
      </c>
      <c r="AH30" s="226">
        <f t="shared" si="0"/>
        <v>1190000</v>
      </c>
      <c r="AI30" s="220">
        <f t="shared" si="1"/>
        <v>3740000</v>
      </c>
      <c r="AJ30" s="224">
        <f t="shared" si="2"/>
        <v>1318457.3838867184</v>
      </c>
      <c r="AK30" s="225">
        <f t="shared" si="3"/>
        <v>4427279.4714895906</v>
      </c>
      <c r="AL30" s="227">
        <f>IF(OR(SUM(X30:AG30)&lt;&gt;0,A30="EH"),INDEX(CASH!$B:$B,MATCH(A30,CASH!$A:$A,0)),"")</f>
        <v>240</v>
      </c>
      <c r="AM30" s="122">
        <f>AL30*VLOOKUP(C30,Config!$A$3:$C$9,3,FALSE)</f>
        <v>2400</v>
      </c>
      <c r="AN30" s="228">
        <f t="shared" si="4"/>
        <v>0.69318625244447352</v>
      </c>
      <c r="AO30" s="122" t="str">
        <f>IF(ISERROR(VLOOKUP(A30,Config!$A$12:$A$32,1,FALSE)),LEFT(A30,2),"PRL")</f>
        <v>DS</v>
      </c>
      <c r="AP30" s="122" t="str">
        <f t="shared" si="5"/>
        <v>DS301m</v>
      </c>
      <c r="AQ30" s="163" t="s">
        <v>882</v>
      </c>
      <c r="AR30" s="229" t="s">
        <v>781</v>
      </c>
      <c r="AS30" s="367" t="str">
        <f>IF(ISERROR(VLOOKUP($A30,'RAB Cat Lookup'!$B$4:$E$351,2,FALSE))=TRUE,"Unallocated",VLOOKUP($A30,'RAB Cat Lookup'!$B$4:$E$351,2,FALSE))</f>
        <v>Std</v>
      </c>
      <c r="AT30" s="367" t="str">
        <f>IF(ISERROR(VLOOKUP($A30,'RAB Cat Lookup'!$B$4:$E$351,4,FALSE))=TRUE,"Unallocated",VLOOKUP($A30,'RAB Cat Lookup'!$B$4:$E$351,4,FALSE))</f>
        <v>Substations</v>
      </c>
      <c r="AU30" s="121" t="str">
        <f t="shared" si="6"/>
        <v/>
      </c>
    </row>
    <row r="31" spans="1:47" x14ac:dyDescent="0.25">
      <c r="A31" s="217" t="s">
        <v>67</v>
      </c>
      <c r="B31" s="217" t="s">
        <v>261</v>
      </c>
      <c r="C31" s="123" t="s">
        <v>777</v>
      </c>
      <c r="D31" s="218">
        <f>S31/Config!A$40</f>
        <v>0</v>
      </c>
      <c r="E31" s="219">
        <f>T31/Config!B$40</f>
        <v>0</v>
      </c>
      <c r="F31" s="219">
        <f>U31/Config!C$40</f>
        <v>0</v>
      </c>
      <c r="G31" s="219">
        <f>V31/Config!D$40</f>
        <v>0</v>
      </c>
      <c r="H31" s="219">
        <f>W31/Config!E$40</f>
        <v>0</v>
      </c>
      <c r="I31" s="220">
        <v>0</v>
      </c>
      <c r="J31" s="220">
        <v>0</v>
      </c>
      <c r="K31" s="220">
        <v>0</v>
      </c>
      <c r="L31" s="220">
        <v>0</v>
      </c>
      <c r="M31" s="220">
        <v>0</v>
      </c>
      <c r="N31" s="220">
        <v>255000</v>
      </c>
      <c r="O31" s="220">
        <v>255000</v>
      </c>
      <c r="P31" s="220">
        <v>255000</v>
      </c>
      <c r="Q31" s="220">
        <v>255000</v>
      </c>
      <c r="R31" s="221">
        <v>255000</v>
      </c>
      <c r="S31" s="222">
        <v>0</v>
      </c>
      <c r="T31" s="223">
        <v>0</v>
      </c>
      <c r="U31" s="223">
        <v>0</v>
      </c>
      <c r="V31" s="223">
        <v>0</v>
      </c>
      <c r="W31" s="223">
        <v>0</v>
      </c>
      <c r="X31" s="224">
        <f>I31*Config!F$40</f>
        <v>0</v>
      </c>
      <c r="Y31" s="224">
        <f>J31*Config!G$40</f>
        <v>0</v>
      </c>
      <c r="Z31" s="224">
        <f>K31*Config!H$40</f>
        <v>0</v>
      </c>
      <c r="AA31" s="224">
        <f>L31*Config!I$40</f>
        <v>0</v>
      </c>
      <c r="AB31" s="224">
        <f>M31*Config!J$40</f>
        <v>0</v>
      </c>
      <c r="AC31" s="224">
        <f>N31*Config!K$40</f>
        <v>295721.82164428697</v>
      </c>
      <c r="AD31" s="224">
        <f>O31*Config!L$40</f>
        <v>303114.86718539416</v>
      </c>
      <c r="AE31" s="224">
        <f>P31*Config!M$40</f>
        <v>310692.73886502901</v>
      </c>
      <c r="AF31" s="224">
        <f>Q31*Config!N$40</f>
        <v>318460.05733665469</v>
      </c>
      <c r="AG31" s="225">
        <f>R31*Config!O$40</f>
        <v>326421.55877007107</v>
      </c>
      <c r="AH31" s="226">
        <f t="shared" si="0"/>
        <v>0</v>
      </c>
      <c r="AI31" s="220">
        <f t="shared" si="1"/>
        <v>1275000</v>
      </c>
      <c r="AJ31" s="224">
        <f t="shared" si="2"/>
        <v>0</v>
      </c>
      <c r="AK31" s="225">
        <f t="shared" si="3"/>
        <v>1554411.043801436</v>
      </c>
      <c r="AL31" s="227">
        <f>IF(OR(SUM(X31:AG31)&lt;&gt;0,A31="EH"),INDEX(CASH!$B:$B,MATCH(A31,CASH!$A:$A,0)),"")</f>
        <v>240</v>
      </c>
      <c r="AM31" s="122">
        <f>AL31*VLOOKUP(C31,Config!$A$3:$C$9,3,FALSE)</f>
        <v>1200</v>
      </c>
      <c r="AN31" s="228">
        <f t="shared" si="4"/>
        <v>0.94510271986047978</v>
      </c>
      <c r="AO31" s="122" t="str">
        <f>IF(ISERROR(VLOOKUP(A31,Config!$A$12:$A$32,1,FALSE)),LEFT(A31,2),"PRL")</f>
        <v>DS</v>
      </c>
      <c r="AP31" s="122" t="str">
        <f t="shared" si="5"/>
        <v>DS301l</v>
      </c>
      <c r="AQ31" s="163" t="s">
        <v>882</v>
      </c>
      <c r="AR31" s="229" t="s">
        <v>781</v>
      </c>
      <c r="AS31" s="367" t="str">
        <f>IF(ISERROR(VLOOKUP($A31,'RAB Cat Lookup'!$B$4:$E$351,2,FALSE))=TRUE,"Unallocated",VLOOKUP($A31,'RAB Cat Lookup'!$B$4:$E$351,2,FALSE))</f>
        <v>Std</v>
      </c>
      <c r="AT31" s="367" t="str">
        <f>IF(ISERROR(VLOOKUP($A31,'RAB Cat Lookup'!$B$4:$E$351,4,FALSE))=TRUE,"Unallocated",VLOOKUP($A31,'RAB Cat Lookup'!$B$4:$E$351,4,FALSE))</f>
        <v>Substations</v>
      </c>
      <c r="AU31" s="121" t="str">
        <f t="shared" si="6"/>
        <v/>
      </c>
    </row>
    <row r="32" spans="1:47" x14ac:dyDescent="0.25">
      <c r="A32" s="217" t="s">
        <v>68</v>
      </c>
      <c r="B32" s="217" t="s">
        <v>805</v>
      </c>
      <c r="C32" s="123" t="s">
        <v>512</v>
      </c>
      <c r="D32" s="218">
        <f>S32/Config!A$40</f>
        <v>2440045.5507028275</v>
      </c>
      <c r="E32" s="219">
        <f>T32/Config!B$40</f>
        <v>1714624.1546965619</v>
      </c>
      <c r="F32" s="219">
        <f>U32/Config!C$40</f>
        <v>1452056.5937312497</v>
      </c>
      <c r="G32" s="219">
        <f>V32/Config!D$40</f>
        <v>1871701.0450000002</v>
      </c>
      <c r="H32" s="219">
        <f>W32/Config!E$40</f>
        <v>1169485.6300000001</v>
      </c>
      <c r="I32" s="220">
        <v>1125000</v>
      </c>
      <c r="J32" s="220">
        <v>1125000</v>
      </c>
      <c r="K32" s="220">
        <v>1125000</v>
      </c>
      <c r="L32" s="220">
        <v>1437500</v>
      </c>
      <c r="M32" s="220">
        <v>1437500</v>
      </c>
      <c r="N32" s="220">
        <v>1437500</v>
      </c>
      <c r="O32" s="220">
        <v>1437500</v>
      </c>
      <c r="P32" s="220">
        <v>1437500</v>
      </c>
      <c r="Q32" s="220">
        <v>1437500</v>
      </c>
      <c r="R32" s="221">
        <v>1437500</v>
      </c>
      <c r="S32" s="222">
        <v>2210560.84</v>
      </c>
      <c r="T32" s="223">
        <v>1592198.9799999997</v>
      </c>
      <c r="U32" s="223">
        <v>1382088.3699999996</v>
      </c>
      <c r="V32" s="223">
        <v>1826049.8000000003</v>
      </c>
      <c r="W32" s="223">
        <v>1169485.6300000001</v>
      </c>
      <c r="X32" s="224">
        <f>I32*Config!F$40</f>
        <v>1153125</v>
      </c>
      <c r="Y32" s="224">
        <f>J32*Config!G$40</f>
        <v>1181953.125</v>
      </c>
      <c r="Z32" s="224">
        <f>K32*Config!H$40</f>
        <v>1211501.9531249998</v>
      </c>
      <c r="AA32" s="224">
        <f>L32*Config!I$40</f>
        <v>1586731.0302734373</v>
      </c>
      <c r="AB32" s="224">
        <f>M32*Config!J$40</f>
        <v>1626399.306030273</v>
      </c>
      <c r="AC32" s="224">
        <f>N32*Config!K$40</f>
        <v>1667059.2886810296</v>
      </c>
      <c r="AD32" s="224">
        <f>O32*Config!L$40</f>
        <v>1708735.7708980555</v>
      </c>
      <c r="AE32" s="224">
        <f>P32*Config!M$40</f>
        <v>1751454.1651705068</v>
      </c>
      <c r="AF32" s="224">
        <f>Q32*Config!N$40</f>
        <v>1795240.5192997691</v>
      </c>
      <c r="AG32" s="225">
        <f>R32*Config!O$40</f>
        <v>1840121.5322822633</v>
      </c>
      <c r="AH32" s="226">
        <f t="shared" si="0"/>
        <v>6250000</v>
      </c>
      <c r="AI32" s="220">
        <f t="shared" si="1"/>
        <v>13437500</v>
      </c>
      <c r="AJ32" s="224">
        <f t="shared" si="2"/>
        <v>6759710.4144287109</v>
      </c>
      <c r="AK32" s="225">
        <f t="shared" si="3"/>
        <v>15522321.690760337</v>
      </c>
      <c r="AL32" s="227">
        <f>IF(OR(SUM(X32:AG32)&lt;&gt;0,A32="EH"),INDEX(CASH!$B:$B,MATCH(A32,CASH!$A:$A,0)),"")</f>
        <v>270</v>
      </c>
      <c r="AM32" s="122">
        <f>AL32*VLOOKUP(C32,Config!$A$3:$C$9,3,FALSE)</f>
        <v>4050</v>
      </c>
      <c r="AN32" s="228">
        <f t="shared" si="4"/>
        <v>0.36995694717493016</v>
      </c>
      <c r="AO32" s="122" t="str">
        <f>IF(ISERROR(VLOOKUP(A32,Config!$A$12:$A$32,1,FALSE)),LEFT(A32,2),"PRL")</f>
        <v>DS</v>
      </c>
      <c r="AP32" s="122" t="str">
        <f t="shared" si="5"/>
        <v>DS302s</v>
      </c>
      <c r="AQ32" s="163" t="s">
        <v>882</v>
      </c>
      <c r="AR32" s="229" t="s">
        <v>781</v>
      </c>
      <c r="AS32" s="367" t="str">
        <f>IF(ISERROR(VLOOKUP($A32,'RAB Cat Lookup'!$B$4:$E$351,2,FALSE))=TRUE,"Unallocated",VLOOKUP($A32,'RAB Cat Lookup'!$B$4:$E$351,2,FALSE))</f>
        <v>Std</v>
      </c>
      <c r="AT32" s="367" t="str">
        <f>IF(ISERROR(VLOOKUP($A32,'RAB Cat Lookup'!$B$4:$E$351,4,FALSE))=TRUE,"Unallocated",VLOOKUP($A32,'RAB Cat Lookup'!$B$4:$E$351,4,FALSE))</f>
        <v>Substations</v>
      </c>
      <c r="AU32" s="121" t="str">
        <f t="shared" si="6"/>
        <v/>
      </c>
    </row>
    <row r="33" spans="1:47" x14ac:dyDescent="0.25">
      <c r="A33" s="217" t="s">
        <v>68</v>
      </c>
      <c r="B33" s="217" t="s">
        <v>805</v>
      </c>
      <c r="C33" s="123" t="s">
        <v>778</v>
      </c>
      <c r="D33" s="218">
        <f>S33/Config!A$40</f>
        <v>0</v>
      </c>
      <c r="E33" s="219">
        <f>T33/Config!B$40</f>
        <v>0</v>
      </c>
      <c r="F33" s="219">
        <f>U33/Config!C$40</f>
        <v>0</v>
      </c>
      <c r="G33" s="219">
        <f>V33/Config!D$40</f>
        <v>0</v>
      </c>
      <c r="H33" s="219">
        <f>W33/Config!E$40</f>
        <v>0</v>
      </c>
      <c r="I33" s="220">
        <v>125000</v>
      </c>
      <c r="J33" s="220">
        <v>125000</v>
      </c>
      <c r="K33" s="220">
        <v>125000</v>
      </c>
      <c r="L33" s="220">
        <v>125000</v>
      </c>
      <c r="M33" s="220">
        <v>125000</v>
      </c>
      <c r="N33" s="220">
        <v>125000</v>
      </c>
      <c r="O33" s="220">
        <v>125000</v>
      </c>
      <c r="P33" s="220">
        <v>125000</v>
      </c>
      <c r="Q33" s="220">
        <v>125000</v>
      </c>
      <c r="R33" s="221">
        <v>125000</v>
      </c>
      <c r="S33" s="222">
        <v>0</v>
      </c>
      <c r="T33" s="223">
        <v>0</v>
      </c>
      <c r="U33" s="223">
        <v>0</v>
      </c>
      <c r="V33" s="223">
        <v>0</v>
      </c>
      <c r="W33" s="223">
        <v>0</v>
      </c>
      <c r="X33" s="224">
        <f>I33*Config!F$40</f>
        <v>128124.99999999999</v>
      </c>
      <c r="Y33" s="224">
        <f>J33*Config!G$40</f>
        <v>131328.125</v>
      </c>
      <c r="Z33" s="224">
        <f>K33*Config!H$40</f>
        <v>134611.32812499997</v>
      </c>
      <c r="AA33" s="224">
        <f>L33*Config!I$40</f>
        <v>137976.61132812497</v>
      </c>
      <c r="AB33" s="224">
        <f>M33*Config!J$40</f>
        <v>141426.0266113281</v>
      </c>
      <c r="AC33" s="224">
        <f>N33*Config!K$40</f>
        <v>144961.67727661127</v>
      </c>
      <c r="AD33" s="224">
        <f>O33*Config!L$40</f>
        <v>148585.71920852657</v>
      </c>
      <c r="AE33" s="224">
        <f>P33*Config!M$40</f>
        <v>152300.3621887397</v>
      </c>
      <c r="AF33" s="224">
        <f>Q33*Config!N$40</f>
        <v>156107.87124345818</v>
      </c>
      <c r="AG33" s="225">
        <f>R33*Config!O$40</f>
        <v>160010.56802454463</v>
      </c>
      <c r="AH33" s="226">
        <f t="shared" si="0"/>
        <v>625000</v>
      </c>
      <c r="AI33" s="220">
        <f t="shared" si="1"/>
        <v>1250000</v>
      </c>
      <c r="AJ33" s="224">
        <f t="shared" si="2"/>
        <v>673467.09106445313</v>
      </c>
      <c r="AK33" s="225">
        <f t="shared" si="3"/>
        <v>1435433.2890063333</v>
      </c>
      <c r="AL33" s="227">
        <f>IF(OR(SUM(X33:AG33)&lt;&gt;0,A33="EH"),INDEX(CASH!$B:$B,MATCH(A33,CASH!$A:$A,0)),"")</f>
        <v>270</v>
      </c>
      <c r="AM33" s="122">
        <f>AL33*VLOOKUP(C33,Config!$A$3:$C$9,3,FALSE)</f>
        <v>2700</v>
      </c>
      <c r="AN33" s="228">
        <f t="shared" si="4"/>
        <v>0.66070548673632656</v>
      </c>
      <c r="AO33" s="122" t="str">
        <f>IF(ISERROR(VLOOKUP(A33,Config!$A$12:$A$32,1,FALSE)),LEFT(A33,2),"PRL")</f>
        <v>DS</v>
      </c>
      <c r="AP33" s="122" t="str">
        <f t="shared" si="5"/>
        <v>DS302m</v>
      </c>
      <c r="AQ33" s="163" t="s">
        <v>882</v>
      </c>
      <c r="AR33" s="229" t="s">
        <v>781</v>
      </c>
      <c r="AS33" s="367" t="str">
        <f>IF(ISERROR(VLOOKUP($A33,'RAB Cat Lookup'!$B$4:$E$351,2,FALSE))=TRUE,"Unallocated",VLOOKUP($A33,'RAB Cat Lookup'!$B$4:$E$351,2,FALSE))</f>
        <v>Std</v>
      </c>
      <c r="AT33" s="367" t="str">
        <f>IF(ISERROR(VLOOKUP($A33,'RAB Cat Lookup'!$B$4:$E$351,4,FALSE))=TRUE,"Unallocated",VLOOKUP($A33,'RAB Cat Lookup'!$B$4:$E$351,4,FALSE))</f>
        <v>Substations</v>
      </c>
      <c r="AU33" s="121" t="str">
        <f t="shared" si="6"/>
        <v/>
      </c>
    </row>
    <row r="34" spans="1:47" x14ac:dyDescent="0.25">
      <c r="A34" s="217" t="s">
        <v>68</v>
      </c>
      <c r="B34" s="217" t="s">
        <v>805</v>
      </c>
      <c r="C34" s="123" t="s">
        <v>777</v>
      </c>
      <c r="D34" s="218">
        <f>S34/Config!A$40</f>
        <v>0</v>
      </c>
      <c r="E34" s="219">
        <f>T34/Config!B$40</f>
        <v>0</v>
      </c>
      <c r="F34" s="219">
        <f>U34/Config!C$40</f>
        <v>0</v>
      </c>
      <c r="G34" s="219">
        <f>V34/Config!D$40</f>
        <v>0</v>
      </c>
      <c r="H34" s="219">
        <f>W34/Config!E$40</f>
        <v>0</v>
      </c>
      <c r="I34" s="220">
        <v>0</v>
      </c>
      <c r="J34" s="220">
        <v>0</v>
      </c>
      <c r="K34" s="220">
        <v>0</v>
      </c>
      <c r="L34" s="220">
        <v>0</v>
      </c>
      <c r="M34" s="220">
        <v>0</v>
      </c>
      <c r="N34" s="220">
        <v>0</v>
      </c>
      <c r="O34" s="220">
        <v>0</v>
      </c>
      <c r="P34" s="220">
        <v>125000</v>
      </c>
      <c r="Q34" s="220">
        <v>125000</v>
      </c>
      <c r="R34" s="221">
        <v>125000</v>
      </c>
      <c r="S34" s="222">
        <v>0</v>
      </c>
      <c r="T34" s="223">
        <v>0</v>
      </c>
      <c r="U34" s="223">
        <v>0</v>
      </c>
      <c r="V34" s="223">
        <v>0</v>
      </c>
      <c r="W34" s="223">
        <v>0</v>
      </c>
      <c r="X34" s="224">
        <f>I34*Config!F$40</f>
        <v>0</v>
      </c>
      <c r="Y34" s="224">
        <f>J34*Config!G$40</f>
        <v>0</v>
      </c>
      <c r="Z34" s="224">
        <f>K34*Config!H$40</f>
        <v>0</v>
      </c>
      <c r="AA34" s="224">
        <f>L34*Config!I$40</f>
        <v>0</v>
      </c>
      <c r="AB34" s="224">
        <f>M34*Config!J$40</f>
        <v>0</v>
      </c>
      <c r="AC34" s="224">
        <f>N34*Config!K$40</f>
        <v>0</v>
      </c>
      <c r="AD34" s="224">
        <f>O34*Config!L$40</f>
        <v>0</v>
      </c>
      <c r="AE34" s="224">
        <f>P34*Config!M$40</f>
        <v>152300.3621887397</v>
      </c>
      <c r="AF34" s="224">
        <f>Q34*Config!N$40</f>
        <v>156107.87124345818</v>
      </c>
      <c r="AG34" s="225">
        <f>R34*Config!O$40</f>
        <v>160010.56802454463</v>
      </c>
      <c r="AH34" s="226">
        <f t="shared" si="0"/>
        <v>0</v>
      </c>
      <c r="AI34" s="220">
        <f t="shared" si="1"/>
        <v>375000</v>
      </c>
      <c r="AJ34" s="224">
        <f t="shared" si="2"/>
        <v>0</v>
      </c>
      <c r="AK34" s="225">
        <f t="shared" si="3"/>
        <v>468418.80145674251</v>
      </c>
      <c r="AL34" s="227">
        <f>IF(OR(SUM(X34:AG34)&lt;&gt;0,A34="EH"),INDEX(CASH!$B:$B,MATCH(A34,CASH!$A:$A,0)),"")</f>
        <v>270</v>
      </c>
      <c r="AM34" s="122">
        <f>AL34*VLOOKUP(C34,Config!$A$3:$C$9,3,FALSE)</f>
        <v>1350</v>
      </c>
      <c r="AN34" s="228">
        <f t="shared" si="4"/>
        <v>0.92229427226873739</v>
      </c>
      <c r="AO34" s="122" t="str">
        <f>IF(ISERROR(VLOOKUP(A34,Config!$A$12:$A$32,1,FALSE)),LEFT(A34,2),"PRL")</f>
        <v>DS</v>
      </c>
      <c r="AP34" s="122" t="str">
        <f t="shared" si="5"/>
        <v>DS302l</v>
      </c>
      <c r="AQ34" s="163" t="s">
        <v>882</v>
      </c>
      <c r="AR34" s="229" t="s">
        <v>781</v>
      </c>
      <c r="AS34" s="367" t="str">
        <f>IF(ISERROR(VLOOKUP($A34,'RAB Cat Lookup'!$B$4:$E$351,2,FALSE))=TRUE,"Unallocated",VLOOKUP($A34,'RAB Cat Lookup'!$B$4:$E$351,2,FALSE))</f>
        <v>Std</v>
      </c>
      <c r="AT34" s="367" t="str">
        <f>IF(ISERROR(VLOOKUP($A34,'RAB Cat Lookup'!$B$4:$E$351,4,FALSE))=TRUE,"Unallocated",VLOOKUP($A34,'RAB Cat Lookup'!$B$4:$E$351,4,FALSE))</f>
        <v>Substations</v>
      </c>
      <c r="AU34" s="121" t="str">
        <f t="shared" si="6"/>
        <v/>
      </c>
    </row>
    <row r="35" spans="1:47" x14ac:dyDescent="0.25">
      <c r="A35" s="217" t="s">
        <v>69</v>
      </c>
      <c r="B35" s="217" t="s">
        <v>262</v>
      </c>
      <c r="C35" s="123" t="s">
        <v>512</v>
      </c>
      <c r="D35" s="218">
        <f>S35/Config!A$40</f>
        <v>107292.13623053902</v>
      </c>
      <c r="E35" s="219">
        <f>T35/Config!B$40</f>
        <v>89441.140090468733</v>
      </c>
      <c r="F35" s="219">
        <f>U35/Config!C$40</f>
        <v>88810.22428124999</v>
      </c>
      <c r="G35" s="219">
        <f>V35/Config!D$40</f>
        <v>152935.47349999996</v>
      </c>
      <c r="H35" s="219">
        <f>W35/Config!E$40</f>
        <v>387187.91</v>
      </c>
      <c r="I35" s="220">
        <v>300000</v>
      </c>
      <c r="J35" s="220">
        <v>300000</v>
      </c>
      <c r="K35" s="220">
        <v>300000</v>
      </c>
      <c r="L35" s="220">
        <v>300000</v>
      </c>
      <c r="M35" s="220">
        <v>300000</v>
      </c>
      <c r="N35" s="220">
        <v>300000</v>
      </c>
      <c r="O35" s="220">
        <v>300000</v>
      </c>
      <c r="P35" s="220">
        <v>300000</v>
      </c>
      <c r="Q35" s="220">
        <v>300000</v>
      </c>
      <c r="R35" s="221">
        <v>300000</v>
      </c>
      <c r="S35" s="222">
        <v>97201.37999999999</v>
      </c>
      <c r="T35" s="223">
        <v>83054.989999999991</v>
      </c>
      <c r="U35" s="223">
        <v>84530.849999999991</v>
      </c>
      <c r="V35" s="223">
        <v>149205.33999999997</v>
      </c>
      <c r="W35" s="223">
        <v>387187.91</v>
      </c>
      <c r="X35" s="224">
        <f>I35*Config!F$40</f>
        <v>307500</v>
      </c>
      <c r="Y35" s="224">
        <f>J35*Config!G$40</f>
        <v>315187.5</v>
      </c>
      <c r="Z35" s="224">
        <f>K35*Config!H$40</f>
        <v>323067.18749999994</v>
      </c>
      <c r="AA35" s="224">
        <f>L35*Config!I$40</f>
        <v>331143.86718749994</v>
      </c>
      <c r="AB35" s="224">
        <f>M35*Config!J$40</f>
        <v>339422.46386718738</v>
      </c>
      <c r="AC35" s="224">
        <f>N35*Config!K$40</f>
        <v>347908.02546386706</v>
      </c>
      <c r="AD35" s="224">
        <f>O35*Config!L$40</f>
        <v>356605.72610046377</v>
      </c>
      <c r="AE35" s="224">
        <f>P35*Config!M$40</f>
        <v>365520.86925297533</v>
      </c>
      <c r="AF35" s="224">
        <f>Q35*Config!N$40</f>
        <v>374658.89098429965</v>
      </c>
      <c r="AG35" s="225">
        <f>R35*Config!O$40</f>
        <v>384025.36325890711</v>
      </c>
      <c r="AH35" s="226">
        <f t="shared" si="0"/>
        <v>1500000</v>
      </c>
      <c r="AI35" s="220">
        <f t="shared" si="1"/>
        <v>3000000</v>
      </c>
      <c r="AJ35" s="224">
        <f t="shared" si="2"/>
        <v>1616321.0185546875</v>
      </c>
      <c r="AK35" s="225">
        <f t="shared" si="3"/>
        <v>3445039.8936152006</v>
      </c>
      <c r="AL35" s="227">
        <f>IF(OR(SUM(X35:AG35)&lt;&gt;0,A35="EH"),INDEX(CASH!$B:$B,MATCH(A35,CASH!$A:$A,0)),"")</f>
        <v>240</v>
      </c>
      <c r="AM35" s="122">
        <f>AL35*VLOOKUP(C35,Config!$A$3:$C$9,3,FALSE)</f>
        <v>3600</v>
      </c>
      <c r="AN35" s="228">
        <f t="shared" si="4"/>
        <v>0.42422542822249787</v>
      </c>
      <c r="AO35" s="122" t="str">
        <f>IF(ISERROR(VLOOKUP(A35,Config!$A$12:$A$32,1,FALSE)),LEFT(A35,2),"PRL")</f>
        <v>DS</v>
      </c>
      <c r="AP35" s="122" t="str">
        <f t="shared" si="5"/>
        <v>DS305s</v>
      </c>
      <c r="AQ35" s="163" t="s">
        <v>882</v>
      </c>
      <c r="AR35" s="229" t="s">
        <v>781</v>
      </c>
      <c r="AS35" s="367" t="str">
        <f>IF(ISERROR(VLOOKUP($A35,'RAB Cat Lookup'!$B$4:$E$351,2,FALSE))=TRUE,"Unallocated",VLOOKUP($A35,'RAB Cat Lookup'!$B$4:$E$351,2,FALSE))</f>
        <v>Std</v>
      </c>
      <c r="AT35" s="367" t="str">
        <f>IF(ISERROR(VLOOKUP($A35,'RAB Cat Lookup'!$B$4:$E$351,4,FALSE))=TRUE,"Unallocated",VLOOKUP($A35,'RAB Cat Lookup'!$B$4:$E$351,4,FALSE))</f>
        <v>Substations</v>
      </c>
      <c r="AU35" s="121" t="str">
        <f t="shared" si="6"/>
        <v/>
      </c>
    </row>
    <row r="36" spans="1:47" x14ac:dyDescent="0.25">
      <c r="A36" s="217" t="s">
        <v>69</v>
      </c>
      <c r="B36" s="217" t="s">
        <v>262</v>
      </c>
      <c r="C36" s="123" t="s">
        <v>778</v>
      </c>
      <c r="D36" s="218">
        <f>S36/Config!A$40</f>
        <v>0</v>
      </c>
      <c r="E36" s="219">
        <f>T36/Config!B$40</f>
        <v>0</v>
      </c>
      <c r="F36" s="219">
        <f>U36/Config!C$40</f>
        <v>0</v>
      </c>
      <c r="G36" s="219">
        <f>V36/Config!D$40</f>
        <v>0</v>
      </c>
      <c r="H36" s="219">
        <f>W36/Config!E$40</f>
        <v>0</v>
      </c>
      <c r="I36" s="220">
        <v>200000</v>
      </c>
      <c r="J36" s="220">
        <v>200000</v>
      </c>
      <c r="K36" s="220">
        <v>200000</v>
      </c>
      <c r="L36" s="220">
        <v>200000</v>
      </c>
      <c r="M36" s="220">
        <v>200000</v>
      </c>
      <c r="N36" s="220">
        <v>200000</v>
      </c>
      <c r="O36" s="220">
        <v>200000</v>
      </c>
      <c r="P36" s="220">
        <v>200000</v>
      </c>
      <c r="Q36" s="220">
        <v>200000</v>
      </c>
      <c r="R36" s="221">
        <v>200000</v>
      </c>
      <c r="S36" s="222">
        <v>0</v>
      </c>
      <c r="T36" s="223">
        <v>0</v>
      </c>
      <c r="U36" s="223">
        <v>0</v>
      </c>
      <c r="V36" s="223">
        <v>0</v>
      </c>
      <c r="W36" s="223">
        <v>0</v>
      </c>
      <c r="X36" s="224">
        <f>I36*Config!F$40</f>
        <v>204999.99999999997</v>
      </c>
      <c r="Y36" s="224">
        <f>J36*Config!G$40</f>
        <v>210124.99999999997</v>
      </c>
      <c r="Z36" s="224">
        <f>K36*Config!H$40</f>
        <v>215378.12499999997</v>
      </c>
      <c r="AA36" s="224">
        <f>L36*Config!I$40</f>
        <v>220762.57812499994</v>
      </c>
      <c r="AB36" s="224">
        <f>M36*Config!J$40</f>
        <v>226281.64257812494</v>
      </c>
      <c r="AC36" s="224">
        <f>N36*Config!K$40</f>
        <v>231938.68364257805</v>
      </c>
      <c r="AD36" s="224">
        <f>O36*Config!L$40</f>
        <v>237737.15073364251</v>
      </c>
      <c r="AE36" s="224">
        <f>P36*Config!M$40</f>
        <v>243680.57950198354</v>
      </c>
      <c r="AF36" s="224">
        <f>Q36*Config!N$40</f>
        <v>249772.59398953308</v>
      </c>
      <c r="AG36" s="225">
        <f>R36*Config!O$40</f>
        <v>256016.9088392714</v>
      </c>
      <c r="AH36" s="226">
        <f t="shared" si="0"/>
        <v>1000000</v>
      </c>
      <c r="AI36" s="220">
        <f t="shared" si="1"/>
        <v>2000000</v>
      </c>
      <c r="AJ36" s="224">
        <f t="shared" si="2"/>
        <v>1077547.3457031248</v>
      </c>
      <c r="AK36" s="225">
        <f t="shared" si="3"/>
        <v>2296693.2624101331</v>
      </c>
      <c r="AL36" s="227">
        <f>IF(OR(SUM(X36:AG36)&lt;&gt;0,A36="EH"),INDEX(CASH!$B:$B,MATCH(A36,CASH!$A:$A,0)),"")</f>
        <v>240</v>
      </c>
      <c r="AM36" s="122">
        <f>AL36*VLOOKUP(C36,Config!$A$3:$C$9,3,FALSE)</f>
        <v>2400</v>
      </c>
      <c r="AN36" s="228">
        <f t="shared" si="4"/>
        <v>0.69318625244447352</v>
      </c>
      <c r="AO36" s="122" t="str">
        <f>IF(ISERROR(VLOOKUP(A36,Config!$A$12:$A$32,1,FALSE)),LEFT(A36,2),"PRL")</f>
        <v>DS</v>
      </c>
      <c r="AP36" s="122" t="str">
        <f t="shared" si="5"/>
        <v>DS305m</v>
      </c>
      <c r="AQ36" s="163" t="s">
        <v>882</v>
      </c>
      <c r="AR36" s="229" t="s">
        <v>781</v>
      </c>
      <c r="AS36" s="367" t="str">
        <f>IF(ISERROR(VLOOKUP($A36,'RAB Cat Lookup'!$B$4:$E$351,2,FALSE))=TRUE,"Unallocated",VLOOKUP($A36,'RAB Cat Lookup'!$B$4:$E$351,2,FALSE))</f>
        <v>Std</v>
      </c>
      <c r="AT36" s="367" t="str">
        <f>IF(ISERROR(VLOOKUP($A36,'RAB Cat Lookup'!$B$4:$E$351,4,FALSE))=TRUE,"Unallocated",VLOOKUP($A36,'RAB Cat Lookup'!$B$4:$E$351,4,FALSE))</f>
        <v>Substations</v>
      </c>
      <c r="AU36" s="121" t="str">
        <f t="shared" si="6"/>
        <v/>
      </c>
    </row>
    <row r="37" spans="1:47" x14ac:dyDescent="0.25">
      <c r="A37" s="217" t="s">
        <v>70</v>
      </c>
      <c r="B37" s="217" t="s">
        <v>263</v>
      </c>
      <c r="C37" s="123" t="s">
        <v>512</v>
      </c>
      <c r="D37" s="218">
        <f>S37/Config!A$40</f>
        <v>2207373.2398987534</v>
      </c>
      <c r="E37" s="219">
        <f>T37/Config!B$40</f>
        <v>596556.82901124982</v>
      </c>
      <c r="F37" s="219">
        <f>U37/Config!C$40</f>
        <v>384905.06286250014</v>
      </c>
      <c r="G37" s="219">
        <f>V37/Config!D$40</f>
        <v>6677361.5262500066</v>
      </c>
      <c r="H37" s="219">
        <f>W37/Config!E$40</f>
        <v>2360741.09</v>
      </c>
      <c r="I37" s="220">
        <v>5950000</v>
      </c>
      <c r="J37" s="220">
        <v>5600000</v>
      </c>
      <c r="K37" s="220">
        <v>5950000</v>
      </c>
      <c r="L37" s="220">
        <v>5950000</v>
      </c>
      <c r="M37" s="220">
        <v>5950000</v>
      </c>
      <c r="N37" s="220">
        <v>5950000</v>
      </c>
      <c r="O37" s="220">
        <v>5950000</v>
      </c>
      <c r="P37" s="220">
        <v>5950000</v>
      </c>
      <c r="Q37" s="220">
        <v>5950000</v>
      </c>
      <c r="R37" s="221">
        <v>5950000</v>
      </c>
      <c r="S37" s="222">
        <v>1999771.2100000002</v>
      </c>
      <c r="T37" s="223">
        <v>553962.31999999995</v>
      </c>
      <c r="U37" s="223">
        <v>366358.18000000017</v>
      </c>
      <c r="V37" s="223">
        <v>6514499.0500000073</v>
      </c>
      <c r="W37" s="223">
        <v>2360741.09</v>
      </c>
      <c r="X37" s="224">
        <f>I37*Config!F$40</f>
        <v>6098749.9999999991</v>
      </c>
      <c r="Y37" s="224">
        <f>J37*Config!G$40</f>
        <v>5883500</v>
      </c>
      <c r="Z37" s="224">
        <f>K37*Config!H$40</f>
        <v>6407499.2187499991</v>
      </c>
      <c r="AA37" s="224">
        <f>L37*Config!I$40</f>
        <v>6567686.6992187481</v>
      </c>
      <c r="AB37" s="224">
        <f>M37*Config!J$40</f>
        <v>6731878.8666992169</v>
      </c>
      <c r="AC37" s="224">
        <f>N37*Config!K$40</f>
        <v>6900175.8383666966</v>
      </c>
      <c r="AD37" s="224">
        <f>O37*Config!L$40</f>
        <v>7072680.2343258644</v>
      </c>
      <c r="AE37" s="224">
        <f>P37*Config!M$40</f>
        <v>7249497.24018401</v>
      </c>
      <c r="AF37" s="224">
        <f>Q37*Config!N$40</f>
        <v>7430734.6711886097</v>
      </c>
      <c r="AG37" s="225">
        <f>R37*Config!O$40</f>
        <v>7616503.0379683245</v>
      </c>
      <c r="AH37" s="226">
        <f t="shared" si="0"/>
        <v>29400000</v>
      </c>
      <c r="AI37" s="220">
        <f t="shared" si="1"/>
        <v>59150000</v>
      </c>
      <c r="AJ37" s="224">
        <f t="shared" si="2"/>
        <v>31689314.784667969</v>
      </c>
      <c r="AK37" s="225">
        <f t="shared" si="3"/>
        <v>67958905.806701466</v>
      </c>
      <c r="AL37" s="227">
        <f>IF(OR(SUM(X37:AG37)&lt;&gt;0,A37="EH"),INDEX(CASH!$B:$B,MATCH(A37,CASH!$A:$A,0)),"")</f>
        <v>280</v>
      </c>
      <c r="AM37" s="122">
        <f>AL37*VLOOKUP(C37,Config!$A$3:$C$9,3,FALSE)</f>
        <v>4200</v>
      </c>
      <c r="AN37" s="228">
        <f t="shared" si="4"/>
        <v>0.36071719304860189</v>
      </c>
      <c r="AO37" s="122" t="str">
        <f>IF(ISERROR(VLOOKUP(A37,Config!$A$12:$A$32,1,FALSE)),LEFT(A37,2),"PRL")</f>
        <v>DS</v>
      </c>
      <c r="AP37" s="122" t="str">
        <f t="shared" si="5"/>
        <v>DS307s</v>
      </c>
      <c r="AQ37" s="163" t="s">
        <v>882</v>
      </c>
      <c r="AR37" s="229" t="s">
        <v>781</v>
      </c>
      <c r="AS37" s="367" t="str">
        <f>IF(ISERROR(VLOOKUP($A37,'RAB Cat Lookup'!$B$4:$E$351,2,FALSE))=TRUE,"Unallocated",VLOOKUP($A37,'RAB Cat Lookup'!$B$4:$E$351,2,FALSE))</f>
        <v>Std</v>
      </c>
      <c r="AT37" s="367" t="str">
        <f>IF(ISERROR(VLOOKUP($A37,'RAB Cat Lookup'!$B$4:$E$351,4,FALSE))=TRUE,"Unallocated",VLOOKUP($A37,'RAB Cat Lookup'!$B$4:$E$351,4,FALSE))</f>
        <v>Substations</v>
      </c>
      <c r="AU37" s="121" t="str">
        <f t="shared" si="6"/>
        <v/>
      </c>
    </row>
    <row r="38" spans="1:47" x14ac:dyDescent="0.25">
      <c r="A38" s="217" t="s">
        <v>70</v>
      </c>
      <c r="B38" s="217" t="s">
        <v>263</v>
      </c>
      <c r="C38" s="123" t="s">
        <v>778</v>
      </c>
      <c r="D38" s="218">
        <f>S38/Config!A$40</f>
        <v>0</v>
      </c>
      <c r="E38" s="219">
        <f>T38/Config!B$40</f>
        <v>0</v>
      </c>
      <c r="F38" s="219">
        <f>U38/Config!C$40</f>
        <v>0</v>
      </c>
      <c r="G38" s="219">
        <f>V38/Config!D$40</f>
        <v>0</v>
      </c>
      <c r="H38" s="219">
        <f>W38/Config!E$40</f>
        <v>0</v>
      </c>
      <c r="I38" s="220">
        <v>0</v>
      </c>
      <c r="J38" s="220">
        <v>0</v>
      </c>
      <c r="K38" s="220">
        <v>0</v>
      </c>
      <c r="L38" s="220">
        <v>0</v>
      </c>
      <c r="M38" s="220">
        <v>0</v>
      </c>
      <c r="N38" s="220">
        <v>0</v>
      </c>
      <c r="O38" s="220">
        <v>1750000</v>
      </c>
      <c r="P38" s="220">
        <v>1750000</v>
      </c>
      <c r="Q38" s="220">
        <v>1750000</v>
      </c>
      <c r="R38" s="221">
        <v>1750000</v>
      </c>
      <c r="S38" s="222">
        <v>0</v>
      </c>
      <c r="T38" s="223">
        <v>0</v>
      </c>
      <c r="U38" s="223">
        <v>0</v>
      </c>
      <c r="V38" s="223">
        <v>0</v>
      </c>
      <c r="W38" s="223">
        <v>0</v>
      </c>
      <c r="X38" s="224">
        <f>I38*Config!F$40</f>
        <v>0</v>
      </c>
      <c r="Y38" s="224">
        <f>J38*Config!G$40</f>
        <v>0</v>
      </c>
      <c r="Z38" s="224">
        <f>K38*Config!H$40</f>
        <v>0</v>
      </c>
      <c r="AA38" s="224">
        <f>L38*Config!I$40</f>
        <v>0</v>
      </c>
      <c r="AB38" s="224">
        <f>M38*Config!J$40</f>
        <v>0</v>
      </c>
      <c r="AC38" s="224">
        <f>N38*Config!K$40</f>
        <v>0</v>
      </c>
      <c r="AD38" s="224">
        <f>O38*Config!L$40</f>
        <v>2080200.0689193718</v>
      </c>
      <c r="AE38" s="224">
        <f>P38*Config!M$40</f>
        <v>2132205.0706423558</v>
      </c>
      <c r="AF38" s="224">
        <f>Q38*Config!N$40</f>
        <v>2185510.1974084144</v>
      </c>
      <c r="AG38" s="225">
        <f>R38*Config!O$40</f>
        <v>2240147.952343625</v>
      </c>
      <c r="AH38" s="226">
        <f t="shared" si="0"/>
        <v>0</v>
      </c>
      <c r="AI38" s="220">
        <f t="shared" si="1"/>
        <v>7000000</v>
      </c>
      <c r="AJ38" s="224">
        <f t="shared" si="2"/>
        <v>0</v>
      </c>
      <c r="AK38" s="225">
        <f t="shared" si="3"/>
        <v>8638063.2893137671</v>
      </c>
      <c r="AL38" s="227">
        <f>IF(OR(SUM(X38:AG38)&lt;&gt;0,A38="EH"),INDEX(CASH!$B:$B,MATCH(A38,CASH!$A:$A,0)),"")</f>
        <v>280</v>
      </c>
      <c r="AM38" s="122">
        <f>AL38*VLOOKUP(C38,Config!$A$3:$C$9,3,FALSE)</f>
        <v>2800</v>
      </c>
      <c r="AN38" s="228">
        <f t="shared" si="4"/>
        <v>0.65992314112952299</v>
      </c>
      <c r="AO38" s="122" t="str">
        <f>IF(ISERROR(VLOOKUP(A38,Config!$A$12:$A$32,1,FALSE)),LEFT(A38,2),"PRL")</f>
        <v>DS</v>
      </c>
      <c r="AP38" s="122" t="str">
        <f t="shared" si="5"/>
        <v>DS307m</v>
      </c>
      <c r="AQ38" s="163" t="s">
        <v>882</v>
      </c>
      <c r="AR38" s="229" t="s">
        <v>781</v>
      </c>
      <c r="AS38" s="367" t="str">
        <f>IF(ISERROR(VLOOKUP($A38,'RAB Cat Lookup'!$B$4:$E$351,2,FALSE))=TRUE,"Unallocated",VLOOKUP($A38,'RAB Cat Lookup'!$B$4:$E$351,2,FALSE))</f>
        <v>Std</v>
      </c>
      <c r="AT38" s="367" t="str">
        <f>IF(ISERROR(VLOOKUP($A38,'RAB Cat Lookup'!$B$4:$E$351,4,FALSE))=TRUE,"Unallocated",VLOOKUP($A38,'RAB Cat Lookup'!$B$4:$E$351,4,FALSE))</f>
        <v>Substations</v>
      </c>
      <c r="AU38" s="121" t="str">
        <f t="shared" si="6"/>
        <v/>
      </c>
    </row>
    <row r="39" spans="1:47" x14ac:dyDescent="0.25">
      <c r="A39" s="217" t="s">
        <v>70</v>
      </c>
      <c r="B39" s="217" t="s">
        <v>263</v>
      </c>
      <c r="C39" s="123" t="s">
        <v>777</v>
      </c>
      <c r="D39" s="218">
        <f>S39/Config!A$40</f>
        <v>0</v>
      </c>
      <c r="E39" s="219">
        <f>T39/Config!B$40</f>
        <v>0</v>
      </c>
      <c r="F39" s="219">
        <f>U39/Config!C$40</f>
        <v>0</v>
      </c>
      <c r="G39" s="219">
        <f>V39/Config!D$40</f>
        <v>0</v>
      </c>
      <c r="H39" s="219">
        <f>W39/Config!E$40</f>
        <v>0</v>
      </c>
      <c r="I39" s="220">
        <v>0</v>
      </c>
      <c r="J39" s="220">
        <v>0</v>
      </c>
      <c r="K39" s="220">
        <v>0</v>
      </c>
      <c r="L39" s="220">
        <v>0</v>
      </c>
      <c r="M39" s="220">
        <v>0</v>
      </c>
      <c r="N39" s="220">
        <v>0</v>
      </c>
      <c r="O39" s="220">
        <v>0</v>
      </c>
      <c r="P39" s="220">
        <v>0</v>
      </c>
      <c r="Q39" s="220">
        <v>1750000</v>
      </c>
      <c r="R39" s="221">
        <v>1750000</v>
      </c>
      <c r="S39" s="222">
        <v>0</v>
      </c>
      <c r="T39" s="223">
        <v>0</v>
      </c>
      <c r="U39" s="223">
        <v>0</v>
      </c>
      <c r="V39" s="223">
        <v>0</v>
      </c>
      <c r="W39" s="223">
        <v>0</v>
      </c>
      <c r="X39" s="224">
        <f>I39*Config!F$40</f>
        <v>0</v>
      </c>
      <c r="Y39" s="224">
        <f>J39*Config!G$40</f>
        <v>0</v>
      </c>
      <c r="Z39" s="224">
        <f>K39*Config!H$40</f>
        <v>0</v>
      </c>
      <c r="AA39" s="224">
        <f>L39*Config!I$40</f>
        <v>0</v>
      </c>
      <c r="AB39" s="224">
        <f>M39*Config!J$40</f>
        <v>0</v>
      </c>
      <c r="AC39" s="224">
        <f>N39*Config!K$40</f>
        <v>0</v>
      </c>
      <c r="AD39" s="224">
        <f>O39*Config!L$40</f>
        <v>0</v>
      </c>
      <c r="AE39" s="224">
        <f>P39*Config!M$40</f>
        <v>0</v>
      </c>
      <c r="AF39" s="224">
        <f>Q39*Config!N$40</f>
        <v>2185510.1974084144</v>
      </c>
      <c r="AG39" s="225">
        <f>R39*Config!O$40</f>
        <v>2240147.952343625</v>
      </c>
      <c r="AH39" s="226">
        <f t="shared" si="0"/>
        <v>0</v>
      </c>
      <c r="AI39" s="220">
        <f t="shared" si="1"/>
        <v>3500000</v>
      </c>
      <c r="AJ39" s="224">
        <f t="shared" si="2"/>
        <v>0</v>
      </c>
      <c r="AK39" s="225">
        <f t="shared" si="3"/>
        <v>4425658.1497520395</v>
      </c>
      <c r="AL39" s="227">
        <f>IF(OR(SUM(X39:AG39)&lt;&gt;0,A39="EH"),INDEX(CASH!$B:$B,MATCH(A39,CASH!$A:$A,0)),"")</f>
        <v>280</v>
      </c>
      <c r="AM39" s="122">
        <f>AL39*VLOOKUP(C39,Config!$A$3:$C$9,3,FALSE)</f>
        <v>1400</v>
      </c>
      <c r="AN39" s="228">
        <f t="shared" si="4"/>
        <v>0.92229427226873739</v>
      </c>
      <c r="AO39" s="122" t="str">
        <f>IF(ISERROR(VLOOKUP(A39,Config!$A$12:$A$32,1,FALSE)),LEFT(A39,2),"PRL")</f>
        <v>DS</v>
      </c>
      <c r="AP39" s="122" t="str">
        <f t="shared" si="5"/>
        <v>DS307l</v>
      </c>
      <c r="AQ39" s="163" t="s">
        <v>882</v>
      </c>
      <c r="AR39" s="229" t="s">
        <v>781</v>
      </c>
      <c r="AS39" s="367" t="str">
        <f>IF(ISERROR(VLOOKUP($A39,'RAB Cat Lookup'!$B$4:$E$351,2,FALSE))=TRUE,"Unallocated",VLOOKUP($A39,'RAB Cat Lookup'!$B$4:$E$351,2,FALSE))</f>
        <v>Std</v>
      </c>
      <c r="AT39" s="367" t="str">
        <f>IF(ISERROR(VLOOKUP($A39,'RAB Cat Lookup'!$B$4:$E$351,4,FALSE))=TRUE,"Unallocated",VLOOKUP($A39,'RAB Cat Lookup'!$B$4:$E$351,4,FALSE))</f>
        <v>Substations</v>
      </c>
      <c r="AU39" s="121" t="str">
        <f t="shared" si="6"/>
        <v/>
      </c>
    </row>
    <row r="40" spans="1:47" x14ac:dyDescent="0.25">
      <c r="A40" s="217" t="s">
        <v>71</v>
      </c>
      <c r="B40" s="217" t="s">
        <v>359</v>
      </c>
      <c r="C40" s="123" t="s">
        <v>512</v>
      </c>
      <c r="D40" s="218">
        <f>S40/Config!A$40</f>
        <v>1320770.8133642068</v>
      </c>
      <c r="E40" s="219">
        <f>T40/Config!B$40</f>
        <v>788516.2874212499</v>
      </c>
      <c r="F40" s="219">
        <f>U40/Config!C$40</f>
        <v>100206.28011249997</v>
      </c>
      <c r="G40" s="219">
        <f>V40/Config!D$40</f>
        <v>432822.43474999978</v>
      </c>
      <c r="H40" s="219">
        <f>W40/Config!E$40</f>
        <v>454584</v>
      </c>
      <c r="I40" s="220">
        <v>0</v>
      </c>
      <c r="J40" s="220">
        <v>0</v>
      </c>
      <c r="K40" s="220">
        <v>0</v>
      </c>
      <c r="L40" s="220">
        <v>0</v>
      </c>
      <c r="M40" s="220">
        <v>0</v>
      </c>
      <c r="N40" s="220">
        <v>0</v>
      </c>
      <c r="O40" s="220">
        <v>0</v>
      </c>
      <c r="P40" s="220">
        <v>0</v>
      </c>
      <c r="Q40" s="220">
        <v>0</v>
      </c>
      <c r="R40" s="221">
        <v>0</v>
      </c>
      <c r="S40" s="222">
        <v>1196553.1700000002</v>
      </c>
      <c r="T40" s="223">
        <v>732215.76</v>
      </c>
      <c r="U40" s="223">
        <v>95377.77999999997</v>
      </c>
      <c r="V40" s="223">
        <v>422265.7899999998</v>
      </c>
      <c r="W40" s="223">
        <v>454584</v>
      </c>
      <c r="X40" s="224">
        <f>I40*Config!F$40</f>
        <v>0</v>
      </c>
      <c r="Y40" s="224">
        <f>J40*Config!G$40</f>
        <v>0</v>
      </c>
      <c r="Z40" s="224">
        <f>K40*Config!H$40</f>
        <v>0</v>
      </c>
      <c r="AA40" s="224">
        <f>L40*Config!I$40</f>
        <v>0</v>
      </c>
      <c r="AB40" s="224">
        <f>M40*Config!J$40</f>
        <v>0</v>
      </c>
      <c r="AC40" s="224">
        <f>N40*Config!K$40</f>
        <v>0</v>
      </c>
      <c r="AD40" s="224">
        <f>O40*Config!L$40</f>
        <v>0</v>
      </c>
      <c r="AE40" s="224">
        <f>P40*Config!M$40</f>
        <v>0</v>
      </c>
      <c r="AF40" s="224">
        <f>Q40*Config!N$40</f>
        <v>0</v>
      </c>
      <c r="AG40" s="225">
        <f>R40*Config!O$40</f>
        <v>0</v>
      </c>
      <c r="AH40" s="226">
        <f t="shared" si="0"/>
        <v>0</v>
      </c>
      <c r="AI40" s="220">
        <f t="shared" si="1"/>
        <v>0</v>
      </c>
      <c r="AJ40" s="224">
        <f t="shared" si="2"/>
        <v>0</v>
      </c>
      <c r="AK40" s="225">
        <f t="shared" si="3"/>
        <v>0</v>
      </c>
      <c r="AL40" s="227" t="str">
        <f>IF(OR(SUM(X40:AG40)&lt;&gt;0,A40="EH"),INDEX(CASH!$B:$B,MATCH(A40,CASH!$A:$A,0)),"")</f>
        <v/>
      </c>
      <c r="AM40" s="230">
        <v>4200</v>
      </c>
      <c r="AN40" s="228">
        <f t="shared" si="4"/>
        <v>0.36071719304860189</v>
      </c>
      <c r="AO40" s="122" t="str">
        <f>IF(ISERROR(VLOOKUP(A40,Config!$A$12:$A$32,1,FALSE)),LEFT(A40,2),"PRL")</f>
        <v>DS</v>
      </c>
      <c r="AP40" s="122" t="str">
        <f t="shared" si="5"/>
        <v>DS308s</v>
      </c>
      <c r="AQ40" s="163" t="s">
        <v>882</v>
      </c>
      <c r="AR40" s="229" t="s">
        <v>781</v>
      </c>
      <c r="AS40" s="367" t="str">
        <f>IF(ISERROR(VLOOKUP($A40,'RAB Cat Lookup'!$B$4:$E$351,2,FALSE))=TRUE,"Unallocated",VLOOKUP($A40,'RAB Cat Lookup'!$B$4:$E$351,2,FALSE))</f>
        <v>Std</v>
      </c>
      <c r="AT40" s="367" t="str">
        <f>IF(ISERROR(VLOOKUP($A40,'RAB Cat Lookup'!$B$4:$E$351,4,FALSE))=TRUE,"Unallocated",VLOOKUP($A40,'RAB Cat Lookup'!$B$4:$E$351,4,FALSE))</f>
        <v>Substations</v>
      </c>
      <c r="AU40" s="121" t="str">
        <f t="shared" si="6"/>
        <v/>
      </c>
    </row>
    <row r="41" spans="1:47" x14ac:dyDescent="0.25">
      <c r="A41" s="217" t="s">
        <v>72</v>
      </c>
      <c r="B41" s="217" t="s">
        <v>264</v>
      </c>
      <c r="C41" s="123" t="s">
        <v>512</v>
      </c>
      <c r="D41" s="218">
        <f>S41/Config!A$40</f>
        <v>355237.11125691002</v>
      </c>
      <c r="E41" s="219">
        <f>T41/Config!B$40</f>
        <v>415649.90830406244</v>
      </c>
      <c r="F41" s="219">
        <f>U41/Config!C$40</f>
        <v>582597.48141874967</v>
      </c>
      <c r="G41" s="219">
        <f>V41/Config!D$40</f>
        <v>1543728.31</v>
      </c>
      <c r="H41" s="219">
        <f>W41/Config!E$40</f>
        <v>877711.91999999993</v>
      </c>
      <c r="I41" s="220">
        <v>1500000</v>
      </c>
      <c r="J41" s="220">
        <v>1500000</v>
      </c>
      <c r="K41" s="220">
        <v>1500000</v>
      </c>
      <c r="L41" s="220">
        <v>1500000</v>
      </c>
      <c r="M41" s="220">
        <v>1500000</v>
      </c>
      <c r="N41" s="220">
        <v>1500000</v>
      </c>
      <c r="O41" s="220">
        <v>1500000</v>
      </c>
      <c r="P41" s="220">
        <v>1500000</v>
      </c>
      <c r="Q41" s="220">
        <v>1500000</v>
      </c>
      <c r="R41" s="221">
        <v>1500000</v>
      </c>
      <c r="S41" s="222">
        <v>321827.28999999998</v>
      </c>
      <c r="T41" s="223">
        <v>385972.26</v>
      </c>
      <c r="U41" s="223">
        <v>554524.66999999969</v>
      </c>
      <c r="V41" s="223">
        <v>1506076.4000000001</v>
      </c>
      <c r="W41" s="223">
        <v>877711.91999999993</v>
      </c>
      <c r="X41" s="224">
        <f>I41*Config!F$40</f>
        <v>1537499.9999999998</v>
      </c>
      <c r="Y41" s="224">
        <f>J41*Config!G$40</f>
        <v>1575937.4999999998</v>
      </c>
      <c r="Z41" s="224">
        <f>K41*Config!H$40</f>
        <v>1615335.9374999998</v>
      </c>
      <c r="AA41" s="224">
        <f>L41*Config!I$40</f>
        <v>1655719.3359374995</v>
      </c>
      <c r="AB41" s="224">
        <f>M41*Config!J$40</f>
        <v>1697112.319335937</v>
      </c>
      <c r="AC41" s="224">
        <f>N41*Config!K$40</f>
        <v>1739540.1273193352</v>
      </c>
      <c r="AD41" s="224">
        <f>O41*Config!L$40</f>
        <v>1783028.6305023187</v>
      </c>
      <c r="AE41" s="224">
        <f>P41*Config!M$40</f>
        <v>1827604.3462648767</v>
      </c>
      <c r="AF41" s="224">
        <f>Q41*Config!N$40</f>
        <v>1873294.4549214982</v>
      </c>
      <c r="AG41" s="225">
        <f>R41*Config!O$40</f>
        <v>1920126.8162945355</v>
      </c>
      <c r="AH41" s="226">
        <f t="shared" si="0"/>
        <v>7500000</v>
      </c>
      <c r="AI41" s="220">
        <f t="shared" si="1"/>
        <v>15000000</v>
      </c>
      <c r="AJ41" s="224">
        <f t="shared" si="2"/>
        <v>8081605.0927734356</v>
      </c>
      <c r="AK41" s="225">
        <f t="shared" si="3"/>
        <v>17225199.468076002</v>
      </c>
      <c r="AL41" s="227">
        <f>IF(OR(SUM(X41:AG41)&lt;&gt;0,A41="EH"),INDEX(CASH!$B:$B,MATCH(A41,CASH!$A:$A,0)),"")</f>
        <v>230</v>
      </c>
      <c r="AM41" s="122">
        <f>AL41*VLOOKUP(C41,Config!$A$3:$C$9,3,FALSE)</f>
        <v>3450</v>
      </c>
      <c r="AN41" s="228">
        <f t="shared" si="4"/>
        <v>0.50978789955113346</v>
      </c>
      <c r="AO41" s="122" t="str">
        <f>IF(ISERROR(VLOOKUP(A41,Config!$A$12:$A$32,1,FALSE)),LEFT(A41,2),"PRL")</f>
        <v>DS</v>
      </c>
      <c r="AP41" s="122" t="str">
        <f t="shared" si="5"/>
        <v>DS312s</v>
      </c>
      <c r="AQ41" s="163" t="s">
        <v>882</v>
      </c>
      <c r="AR41" s="229" t="s">
        <v>781</v>
      </c>
      <c r="AS41" s="367" t="str">
        <f>IF(ISERROR(VLOOKUP($A41,'RAB Cat Lookup'!$B$4:$E$351,2,FALSE))=TRUE,"Unallocated",VLOOKUP($A41,'RAB Cat Lookup'!$B$4:$E$351,2,FALSE))</f>
        <v>Std</v>
      </c>
      <c r="AT41" s="367" t="str">
        <f>IF(ISERROR(VLOOKUP($A41,'RAB Cat Lookup'!$B$4:$E$351,4,FALSE))=TRUE,"Unallocated",VLOOKUP($A41,'RAB Cat Lookup'!$B$4:$E$351,4,FALSE))</f>
        <v>Substations</v>
      </c>
      <c r="AU41" s="121" t="str">
        <f t="shared" si="6"/>
        <v/>
      </c>
    </row>
    <row r="42" spans="1:47" x14ac:dyDescent="0.25">
      <c r="A42" s="217" t="s">
        <v>72</v>
      </c>
      <c r="B42" s="217" t="s">
        <v>264</v>
      </c>
      <c r="C42" s="123" t="s">
        <v>778</v>
      </c>
      <c r="D42" s="218">
        <f>S42/Config!A$40</f>
        <v>0</v>
      </c>
      <c r="E42" s="219">
        <f>T42/Config!B$40</f>
        <v>0</v>
      </c>
      <c r="F42" s="219">
        <f>U42/Config!C$40</f>
        <v>0</v>
      </c>
      <c r="G42" s="219">
        <f>V42/Config!D$40</f>
        <v>0</v>
      </c>
      <c r="H42" s="219">
        <f>W42/Config!E$40</f>
        <v>0</v>
      </c>
      <c r="I42" s="220">
        <v>0</v>
      </c>
      <c r="J42" s="220">
        <v>0</v>
      </c>
      <c r="K42" s="220">
        <v>0</v>
      </c>
      <c r="L42" s="220">
        <v>0</v>
      </c>
      <c r="M42" s="220">
        <v>0</v>
      </c>
      <c r="N42" s="220">
        <v>0</v>
      </c>
      <c r="O42" s="220">
        <v>500000</v>
      </c>
      <c r="P42" s="220">
        <v>500000</v>
      </c>
      <c r="Q42" s="220">
        <v>500000</v>
      </c>
      <c r="R42" s="221">
        <v>500000</v>
      </c>
      <c r="S42" s="222">
        <v>0</v>
      </c>
      <c r="T42" s="223">
        <v>0</v>
      </c>
      <c r="U42" s="223">
        <v>0</v>
      </c>
      <c r="V42" s="223">
        <v>0</v>
      </c>
      <c r="W42" s="223">
        <v>0</v>
      </c>
      <c r="X42" s="224">
        <f>I42*Config!F$40</f>
        <v>0</v>
      </c>
      <c r="Y42" s="224">
        <f>J42*Config!G$40</f>
        <v>0</v>
      </c>
      <c r="Z42" s="224">
        <f>K42*Config!H$40</f>
        <v>0</v>
      </c>
      <c r="AA42" s="224">
        <f>L42*Config!I$40</f>
        <v>0</v>
      </c>
      <c r="AB42" s="224">
        <f>M42*Config!J$40</f>
        <v>0</v>
      </c>
      <c r="AC42" s="224">
        <f>N42*Config!K$40</f>
        <v>0</v>
      </c>
      <c r="AD42" s="224">
        <f>O42*Config!L$40</f>
        <v>594342.87683410628</v>
      </c>
      <c r="AE42" s="224">
        <f>P42*Config!M$40</f>
        <v>609201.44875495881</v>
      </c>
      <c r="AF42" s="224">
        <f>Q42*Config!N$40</f>
        <v>624431.48497383273</v>
      </c>
      <c r="AG42" s="225">
        <f>R42*Config!O$40</f>
        <v>640042.27209817851</v>
      </c>
      <c r="AH42" s="226">
        <f t="shared" si="0"/>
        <v>0</v>
      </c>
      <c r="AI42" s="220">
        <f t="shared" si="1"/>
        <v>2000000</v>
      </c>
      <c r="AJ42" s="224">
        <f t="shared" si="2"/>
        <v>0</v>
      </c>
      <c r="AK42" s="225">
        <f t="shared" si="3"/>
        <v>2468018.0826610764</v>
      </c>
      <c r="AL42" s="227">
        <f>IF(OR(SUM(X42:AG42)&lt;&gt;0,A42="EH"),INDEX(CASH!$B:$B,MATCH(A42,CASH!$A:$A,0)),"")</f>
        <v>230</v>
      </c>
      <c r="AM42" s="122">
        <f>AL42*VLOOKUP(C42,Config!$A$3:$C$9,3,FALSE)</f>
        <v>2300</v>
      </c>
      <c r="AN42" s="228">
        <f t="shared" si="4"/>
        <v>0.69318625244447352</v>
      </c>
      <c r="AO42" s="122" t="str">
        <f>IF(ISERROR(VLOOKUP(A42,Config!$A$12:$A$32,1,FALSE)),LEFT(A42,2),"PRL")</f>
        <v>DS</v>
      </c>
      <c r="AP42" s="122" t="str">
        <f t="shared" si="5"/>
        <v>DS312m</v>
      </c>
      <c r="AQ42" s="163" t="s">
        <v>882</v>
      </c>
      <c r="AR42" s="229" t="s">
        <v>781</v>
      </c>
      <c r="AS42" s="367" t="str">
        <f>IF(ISERROR(VLOOKUP($A42,'RAB Cat Lookup'!$B$4:$E$351,2,FALSE))=TRUE,"Unallocated",VLOOKUP($A42,'RAB Cat Lookup'!$B$4:$E$351,2,FALSE))</f>
        <v>Std</v>
      </c>
      <c r="AT42" s="367" t="str">
        <f>IF(ISERROR(VLOOKUP($A42,'RAB Cat Lookup'!$B$4:$E$351,4,FALSE))=TRUE,"Unallocated",VLOOKUP($A42,'RAB Cat Lookup'!$B$4:$E$351,4,FALSE))</f>
        <v>Substations</v>
      </c>
      <c r="AU42" s="121" t="str">
        <f t="shared" si="6"/>
        <v/>
      </c>
    </row>
    <row r="43" spans="1:47" x14ac:dyDescent="0.25">
      <c r="A43" s="217" t="s">
        <v>72</v>
      </c>
      <c r="B43" s="217" t="s">
        <v>264</v>
      </c>
      <c r="C43" s="123" t="s">
        <v>777</v>
      </c>
      <c r="D43" s="218">
        <f>S43/Config!A$40</f>
        <v>0</v>
      </c>
      <c r="E43" s="219">
        <f>T43/Config!B$40</f>
        <v>0</v>
      </c>
      <c r="F43" s="219">
        <f>U43/Config!C$40</f>
        <v>0</v>
      </c>
      <c r="G43" s="219">
        <f>V43/Config!D$40</f>
        <v>0</v>
      </c>
      <c r="H43" s="219">
        <f>W43/Config!E$40</f>
        <v>0</v>
      </c>
      <c r="I43" s="220">
        <v>0</v>
      </c>
      <c r="J43" s="220">
        <v>0</v>
      </c>
      <c r="K43" s="220">
        <v>0</v>
      </c>
      <c r="L43" s="220">
        <v>0</v>
      </c>
      <c r="M43" s="220">
        <v>0</v>
      </c>
      <c r="N43" s="220">
        <v>0</v>
      </c>
      <c r="O43" s="220">
        <v>0</v>
      </c>
      <c r="P43" s="220">
        <v>0</v>
      </c>
      <c r="Q43" s="220">
        <v>500000</v>
      </c>
      <c r="R43" s="221">
        <v>500000</v>
      </c>
      <c r="S43" s="222">
        <v>0</v>
      </c>
      <c r="T43" s="223">
        <v>0</v>
      </c>
      <c r="U43" s="223">
        <v>0</v>
      </c>
      <c r="V43" s="223">
        <v>0</v>
      </c>
      <c r="W43" s="223">
        <v>0</v>
      </c>
      <c r="X43" s="224">
        <f>I43*Config!F$40</f>
        <v>0</v>
      </c>
      <c r="Y43" s="224">
        <f>J43*Config!G$40</f>
        <v>0</v>
      </c>
      <c r="Z43" s="224">
        <f>K43*Config!H$40</f>
        <v>0</v>
      </c>
      <c r="AA43" s="224">
        <f>L43*Config!I$40</f>
        <v>0</v>
      </c>
      <c r="AB43" s="224">
        <f>M43*Config!J$40</f>
        <v>0</v>
      </c>
      <c r="AC43" s="224">
        <f>N43*Config!K$40</f>
        <v>0</v>
      </c>
      <c r="AD43" s="224">
        <f>O43*Config!L$40</f>
        <v>0</v>
      </c>
      <c r="AE43" s="224">
        <f>P43*Config!M$40</f>
        <v>0</v>
      </c>
      <c r="AF43" s="224">
        <f>Q43*Config!N$40</f>
        <v>624431.48497383273</v>
      </c>
      <c r="AG43" s="225">
        <f>R43*Config!O$40</f>
        <v>640042.27209817851</v>
      </c>
      <c r="AH43" s="226">
        <f t="shared" si="0"/>
        <v>0</v>
      </c>
      <c r="AI43" s="220">
        <f t="shared" si="1"/>
        <v>1000000</v>
      </c>
      <c r="AJ43" s="224">
        <f t="shared" si="2"/>
        <v>0</v>
      </c>
      <c r="AK43" s="225">
        <f t="shared" si="3"/>
        <v>1264473.7570720112</v>
      </c>
      <c r="AL43" s="227">
        <f>IF(OR(SUM(X43:AG43)&lt;&gt;0,A43="EH"),INDEX(CASH!$B:$B,MATCH(A43,CASH!$A:$A,0)),"")</f>
        <v>230</v>
      </c>
      <c r="AM43" s="122">
        <f>AL43*VLOOKUP(C43,Config!$A$3:$C$9,3,FALSE)</f>
        <v>1150</v>
      </c>
      <c r="AN43" s="228">
        <f t="shared" si="4"/>
        <v>0.94510271986047978</v>
      </c>
      <c r="AO43" s="122" t="str">
        <f>IF(ISERROR(VLOOKUP(A43,Config!$A$12:$A$32,1,FALSE)),LEFT(A43,2),"PRL")</f>
        <v>DS</v>
      </c>
      <c r="AP43" s="122" t="str">
        <f t="shared" si="5"/>
        <v>DS312l</v>
      </c>
      <c r="AQ43" s="163" t="s">
        <v>882</v>
      </c>
      <c r="AR43" s="229" t="s">
        <v>781</v>
      </c>
      <c r="AS43" s="367" t="str">
        <f>IF(ISERROR(VLOOKUP($A43,'RAB Cat Lookup'!$B$4:$E$351,2,FALSE))=TRUE,"Unallocated",VLOOKUP($A43,'RAB Cat Lookup'!$B$4:$E$351,2,FALSE))</f>
        <v>Std</v>
      </c>
      <c r="AT43" s="367" t="str">
        <f>IF(ISERROR(VLOOKUP($A43,'RAB Cat Lookup'!$B$4:$E$351,4,FALSE))=TRUE,"Unallocated",VLOOKUP($A43,'RAB Cat Lookup'!$B$4:$E$351,4,FALSE))</f>
        <v>Substations</v>
      </c>
      <c r="AU43" s="121" t="str">
        <f t="shared" si="6"/>
        <v/>
      </c>
    </row>
    <row r="44" spans="1:47" x14ac:dyDescent="0.25">
      <c r="A44" s="217" t="s">
        <v>73</v>
      </c>
      <c r="B44" s="217" t="s">
        <v>265</v>
      </c>
      <c r="C44" s="123" t="s">
        <v>512</v>
      </c>
      <c r="D44" s="218">
        <f>S44/Config!A$40</f>
        <v>506581.92323649197</v>
      </c>
      <c r="E44" s="219">
        <f>T44/Config!B$40</f>
        <v>374120.23517859366</v>
      </c>
      <c r="F44" s="219">
        <f>U44/Config!C$40</f>
        <v>207085.79402499998</v>
      </c>
      <c r="G44" s="219">
        <f>V44/Config!D$40</f>
        <v>-7073.9247500000001</v>
      </c>
      <c r="H44" s="219">
        <f>W44/Config!E$40</f>
        <v>61797.11</v>
      </c>
      <c r="I44" s="220">
        <v>0</v>
      </c>
      <c r="J44" s="220">
        <v>0</v>
      </c>
      <c r="K44" s="220">
        <v>0</v>
      </c>
      <c r="L44" s="220">
        <v>0</v>
      </c>
      <c r="M44" s="220">
        <v>0</v>
      </c>
      <c r="N44" s="220">
        <v>0</v>
      </c>
      <c r="O44" s="220">
        <v>0</v>
      </c>
      <c r="P44" s="220">
        <v>0</v>
      </c>
      <c r="Q44" s="220">
        <v>0</v>
      </c>
      <c r="R44" s="221">
        <v>0</v>
      </c>
      <c r="S44" s="222">
        <v>458938.21999999991</v>
      </c>
      <c r="T44" s="223">
        <v>347407.82999999996</v>
      </c>
      <c r="U44" s="223">
        <v>197107.24</v>
      </c>
      <c r="V44" s="223">
        <v>-6901.39</v>
      </c>
      <c r="W44" s="223">
        <v>61797.11</v>
      </c>
      <c r="X44" s="224">
        <f>I44*Config!F$40</f>
        <v>0</v>
      </c>
      <c r="Y44" s="224">
        <f>J44*Config!G$40</f>
        <v>0</v>
      </c>
      <c r="Z44" s="224">
        <f>K44*Config!H$40</f>
        <v>0</v>
      </c>
      <c r="AA44" s="224">
        <f>L44*Config!I$40</f>
        <v>0</v>
      </c>
      <c r="AB44" s="224">
        <f>M44*Config!J$40</f>
        <v>0</v>
      </c>
      <c r="AC44" s="224">
        <f>N44*Config!K$40</f>
        <v>0</v>
      </c>
      <c r="AD44" s="224">
        <f>O44*Config!L$40</f>
        <v>0</v>
      </c>
      <c r="AE44" s="224">
        <f>P44*Config!M$40</f>
        <v>0</v>
      </c>
      <c r="AF44" s="224">
        <f>Q44*Config!N$40</f>
        <v>0</v>
      </c>
      <c r="AG44" s="225">
        <f>R44*Config!O$40</f>
        <v>0</v>
      </c>
      <c r="AH44" s="226">
        <f t="shared" si="0"/>
        <v>0</v>
      </c>
      <c r="AI44" s="220">
        <f t="shared" si="1"/>
        <v>0</v>
      </c>
      <c r="AJ44" s="224">
        <f t="shared" si="2"/>
        <v>0</v>
      </c>
      <c r="AK44" s="225">
        <f t="shared" si="3"/>
        <v>0</v>
      </c>
      <c r="AL44" s="227" t="str">
        <f>IF(OR(SUM(X44:AG44)&lt;&gt;0,A44="EH"),INDEX(CASH!$B:$B,MATCH(A44,CASH!$A:$A,0)),"")</f>
        <v/>
      </c>
      <c r="AM44" s="230">
        <v>3300</v>
      </c>
      <c r="AN44" s="228">
        <f t="shared" si="4"/>
        <v>0.53992680800092707</v>
      </c>
      <c r="AO44" s="122" t="str">
        <f>IF(ISERROR(VLOOKUP(A44,Config!$A$12:$A$32,1,FALSE)),LEFT(A44,2),"PRL")</f>
        <v>DS</v>
      </c>
      <c r="AP44" s="122" t="str">
        <f t="shared" si="5"/>
        <v>DS313s</v>
      </c>
      <c r="AQ44" s="163" t="s">
        <v>882</v>
      </c>
      <c r="AR44" s="229" t="s">
        <v>781</v>
      </c>
      <c r="AS44" s="367" t="str">
        <f>IF(ISERROR(VLOOKUP($A44,'RAB Cat Lookup'!$B$4:$E$351,2,FALSE))=TRUE,"Unallocated",VLOOKUP($A44,'RAB Cat Lookup'!$B$4:$E$351,2,FALSE))</f>
        <v>Std</v>
      </c>
      <c r="AT44" s="367" t="str">
        <f>IF(ISERROR(VLOOKUP($A44,'RAB Cat Lookup'!$B$4:$E$351,4,FALSE))=TRUE,"Unallocated",VLOOKUP($A44,'RAB Cat Lookup'!$B$4:$E$351,4,FALSE))</f>
        <v>Substations</v>
      </c>
      <c r="AU44" s="121" t="str">
        <f t="shared" si="6"/>
        <v/>
      </c>
    </row>
    <row r="45" spans="1:47" x14ac:dyDescent="0.25">
      <c r="A45" s="217" t="s">
        <v>347</v>
      </c>
      <c r="B45" s="217" t="s">
        <v>348</v>
      </c>
      <c r="C45" s="123" t="s">
        <v>512</v>
      </c>
      <c r="D45" s="218">
        <f>S45/Config!A$40</f>
        <v>0</v>
      </c>
      <c r="E45" s="219">
        <f>T45/Config!B$40</f>
        <v>0</v>
      </c>
      <c r="F45" s="219">
        <f>U45/Config!C$40</f>
        <v>397729.63249374996</v>
      </c>
      <c r="G45" s="219">
        <f>V45/Config!D$40</f>
        <v>1011199.2565000013</v>
      </c>
      <c r="H45" s="219">
        <f>W45/Config!E$40</f>
        <v>263730.92</v>
      </c>
      <c r="I45" s="220">
        <v>531000</v>
      </c>
      <c r="J45" s="220">
        <v>531000</v>
      </c>
      <c r="K45" s="220">
        <v>531000</v>
      </c>
      <c r="L45" s="220">
        <v>531000</v>
      </c>
      <c r="M45" s="220">
        <v>531000</v>
      </c>
      <c r="N45" s="220">
        <v>531000</v>
      </c>
      <c r="O45" s="220">
        <v>531000</v>
      </c>
      <c r="P45" s="220">
        <v>531000</v>
      </c>
      <c r="Q45" s="220">
        <v>531000</v>
      </c>
      <c r="R45" s="221">
        <v>531000</v>
      </c>
      <c r="S45" s="222">
        <v>0</v>
      </c>
      <c r="T45" s="223">
        <v>0</v>
      </c>
      <c r="U45" s="223">
        <v>378564.79</v>
      </c>
      <c r="V45" s="223">
        <v>986535.86000000138</v>
      </c>
      <c r="W45" s="223">
        <v>263730.92</v>
      </c>
      <c r="X45" s="224">
        <f>I45*Config!F$40</f>
        <v>544275</v>
      </c>
      <c r="Y45" s="224">
        <f>J45*Config!G$40</f>
        <v>557881.875</v>
      </c>
      <c r="Z45" s="224">
        <f>K45*Config!H$40</f>
        <v>571828.92187499988</v>
      </c>
      <c r="AA45" s="224">
        <f>L45*Config!I$40</f>
        <v>586124.64492187486</v>
      </c>
      <c r="AB45" s="224">
        <f>M45*Config!J$40</f>
        <v>600777.7610449217</v>
      </c>
      <c r="AC45" s="224">
        <f>N45*Config!K$40</f>
        <v>615797.20507104474</v>
      </c>
      <c r="AD45" s="224">
        <f>O45*Config!L$40</f>
        <v>631192.13519782084</v>
      </c>
      <c r="AE45" s="224">
        <f>P45*Config!M$40</f>
        <v>646971.9385777663</v>
      </c>
      <c r="AF45" s="224">
        <f>Q45*Config!N$40</f>
        <v>663146.2370422103</v>
      </c>
      <c r="AG45" s="225">
        <f>R45*Config!O$40</f>
        <v>679724.89296826557</v>
      </c>
      <c r="AH45" s="226">
        <f t="shared" si="0"/>
        <v>2655000</v>
      </c>
      <c r="AI45" s="220">
        <f t="shared" si="1"/>
        <v>5310000</v>
      </c>
      <c r="AJ45" s="224">
        <f t="shared" si="2"/>
        <v>2860888.2028417964</v>
      </c>
      <c r="AK45" s="225">
        <f t="shared" si="3"/>
        <v>6097720.6116989041</v>
      </c>
      <c r="AL45" s="227">
        <f>IF(OR(SUM(X45:AG45)&lt;&gt;0,A45="EH"),INDEX(CASH!$B:$B,MATCH(A45,CASH!$A:$A,0)),"")</f>
        <v>280</v>
      </c>
      <c r="AM45" s="122">
        <f>AL45*VLOOKUP(C45,Config!$A$3:$C$9,3,FALSE)</f>
        <v>4200</v>
      </c>
      <c r="AN45" s="228">
        <f t="shared" si="4"/>
        <v>0.36071719304860189</v>
      </c>
      <c r="AO45" s="122" t="str">
        <f>IF(ISERROR(VLOOKUP(A45,Config!$A$12:$A$32,1,FALSE)),LEFT(A45,2),"PRL")</f>
        <v>DS</v>
      </c>
      <c r="AP45" s="122" t="str">
        <f t="shared" si="5"/>
        <v>DS315s</v>
      </c>
      <c r="AQ45" s="163" t="s">
        <v>882</v>
      </c>
      <c r="AR45" s="229" t="s">
        <v>781</v>
      </c>
      <c r="AS45" s="367" t="str">
        <f>IF(ISERROR(VLOOKUP($A45,'RAB Cat Lookup'!$B$4:$E$351,2,FALSE))=TRUE,"Unallocated",VLOOKUP($A45,'RAB Cat Lookup'!$B$4:$E$351,2,FALSE))</f>
        <v>Std</v>
      </c>
      <c r="AT45" s="367" t="str">
        <f>IF(ISERROR(VLOOKUP($A45,'RAB Cat Lookup'!$B$4:$E$351,4,FALSE))=TRUE,"Unallocated",VLOOKUP($A45,'RAB Cat Lookup'!$B$4:$E$351,4,FALSE))</f>
        <v>Substations</v>
      </c>
      <c r="AU45" s="121" t="str">
        <f t="shared" si="6"/>
        <v/>
      </c>
    </row>
    <row r="46" spans="1:47" x14ac:dyDescent="0.25">
      <c r="A46" s="217" t="s">
        <v>347</v>
      </c>
      <c r="B46" s="217" t="s">
        <v>348</v>
      </c>
      <c r="C46" s="123" t="s">
        <v>778</v>
      </c>
      <c r="D46" s="218">
        <f>S46/Config!A$40</f>
        <v>0</v>
      </c>
      <c r="E46" s="219">
        <f>T46/Config!B$40</f>
        <v>0</v>
      </c>
      <c r="F46" s="219">
        <f>U46/Config!C$40</f>
        <v>0</v>
      </c>
      <c r="G46" s="219">
        <f>V46/Config!D$40</f>
        <v>0</v>
      </c>
      <c r="H46" s="219">
        <f>W46/Config!E$40</f>
        <v>0</v>
      </c>
      <c r="I46" s="220">
        <v>177000</v>
      </c>
      <c r="J46" s="220">
        <v>177000</v>
      </c>
      <c r="K46" s="220">
        <v>177000</v>
      </c>
      <c r="L46" s="220">
        <v>177000</v>
      </c>
      <c r="M46" s="220">
        <v>177000</v>
      </c>
      <c r="N46" s="220">
        <v>177000</v>
      </c>
      <c r="O46" s="220">
        <v>177000</v>
      </c>
      <c r="P46" s="220">
        <v>177000</v>
      </c>
      <c r="Q46" s="220">
        <v>177000</v>
      </c>
      <c r="R46" s="221">
        <v>177000</v>
      </c>
      <c r="S46" s="222">
        <v>0</v>
      </c>
      <c r="T46" s="223">
        <v>0</v>
      </c>
      <c r="U46" s="223">
        <v>0</v>
      </c>
      <c r="V46" s="223">
        <v>0</v>
      </c>
      <c r="W46" s="223">
        <v>0</v>
      </c>
      <c r="X46" s="224">
        <f>I46*Config!F$40</f>
        <v>181424.99999999997</v>
      </c>
      <c r="Y46" s="224">
        <f>J46*Config!G$40</f>
        <v>185960.625</v>
      </c>
      <c r="Z46" s="224">
        <f>K46*Config!H$40</f>
        <v>190609.64062499997</v>
      </c>
      <c r="AA46" s="224">
        <f>L46*Config!I$40</f>
        <v>195374.88164062495</v>
      </c>
      <c r="AB46" s="224">
        <f>M46*Config!J$40</f>
        <v>200259.25368164058</v>
      </c>
      <c r="AC46" s="224">
        <f>N46*Config!K$40</f>
        <v>205265.73502368157</v>
      </c>
      <c r="AD46" s="224">
        <f>O46*Config!L$40</f>
        <v>210397.37839927361</v>
      </c>
      <c r="AE46" s="224">
        <f>P46*Config!M$40</f>
        <v>215657.31285925544</v>
      </c>
      <c r="AF46" s="224">
        <f>Q46*Config!N$40</f>
        <v>221048.74568073679</v>
      </c>
      <c r="AG46" s="225">
        <f>R46*Config!O$40</f>
        <v>226574.9643227552</v>
      </c>
      <c r="AH46" s="226">
        <f t="shared" si="0"/>
        <v>885000</v>
      </c>
      <c r="AI46" s="220">
        <f t="shared" si="1"/>
        <v>1770000</v>
      </c>
      <c r="AJ46" s="224">
        <f t="shared" si="2"/>
        <v>953629.40094726556</v>
      </c>
      <c r="AK46" s="225">
        <f t="shared" si="3"/>
        <v>2032573.537232968</v>
      </c>
      <c r="AL46" s="227">
        <f>IF(OR(SUM(X46:AG46)&lt;&gt;0,A46="EH"),INDEX(CASH!$B:$B,MATCH(A46,CASH!$A:$A,0)),"")</f>
        <v>280</v>
      </c>
      <c r="AM46" s="122">
        <f>AL46*VLOOKUP(C46,Config!$A$3:$C$9,3,FALSE)</f>
        <v>2800</v>
      </c>
      <c r="AN46" s="228">
        <f t="shared" si="4"/>
        <v>0.65992314112952299</v>
      </c>
      <c r="AO46" s="122" t="str">
        <f>IF(ISERROR(VLOOKUP(A46,Config!$A$12:$A$32,1,FALSE)),LEFT(A46,2),"PRL")</f>
        <v>DS</v>
      </c>
      <c r="AP46" s="122" t="str">
        <f t="shared" si="5"/>
        <v>DS315m</v>
      </c>
      <c r="AQ46" s="163" t="s">
        <v>882</v>
      </c>
      <c r="AR46" s="229" t="s">
        <v>781</v>
      </c>
      <c r="AS46" s="367" t="str">
        <f>IF(ISERROR(VLOOKUP($A46,'RAB Cat Lookup'!$B$4:$E$351,2,FALSE))=TRUE,"Unallocated",VLOOKUP($A46,'RAB Cat Lookup'!$B$4:$E$351,2,FALSE))</f>
        <v>Std</v>
      </c>
      <c r="AT46" s="367" t="str">
        <f>IF(ISERROR(VLOOKUP($A46,'RAB Cat Lookup'!$B$4:$E$351,4,FALSE))=TRUE,"Unallocated",VLOOKUP($A46,'RAB Cat Lookup'!$B$4:$E$351,4,FALSE))</f>
        <v>Substations</v>
      </c>
      <c r="AU46" s="121" t="str">
        <f t="shared" si="6"/>
        <v/>
      </c>
    </row>
    <row r="47" spans="1:47" x14ac:dyDescent="0.25">
      <c r="A47" s="217" t="s">
        <v>349</v>
      </c>
      <c r="B47" s="217" t="s">
        <v>350</v>
      </c>
      <c r="C47" s="123" t="s">
        <v>512</v>
      </c>
      <c r="D47" s="218">
        <f>S47/Config!A$40</f>
        <v>0</v>
      </c>
      <c r="E47" s="219">
        <f>T47/Config!B$40</f>
        <v>0</v>
      </c>
      <c r="F47" s="219">
        <f>U47/Config!C$40</f>
        <v>440052.2010125001</v>
      </c>
      <c r="G47" s="219">
        <f>V47/Config!D$40</f>
        <v>1125263.7882500004</v>
      </c>
      <c r="H47" s="219">
        <f>W47/Config!E$40</f>
        <v>17102.96</v>
      </c>
      <c r="I47" s="220">
        <v>0</v>
      </c>
      <c r="J47" s="220">
        <v>0</v>
      </c>
      <c r="K47" s="220">
        <v>0</v>
      </c>
      <c r="L47" s="220">
        <v>0</v>
      </c>
      <c r="M47" s="220">
        <v>0</v>
      </c>
      <c r="N47" s="220">
        <v>0</v>
      </c>
      <c r="O47" s="220">
        <v>0</v>
      </c>
      <c r="P47" s="220">
        <v>0</v>
      </c>
      <c r="Q47" s="220">
        <v>0</v>
      </c>
      <c r="R47" s="221">
        <v>0</v>
      </c>
      <c r="S47" s="222">
        <v>0</v>
      </c>
      <c r="T47" s="223">
        <v>0</v>
      </c>
      <c r="U47" s="223">
        <v>418848.02000000008</v>
      </c>
      <c r="V47" s="223">
        <v>1097818.3300000005</v>
      </c>
      <c r="W47" s="223">
        <v>17102.96</v>
      </c>
      <c r="X47" s="224">
        <f>I47*Config!F$40</f>
        <v>0</v>
      </c>
      <c r="Y47" s="224">
        <f>J47*Config!G$40</f>
        <v>0</v>
      </c>
      <c r="Z47" s="224">
        <f>K47*Config!H$40</f>
        <v>0</v>
      </c>
      <c r="AA47" s="224">
        <f>L47*Config!I$40</f>
        <v>0</v>
      </c>
      <c r="AB47" s="224">
        <f>M47*Config!J$40</f>
        <v>0</v>
      </c>
      <c r="AC47" s="224">
        <f>N47*Config!K$40</f>
        <v>0</v>
      </c>
      <c r="AD47" s="224">
        <f>O47*Config!L$40</f>
        <v>0</v>
      </c>
      <c r="AE47" s="224">
        <f>P47*Config!M$40</f>
        <v>0</v>
      </c>
      <c r="AF47" s="224">
        <f>Q47*Config!N$40</f>
        <v>0</v>
      </c>
      <c r="AG47" s="225">
        <f>R47*Config!O$40</f>
        <v>0</v>
      </c>
      <c r="AH47" s="226">
        <f t="shared" si="0"/>
        <v>0</v>
      </c>
      <c r="AI47" s="220">
        <f t="shared" si="1"/>
        <v>0</v>
      </c>
      <c r="AJ47" s="224">
        <f t="shared" si="2"/>
        <v>0</v>
      </c>
      <c r="AK47" s="225">
        <f t="shared" si="3"/>
        <v>0</v>
      </c>
      <c r="AL47" s="227" t="str">
        <f>IF(OR(SUM(X47:AG47)&lt;&gt;0,A47="EH"),INDEX(CASH!$B:$B,MATCH(A47,CASH!$A:$A,0)),"")</f>
        <v/>
      </c>
      <c r="AM47" s="230">
        <v>4950</v>
      </c>
      <c r="AN47" s="228">
        <f t="shared" si="4"/>
        <v>0.12479849538211955</v>
      </c>
      <c r="AO47" s="122" t="str">
        <f>IF(ISERROR(VLOOKUP(A47,Config!$A$12:$A$32,1,FALSE)),LEFT(A47,2),"PRL")</f>
        <v>DS</v>
      </c>
      <c r="AP47" s="122" t="str">
        <f t="shared" si="5"/>
        <v>DS316s</v>
      </c>
      <c r="AQ47" s="163" t="s">
        <v>882</v>
      </c>
      <c r="AR47" s="229" t="s">
        <v>781</v>
      </c>
      <c r="AS47" s="367" t="str">
        <f>IF(ISERROR(VLOOKUP($A47,'RAB Cat Lookup'!$B$4:$E$351,2,FALSE))=TRUE,"Unallocated",VLOOKUP($A47,'RAB Cat Lookup'!$B$4:$E$351,2,FALSE))</f>
        <v>Std</v>
      </c>
      <c r="AT47" s="367" t="str">
        <f>IF(ISERROR(VLOOKUP($A47,'RAB Cat Lookup'!$B$4:$E$351,4,FALSE))=TRUE,"Unallocated",VLOOKUP($A47,'RAB Cat Lookup'!$B$4:$E$351,4,FALSE))</f>
        <v>Substations</v>
      </c>
      <c r="AU47" s="121" t="str">
        <f t="shared" si="6"/>
        <v/>
      </c>
    </row>
    <row r="48" spans="1:47" x14ac:dyDescent="0.25">
      <c r="A48" s="217" t="s">
        <v>792</v>
      </c>
      <c r="B48" s="217" t="s">
        <v>794</v>
      </c>
      <c r="C48" s="123" t="s">
        <v>512</v>
      </c>
      <c r="D48" s="218">
        <f>S48/Config!A$40</f>
        <v>0</v>
      </c>
      <c r="E48" s="219">
        <f>T48/Config!B$40</f>
        <v>0</v>
      </c>
      <c r="F48" s="219">
        <f>U48/Config!C$40</f>
        <v>0</v>
      </c>
      <c r="G48" s="219">
        <f>V48/Config!D$40</f>
        <v>0</v>
      </c>
      <c r="H48" s="219">
        <f>W48/Config!E$40</f>
        <v>0</v>
      </c>
      <c r="I48" s="220">
        <v>0</v>
      </c>
      <c r="J48" s="220">
        <v>0</v>
      </c>
      <c r="K48" s="220">
        <v>0</v>
      </c>
      <c r="L48" s="220">
        <v>0</v>
      </c>
      <c r="M48" s="220">
        <v>0</v>
      </c>
      <c r="N48" s="220">
        <v>0</v>
      </c>
      <c r="O48" s="220">
        <v>0</v>
      </c>
      <c r="P48" s="220">
        <v>3500000</v>
      </c>
      <c r="Q48" s="220">
        <v>7500000</v>
      </c>
      <c r="R48" s="221">
        <v>12000000</v>
      </c>
      <c r="S48" s="222">
        <v>0</v>
      </c>
      <c r="T48" s="223">
        <v>0</v>
      </c>
      <c r="U48" s="223">
        <v>0</v>
      </c>
      <c r="V48" s="223">
        <v>0</v>
      </c>
      <c r="W48" s="223">
        <v>0</v>
      </c>
      <c r="X48" s="224">
        <f>I48*Config!F$40</f>
        <v>0</v>
      </c>
      <c r="Y48" s="224">
        <f>J48*Config!G$40</f>
        <v>0</v>
      </c>
      <c r="Z48" s="224">
        <f>K48*Config!H$40</f>
        <v>0</v>
      </c>
      <c r="AA48" s="224">
        <f>L48*Config!I$40</f>
        <v>0</v>
      </c>
      <c r="AB48" s="224">
        <f>M48*Config!J$40</f>
        <v>0</v>
      </c>
      <c r="AC48" s="224">
        <f>N48*Config!K$40</f>
        <v>0</v>
      </c>
      <c r="AD48" s="224">
        <f>O48*Config!L$40</f>
        <v>0</v>
      </c>
      <c r="AE48" s="224">
        <f>P48*Config!M$40</f>
        <v>4264410.1412847117</v>
      </c>
      <c r="AF48" s="224">
        <f>Q48*Config!N$40</f>
        <v>9366472.2746074907</v>
      </c>
      <c r="AG48" s="225">
        <f>R48*Config!O$40</f>
        <v>15361014.530356284</v>
      </c>
      <c r="AH48" s="226">
        <f t="shared" si="0"/>
        <v>0</v>
      </c>
      <c r="AI48" s="220">
        <f t="shared" si="1"/>
        <v>23000000</v>
      </c>
      <c r="AJ48" s="224">
        <f t="shared" si="2"/>
        <v>0</v>
      </c>
      <c r="AK48" s="225">
        <f t="shared" si="3"/>
        <v>28991896.946248487</v>
      </c>
      <c r="AL48" s="227">
        <f>IF(OR(SUM(X48:AG48)&lt;&gt;0,A48="EH"),INDEX(CASH!$B:$B,MATCH(A48,CASH!$A:$A,0)),"")</f>
        <v>180</v>
      </c>
      <c r="AM48" s="122">
        <f>AL48*VLOOKUP(C48,Config!$A$3:$C$9,3,FALSE)</f>
        <v>2700</v>
      </c>
      <c r="AN48" s="228">
        <f t="shared" si="4"/>
        <v>0.66070548673632656</v>
      </c>
      <c r="AO48" s="122" t="str">
        <f>IF(ISERROR(VLOOKUP(A48,Config!$A$12:$A$32,1,FALSE)),LEFT(A48,2),"PRL")</f>
        <v>DS</v>
      </c>
      <c r="AP48" s="122" t="str">
        <f t="shared" si="5"/>
        <v>DS317s</v>
      </c>
      <c r="AQ48" s="163" t="s">
        <v>882</v>
      </c>
      <c r="AR48" s="229" t="s">
        <v>781</v>
      </c>
      <c r="AS48" s="367" t="str">
        <f>IF(ISERROR(VLOOKUP($A48,'RAB Cat Lookup'!$B$4:$E$351,2,FALSE))=TRUE,"Unallocated",VLOOKUP($A48,'RAB Cat Lookup'!$B$4:$E$351,2,FALSE))</f>
        <v>Unallocated</v>
      </c>
      <c r="AT48" s="367" t="str">
        <f>IF(ISERROR(VLOOKUP($A48,'RAB Cat Lookup'!$B$4:$E$351,4,FALSE))=TRUE,"Unallocated",VLOOKUP($A48,'RAB Cat Lookup'!$B$4:$E$351,4,FALSE))</f>
        <v>Unallocated</v>
      </c>
      <c r="AU48" s="121" t="str">
        <f t="shared" si="6"/>
        <v/>
      </c>
    </row>
    <row r="49" spans="1:47" x14ac:dyDescent="0.25">
      <c r="A49" s="217" t="s">
        <v>792</v>
      </c>
      <c r="B49" s="217" t="s">
        <v>794</v>
      </c>
      <c r="C49" s="123" t="s">
        <v>778</v>
      </c>
      <c r="D49" s="218">
        <f>S49/Config!A$40</f>
        <v>0</v>
      </c>
      <c r="E49" s="219">
        <f>T49/Config!B$40</f>
        <v>0</v>
      </c>
      <c r="F49" s="219">
        <f>U49/Config!C$40</f>
        <v>0</v>
      </c>
      <c r="G49" s="219">
        <f>V49/Config!D$40</f>
        <v>0</v>
      </c>
      <c r="H49" s="219">
        <f>W49/Config!E$40</f>
        <v>0</v>
      </c>
      <c r="I49" s="220">
        <v>0</v>
      </c>
      <c r="J49" s="220">
        <v>0</v>
      </c>
      <c r="K49" s="220">
        <v>0</v>
      </c>
      <c r="L49" s="220">
        <v>0</v>
      </c>
      <c r="M49" s="220">
        <v>0</v>
      </c>
      <c r="N49" s="220">
        <v>0</v>
      </c>
      <c r="O49" s="220">
        <v>0</v>
      </c>
      <c r="P49" s="220">
        <v>500000</v>
      </c>
      <c r="Q49" s="220">
        <v>900000</v>
      </c>
      <c r="R49" s="221">
        <v>1500000</v>
      </c>
      <c r="S49" s="222">
        <v>0</v>
      </c>
      <c r="T49" s="223">
        <v>0</v>
      </c>
      <c r="U49" s="223">
        <v>0</v>
      </c>
      <c r="V49" s="223">
        <v>0</v>
      </c>
      <c r="W49" s="223">
        <v>0</v>
      </c>
      <c r="X49" s="224">
        <f>I49*Config!F$40</f>
        <v>0</v>
      </c>
      <c r="Y49" s="224">
        <f>J49*Config!G$40</f>
        <v>0</v>
      </c>
      <c r="Z49" s="224">
        <f>K49*Config!H$40</f>
        <v>0</v>
      </c>
      <c r="AA49" s="224">
        <f>L49*Config!I$40</f>
        <v>0</v>
      </c>
      <c r="AB49" s="224">
        <f>M49*Config!J$40</f>
        <v>0</v>
      </c>
      <c r="AC49" s="224">
        <f>N49*Config!K$40</f>
        <v>0</v>
      </c>
      <c r="AD49" s="224">
        <f>O49*Config!L$40</f>
        <v>0</v>
      </c>
      <c r="AE49" s="224">
        <f>P49*Config!M$40</f>
        <v>609201.44875495881</v>
      </c>
      <c r="AF49" s="224">
        <f>Q49*Config!N$40</f>
        <v>1123976.6729528988</v>
      </c>
      <c r="AG49" s="225">
        <f>R49*Config!O$40</f>
        <v>1920126.8162945355</v>
      </c>
      <c r="AH49" s="226">
        <f t="shared" si="0"/>
        <v>0</v>
      </c>
      <c r="AI49" s="220">
        <f t="shared" si="1"/>
        <v>2900000</v>
      </c>
      <c r="AJ49" s="224">
        <f t="shared" si="2"/>
        <v>0</v>
      </c>
      <c r="AK49" s="225">
        <f t="shared" si="3"/>
        <v>3653304.9380023931</v>
      </c>
      <c r="AL49" s="227">
        <f>IF(OR(SUM(X49:AG49)&lt;&gt;0,A49="EH"),INDEX(CASH!$B:$B,MATCH(A49,CASH!$A:$A,0)),"")</f>
        <v>180</v>
      </c>
      <c r="AM49" s="122">
        <f>AL49*VLOOKUP(C49,Config!$A$3:$C$9,3,FALSE)</f>
        <v>1800</v>
      </c>
      <c r="AN49" s="228">
        <f t="shared" si="4"/>
        <v>0.81856625251358184</v>
      </c>
      <c r="AO49" s="122" t="str">
        <f>IF(ISERROR(VLOOKUP(A49,Config!$A$12:$A$32,1,FALSE)),LEFT(A49,2),"PRL")</f>
        <v>DS</v>
      </c>
      <c r="AP49" s="122" t="str">
        <f t="shared" si="5"/>
        <v>DS317m</v>
      </c>
      <c r="AQ49" s="163" t="s">
        <v>882</v>
      </c>
      <c r="AR49" s="229" t="s">
        <v>781</v>
      </c>
      <c r="AS49" s="367" t="str">
        <f>IF(ISERROR(VLOOKUP($A49,'RAB Cat Lookup'!$B$4:$E$351,2,FALSE))=TRUE,"Unallocated",VLOOKUP($A49,'RAB Cat Lookup'!$B$4:$E$351,2,FALSE))</f>
        <v>Unallocated</v>
      </c>
      <c r="AT49" s="367" t="str">
        <f>IF(ISERROR(VLOOKUP($A49,'RAB Cat Lookup'!$B$4:$E$351,4,FALSE))=TRUE,"Unallocated",VLOOKUP($A49,'RAB Cat Lookup'!$B$4:$E$351,4,FALSE))</f>
        <v>Unallocated</v>
      </c>
      <c r="AU49" s="121" t="str">
        <f t="shared" si="6"/>
        <v/>
      </c>
    </row>
    <row r="50" spans="1:47" x14ac:dyDescent="0.25">
      <c r="A50" s="217" t="s">
        <v>792</v>
      </c>
      <c r="B50" s="217" t="s">
        <v>794</v>
      </c>
      <c r="C50" s="123" t="s">
        <v>777</v>
      </c>
      <c r="D50" s="218">
        <f>S50/Config!A$40</f>
        <v>0</v>
      </c>
      <c r="E50" s="219">
        <f>T50/Config!B$40</f>
        <v>0</v>
      </c>
      <c r="F50" s="219">
        <f>U50/Config!C$40</f>
        <v>0</v>
      </c>
      <c r="G50" s="219">
        <f>V50/Config!D$40</f>
        <v>0</v>
      </c>
      <c r="H50" s="219">
        <f>W50/Config!E$40</f>
        <v>0</v>
      </c>
      <c r="I50" s="220">
        <v>0</v>
      </c>
      <c r="J50" s="220">
        <v>0</v>
      </c>
      <c r="K50" s="220">
        <v>0</v>
      </c>
      <c r="L50" s="220">
        <v>0</v>
      </c>
      <c r="M50" s="220">
        <v>0</v>
      </c>
      <c r="N50" s="220">
        <v>0</v>
      </c>
      <c r="O50" s="220">
        <v>0</v>
      </c>
      <c r="P50" s="220">
        <v>500000</v>
      </c>
      <c r="Q50" s="220">
        <v>900000</v>
      </c>
      <c r="R50" s="221">
        <v>1500000</v>
      </c>
      <c r="S50" s="222">
        <v>0</v>
      </c>
      <c r="T50" s="223">
        <v>0</v>
      </c>
      <c r="U50" s="223">
        <v>0</v>
      </c>
      <c r="V50" s="223">
        <v>0</v>
      </c>
      <c r="W50" s="223">
        <v>0</v>
      </c>
      <c r="X50" s="224">
        <f>I50*Config!F$40</f>
        <v>0</v>
      </c>
      <c r="Y50" s="224">
        <f>J50*Config!G$40</f>
        <v>0</v>
      </c>
      <c r="Z50" s="224">
        <f>K50*Config!H$40</f>
        <v>0</v>
      </c>
      <c r="AA50" s="224">
        <f>L50*Config!I$40</f>
        <v>0</v>
      </c>
      <c r="AB50" s="224">
        <f>M50*Config!J$40</f>
        <v>0</v>
      </c>
      <c r="AC50" s="224">
        <f>N50*Config!K$40</f>
        <v>0</v>
      </c>
      <c r="AD50" s="224">
        <f>O50*Config!L$40</f>
        <v>0</v>
      </c>
      <c r="AE50" s="224">
        <f>P50*Config!M$40</f>
        <v>609201.44875495881</v>
      </c>
      <c r="AF50" s="224">
        <f>Q50*Config!N$40</f>
        <v>1123976.6729528988</v>
      </c>
      <c r="AG50" s="225">
        <f>R50*Config!O$40</f>
        <v>1920126.8162945355</v>
      </c>
      <c r="AH50" s="226">
        <f t="shared" si="0"/>
        <v>0</v>
      </c>
      <c r="AI50" s="220">
        <f t="shared" si="1"/>
        <v>2900000</v>
      </c>
      <c r="AJ50" s="224">
        <f t="shared" si="2"/>
        <v>0</v>
      </c>
      <c r="AK50" s="225">
        <f t="shared" si="3"/>
        <v>3653304.9380023931</v>
      </c>
      <c r="AL50" s="227">
        <f>IF(OR(SUM(X50:AG50)&lt;&gt;0,A50="EH"),INDEX(CASH!$B:$B,MATCH(A50,CASH!$A:$A,0)),"")</f>
        <v>180</v>
      </c>
      <c r="AM50" s="122">
        <f>AL50*VLOOKUP(C50,Config!$A$3:$C$9,3,FALSE)</f>
        <v>900</v>
      </c>
      <c r="AN50" s="228">
        <f t="shared" si="4"/>
        <v>0.97413197299614496</v>
      </c>
      <c r="AO50" s="122" t="str">
        <f>IF(ISERROR(VLOOKUP(A50,Config!$A$12:$A$32,1,FALSE)),LEFT(A50,2),"PRL")</f>
        <v>DS</v>
      </c>
      <c r="AP50" s="122" t="str">
        <f t="shared" si="5"/>
        <v>DS317l</v>
      </c>
      <c r="AQ50" s="163" t="s">
        <v>882</v>
      </c>
      <c r="AR50" s="229" t="s">
        <v>781</v>
      </c>
      <c r="AS50" s="367" t="str">
        <f>IF(ISERROR(VLOOKUP($A50,'RAB Cat Lookup'!$B$4:$E$351,2,FALSE))=TRUE,"Unallocated",VLOOKUP($A50,'RAB Cat Lookup'!$B$4:$E$351,2,FALSE))</f>
        <v>Unallocated</v>
      </c>
      <c r="AT50" s="367" t="str">
        <f>IF(ISERROR(VLOOKUP($A50,'RAB Cat Lookup'!$B$4:$E$351,4,FALSE))=TRUE,"Unallocated",VLOOKUP($A50,'RAB Cat Lookup'!$B$4:$E$351,4,FALSE))</f>
        <v>Unallocated</v>
      </c>
      <c r="AU50" s="121" t="str">
        <f t="shared" si="6"/>
        <v/>
      </c>
    </row>
    <row r="51" spans="1:47" x14ac:dyDescent="0.25">
      <c r="A51" s="217" t="s">
        <v>849</v>
      </c>
      <c r="B51" s="217" t="s">
        <v>850</v>
      </c>
      <c r="C51" s="123" t="s">
        <v>512</v>
      </c>
      <c r="D51" s="218">
        <f>S51/Config!A$40</f>
        <v>0</v>
      </c>
      <c r="E51" s="219">
        <f>T51/Config!B$40</f>
        <v>0</v>
      </c>
      <c r="F51" s="219">
        <f>U51/Config!C$40</f>
        <v>0</v>
      </c>
      <c r="G51" s="219">
        <f>V51/Config!D$40</f>
        <v>0</v>
      </c>
      <c r="H51" s="219">
        <f>W51/Config!E$40</f>
        <v>0</v>
      </c>
      <c r="I51" s="220">
        <v>180000</v>
      </c>
      <c r="J51" s="220">
        <v>180000</v>
      </c>
      <c r="K51" s="220">
        <v>180000</v>
      </c>
      <c r="L51" s="220">
        <v>180000</v>
      </c>
      <c r="M51" s="220">
        <v>180000</v>
      </c>
      <c r="N51" s="220">
        <v>180000</v>
      </c>
      <c r="O51" s="220">
        <v>180000</v>
      </c>
      <c r="P51" s="220">
        <v>180000</v>
      </c>
      <c r="Q51" s="220">
        <v>180000</v>
      </c>
      <c r="R51" s="221">
        <v>180000</v>
      </c>
      <c r="S51" s="222">
        <v>0</v>
      </c>
      <c r="T51" s="223">
        <v>0</v>
      </c>
      <c r="U51" s="223">
        <v>0</v>
      </c>
      <c r="V51" s="223">
        <v>0</v>
      </c>
      <c r="W51" s="223">
        <v>0</v>
      </c>
      <c r="X51" s="224">
        <f>I51*Config!F$40</f>
        <v>184499.99999999997</v>
      </c>
      <c r="Y51" s="224">
        <f>J51*Config!G$40</f>
        <v>189112.5</v>
      </c>
      <c r="Z51" s="224">
        <f>K51*Config!H$40</f>
        <v>193840.31249999997</v>
      </c>
      <c r="AA51" s="224">
        <f>L51*Config!I$40</f>
        <v>198686.32031249997</v>
      </c>
      <c r="AB51" s="224">
        <f>M51*Config!J$40</f>
        <v>203653.47832031242</v>
      </c>
      <c r="AC51" s="224">
        <f>N51*Config!K$40</f>
        <v>208744.81527832022</v>
      </c>
      <c r="AD51" s="224">
        <f>O51*Config!L$40</f>
        <v>213963.43566027825</v>
      </c>
      <c r="AE51" s="224">
        <f>P51*Config!M$40</f>
        <v>219312.52155178518</v>
      </c>
      <c r="AF51" s="224">
        <f>Q51*Config!N$40</f>
        <v>224795.33459057979</v>
      </c>
      <c r="AG51" s="225">
        <f>R51*Config!O$40</f>
        <v>230415.21795534427</v>
      </c>
      <c r="AH51" s="226">
        <f t="shared" si="0"/>
        <v>900000</v>
      </c>
      <c r="AI51" s="220">
        <f t="shared" si="1"/>
        <v>1800000</v>
      </c>
      <c r="AJ51" s="224">
        <f t="shared" si="2"/>
        <v>969792.61113281245</v>
      </c>
      <c r="AK51" s="225">
        <f t="shared" si="3"/>
        <v>2067023.9361691205</v>
      </c>
      <c r="AL51" s="227">
        <f>IF(OR(SUM(X51:AG51)&lt;&gt;0,A51="EH"),INDEX(CASH!$B:$B,MATCH(A51,CASH!$A:$A,0)),"")</f>
        <v>340</v>
      </c>
      <c r="AM51" s="122">
        <f>AL51*VLOOKUP(C51,Config!$A$3:$C$9,3,FALSE)</f>
        <v>5100</v>
      </c>
      <c r="AN51" s="228">
        <f t="shared" si="4"/>
        <v>9.2277390047231442E-2</v>
      </c>
      <c r="AO51" s="122" t="str">
        <f>IF(ISERROR(VLOOKUP(A51,Config!$A$12:$A$32,1,FALSE)),LEFT(A51,2),"PRL")</f>
        <v>DS</v>
      </c>
      <c r="AP51" s="122" t="str">
        <f t="shared" si="5"/>
        <v>DS318s</v>
      </c>
      <c r="AQ51" s="163" t="s">
        <v>882</v>
      </c>
      <c r="AR51" s="229" t="s">
        <v>781</v>
      </c>
      <c r="AS51" s="367" t="str">
        <f>IF(ISERROR(VLOOKUP($A51,'RAB Cat Lookup'!$B$4:$E$351,2,FALSE))=TRUE,"Unallocated",VLOOKUP($A51,'RAB Cat Lookup'!$B$4:$E$351,2,FALSE))</f>
        <v>Std</v>
      </c>
      <c r="AT51" s="367" t="str">
        <f>IF(ISERROR(VLOOKUP($A51,'RAB Cat Lookup'!$B$4:$E$351,4,FALSE))=TRUE,"Unallocated",VLOOKUP($A51,'RAB Cat Lookup'!$B$4:$E$351,4,FALSE))</f>
        <v>Substations</v>
      </c>
      <c r="AU51" s="121" t="str">
        <f t="shared" si="6"/>
        <v/>
      </c>
    </row>
    <row r="52" spans="1:47" x14ac:dyDescent="0.25">
      <c r="A52" s="217" t="s">
        <v>849</v>
      </c>
      <c r="B52" s="217" t="s">
        <v>850</v>
      </c>
      <c r="C52" s="123" t="s">
        <v>778</v>
      </c>
      <c r="D52" s="218">
        <f>S52/Config!A$40</f>
        <v>0</v>
      </c>
      <c r="E52" s="219">
        <f>T52/Config!B$40</f>
        <v>0</v>
      </c>
      <c r="F52" s="219">
        <f>U52/Config!C$40</f>
        <v>0</v>
      </c>
      <c r="G52" s="219">
        <f>V52/Config!D$40</f>
        <v>0</v>
      </c>
      <c r="H52" s="219">
        <f>W52/Config!E$40</f>
        <v>0</v>
      </c>
      <c r="I52" s="220">
        <v>90000</v>
      </c>
      <c r="J52" s="220">
        <v>90000</v>
      </c>
      <c r="K52" s="220">
        <v>90000</v>
      </c>
      <c r="L52" s="220">
        <v>90000</v>
      </c>
      <c r="M52" s="220">
        <v>90000</v>
      </c>
      <c r="N52" s="220">
        <v>90000</v>
      </c>
      <c r="O52" s="220">
        <v>90000</v>
      </c>
      <c r="P52" s="220">
        <v>90000</v>
      </c>
      <c r="Q52" s="220">
        <v>90000</v>
      </c>
      <c r="R52" s="221">
        <v>90000</v>
      </c>
      <c r="S52" s="222">
        <v>0</v>
      </c>
      <c r="T52" s="223">
        <v>0</v>
      </c>
      <c r="U52" s="223">
        <v>0</v>
      </c>
      <c r="V52" s="223">
        <v>0</v>
      </c>
      <c r="W52" s="223">
        <v>0</v>
      </c>
      <c r="X52" s="224">
        <f>I52*Config!F$40</f>
        <v>92249.999999999985</v>
      </c>
      <c r="Y52" s="224">
        <f>J52*Config!G$40</f>
        <v>94556.25</v>
      </c>
      <c r="Z52" s="224">
        <f>K52*Config!H$40</f>
        <v>96920.156249999985</v>
      </c>
      <c r="AA52" s="224">
        <f>L52*Config!I$40</f>
        <v>99343.160156249985</v>
      </c>
      <c r="AB52" s="224">
        <f>M52*Config!J$40</f>
        <v>101826.73916015621</v>
      </c>
      <c r="AC52" s="224">
        <f>N52*Config!K$40</f>
        <v>104372.40763916011</v>
      </c>
      <c r="AD52" s="224">
        <f>O52*Config!L$40</f>
        <v>106981.71783013912</v>
      </c>
      <c r="AE52" s="224">
        <f>P52*Config!M$40</f>
        <v>109656.26077589259</v>
      </c>
      <c r="AF52" s="224">
        <f>Q52*Config!N$40</f>
        <v>112397.6672952899</v>
      </c>
      <c r="AG52" s="225">
        <f>R52*Config!O$40</f>
        <v>115207.60897767213</v>
      </c>
      <c r="AH52" s="226">
        <f t="shared" si="0"/>
        <v>450000</v>
      </c>
      <c r="AI52" s="220">
        <f t="shared" si="1"/>
        <v>900000</v>
      </c>
      <c r="AJ52" s="224">
        <f t="shared" si="2"/>
        <v>484896.30556640623</v>
      </c>
      <c r="AK52" s="225">
        <f t="shared" si="3"/>
        <v>1033511.9680845602</v>
      </c>
      <c r="AL52" s="227">
        <f>IF(OR(SUM(X52:AG52)&lt;&gt;0,A52="EH"),INDEX(CASH!$B:$B,MATCH(A52,CASH!$A:$A,0)),"")</f>
        <v>340</v>
      </c>
      <c r="AM52" s="122">
        <f>AL52*VLOOKUP(C52,Config!$A$3:$C$9,3,FALSE)</f>
        <v>3400</v>
      </c>
      <c r="AN52" s="228">
        <f t="shared" si="4"/>
        <v>0.51016202820655299</v>
      </c>
      <c r="AO52" s="122" t="str">
        <f>IF(ISERROR(VLOOKUP(A52,Config!$A$12:$A$32,1,FALSE)),LEFT(A52,2),"PRL")</f>
        <v>DS</v>
      </c>
      <c r="AP52" s="122" t="str">
        <f t="shared" si="5"/>
        <v>DS318m</v>
      </c>
      <c r="AQ52" s="163" t="s">
        <v>882</v>
      </c>
      <c r="AR52" s="229" t="s">
        <v>781</v>
      </c>
      <c r="AS52" s="367" t="str">
        <f>IF(ISERROR(VLOOKUP($A52,'RAB Cat Lookup'!$B$4:$E$351,2,FALSE))=TRUE,"Unallocated",VLOOKUP($A52,'RAB Cat Lookup'!$B$4:$E$351,2,FALSE))</f>
        <v>Std</v>
      </c>
      <c r="AT52" s="367" t="str">
        <f>IF(ISERROR(VLOOKUP($A52,'RAB Cat Lookup'!$B$4:$E$351,4,FALSE))=TRUE,"Unallocated",VLOOKUP($A52,'RAB Cat Lookup'!$B$4:$E$351,4,FALSE))</f>
        <v>Substations</v>
      </c>
      <c r="AU52" s="121" t="str">
        <f t="shared" si="6"/>
        <v/>
      </c>
    </row>
    <row r="53" spans="1:47" x14ac:dyDescent="0.25">
      <c r="A53" s="217" t="s">
        <v>74</v>
      </c>
      <c r="B53" s="217" t="s">
        <v>269</v>
      </c>
      <c r="C53" s="123" t="s">
        <v>512</v>
      </c>
      <c r="D53" s="218">
        <f>S53/Config!A$40</f>
        <v>2322792.3972228393</v>
      </c>
      <c r="E53" s="219">
        <f>T53/Config!B$40</f>
        <v>1224070.257458125</v>
      </c>
      <c r="F53" s="219">
        <f>U53/Config!C$40</f>
        <v>362053.91658125003</v>
      </c>
      <c r="G53" s="219">
        <f>V53/Config!D$40</f>
        <v>1487.2955000000002</v>
      </c>
      <c r="H53" s="219">
        <f>W53/Config!E$40</f>
        <v>0</v>
      </c>
      <c r="I53" s="220">
        <v>0</v>
      </c>
      <c r="J53" s="220">
        <v>0</v>
      </c>
      <c r="K53" s="220">
        <v>0</v>
      </c>
      <c r="L53" s="220">
        <v>0</v>
      </c>
      <c r="M53" s="220">
        <v>0</v>
      </c>
      <c r="N53" s="220">
        <v>0</v>
      </c>
      <c r="O53" s="220">
        <v>0</v>
      </c>
      <c r="P53" s="220">
        <v>0</v>
      </c>
      <c r="Q53" s="220">
        <v>0</v>
      </c>
      <c r="R53" s="221">
        <v>0</v>
      </c>
      <c r="S53" s="222">
        <v>2104335.27</v>
      </c>
      <c r="T53" s="223">
        <v>1136670.9200000002</v>
      </c>
      <c r="U53" s="223">
        <v>344608.13000000006</v>
      </c>
      <c r="V53" s="223">
        <v>1451.0200000000002</v>
      </c>
      <c r="W53" s="223">
        <v>0</v>
      </c>
      <c r="X53" s="224">
        <f>I53*Config!F$40</f>
        <v>0</v>
      </c>
      <c r="Y53" s="224">
        <f>J53*Config!G$40</f>
        <v>0</v>
      </c>
      <c r="Z53" s="224">
        <f>K53*Config!H$40</f>
        <v>0</v>
      </c>
      <c r="AA53" s="224">
        <f>L53*Config!I$40</f>
        <v>0</v>
      </c>
      <c r="AB53" s="224">
        <f>M53*Config!J$40</f>
        <v>0</v>
      </c>
      <c r="AC53" s="224">
        <f>N53*Config!K$40</f>
        <v>0</v>
      </c>
      <c r="AD53" s="224">
        <f>O53*Config!L$40</f>
        <v>0</v>
      </c>
      <c r="AE53" s="224">
        <f>P53*Config!M$40</f>
        <v>0</v>
      </c>
      <c r="AF53" s="224">
        <f>Q53*Config!N$40</f>
        <v>0</v>
      </c>
      <c r="AG53" s="225">
        <f>R53*Config!O$40</f>
        <v>0</v>
      </c>
      <c r="AH53" s="226">
        <f t="shared" si="0"/>
        <v>0</v>
      </c>
      <c r="AI53" s="220">
        <f t="shared" si="1"/>
        <v>0</v>
      </c>
      <c r="AJ53" s="224">
        <f t="shared" si="2"/>
        <v>0</v>
      </c>
      <c r="AK53" s="225">
        <f t="shared" si="3"/>
        <v>0</v>
      </c>
      <c r="AL53" s="227" t="str">
        <f>IF(OR(SUM(X53:AG53)&lt;&gt;0,A53="EH"),INDEX(CASH!$B:$B,MATCH(A53,CASH!$A:$A,0)),"")</f>
        <v/>
      </c>
      <c r="AM53" s="230">
        <v>4950</v>
      </c>
      <c r="AN53" s="228">
        <f t="shared" si="4"/>
        <v>0.12479849538211955</v>
      </c>
      <c r="AO53" s="122" t="str">
        <f>IF(ISERROR(VLOOKUP(A53,Config!$A$12:$A$32,1,FALSE)),LEFT(A53,2),"PRL")</f>
        <v>DS</v>
      </c>
      <c r="AP53" s="122" t="str">
        <f t="shared" si="5"/>
        <v>DS404s</v>
      </c>
      <c r="AQ53" s="163" t="s">
        <v>882</v>
      </c>
      <c r="AR53" s="229" t="s">
        <v>781</v>
      </c>
      <c r="AS53" s="367" t="str">
        <f>IF(ISERROR(VLOOKUP($A53,'RAB Cat Lookup'!$B$4:$E$351,2,FALSE))=TRUE,"Unallocated",VLOOKUP($A53,'RAB Cat Lookup'!$B$4:$E$351,2,FALSE))</f>
        <v>Std</v>
      </c>
      <c r="AT53" s="367" t="str">
        <f>IF(ISERROR(VLOOKUP($A53,'RAB Cat Lookup'!$B$4:$E$351,4,FALSE))=TRUE,"Unallocated",VLOOKUP($A53,'RAB Cat Lookup'!$B$4:$E$351,4,FALSE))</f>
        <v>Distribution lines and cables</v>
      </c>
      <c r="AU53" s="121" t="str">
        <f t="shared" si="6"/>
        <v/>
      </c>
    </row>
    <row r="54" spans="1:47" x14ac:dyDescent="0.25">
      <c r="A54" s="217" t="s">
        <v>75</v>
      </c>
      <c r="B54" s="217" t="s">
        <v>1083</v>
      </c>
      <c r="C54" s="123" t="s">
        <v>512</v>
      </c>
      <c r="D54" s="218">
        <f>S54/Config!A$40</f>
        <v>3767844.0206359061</v>
      </c>
      <c r="E54" s="219">
        <f>T54/Config!B$40</f>
        <v>4535954.2559132818</v>
      </c>
      <c r="F54" s="219">
        <f>U54/Config!C$40</f>
        <v>3250812.104100001</v>
      </c>
      <c r="G54" s="219">
        <f>V54/Config!D$40</f>
        <v>7898444.0672499817</v>
      </c>
      <c r="H54" s="219">
        <f>W54/Config!E$40</f>
        <v>7304354.4200000009</v>
      </c>
      <c r="I54" s="220">
        <v>3640000</v>
      </c>
      <c r="J54" s="220">
        <v>3640000</v>
      </c>
      <c r="K54" s="220">
        <v>3640000</v>
      </c>
      <c r="L54" s="220">
        <v>3640000</v>
      </c>
      <c r="M54" s="220">
        <v>3640000</v>
      </c>
      <c r="N54" s="220">
        <v>3640000</v>
      </c>
      <c r="O54" s="220">
        <v>3640000</v>
      </c>
      <c r="P54" s="220">
        <v>3640000</v>
      </c>
      <c r="Q54" s="220">
        <v>3640000</v>
      </c>
      <c r="R54" s="221">
        <v>3640000</v>
      </c>
      <c r="S54" s="222">
        <v>3413480.7200000007</v>
      </c>
      <c r="T54" s="223">
        <v>4212084.4500000011</v>
      </c>
      <c r="U54" s="223">
        <v>3094169.7600000012</v>
      </c>
      <c r="V54" s="223">
        <v>7705799.0899999831</v>
      </c>
      <c r="W54" s="223">
        <v>7304354.4200000009</v>
      </c>
      <c r="X54" s="224">
        <f>I54*Config!F$40</f>
        <v>3730999.9999999995</v>
      </c>
      <c r="Y54" s="224">
        <f>J54*Config!G$40</f>
        <v>3824274.9999999995</v>
      </c>
      <c r="Z54" s="224">
        <f>K54*Config!H$40</f>
        <v>3919881.8749999995</v>
      </c>
      <c r="AA54" s="224">
        <f>L54*Config!I$40</f>
        <v>4017878.9218749991</v>
      </c>
      <c r="AB54" s="224">
        <f>M54*Config!J$40</f>
        <v>4118325.8949218737</v>
      </c>
      <c r="AC54" s="224">
        <f>N54*Config!K$40</f>
        <v>4221284.0422949204</v>
      </c>
      <c r="AD54" s="224">
        <f>O54*Config!L$40</f>
        <v>4326816.1433522934</v>
      </c>
      <c r="AE54" s="224">
        <f>P54*Config!M$40</f>
        <v>4434986.5469361003</v>
      </c>
      <c r="AF54" s="224">
        <f>Q54*Config!N$40</f>
        <v>4545861.2106095022</v>
      </c>
      <c r="AG54" s="225">
        <f>R54*Config!O$40</f>
        <v>4659507.7408747394</v>
      </c>
      <c r="AH54" s="226">
        <f t="shared" si="0"/>
        <v>18200000</v>
      </c>
      <c r="AI54" s="220">
        <f t="shared" si="1"/>
        <v>36400000</v>
      </c>
      <c r="AJ54" s="224">
        <f t="shared" si="2"/>
        <v>19611361.691796869</v>
      </c>
      <c r="AK54" s="225">
        <f t="shared" si="3"/>
        <v>41799817.375864424</v>
      </c>
      <c r="AL54" s="227">
        <f>IF(OR(SUM(X54:AG54)&lt;&gt;0,A54="EH"),INDEX(CASH!$B:$B,MATCH(A54,CASH!$A:$A,0)),"")</f>
        <v>280</v>
      </c>
      <c r="AM54" s="122">
        <f>AL54*VLOOKUP(C54,Config!$A$3:$C$9,3,FALSE)</f>
        <v>4200</v>
      </c>
      <c r="AN54" s="228">
        <f t="shared" si="4"/>
        <v>0.36071719304860189</v>
      </c>
      <c r="AO54" s="122" t="str">
        <f>IF(ISERROR(VLOOKUP(A54,Config!$A$12:$A$32,1,FALSE)),LEFT(A54,2),"PRL")</f>
        <v>DS</v>
      </c>
      <c r="AP54" s="122" t="str">
        <f t="shared" si="5"/>
        <v>DS405s</v>
      </c>
      <c r="AQ54" s="163" t="s">
        <v>882</v>
      </c>
      <c r="AR54" s="229" t="s">
        <v>781</v>
      </c>
      <c r="AS54" s="367" t="str">
        <f>IF(ISERROR(VLOOKUP($A54,'RAB Cat Lookup'!$B$4:$E$351,2,FALSE))=TRUE,"Unallocated",VLOOKUP($A54,'RAB Cat Lookup'!$B$4:$E$351,2,FALSE))</f>
        <v>Std</v>
      </c>
      <c r="AT54" s="367" t="str">
        <f>IF(ISERROR(VLOOKUP($A54,'RAB Cat Lookup'!$B$4:$E$351,4,FALSE))=TRUE,"Unallocated",VLOOKUP($A54,'RAB Cat Lookup'!$B$4:$E$351,4,FALSE))</f>
        <v>Distribution lines and cables</v>
      </c>
      <c r="AU54" s="121" t="str">
        <f t="shared" si="6"/>
        <v/>
      </c>
    </row>
    <row r="55" spans="1:47" x14ac:dyDescent="0.25">
      <c r="A55" s="217" t="s">
        <v>76</v>
      </c>
      <c r="B55" s="217" t="s">
        <v>270</v>
      </c>
      <c r="C55" s="123" t="s">
        <v>512</v>
      </c>
      <c r="D55" s="218">
        <f>S55/Config!A$40</f>
        <v>2025137.7716117457</v>
      </c>
      <c r="E55" s="219">
        <f>T55/Config!B$40</f>
        <v>933937.08826609363</v>
      </c>
      <c r="F55" s="219">
        <f>U55/Config!C$40</f>
        <v>938760.86931875127</v>
      </c>
      <c r="G55" s="219">
        <f>V55/Config!D$40</f>
        <v>10981870.038750008</v>
      </c>
      <c r="H55" s="219">
        <f>W55/Config!E$40</f>
        <v>2087412.32</v>
      </c>
      <c r="I55" s="220">
        <v>1095000</v>
      </c>
      <c r="J55" s="220">
        <v>1095000</v>
      </c>
      <c r="K55" s="220">
        <v>1095000</v>
      </c>
      <c r="L55" s="220">
        <v>1095000</v>
      </c>
      <c r="M55" s="220">
        <v>1095000</v>
      </c>
      <c r="N55" s="220">
        <v>1200000</v>
      </c>
      <c r="O55" s="220">
        <v>1200000</v>
      </c>
      <c r="P55" s="220">
        <v>1200000</v>
      </c>
      <c r="Q55" s="220">
        <v>1200000</v>
      </c>
      <c r="R55" s="221">
        <v>1200000</v>
      </c>
      <c r="S55" s="222">
        <v>1834674.87</v>
      </c>
      <c r="T55" s="223">
        <v>867253.43</v>
      </c>
      <c r="U55" s="223">
        <v>893526.11000000127</v>
      </c>
      <c r="V55" s="223">
        <v>10714019.550000008</v>
      </c>
      <c r="W55" s="223">
        <v>2087412.32</v>
      </c>
      <c r="X55" s="224">
        <f>I55*Config!F$40</f>
        <v>1122375</v>
      </c>
      <c r="Y55" s="224">
        <f>J55*Config!G$40</f>
        <v>1150434.375</v>
      </c>
      <c r="Z55" s="224">
        <f>K55*Config!H$40</f>
        <v>1179195.2343749998</v>
      </c>
      <c r="AA55" s="224">
        <f>L55*Config!I$40</f>
        <v>1208675.1152343748</v>
      </c>
      <c r="AB55" s="224">
        <f>M55*Config!J$40</f>
        <v>1238891.993115234</v>
      </c>
      <c r="AC55" s="224">
        <f>N55*Config!K$40</f>
        <v>1391632.1018554682</v>
      </c>
      <c r="AD55" s="224">
        <f>O55*Config!L$40</f>
        <v>1426422.9044018551</v>
      </c>
      <c r="AE55" s="224">
        <f>P55*Config!M$40</f>
        <v>1462083.4770119013</v>
      </c>
      <c r="AF55" s="224">
        <f>Q55*Config!N$40</f>
        <v>1498635.5639371986</v>
      </c>
      <c r="AG55" s="225">
        <f>R55*Config!O$40</f>
        <v>1536101.4530356284</v>
      </c>
      <c r="AH55" s="226">
        <f t="shared" si="0"/>
        <v>5475000</v>
      </c>
      <c r="AI55" s="220">
        <f t="shared" si="1"/>
        <v>11475000</v>
      </c>
      <c r="AJ55" s="224">
        <f t="shared" si="2"/>
        <v>5899571.7177246092</v>
      </c>
      <c r="AK55" s="225">
        <f t="shared" si="3"/>
        <v>13214447.217966659</v>
      </c>
      <c r="AL55" s="227">
        <f>IF(OR(SUM(X55:AG55)&lt;&gt;0,A55="EH"),INDEX(CASH!$B:$B,MATCH(A55,CASH!$A:$A,0)),"")</f>
        <v>290</v>
      </c>
      <c r="AM55" s="122">
        <f>AL55*VLOOKUP(C55,Config!$A$3:$C$9,3,FALSE)</f>
        <v>4350</v>
      </c>
      <c r="AN55" s="228">
        <f t="shared" si="4"/>
        <v>0.29112893964849867</v>
      </c>
      <c r="AO55" s="122" t="str">
        <f>IF(ISERROR(VLOOKUP(A55,Config!$A$12:$A$32,1,FALSE)),LEFT(A55,2),"PRL")</f>
        <v>DS</v>
      </c>
      <c r="AP55" s="122" t="str">
        <f t="shared" si="5"/>
        <v>DS409s</v>
      </c>
      <c r="AQ55" s="163" t="s">
        <v>882</v>
      </c>
      <c r="AR55" s="229" t="s">
        <v>781</v>
      </c>
      <c r="AS55" s="367" t="str">
        <f>IF(ISERROR(VLOOKUP($A55,'RAB Cat Lookup'!$B$4:$E$351,2,FALSE))=TRUE,"Unallocated",VLOOKUP($A55,'RAB Cat Lookup'!$B$4:$E$351,2,FALSE))</f>
        <v>Std</v>
      </c>
      <c r="AT55" s="367" t="str">
        <f>IF(ISERROR(VLOOKUP($A55,'RAB Cat Lookup'!$B$4:$E$351,4,FALSE))=TRUE,"Unallocated",VLOOKUP($A55,'RAB Cat Lookup'!$B$4:$E$351,4,FALSE))</f>
        <v>Distribution lines and cables</v>
      </c>
      <c r="AU55" s="121" t="str">
        <f t="shared" si="6"/>
        <v/>
      </c>
    </row>
    <row r="56" spans="1:47" x14ac:dyDescent="0.25">
      <c r="A56" s="217" t="s">
        <v>462</v>
      </c>
      <c r="B56" s="217" t="s">
        <v>524</v>
      </c>
      <c r="C56" s="123" t="s">
        <v>512</v>
      </c>
      <c r="D56" s="218">
        <f>S56/Config!A$40</f>
        <v>796287.79353587481</v>
      </c>
      <c r="E56" s="219">
        <f>T56/Config!B$40</f>
        <v>0</v>
      </c>
      <c r="F56" s="219">
        <f>U56/Config!C$40</f>
        <v>0</v>
      </c>
      <c r="G56" s="219">
        <f>V56/Config!D$40</f>
        <v>0</v>
      </c>
      <c r="H56" s="219">
        <f>W56/Config!E$40</f>
        <v>0</v>
      </c>
      <c r="I56" s="220">
        <v>0</v>
      </c>
      <c r="J56" s="220">
        <v>0</v>
      </c>
      <c r="K56" s="220">
        <v>0</v>
      </c>
      <c r="L56" s="220">
        <v>0</v>
      </c>
      <c r="M56" s="220">
        <v>0</v>
      </c>
      <c r="N56" s="220">
        <v>0</v>
      </c>
      <c r="O56" s="220">
        <v>0</v>
      </c>
      <c r="P56" s="220">
        <v>0</v>
      </c>
      <c r="Q56" s="220">
        <v>0</v>
      </c>
      <c r="R56" s="221">
        <v>0</v>
      </c>
      <c r="S56" s="222">
        <v>721397.44000000006</v>
      </c>
      <c r="T56" s="223">
        <v>0</v>
      </c>
      <c r="U56" s="223">
        <v>0</v>
      </c>
      <c r="V56" s="223">
        <v>0</v>
      </c>
      <c r="W56" s="223">
        <v>0</v>
      </c>
      <c r="X56" s="224">
        <f>I56*Config!F$40</f>
        <v>0</v>
      </c>
      <c r="Y56" s="224">
        <f>J56*Config!G$40</f>
        <v>0</v>
      </c>
      <c r="Z56" s="224">
        <f>K56*Config!H$40</f>
        <v>0</v>
      </c>
      <c r="AA56" s="224">
        <f>L56*Config!I$40</f>
        <v>0</v>
      </c>
      <c r="AB56" s="224">
        <f>M56*Config!J$40</f>
        <v>0</v>
      </c>
      <c r="AC56" s="224">
        <f>N56*Config!K$40</f>
        <v>0</v>
      </c>
      <c r="AD56" s="224">
        <f>O56*Config!L$40</f>
        <v>0</v>
      </c>
      <c r="AE56" s="224">
        <f>P56*Config!M$40</f>
        <v>0</v>
      </c>
      <c r="AF56" s="224">
        <f>Q56*Config!N$40</f>
        <v>0</v>
      </c>
      <c r="AG56" s="225">
        <f>R56*Config!O$40</f>
        <v>0</v>
      </c>
      <c r="AH56" s="226">
        <f t="shared" si="0"/>
        <v>0</v>
      </c>
      <c r="AI56" s="220">
        <f t="shared" si="1"/>
        <v>0</v>
      </c>
      <c r="AJ56" s="224">
        <f t="shared" si="2"/>
        <v>0</v>
      </c>
      <c r="AK56" s="225">
        <f t="shared" si="3"/>
        <v>0</v>
      </c>
      <c r="AL56" s="227" t="str">
        <f>IF(OR(SUM(X56:AG56)&lt;&gt;0,A56="EH"),INDEX(CASH!$B:$B,MATCH(A56,CASH!$A:$A,0)),"")</f>
        <v/>
      </c>
      <c r="AM56" s="230">
        <v>3200</v>
      </c>
      <c r="AN56" s="228">
        <f t="shared" si="4"/>
        <v>0.53992680800092707</v>
      </c>
      <c r="AO56" s="122" t="str">
        <f>IF(ISERROR(VLOOKUP(A56,Config!$A$12:$A$32,1,FALSE)),LEFT(A56,2),"PRL")</f>
        <v>DS</v>
      </c>
      <c r="AP56" s="122" t="str">
        <f t="shared" si="5"/>
        <v>DS410s</v>
      </c>
      <c r="AQ56" s="163" t="s">
        <v>882</v>
      </c>
      <c r="AR56" s="229" t="s">
        <v>781</v>
      </c>
      <c r="AS56" s="367" t="str">
        <f>IF(ISERROR(VLOOKUP($A56,'RAB Cat Lookup'!$B$4:$E$351,2,FALSE))=TRUE,"Unallocated",VLOOKUP($A56,'RAB Cat Lookup'!$B$4:$E$351,2,FALSE))</f>
        <v>Std</v>
      </c>
      <c r="AT56" s="367" t="str">
        <f>IF(ISERROR(VLOOKUP($A56,'RAB Cat Lookup'!$B$4:$E$351,4,FALSE))=TRUE,"Unallocated",VLOOKUP($A56,'RAB Cat Lookup'!$B$4:$E$351,4,FALSE))</f>
        <v>Distribution lines and cables</v>
      </c>
      <c r="AU56" s="121" t="str">
        <f t="shared" si="6"/>
        <v/>
      </c>
    </row>
    <row r="57" spans="1:47" x14ac:dyDescent="0.25">
      <c r="A57" s="217" t="s">
        <v>463</v>
      </c>
      <c r="B57" s="217" t="s">
        <v>525</v>
      </c>
      <c r="C57" s="123" t="s">
        <v>512</v>
      </c>
      <c r="D57" s="218">
        <f>S57/Config!A$40</f>
        <v>331360.380085996</v>
      </c>
      <c r="E57" s="219">
        <f>T57/Config!B$40</f>
        <v>1290.0718931249999</v>
      </c>
      <c r="F57" s="219">
        <f>U57/Config!C$40</f>
        <v>42149.793237499995</v>
      </c>
      <c r="G57" s="219">
        <f>V57/Config!D$40</f>
        <v>0</v>
      </c>
      <c r="H57" s="219">
        <f>W57/Config!E$40</f>
        <v>0</v>
      </c>
      <c r="I57" s="220">
        <v>0</v>
      </c>
      <c r="J57" s="220">
        <v>0</v>
      </c>
      <c r="K57" s="220">
        <v>0</v>
      </c>
      <c r="L57" s="220">
        <v>0</v>
      </c>
      <c r="M57" s="220">
        <v>0</v>
      </c>
      <c r="N57" s="220">
        <v>0</v>
      </c>
      <c r="O57" s="220">
        <v>0</v>
      </c>
      <c r="P57" s="220">
        <v>0</v>
      </c>
      <c r="Q57" s="220">
        <v>0</v>
      </c>
      <c r="R57" s="221">
        <v>0</v>
      </c>
      <c r="S57" s="222">
        <v>300196.15000000002</v>
      </c>
      <c r="T57" s="223">
        <v>1197.96</v>
      </c>
      <c r="U57" s="223">
        <v>40118.78</v>
      </c>
      <c r="V57" s="223">
        <v>0</v>
      </c>
      <c r="W57" s="223">
        <v>0</v>
      </c>
      <c r="X57" s="224">
        <f>I57*Config!F$40</f>
        <v>0</v>
      </c>
      <c r="Y57" s="224">
        <f>J57*Config!G$40</f>
        <v>0</v>
      </c>
      <c r="Z57" s="224">
        <f>K57*Config!H$40</f>
        <v>0</v>
      </c>
      <c r="AA57" s="224">
        <f>L57*Config!I$40</f>
        <v>0</v>
      </c>
      <c r="AB57" s="224">
        <f>M57*Config!J$40</f>
        <v>0</v>
      </c>
      <c r="AC57" s="224">
        <f>N57*Config!K$40</f>
        <v>0</v>
      </c>
      <c r="AD57" s="224">
        <f>O57*Config!L$40</f>
        <v>0</v>
      </c>
      <c r="AE57" s="224">
        <f>P57*Config!M$40</f>
        <v>0</v>
      </c>
      <c r="AF57" s="224">
        <f>Q57*Config!N$40</f>
        <v>0</v>
      </c>
      <c r="AG57" s="225">
        <f>R57*Config!O$40</f>
        <v>0</v>
      </c>
      <c r="AH57" s="226">
        <f t="shared" si="0"/>
        <v>0</v>
      </c>
      <c r="AI57" s="220">
        <f t="shared" si="1"/>
        <v>0</v>
      </c>
      <c r="AJ57" s="224">
        <f t="shared" si="2"/>
        <v>0</v>
      </c>
      <c r="AK57" s="225">
        <f t="shared" si="3"/>
        <v>0</v>
      </c>
      <c r="AL57" s="227" t="str">
        <f>IF(OR(SUM(X57:AG57)&lt;&gt;0,A57="EH"),INDEX(CASH!$B:$B,MATCH(A57,CASH!$A:$A,0)),"")</f>
        <v/>
      </c>
      <c r="AM57" s="230">
        <v>3200</v>
      </c>
      <c r="AN57" s="228">
        <f t="shared" si="4"/>
        <v>0.53992680800092707</v>
      </c>
      <c r="AO57" s="122" t="str">
        <f>IF(ISERROR(VLOOKUP(A57,Config!$A$12:$A$32,1,FALSE)),LEFT(A57,2),"PRL")</f>
        <v>DS</v>
      </c>
      <c r="AP57" s="122" t="str">
        <f t="shared" si="5"/>
        <v>DS411s</v>
      </c>
      <c r="AQ57" s="163" t="s">
        <v>882</v>
      </c>
      <c r="AR57" s="229" t="s">
        <v>781</v>
      </c>
      <c r="AS57" s="367" t="str">
        <f>IF(ISERROR(VLOOKUP($A57,'RAB Cat Lookup'!$B$4:$E$351,2,FALSE))=TRUE,"Unallocated",VLOOKUP($A57,'RAB Cat Lookup'!$B$4:$E$351,2,FALSE))</f>
        <v>Std</v>
      </c>
      <c r="AT57" s="367" t="str">
        <f>IF(ISERROR(VLOOKUP($A57,'RAB Cat Lookup'!$B$4:$E$351,4,FALSE))=TRUE,"Unallocated",VLOOKUP($A57,'RAB Cat Lookup'!$B$4:$E$351,4,FALSE))</f>
        <v>Distribution lines and cables</v>
      </c>
      <c r="AU57" s="121" t="str">
        <f t="shared" si="6"/>
        <v/>
      </c>
    </row>
    <row r="58" spans="1:47" x14ac:dyDescent="0.25">
      <c r="A58" s="217" t="s">
        <v>203</v>
      </c>
      <c r="B58" s="217" t="s">
        <v>297</v>
      </c>
      <c r="C58" s="123" t="s">
        <v>512</v>
      </c>
      <c r="D58" s="218">
        <f>S58/Config!A$40</f>
        <v>2745546.2659886745</v>
      </c>
      <c r="E58" s="219">
        <f>T58/Config!B$40</f>
        <v>5302978.9402112495</v>
      </c>
      <c r="F58" s="219">
        <f>U58/Config!C$40</f>
        <v>2864226.1463000034</v>
      </c>
      <c r="G58" s="219">
        <f>V58/Config!D$40</f>
        <v>2148731.8027499993</v>
      </c>
      <c r="H58" s="219">
        <f>W58/Config!E$40</f>
        <v>2293431.29</v>
      </c>
      <c r="I58" s="220">
        <v>1625000</v>
      </c>
      <c r="J58" s="220">
        <v>1625000</v>
      </c>
      <c r="K58" s="220">
        <v>1625000</v>
      </c>
      <c r="L58" s="220">
        <v>1625000</v>
      </c>
      <c r="M58" s="220">
        <v>1625000</v>
      </c>
      <c r="N58" s="220">
        <v>975000</v>
      </c>
      <c r="O58" s="220">
        <v>975000</v>
      </c>
      <c r="P58" s="220">
        <v>975000</v>
      </c>
      <c r="Q58" s="220">
        <v>975000</v>
      </c>
      <c r="R58" s="221">
        <v>975000</v>
      </c>
      <c r="S58" s="222">
        <v>2487329.4099999997</v>
      </c>
      <c r="T58" s="223">
        <v>4924343.12</v>
      </c>
      <c r="U58" s="223">
        <v>2726211.6800000034</v>
      </c>
      <c r="V58" s="223">
        <v>2096323.7099999995</v>
      </c>
      <c r="W58" s="223">
        <v>2293431.29</v>
      </c>
      <c r="X58" s="224">
        <f>I58*Config!F$40</f>
        <v>1665624.9999999998</v>
      </c>
      <c r="Y58" s="224">
        <f>J58*Config!G$40</f>
        <v>1707265.6249999998</v>
      </c>
      <c r="Z58" s="224">
        <f>K58*Config!H$40</f>
        <v>1749947.2656249998</v>
      </c>
      <c r="AA58" s="224">
        <f>L58*Config!I$40</f>
        <v>1793695.9472656245</v>
      </c>
      <c r="AB58" s="224">
        <f>M58*Config!J$40</f>
        <v>1838538.3459472652</v>
      </c>
      <c r="AC58" s="224">
        <f>N58*Config!K$40</f>
        <v>1130701.082757568</v>
      </c>
      <c r="AD58" s="224">
        <f>O58*Config!L$40</f>
        <v>1158968.6098265073</v>
      </c>
      <c r="AE58" s="224">
        <f>P58*Config!M$40</f>
        <v>1187942.8250721698</v>
      </c>
      <c r="AF58" s="224">
        <f>Q58*Config!N$40</f>
        <v>1217641.3956989739</v>
      </c>
      <c r="AG58" s="225">
        <f>R58*Config!O$40</f>
        <v>1248082.4305914482</v>
      </c>
      <c r="AH58" s="226">
        <f t="shared" si="0"/>
        <v>8125000</v>
      </c>
      <c r="AI58" s="220">
        <f t="shared" si="1"/>
        <v>13000000</v>
      </c>
      <c r="AJ58" s="224">
        <f t="shared" si="2"/>
        <v>8755072.1838378888</v>
      </c>
      <c r="AK58" s="225">
        <f t="shared" si="3"/>
        <v>14698408.527784556</v>
      </c>
      <c r="AL58" s="227">
        <f>IF(OR(SUM(X58:AG58)&lt;&gt;0,A58="EH"),INDEX(CASH!$B:$B,MATCH(A58,CASH!$A:$A,0)),"")</f>
        <v>230</v>
      </c>
      <c r="AM58" s="122">
        <f>AL58*VLOOKUP(C58,Config!$A$3:$C$9,3,FALSE)</f>
        <v>3450</v>
      </c>
      <c r="AN58" s="228">
        <f t="shared" si="4"/>
        <v>0.50978789955113346</v>
      </c>
      <c r="AO58" s="122" t="str">
        <f>IF(ISERROR(VLOOKUP(A58,Config!$A$12:$A$32,1,FALSE)),LEFT(A58,2),"PRL")</f>
        <v>DS</v>
      </c>
      <c r="AP58" s="122" t="str">
        <f t="shared" si="5"/>
        <v>DS413s</v>
      </c>
      <c r="AQ58" s="163" t="s">
        <v>882</v>
      </c>
      <c r="AR58" s="229" t="s">
        <v>781</v>
      </c>
      <c r="AS58" s="367" t="str">
        <f>IF(ISERROR(VLOOKUP($A58,'RAB Cat Lookup'!$B$4:$E$351,2,FALSE))=TRUE,"Unallocated",VLOOKUP($A58,'RAB Cat Lookup'!$B$4:$E$351,2,FALSE))</f>
        <v>Std</v>
      </c>
      <c r="AT58" s="367" t="str">
        <f>IF(ISERROR(VLOOKUP($A58,'RAB Cat Lookup'!$B$4:$E$351,4,FALSE))=TRUE,"Unallocated",VLOOKUP($A58,'RAB Cat Lookup'!$B$4:$E$351,4,FALSE))</f>
        <v>Distribution lines and cables</v>
      </c>
      <c r="AU58" s="121" t="str">
        <f t="shared" si="6"/>
        <v/>
      </c>
    </row>
    <row r="59" spans="1:47" x14ac:dyDescent="0.25">
      <c r="A59" s="217" t="s">
        <v>204</v>
      </c>
      <c r="B59" s="217" t="s">
        <v>271</v>
      </c>
      <c r="C59" s="123" t="s">
        <v>512</v>
      </c>
      <c r="D59" s="218">
        <f>S59/Config!A$40</f>
        <v>0</v>
      </c>
      <c r="E59" s="219">
        <f>T59/Config!B$40</f>
        <v>0</v>
      </c>
      <c r="F59" s="219">
        <f>U59/Config!C$40</f>
        <v>0</v>
      </c>
      <c r="G59" s="219">
        <f>V59/Config!D$40</f>
        <v>774684.44249999977</v>
      </c>
      <c r="H59" s="219">
        <f>W59/Config!E$40</f>
        <v>4779336</v>
      </c>
      <c r="I59" s="220">
        <v>0</v>
      </c>
      <c r="J59" s="220">
        <v>960000</v>
      </c>
      <c r="K59" s="220">
        <v>960000</v>
      </c>
      <c r="L59" s="220">
        <v>960000</v>
      </c>
      <c r="M59" s="220">
        <v>960000</v>
      </c>
      <c r="N59" s="220">
        <v>960000</v>
      </c>
      <c r="O59" s="220">
        <v>960000</v>
      </c>
      <c r="P59" s="220">
        <v>960000</v>
      </c>
      <c r="Q59" s="220">
        <v>960000</v>
      </c>
      <c r="R59" s="221">
        <v>960000</v>
      </c>
      <c r="S59" s="222">
        <v>0</v>
      </c>
      <c r="T59" s="223">
        <v>0</v>
      </c>
      <c r="U59" s="223">
        <v>0</v>
      </c>
      <c r="V59" s="223">
        <v>755789.69999999984</v>
      </c>
      <c r="W59" s="223">
        <v>4779336</v>
      </c>
      <c r="X59" s="224">
        <f>I59*Config!F$40</f>
        <v>0</v>
      </c>
      <c r="Y59" s="224">
        <f>J59*Config!G$40</f>
        <v>1008599.9999999999</v>
      </c>
      <c r="Z59" s="224">
        <f>K59*Config!H$40</f>
        <v>1033814.9999999999</v>
      </c>
      <c r="AA59" s="224">
        <f>L59*Config!I$40</f>
        <v>1059660.3749999998</v>
      </c>
      <c r="AB59" s="224">
        <f>M59*Config!J$40</f>
        <v>1086151.8843749997</v>
      </c>
      <c r="AC59" s="224">
        <f>N59*Config!K$40</f>
        <v>1113305.6814843747</v>
      </c>
      <c r="AD59" s="224">
        <f>O59*Config!L$40</f>
        <v>1141138.3235214839</v>
      </c>
      <c r="AE59" s="224">
        <f>P59*Config!M$40</f>
        <v>1169666.781609521</v>
      </c>
      <c r="AF59" s="224">
        <f>Q59*Config!N$40</f>
        <v>1198908.4511497589</v>
      </c>
      <c r="AG59" s="225">
        <f>R59*Config!O$40</f>
        <v>1228881.1624285027</v>
      </c>
      <c r="AH59" s="226">
        <f t="shared" si="0"/>
        <v>3840000</v>
      </c>
      <c r="AI59" s="220">
        <f t="shared" si="1"/>
        <v>8640000</v>
      </c>
      <c r="AJ59" s="224">
        <f t="shared" si="2"/>
        <v>4188227.2593749994</v>
      </c>
      <c r="AK59" s="225">
        <f t="shared" si="3"/>
        <v>10040127.659568639</v>
      </c>
      <c r="AL59" s="227">
        <f>IF(OR(SUM(X59:AG59)&lt;&gt;0,A59="EH"),INDEX(CASH!$B:$B,MATCH(A59,CASH!$A:$A,0)),"")</f>
        <v>260</v>
      </c>
      <c r="AM59" s="122">
        <f>AL59*VLOOKUP(C59,Config!$A$3:$C$9,3,FALSE)</f>
        <v>3900</v>
      </c>
      <c r="AN59" s="228">
        <f t="shared" si="4"/>
        <v>0.38299694447210186</v>
      </c>
      <c r="AO59" s="122" t="str">
        <f>IF(ISERROR(VLOOKUP(A59,Config!$A$12:$A$32,1,FALSE)),LEFT(A59,2),"PRL")</f>
        <v>DS</v>
      </c>
      <c r="AP59" s="122" t="str">
        <f t="shared" si="5"/>
        <v>DS414s</v>
      </c>
      <c r="AQ59" s="163" t="s">
        <v>882</v>
      </c>
      <c r="AR59" s="229" t="s">
        <v>781</v>
      </c>
      <c r="AS59" s="367" t="str">
        <f>IF(ISERROR(VLOOKUP($A59,'RAB Cat Lookup'!$B$4:$E$351,2,FALSE))=TRUE,"Unallocated",VLOOKUP($A59,'RAB Cat Lookup'!$B$4:$E$351,2,FALSE))</f>
        <v>Std</v>
      </c>
      <c r="AT59" s="367" t="str">
        <f>IF(ISERROR(VLOOKUP($A59,'RAB Cat Lookup'!$B$4:$E$351,4,FALSE))=TRUE,"Unallocated",VLOOKUP($A59,'RAB Cat Lookup'!$B$4:$E$351,4,FALSE))</f>
        <v>Distribution lines and cables</v>
      </c>
      <c r="AU59" s="121" t="str">
        <f t="shared" si="6"/>
        <v/>
      </c>
    </row>
    <row r="60" spans="1:47" x14ac:dyDescent="0.25">
      <c r="A60" s="217" t="s">
        <v>204</v>
      </c>
      <c r="B60" s="217" t="s">
        <v>271</v>
      </c>
      <c r="C60" s="123" t="s">
        <v>778</v>
      </c>
      <c r="D60" s="218">
        <f>S60/Config!A$40</f>
        <v>0</v>
      </c>
      <c r="E60" s="219">
        <f>T60/Config!B$40</f>
        <v>0</v>
      </c>
      <c r="F60" s="219">
        <f>U60/Config!C$40</f>
        <v>0</v>
      </c>
      <c r="G60" s="219">
        <f>V60/Config!D$40</f>
        <v>0</v>
      </c>
      <c r="H60" s="219">
        <f>W60/Config!E$40</f>
        <v>0</v>
      </c>
      <c r="I60" s="220">
        <v>0</v>
      </c>
      <c r="J60" s="220">
        <v>0</v>
      </c>
      <c r="K60" s="220">
        <v>0</v>
      </c>
      <c r="L60" s="220">
        <v>0</v>
      </c>
      <c r="M60" s="220">
        <v>0</v>
      </c>
      <c r="N60" s="220">
        <v>0</v>
      </c>
      <c r="O60" s="220">
        <v>240000</v>
      </c>
      <c r="P60" s="220">
        <v>480000</v>
      </c>
      <c r="Q60" s="220">
        <v>480000</v>
      </c>
      <c r="R60" s="221">
        <v>480000</v>
      </c>
      <c r="S60" s="222">
        <v>0</v>
      </c>
      <c r="T60" s="223">
        <v>0</v>
      </c>
      <c r="U60" s="223">
        <v>0</v>
      </c>
      <c r="V60" s="223">
        <v>0</v>
      </c>
      <c r="W60" s="223">
        <v>0</v>
      </c>
      <c r="X60" s="224">
        <f>I60*Config!F$40</f>
        <v>0</v>
      </c>
      <c r="Y60" s="224">
        <f>J60*Config!G$40</f>
        <v>0</v>
      </c>
      <c r="Z60" s="224">
        <f>K60*Config!H$40</f>
        <v>0</v>
      </c>
      <c r="AA60" s="224">
        <f>L60*Config!I$40</f>
        <v>0</v>
      </c>
      <c r="AB60" s="224">
        <f>M60*Config!J$40</f>
        <v>0</v>
      </c>
      <c r="AC60" s="224">
        <f>N60*Config!K$40</f>
        <v>0</v>
      </c>
      <c r="AD60" s="224">
        <f>O60*Config!L$40</f>
        <v>285284.58088037098</v>
      </c>
      <c r="AE60" s="224">
        <f>P60*Config!M$40</f>
        <v>584833.39080476051</v>
      </c>
      <c r="AF60" s="224">
        <f>Q60*Config!N$40</f>
        <v>599454.22557487944</v>
      </c>
      <c r="AG60" s="225">
        <f>R60*Config!O$40</f>
        <v>614440.58121425135</v>
      </c>
      <c r="AH60" s="226">
        <f t="shared" si="0"/>
        <v>0</v>
      </c>
      <c r="AI60" s="220">
        <f t="shared" si="1"/>
        <v>1680000</v>
      </c>
      <c r="AJ60" s="224">
        <f t="shared" si="2"/>
        <v>0</v>
      </c>
      <c r="AK60" s="225">
        <f t="shared" si="3"/>
        <v>2084012.7784742624</v>
      </c>
      <c r="AL60" s="227">
        <f>IF(OR(SUM(X60:AG60)&lt;&gt;0,A60="EH"),INDEX(CASH!$B:$B,MATCH(A60,CASH!$A:$A,0)),"")</f>
        <v>260</v>
      </c>
      <c r="AM60" s="122">
        <f>AL60*VLOOKUP(C60,Config!$A$3:$C$9,3,FALSE)</f>
        <v>2600</v>
      </c>
      <c r="AN60" s="228">
        <f t="shared" si="4"/>
        <v>0.66299283236258866</v>
      </c>
      <c r="AO60" s="122" t="str">
        <f>IF(ISERROR(VLOOKUP(A60,Config!$A$12:$A$32,1,FALSE)),LEFT(A60,2),"PRL")</f>
        <v>DS</v>
      </c>
      <c r="AP60" s="122" t="str">
        <f t="shared" si="5"/>
        <v>DS414m</v>
      </c>
      <c r="AQ60" s="163" t="s">
        <v>882</v>
      </c>
      <c r="AR60" s="229" t="s">
        <v>781</v>
      </c>
      <c r="AS60" s="367" t="str">
        <f>IF(ISERROR(VLOOKUP($A60,'RAB Cat Lookup'!$B$4:$E$351,2,FALSE))=TRUE,"Unallocated",VLOOKUP($A60,'RAB Cat Lookup'!$B$4:$E$351,2,FALSE))</f>
        <v>Std</v>
      </c>
      <c r="AT60" s="367" t="str">
        <f>IF(ISERROR(VLOOKUP($A60,'RAB Cat Lookup'!$B$4:$E$351,4,FALSE))=TRUE,"Unallocated",VLOOKUP($A60,'RAB Cat Lookup'!$B$4:$E$351,4,FALSE))</f>
        <v>Distribution lines and cables</v>
      </c>
      <c r="AU60" s="121" t="str">
        <f t="shared" si="6"/>
        <v/>
      </c>
    </row>
    <row r="61" spans="1:47" x14ac:dyDescent="0.25">
      <c r="A61" s="217" t="s">
        <v>204</v>
      </c>
      <c r="B61" s="217" t="s">
        <v>271</v>
      </c>
      <c r="C61" s="123" t="s">
        <v>777</v>
      </c>
      <c r="D61" s="218">
        <f>S61/Config!A$40</f>
        <v>0</v>
      </c>
      <c r="E61" s="219">
        <f>T61/Config!B$40</f>
        <v>0</v>
      </c>
      <c r="F61" s="219">
        <f>U61/Config!C$40</f>
        <v>0</v>
      </c>
      <c r="G61" s="219">
        <f>V61/Config!D$40</f>
        <v>0</v>
      </c>
      <c r="H61" s="219">
        <f>W61/Config!E$40</f>
        <v>0</v>
      </c>
      <c r="I61" s="220">
        <v>0</v>
      </c>
      <c r="J61" s="220">
        <v>0</v>
      </c>
      <c r="K61" s="220">
        <v>0</v>
      </c>
      <c r="L61" s="220">
        <v>0</v>
      </c>
      <c r="M61" s="220">
        <v>0</v>
      </c>
      <c r="N61" s="220">
        <v>0</v>
      </c>
      <c r="O61" s="220">
        <v>0</v>
      </c>
      <c r="P61" s="220">
        <v>240000</v>
      </c>
      <c r="Q61" s="220">
        <v>480000</v>
      </c>
      <c r="R61" s="221">
        <v>480000</v>
      </c>
      <c r="S61" s="222">
        <v>0</v>
      </c>
      <c r="T61" s="223">
        <v>0</v>
      </c>
      <c r="U61" s="223">
        <v>0</v>
      </c>
      <c r="V61" s="223">
        <v>0</v>
      </c>
      <c r="W61" s="223">
        <v>0</v>
      </c>
      <c r="X61" s="224">
        <f>I61*Config!F$40</f>
        <v>0</v>
      </c>
      <c r="Y61" s="224">
        <f>J61*Config!G$40</f>
        <v>0</v>
      </c>
      <c r="Z61" s="224">
        <f>K61*Config!H$40</f>
        <v>0</v>
      </c>
      <c r="AA61" s="224">
        <f>L61*Config!I$40</f>
        <v>0</v>
      </c>
      <c r="AB61" s="224">
        <f>M61*Config!J$40</f>
        <v>0</v>
      </c>
      <c r="AC61" s="224">
        <f>N61*Config!K$40</f>
        <v>0</v>
      </c>
      <c r="AD61" s="224">
        <f>O61*Config!L$40</f>
        <v>0</v>
      </c>
      <c r="AE61" s="224">
        <f>P61*Config!M$40</f>
        <v>292416.69540238025</v>
      </c>
      <c r="AF61" s="224">
        <f>Q61*Config!N$40</f>
        <v>599454.22557487944</v>
      </c>
      <c r="AG61" s="225">
        <f>R61*Config!O$40</f>
        <v>614440.58121425135</v>
      </c>
      <c r="AH61" s="226">
        <f t="shared" si="0"/>
        <v>0</v>
      </c>
      <c r="AI61" s="220">
        <f t="shared" si="1"/>
        <v>1200000</v>
      </c>
      <c r="AJ61" s="224">
        <f t="shared" si="2"/>
        <v>0</v>
      </c>
      <c r="AK61" s="225">
        <f t="shared" si="3"/>
        <v>1506311.502191511</v>
      </c>
      <c r="AL61" s="227">
        <f>IF(OR(SUM(X61:AG61)&lt;&gt;0,A61="EH"),INDEX(CASH!$B:$B,MATCH(A61,CASH!$A:$A,0)),"")</f>
        <v>260</v>
      </c>
      <c r="AM61" s="122">
        <f>AL61*VLOOKUP(C61,Config!$A$3:$C$9,3,FALSE)</f>
        <v>1300</v>
      </c>
      <c r="AN61" s="228">
        <f t="shared" si="4"/>
        <v>0.92229427226873739</v>
      </c>
      <c r="AO61" s="122" t="str">
        <f>IF(ISERROR(VLOOKUP(A61,Config!$A$12:$A$32,1,FALSE)),LEFT(A61,2),"PRL")</f>
        <v>DS</v>
      </c>
      <c r="AP61" s="122" t="str">
        <f t="shared" si="5"/>
        <v>DS414l</v>
      </c>
      <c r="AQ61" s="163" t="s">
        <v>882</v>
      </c>
      <c r="AR61" s="229" t="s">
        <v>781</v>
      </c>
      <c r="AS61" s="367" t="str">
        <f>IF(ISERROR(VLOOKUP($A61,'RAB Cat Lookup'!$B$4:$E$351,2,FALSE))=TRUE,"Unallocated",VLOOKUP($A61,'RAB Cat Lookup'!$B$4:$E$351,2,FALSE))</f>
        <v>Std</v>
      </c>
      <c r="AT61" s="367" t="str">
        <f>IF(ISERROR(VLOOKUP($A61,'RAB Cat Lookup'!$B$4:$E$351,4,FALSE))=TRUE,"Unallocated",VLOOKUP($A61,'RAB Cat Lookup'!$B$4:$E$351,4,FALSE))</f>
        <v>Distribution lines and cables</v>
      </c>
      <c r="AU61" s="121" t="str">
        <f t="shared" si="6"/>
        <v/>
      </c>
    </row>
    <row r="62" spans="1:47" x14ac:dyDescent="0.25">
      <c r="A62" s="217" t="s">
        <v>280</v>
      </c>
      <c r="B62" s="217" t="s">
        <v>298</v>
      </c>
      <c r="C62" s="123" t="s">
        <v>512</v>
      </c>
      <c r="D62" s="218">
        <f>S62/Config!A$40</f>
        <v>0</v>
      </c>
      <c r="E62" s="219">
        <f>T62/Config!B$40</f>
        <v>85174.822501406234</v>
      </c>
      <c r="F62" s="219">
        <f>U62/Config!C$40</f>
        <v>249.27128749999997</v>
      </c>
      <c r="G62" s="219">
        <f>V62/Config!D$40</f>
        <v>0</v>
      </c>
      <c r="H62" s="219">
        <f>W62/Config!E$40</f>
        <v>0</v>
      </c>
      <c r="I62" s="220">
        <v>966000</v>
      </c>
      <c r="J62" s="220">
        <v>966000</v>
      </c>
      <c r="K62" s="220">
        <v>966000</v>
      </c>
      <c r="L62" s="220">
        <v>966000</v>
      </c>
      <c r="M62" s="220">
        <v>966000</v>
      </c>
      <c r="N62" s="220">
        <v>960000</v>
      </c>
      <c r="O62" s="220">
        <v>960000</v>
      </c>
      <c r="P62" s="220">
        <v>960000</v>
      </c>
      <c r="Q62" s="220">
        <v>960000</v>
      </c>
      <c r="R62" s="221">
        <v>960000</v>
      </c>
      <c r="S62" s="222">
        <v>0</v>
      </c>
      <c r="T62" s="223">
        <v>79093.289999999994</v>
      </c>
      <c r="U62" s="223">
        <v>237.26</v>
      </c>
      <c r="V62" s="223">
        <v>0</v>
      </c>
      <c r="W62" s="223">
        <v>0</v>
      </c>
      <c r="X62" s="224">
        <f>I62*Config!F$40</f>
        <v>990149.99999999988</v>
      </c>
      <c r="Y62" s="224">
        <f>J62*Config!G$40</f>
        <v>1014903.7499999999</v>
      </c>
      <c r="Z62" s="224">
        <f>K62*Config!H$40</f>
        <v>1040276.3437499999</v>
      </c>
      <c r="AA62" s="224">
        <f>L62*Config!I$40</f>
        <v>1066283.2523437499</v>
      </c>
      <c r="AB62" s="224">
        <f>M62*Config!J$40</f>
        <v>1092940.3336523434</v>
      </c>
      <c r="AC62" s="224">
        <f>N62*Config!K$40</f>
        <v>1113305.6814843747</v>
      </c>
      <c r="AD62" s="224">
        <f>O62*Config!L$40</f>
        <v>1141138.3235214839</v>
      </c>
      <c r="AE62" s="224">
        <f>P62*Config!M$40</f>
        <v>1169666.781609521</v>
      </c>
      <c r="AF62" s="224">
        <f>Q62*Config!N$40</f>
        <v>1198908.4511497589</v>
      </c>
      <c r="AG62" s="225">
        <f>R62*Config!O$40</f>
        <v>1228881.1624285027</v>
      </c>
      <c r="AH62" s="226">
        <f t="shared" si="0"/>
        <v>4830000</v>
      </c>
      <c r="AI62" s="220">
        <f t="shared" si="1"/>
        <v>9630000</v>
      </c>
      <c r="AJ62" s="224">
        <f t="shared" si="2"/>
        <v>5204553.6797460932</v>
      </c>
      <c r="AK62" s="225">
        <f t="shared" si="3"/>
        <v>11056454.079939734</v>
      </c>
      <c r="AL62" s="227">
        <f>IF(OR(SUM(X62:AG62)&lt;&gt;0,A62="EH"),INDEX(CASH!$B:$B,MATCH(A62,CASH!$A:$A,0)),"")</f>
        <v>190</v>
      </c>
      <c r="AM62" s="122">
        <f>AL62*VLOOKUP(C62,Config!$A$3:$C$9,3,FALSE)</f>
        <v>2850</v>
      </c>
      <c r="AN62" s="228">
        <f t="shared" si="4"/>
        <v>0.65710886224375653</v>
      </c>
      <c r="AO62" s="122" t="str">
        <f>IF(ISERROR(VLOOKUP(A62,Config!$A$12:$A$32,1,FALSE)),LEFT(A62,2),"PRL")</f>
        <v>DS</v>
      </c>
      <c r="AP62" s="122" t="str">
        <f t="shared" si="5"/>
        <v>DS415s</v>
      </c>
      <c r="AQ62" s="163" t="s">
        <v>882</v>
      </c>
      <c r="AR62" s="229" t="s">
        <v>781</v>
      </c>
      <c r="AS62" s="367" t="str">
        <f>IF(ISERROR(VLOOKUP($A62,'RAB Cat Lookup'!$B$4:$E$351,2,FALSE))=TRUE,"Unallocated",VLOOKUP($A62,'RAB Cat Lookup'!$B$4:$E$351,2,FALSE))</f>
        <v>Std</v>
      </c>
      <c r="AT62" s="367" t="str">
        <f>IF(ISERROR(VLOOKUP($A62,'RAB Cat Lookup'!$B$4:$E$351,4,FALSE))=TRUE,"Unallocated",VLOOKUP($A62,'RAB Cat Lookup'!$B$4:$E$351,4,FALSE))</f>
        <v>Distribution lines and cables</v>
      </c>
      <c r="AU62" s="121" t="str">
        <f t="shared" si="6"/>
        <v/>
      </c>
    </row>
    <row r="63" spans="1:47" x14ac:dyDescent="0.25">
      <c r="A63" s="217" t="s">
        <v>280</v>
      </c>
      <c r="B63" s="217" t="s">
        <v>298</v>
      </c>
      <c r="C63" s="123" t="s">
        <v>778</v>
      </c>
      <c r="D63" s="218">
        <f>S63/Config!A$40</f>
        <v>0</v>
      </c>
      <c r="E63" s="219">
        <f>T63/Config!B$40</f>
        <v>0</v>
      </c>
      <c r="F63" s="219">
        <f>U63/Config!C$40</f>
        <v>0</v>
      </c>
      <c r="G63" s="219">
        <f>V63/Config!D$40</f>
        <v>0</v>
      </c>
      <c r="H63" s="219">
        <f>W63/Config!E$40</f>
        <v>0</v>
      </c>
      <c r="I63" s="220">
        <v>134000</v>
      </c>
      <c r="J63" s="220">
        <v>134000</v>
      </c>
      <c r="K63" s="220">
        <v>134000</v>
      </c>
      <c r="L63" s="220">
        <v>134000</v>
      </c>
      <c r="M63" s="220">
        <v>134000</v>
      </c>
      <c r="N63" s="220">
        <v>135000</v>
      </c>
      <c r="O63" s="220">
        <v>135000</v>
      </c>
      <c r="P63" s="220">
        <v>135000</v>
      </c>
      <c r="Q63" s="220">
        <v>135000</v>
      </c>
      <c r="R63" s="221">
        <v>135000</v>
      </c>
      <c r="S63" s="222">
        <v>0</v>
      </c>
      <c r="T63" s="223">
        <v>0</v>
      </c>
      <c r="U63" s="223">
        <v>0</v>
      </c>
      <c r="V63" s="223">
        <v>0</v>
      </c>
      <c r="W63" s="223">
        <v>0</v>
      </c>
      <c r="X63" s="224">
        <f>I63*Config!F$40</f>
        <v>137350</v>
      </c>
      <c r="Y63" s="224">
        <f>J63*Config!G$40</f>
        <v>140783.75</v>
      </c>
      <c r="Z63" s="224">
        <f>K63*Config!H$40</f>
        <v>144303.34374999997</v>
      </c>
      <c r="AA63" s="224">
        <f>L63*Config!I$40</f>
        <v>147910.92734374997</v>
      </c>
      <c r="AB63" s="224">
        <f>M63*Config!J$40</f>
        <v>151608.7005273437</v>
      </c>
      <c r="AC63" s="224">
        <f>N63*Config!K$40</f>
        <v>156558.61145874017</v>
      </c>
      <c r="AD63" s="224">
        <f>O63*Config!L$40</f>
        <v>160472.57674520867</v>
      </c>
      <c r="AE63" s="224">
        <f>P63*Config!M$40</f>
        <v>164484.39116383888</v>
      </c>
      <c r="AF63" s="224">
        <f>Q63*Config!N$40</f>
        <v>168596.50094293483</v>
      </c>
      <c r="AG63" s="225">
        <f>R63*Config!O$40</f>
        <v>172811.41346650821</v>
      </c>
      <c r="AH63" s="226">
        <f t="shared" si="0"/>
        <v>670000</v>
      </c>
      <c r="AI63" s="220">
        <f t="shared" si="1"/>
        <v>1345000</v>
      </c>
      <c r="AJ63" s="224">
        <f t="shared" si="2"/>
        <v>721956.72162109357</v>
      </c>
      <c r="AK63" s="225">
        <f t="shared" si="3"/>
        <v>1544880.2153983244</v>
      </c>
      <c r="AL63" s="227">
        <f>IF(OR(SUM(X63:AG63)&lt;&gt;0,A63="EH"),INDEX(CASH!$B:$B,MATCH(A63,CASH!$A:$A,0)),"")</f>
        <v>190</v>
      </c>
      <c r="AM63" s="122">
        <f>AL63*VLOOKUP(C63,Config!$A$3:$C$9,3,FALSE)</f>
        <v>1900</v>
      </c>
      <c r="AN63" s="228">
        <f t="shared" si="4"/>
        <v>0.8019866693121368</v>
      </c>
      <c r="AO63" s="122" t="str">
        <f>IF(ISERROR(VLOOKUP(A63,Config!$A$12:$A$32,1,FALSE)),LEFT(A63,2),"PRL")</f>
        <v>DS</v>
      </c>
      <c r="AP63" s="122" t="str">
        <f t="shared" si="5"/>
        <v>DS415m</v>
      </c>
      <c r="AQ63" s="163" t="s">
        <v>882</v>
      </c>
      <c r="AR63" s="229" t="s">
        <v>781</v>
      </c>
      <c r="AS63" s="367" t="str">
        <f>IF(ISERROR(VLOOKUP($A63,'RAB Cat Lookup'!$B$4:$E$351,2,FALSE))=TRUE,"Unallocated",VLOOKUP($A63,'RAB Cat Lookup'!$B$4:$E$351,2,FALSE))</f>
        <v>Std</v>
      </c>
      <c r="AT63" s="367" t="str">
        <f>IF(ISERROR(VLOOKUP($A63,'RAB Cat Lookup'!$B$4:$E$351,4,FALSE))=TRUE,"Unallocated",VLOOKUP($A63,'RAB Cat Lookup'!$B$4:$E$351,4,FALSE))</f>
        <v>Distribution lines and cables</v>
      </c>
      <c r="AU63" s="121" t="str">
        <f t="shared" si="6"/>
        <v/>
      </c>
    </row>
    <row r="64" spans="1:47" x14ac:dyDescent="0.25">
      <c r="A64" s="217" t="s">
        <v>510</v>
      </c>
      <c r="B64" s="217" t="s">
        <v>788</v>
      </c>
      <c r="C64" s="123" t="s">
        <v>512</v>
      </c>
      <c r="D64" s="218">
        <f>S64/Config!A$40</f>
        <v>0</v>
      </c>
      <c r="E64" s="219">
        <f>T64/Config!B$40</f>
        <v>0</v>
      </c>
      <c r="F64" s="219">
        <f>U64/Config!C$40</f>
        <v>69685.235131250112</v>
      </c>
      <c r="G64" s="219">
        <f>V64/Config!D$40</f>
        <v>27594.957750000001</v>
      </c>
      <c r="H64" s="219">
        <f>W64/Config!E$40</f>
        <v>86000</v>
      </c>
      <c r="I64" s="220">
        <v>261000</v>
      </c>
      <c r="J64" s="220">
        <v>0</v>
      </c>
      <c r="K64" s="220">
        <v>0</v>
      </c>
      <c r="L64" s="220">
        <v>0</v>
      </c>
      <c r="M64" s="220">
        <v>0</v>
      </c>
      <c r="N64" s="220">
        <v>0</v>
      </c>
      <c r="O64" s="220">
        <v>0</v>
      </c>
      <c r="P64" s="220">
        <v>0</v>
      </c>
      <c r="Q64" s="220">
        <v>0</v>
      </c>
      <c r="R64" s="221">
        <v>0</v>
      </c>
      <c r="S64" s="222">
        <v>0</v>
      </c>
      <c r="T64" s="223">
        <v>0</v>
      </c>
      <c r="U64" s="223">
        <v>66327.410000000105</v>
      </c>
      <c r="V64" s="223">
        <v>26921.910000000003</v>
      </c>
      <c r="W64" s="223">
        <v>86000</v>
      </c>
      <c r="X64" s="224">
        <f>I64*Config!F$40</f>
        <v>267525</v>
      </c>
      <c r="Y64" s="224">
        <f>J64*Config!G$40</f>
        <v>0</v>
      </c>
      <c r="Z64" s="224">
        <f>K64*Config!H$40</f>
        <v>0</v>
      </c>
      <c r="AA64" s="224">
        <f>L64*Config!I$40</f>
        <v>0</v>
      </c>
      <c r="AB64" s="224">
        <f>M64*Config!J$40</f>
        <v>0</v>
      </c>
      <c r="AC64" s="224">
        <f>N64*Config!K$40</f>
        <v>0</v>
      </c>
      <c r="AD64" s="224">
        <f>O64*Config!L$40</f>
        <v>0</v>
      </c>
      <c r="AE64" s="224">
        <f>P64*Config!M$40</f>
        <v>0</v>
      </c>
      <c r="AF64" s="224">
        <f>Q64*Config!N$40</f>
        <v>0</v>
      </c>
      <c r="AG64" s="225">
        <f>R64*Config!O$40</f>
        <v>0</v>
      </c>
      <c r="AH64" s="226">
        <f t="shared" si="0"/>
        <v>261000</v>
      </c>
      <c r="AI64" s="220">
        <f t="shared" si="1"/>
        <v>261000</v>
      </c>
      <c r="AJ64" s="224">
        <f t="shared" si="2"/>
        <v>267525</v>
      </c>
      <c r="AK64" s="225">
        <f t="shared" si="3"/>
        <v>267525</v>
      </c>
      <c r="AL64" s="227">
        <f>IF(OR(SUM(X64:AG64)&lt;&gt;0,A64="EH"),INDEX(CASH!$B:$B,MATCH(A64,CASH!$A:$A,0)),"")</f>
        <v>200</v>
      </c>
      <c r="AM64" s="122">
        <f>AL64*VLOOKUP(C64,Config!$A$3:$C$9,3,FALSE)</f>
        <v>3000</v>
      </c>
      <c r="AN64" s="228">
        <f t="shared" si="4"/>
        <v>0.5816581798129733</v>
      </c>
      <c r="AO64" s="122" t="str">
        <f>IF(ISERROR(VLOOKUP(A64,Config!$A$12:$A$32,1,FALSE)),LEFT(A64,2),"PRL")</f>
        <v>DS</v>
      </c>
      <c r="AP64" s="122" t="str">
        <f t="shared" si="5"/>
        <v>DS416s</v>
      </c>
      <c r="AQ64" s="163" t="s">
        <v>882</v>
      </c>
      <c r="AR64" s="229" t="s">
        <v>781</v>
      </c>
      <c r="AS64" s="367" t="str">
        <f>IF(ISERROR(VLOOKUP($A64,'RAB Cat Lookup'!$B$4:$E$351,2,FALSE))=TRUE,"Unallocated",VLOOKUP($A64,'RAB Cat Lookup'!$B$4:$E$351,2,FALSE))</f>
        <v>Std</v>
      </c>
      <c r="AT64" s="367" t="str">
        <f>IF(ISERROR(VLOOKUP($A64,'RAB Cat Lookup'!$B$4:$E$351,4,FALSE))=TRUE,"Unallocated",VLOOKUP($A64,'RAB Cat Lookup'!$B$4:$E$351,4,FALSE))</f>
        <v>Customer metering &amp; load control</v>
      </c>
      <c r="AU64" s="121" t="str">
        <f t="shared" si="6"/>
        <v/>
      </c>
    </row>
    <row r="65" spans="1:47" x14ac:dyDescent="0.25">
      <c r="A65" s="217" t="s">
        <v>812</v>
      </c>
      <c r="B65" s="217" t="s">
        <v>830</v>
      </c>
      <c r="C65" s="123" t="s">
        <v>512</v>
      </c>
      <c r="D65" s="218">
        <f>S65/Config!A$40</f>
        <v>0</v>
      </c>
      <c r="E65" s="219">
        <f>T65/Config!B$40</f>
        <v>0</v>
      </c>
      <c r="F65" s="219">
        <f>U65/Config!C$40</f>
        <v>0</v>
      </c>
      <c r="G65" s="219">
        <f>V65/Config!D$40</f>
        <v>0</v>
      </c>
      <c r="H65" s="219">
        <f>W65/Config!E$40</f>
        <v>500000</v>
      </c>
      <c r="I65" s="220">
        <v>440000</v>
      </c>
      <c r="J65" s="220">
        <v>1408000</v>
      </c>
      <c r="K65" s="220">
        <v>528000</v>
      </c>
      <c r="L65" s="220">
        <v>528000</v>
      </c>
      <c r="M65" s="220">
        <v>616000</v>
      </c>
      <c r="N65" s="220">
        <v>616000</v>
      </c>
      <c r="O65" s="220">
        <v>616000</v>
      </c>
      <c r="P65" s="220">
        <v>616000</v>
      </c>
      <c r="Q65" s="220">
        <v>616000</v>
      </c>
      <c r="R65" s="221">
        <v>616000</v>
      </c>
      <c r="S65" s="222">
        <v>0</v>
      </c>
      <c r="T65" s="223">
        <v>0</v>
      </c>
      <c r="U65" s="223">
        <v>0</v>
      </c>
      <c r="V65" s="223">
        <v>0</v>
      </c>
      <c r="W65" s="223">
        <v>500000</v>
      </c>
      <c r="X65" s="224">
        <f>I65*Config!F$40</f>
        <v>450999.99999999994</v>
      </c>
      <c r="Y65" s="224">
        <f>J65*Config!G$40</f>
        <v>1479280</v>
      </c>
      <c r="Z65" s="224">
        <f>K65*Config!H$40</f>
        <v>568598.24999999988</v>
      </c>
      <c r="AA65" s="224">
        <f>L65*Config!I$40</f>
        <v>582813.20624999993</v>
      </c>
      <c r="AB65" s="224">
        <f>M65*Config!J$40</f>
        <v>696947.45914062473</v>
      </c>
      <c r="AC65" s="224">
        <f>N65*Config!K$40</f>
        <v>714371.14561914036</v>
      </c>
      <c r="AD65" s="224">
        <f>O65*Config!L$40</f>
        <v>732230.42425961886</v>
      </c>
      <c r="AE65" s="224">
        <f>P65*Config!M$40</f>
        <v>750536.18486610928</v>
      </c>
      <c r="AF65" s="224">
        <f>Q65*Config!N$40</f>
        <v>769299.58948776196</v>
      </c>
      <c r="AG65" s="225">
        <f>R65*Config!O$40</f>
        <v>788532.07922495599</v>
      </c>
      <c r="AH65" s="226">
        <f t="shared" si="0"/>
        <v>3520000</v>
      </c>
      <c r="AI65" s="220">
        <f t="shared" si="1"/>
        <v>6600000</v>
      </c>
      <c r="AJ65" s="224">
        <f t="shared" si="2"/>
        <v>3778638.9153906247</v>
      </c>
      <c r="AK65" s="225">
        <f t="shared" si="3"/>
        <v>7533608.3388482109</v>
      </c>
      <c r="AL65" s="227">
        <f>IF(OR(SUM(X65:AG65)&lt;&gt;0,A65="EH"),INDEX(CASH!$B:$B,MATCH(A65,CASH!$A:$A,0)),"")</f>
        <v>290</v>
      </c>
      <c r="AM65" s="122">
        <f>AL65*VLOOKUP(C65,Config!$A$3:$C$9,3,FALSE)</f>
        <v>4350</v>
      </c>
      <c r="AN65" s="228">
        <f t="shared" si="4"/>
        <v>0.29112893964849867</v>
      </c>
      <c r="AO65" s="122" t="str">
        <f>IF(ISERROR(VLOOKUP(A65,Config!$A$12:$A$32,1,FALSE)),LEFT(A65,2),"PRL")</f>
        <v>DS</v>
      </c>
      <c r="AP65" s="122" t="str">
        <f t="shared" si="5"/>
        <v>DS417s</v>
      </c>
      <c r="AQ65" s="163" t="s">
        <v>882</v>
      </c>
      <c r="AR65" s="229" t="s">
        <v>781</v>
      </c>
      <c r="AS65" s="367" t="str">
        <f>IF(ISERROR(VLOOKUP($A65,'RAB Cat Lookup'!$B$4:$E$351,2,FALSE))=TRUE,"Unallocated",VLOOKUP($A65,'RAB Cat Lookup'!$B$4:$E$351,2,FALSE))</f>
        <v>Std</v>
      </c>
      <c r="AT65" s="367" t="str">
        <f>IF(ISERROR(VLOOKUP($A65,'RAB Cat Lookup'!$B$4:$E$351,4,FALSE))=TRUE,"Unallocated",VLOOKUP($A65,'RAB Cat Lookup'!$B$4:$E$351,4,FALSE))</f>
        <v>Distribution lines and cables</v>
      </c>
      <c r="AU65" s="121" t="str">
        <f t="shared" si="6"/>
        <v/>
      </c>
    </row>
    <row r="66" spans="1:47" x14ac:dyDescent="0.25">
      <c r="A66" s="217" t="s">
        <v>812</v>
      </c>
      <c r="B66" s="217" t="s">
        <v>830</v>
      </c>
      <c r="C66" s="123" t="s">
        <v>778</v>
      </c>
      <c r="D66" s="218">
        <f>S66/Config!A$40</f>
        <v>0</v>
      </c>
      <c r="E66" s="219">
        <f>T66/Config!B$40</f>
        <v>0</v>
      </c>
      <c r="F66" s="219">
        <f>U66/Config!C$40</f>
        <v>0</v>
      </c>
      <c r="G66" s="219">
        <f>V66/Config!D$40</f>
        <v>0</v>
      </c>
      <c r="H66" s="219">
        <f>W66/Config!E$40</f>
        <v>0</v>
      </c>
      <c r="I66" s="220">
        <v>0</v>
      </c>
      <c r="J66" s="220">
        <v>0</v>
      </c>
      <c r="K66" s="220">
        <v>704000</v>
      </c>
      <c r="L66" s="220">
        <v>704000</v>
      </c>
      <c r="M66" s="220">
        <v>704000</v>
      </c>
      <c r="N66" s="220">
        <v>704000</v>
      </c>
      <c r="O66" s="220">
        <v>704000</v>
      </c>
      <c r="P66" s="220">
        <v>704000</v>
      </c>
      <c r="Q66" s="220">
        <v>704000</v>
      </c>
      <c r="R66" s="221">
        <v>704000</v>
      </c>
      <c r="S66" s="222">
        <v>0</v>
      </c>
      <c r="T66" s="223">
        <v>0</v>
      </c>
      <c r="U66" s="223">
        <v>0</v>
      </c>
      <c r="V66" s="223">
        <v>0</v>
      </c>
      <c r="W66" s="223">
        <v>0</v>
      </c>
      <c r="X66" s="224">
        <f>I66*Config!F$40</f>
        <v>0</v>
      </c>
      <c r="Y66" s="224">
        <f>J66*Config!G$40</f>
        <v>0</v>
      </c>
      <c r="Z66" s="224">
        <f>K66*Config!H$40</f>
        <v>758130.99999999988</v>
      </c>
      <c r="AA66" s="224">
        <f>L66*Config!I$40</f>
        <v>777084.27499999979</v>
      </c>
      <c r="AB66" s="224">
        <f>M66*Config!J$40</f>
        <v>796511.38187499973</v>
      </c>
      <c r="AC66" s="224">
        <f>N66*Config!K$40</f>
        <v>816424.16642187466</v>
      </c>
      <c r="AD66" s="224">
        <f>O66*Config!L$40</f>
        <v>836834.77058242157</v>
      </c>
      <c r="AE66" s="224">
        <f>P66*Config!M$40</f>
        <v>857755.63984698209</v>
      </c>
      <c r="AF66" s="224">
        <f>Q66*Config!N$40</f>
        <v>879199.53084315651</v>
      </c>
      <c r="AG66" s="225">
        <f>R66*Config!O$40</f>
        <v>901179.51911423542</v>
      </c>
      <c r="AH66" s="226">
        <f t="shared" ref="AH66:AH129" si="7">SUM(I66:M66)</f>
        <v>2112000</v>
      </c>
      <c r="AI66" s="220">
        <f t="shared" ref="AI66:AI129" si="8">SUM(I66:R66)</f>
        <v>5632000</v>
      </c>
      <c r="AJ66" s="224">
        <f t="shared" ref="AJ66:AJ129" si="9">SUM(X66:AB66)</f>
        <v>2331726.6568749994</v>
      </c>
      <c r="AK66" s="225">
        <f t="shared" ref="AK66:AK129" si="10">SUM(X66:AG66)</f>
        <v>6623120.2836836698</v>
      </c>
      <c r="AL66" s="227">
        <f>IF(OR(SUM(X66:AG66)&lt;&gt;0,A66="EH"),INDEX(CASH!$B:$B,MATCH(A66,CASH!$A:$A,0)),"")</f>
        <v>290</v>
      </c>
      <c r="AM66" s="122">
        <f>AL66*VLOOKUP(C66,Config!$A$3:$C$9,3,FALSE)</f>
        <v>2900</v>
      </c>
      <c r="AN66" s="228">
        <f t="shared" ref="AN66:AN129" si="11">SUMIF($AM$2:$AM$418,"&gt;="&amp;AM66,$AJ$2:$AJ$418)/SUM($AJ$2:$AJ$418)</f>
        <v>0.59384754007178142</v>
      </c>
      <c r="AO66" s="122" t="str">
        <f>IF(ISERROR(VLOOKUP(A66,Config!$A$12:$A$32,1,FALSE)),LEFT(A66,2),"PRL")</f>
        <v>DS</v>
      </c>
      <c r="AP66" s="122" t="str">
        <f t="shared" ref="AP66:AP129" si="12">A66&amp;IF(LEFT(C66)="P",LOWER(MID(C66,11,1)),"")</f>
        <v>DS417m</v>
      </c>
      <c r="AQ66" s="163" t="s">
        <v>882</v>
      </c>
      <c r="AR66" s="229" t="s">
        <v>781</v>
      </c>
      <c r="AS66" s="367" t="str">
        <f>IF(ISERROR(VLOOKUP($A66,'RAB Cat Lookup'!$B$4:$E$351,2,FALSE))=TRUE,"Unallocated",VLOOKUP($A66,'RAB Cat Lookup'!$B$4:$E$351,2,FALSE))</f>
        <v>Std</v>
      </c>
      <c r="AT66" s="367" t="str">
        <f>IF(ISERROR(VLOOKUP($A66,'RAB Cat Lookup'!$B$4:$E$351,4,FALSE))=TRUE,"Unallocated",VLOOKUP($A66,'RAB Cat Lookup'!$B$4:$E$351,4,FALSE))</f>
        <v>Distribution lines and cables</v>
      </c>
      <c r="AU66" s="121" t="str">
        <f t="shared" si="6"/>
        <v/>
      </c>
    </row>
    <row r="67" spans="1:47" x14ac:dyDescent="0.25">
      <c r="A67" s="217" t="s">
        <v>812</v>
      </c>
      <c r="B67" s="217" t="s">
        <v>830</v>
      </c>
      <c r="C67" s="123" t="s">
        <v>777</v>
      </c>
      <c r="D67" s="218">
        <f>S67/Config!A$40</f>
        <v>0</v>
      </c>
      <c r="E67" s="219">
        <f>T67/Config!B$40</f>
        <v>0</v>
      </c>
      <c r="F67" s="219">
        <f>U67/Config!C$40</f>
        <v>0</v>
      </c>
      <c r="G67" s="219">
        <f>V67/Config!D$40</f>
        <v>0</v>
      </c>
      <c r="H67" s="219">
        <f>W67/Config!E$40</f>
        <v>0</v>
      </c>
      <c r="I67" s="220">
        <v>0</v>
      </c>
      <c r="J67" s="220">
        <v>0</v>
      </c>
      <c r="K67" s="220">
        <v>0</v>
      </c>
      <c r="L67" s="220">
        <v>0</v>
      </c>
      <c r="M67" s="220">
        <v>0</v>
      </c>
      <c r="N67" s="220">
        <v>0</v>
      </c>
      <c r="O67" s="220">
        <v>0</v>
      </c>
      <c r="P67" s="220">
        <v>220000</v>
      </c>
      <c r="Q67" s="220">
        <v>220000</v>
      </c>
      <c r="R67" s="221">
        <v>220000</v>
      </c>
      <c r="S67" s="222">
        <v>0</v>
      </c>
      <c r="T67" s="223">
        <v>0</v>
      </c>
      <c r="U67" s="223">
        <v>0</v>
      </c>
      <c r="V67" s="223">
        <v>0</v>
      </c>
      <c r="W67" s="223">
        <v>0</v>
      </c>
      <c r="X67" s="224">
        <f>I67*Config!F$40</f>
        <v>0</v>
      </c>
      <c r="Y67" s="224">
        <f>J67*Config!G$40</f>
        <v>0</v>
      </c>
      <c r="Z67" s="224">
        <f>K67*Config!H$40</f>
        <v>0</v>
      </c>
      <c r="AA67" s="224">
        <f>L67*Config!I$40</f>
        <v>0</v>
      </c>
      <c r="AB67" s="224">
        <f>M67*Config!J$40</f>
        <v>0</v>
      </c>
      <c r="AC67" s="224">
        <f>N67*Config!K$40</f>
        <v>0</v>
      </c>
      <c r="AD67" s="224">
        <f>O67*Config!L$40</f>
        <v>0</v>
      </c>
      <c r="AE67" s="224">
        <f>P67*Config!M$40</f>
        <v>268048.63745218189</v>
      </c>
      <c r="AF67" s="224">
        <f>Q67*Config!N$40</f>
        <v>274749.85338848637</v>
      </c>
      <c r="AG67" s="225">
        <f>R67*Config!O$40</f>
        <v>281618.59972319857</v>
      </c>
      <c r="AH67" s="226">
        <f t="shared" si="7"/>
        <v>0</v>
      </c>
      <c r="AI67" s="220">
        <f t="shared" si="8"/>
        <v>660000</v>
      </c>
      <c r="AJ67" s="224">
        <f t="shared" si="9"/>
        <v>0</v>
      </c>
      <c r="AK67" s="225">
        <f t="shared" si="10"/>
        <v>824417.09056386689</v>
      </c>
      <c r="AL67" s="227">
        <f>IF(OR(SUM(X67:AG67)&lt;&gt;0,A67="EH"),INDEX(CASH!$B:$B,MATCH(A67,CASH!$A:$A,0)),"")</f>
        <v>290</v>
      </c>
      <c r="AM67" s="122">
        <f>AL67*VLOOKUP(C67,Config!$A$3:$C$9,3,FALSE)</f>
        <v>1450</v>
      </c>
      <c r="AN67" s="228">
        <f t="shared" si="11"/>
        <v>0.92229427226873739</v>
      </c>
      <c r="AO67" s="122" t="str">
        <f>IF(ISERROR(VLOOKUP(A67,Config!$A$12:$A$32,1,FALSE)),LEFT(A67,2),"PRL")</f>
        <v>DS</v>
      </c>
      <c r="AP67" s="122" t="str">
        <f t="shared" si="12"/>
        <v>DS417l</v>
      </c>
      <c r="AQ67" s="163" t="s">
        <v>882</v>
      </c>
      <c r="AR67" s="229" t="s">
        <v>781</v>
      </c>
      <c r="AS67" s="367" t="str">
        <f>IF(ISERROR(VLOOKUP($A67,'RAB Cat Lookup'!$B$4:$E$351,2,FALSE))=TRUE,"Unallocated",VLOOKUP($A67,'RAB Cat Lookup'!$B$4:$E$351,2,FALSE))</f>
        <v>Std</v>
      </c>
      <c r="AT67" s="367" t="str">
        <f>IF(ISERROR(VLOOKUP($A67,'RAB Cat Lookup'!$B$4:$E$351,4,FALSE))=TRUE,"Unallocated",VLOOKUP($A67,'RAB Cat Lookup'!$B$4:$E$351,4,FALSE))</f>
        <v>Distribution lines and cables</v>
      </c>
      <c r="AU67" s="121" t="str">
        <f t="shared" ref="AU67:AU132" si="13">IF(AND(AT67=1,SUM(AI67&lt;&gt;0)),A67,"")</f>
        <v/>
      </c>
    </row>
    <row r="68" spans="1:47" x14ac:dyDescent="0.25">
      <c r="A68" s="217" t="s">
        <v>813</v>
      </c>
      <c r="B68" s="217" t="s">
        <v>1078</v>
      </c>
      <c r="C68" s="123" t="s">
        <v>512</v>
      </c>
      <c r="D68" s="218">
        <f>S68/Config!A$40</f>
        <v>0</v>
      </c>
      <c r="E68" s="219">
        <f>T68/Config!B$40</f>
        <v>0</v>
      </c>
      <c r="F68" s="219">
        <f>U68/Config!C$40</f>
        <v>0</v>
      </c>
      <c r="G68" s="219">
        <f>V68/Config!D$40</f>
        <v>227313.88099999982</v>
      </c>
      <c r="H68" s="219">
        <f>W68/Config!E$40</f>
        <v>3923342.5</v>
      </c>
      <c r="I68" s="220">
        <v>2609650</v>
      </c>
      <c r="J68" s="220">
        <v>2609650</v>
      </c>
      <c r="K68" s="220">
        <v>2609650</v>
      </c>
      <c r="L68" s="220">
        <v>2609650</v>
      </c>
      <c r="M68" s="220">
        <v>2609650</v>
      </c>
      <c r="N68" s="220">
        <v>2609650</v>
      </c>
      <c r="O68" s="220">
        <v>2609650</v>
      </c>
      <c r="P68" s="220">
        <v>2609650</v>
      </c>
      <c r="Q68" s="220">
        <v>2609650</v>
      </c>
      <c r="R68" s="221">
        <v>2609650</v>
      </c>
      <c r="S68" s="222">
        <v>0</v>
      </c>
      <c r="T68" s="223">
        <v>0</v>
      </c>
      <c r="U68" s="223">
        <v>0</v>
      </c>
      <c r="V68" s="223">
        <v>221769.63999999984</v>
      </c>
      <c r="W68" s="223">
        <v>3923342.5</v>
      </c>
      <c r="X68" s="224">
        <f>I68*Config!F$40</f>
        <v>2674891.25</v>
      </c>
      <c r="Y68" s="224">
        <f>J68*Config!G$40</f>
        <v>2741763.53125</v>
      </c>
      <c r="Z68" s="224">
        <f>K68*Config!H$40</f>
        <v>2810307.6195312496</v>
      </c>
      <c r="AA68" s="224">
        <f>L68*Config!I$40</f>
        <v>2880565.3100195308</v>
      </c>
      <c r="AB68" s="224">
        <f>M68*Config!J$40</f>
        <v>2952579.4427700187</v>
      </c>
      <c r="AC68" s="224">
        <f>N68*Config!K$40</f>
        <v>3026393.9288392691</v>
      </c>
      <c r="AD68" s="224">
        <f>O68*Config!L$40</f>
        <v>3102053.7770602508</v>
      </c>
      <c r="AE68" s="224">
        <f>P68*Config!M$40</f>
        <v>3179605.121486757</v>
      </c>
      <c r="AF68" s="224">
        <f>Q68*Config!N$40</f>
        <v>3259095.2495239251</v>
      </c>
      <c r="AG68" s="225">
        <f>R68*Config!O$40</f>
        <v>3340572.6307620234</v>
      </c>
      <c r="AH68" s="226">
        <f t="shared" si="7"/>
        <v>13048250</v>
      </c>
      <c r="AI68" s="220">
        <f t="shared" si="8"/>
        <v>26096500</v>
      </c>
      <c r="AJ68" s="224">
        <f t="shared" si="9"/>
        <v>14060107.153570799</v>
      </c>
      <c r="AK68" s="225">
        <f t="shared" si="10"/>
        <v>29967827.861243024</v>
      </c>
      <c r="AL68" s="227">
        <f>IF(OR(SUM(X68:AG68)&lt;&gt;0,A68="EH"),INDEX(CASH!$B:$B,MATCH(A68,CASH!$A:$A,0)),"")</f>
        <v>330</v>
      </c>
      <c r="AM68" s="122">
        <f>AL68*VLOOKUP(C68,Config!$A$3:$C$9,3,FALSE)</f>
        <v>4950</v>
      </c>
      <c r="AN68" s="228">
        <f t="shared" si="11"/>
        <v>0.12479849538211955</v>
      </c>
      <c r="AO68" s="122" t="str">
        <f>IF(ISERROR(VLOOKUP(A68,Config!$A$12:$A$32,1,FALSE)),LEFT(A68,2),"PRL")</f>
        <v>DS</v>
      </c>
      <c r="AP68" s="122" t="str">
        <f t="shared" si="12"/>
        <v>DS418s</v>
      </c>
      <c r="AQ68" s="163" t="s">
        <v>882</v>
      </c>
      <c r="AR68" s="229" t="s">
        <v>781</v>
      </c>
      <c r="AS68" s="367" t="str">
        <f>IF(ISERROR(VLOOKUP($A68,'RAB Cat Lookup'!$B$4:$E$351,2,FALSE))=TRUE,"Unallocated",VLOOKUP($A68,'RAB Cat Lookup'!$B$4:$E$351,2,FALSE))</f>
        <v>Std</v>
      </c>
      <c r="AT68" s="367" t="str">
        <f>IF(ISERROR(VLOOKUP($A68,'RAB Cat Lookup'!$B$4:$E$351,4,FALSE))=TRUE,"Unallocated",VLOOKUP($A68,'RAB Cat Lookup'!$B$4:$E$351,4,FALSE))</f>
        <v>Distribution lines and cables</v>
      </c>
      <c r="AU68" s="121" t="str">
        <f t="shared" si="13"/>
        <v/>
      </c>
    </row>
    <row r="69" spans="1:47" x14ac:dyDescent="0.25">
      <c r="A69" s="217" t="s">
        <v>915</v>
      </c>
      <c r="B69" s="217" t="s">
        <v>918</v>
      </c>
      <c r="C69" s="123" t="s">
        <v>512</v>
      </c>
      <c r="D69" s="218">
        <f>S69/Config!A$40</f>
        <v>0</v>
      </c>
      <c r="E69" s="219">
        <f>T69/Config!B$40</f>
        <v>0</v>
      </c>
      <c r="F69" s="219">
        <f>U69/Config!C$40</f>
        <v>0</v>
      </c>
      <c r="G69" s="219">
        <f>V69/Config!D$40</f>
        <v>0</v>
      </c>
      <c r="H69" s="219">
        <f>W69/Config!E$40</f>
        <v>0</v>
      </c>
      <c r="I69" s="220">
        <v>0</v>
      </c>
      <c r="J69" s="220">
        <v>0</v>
      </c>
      <c r="K69" s="220">
        <v>0</v>
      </c>
      <c r="L69" s="220">
        <v>0</v>
      </c>
      <c r="M69" s="220">
        <v>0</v>
      </c>
      <c r="N69" s="220">
        <v>0</v>
      </c>
      <c r="O69" s="220">
        <v>0</v>
      </c>
      <c r="P69" s="220">
        <v>3500000</v>
      </c>
      <c r="Q69" s="220">
        <v>7500000</v>
      </c>
      <c r="R69" s="221">
        <v>12000000</v>
      </c>
      <c r="S69" s="222">
        <v>0</v>
      </c>
      <c r="T69" s="223">
        <v>0</v>
      </c>
      <c r="U69" s="223">
        <v>0</v>
      </c>
      <c r="V69" s="223">
        <v>0</v>
      </c>
      <c r="W69" s="223">
        <v>0</v>
      </c>
      <c r="X69" s="224">
        <f>I69*Config!F$40</f>
        <v>0</v>
      </c>
      <c r="Y69" s="224">
        <f>J69*Config!G$40</f>
        <v>0</v>
      </c>
      <c r="Z69" s="224">
        <f>K69*Config!H$40</f>
        <v>0</v>
      </c>
      <c r="AA69" s="224">
        <f>L69*Config!I$40</f>
        <v>0</v>
      </c>
      <c r="AB69" s="224">
        <f>M69*Config!J$40</f>
        <v>0</v>
      </c>
      <c r="AC69" s="224">
        <f>N69*Config!K$40</f>
        <v>0</v>
      </c>
      <c r="AD69" s="224">
        <f>O69*Config!L$40</f>
        <v>0</v>
      </c>
      <c r="AE69" s="224">
        <f>P69*Config!M$40</f>
        <v>4264410.1412847117</v>
      </c>
      <c r="AF69" s="224">
        <f>Q69*Config!N$40</f>
        <v>9366472.2746074907</v>
      </c>
      <c r="AG69" s="225">
        <f>R69*Config!O$40</f>
        <v>15361014.530356284</v>
      </c>
      <c r="AH69" s="226">
        <f t="shared" si="7"/>
        <v>0</v>
      </c>
      <c r="AI69" s="220">
        <f t="shared" si="8"/>
        <v>23000000</v>
      </c>
      <c r="AJ69" s="224">
        <f t="shared" si="9"/>
        <v>0</v>
      </c>
      <c r="AK69" s="225">
        <f t="shared" si="10"/>
        <v>28991896.946248487</v>
      </c>
      <c r="AL69" s="227">
        <f>IF(OR(SUM(X69:AG69)&lt;&gt;0,A69="EH"),INDEX(CASH!$B:$B,MATCH(A69,CASH!$A:$A,0)),"")</f>
        <v>180</v>
      </c>
      <c r="AM69" s="122">
        <f>AL69*VLOOKUP(C69,Config!$A$3:$C$9,3,FALSE)</f>
        <v>2700</v>
      </c>
      <c r="AN69" s="228">
        <f t="shared" si="11"/>
        <v>0.66070548673632656</v>
      </c>
      <c r="AO69" s="122" t="str">
        <f>IF(ISERROR(VLOOKUP(A69,Config!$A$12:$A$32,1,FALSE)),LEFT(A69,2),"PRL")</f>
        <v>DS</v>
      </c>
      <c r="AP69" s="122" t="str">
        <f t="shared" si="12"/>
        <v>DS420s</v>
      </c>
      <c r="AQ69" s="163" t="s">
        <v>882</v>
      </c>
      <c r="AR69" s="229" t="s">
        <v>781</v>
      </c>
      <c r="AS69" s="367" t="str">
        <f>IF(ISERROR(VLOOKUP($A69,'RAB Cat Lookup'!$B$4:$E$351,2,FALSE))=TRUE,"Unallocated",VLOOKUP($A69,'RAB Cat Lookup'!$B$4:$E$351,2,FALSE))</f>
        <v>Unallocated</v>
      </c>
      <c r="AT69" s="367" t="str">
        <f>IF(ISERROR(VLOOKUP($A69,'RAB Cat Lookup'!$B$4:$E$351,4,FALSE))=TRUE,"Unallocated",VLOOKUP($A69,'RAB Cat Lookup'!$B$4:$E$351,4,FALSE))</f>
        <v>Unallocated</v>
      </c>
      <c r="AU69" s="121" t="str">
        <f t="shared" si="13"/>
        <v/>
      </c>
    </row>
    <row r="70" spans="1:47" x14ac:dyDescent="0.25">
      <c r="A70" s="217" t="s">
        <v>915</v>
      </c>
      <c r="B70" s="217" t="s">
        <v>918</v>
      </c>
      <c r="C70" s="123" t="s">
        <v>778</v>
      </c>
      <c r="D70" s="218">
        <f>S70/Config!A$40</f>
        <v>0</v>
      </c>
      <c r="E70" s="219">
        <f>T70/Config!B$40</f>
        <v>0</v>
      </c>
      <c r="F70" s="219">
        <f>U70/Config!C$40</f>
        <v>0</v>
      </c>
      <c r="G70" s="219">
        <f>V70/Config!D$40</f>
        <v>0</v>
      </c>
      <c r="H70" s="219">
        <f>W70/Config!E$40</f>
        <v>0</v>
      </c>
      <c r="I70" s="220">
        <v>0</v>
      </c>
      <c r="J70" s="220">
        <v>0</v>
      </c>
      <c r="K70" s="220">
        <v>0</v>
      </c>
      <c r="L70" s="220">
        <v>0</v>
      </c>
      <c r="M70" s="220">
        <v>0</v>
      </c>
      <c r="N70" s="220">
        <v>0</v>
      </c>
      <c r="O70" s="220">
        <v>0</v>
      </c>
      <c r="P70" s="220">
        <v>500000</v>
      </c>
      <c r="Q70" s="220">
        <v>900000</v>
      </c>
      <c r="R70" s="221">
        <v>1500000</v>
      </c>
      <c r="S70" s="222">
        <v>0</v>
      </c>
      <c r="T70" s="223">
        <v>0</v>
      </c>
      <c r="U70" s="223">
        <v>0</v>
      </c>
      <c r="V70" s="223">
        <v>0</v>
      </c>
      <c r="W70" s="223">
        <v>0</v>
      </c>
      <c r="X70" s="224">
        <f>I70*Config!F$40</f>
        <v>0</v>
      </c>
      <c r="Y70" s="224">
        <f>J70*Config!G$40</f>
        <v>0</v>
      </c>
      <c r="Z70" s="224">
        <f>K70*Config!H$40</f>
        <v>0</v>
      </c>
      <c r="AA70" s="224">
        <f>L70*Config!I$40</f>
        <v>0</v>
      </c>
      <c r="AB70" s="224">
        <f>M70*Config!J$40</f>
        <v>0</v>
      </c>
      <c r="AC70" s="224">
        <f>N70*Config!K$40</f>
        <v>0</v>
      </c>
      <c r="AD70" s="224">
        <f>O70*Config!L$40</f>
        <v>0</v>
      </c>
      <c r="AE70" s="224">
        <f>P70*Config!M$40</f>
        <v>609201.44875495881</v>
      </c>
      <c r="AF70" s="224">
        <f>Q70*Config!N$40</f>
        <v>1123976.6729528988</v>
      </c>
      <c r="AG70" s="225">
        <f>R70*Config!O$40</f>
        <v>1920126.8162945355</v>
      </c>
      <c r="AH70" s="226">
        <f t="shared" si="7"/>
        <v>0</v>
      </c>
      <c r="AI70" s="220">
        <f t="shared" si="8"/>
        <v>2900000</v>
      </c>
      <c r="AJ70" s="224">
        <f t="shared" si="9"/>
        <v>0</v>
      </c>
      <c r="AK70" s="225">
        <f t="shared" si="10"/>
        <v>3653304.9380023931</v>
      </c>
      <c r="AL70" s="227">
        <f>IF(OR(SUM(X70:AG70)&lt;&gt;0,A70="EH"),INDEX(CASH!$B:$B,MATCH(A70,CASH!$A:$A,0)),"")</f>
        <v>180</v>
      </c>
      <c r="AM70" s="122">
        <f>AL70*VLOOKUP(C70,Config!$A$3:$C$9,3,FALSE)</f>
        <v>1800</v>
      </c>
      <c r="AN70" s="228">
        <f t="shared" si="11"/>
        <v>0.81856625251358184</v>
      </c>
      <c r="AO70" s="122" t="str">
        <f>IF(ISERROR(VLOOKUP(A70,Config!$A$12:$A$32,1,FALSE)),LEFT(A70,2),"PRL")</f>
        <v>DS</v>
      </c>
      <c r="AP70" s="122" t="str">
        <f t="shared" si="12"/>
        <v>DS420m</v>
      </c>
      <c r="AQ70" s="163" t="s">
        <v>882</v>
      </c>
      <c r="AR70" s="229" t="s">
        <v>781</v>
      </c>
      <c r="AS70" s="367" t="str">
        <f>IF(ISERROR(VLOOKUP($A70,'RAB Cat Lookup'!$B$4:$E$351,2,FALSE))=TRUE,"Unallocated",VLOOKUP($A70,'RAB Cat Lookup'!$B$4:$E$351,2,FALSE))</f>
        <v>Unallocated</v>
      </c>
      <c r="AT70" s="367" t="str">
        <f>IF(ISERROR(VLOOKUP($A70,'RAB Cat Lookup'!$B$4:$E$351,4,FALSE))=TRUE,"Unallocated",VLOOKUP($A70,'RAB Cat Lookup'!$B$4:$E$351,4,FALSE))</f>
        <v>Unallocated</v>
      </c>
      <c r="AU70" s="121" t="str">
        <f t="shared" si="13"/>
        <v/>
      </c>
    </row>
    <row r="71" spans="1:47" x14ac:dyDescent="0.25">
      <c r="A71" s="217" t="s">
        <v>915</v>
      </c>
      <c r="B71" s="217" t="s">
        <v>918</v>
      </c>
      <c r="C71" s="123" t="s">
        <v>777</v>
      </c>
      <c r="D71" s="218">
        <f>S71/Config!A$40</f>
        <v>0</v>
      </c>
      <c r="E71" s="219">
        <f>T71/Config!B$40</f>
        <v>0</v>
      </c>
      <c r="F71" s="219">
        <f>U71/Config!C$40</f>
        <v>0</v>
      </c>
      <c r="G71" s="219">
        <f>V71/Config!D$40</f>
        <v>0</v>
      </c>
      <c r="H71" s="219">
        <f>W71/Config!E$40</f>
        <v>0</v>
      </c>
      <c r="I71" s="220">
        <v>0</v>
      </c>
      <c r="J71" s="220">
        <v>0</v>
      </c>
      <c r="K71" s="220">
        <v>0</v>
      </c>
      <c r="L71" s="220">
        <v>0</v>
      </c>
      <c r="M71" s="220">
        <v>0</v>
      </c>
      <c r="N71" s="220">
        <v>0</v>
      </c>
      <c r="O71" s="220">
        <v>0</v>
      </c>
      <c r="P71" s="220">
        <v>500000</v>
      </c>
      <c r="Q71" s="220">
        <v>900000</v>
      </c>
      <c r="R71" s="221">
        <v>1500000</v>
      </c>
      <c r="S71" s="222">
        <v>0</v>
      </c>
      <c r="T71" s="223">
        <v>0</v>
      </c>
      <c r="U71" s="223">
        <v>0</v>
      </c>
      <c r="V71" s="223">
        <v>0</v>
      </c>
      <c r="W71" s="223">
        <v>0</v>
      </c>
      <c r="X71" s="224">
        <f>I71*Config!F$40</f>
        <v>0</v>
      </c>
      <c r="Y71" s="224">
        <f>J71*Config!G$40</f>
        <v>0</v>
      </c>
      <c r="Z71" s="224">
        <f>K71*Config!H$40</f>
        <v>0</v>
      </c>
      <c r="AA71" s="224">
        <f>L71*Config!I$40</f>
        <v>0</v>
      </c>
      <c r="AB71" s="224">
        <f>M71*Config!J$40</f>
        <v>0</v>
      </c>
      <c r="AC71" s="224">
        <f>N71*Config!K$40</f>
        <v>0</v>
      </c>
      <c r="AD71" s="224">
        <f>O71*Config!L$40</f>
        <v>0</v>
      </c>
      <c r="AE71" s="224">
        <f>P71*Config!M$40</f>
        <v>609201.44875495881</v>
      </c>
      <c r="AF71" s="224">
        <f>Q71*Config!N$40</f>
        <v>1123976.6729528988</v>
      </c>
      <c r="AG71" s="225">
        <f>R71*Config!O$40</f>
        <v>1920126.8162945355</v>
      </c>
      <c r="AH71" s="226">
        <f t="shared" si="7"/>
        <v>0</v>
      </c>
      <c r="AI71" s="220">
        <f t="shared" si="8"/>
        <v>2900000</v>
      </c>
      <c r="AJ71" s="224">
        <f t="shared" si="9"/>
        <v>0</v>
      </c>
      <c r="AK71" s="225">
        <f t="shared" si="10"/>
        <v>3653304.9380023931</v>
      </c>
      <c r="AL71" s="227">
        <f>IF(OR(SUM(X71:AG71)&lt;&gt;0,A71="EH"),INDEX(CASH!$B:$B,MATCH(A71,CASH!$A:$A,0)),"")</f>
        <v>180</v>
      </c>
      <c r="AM71" s="122">
        <f>AL71*VLOOKUP(C71,Config!$A$3:$C$9,3,FALSE)</f>
        <v>900</v>
      </c>
      <c r="AN71" s="228">
        <f t="shared" si="11"/>
        <v>0.97413197299614496</v>
      </c>
      <c r="AO71" s="122" t="str">
        <f>IF(ISERROR(VLOOKUP(A71,Config!$A$12:$A$32,1,FALSE)),LEFT(A71,2),"PRL")</f>
        <v>DS</v>
      </c>
      <c r="AP71" s="122" t="str">
        <f t="shared" si="12"/>
        <v>DS420l</v>
      </c>
      <c r="AQ71" s="163" t="s">
        <v>882</v>
      </c>
      <c r="AR71" s="229" t="s">
        <v>781</v>
      </c>
      <c r="AS71" s="367" t="str">
        <f>IF(ISERROR(VLOOKUP($A71,'RAB Cat Lookup'!$B$4:$E$351,2,FALSE))=TRUE,"Unallocated",VLOOKUP($A71,'RAB Cat Lookup'!$B$4:$E$351,2,FALSE))</f>
        <v>Unallocated</v>
      </c>
      <c r="AT71" s="367" t="str">
        <f>IF(ISERROR(VLOOKUP($A71,'RAB Cat Lookup'!$B$4:$E$351,4,FALSE))=TRUE,"Unallocated",VLOOKUP($A71,'RAB Cat Lookup'!$B$4:$E$351,4,FALSE))</f>
        <v>Unallocated</v>
      </c>
      <c r="AU71" s="121" t="str">
        <f t="shared" si="13"/>
        <v/>
      </c>
    </row>
    <row r="72" spans="1:47" x14ac:dyDescent="0.25">
      <c r="A72" s="217" t="s">
        <v>1077</v>
      </c>
      <c r="B72" s="217" t="s">
        <v>1079</v>
      </c>
      <c r="C72" s="123" t="s">
        <v>512</v>
      </c>
      <c r="D72" s="218">
        <f>S72/Config!A$40</f>
        <v>0</v>
      </c>
      <c r="E72" s="219">
        <f>T72/Config!B$40</f>
        <v>0</v>
      </c>
      <c r="F72" s="219">
        <f>U72/Config!C$40</f>
        <v>0</v>
      </c>
      <c r="G72" s="219">
        <f>V72/Config!D$40</f>
        <v>195642.63149999964</v>
      </c>
      <c r="H72" s="219">
        <f>W72/Config!E$40</f>
        <v>3793027.4690000005</v>
      </c>
      <c r="I72" s="220">
        <v>3248430</v>
      </c>
      <c r="J72" s="220">
        <v>3248430</v>
      </c>
      <c r="K72" s="220">
        <v>3248430</v>
      </c>
      <c r="L72" s="220">
        <v>3248430</v>
      </c>
      <c r="M72" s="220">
        <v>3248430</v>
      </c>
      <c r="N72" s="220">
        <v>3248430</v>
      </c>
      <c r="O72" s="220">
        <v>3248430</v>
      </c>
      <c r="P72" s="220">
        <v>3248430</v>
      </c>
      <c r="Q72" s="220">
        <v>3248430</v>
      </c>
      <c r="R72" s="221">
        <v>3248430</v>
      </c>
      <c r="S72" s="222">
        <v>0</v>
      </c>
      <c r="T72" s="223">
        <v>0</v>
      </c>
      <c r="U72" s="223">
        <v>0</v>
      </c>
      <c r="V72" s="223">
        <v>190870.85999999967</v>
      </c>
      <c r="W72" s="223">
        <v>3793027.4690000005</v>
      </c>
      <c r="X72" s="224">
        <f>I72*Config!F$40</f>
        <v>3329640.7499999995</v>
      </c>
      <c r="Y72" s="224">
        <f>J72*Config!G$40</f>
        <v>3412881.7687499998</v>
      </c>
      <c r="Z72" s="224">
        <f>K72*Config!H$40</f>
        <v>3498203.8129687496</v>
      </c>
      <c r="AA72" s="224">
        <f>L72*Config!I$40</f>
        <v>3585658.9082929678</v>
      </c>
      <c r="AB72" s="224">
        <f>M72*Config!J$40</f>
        <v>3675300.381000292</v>
      </c>
      <c r="AC72" s="224">
        <f>N72*Config!K$40</f>
        <v>3767182.8905252987</v>
      </c>
      <c r="AD72" s="224">
        <f>O72*Config!L$40</f>
        <v>3861362.4627884314</v>
      </c>
      <c r="AE72" s="224">
        <f>P72*Config!M$40</f>
        <v>3957896.5243581422</v>
      </c>
      <c r="AF72" s="224">
        <f>Q72*Config!N$40</f>
        <v>4056843.937467095</v>
      </c>
      <c r="AG72" s="225">
        <f>R72*Config!O$40</f>
        <v>4158265.0359037723</v>
      </c>
      <c r="AH72" s="226">
        <f t="shared" si="7"/>
        <v>16242150</v>
      </c>
      <c r="AI72" s="220">
        <f t="shared" si="8"/>
        <v>32484300</v>
      </c>
      <c r="AJ72" s="224">
        <f t="shared" si="9"/>
        <v>17501685.62101201</v>
      </c>
      <c r="AK72" s="225">
        <f t="shared" si="10"/>
        <v>37303236.47205475</v>
      </c>
      <c r="AL72" s="227">
        <f>IF(OR(SUM(X72:AG72)&lt;&gt;0,A72="EH"),INDEX(CASH!$B:$B,MATCH(A72,CASH!$A:$A,0)),"")</f>
        <v>330</v>
      </c>
      <c r="AM72" s="122">
        <f>AL72*VLOOKUP(C72,Config!$A$3:$C$9,3,FALSE)</f>
        <v>4950</v>
      </c>
      <c r="AN72" s="228">
        <f t="shared" si="11"/>
        <v>0.12479849538211955</v>
      </c>
      <c r="AO72" s="122" t="str">
        <f>IF(ISERROR(VLOOKUP(A72,Config!$A$12:$A$32,1,FALSE)),LEFT(A72,2),"PRL")</f>
        <v>DS</v>
      </c>
      <c r="AP72" s="122" t="str">
        <f t="shared" si="12"/>
        <v>DS421s</v>
      </c>
      <c r="AQ72" s="163" t="s">
        <v>882</v>
      </c>
      <c r="AR72" s="229" t="s">
        <v>781</v>
      </c>
      <c r="AS72" s="367" t="str">
        <f>IF(ISERROR(VLOOKUP($A72,'RAB Cat Lookup'!$B$4:$E$351,2,FALSE))=TRUE,"Unallocated",VLOOKUP($A72,'RAB Cat Lookup'!$B$4:$E$351,2,FALSE))</f>
        <v>Std</v>
      </c>
      <c r="AT72" s="367" t="str">
        <f>IF(ISERROR(VLOOKUP($A72,'RAB Cat Lookup'!$B$4:$E$351,4,FALSE))=TRUE,"Unallocated",VLOOKUP($A72,'RAB Cat Lookup'!$B$4:$E$351,4,FALSE))</f>
        <v>Distribution lines and cables</v>
      </c>
      <c r="AU72" s="121" t="str">
        <f t="shared" si="13"/>
        <v/>
      </c>
    </row>
    <row r="73" spans="1:47" x14ac:dyDescent="0.25">
      <c r="A73" s="217" t="s">
        <v>735</v>
      </c>
      <c r="B73" s="217" t="s">
        <v>742</v>
      </c>
      <c r="C73" s="123" t="s">
        <v>512</v>
      </c>
      <c r="D73" s="218">
        <f>S73/Config!A$40</f>
        <v>0</v>
      </c>
      <c r="E73" s="219">
        <f>T73/Config!B$40</f>
        <v>0</v>
      </c>
      <c r="F73" s="219">
        <f>U73/Config!C$40</f>
        <v>0</v>
      </c>
      <c r="G73" s="219">
        <f>V73/Config!D$40</f>
        <v>79748.023749999993</v>
      </c>
      <c r="H73" s="219">
        <f>W73/Config!E$40</f>
        <v>700000</v>
      </c>
      <c r="I73" s="220">
        <v>2152731</v>
      </c>
      <c r="J73" s="220">
        <v>2206549</v>
      </c>
      <c r="K73" s="220">
        <v>2261713</v>
      </c>
      <c r="L73" s="220">
        <v>2318255</v>
      </c>
      <c r="M73" s="220">
        <v>2376212</v>
      </c>
      <c r="N73" s="220">
        <v>2376212</v>
      </c>
      <c r="O73" s="220">
        <v>2376212</v>
      </c>
      <c r="P73" s="220">
        <v>2376212</v>
      </c>
      <c r="Q73" s="220">
        <v>2376212</v>
      </c>
      <c r="R73" s="221">
        <v>2558920</v>
      </c>
      <c r="S73" s="222">
        <v>0</v>
      </c>
      <c r="T73" s="223">
        <v>0</v>
      </c>
      <c r="U73" s="223">
        <v>0</v>
      </c>
      <c r="V73" s="223">
        <v>77802.95</v>
      </c>
      <c r="W73" s="223">
        <v>700000</v>
      </c>
      <c r="X73" s="224">
        <f>I73*Config!F$40</f>
        <v>2206549.2749999999</v>
      </c>
      <c r="Y73" s="224">
        <f>J73*Config!G$40</f>
        <v>2318255.5431249999</v>
      </c>
      <c r="Z73" s="224">
        <f>K73*Config!H$40</f>
        <v>2435617.5261406247</v>
      </c>
      <c r="AA73" s="224">
        <f>L73*Config!I$40</f>
        <v>2558919.7527558589</v>
      </c>
      <c r="AB73" s="224">
        <f>M73*Config!J$40</f>
        <v>2688465.7723692572</v>
      </c>
      <c r="AC73" s="224">
        <f>N73*Config!K$40</f>
        <v>2755677.4166784883</v>
      </c>
      <c r="AD73" s="224">
        <f>O73*Config!L$40</f>
        <v>2824569.3520954507</v>
      </c>
      <c r="AE73" s="224">
        <f>P73*Config!M$40</f>
        <v>2895183.5858978364</v>
      </c>
      <c r="AF73" s="224">
        <f>Q73*Config!N$40</f>
        <v>2967563.1755452822</v>
      </c>
      <c r="AG73" s="225">
        <f>R73*Config!O$40</f>
        <v>3275633.941834942</v>
      </c>
      <c r="AH73" s="226">
        <f t="shared" si="7"/>
        <v>11315460</v>
      </c>
      <c r="AI73" s="220">
        <f t="shared" si="8"/>
        <v>23379228</v>
      </c>
      <c r="AJ73" s="224">
        <f t="shared" si="9"/>
        <v>12207807.869390741</v>
      </c>
      <c r="AK73" s="225">
        <f t="shared" si="10"/>
        <v>26926435.341442741</v>
      </c>
      <c r="AL73" s="227">
        <f>IF(OR(SUM(X73:AG73)&lt;&gt;0,A73="EH"),INDEX(CASH!$B:$B,MATCH(A73,CASH!$A:$A,0)),"")</f>
        <v>170</v>
      </c>
      <c r="AM73" s="122">
        <f>AL73*VLOOKUP(C73,Config!$A$3:$C$9,3,FALSE)</f>
        <v>2550</v>
      </c>
      <c r="AN73" s="228">
        <f t="shared" si="11"/>
        <v>0.682557746962834</v>
      </c>
      <c r="AO73" s="122" t="str">
        <f>IF(ISERROR(VLOOKUP(A73,Config!$A$12:$A$32,1,FALSE)),LEFT(A73,2),"PRL")</f>
        <v>DU</v>
      </c>
      <c r="AP73" s="122" t="str">
        <f t="shared" si="12"/>
        <v>DUs</v>
      </c>
      <c r="AQ73" s="163" t="s">
        <v>1094</v>
      </c>
      <c r="AR73" s="229" t="s">
        <v>781</v>
      </c>
      <c r="AS73" s="367" t="str">
        <f>IF(ISERROR(VLOOKUP($A73,'RAB Cat Lookup'!$B$4:$E$351,2,FALSE))=TRUE,"Unallocated",VLOOKUP($A73,'RAB Cat Lookup'!$B$4:$E$351,2,FALSE))</f>
        <v>Std</v>
      </c>
      <c r="AT73" s="367" t="str">
        <f>IF(ISERROR(VLOOKUP($A73,'RAB Cat Lookup'!$B$4:$E$351,4,FALSE))=TRUE,"Unallocated",VLOOKUP($A73,'RAB Cat Lookup'!$B$4:$E$351,4,FALSE))</f>
        <v>Distribution lines and cables</v>
      </c>
      <c r="AU73" s="121" t="str">
        <f t="shared" si="13"/>
        <v/>
      </c>
    </row>
    <row r="74" spans="1:47" x14ac:dyDescent="0.25">
      <c r="A74" s="217" t="s">
        <v>195</v>
      </c>
      <c r="B74" s="217" t="s">
        <v>299</v>
      </c>
      <c r="C74" s="123" t="s">
        <v>512</v>
      </c>
      <c r="D74" s="218">
        <f>S74/Config!A$40</f>
        <v>71964.560513570294</v>
      </c>
      <c r="E74" s="219">
        <f>T74/Config!B$40</f>
        <v>120698.98890953124</v>
      </c>
      <c r="F74" s="219">
        <f>U74/Config!C$40</f>
        <v>857741.80687500001</v>
      </c>
      <c r="G74" s="219">
        <f>V74/Config!D$40</f>
        <v>3065208.0109999985</v>
      </c>
      <c r="H74" s="219">
        <f>W74/Config!E$40</f>
        <v>11928177.609999999</v>
      </c>
      <c r="I74" s="220">
        <v>8585366</v>
      </c>
      <c r="J74" s="220">
        <v>3616895</v>
      </c>
      <c r="K74" s="220">
        <v>92860</v>
      </c>
      <c r="L74" s="220">
        <v>0</v>
      </c>
      <c r="M74" s="220">
        <v>0</v>
      </c>
      <c r="N74" s="220">
        <v>0</v>
      </c>
      <c r="O74" s="220">
        <v>0</v>
      </c>
      <c r="P74" s="220">
        <v>0</v>
      </c>
      <c r="Q74" s="220">
        <v>0</v>
      </c>
      <c r="R74" s="221">
        <v>0</v>
      </c>
      <c r="S74" s="222">
        <v>65196.340000000004</v>
      </c>
      <c r="T74" s="223">
        <v>112081.01000000001</v>
      </c>
      <c r="U74" s="223">
        <v>816411</v>
      </c>
      <c r="V74" s="223">
        <v>2990446.8399999989</v>
      </c>
      <c r="W74" s="223">
        <v>11928177.609999999</v>
      </c>
      <c r="X74" s="224">
        <f>I74*Config!F$40</f>
        <v>8800000.1499999985</v>
      </c>
      <c r="Y74" s="224">
        <f>J74*Config!G$40</f>
        <v>3800000.3093749997</v>
      </c>
      <c r="Z74" s="224">
        <f>K74*Config!H$40</f>
        <v>100000.06343749999</v>
      </c>
      <c r="AA74" s="224">
        <f>L74*Config!I$40</f>
        <v>0</v>
      </c>
      <c r="AB74" s="224">
        <f>M74*Config!J$40</f>
        <v>0</v>
      </c>
      <c r="AC74" s="224">
        <f>N74*Config!K$40</f>
        <v>0</v>
      </c>
      <c r="AD74" s="224">
        <f>O74*Config!L$40</f>
        <v>0</v>
      </c>
      <c r="AE74" s="224">
        <f>P74*Config!M$40</f>
        <v>0</v>
      </c>
      <c r="AF74" s="224">
        <f>Q74*Config!N$40</f>
        <v>0</v>
      </c>
      <c r="AG74" s="225">
        <f>R74*Config!O$40</f>
        <v>0</v>
      </c>
      <c r="AH74" s="226">
        <f t="shared" si="7"/>
        <v>12295121</v>
      </c>
      <c r="AI74" s="220">
        <f t="shared" si="8"/>
        <v>12295121</v>
      </c>
      <c r="AJ74" s="224">
        <f t="shared" si="9"/>
        <v>12700000.522812497</v>
      </c>
      <c r="AK74" s="225">
        <f t="shared" si="10"/>
        <v>12700000.522812497</v>
      </c>
      <c r="AL74" s="227">
        <f>IF(OR(SUM(X74:AG74)&lt;&gt;0,A74="EH"),INDEX(CASH!$B:$B,MATCH(A74,CASH!$A:$A,0)),"")</f>
        <v>260</v>
      </c>
      <c r="AM74" s="122">
        <f>AL74*VLOOKUP(C74,Config!$A$3:$C$9,3,FALSE)</f>
        <v>3900</v>
      </c>
      <c r="AN74" s="228">
        <f t="shared" si="11"/>
        <v>0.38299694447210186</v>
      </c>
      <c r="AO74" s="122" t="str">
        <f>IF(ISERROR(VLOOKUP(A74,Config!$A$12:$A$32,1,FALSE)),LEFT(A74,2),"PRL")</f>
        <v>EF</v>
      </c>
      <c r="AP74" s="122" t="str">
        <f t="shared" si="12"/>
        <v>EF001s</v>
      </c>
      <c r="AQ74" s="163" t="s">
        <v>684</v>
      </c>
      <c r="AR74" s="229" t="s">
        <v>781</v>
      </c>
      <c r="AS74" s="367" t="str">
        <f>IF(ISERROR(VLOOKUP($A74,'RAB Cat Lookup'!$B$4:$E$351,2,FALSE))=TRUE,"Unallocated",VLOOKUP($A74,'RAB Cat Lookup'!$B$4:$E$351,2,FALSE))</f>
        <v>Std</v>
      </c>
      <c r="AT74" s="367" t="str">
        <f>IF(ISERROR(VLOOKUP($A74,'RAB Cat Lookup'!$B$4:$E$351,4,FALSE))=TRUE,"Unallocated",VLOOKUP($A74,'RAB Cat Lookup'!$B$4:$E$351,4,FALSE))</f>
        <v>Communications</v>
      </c>
      <c r="AU74" s="121" t="str">
        <f t="shared" si="13"/>
        <v/>
      </c>
    </row>
    <row r="75" spans="1:47" x14ac:dyDescent="0.25">
      <c r="A75" s="217" t="s">
        <v>196</v>
      </c>
      <c r="B75" s="217" t="s">
        <v>300</v>
      </c>
      <c r="C75" s="123" t="s">
        <v>512</v>
      </c>
      <c r="D75" s="218">
        <f>S75/Config!A$40</f>
        <v>254503.37865917958</v>
      </c>
      <c r="E75" s="219">
        <f>T75/Config!B$40</f>
        <v>449660.51570765616</v>
      </c>
      <c r="F75" s="219">
        <f>U75/Config!C$40</f>
        <v>435221.40625</v>
      </c>
      <c r="G75" s="219">
        <f>V75/Config!D$40</f>
        <v>610515.9940000003</v>
      </c>
      <c r="H75" s="219">
        <f>W75/Config!E$40</f>
        <v>505504.11</v>
      </c>
      <c r="I75" s="220">
        <v>500000</v>
      </c>
      <c r="J75" s="220">
        <v>500000</v>
      </c>
      <c r="K75" s="220">
        <v>2000000</v>
      </c>
      <c r="L75" s="220">
        <v>2000000</v>
      </c>
      <c r="M75" s="220">
        <v>2000000</v>
      </c>
      <c r="N75" s="220">
        <v>2000000</v>
      </c>
      <c r="O75" s="220">
        <v>2000000</v>
      </c>
      <c r="P75" s="220">
        <v>2000000</v>
      </c>
      <c r="Q75" s="220">
        <v>2000000</v>
      </c>
      <c r="R75" s="221">
        <v>2000000</v>
      </c>
      <c r="S75" s="222">
        <v>230567.49999999997</v>
      </c>
      <c r="T75" s="223">
        <v>417554.49</v>
      </c>
      <c r="U75" s="223">
        <v>414250</v>
      </c>
      <c r="V75" s="223">
        <v>595625.36000000034</v>
      </c>
      <c r="W75" s="223">
        <v>505504.11</v>
      </c>
      <c r="X75" s="224">
        <f>I75*Config!F$40</f>
        <v>512499.99999999994</v>
      </c>
      <c r="Y75" s="224">
        <f>J75*Config!G$40</f>
        <v>525312.5</v>
      </c>
      <c r="Z75" s="224">
        <f>K75*Config!H$40</f>
        <v>2153781.2499999995</v>
      </c>
      <c r="AA75" s="224">
        <f>L75*Config!I$40</f>
        <v>2207625.7812499995</v>
      </c>
      <c r="AB75" s="224">
        <f>M75*Config!J$40</f>
        <v>2262816.4257812495</v>
      </c>
      <c r="AC75" s="224">
        <f>N75*Config!K$40</f>
        <v>2319386.8364257803</v>
      </c>
      <c r="AD75" s="224">
        <f>O75*Config!L$40</f>
        <v>2377371.5073364251</v>
      </c>
      <c r="AE75" s="224">
        <f>P75*Config!M$40</f>
        <v>2436805.7950198352</v>
      </c>
      <c r="AF75" s="224">
        <f>Q75*Config!N$40</f>
        <v>2497725.9398953309</v>
      </c>
      <c r="AG75" s="225">
        <f>R75*Config!O$40</f>
        <v>2560169.088392714</v>
      </c>
      <c r="AH75" s="226">
        <f t="shared" si="7"/>
        <v>7000000</v>
      </c>
      <c r="AI75" s="220">
        <f t="shared" si="8"/>
        <v>17000000</v>
      </c>
      <c r="AJ75" s="224">
        <f t="shared" si="9"/>
        <v>7662035.9570312481</v>
      </c>
      <c r="AK75" s="225">
        <f t="shared" si="10"/>
        <v>19853495.124101333</v>
      </c>
      <c r="AL75" s="227">
        <f>IF(OR(SUM(X75:AG75)&lt;&gt;0,A75="EH"),INDEX(CASH!$B:$B,MATCH(A75,CASH!$A:$A,0)),"")</f>
        <v>230</v>
      </c>
      <c r="AM75" s="122">
        <f>AL75*VLOOKUP(C75,Config!$A$3:$C$9,3,FALSE)</f>
        <v>3450</v>
      </c>
      <c r="AN75" s="228">
        <f t="shared" si="11"/>
        <v>0.50978789955113346</v>
      </c>
      <c r="AO75" s="122" t="str">
        <f>IF(ISERROR(VLOOKUP(A75,Config!$A$12:$A$32,1,FALSE)),LEFT(A75,2),"PRL")</f>
        <v>EF</v>
      </c>
      <c r="AP75" s="122" t="str">
        <f t="shared" si="12"/>
        <v>EF002s</v>
      </c>
      <c r="AQ75" s="163" t="s">
        <v>684</v>
      </c>
      <c r="AR75" s="229" t="s">
        <v>781</v>
      </c>
      <c r="AS75" s="367" t="str">
        <f>IF(ISERROR(VLOOKUP($A75,'RAB Cat Lookup'!$B$4:$E$351,2,FALSE))=TRUE,"Unallocated",VLOOKUP($A75,'RAB Cat Lookup'!$B$4:$E$351,2,FALSE))</f>
        <v>Std</v>
      </c>
      <c r="AT75" s="367" t="str">
        <f>IF(ISERROR(VLOOKUP($A75,'RAB Cat Lookup'!$B$4:$E$351,4,FALSE))=TRUE,"Unallocated",VLOOKUP($A75,'RAB Cat Lookup'!$B$4:$E$351,4,FALSE))</f>
        <v>Distribution lines and cables</v>
      </c>
      <c r="AU75" s="121" t="str">
        <f t="shared" si="13"/>
        <v/>
      </c>
    </row>
    <row r="76" spans="1:47" x14ac:dyDescent="0.25">
      <c r="A76" s="217" t="s">
        <v>706</v>
      </c>
      <c r="B76" s="217" t="s">
        <v>711</v>
      </c>
      <c r="C76" s="123" t="s">
        <v>512</v>
      </c>
      <c r="D76" s="218">
        <f>S76/Config!A$40</f>
        <v>0</v>
      </c>
      <c r="E76" s="219">
        <f>T76/Config!B$40</f>
        <v>1786.0877149999997</v>
      </c>
      <c r="F76" s="219">
        <f>U76/Config!C$40</f>
        <v>95258.067500000005</v>
      </c>
      <c r="G76" s="219">
        <f>V76/Config!D$40</f>
        <v>615452.88600000017</v>
      </c>
      <c r="H76" s="219">
        <f>W76/Config!E$40</f>
        <v>1639952.52</v>
      </c>
      <c r="I76" s="220">
        <v>0</v>
      </c>
      <c r="J76" s="220">
        <v>0</v>
      </c>
      <c r="K76" s="220">
        <v>0</v>
      </c>
      <c r="L76" s="220">
        <v>0</v>
      </c>
      <c r="M76" s="220">
        <v>0</v>
      </c>
      <c r="N76" s="220">
        <v>0</v>
      </c>
      <c r="O76" s="220">
        <v>0</v>
      </c>
      <c r="P76" s="220">
        <v>0</v>
      </c>
      <c r="Q76" s="220">
        <v>0</v>
      </c>
      <c r="R76" s="221">
        <v>0</v>
      </c>
      <c r="S76" s="222">
        <v>0</v>
      </c>
      <c r="T76" s="223">
        <v>1658.56</v>
      </c>
      <c r="U76" s="223">
        <v>90668</v>
      </c>
      <c r="V76" s="223">
        <v>600441.8400000002</v>
      </c>
      <c r="W76" s="223">
        <v>1639952.52</v>
      </c>
      <c r="X76" s="224">
        <f>I76*Config!F$40</f>
        <v>0</v>
      </c>
      <c r="Y76" s="224">
        <f>J76*Config!G$40</f>
        <v>0</v>
      </c>
      <c r="Z76" s="224">
        <f>K76*Config!H$40</f>
        <v>0</v>
      </c>
      <c r="AA76" s="224">
        <f>L76*Config!I$40</f>
        <v>0</v>
      </c>
      <c r="AB76" s="224">
        <f>M76*Config!J$40</f>
        <v>0</v>
      </c>
      <c r="AC76" s="224">
        <f>N76*Config!K$40</f>
        <v>0</v>
      </c>
      <c r="AD76" s="224">
        <f>O76*Config!L$40</f>
        <v>0</v>
      </c>
      <c r="AE76" s="224">
        <f>P76*Config!M$40</f>
        <v>0</v>
      </c>
      <c r="AF76" s="224">
        <f>Q76*Config!N$40</f>
        <v>0</v>
      </c>
      <c r="AG76" s="225">
        <f>R76*Config!O$40</f>
        <v>0</v>
      </c>
      <c r="AH76" s="226">
        <f t="shared" si="7"/>
        <v>0</v>
      </c>
      <c r="AI76" s="220">
        <f t="shared" si="8"/>
        <v>0</v>
      </c>
      <c r="AJ76" s="224">
        <f t="shared" si="9"/>
        <v>0</v>
      </c>
      <c r="AK76" s="225">
        <f t="shared" si="10"/>
        <v>0</v>
      </c>
      <c r="AL76" s="227" t="str">
        <f>IF(OR(SUM(X76:AG76)&lt;&gt;0,A76="EH"),INDEX(CASH!$B:$B,MATCH(A76,CASH!$A:$A,0)),"")</f>
        <v/>
      </c>
      <c r="AM76" s="230">
        <v>3450</v>
      </c>
      <c r="AN76" s="228">
        <f t="shared" si="11"/>
        <v>0.50978789955113346</v>
      </c>
      <c r="AO76" s="122" t="str">
        <f>IF(ISERROR(VLOOKUP(A76,Config!$A$12:$A$32,1,FALSE)),LEFT(A76,2),"PRL")</f>
        <v>EF</v>
      </c>
      <c r="AP76" s="122" t="str">
        <f t="shared" si="12"/>
        <v>EF003s</v>
      </c>
      <c r="AQ76" s="163" t="s">
        <v>684</v>
      </c>
      <c r="AR76" s="229" t="s">
        <v>781</v>
      </c>
      <c r="AS76" s="367" t="str">
        <f>IF(ISERROR(VLOOKUP($A76,'RAB Cat Lookup'!$B$4:$E$351,2,FALSE))=TRUE,"Unallocated",VLOOKUP($A76,'RAB Cat Lookup'!$B$4:$E$351,2,FALSE))</f>
        <v>Std</v>
      </c>
      <c r="AT76" s="367" t="str">
        <f>IF(ISERROR(VLOOKUP($A76,'RAB Cat Lookup'!$B$4:$E$351,4,FALSE))=TRUE,"Unallocated",VLOOKUP($A76,'RAB Cat Lookup'!$B$4:$E$351,4,FALSE))</f>
        <v>Substations</v>
      </c>
      <c r="AU76" s="121" t="str">
        <f t="shared" si="13"/>
        <v/>
      </c>
    </row>
    <row r="77" spans="1:47" x14ac:dyDescent="0.25">
      <c r="A77" s="217" t="s">
        <v>154</v>
      </c>
      <c r="B77" s="217" t="s">
        <v>301</v>
      </c>
      <c r="C77" s="123" t="s">
        <v>512</v>
      </c>
      <c r="D77" s="218">
        <f>S77/Config!A$40</f>
        <v>210327.59465844528</v>
      </c>
      <c r="E77" s="219">
        <f>T77/Config!B$40</f>
        <v>829.44269718749911</v>
      </c>
      <c r="F77" s="219">
        <f>U77/Config!C$40</f>
        <v>0</v>
      </c>
      <c r="G77" s="219">
        <f>V77/Config!D$40</f>
        <v>0</v>
      </c>
      <c r="H77" s="219">
        <f>W77/Config!E$40</f>
        <v>0</v>
      </c>
      <c r="I77" s="220">
        <v>0</v>
      </c>
      <c r="J77" s="220">
        <v>0</v>
      </c>
      <c r="K77" s="220">
        <v>0</v>
      </c>
      <c r="L77" s="220">
        <v>0</v>
      </c>
      <c r="M77" s="220">
        <v>0</v>
      </c>
      <c r="N77" s="220">
        <v>0</v>
      </c>
      <c r="O77" s="220">
        <v>0</v>
      </c>
      <c r="P77" s="220">
        <v>0</v>
      </c>
      <c r="Q77" s="220">
        <v>0</v>
      </c>
      <c r="R77" s="221">
        <v>0</v>
      </c>
      <c r="S77" s="222">
        <v>190546.42</v>
      </c>
      <c r="T77" s="223">
        <v>770.21999999999935</v>
      </c>
      <c r="U77" s="223">
        <v>0</v>
      </c>
      <c r="V77" s="223">
        <v>0</v>
      </c>
      <c r="W77" s="223">
        <v>0</v>
      </c>
      <c r="X77" s="224">
        <f>I77*Config!F$40</f>
        <v>0</v>
      </c>
      <c r="Y77" s="224">
        <f>J77*Config!G$40</f>
        <v>0</v>
      </c>
      <c r="Z77" s="224">
        <f>K77*Config!H$40</f>
        <v>0</v>
      </c>
      <c r="AA77" s="224">
        <f>L77*Config!I$40</f>
        <v>0</v>
      </c>
      <c r="AB77" s="224">
        <f>M77*Config!J$40</f>
        <v>0</v>
      </c>
      <c r="AC77" s="224">
        <f>N77*Config!K$40</f>
        <v>0</v>
      </c>
      <c r="AD77" s="224">
        <f>O77*Config!L$40</f>
        <v>0</v>
      </c>
      <c r="AE77" s="224">
        <f>P77*Config!M$40</f>
        <v>0</v>
      </c>
      <c r="AF77" s="224">
        <f>Q77*Config!N$40</f>
        <v>0</v>
      </c>
      <c r="AG77" s="225">
        <f>R77*Config!O$40</f>
        <v>0</v>
      </c>
      <c r="AH77" s="226">
        <f t="shared" si="7"/>
        <v>0</v>
      </c>
      <c r="AI77" s="220">
        <f t="shared" si="8"/>
        <v>0</v>
      </c>
      <c r="AJ77" s="224">
        <f t="shared" si="9"/>
        <v>0</v>
      </c>
      <c r="AK77" s="225">
        <f t="shared" si="10"/>
        <v>0</v>
      </c>
      <c r="AL77" s="227">
        <f>IF(OR(SUM(X77:AG77)&lt;&gt;0,A77="EH"),INDEX(CASH!$B:$B,MATCH(A77,CASH!$A:$A,0)),"")</f>
        <v>190</v>
      </c>
      <c r="AM77" s="122">
        <f>AL77*VLOOKUP(C77,Config!$A$3:$C$9,3,FALSE)</f>
        <v>2850</v>
      </c>
      <c r="AN77" s="228">
        <f t="shared" si="11"/>
        <v>0.65710886224375653</v>
      </c>
      <c r="AO77" s="122" t="str">
        <f>IF(ISERROR(VLOOKUP(A77,Config!$A$12:$A$32,1,FALSE)),LEFT(A77,2),"PRL")</f>
        <v>EH</v>
      </c>
      <c r="AP77" s="122" t="str">
        <f t="shared" si="12"/>
        <v>EHs</v>
      </c>
      <c r="AQ77" s="163" t="s">
        <v>684</v>
      </c>
      <c r="AR77" s="229" t="s">
        <v>781</v>
      </c>
      <c r="AS77" s="367" t="str">
        <f>IF(ISERROR(VLOOKUP($A77,'RAB Cat Lookup'!$B$4:$E$351,2,FALSE))=TRUE,"Unallocated",VLOOKUP($A77,'RAB Cat Lookup'!$B$4:$E$351,2,FALSE))</f>
        <v>Std</v>
      </c>
      <c r="AT77" s="367" t="str">
        <f>IF(ISERROR(VLOOKUP($A77,'RAB Cat Lookup'!$B$4:$E$351,4,FALSE))=TRUE,"Unallocated",VLOOKUP($A77,'RAB Cat Lookup'!$B$4:$E$351,4,FALSE))</f>
        <v>Distribution lines and cables</v>
      </c>
      <c r="AU77" s="121" t="str">
        <f t="shared" si="13"/>
        <v/>
      </c>
    </row>
    <row r="78" spans="1:47" x14ac:dyDescent="0.25">
      <c r="A78" s="217" t="s">
        <v>164</v>
      </c>
      <c r="B78" s="217" t="s">
        <v>302</v>
      </c>
      <c r="C78" s="123" t="s">
        <v>512</v>
      </c>
      <c r="D78" s="218">
        <f>S78/Config!A$40</f>
        <v>12168298.309933472</v>
      </c>
      <c r="E78" s="219">
        <f>T78/Config!B$40</f>
        <v>3394168.4357501557</v>
      </c>
      <c r="F78" s="219">
        <f>U78/Config!C$40</f>
        <v>4034648.1366125005</v>
      </c>
      <c r="G78" s="219">
        <f>V78/Config!D$40</f>
        <v>6380732.8812500043</v>
      </c>
      <c r="H78" s="219">
        <f>W78/Config!E$40</f>
        <v>8536573.1465000007</v>
      </c>
      <c r="I78" s="220">
        <v>6800844</v>
      </c>
      <c r="J78" s="220">
        <v>7103063</v>
      </c>
      <c r="K78" s="220">
        <v>6647368</v>
      </c>
      <c r="L78" s="220">
        <v>6275047</v>
      </c>
      <c r="M78" s="220">
        <v>5947097</v>
      </c>
      <c r="N78" s="220">
        <v>6000000</v>
      </c>
      <c r="O78" s="220">
        <v>6000000</v>
      </c>
      <c r="P78" s="220">
        <v>6000000</v>
      </c>
      <c r="Q78" s="220">
        <v>6000000</v>
      </c>
      <c r="R78" s="221">
        <v>6000000</v>
      </c>
      <c r="S78" s="222">
        <v>11023877.699999999</v>
      </c>
      <c r="T78" s="223">
        <v>3151822.81</v>
      </c>
      <c r="U78" s="223">
        <v>3840236.1800000006</v>
      </c>
      <c r="V78" s="223">
        <v>6225105.2500000047</v>
      </c>
      <c r="W78" s="223">
        <v>8536573.1465000007</v>
      </c>
      <c r="X78" s="224">
        <f>I78*Config!F$40</f>
        <v>6970865.0999999996</v>
      </c>
      <c r="Y78" s="224">
        <f>J78*Config!G$40</f>
        <v>7462655.5643749991</v>
      </c>
      <c r="Z78" s="224">
        <f>K78*Config!H$40</f>
        <v>7158488.2801249996</v>
      </c>
      <c r="AA78" s="224">
        <f>L78*Config!I$40</f>
        <v>6926477.7678777333</v>
      </c>
      <c r="AB78" s="224">
        <f>M78*Config!J$40</f>
        <v>6728594.3886571955</v>
      </c>
      <c r="AC78" s="224">
        <f>N78*Config!K$40</f>
        <v>6958160.509277341</v>
      </c>
      <c r="AD78" s="224">
        <f>O78*Config!L$40</f>
        <v>7132114.5220092749</v>
      </c>
      <c r="AE78" s="224">
        <f>P78*Config!M$40</f>
        <v>7310417.3850595066</v>
      </c>
      <c r="AF78" s="224">
        <f>Q78*Config!N$40</f>
        <v>7493177.8196859928</v>
      </c>
      <c r="AG78" s="225">
        <f>R78*Config!O$40</f>
        <v>7680507.2651781421</v>
      </c>
      <c r="AH78" s="226">
        <f t="shared" si="7"/>
        <v>32773419</v>
      </c>
      <c r="AI78" s="220">
        <f t="shared" si="8"/>
        <v>62773419</v>
      </c>
      <c r="AJ78" s="224">
        <f t="shared" si="9"/>
        <v>35247081.101034932</v>
      </c>
      <c r="AK78" s="225">
        <f t="shared" si="10"/>
        <v>71821458.602245197</v>
      </c>
      <c r="AL78" s="227">
        <f>IF(OR(SUM(X78:AG78)&lt;&gt;0,A78="EH"),INDEX(CASH!$B:$B,MATCH(A78,CASH!$A:$A,0)),"")</f>
        <v>350</v>
      </c>
      <c r="AM78" s="122">
        <f>AL78*VLOOKUP(C78,Config!$A$3:$C$9,3,FALSE)</f>
        <v>5250</v>
      </c>
      <c r="AN78" s="228">
        <f t="shared" si="11"/>
        <v>4.6816054595620313E-2</v>
      </c>
      <c r="AO78" s="122" t="str">
        <f>IF(ISERROR(VLOOKUP(A78,Config!$A$12:$A$32,1,FALSE)),LEFT(A78,2),"PRL")</f>
        <v>HV</v>
      </c>
      <c r="AP78" s="122" t="str">
        <f t="shared" si="12"/>
        <v>HVWs</v>
      </c>
      <c r="AQ78" s="163" t="s">
        <v>881</v>
      </c>
      <c r="AR78" s="229" t="s">
        <v>781</v>
      </c>
      <c r="AS78" s="367" t="str">
        <f>IF(ISERROR(VLOOKUP($A78,'RAB Cat Lookup'!$B$4:$E$351,2,FALSE))=TRUE,"Unallocated",VLOOKUP($A78,'RAB Cat Lookup'!$B$4:$E$351,2,FALSE))</f>
        <v>Std</v>
      </c>
      <c r="AT78" s="367" t="str">
        <f>IF(ISERROR(VLOOKUP($A78,'RAB Cat Lookup'!$B$4:$E$351,4,FALSE))=TRUE,"Unallocated",VLOOKUP($A78,'RAB Cat Lookup'!$B$4:$E$351,4,FALSE))</f>
        <v>Distribution lines and cables</v>
      </c>
      <c r="AU78" s="121" t="str">
        <f t="shared" si="13"/>
        <v/>
      </c>
    </row>
    <row r="79" spans="1:47" x14ac:dyDescent="0.25">
      <c r="A79" s="217" t="s">
        <v>97</v>
      </c>
      <c r="B79" s="217" t="s">
        <v>303</v>
      </c>
      <c r="C79" s="123" t="s">
        <v>512</v>
      </c>
      <c r="D79" s="218">
        <f>S79/Config!A$40</f>
        <v>5775111.8121411996</v>
      </c>
      <c r="E79" s="219">
        <f>T79/Config!B$40</f>
        <v>5057027.5673003113</v>
      </c>
      <c r="F79" s="219">
        <f>U79/Config!C$40</f>
        <v>4060823.4919125014</v>
      </c>
      <c r="G79" s="219">
        <f>V79/Config!D$40</f>
        <v>7644284.4112499943</v>
      </c>
      <c r="H79" s="219">
        <f>W79/Config!E$40</f>
        <v>10000000</v>
      </c>
      <c r="I79" s="220">
        <v>7501444</v>
      </c>
      <c r="J79" s="220">
        <v>5332550</v>
      </c>
      <c r="K79" s="220">
        <v>4584087</v>
      </c>
      <c r="L79" s="220">
        <v>4321346</v>
      </c>
      <c r="M79" s="220">
        <v>4245553</v>
      </c>
      <c r="N79" s="220">
        <v>4245553</v>
      </c>
      <c r="O79" s="220">
        <v>4245553</v>
      </c>
      <c r="P79" s="220">
        <v>4245553</v>
      </c>
      <c r="Q79" s="220">
        <v>4245553</v>
      </c>
      <c r="R79" s="221">
        <v>4245553</v>
      </c>
      <c r="S79" s="222">
        <v>5231966.2700000014</v>
      </c>
      <c r="T79" s="223">
        <v>4695952.8199999994</v>
      </c>
      <c r="U79" s="223">
        <v>3865150.2600000016</v>
      </c>
      <c r="V79" s="223">
        <v>7457838.4499999955</v>
      </c>
      <c r="W79" s="223">
        <v>10000000</v>
      </c>
      <c r="X79" s="224">
        <f>I79*Config!F$40</f>
        <v>7688980.0999999996</v>
      </c>
      <c r="Y79" s="224">
        <f>J79*Config!G$40</f>
        <v>5602510.34375</v>
      </c>
      <c r="Z79" s="224">
        <f>K79*Config!H$40</f>
        <v>4936560.3144843746</v>
      </c>
      <c r="AA79" s="224">
        <f>L79*Config!I$40</f>
        <v>4769957.41965078</v>
      </c>
      <c r="AB79" s="224">
        <f>M79*Config!J$40</f>
        <v>4803453.5324624302</v>
      </c>
      <c r="AC79" s="224">
        <f>N79*Config!K$40</f>
        <v>4923539.8707739906</v>
      </c>
      <c r="AD79" s="224">
        <f>O79*Config!L$40</f>
        <v>5046628.3675433407</v>
      </c>
      <c r="AE79" s="224">
        <f>P79*Config!M$40</f>
        <v>5172794.076731924</v>
      </c>
      <c r="AF79" s="224">
        <f>Q79*Config!N$40</f>
        <v>5302113.9286502209</v>
      </c>
      <c r="AG79" s="225">
        <f>R79*Config!O$40</f>
        <v>5434666.7768664761</v>
      </c>
      <c r="AH79" s="226">
        <f t="shared" si="7"/>
        <v>25984980</v>
      </c>
      <c r="AI79" s="220">
        <f t="shared" si="8"/>
        <v>47212745</v>
      </c>
      <c r="AJ79" s="224">
        <f t="shared" si="9"/>
        <v>27801461.710347582</v>
      </c>
      <c r="AK79" s="225">
        <f t="shared" si="10"/>
        <v>53681204.730913535</v>
      </c>
      <c r="AL79" s="227">
        <f>IF(OR(SUM(X79:AG79)&lt;&gt;0,A79="EH"),INDEX(CASH!$B:$B,MATCH(A79,CASH!$A:$A,0)),"")</f>
        <v>200</v>
      </c>
      <c r="AM79" s="122">
        <f>AL79*VLOOKUP(C79,Config!$A$3:$C$9,3,FALSE)</f>
        <v>3000</v>
      </c>
      <c r="AN79" s="228">
        <f t="shared" si="11"/>
        <v>0.5816581798129733</v>
      </c>
      <c r="AO79" s="122" t="str">
        <f>IF(ISERROR(VLOOKUP(A79,Config!$A$12:$A$32,1,FALSE)),LEFT(A79,2),"PRL")</f>
        <v>IC</v>
      </c>
      <c r="AP79" s="122" t="str">
        <f t="shared" si="12"/>
        <v>ICs</v>
      </c>
      <c r="AQ79" s="163" t="s">
        <v>1094</v>
      </c>
      <c r="AR79" s="229" t="s">
        <v>781</v>
      </c>
      <c r="AS79" s="367" t="str">
        <f>IF(ISERROR(VLOOKUP($A79,'RAB Cat Lookup'!$B$4:$E$351,2,FALSE))=TRUE,"Unallocated",VLOOKUP($A79,'RAB Cat Lookup'!$B$4:$E$351,2,FALSE))</f>
        <v>Std</v>
      </c>
      <c r="AT79" s="367" t="str">
        <f>IF(ISERROR(VLOOKUP($A79,'RAB Cat Lookup'!$B$4:$E$351,4,FALSE))=TRUE,"Unallocated",VLOOKUP($A79,'RAB Cat Lookup'!$B$4:$E$351,4,FALSE))</f>
        <v>Distribution lines and cables</v>
      </c>
      <c r="AU79" s="121" t="str">
        <f t="shared" si="13"/>
        <v/>
      </c>
    </row>
    <row r="80" spans="1:47" x14ac:dyDescent="0.25">
      <c r="A80" s="217" t="s">
        <v>169</v>
      </c>
      <c r="B80" s="217" t="s">
        <v>304</v>
      </c>
      <c r="C80" s="123" t="s">
        <v>512</v>
      </c>
      <c r="D80" s="218">
        <f>S80/Config!A$40</f>
        <v>14341.907116664057</v>
      </c>
      <c r="E80" s="219">
        <f>T80/Config!B$40</f>
        <v>1327.0092415624997</v>
      </c>
      <c r="F80" s="219">
        <f>U80/Config!C$40</f>
        <v>70682.005093749991</v>
      </c>
      <c r="G80" s="219">
        <f>V80/Config!D$40</f>
        <v>72865.722749999972</v>
      </c>
      <c r="H80" s="219">
        <f>W80/Config!E$40</f>
        <v>120000</v>
      </c>
      <c r="I80" s="220">
        <v>80000</v>
      </c>
      <c r="J80" s="220">
        <v>80000</v>
      </c>
      <c r="K80" s="220">
        <v>80000</v>
      </c>
      <c r="L80" s="220">
        <v>80000</v>
      </c>
      <c r="M80" s="220">
        <v>80000</v>
      </c>
      <c r="N80" s="220">
        <v>80000</v>
      </c>
      <c r="O80" s="220">
        <v>80000</v>
      </c>
      <c r="P80" s="220">
        <v>80000</v>
      </c>
      <c r="Q80" s="220">
        <v>80000</v>
      </c>
      <c r="R80" s="221">
        <v>80000</v>
      </c>
      <c r="S80" s="222">
        <v>12993.059999999998</v>
      </c>
      <c r="T80" s="223">
        <v>1232.26</v>
      </c>
      <c r="U80" s="223">
        <v>67276.149999999994</v>
      </c>
      <c r="V80" s="223">
        <v>71088.50999999998</v>
      </c>
      <c r="W80" s="223">
        <v>120000</v>
      </c>
      <c r="X80" s="224">
        <f>I80*Config!F$40</f>
        <v>82000</v>
      </c>
      <c r="Y80" s="224">
        <f>J80*Config!G$40</f>
        <v>84050</v>
      </c>
      <c r="Z80" s="224">
        <f>K80*Config!H$40</f>
        <v>86151.249999999985</v>
      </c>
      <c r="AA80" s="224">
        <f>L80*Config!I$40</f>
        <v>88305.031249999985</v>
      </c>
      <c r="AB80" s="224">
        <f>M80*Config!J$40</f>
        <v>90512.657031249968</v>
      </c>
      <c r="AC80" s="224">
        <f>N80*Config!K$40</f>
        <v>92775.473457031214</v>
      </c>
      <c r="AD80" s="224">
        <f>O80*Config!L$40</f>
        <v>95094.860293456994</v>
      </c>
      <c r="AE80" s="224">
        <f>P80*Config!M$40</f>
        <v>97472.231800793423</v>
      </c>
      <c r="AF80" s="224">
        <f>Q80*Config!N$40</f>
        <v>99909.037595813235</v>
      </c>
      <c r="AG80" s="225">
        <f>R80*Config!O$40</f>
        <v>102406.76353570857</v>
      </c>
      <c r="AH80" s="226">
        <f t="shared" si="7"/>
        <v>400000</v>
      </c>
      <c r="AI80" s="220">
        <f t="shared" si="8"/>
        <v>800000</v>
      </c>
      <c r="AJ80" s="224">
        <f t="shared" si="9"/>
        <v>431018.93828124995</v>
      </c>
      <c r="AK80" s="225">
        <f t="shared" si="10"/>
        <v>918677.30496405344</v>
      </c>
      <c r="AL80" s="227">
        <f>IF(OR(SUM(X80:AG80)&lt;&gt;0,A80="EH"),INDEX(CASH!$B:$B,MATCH(A80,CASH!$A:$A,0)),"")</f>
        <v>330</v>
      </c>
      <c r="AM80" s="122">
        <f>AL80*VLOOKUP(C80,Config!$A$3:$C$9,3,FALSE)</f>
        <v>4950</v>
      </c>
      <c r="AN80" s="228">
        <f t="shared" si="11"/>
        <v>0.12479849538211955</v>
      </c>
      <c r="AO80" s="122" t="str">
        <f>IF(ISERROR(VLOOKUP(A80,Config!$A$12:$A$32,1,FALSE)),LEFT(A80,2),"PRL")</f>
        <v>LV</v>
      </c>
      <c r="AP80" s="122" t="str">
        <f t="shared" si="12"/>
        <v>LV001s</v>
      </c>
      <c r="AQ80" s="163" t="s">
        <v>881</v>
      </c>
      <c r="AR80" s="229" t="s">
        <v>781</v>
      </c>
      <c r="AS80" s="367" t="str">
        <f>IF(ISERROR(VLOOKUP($A80,'RAB Cat Lookup'!$B$4:$E$351,2,FALSE))=TRUE,"Unallocated",VLOOKUP($A80,'RAB Cat Lookup'!$B$4:$E$351,2,FALSE))</f>
        <v>Std</v>
      </c>
      <c r="AT80" s="367" t="str">
        <f>IF(ISERROR(VLOOKUP($A80,'RAB Cat Lookup'!$B$4:$E$351,4,FALSE))=TRUE,"Unallocated",VLOOKUP($A80,'RAB Cat Lookup'!$B$4:$E$351,4,FALSE))</f>
        <v>Low Voltage lines and cables</v>
      </c>
      <c r="AU80" s="121" t="str">
        <f t="shared" si="13"/>
        <v/>
      </c>
    </row>
    <row r="81" spans="1:47" x14ac:dyDescent="0.25">
      <c r="A81" s="217" t="s">
        <v>165</v>
      </c>
      <c r="B81" s="217" t="s">
        <v>166</v>
      </c>
      <c r="C81" s="123" t="s">
        <v>512</v>
      </c>
      <c r="D81" s="218">
        <f>S81/Config!A$40</f>
        <v>576163.16407101159</v>
      </c>
      <c r="E81" s="219">
        <f>T81/Config!B$40</f>
        <v>409913.4950160936</v>
      </c>
      <c r="F81" s="219">
        <f>U81/Config!C$40</f>
        <v>399286.03887500003</v>
      </c>
      <c r="G81" s="219">
        <f>V81/Config!D$40</f>
        <v>347846.29599999962</v>
      </c>
      <c r="H81" s="219">
        <f>W81/Config!E$40</f>
        <v>499406.74</v>
      </c>
      <c r="I81" s="220">
        <v>500000</v>
      </c>
      <c r="J81" s="220">
        <v>500000</v>
      </c>
      <c r="K81" s="220">
        <v>500000</v>
      </c>
      <c r="L81" s="220">
        <v>500000</v>
      </c>
      <c r="M81" s="220">
        <v>500000</v>
      </c>
      <c r="N81" s="220">
        <v>500000</v>
      </c>
      <c r="O81" s="220">
        <v>500000</v>
      </c>
      <c r="P81" s="220">
        <v>500000</v>
      </c>
      <c r="Q81" s="220">
        <v>500000</v>
      </c>
      <c r="R81" s="221">
        <v>500000</v>
      </c>
      <c r="S81" s="222">
        <v>521975.39</v>
      </c>
      <c r="T81" s="223">
        <v>380645.42999999993</v>
      </c>
      <c r="U81" s="223">
        <v>380046.2</v>
      </c>
      <c r="V81" s="223">
        <v>339362.23999999964</v>
      </c>
      <c r="W81" s="223">
        <v>499406.74</v>
      </c>
      <c r="X81" s="224">
        <f>I81*Config!F$40</f>
        <v>512499.99999999994</v>
      </c>
      <c r="Y81" s="224">
        <f>J81*Config!G$40</f>
        <v>525312.5</v>
      </c>
      <c r="Z81" s="224">
        <f>K81*Config!H$40</f>
        <v>538445.31249999988</v>
      </c>
      <c r="AA81" s="224">
        <f>L81*Config!I$40</f>
        <v>551906.44531249988</v>
      </c>
      <c r="AB81" s="224">
        <f>M81*Config!J$40</f>
        <v>565704.10644531238</v>
      </c>
      <c r="AC81" s="224">
        <f>N81*Config!K$40</f>
        <v>579846.70910644508</v>
      </c>
      <c r="AD81" s="224">
        <f>O81*Config!L$40</f>
        <v>594342.87683410628</v>
      </c>
      <c r="AE81" s="224">
        <f>P81*Config!M$40</f>
        <v>609201.44875495881</v>
      </c>
      <c r="AF81" s="224">
        <f>Q81*Config!N$40</f>
        <v>624431.48497383273</v>
      </c>
      <c r="AG81" s="225">
        <f>R81*Config!O$40</f>
        <v>640042.27209817851</v>
      </c>
      <c r="AH81" s="226">
        <f t="shared" si="7"/>
        <v>2500000</v>
      </c>
      <c r="AI81" s="220">
        <f t="shared" si="8"/>
        <v>5000000</v>
      </c>
      <c r="AJ81" s="224">
        <f t="shared" si="9"/>
        <v>2693868.3642578125</v>
      </c>
      <c r="AK81" s="225">
        <f t="shared" si="10"/>
        <v>5741733.1560253333</v>
      </c>
      <c r="AL81" s="227">
        <f>IF(OR(SUM(X81:AG81)&lt;&gt;0,A81="EH"),INDEX(CASH!$B:$B,MATCH(A81,CASH!$A:$A,0)),"")</f>
        <v>300</v>
      </c>
      <c r="AM81" s="122">
        <f>AL81*VLOOKUP(C81,Config!$A$3:$C$9,3,FALSE)</f>
        <v>4500</v>
      </c>
      <c r="AN81" s="228">
        <f t="shared" si="11"/>
        <v>0.25393883661449068</v>
      </c>
      <c r="AO81" s="122" t="str">
        <f>IF(ISERROR(VLOOKUP(A81,Config!$A$12:$A$32,1,FALSE)),LEFT(A81,2),"PRL")</f>
        <v>LV</v>
      </c>
      <c r="AP81" s="122" t="str">
        <f t="shared" si="12"/>
        <v>LV002s</v>
      </c>
      <c r="AQ81" s="163" t="s">
        <v>684</v>
      </c>
      <c r="AR81" s="229" t="s">
        <v>781</v>
      </c>
      <c r="AS81" s="367" t="str">
        <f>IF(ISERROR(VLOOKUP($A81,'RAB Cat Lookup'!$B$4:$E$351,2,FALSE))=TRUE,"Unallocated",VLOOKUP($A81,'RAB Cat Lookup'!$B$4:$E$351,2,FALSE))</f>
        <v>Std</v>
      </c>
      <c r="AT81" s="367" t="str">
        <f>IF(ISERROR(VLOOKUP($A81,'RAB Cat Lookup'!$B$4:$E$351,4,FALSE))=TRUE,"Unallocated",VLOOKUP($A81,'RAB Cat Lookup'!$B$4:$E$351,4,FALSE))</f>
        <v>Low Voltage lines and cables</v>
      </c>
      <c r="AU81" s="121" t="str">
        <f t="shared" si="13"/>
        <v/>
      </c>
    </row>
    <row r="82" spans="1:47" x14ac:dyDescent="0.25">
      <c r="A82" s="217" t="s">
        <v>167</v>
      </c>
      <c r="B82" s="217" t="s">
        <v>857</v>
      </c>
      <c r="C82" s="123" t="s">
        <v>512</v>
      </c>
      <c r="D82" s="218">
        <f>S82/Config!A$40</f>
        <v>924859.70931142545</v>
      </c>
      <c r="E82" s="219">
        <f>T82/Config!B$40</f>
        <v>655911.22806843743</v>
      </c>
      <c r="F82" s="219">
        <f>U82/Config!C$40</f>
        <v>536572.92014375003</v>
      </c>
      <c r="G82" s="219">
        <f>V82/Config!D$40</f>
        <v>490499.76899999991</v>
      </c>
      <c r="H82" s="219">
        <f>W82/Config!E$40</f>
        <v>998030.36</v>
      </c>
      <c r="I82" s="220">
        <v>850000</v>
      </c>
      <c r="J82" s="220">
        <v>850000</v>
      </c>
      <c r="K82" s="220">
        <v>850000</v>
      </c>
      <c r="L82" s="220">
        <v>850000</v>
      </c>
      <c r="M82" s="220">
        <v>850000</v>
      </c>
      <c r="N82" s="220">
        <v>850000</v>
      </c>
      <c r="O82" s="220">
        <v>850000</v>
      </c>
      <c r="P82" s="220">
        <v>850000</v>
      </c>
      <c r="Q82" s="220">
        <v>850000</v>
      </c>
      <c r="R82" s="221">
        <v>850000</v>
      </c>
      <c r="S82" s="222">
        <v>837877.24999999988</v>
      </c>
      <c r="T82" s="223">
        <v>609078.78</v>
      </c>
      <c r="U82" s="223">
        <v>510717.83</v>
      </c>
      <c r="V82" s="223">
        <v>478536.36</v>
      </c>
      <c r="W82" s="223">
        <v>998030.36</v>
      </c>
      <c r="X82" s="224">
        <f>I82*Config!F$40</f>
        <v>871249.99999999988</v>
      </c>
      <c r="Y82" s="224">
        <f>J82*Config!G$40</f>
        <v>893031.24999999988</v>
      </c>
      <c r="Z82" s="224">
        <f>K82*Config!H$40</f>
        <v>915357.03124999988</v>
      </c>
      <c r="AA82" s="224">
        <f>L82*Config!I$40</f>
        <v>938240.95703124977</v>
      </c>
      <c r="AB82" s="224">
        <f>M82*Config!J$40</f>
        <v>961696.9809570309</v>
      </c>
      <c r="AC82" s="224">
        <f>N82*Config!K$40</f>
        <v>985739.40548095666</v>
      </c>
      <c r="AD82" s="224">
        <f>O82*Config!L$40</f>
        <v>1010382.8906179806</v>
      </c>
      <c r="AE82" s="224">
        <f>P82*Config!M$40</f>
        <v>1035642.4628834301</v>
      </c>
      <c r="AF82" s="224">
        <f>Q82*Config!N$40</f>
        <v>1061533.5244555157</v>
      </c>
      <c r="AG82" s="225">
        <f>R82*Config!O$40</f>
        <v>1088071.8625669035</v>
      </c>
      <c r="AH82" s="226">
        <f t="shared" si="7"/>
        <v>4250000</v>
      </c>
      <c r="AI82" s="220">
        <f t="shared" si="8"/>
        <v>8500000</v>
      </c>
      <c r="AJ82" s="224">
        <f t="shared" si="9"/>
        <v>4579576.2192382803</v>
      </c>
      <c r="AK82" s="225">
        <f t="shared" si="10"/>
        <v>9760946.3652430661</v>
      </c>
      <c r="AL82" s="227">
        <f>IF(OR(SUM(X82:AG82)&lt;&gt;0,A82="EH"),INDEX(CASH!$B:$B,MATCH(A82,CASH!$A:$A,0)),"")</f>
        <v>300</v>
      </c>
      <c r="AM82" s="122">
        <f>AL82*VLOOKUP(C82,Config!$A$3:$C$9,3,FALSE)</f>
        <v>4500</v>
      </c>
      <c r="AN82" s="228">
        <f t="shared" si="11"/>
        <v>0.25393883661449068</v>
      </c>
      <c r="AO82" s="122" t="str">
        <f>IF(ISERROR(VLOOKUP(A82,Config!$A$12:$A$32,1,FALSE)),LEFT(A82,2),"PRL")</f>
        <v>LV</v>
      </c>
      <c r="AP82" s="122" t="str">
        <f t="shared" si="12"/>
        <v>LV003s</v>
      </c>
      <c r="AQ82" s="163" t="s">
        <v>684</v>
      </c>
      <c r="AR82" s="229" t="s">
        <v>781</v>
      </c>
      <c r="AS82" s="367" t="str">
        <f>IF(ISERROR(VLOOKUP($A82,'RAB Cat Lookup'!$B$4:$E$351,2,FALSE))=TRUE,"Unallocated",VLOOKUP($A82,'RAB Cat Lookup'!$B$4:$E$351,2,FALSE))</f>
        <v>Std</v>
      </c>
      <c r="AT82" s="367" t="str">
        <f>IF(ISERROR(VLOOKUP($A82,'RAB Cat Lookup'!$B$4:$E$351,4,FALSE))=TRUE,"Unallocated",VLOOKUP($A82,'RAB Cat Lookup'!$B$4:$E$351,4,FALSE))</f>
        <v>Low Voltage lines and cables</v>
      </c>
      <c r="AU82" s="121" t="str">
        <f t="shared" si="13"/>
        <v/>
      </c>
    </row>
    <row r="83" spans="1:47" x14ac:dyDescent="0.25">
      <c r="A83" s="217" t="s">
        <v>167</v>
      </c>
      <c r="B83" s="217" t="s">
        <v>857</v>
      </c>
      <c r="C83" s="123" t="s">
        <v>778</v>
      </c>
      <c r="D83" s="218">
        <f>S83/Config!A$40</f>
        <v>924859.70931142545</v>
      </c>
      <c r="E83" s="219">
        <f>T83/Config!B$40</f>
        <v>655911.22806843743</v>
      </c>
      <c r="F83" s="219">
        <f>U83/Config!C$40</f>
        <v>536572.92014375003</v>
      </c>
      <c r="G83" s="219">
        <f>V83/Config!D$40</f>
        <v>490499.76899999991</v>
      </c>
      <c r="H83" s="219">
        <f>W83/Config!E$40</f>
        <v>998030.36</v>
      </c>
      <c r="I83" s="220">
        <v>150000</v>
      </c>
      <c r="J83" s="220">
        <v>150000</v>
      </c>
      <c r="K83" s="220">
        <v>150000</v>
      </c>
      <c r="L83" s="220">
        <v>150000</v>
      </c>
      <c r="M83" s="220">
        <v>150000</v>
      </c>
      <c r="N83" s="220">
        <v>150000</v>
      </c>
      <c r="O83" s="220">
        <v>150000</v>
      </c>
      <c r="P83" s="220">
        <v>150000</v>
      </c>
      <c r="Q83" s="220">
        <v>150000</v>
      </c>
      <c r="R83" s="221">
        <v>150000</v>
      </c>
      <c r="S83" s="222">
        <v>837877.24999999988</v>
      </c>
      <c r="T83" s="223">
        <v>609078.78</v>
      </c>
      <c r="U83" s="223">
        <v>510717.83</v>
      </c>
      <c r="V83" s="223">
        <v>478536.36</v>
      </c>
      <c r="W83" s="223">
        <v>998030.36</v>
      </c>
      <c r="X83" s="224">
        <f>I83*Config!F$40</f>
        <v>153750</v>
      </c>
      <c r="Y83" s="224">
        <f>J83*Config!G$40</f>
        <v>157593.75</v>
      </c>
      <c r="Z83" s="224">
        <f>K83*Config!H$40</f>
        <v>161533.59374999997</v>
      </c>
      <c r="AA83" s="224">
        <f>L83*Config!I$40</f>
        <v>165571.93359374997</v>
      </c>
      <c r="AB83" s="224">
        <f>M83*Config!J$40</f>
        <v>169711.23193359369</v>
      </c>
      <c r="AC83" s="224">
        <f>N83*Config!K$40</f>
        <v>173954.01273193353</v>
      </c>
      <c r="AD83" s="224">
        <f>O83*Config!L$40</f>
        <v>178302.86305023188</v>
      </c>
      <c r="AE83" s="224">
        <f>P83*Config!M$40</f>
        <v>182760.43462648767</v>
      </c>
      <c r="AF83" s="224">
        <f>Q83*Config!N$40</f>
        <v>187329.44549214983</v>
      </c>
      <c r="AG83" s="225">
        <f>R83*Config!O$40</f>
        <v>192012.68162945355</v>
      </c>
      <c r="AH83" s="226">
        <f t="shared" si="7"/>
        <v>750000</v>
      </c>
      <c r="AI83" s="220">
        <f t="shared" si="8"/>
        <v>1500000</v>
      </c>
      <c r="AJ83" s="224">
        <f t="shared" si="9"/>
        <v>808160.50927734375</v>
      </c>
      <c r="AK83" s="225">
        <f t="shared" si="10"/>
        <v>1722519.9468076003</v>
      </c>
      <c r="AL83" s="227">
        <f>IF(OR(SUM(X83:AG83)&lt;&gt;0,A83="EH"),INDEX(CASH!$B:$B,MATCH(A83,CASH!$A:$A,0)),"")</f>
        <v>300</v>
      </c>
      <c r="AM83" s="122">
        <f>AL83*VLOOKUP(C83,Config!$A$3:$C$9,3,FALSE)</f>
        <v>3000</v>
      </c>
      <c r="AN83" s="228">
        <f t="shared" si="11"/>
        <v>0.5816581798129733</v>
      </c>
      <c r="AO83" s="122" t="str">
        <f>IF(ISERROR(VLOOKUP(A83,Config!$A$12:$A$32,1,FALSE)),LEFT(A83,2),"PRL")</f>
        <v>LV</v>
      </c>
      <c r="AP83" s="122" t="str">
        <f t="shared" si="12"/>
        <v>LV003m</v>
      </c>
      <c r="AQ83" s="163" t="s">
        <v>684</v>
      </c>
      <c r="AR83" s="229" t="s">
        <v>781</v>
      </c>
      <c r="AS83" s="367" t="str">
        <f>IF(ISERROR(VLOOKUP($A83,'RAB Cat Lookup'!$B$4:$E$351,2,FALSE))=TRUE,"Unallocated",VLOOKUP($A83,'RAB Cat Lookup'!$B$4:$E$351,2,FALSE))</f>
        <v>Std</v>
      </c>
      <c r="AT83" s="367" t="str">
        <f>IF(ISERROR(VLOOKUP($A83,'RAB Cat Lookup'!$B$4:$E$351,4,FALSE))=TRUE,"Unallocated",VLOOKUP($A83,'RAB Cat Lookup'!$B$4:$E$351,4,FALSE))</f>
        <v>Low Voltage lines and cables</v>
      </c>
      <c r="AU83" s="121" t="str">
        <f t="shared" ref="AU83" si="14">IF(AND(AT83=1,SUM(AI83&lt;&gt;0)),A83,"")</f>
        <v/>
      </c>
    </row>
    <row r="84" spans="1:47" x14ac:dyDescent="0.25">
      <c r="A84" s="217" t="s">
        <v>168</v>
      </c>
      <c r="B84" s="217" t="s">
        <v>305</v>
      </c>
      <c r="C84" s="123" t="s">
        <v>512</v>
      </c>
      <c r="D84" s="218">
        <f>S84/Config!A$40</f>
        <v>152582.47322132418</v>
      </c>
      <c r="E84" s="219">
        <f>T84/Config!B$40</f>
        <v>141871.19704234373</v>
      </c>
      <c r="F84" s="219">
        <f>U84/Config!C$40</f>
        <v>188004.87859374992</v>
      </c>
      <c r="G84" s="219">
        <f>V84/Config!D$40</f>
        <v>147599.12874999992</v>
      </c>
      <c r="H84" s="219">
        <f>W84/Config!E$40</f>
        <v>2498.0200000000004</v>
      </c>
      <c r="I84" s="220">
        <v>0</v>
      </c>
      <c r="J84" s="220">
        <v>0</v>
      </c>
      <c r="K84" s="220">
        <v>0</v>
      </c>
      <c r="L84" s="220">
        <v>0</v>
      </c>
      <c r="M84" s="220">
        <v>0</v>
      </c>
      <c r="N84" s="220">
        <v>0</v>
      </c>
      <c r="O84" s="220">
        <v>0</v>
      </c>
      <c r="P84" s="220">
        <v>0</v>
      </c>
      <c r="Q84" s="220">
        <v>0</v>
      </c>
      <c r="R84" s="221">
        <v>0</v>
      </c>
      <c r="S84" s="222">
        <v>138232.19</v>
      </c>
      <c r="T84" s="223">
        <v>131741.51</v>
      </c>
      <c r="U84" s="223">
        <v>178945.74999999994</v>
      </c>
      <c r="V84" s="223">
        <v>143999.14999999994</v>
      </c>
      <c r="W84" s="223">
        <v>2498.0200000000004</v>
      </c>
      <c r="X84" s="224">
        <f>I84*Config!F$40</f>
        <v>0</v>
      </c>
      <c r="Y84" s="224">
        <f>J84*Config!G$40</f>
        <v>0</v>
      </c>
      <c r="Z84" s="224">
        <f>K84*Config!H$40</f>
        <v>0</v>
      </c>
      <c r="AA84" s="224">
        <f>L84*Config!I$40</f>
        <v>0</v>
      </c>
      <c r="AB84" s="224">
        <f>M84*Config!J$40</f>
        <v>0</v>
      </c>
      <c r="AC84" s="224">
        <f>N84*Config!K$40</f>
        <v>0</v>
      </c>
      <c r="AD84" s="224">
        <f>O84*Config!L$40</f>
        <v>0</v>
      </c>
      <c r="AE84" s="224">
        <f>P84*Config!M$40</f>
        <v>0</v>
      </c>
      <c r="AF84" s="224">
        <f>Q84*Config!N$40</f>
        <v>0</v>
      </c>
      <c r="AG84" s="225">
        <f>R84*Config!O$40</f>
        <v>0</v>
      </c>
      <c r="AH84" s="226">
        <f t="shared" si="7"/>
        <v>0</v>
      </c>
      <c r="AI84" s="220">
        <f t="shared" si="8"/>
        <v>0</v>
      </c>
      <c r="AJ84" s="224">
        <f t="shared" si="9"/>
        <v>0</v>
      </c>
      <c r="AK84" s="225">
        <f t="shared" si="10"/>
        <v>0</v>
      </c>
      <c r="AL84" s="227" t="str">
        <f>IF(OR(SUM(X84:AG84)&lt;&gt;0,A84="EH"),INDEX(CASH!$B:$B,MATCH(A84,CASH!$A:$A,0)),"")</f>
        <v/>
      </c>
      <c r="AM84" s="230">
        <v>1200</v>
      </c>
      <c r="AN84" s="228">
        <f t="shared" si="11"/>
        <v>0.94510271986047978</v>
      </c>
      <c r="AO84" s="122" t="str">
        <f>IF(ISERROR(VLOOKUP(A84,Config!$A$12:$A$32,1,FALSE)),LEFT(A84,2),"PRL")</f>
        <v>LV</v>
      </c>
      <c r="AP84" s="122" t="str">
        <f t="shared" si="12"/>
        <v>LV004s</v>
      </c>
      <c r="AQ84" s="163" t="s">
        <v>684</v>
      </c>
      <c r="AR84" s="229" t="s">
        <v>781</v>
      </c>
      <c r="AS84" s="367" t="str">
        <f>IF(ISERROR(VLOOKUP($A84,'RAB Cat Lookup'!$B$4:$E$351,2,FALSE))=TRUE,"Unallocated",VLOOKUP($A84,'RAB Cat Lookup'!$B$4:$E$351,2,FALSE))</f>
        <v>Std</v>
      </c>
      <c r="AT84" s="367" t="str">
        <f>IF(ISERROR(VLOOKUP($A84,'RAB Cat Lookup'!$B$4:$E$351,4,FALSE))=TRUE,"Unallocated",VLOOKUP($A84,'RAB Cat Lookup'!$B$4:$E$351,4,FALSE))</f>
        <v>Low Voltage lines and cables</v>
      </c>
      <c r="AU84" s="121" t="str">
        <f t="shared" si="13"/>
        <v/>
      </c>
    </row>
    <row r="85" spans="1:47" x14ac:dyDescent="0.25">
      <c r="A85" s="217" t="s">
        <v>193</v>
      </c>
      <c r="B85" s="217" t="s">
        <v>306</v>
      </c>
      <c r="C85" s="123" t="s">
        <v>512</v>
      </c>
      <c r="D85" s="218">
        <f>S85/Config!A$40</f>
        <v>86854.102319660131</v>
      </c>
      <c r="E85" s="219">
        <f>T85/Config!B$40</f>
        <v>100479.71052187498</v>
      </c>
      <c r="F85" s="219">
        <f>U85/Config!C$40</f>
        <v>117966.95915625003</v>
      </c>
      <c r="G85" s="219">
        <f>V85/Config!D$40</f>
        <v>114432.69124999999</v>
      </c>
      <c r="H85" s="219">
        <f>W85/Config!E$40</f>
        <v>232429.44999999998</v>
      </c>
      <c r="I85" s="220">
        <v>250000</v>
      </c>
      <c r="J85" s="220">
        <v>250000</v>
      </c>
      <c r="K85" s="220">
        <v>250000</v>
      </c>
      <c r="L85" s="220">
        <v>250000</v>
      </c>
      <c r="M85" s="220">
        <v>250000</v>
      </c>
      <c r="N85" s="220">
        <v>250000</v>
      </c>
      <c r="O85" s="220">
        <v>250000</v>
      </c>
      <c r="P85" s="220">
        <v>250000</v>
      </c>
      <c r="Q85" s="220">
        <v>250000</v>
      </c>
      <c r="R85" s="221">
        <v>250000</v>
      </c>
      <c r="S85" s="222">
        <v>78685.53</v>
      </c>
      <c r="T85" s="223">
        <v>93305.4</v>
      </c>
      <c r="U85" s="223">
        <v>112282.65000000002</v>
      </c>
      <c r="V85" s="223">
        <v>111641.65</v>
      </c>
      <c r="W85" s="223">
        <v>232429.44999999998</v>
      </c>
      <c r="X85" s="224">
        <f>I85*Config!F$40</f>
        <v>256249.99999999997</v>
      </c>
      <c r="Y85" s="224">
        <f>J85*Config!G$40</f>
        <v>262656.25</v>
      </c>
      <c r="Z85" s="224">
        <f>K85*Config!H$40</f>
        <v>269222.65624999994</v>
      </c>
      <c r="AA85" s="224">
        <f>L85*Config!I$40</f>
        <v>275953.22265624994</v>
      </c>
      <c r="AB85" s="224">
        <f>M85*Config!J$40</f>
        <v>282852.05322265619</v>
      </c>
      <c r="AC85" s="224">
        <f>N85*Config!K$40</f>
        <v>289923.35455322254</v>
      </c>
      <c r="AD85" s="224">
        <f>O85*Config!L$40</f>
        <v>297171.43841705314</v>
      </c>
      <c r="AE85" s="224">
        <f>P85*Config!M$40</f>
        <v>304600.7243774794</v>
      </c>
      <c r="AF85" s="224">
        <f>Q85*Config!N$40</f>
        <v>312215.74248691637</v>
      </c>
      <c r="AG85" s="225">
        <f>R85*Config!O$40</f>
        <v>320021.13604908925</v>
      </c>
      <c r="AH85" s="226">
        <f t="shared" si="7"/>
        <v>1250000</v>
      </c>
      <c r="AI85" s="220">
        <f t="shared" si="8"/>
        <v>2500000</v>
      </c>
      <c r="AJ85" s="224">
        <f t="shared" si="9"/>
        <v>1346934.1821289063</v>
      </c>
      <c r="AK85" s="225">
        <f t="shared" si="10"/>
        <v>2870866.5780126667</v>
      </c>
      <c r="AL85" s="227">
        <f>IF(OR(SUM(X85:AG85)&lt;&gt;0,A85="EH"),INDEX(CASH!$B:$B,MATCH(A85,CASH!$A:$A,0)),"")</f>
        <v>250</v>
      </c>
      <c r="AM85" s="122">
        <f>AL85*VLOOKUP(C85,Config!$A$3:$C$9,3,FALSE)</f>
        <v>3750</v>
      </c>
      <c r="AN85" s="228">
        <f t="shared" si="11"/>
        <v>0.384036190737156</v>
      </c>
      <c r="AO85" s="122" t="str">
        <f>IF(ISERROR(VLOOKUP(A85,Config!$A$12:$A$32,1,FALSE)),LEFT(A85,2),"PRL")</f>
        <v>LV</v>
      </c>
      <c r="AP85" s="122" t="str">
        <f t="shared" si="12"/>
        <v>LV005s</v>
      </c>
      <c r="AQ85" s="163" t="s">
        <v>684</v>
      </c>
      <c r="AR85" s="229" t="s">
        <v>781</v>
      </c>
      <c r="AS85" s="367" t="str">
        <f>IF(ISERROR(VLOOKUP($A85,'RAB Cat Lookup'!$B$4:$E$351,2,FALSE))=TRUE,"Unallocated",VLOOKUP($A85,'RAB Cat Lookup'!$B$4:$E$351,2,FALSE))</f>
        <v>Std</v>
      </c>
      <c r="AT85" s="367" t="str">
        <f>IF(ISERROR(VLOOKUP($A85,'RAB Cat Lookup'!$B$4:$E$351,4,FALSE))=TRUE,"Unallocated",VLOOKUP($A85,'RAB Cat Lookup'!$B$4:$E$351,4,FALSE))</f>
        <v>Low Voltage lines and cables</v>
      </c>
      <c r="AU85" s="121" t="str">
        <f t="shared" si="13"/>
        <v/>
      </c>
    </row>
    <row r="86" spans="1:47" x14ac:dyDescent="0.25">
      <c r="A86" s="217" t="s">
        <v>134</v>
      </c>
      <c r="B86" s="217" t="s">
        <v>135</v>
      </c>
      <c r="C86" s="123" t="s">
        <v>512</v>
      </c>
      <c r="D86" s="218">
        <f>S86/Config!A$40</f>
        <v>1622994.3302540462</v>
      </c>
      <c r="E86" s="219">
        <f>T86/Config!B$40</f>
        <v>1432903.9242896873</v>
      </c>
      <c r="F86" s="219">
        <f>U86/Config!C$40</f>
        <v>1841402.5328999998</v>
      </c>
      <c r="G86" s="219">
        <f>V86/Config!D$40</f>
        <v>670296.50525000005</v>
      </c>
      <c r="H86" s="219">
        <f>W86/Config!E$40</f>
        <v>0</v>
      </c>
      <c r="I86" s="220">
        <v>0</v>
      </c>
      <c r="J86" s="220">
        <v>0</v>
      </c>
      <c r="K86" s="220">
        <v>0</v>
      </c>
      <c r="L86" s="220">
        <v>0</v>
      </c>
      <c r="M86" s="220">
        <v>0</v>
      </c>
      <c r="N86" s="220">
        <v>0</v>
      </c>
      <c r="O86" s="220">
        <v>0</v>
      </c>
      <c r="P86" s="220">
        <v>0</v>
      </c>
      <c r="Q86" s="220">
        <v>0</v>
      </c>
      <c r="R86" s="221">
        <v>0</v>
      </c>
      <c r="S86" s="222">
        <v>1470352.7599999998</v>
      </c>
      <c r="T86" s="223">
        <v>1330593.74</v>
      </c>
      <c r="U86" s="223">
        <v>1752673.4399999997</v>
      </c>
      <c r="V86" s="223">
        <v>653947.81000000006</v>
      </c>
      <c r="W86" s="223">
        <v>0</v>
      </c>
      <c r="X86" s="224">
        <f>I86*Config!F$40</f>
        <v>0</v>
      </c>
      <c r="Y86" s="224">
        <f>J86*Config!G$40</f>
        <v>0</v>
      </c>
      <c r="Z86" s="224">
        <f>K86*Config!H$40</f>
        <v>0</v>
      </c>
      <c r="AA86" s="224">
        <f>L86*Config!I$40</f>
        <v>0</v>
      </c>
      <c r="AB86" s="224">
        <f>M86*Config!J$40</f>
        <v>0</v>
      </c>
      <c r="AC86" s="224">
        <f>N86*Config!K$40</f>
        <v>0</v>
      </c>
      <c r="AD86" s="224">
        <f>O86*Config!L$40</f>
        <v>0</v>
      </c>
      <c r="AE86" s="224">
        <f>P86*Config!M$40</f>
        <v>0</v>
      </c>
      <c r="AF86" s="224">
        <f>Q86*Config!N$40</f>
        <v>0</v>
      </c>
      <c r="AG86" s="225">
        <f>R86*Config!O$40</f>
        <v>0</v>
      </c>
      <c r="AH86" s="226">
        <f t="shared" si="7"/>
        <v>0</v>
      </c>
      <c r="AI86" s="220">
        <f t="shared" si="8"/>
        <v>0</v>
      </c>
      <c r="AJ86" s="224">
        <f t="shared" si="9"/>
        <v>0</v>
      </c>
      <c r="AK86" s="225">
        <f t="shared" si="10"/>
        <v>0</v>
      </c>
      <c r="AL86" s="227" t="str">
        <f>IF(OR(SUM(X86:AG86)&lt;&gt;0,A86="EH"),INDEX(CASH!$B:$B,MATCH(A86,CASH!$A:$A,0)),"")</f>
        <v/>
      </c>
      <c r="AM86" s="230">
        <v>1050</v>
      </c>
      <c r="AN86" s="228">
        <f t="shared" si="11"/>
        <v>0.95953425382271162</v>
      </c>
      <c r="AO86" s="122" t="str">
        <f>IF(ISERROR(VLOOKUP(A86,Config!$A$12:$A$32,1,FALSE)),LEFT(A86,2),"PRL")</f>
        <v>MC</v>
      </c>
      <c r="AP86" s="122" t="str">
        <f t="shared" si="12"/>
        <v>MC101s</v>
      </c>
      <c r="AQ86" s="163" t="s">
        <v>684</v>
      </c>
      <c r="AR86" s="229" t="s">
        <v>1030</v>
      </c>
      <c r="AS86" s="367" t="str">
        <f>IF(ISERROR(VLOOKUP($A86,'RAB Cat Lookup'!$B$4:$E$351,2,FALSE))=TRUE,"Unallocated",VLOOKUP($A86,'RAB Cat Lookup'!$B$4:$E$351,2,FALSE))</f>
        <v>Alt</v>
      </c>
      <c r="AT86" s="367" t="str">
        <f>IF(ISERROR(VLOOKUP($A86,'RAB Cat Lookup'!$B$4:$E$351,4,FALSE))=TRUE,"Unallocated",VLOOKUP($A86,'RAB Cat Lookup'!$B$4:$E$351,4,FALSE))</f>
        <v>Metering &amp; Load control</v>
      </c>
      <c r="AU86" s="121" t="str">
        <f t="shared" si="13"/>
        <v/>
      </c>
    </row>
    <row r="87" spans="1:47" x14ac:dyDescent="0.25">
      <c r="A87" s="217" t="s">
        <v>136</v>
      </c>
      <c r="B87" s="217" t="s">
        <v>307</v>
      </c>
      <c r="C87" s="123" t="s">
        <v>512</v>
      </c>
      <c r="D87" s="218">
        <f>S87/Config!A$40</f>
        <v>176447.50397559762</v>
      </c>
      <c r="E87" s="219">
        <f>T87/Config!B$40</f>
        <v>139050.06667203121</v>
      </c>
      <c r="F87" s="219">
        <f>U87/Config!C$40</f>
        <v>35066.426956250005</v>
      </c>
      <c r="G87" s="219">
        <f>V87/Config!D$40</f>
        <v>95056.10149999999</v>
      </c>
      <c r="H87" s="219">
        <f>W87/Config!E$40</f>
        <v>2847.56</v>
      </c>
      <c r="I87" s="220">
        <v>0</v>
      </c>
      <c r="J87" s="220">
        <v>0</v>
      </c>
      <c r="K87" s="220">
        <v>0</v>
      </c>
      <c r="L87" s="220">
        <v>0</v>
      </c>
      <c r="M87" s="220">
        <v>0</v>
      </c>
      <c r="N87" s="220">
        <v>0</v>
      </c>
      <c r="O87" s="220">
        <v>0</v>
      </c>
      <c r="P87" s="220">
        <v>0</v>
      </c>
      <c r="Q87" s="220">
        <v>0</v>
      </c>
      <c r="R87" s="221">
        <v>0</v>
      </c>
      <c r="S87" s="222">
        <v>159852.73000000001</v>
      </c>
      <c r="T87" s="223">
        <v>129121.81</v>
      </c>
      <c r="U87" s="223">
        <v>33376.730000000003</v>
      </c>
      <c r="V87" s="223">
        <v>92737.66</v>
      </c>
      <c r="W87" s="223">
        <v>2847.56</v>
      </c>
      <c r="X87" s="224">
        <f>I87*Config!F$40</f>
        <v>0</v>
      </c>
      <c r="Y87" s="224">
        <f>J87*Config!G$40</f>
        <v>0</v>
      </c>
      <c r="Z87" s="224">
        <f>K87*Config!H$40</f>
        <v>0</v>
      </c>
      <c r="AA87" s="224">
        <f>L87*Config!I$40</f>
        <v>0</v>
      </c>
      <c r="AB87" s="224">
        <f>M87*Config!J$40</f>
        <v>0</v>
      </c>
      <c r="AC87" s="224">
        <f>N87*Config!K$40</f>
        <v>0</v>
      </c>
      <c r="AD87" s="224">
        <f>O87*Config!L$40</f>
        <v>0</v>
      </c>
      <c r="AE87" s="224">
        <f>P87*Config!M$40</f>
        <v>0</v>
      </c>
      <c r="AF87" s="224">
        <f>Q87*Config!N$40</f>
        <v>0</v>
      </c>
      <c r="AG87" s="225">
        <f>R87*Config!O$40</f>
        <v>0</v>
      </c>
      <c r="AH87" s="226">
        <f t="shared" si="7"/>
        <v>0</v>
      </c>
      <c r="AI87" s="220">
        <f t="shared" si="8"/>
        <v>0</v>
      </c>
      <c r="AJ87" s="224">
        <f t="shared" si="9"/>
        <v>0</v>
      </c>
      <c r="AK87" s="225">
        <f t="shared" si="10"/>
        <v>0</v>
      </c>
      <c r="AL87" s="227" t="str">
        <f>IF(OR(SUM(X87:AG87)&lt;&gt;0,A87="EH"),INDEX(CASH!$B:$B,MATCH(A87,CASH!$A:$A,0)),"")</f>
        <v/>
      </c>
      <c r="AM87" s="230">
        <v>1050</v>
      </c>
      <c r="AN87" s="228">
        <f t="shared" si="11"/>
        <v>0.95953425382271162</v>
      </c>
      <c r="AO87" s="122" t="str">
        <f>IF(ISERROR(VLOOKUP(A87,Config!$A$12:$A$32,1,FALSE)),LEFT(A87,2),"PRL")</f>
        <v>MC</v>
      </c>
      <c r="AP87" s="122" t="str">
        <f t="shared" si="12"/>
        <v>MC102s</v>
      </c>
      <c r="AQ87" s="163" t="s">
        <v>684</v>
      </c>
      <c r="AR87" s="229" t="s">
        <v>781</v>
      </c>
      <c r="AS87" s="367" t="str">
        <f>IF(ISERROR(VLOOKUP($A87,'RAB Cat Lookup'!$B$4:$E$351,2,FALSE))=TRUE,"Unallocated",VLOOKUP($A87,'RAB Cat Lookup'!$B$4:$E$351,2,FALSE))</f>
        <v>Std</v>
      </c>
      <c r="AT87" s="367" t="str">
        <f>IF(ISERROR(VLOOKUP($A87,'RAB Cat Lookup'!$B$4:$E$351,4,FALSE))=TRUE,"Unallocated",VLOOKUP($A87,'RAB Cat Lookup'!$B$4:$E$351,4,FALSE))</f>
        <v>Customer metering &amp; load control</v>
      </c>
      <c r="AU87" s="121" t="str">
        <f t="shared" si="13"/>
        <v/>
      </c>
    </row>
    <row r="88" spans="1:47" x14ac:dyDescent="0.25">
      <c r="A88" s="217" t="s">
        <v>137</v>
      </c>
      <c r="B88" s="217" t="s">
        <v>1024</v>
      </c>
      <c r="C88" s="123" t="s">
        <v>512</v>
      </c>
      <c r="D88" s="218">
        <f>S88/Config!A$40</f>
        <v>726964.85595589038</v>
      </c>
      <c r="E88" s="219">
        <f>T88/Config!B$40</f>
        <v>711086.32229906239</v>
      </c>
      <c r="F88" s="219">
        <f>U88/Config!C$40</f>
        <v>185696.55040624997</v>
      </c>
      <c r="G88" s="219">
        <f>V88/Config!D$40</f>
        <v>189086.75199999998</v>
      </c>
      <c r="H88" s="219">
        <f>W88/Config!E$40</f>
        <v>25000</v>
      </c>
      <c r="I88" s="220">
        <v>60000</v>
      </c>
      <c r="J88" s="220">
        <v>60000</v>
      </c>
      <c r="K88" s="220">
        <v>10000</v>
      </c>
      <c r="L88" s="220">
        <v>10000</v>
      </c>
      <c r="M88" s="220">
        <v>10000</v>
      </c>
      <c r="N88" s="220">
        <v>10000</v>
      </c>
      <c r="O88" s="220">
        <v>10000</v>
      </c>
      <c r="P88" s="220">
        <v>10000</v>
      </c>
      <c r="Q88" s="220">
        <v>10000</v>
      </c>
      <c r="R88" s="221">
        <v>10000</v>
      </c>
      <c r="S88" s="222">
        <v>658594.27999999991</v>
      </c>
      <c r="T88" s="223">
        <v>660314.34</v>
      </c>
      <c r="U88" s="223">
        <v>176748.64999999997</v>
      </c>
      <c r="V88" s="223">
        <v>184474.88</v>
      </c>
      <c r="W88" s="223">
        <v>25000</v>
      </c>
      <c r="X88" s="224">
        <f>I88*Config!F$40</f>
        <v>61499.999999999993</v>
      </c>
      <c r="Y88" s="224">
        <f>J88*Config!G$40</f>
        <v>63037.499999999993</v>
      </c>
      <c r="Z88" s="224">
        <f>K88*Config!H$40</f>
        <v>10768.906249999998</v>
      </c>
      <c r="AA88" s="224">
        <f>L88*Config!I$40</f>
        <v>11038.128906249998</v>
      </c>
      <c r="AB88" s="224">
        <f>M88*Config!J$40</f>
        <v>11314.082128906246</v>
      </c>
      <c r="AC88" s="224">
        <f>N88*Config!K$40</f>
        <v>11596.934182128902</v>
      </c>
      <c r="AD88" s="224">
        <f>O88*Config!L$40</f>
        <v>11886.857536682124</v>
      </c>
      <c r="AE88" s="224">
        <f>P88*Config!M$40</f>
        <v>12184.028975099178</v>
      </c>
      <c r="AF88" s="224">
        <f>Q88*Config!N$40</f>
        <v>12488.629699476654</v>
      </c>
      <c r="AG88" s="225">
        <f>R88*Config!O$40</f>
        <v>12800.845441963571</v>
      </c>
      <c r="AH88" s="226">
        <f t="shared" si="7"/>
        <v>150000</v>
      </c>
      <c r="AI88" s="220">
        <f t="shared" si="8"/>
        <v>200000</v>
      </c>
      <c r="AJ88" s="224">
        <f t="shared" si="9"/>
        <v>157658.61728515622</v>
      </c>
      <c r="AK88" s="225">
        <f t="shared" si="10"/>
        <v>218615.91312050665</v>
      </c>
      <c r="AL88" s="227">
        <f>IF(OR(SUM(X88:AG88)&lt;&gt;0,A88="EH"),INDEX(CASH!$B:$B,MATCH(A88,CASH!$A:$A,0)),"")</f>
        <v>50</v>
      </c>
      <c r="AM88" s="122">
        <f>AL88*VLOOKUP(C88,Config!$A$3:$C$9,3,FALSE)</f>
        <v>750</v>
      </c>
      <c r="AN88" s="228">
        <f t="shared" si="11"/>
        <v>0.99191803381762</v>
      </c>
      <c r="AO88" s="122" t="str">
        <f>IF(ISERROR(VLOOKUP(A88,Config!$A$12:$A$32,1,FALSE)),LEFT(A88,2),"PRL")</f>
        <v>MC</v>
      </c>
      <c r="AP88" s="122" t="str">
        <f t="shared" si="12"/>
        <v>MC104s</v>
      </c>
      <c r="AQ88" s="163" t="s">
        <v>684</v>
      </c>
      <c r="AR88" s="229" t="s">
        <v>1030</v>
      </c>
      <c r="AS88" s="367" t="str">
        <f>IF(ISERROR(VLOOKUP($A88,'RAB Cat Lookup'!$B$4:$E$351,2,FALSE))=TRUE,"Unallocated",VLOOKUP($A88,'RAB Cat Lookup'!$B$4:$E$351,2,FALSE))</f>
        <v>Alt</v>
      </c>
      <c r="AT88" s="367" t="str">
        <f>IF(ISERROR(VLOOKUP($A88,'RAB Cat Lookup'!$B$4:$E$351,4,FALSE))=TRUE,"Unallocated",VLOOKUP($A88,'RAB Cat Lookup'!$B$4:$E$351,4,FALSE))</f>
        <v>Metering &amp; Load control</v>
      </c>
      <c r="AU88" s="121" t="str">
        <f t="shared" si="13"/>
        <v/>
      </c>
    </row>
    <row r="89" spans="1:47" x14ac:dyDescent="0.25">
      <c r="A89" s="217" t="s">
        <v>138</v>
      </c>
      <c r="B89" s="217" t="s">
        <v>308</v>
      </c>
      <c r="C89" s="123" t="s">
        <v>512</v>
      </c>
      <c r="D89" s="218">
        <f>S89/Config!A$40</f>
        <v>121831.91284597652</v>
      </c>
      <c r="E89" s="219">
        <f>T89/Config!B$40</f>
        <v>204684.42879124996</v>
      </c>
      <c r="F89" s="219">
        <f>U89/Config!C$40</f>
        <v>194050.67914374999</v>
      </c>
      <c r="G89" s="219">
        <f>V89/Config!D$40</f>
        <v>259200.07299999997</v>
      </c>
      <c r="H89" s="219">
        <f>W89/Config!E$40</f>
        <v>100000</v>
      </c>
      <c r="I89" s="220">
        <v>400000</v>
      </c>
      <c r="J89" s="220">
        <v>400000</v>
      </c>
      <c r="K89" s="220">
        <v>400000</v>
      </c>
      <c r="L89" s="220">
        <v>400000</v>
      </c>
      <c r="M89" s="220">
        <v>400000</v>
      </c>
      <c r="N89" s="220">
        <v>400000</v>
      </c>
      <c r="O89" s="220">
        <v>400000</v>
      </c>
      <c r="P89" s="220">
        <v>400000</v>
      </c>
      <c r="Q89" s="220">
        <v>400000</v>
      </c>
      <c r="R89" s="221">
        <v>400000</v>
      </c>
      <c r="S89" s="222">
        <v>110373.7</v>
      </c>
      <c r="T89" s="223">
        <v>190069.84</v>
      </c>
      <c r="U89" s="223">
        <v>184700.23</v>
      </c>
      <c r="V89" s="223">
        <v>252878.12</v>
      </c>
      <c r="W89" s="223">
        <v>100000</v>
      </c>
      <c r="X89" s="224">
        <f>I89*Config!F$40</f>
        <v>409999.99999999994</v>
      </c>
      <c r="Y89" s="224">
        <f>J89*Config!G$40</f>
        <v>420249.99999999994</v>
      </c>
      <c r="Z89" s="224">
        <f>K89*Config!H$40</f>
        <v>430756.24999999994</v>
      </c>
      <c r="AA89" s="224">
        <f>L89*Config!I$40</f>
        <v>441525.15624999988</v>
      </c>
      <c r="AB89" s="224">
        <f>M89*Config!J$40</f>
        <v>452563.28515624988</v>
      </c>
      <c r="AC89" s="224">
        <f>N89*Config!K$40</f>
        <v>463877.3672851561</v>
      </c>
      <c r="AD89" s="224">
        <f>O89*Config!L$40</f>
        <v>475474.30146728503</v>
      </c>
      <c r="AE89" s="224">
        <f>P89*Config!M$40</f>
        <v>487361.15900396707</v>
      </c>
      <c r="AF89" s="224">
        <f>Q89*Config!N$40</f>
        <v>499545.18797906616</v>
      </c>
      <c r="AG89" s="225">
        <f>R89*Config!O$40</f>
        <v>512033.81767854281</v>
      </c>
      <c r="AH89" s="226">
        <f t="shared" si="7"/>
        <v>2000000</v>
      </c>
      <c r="AI89" s="220">
        <f t="shared" si="8"/>
        <v>4000000</v>
      </c>
      <c r="AJ89" s="224">
        <f t="shared" si="9"/>
        <v>2155094.6914062495</v>
      </c>
      <c r="AK89" s="225">
        <f t="shared" si="10"/>
        <v>4593386.5248202663</v>
      </c>
      <c r="AL89" s="227">
        <f>IF(OR(SUM(X89:AG89)&lt;&gt;0,A89="EH"),INDEX(CASH!$B:$B,MATCH(A89,CASH!$A:$A,0)),"")</f>
        <v>100</v>
      </c>
      <c r="AM89" s="122">
        <f>AL89*VLOOKUP(C89,Config!$A$3:$C$9,3,FALSE)</f>
        <v>1500</v>
      </c>
      <c r="AN89" s="228">
        <f t="shared" si="11"/>
        <v>0.92229427226873739</v>
      </c>
      <c r="AO89" s="122" t="str">
        <f>IF(ISERROR(VLOOKUP(A89,Config!$A$12:$A$32,1,FALSE)),LEFT(A89,2),"PRL")</f>
        <v>MC</v>
      </c>
      <c r="AP89" s="122" t="str">
        <f t="shared" si="12"/>
        <v>MC105s</v>
      </c>
      <c r="AQ89" s="163" t="s">
        <v>684</v>
      </c>
      <c r="AR89" s="229" t="s">
        <v>781</v>
      </c>
      <c r="AS89" s="367" t="str">
        <f>IF(ISERROR(VLOOKUP($A89,'RAB Cat Lookup'!$B$4:$E$351,2,FALSE))=TRUE,"Unallocated",VLOOKUP($A89,'RAB Cat Lookup'!$B$4:$E$351,2,FALSE))</f>
        <v>Std</v>
      </c>
      <c r="AT89" s="367" t="str">
        <f>IF(ISERROR(VLOOKUP($A89,'RAB Cat Lookup'!$B$4:$E$351,4,FALSE))=TRUE,"Unallocated",VLOOKUP($A89,'RAB Cat Lookup'!$B$4:$E$351,4,FALSE))</f>
        <v>Customer metering &amp; load control</v>
      </c>
      <c r="AU89" s="121" t="str">
        <f t="shared" si="13"/>
        <v/>
      </c>
    </row>
    <row r="90" spans="1:47" x14ac:dyDescent="0.25">
      <c r="A90" s="217" t="s">
        <v>138</v>
      </c>
      <c r="B90" s="217" t="s">
        <v>308</v>
      </c>
      <c r="C90" s="123" t="s">
        <v>778</v>
      </c>
      <c r="D90" s="218">
        <f>S90/Config!A$40</f>
        <v>121831.91284597652</v>
      </c>
      <c r="E90" s="219">
        <f>T90/Config!B$40</f>
        <v>204684.42879124996</v>
      </c>
      <c r="F90" s="219">
        <f>U90/Config!C$40</f>
        <v>194050.67914374999</v>
      </c>
      <c r="G90" s="219">
        <f>V90/Config!D$40</f>
        <v>259200.07299999997</v>
      </c>
      <c r="H90" s="219">
        <f>W90/Config!E$40</f>
        <v>100000</v>
      </c>
      <c r="I90" s="220">
        <v>557584</v>
      </c>
      <c r="J90" s="220">
        <v>507185</v>
      </c>
      <c r="K90" s="220">
        <v>456786</v>
      </c>
      <c r="L90" s="220">
        <v>406386</v>
      </c>
      <c r="M90" s="220">
        <v>355987</v>
      </c>
      <c r="N90" s="220">
        <v>305588</v>
      </c>
      <c r="O90" s="220">
        <v>255189</v>
      </c>
      <c r="P90" s="220">
        <v>204790</v>
      </c>
      <c r="Q90" s="220">
        <v>154391</v>
      </c>
      <c r="R90" s="221">
        <v>103992</v>
      </c>
      <c r="S90" s="222">
        <v>110373.7</v>
      </c>
      <c r="T90" s="223">
        <v>190069.84</v>
      </c>
      <c r="U90" s="223">
        <v>184700.23</v>
      </c>
      <c r="V90" s="223">
        <v>252878.12</v>
      </c>
      <c r="W90" s="223">
        <v>100000</v>
      </c>
      <c r="X90" s="224">
        <f>I90*Config!F$40</f>
        <v>571523.6</v>
      </c>
      <c r="Y90" s="224">
        <f>J90*Config!G$40</f>
        <v>532861.24062499998</v>
      </c>
      <c r="Z90" s="224">
        <f>K90*Config!H$40</f>
        <v>491908.56103124993</v>
      </c>
      <c r="AA90" s="224">
        <f>L90*Config!I$40</f>
        <v>448574.10536953114</v>
      </c>
      <c r="AB90" s="224">
        <f>M90*Config!J$40</f>
        <v>402766.61548229482</v>
      </c>
      <c r="AC90" s="224">
        <f>N90*Config!K$40</f>
        <v>354388.39228484069</v>
      </c>
      <c r="AD90" s="224">
        <f>O90*Config!L$40</f>
        <v>303339.52879283746</v>
      </c>
      <c r="AE90" s="224">
        <f>P90*Config!M$40</f>
        <v>249516.72938105604</v>
      </c>
      <c r="AF90" s="224">
        <f>Q90*Config!N$40</f>
        <v>192813.20279319002</v>
      </c>
      <c r="AG90" s="225">
        <f>R90*Config!O$40</f>
        <v>133118.55192006758</v>
      </c>
      <c r="AH90" s="226">
        <f t="shared" si="7"/>
        <v>2283928</v>
      </c>
      <c r="AI90" s="220">
        <f t="shared" si="8"/>
        <v>3307878</v>
      </c>
      <c r="AJ90" s="224">
        <f t="shared" si="9"/>
        <v>2447634.122508076</v>
      </c>
      <c r="AK90" s="225">
        <f t="shared" si="10"/>
        <v>3680810.5276800683</v>
      </c>
      <c r="AL90" s="227">
        <f>IF(OR(SUM(X90:AG90)&lt;&gt;0,A90="EH"),INDEX(CASH!$B:$B,MATCH(A90,CASH!$A:$A,0)),"")</f>
        <v>100</v>
      </c>
      <c r="AM90" s="122">
        <f>AL90*VLOOKUP(C90,Config!$A$3:$C$9,3,FALSE)</f>
        <v>1000</v>
      </c>
      <c r="AN90" s="228">
        <f t="shared" si="11"/>
        <v>0.97413197299614496</v>
      </c>
      <c r="AO90" s="122" t="str">
        <f>IF(ISERROR(VLOOKUP(A90,Config!$A$12:$A$32,1,FALSE)),LEFT(A90,2),"PRL")</f>
        <v>MC</v>
      </c>
      <c r="AP90" s="122" t="str">
        <f t="shared" si="12"/>
        <v>MC105m</v>
      </c>
      <c r="AQ90" s="163" t="s">
        <v>684</v>
      </c>
      <c r="AR90" s="229" t="s">
        <v>781</v>
      </c>
      <c r="AS90" s="367" t="str">
        <f>IF(ISERROR(VLOOKUP($A90,'RAB Cat Lookup'!$B$4:$E$351,2,FALSE))=TRUE,"Unallocated",VLOOKUP($A90,'RAB Cat Lookup'!$B$4:$E$351,2,FALSE))</f>
        <v>Std</v>
      </c>
      <c r="AT90" s="367" t="str">
        <f>IF(ISERROR(VLOOKUP($A90,'RAB Cat Lookup'!$B$4:$E$351,4,FALSE))=TRUE,"Unallocated",VLOOKUP($A90,'RAB Cat Lookup'!$B$4:$E$351,4,FALSE))</f>
        <v>Customer metering &amp; load control</v>
      </c>
      <c r="AU90" s="121" t="str">
        <f t="shared" ref="AU90" si="15">IF(AND(AT90=1,SUM(AI90&lt;&gt;0)),A90,"")</f>
        <v/>
      </c>
    </row>
    <row r="91" spans="1:47" x14ac:dyDescent="0.25">
      <c r="A91" s="217" t="s">
        <v>492</v>
      </c>
      <c r="B91" s="217" t="s">
        <v>526</v>
      </c>
      <c r="C91" s="123" t="s">
        <v>512</v>
      </c>
      <c r="D91" s="218">
        <f>S91/Config!A$40</f>
        <v>890291.61205385136</v>
      </c>
      <c r="E91" s="219">
        <f>T91/Config!B$40</f>
        <v>288277.34204015625</v>
      </c>
      <c r="F91" s="219">
        <f>U91/Config!C$40</f>
        <v>64185.024143750001</v>
      </c>
      <c r="G91" s="219">
        <f>V91/Config!D$40</f>
        <v>3437.2042499999998</v>
      </c>
      <c r="H91" s="219">
        <f>W91/Config!E$40</f>
        <v>0</v>
      </c>
      <c r="I91" s="220">
        <v>0</v>
      </c>
      <c r="J91" s="220">
        <v>0</v>
      </c>
      <c r="K91" s="220">
        <v>0</v>
      </c>
      <c r="L91" s="220">
        <v>0</v>
      </c>
      <c r="M91" s="220">
        <v>0</v>
      </c>
      <c r="N91" s="220">
        <v>0</v>
      </c>
      <c r="O91" s="220">
        <v>0</v>
      </c>
      <c r="P91" s="220">
        <v>0</v>
      </c>
      <c r="Q91" s="220">
        <v>0</v>
      </c>
      <c r="R91" s="221">
        <v>0</v>
      </c>
      <c r="S91" s="222">
        <v>806560.26</v>
      </c>
      <c r="T91" s="223">
        <v>267694.17000000004</v>
      </c>
      <c r="U91" s="223">
        <v>61092.23</v>
      </c>
      <c r="V91" s="223">
        <v>3353.37</v>
      </c>
      <c r="W91" s="223">
        <v>0</v>
      </c>
      <c r="X91" s="224">
        <f>I91*Config!F$40</f>
        <v>0</v>
      </c>
      <c r="Y91" s="224">
        <f>J91*Config!G$40</f>
        <v>0</v>
      </c>
      <c r="Z91" s="224">
        <f>K91*Config!H$40</f>
        <v>0</v>
      </c>
      <c r="AA91" s="224">
        <f>L91*Config!I$40</f>
        <v>0</v>
      </c>
      <c r="AB91" s="224">
        <f>M91*Config!J$40</f>
        <v>0</v>
      </c>
      <c r="AC91" s="224">
        <f>N91*Config!K$40</f>
        <v>0</v>
      </c>
      <c r="AD91" s="224">
        <f>O91*Config!L$40</f>
        <v>0</v>
      </c>
      <c r="AE91" s="224">
        <f>P91*Config!M$40</f>
        <v>0</v>
      </c>
      <c r="AF91" s="224">
        <f>Q91*Config!N$40</f>
        <v>0</v>
      </c>
      <c r="AG91" s="225">
        <f>R91*Config!O$40</f>
        <v>0</v>
      </c>
      <c r="AH91" s="226">
        <f t="shared" si="7"/>
        <v>0</v>
      </c>
      <c r="AI91" s="220">
        <f t="shared" si="8"/>
        <v>0</v>
      </c>
      <c r="AJ91" s="224">
        <f t="shared" si="9"/>
        <v>0</v>
      </c>
      <c r="AK91" s="225">
        <f t="shared" si="10"/>
        <v>0</v>
      </c>
      <c r="AL91" s="227" t="str">
        <f>IF(OR(SUM(X91:AG91)&lt;&gt;0,A91="EH"),INDEX(CASH!$B:$B,MATCH(A91,CASH!$A:$A,0)),"")</f>
        <v/>
      </c>
      <c r="AM91" s="231">
        <v>4950</v>
      </c>
      <c r="AN91" s="228">
        <f t="shared" si="11"/>
        <v>0.12479849538211955</v>
      </c>
      <c r="AO91" s="122" t="str">
        <f>IF(ISERROR(VLOOKUP(A91,Config!$A$12:$A$32,1,FALSE)),LEFT(A91,2),"PRL")</f>
        <v>MC</v>
      </c>
      <c r="AP91" s="122" t="str">
        <f t="shared" si="12"/>
        <v>MC106s</v>
      </c>
      <c r="AQ91" s="163" t="s">
        <v>684</v>
      </c>
      <c r="AR91" s="229" t="s">
        <v>1030</v>
      </c>
      <c r="AS91" s="367" t="str">
        <f>IF(ISERROR(VLOOKUP($A91,'RAB Cat Lookup'!$B$4:$E$351,2,FALSE))=TRUE,"Unallocated",VLOOKUP($A91,'RAB Cat Lookup'!$B$4:$E$351,2,FALSE))</f>
        <v>Alt</v>
      </c>
      <c r="AT91" s="367" t="str">
        <f>IF(ISERROR(VLOOKUP($A91,'RAB Cat Lookup'!$B$4:$E$351,4,FALSE))=TRUE,"Unallocated",VLOOKUP($A91,'RAB Cat Lookup'!$B$4:$E$351,4,FALSE))</f>
        <v>Metering &amp; load control</v>
      </c>
      <c r="AU91" s="121" t="str">
        <f t="shared" si="13"/>
        <v/>
      </c>
    </row>
    <row r="92" spans="1:47" x14ac:dyDescent="0.25">
      <c r="A92" s="217" t="s">
        <v>139</v>
      </c>
      <c r="B92" s="217" t="s">
        <v>1025</v>
      </c>
      <c r="C92" s="123" t="s">
        <v>512</v>
      </c>
      <c r="D92" s="218">
        <f>S92/Config!A$40</f>
        <v>0</v>
      </c>
      <c r="E92" s="219">
        <f>T92/Config!B$40</f>
        <v>0</v>
      </c>
      <c r="F92" s="219">
        <f>U92/Config!C$40</f>
        <v>0</v>
      </c>
      <c r="G92" s="219">
        <f>V92/Config!D$40</f>
        <v>0</v>
      </c>
      <c r="H92" s="219">
        <f>W92/Config!E$40</f>
        <v>80000</v>
      </c>
      <c r="I92" s="220">
        <v>120000</v>
      </c>
      <c r="J92" s="220">
        <v>80000</v>
      </c>
      <c r="K92" s="220">
        <v>120000</v>
      </c>
      <c r="L92" s="220">
        <v>80000</v>
      </c>
      <c r="M92" s="220">
        <v>120000</v>
      </c>
      <c r="N92" s="220">
        <v>85000</v>
      </c>
      <c r="O92" s="220">
        <v>120000</v>
      </c>
      <c r="P92" s="220">
        <v>85000</v>
      </c>
      <c r="Q92" s="220">
        <v>120000</v>
      </c>
      <c r="R92" s="221">
        <v>85000</v>
      </c>
      <c r="S92" s="222">
        <v>0</v>
      </c>
      <c r="T92" s="223">
        <v>0</v>
      </c>
      <c r="U92" s="223">
        <v>0</v>
      </c>
      <c r="V92" s="223">
        <v>0</v>
      </c>
      <c r="W92" s="223">
        <v>80000</v>
      </c>
      <c r="X92" s="224">
        <f>I92*Config!F$40</f>
        <v>122999.99999999999</v>
      </c>
      <c r="Y92" s="224">
        <f>J92*Config!G$40</f>
        <v>84050</v>
      </c>
      <c r="Z92" s="224">
        <f>K92*Config!H$40</f>
        <v>129226.87499999999</v>
      </c>
      <c r="AA92" s="224">
        <f>L92*Config!I$40</f>
        <v>88305.031249999985</v>
      </c>
      <c r="AB92" s="224">
        <f>M92*Config!J$40</f>
        <v>135768.98554687496</v>
      </c>
      <c r="AC92" s="224">
        <f>N92*Config!K$40</f>
        <v>98573.940548095663</v>
      </c>
      <c r="AD92" s="224">
        <f>O92*Config!L$40</f>
        <v>142642.29044018549</v>
      </c>
      <c r="AE92" s="224">
        <f>P92*Config!M$40</f>
        <v>103564.246288343</v>
      </c>
      <c r="AF92" s="224">
        <f>Q92*Config!N$40</f>
        <v>149863.55639371986</v>
      </c>
      <c r="AG92" s="225">
        <f>R92*Config!O$40</f>
        <v>108807.18625669036</v>
      </c>
      <c r="AH92" s="226">
        <f t="shared" si="7"/>
        <v>520000</v>
      </c>
      <c r="AI92" s="220">
        <f t="shared" si="8"/>
        <v>1015000</v>
      </c>
      <c r="AJ92" s="224">
        <f t="shared" si="9"/>
        <v>560350.89179687493</v>
      </c>
      <c r="AK92" s="225">
        <f t="shared" si="10"/>
        <v>1163802.1117239092</v>
      </c>
      <c r="AL92" s="227">
        <f>IF(OR(SUM(X92:AG92)&lt;&gt;0,A92="EH"),INDEX(CASH!$B:$B,MATCH(A92,CASH!$A:$A,0)),"")</f>
        <v>50</v>
      </c>
      <c r="AM92" s="122">
        <f>AL92*VLOOKUP(C92,Config!$A$3:$C$9,3,FALSE)</f>
        <v>750</v>
      </c>
      <c r="AN92" s="228">
        <f t="shared" si="11"/>
        <v>0.99191803381762</v>
      </c>
      <c r="AO92" s="122" t="str">
        <f>IF(ISERROR(VLOOKUP(A92,Config!$A$12:$A$32,1,FALSE)),LEFT(A92,2),"PRL")</f>
        <v>MC</v>
      </c>
      <c r="AP92" s="122" t="str">
        <f t="shared" si="12"/>
        <v>MC107s</v>
      </c>
      <c r="AQ92" s="163" t="s">
        <v>684</v>
      </c>
      <c r="AR92" s="229" t="s">
        <v>1030</v>
      </c>
      <c r="AS92" s="367" t="str">
        <f>IF(ISERROR(VLOOKUP($A92,'RAB Cat Lookup'!$B$4:$E$351,2,FALSE))=TRUE,"Unallocated",VLOOKUP($A92,'RAB Cat Lookup'!$B$4:$E$351,2,FALSE))</f>
        <v>Alt</v>
      </c>
      <c r="AT92" s="367" t="str">
        <f>IF(ISERROR(VLOOKUP($A92,'RAB Cat Lookup'!$B$4:$E$351,4,FALSE))=TRUE,"Unallocated",VLOOKUP($A92,'RAB Cat Lookup'!$B$4:$E$351,4,FALSE))</f>
        <v>Metering &amp; Load control</v>
      </c>
      <c r="AU92" s="121" t="str">
        <f t="shared" si="13"/>
        <v/>
      </c>
    </row>
    <row r="93" spans="1:47" x14ac:dyDescent="0.25">
      <c r="A93" s="217" t="s">
        <v>401</v>
      </c>
      <c r="B93" s="217" t="s">
        <v>527</v>
      </c>
      <c r="C93" s="123" t="s">
        <v>512</v>
      </c>
      <c r="D93" s="218">
        <f>S93/Config!A$40</f>
        <v>17797.260913218746</v>
      </c>
      <c r="E93" s="219">
        <f>T93/Config!B$40</f>
        <v>0</v>
      </c>
      <c r="F93" s="219">
        <f>U93/Config!C$40</f>
        <v>0</v>
      </c>
      <c r="G93" s="219">
        <f>V93/Config!D$40</f>
        <v>0</v>
      </c>
      <c r="H93" s="219">
        <f>W93/Config!E$40</f>
        <v>0</v>
      </c>
      <c r="I93" s="220">
        <v>0</v>
      </c>
      <c r="J93" s="220">
        <v>0</v>
      </c>
      <c r="K93" s="220">
        <v>0</v>
      </c>
      <c r="L93" s="220">
        <v>0</v>
      </c>
      <c r="M93" s="220">
        <v>0</v>
      </c>
      <c r="N93" s="220">
        <v>0</v>
      </c>
      <c r="O93" s="220">
        <v>0</v>
      </c>
      <c r="P93" s="220">
        <v>0</v>
      </c>
      <c r="Q93" s="220">
        <v>0</v>
      </c>
      <c r="R93" s="221">
        <v>0</v>
      </c>
      <c r="S93" s="222">
        <v>16123.440000000002</v>
      </c>
      <c r="T93" s="223">
        <v>0</v>
      </c>
      <c r="U93" s="223">
        <v>0</v>
      </c>
      <c r="V93" s="223">
        <v>0</v>
      </c>
      <c r="W93" s="223">
        <v>0</v>
      </c>
      <c r="X93" s="224">
        <f>I93*Config!F$40</f>
        <v>0</v>
      </c>
      <c r="Y93" s="224">
        <f>J93*Config!G$40</f>
        <v>0</v>
      </c>
      <c r="Z93" s="224">
        <f>K93*Config!H$40</f>
        <v>0</v>
      </c>
      <c r="AA93" s="224">
        <f>L93*Config!I$40</f>
        <v>0</v>
      </c>
      <c r="AB93" s="224">
        <f>M93*Config!J$40</f>
        <v>0</v>
      </c>
      <c r="AC93" s="224">
        <f>N93*Config!K$40</f>
        <v>0</v>
      </c>
      <c r="AD93" s="224">
        <f>O93*Config!L$40</f>
        <v>0</v>
      </c>
      <c r="AE93" s="224">
        <f>P93*Config!M$40</f>
        <v>0</v>
      </c>
      <c r="AF93" s="224">
        <f>Q93*Config!N$40</f>
        <v>0</v>
      </c>
      <c r="AG93" s="225">
        <f>R93*Config!O$40</f>
        <v>0</v>
      </c>
      <c r="AH93" s="226">
        <f t="shared" si="7"/>
        <v>0</v>
      </c>
      <c r="AI93" s="220">
        <f t="shared" si="8"/>
        <v>0</v>
      </c>
      <c r="AJ93" s="224">
        <f t="shared" si="9"/>
        <v>0</v>
      </c>
      <c r="AK93" s="225">
        <f t="shared" si="10"/>
        <v>0</v>
      </c>
      <c r="AL93" s="227" t="str">
        <f>IF(OR(SUM(X93:AG93)&lt;&gt;0,A93="EH"),INDEX(CASH!$B:$B,MATCH(A93,CASH!$A:$A,0)),"")</f>
        <v/>
      </c>
      <c r="AM93" s="230">
        <v>4950</v>
      </c>
      <c r="AN93" s="228">
        <f t="shared" si="11"/>
        <v>0.12479849538211955</v>
      </c>
      <c r="AO93" s="122" t="str">
        <f>IF(ISERROR(VLOOKUP(A93,Config!$A$12:$A$32,1,FALSE)),LEFT(A93,2),"PRL")</f>
        <v>MC</v>
      </c>
      <c r="AP93" s="122" t="str">
        <f t="shared" si="12"/>
        <v>MC108s</v>
      </c>
      <c r="AQ93" s="163" t="s">
        <v>684</v>
      </c>
      <c r="AR93" s="229" t="s">
        <v>1030</v>
      </c>
      <c r="AS93" s="367" t="str">
        <f>IF(ISERROR(VLOOKUP($A93,'RAB Cat Lookup'!$B$4:$E$351,2,FALSE))=TRUE,"Unallocated",VLOOKUP($A93,'RAB Cat Lookup'!$B$4:$E$351,2,FALSE))</f>
        <v>Unallocated</v>
      </c>
      <c r="AT93" s="367" t="str">
        <f>IF(ISERROR(VLOOKUP($A93,'RAB Cat Lookup'!$B$4:$E$351,4,FALSE))=TRUE,"Unallocated",VLOOKUP($A93,'RAB Cat Lookup'!$B$4:$E$351,4,FALSE))</f>
        <v>Unallocated</v>
      </c>
      <c r="AU93" s="121" t="str">
        <f t="shared" si="13"/>
        <v/>
      </c>
    </row>
    <row r="94" spans="1:47" x14ac:dyDescent="0.25">
      <c r="A94" s="217" t="s">
        <v>197</v>
      </c>
      <c r="B94" s="217" t="s">
        <v>309</v>
      </c>
      <c r="C94" s="123" t="s">
        <v>512</v>
      </c>
      <c r="D94" s="218">
        <f>S94/Config!A$40</f>
        <v>0</v>
      </c>
      <c r="E94" s="219">
        <f>T94/Config!B$40</f>
        <v>0</v>
      </c>
      <c r="F94" s="219">
        <f>U94/Config!C$40</f>
        <v>0</v>
      </c>
      <c r="G94" s="219">
        <f>V94/Config!D$40</f>
        <v>13939.999999999998</v>
      </c>
      <c r="H94" s="219">
        <f>W94/Config!E$40</f>
        <v>508000</v>
      </c>
      <c r="I94" s="220">
        <v>1400000</v>
      </c>
      <c r="J94" s="220">
        <v>750000</v>
      </c>
      <c r="K94" s="220">
        <v>750000</v>
      </c>
      <c r="L94" s="220">
        <v>750000</v>
      </c>
      <c r="M94" s="220">
        <v>750000</v>
      </c>
      <c r="N94" s="220">
        <v>750000</v>
      </c>
      <c r="O94" s="220">
        <v>750000</v>
      </c>
      <c r="P94" s="220">
        <v>750000</v>
      </c>
      <c r="Q94" s="220">
        <v>750000</v>
      </c>
      <c r="R94" s="221">
        <v>750000</v>
      </c>
      <c r="S94" s="222">
        <v>0</v>
      </c>
      <c r="T94" s="223">
        <v>0</v>
      </c>
      <c r="U94" s="223">
        <v>0</v>
      </c>
      <c r="V94" s="223">
        <v>13600</v>
      </c>
      <c r="W94" s="223">
        <v>508000</v>
      </c>
      <c r="X94" s="224">
        <f>I94*Config!F$40</f>
        <v>1434999.9999999998</v>
      </c>
      <c r="Y94" s="224">
        <f>J94*Config!G$40</f>
        <v>787968.74999999988</v>
      </c>
      <c r="Z94" s="224">
        <f>K94*Config!H$40</f>
        <v>807667.96874999988</v>
      </c>
      <c r="AA94" s="224">
        <f>L94*Config!I$40</f>
        <v>827859.66796874977</v>
      </c>
      <c r="AB94" s="224">
        <f>M94*Config!J$40</f>
        <v>848556.15966796852</v>
      </c>
      <c r="AC94" s="224">
        <f>N94*Config!K$40</f>
        <v>869770.06365966762</v>
      </c>
      <c r="AD94" s="224">
        <f>O94*Config!L$40</f>
        <v>891514.31525115937</v>
      </c>
      <c r="AE94" s="224">
        <f>P94*Config!M$40</f>
        <v>913802.17313243833</v>
      </c>
      <c r="AF94" s="224">
        <f>Q94*Config!N$40</f>
        <v>936647.2274607491</v>
      </c>
      <c r="AG94" s="225">
        <f>R94*Config!O$40</f>
        <v>960063.40814726776</v>
      </c>
      <c r="AH94" s="226">
        <f t="shared" si="7"/>
        <v>4400000</v>
      </c>
      <c r="AI94" s="220">
        <f t="shared" si="8"/>
        <v>8150000</v>
      </c>
      <c r="AJ94" s="224">
        <f t="shared" si="9"/>
        <v>4707052.5463867178</v>
      </c>
      <c r="AK94" s="225">
        <f t="shared" si="10"/>
        <v>9278849.7340380009</v>
      </c>
      <c r="AL94" s="227">
        <f>IF(OR(SUM(X94:AG94)&lt;&gt;0,A94="EH"),INDEX(CASH!$B:$B,MATCH(A94,CASH!$A:$A,0)),"")</f>
        <v>80</v>
      </c>
      <c r="AM94" s="122">
        <f>AL94*VLOOKUP(C94,Config!$A$3:$C$9,3,FALSE)</f>
        <v>1200</v>
      </c>
      <c r="AN94" s="228">
        <f t="shared" si="11"/>
        <v>0.94510271986047978</v>
      </c>
      <c r="AO94" s="122" t="str">
        <f>IF(ISERROR(VLOOKUP(A94,Config!$A$12:$A$32,1,FALSE)),LEFT(A94,2),"PRL")</f>
        <v>MC</v>
      </c>
      <c r="AP94" s="122" t="str">
        <f t="shared" si="12"/>
        <v>MC109s</v>
      </c>
      <c r="AQ94" s="163" t="s">
        <v>684</v>
      </c>
      <c r="AR94" s="229" t="s">
        <v>781</v>
      </c>
      <c r="AS94" s="367" t="str">
        <f>IF(ISERROR(VLOOKUP($A94,'RAB Cat Lookup'!$B$4:$E$351,2,FALSE))=TRUE,"Unallocated",VLOOKUP($A94,'RAB Cat Lookup'!$B$4:$E$351,2,FALSE))</f>
        <v>Std</v>
      </c>
      <c r="AT94" s="367" t="str">
        <f>IF(ISERROR(VLOOKUP($A94,'RAB Cat Lookup'!$B$4:$E$351,4,FALSE))=TRUE,"Unallocated",VLOOKUP($A94,'RAB Cat Lookup'!$B$4:$E$351,4,FALSE))</f>
        <v>Distribution lines and cables</v>
      </c>
      <c r="AU94" s="121" t="str">
        <f t="shared" si="13"/>
        <v/>
      </c>
    </row>
    <row r="95" spans="1:47" x14ac:dyDescent="0.25">
      <c r="A95" s="217" t="s">
        <v>717</v>
      </c>
      <c r="B95" s="217" t="s">
        <v>718</v>
      </c>
      <c r="C95" s="123" t="s">
        <v>512</v>
      </c>
      <c r="D95" s="218">
        <f>S95/Config!A$40</f>
        <v>0</v>
      </c>
      <c r="E95" s="219">
        <f>T95/Config!B$40</f>
        <v>721362.13110078103</v>
      </c>
      <c r="F95" s="219">
        <f>U95/Config!C$40</f>
        <v>115837.41582500003</v>
      </c>
      <c r="G95" s="219">
        <f>V95/Config!D$40</f>
        <v>150762.67850000004</v>
      </c>
      <c r="H95" s="219">
        <f>W95/Config!E$40</f>
        <v>0</v>
      </c>
      <c r="I95" s="220">
        <v>0</v>
      </c>
      <c r="J95" s="220">
        <v>0</v>
      </c>
      <c r="K95" s="220">
        <v>0</v>
      </c>
      <c r="L95" s="220">
        <v>0</v>
      </c>
      <c r="M95" s="220">
        <v>0</v>
      </c>
      <c r="N95" s="220">
        <v>0</v>
      </c>
      <c r="O95" s="220">
        <v>0</v>
      </c>
      <c r="P95" s="220">
        <v>0</v>
      </c>
      <c r="Q95" s="220">
        <v>0</v>
      </c>
      <c r="R95" s="221">
        <v>0</v>
      </c>
      <c r="S95" s="222">
        <v>0</v>
      </c>
      <c r="T95" s="223">
        <v>669856.44999999995</v>
      </c>
      <c r="U95" s="223">
        <v>110255.72000000003</v>
      </c>
      <c r="V95" s="223">
        <v>147085.54000000004</v>
      </c>
      <c r="W95" s="223">
        <v>0</v>
      </c>
      <c r="X95" s="224">
        <f>I95*Config!F$40</f>
        <v>0</v>
      </c>
      <c r="Y95" s="224">
        <f>J95*Config!G$40</f>
        <v>0</v>
      </c>
      <c r="Z95" s="224">
        <f>K95*Config!H$40</f>
        <v>0</v>
      </c>
      <c r="AA95" s="224">
        <f>L95*Config!I$40</f>
        <v>0</v>
      </c>
      <c r="AB95" s="224">
        <f>M95*Config!J$40</f>
        <v>0</v>
      </c>
      <c r="AC95" s="224">
        <f>N95*Config!K$40</f>
        <v>0</v>
      </c>
      <c r="AD95" s="224">
        <f>O95*Config!L$40</f>
        <v>0</v>
      </c>
      <c r="AE95" s="224">
        <f>P95*Config!M$40</f>
        <v>0</v>
      </c>
      <c r="AF95" s="224">
        <f>Q95*Config!N$40</f>
        <v>0</v>
      </c>
      <c r="AG95" s="225">
        <f>R95*Config!O$40</f>
        <v>0</v>
      </c>
      <c r="AH95" s="226">
        <f t="shared" si="7"/>
        <v>0</v>
      </c>
      <c r="AI95" s="220">
        <f t="shared" si="8"/>
        <v>0</v>
      </c>
      <c r="AJ95" s="224">
        <f t="shared" si="9"/>
        <v>0</v>
      </c>
      <c r="AK95" s="225">
        <f t="shared" si="10"/>
        <v>0</v>
      </c>
      <c r="AL95" s="227" t="str">
        <f>IF(OR(SUM(X95:AG95)&lt;&gt;0,A95="EH"),INDEX(CASH!$B:$B,MATCH(A95,CASH!$A:$A,0)),"")</f>
        <v/>
      </c>
      <c r="AM95" s="231">
        <v>4950</v>
      </c>
      <c r="AN95" s="228">
        <f t="shared" si="11"/>
        <v>0.12479849538211955</v>
      </c>
      <c r="AO95" s="122" t="str">
        <f>IF(ISERROR(VLOOKUP(A95,Config!$A$12:$A$32,1,FALSE)),LEFT(A95,2),"PRL")</f>
        <v>MC</v>
      </c>
      <c r="AP95" s="122" t="str">
        <f t="shared" si="12"/>
        <v>MC110s</v>
      </c>
      <c r="AQ95" s="163" t="s">
        <v>684</v>
      </c>
      <c r="AR95" s="229" t="s">
        <v>1030</v>
      </c>
      <c r="AS95" s="367" t="str">
        <f>IF(ISERROR(VLOOKUP($A95,'RAB Cat Lookup'!$B$4:$E$351,2,FALSE))=TRUE,"Unallocated",VLOOKUP($A95,'RAB Cat Lookup'!$B$4:$E$351,2,FALSE))</f>
        <v>Alt</v>
      </c>
      <c r="AT95" s="367" t="str">
        <f>IF(ISERROR(VLOOKUP($A95,'RAB Cat Lookup'!$B$4:$E$351,4,FALSE))=TRUE,"Unallocated",VLOOKUP($A95,'RAB Cat Lookup'!$B$4:$E$351,4,FALSE))</f>
        <v>Metering &amp; load control</v>
      </c>
      <c r="AU95" s="121" t="str">
        <f t="shared" si="13"/>
        <v/>
      </c>
    </row>
    <row r="96" spans="1:47" x14ac:dyDescent="0.25">
      <c r="A96" s="217" t="s">
        <v>719</v>
      </c>
      <c r="B96" s="217" t="s">
        <v>728</v>
      </c>
      <c r="C96" s="123" t="s">
        <v>512</v>
      </c>
      <c r="D96" s="218">
        <f>S96/Config!A$40</f>
        <v>0</v>
      </c>
      <c r="E96" s="219">
        <f>T96/Config!B$40</f>
        <v>12755.640226249998</v>
      </c>
      <c r="F96" s="219">
        <f>U96/Config!C$40</f>
        <v>3192.9334249999997</v>
      </c>
      <c r="G96" s="219">
        <f>V96/Config!D$40</f>
        <v>0</v>
      </c>
      <c r="H96" s="219">
        <f>W96/Config!E$40</f>
        <v>0</v>
      </c>
      <c r="I96" s="220">
        <v>0</v>
      </c>
      <c r="J96" s="220">
        <v>0</v>
      </c>
      <c r="K96" s="220">
        <v>0</v>
      </c>
      <c r="L96" s="220">
        <v>0</v>
      </c>
      <c r="M96" s="220">
        <v>0</v>
      </c>
      <c r="N96" s="220">
        <v>0</v>
      </c>
      <c r="O96" s="220">
        <v>0</v>
      </c>
      <c r="P96" s="220">
        <v>0</v>
      </c>
      <c r="Q96" s="220">
        <v>0</v>
      </c>
      <c r="R96" s="221">
        <v>0</v>
      </c>
      <c r="S96" s="222">
        <v>0</v>
      </c>
      <c r="T96" s="223">
        <v>11844.88</v>
      </c>
      <c r="U96" s="223">
        <v>3039.08</v>
      </c>
      <c r="V96" s="223">
        <v>0</v>
      </c>
      <c r="W96" s="223">
        <v>0</v>
      </c>
      <c r="X96" s="224">
        <f>I96*Config!F$40</f>
        <v>0</v>
      </c>
      <c r="Y96" s="224">
        <f>J96*Config!G$40</f>
        <v>0</v>
      </c>
      <c r="Z96" s="224">
        <f>K96*Config!H$40</f>
        <v>0</v>
      </c>
      <c r="AA96" s="224">
        <f>L96*Config!I$40</f>
        <v>0</v>
      </c>
      <c r="AB96" s="224">
        <f>M96*Config!J$40</f>
        <v>0</v>
      </c>
      <c r="AC96" s="224">
        <f>N96*Config!K$40</f>
        <v>0</v>
      </c>
      <c r="AD96" s="224">
        <f>O96*Config!L$40</f>
        <v>0</v>
      </c>
      <c r="AE96" s="224">
        <f>P96*Config!M$40</f>
        <v>0</v>
      </c>
      <c r="AF96" s="224">
        <f>Q96*Config!N$40</f>
        <v>0</v>
      </c>
      <c r="AG96" s="225">
        <f>R96*Config!O$40</f>
        <v>0</v>
      </c>
      <c r="AH96" s="226">
        <f t="shared" si="7"/>
        <v>0</v>
      </c>
      <c r="AI96" s="220">
        <f t="shared" si="8"/>
        <v>0</v>
      </c>
      <c r="AJ96" s="224">
        <f t="shared" si="9"/>
        <v>0</v>
      </c>
      <c r="AK96" s="225">
        <f t="shared" si="10"/>
        <v>0</v>
      </c>
      <c r="AL96" s="227" t="str">
        <f>IF(OR(SUM(X96:AG96)&lt;&gt;0,A96="EH"),INDEX(CASH!$B:$B,MATCH(A96,CASH!$A:$A,0)),"")</f>
        <v/>
      </c>
      <c r="AM96" s="231">
        <v>4950</v>
      </c>
      <c r="AN96" s="228">
        <f t="shared" si="11"/>
        <v>0.12479849538211955</v>
      </c>
      <c r="AO96" s="122" t="str">
        <f>IF(ISERROR(VLOOKUP(A96,Config!$A$12:$A$32,1,FALSE)),LEFT(A96,2),"PRL")</f>
        <v>MC</v>
      </c>
      <c r="AP96" s="122" t="str">
        <f t="shared" si="12"/>
        <v>MC111s</v>
      </c>
      <c r="AQ96" s="163" t="s">
        <v>684</v>
      </c>
      <c r="AR96" s="229" t="s">
        <v>781</v>
      </c>
      <c r="AS96" s="367" t="str">
        <f>IF(ISERROR(VLOOKUP($A96,'RAB Cat Lookup'!$B$4:$E$351,2,FALSE))=TRUE,"Unallocated",VLOOKUP($A96,'RAB Cat Lookup'!$B$4:$E$351,2,FALSE))</f>
        <v>Unallocated</v>
      </c>
      <c r="AT96" s="367" t="str">
        <f>IF(ISERROR(VLOOKUP($A96,'RAB Cat Lookup'!$B$4:$E$351,4,FALSE))=TRUE,"Unallocated",VLOOKUP($A96,'RAB Cat Lookup'!$B$4:$E$351,4,FALSE))</f>
        <v>Unallocated</v>
      </c>
      <c r="AU96" s="121" t="str">
        <f t="shared" si="13"/>
        <v/>
      </c>
    </row>
    <row r="97" spans="1:47" x14ac:dyDescent="0.25">
      <c r="A97" s="217" t="s">
        <v>707</v>
      </c>
      <c r="B97" s="217" t="s">
        <v>712</v>
      </c>
      <c r="C97" s="123" t="s">
        <v>512</v>
      </c>
      <c r="D97" s="218">
        <f>S97/Config!A$40</f>
        <v>0</v>
      </c>
      <c r="E97" s="219">
        <f>T97/Config!B$40</f>
        <v>3834.2152257812495</v>
      </c>
      <c r="F97" s="219">
        <f>U97/Config!C$40</f>
        <v>853508.46052499861</v>
      </c>
      <c r="G97" s="219">
        <f>V97/Config!D$40</f>
        <v>90792.009249999915</v>
      </c>
      <c r="H97" s="219">
        <f>W97/Config!E$40</f>
        <v>0</v>
      </c>
      <c r="I97" s="220">
        <v>0</v>
      </c>
      <c r="J97" s="220">
        <v>0</v>
      </c>
      <c r="K97" s="220">
        <v>0</v>
      </c>
      <c r="L97" s="220">
        <v>0</v>
      </c>
      <c r="M97" s="220">
        <v>0</v>
      </c>
      <c r="N97" s="220">
        <v>0</v>
      </c>
      <c r="O97" s="220">
        <v>0</v>
      </c>
      <c r="P97" s="220">
        <v>0</v>
      </c>
      <c r="Q97" s="220">
        <v>0</v>
      </c>
      <c r="R97" s="221">
        <v>0</v>
      </c>
      <c r="S97" s="222">
        <v>0</v>
      </c>
      <c r="T97" s="223">
        <v>3560.4500000000003</v>
      </c>
      <c r="U97" s="223">
        <v>812381.63999999873</v>
      </c>
      <c r="V97" s="223">
        <v>88577.56999999992</v>
      </c>
      <c r="W97" s="223">
        <v>0</v>
      </c>
      <c r="X97" s="224">
        <f>I97*Config!F$40</f>
        <v>0</v>
      </c>
      <c r="Y97" s="224">
        <f>J97*Config!G$40</f>
        <v>0</v>
      </c>
      <c r="Z97" s="224">
        <f>K97*Config!H$40</f>
        <v>0</v>
      </c>
      <c r="AA97" s="224">
        <f>L97*Config!I$40</f>
        <v>0</v>
      </c>
      <c r="AB97" s="224">
        <f>M97*Config!J$40</f>
        <v>0</v>
      </c>
      <c r="AC97" s="224">
        <f>N97*Config!K$40</f>
        <v>0</v>
      </c>
      <c r="AD97" s="224">
        <f>O97*Config!L$40</f>
        <v>0</v>
      </c>
      <c r="AE97" s="224">
        <f>P97*Config!M$40</f>
        <v>0</v>
      </c>
      <c r="AF97" s="224">
        <f>Q97*Config!N$40</f>
        <v>0</v>
      </c>
      <c r="AG97" s="225">
        <f>R97*Config!O$40</f>
        <v>0</v>
      </c>
      <c r="AH97" s="226">
        <f t="shared" si="7"/>
        <v>0</v>
      </c>
      <c r="AI97" s="220">
        <f t="shared" si="8"/>
        <v>0</v>
      </c>
      <c r="AJ97" s="224">
        <f t="shared" si="9"/>
        <v>0</v>
      </c>
      <c r="AK97" s="225">
        <f t="shared" si="10"/>
        <v>0</v>
      </c>
      <c r="AL97" s="227" t="str">
        <f>IF(OR(SUM(X97:AG97)&lt;&gt;0,A97="EH"),INDEX(CASH!$B:$B,MATCH(A97,CASH!$A:$A,0)),"")</f>
        <v/>
      </c>
      <c r="AM97" s="230">
        <v>3600</v>
      </c>
      <c r="AN97" s="228">
        <f t="shared" si="11"/>
        <v>0.42422542822249787</v>
      </c>
      <c r="AO97" s="122" t="str">
        <f>IF(ISERROR(VLOOKUP(A97,Config!$A$12:$A$32,1,FALSE)),LEFT(A97,2),"PRL")</f>
        <v>MC</v>
      </c>
      <c r="AP97" s="122" t="str">
        <f t="shared" si="12"/>
        <v>MC112s</v>
      </c>
      <c r="AQ97" s="163" t="s">
        <v>684</v>
      </c>
      <c r="AR97" s="229" t="s">
        <v>781</v>
      </c>
      <c r="AS97" s="367" t="str">
        <f>IF(ISERROR(VLOOKUP($A97,'RAB Cat Lookup'!$B$4:$E$351,2,FALSE))=TRUE,"Unallocated",VLOOKUP($A97,'RAB Cat Lookup'!$B$4:$E$351,2,FALSE))</f>
        <v>Std</v>
      </c>
      <c r="AT97" s="367" t="str">
        <f>IF(ISERROR(VLOOKUP($A97,'RAB Cat Lookup'!$B$4:$E$351,4,FALSE))=TRUE,"Unallocated",VLOOKUP($A97,'RAB Cat Lookup'!$B$4:$E$351,4,FALSE))</f>
        <v>Customer metering &amp; load control</v>
      </c>
      <c r="AU97" s="121" t="str">
        <f t="shared" si="13"/>
        <v/>
      </c>
    </row>
    <row r="98" spans="1:47" x14ac:dyDescent="0.25">
      <c r="A98" s="217" t="s">
        <v>98</v>
      </c>
      <c r="B98" s="217" t="s">
        <v>310</v>
      </c>
      <c r="C98" s="123" t="s">
        <v>512</v>
      </c>
      <c r="D98" s="218">
        <f>S98/Config!A$40</f>
        <v>920344.97109309339</v>
      </c>
      <c r="E98" s="219">
        <f>T98/Config!B$40</f>
        <v>677445.45452265616</v>
      </c>
      <c r="F98" s="219">
        <f>U98/Config!C$40</f>
        <v>675453.77814375027</v>
      </c>
      <c r="G98" s="219">
        <f>V98/Config!D$40</f>
        <v>1023878.3425000007</v>
      </c>
      <c r="H98" s="219">
        <f>W98/Config!E$40</f>
        <v>850000</v>
      </c>
      <c r="I98" s="220">
        <v>1019340</v>
      </c>
      <c r="J98" s="220">
        <v>743122</v>
      </c>
      <c r="K98" s="220">
        <v>661806</v>
      </c>
      <c r="L98" s="220">
        <v>631694</v>
      </c>
      <c r="M98" s="220">
        <v>619417</v>
      </c>
      <c r="N98" s="220">
        <v>619417</v>
      </c>
      <c r="O98" s="220">
        <v>619417</v>
      </c>
      <c r="P98" s="220">
        <v>619417</v>
      </c>
      <c r="Q98" s="220">
        <v>619417</v>
      </c>
      <c r="R98" s="221">
        <v>619417</v>
      </c>
      <c r="S98" s="222">
        <v>833787.11999999988</v>
      </c>
      <c r="T98" s="223">
        <v>629075.45000000007</v>
      </c>
      <c r="U98" s="223">
        <v>642906.63000000024</v>
      </c>
      <c r="V98" s="223">
        <v>998905.70000000077</v>
      </c>
      <c r="W98" s="223">
        <v>850000</v>
      </c>
      <c r="X98" s="224">
        <f>I98*Config!F$40</f>
        <v>1044823.4999999999</v>
      </c>
      <c r="Y98" s="224">
        <f>J98*Config!G$40</f>
        <v>780742.5512499999</v>
      </c>
      <c r="Z98" s="224">
        <f>K98*Config!H$40</f>
        <v>712692.67696874996</v>
      </c>
      <c r="AA98" s="224">
        <f>L98*Config!I$40</f>
        <v>697271.98013046861</v>
      </c>
      <c r="AB98" s="224">
        <f>M98*Config!J$40</f>
        <v>700813.481004072</v>
      </c>
      <c r="AC98" s="224">
        <f>N98*Config!K$40</f>
        <v>718333.81802917377</v>
      </c>
      <c r="AD98" s="224">
        <f>O98*Config!L$40</f>
        <v>736292.16347990313</v>
      </c>
      <c r="AE98" s="224">
        <f>P98*Config!M$40</f>
        <v>754699.46756690065</v>
      </c>
      <c r="AF98" s="224">
        <f>Q98*Config!N$40</f>
        <v>773566.95425607311</v>
      </c>
      <c r="AG98" s="225">
        <f>R98*Config!O$40</f>
        <v>792906.12811247492</v>
      </c>
      <c r="AH98" s="226">
        <f t="shared" si="7"/>
        <v>3675379</v>
      </c>
      <c r="AI98" s="220">
        <f t="shared" si="8"/>
        <v>6772464</v>
      </c>
      <c r="AJ98" s="224">
        <f t="shared" si="9"/>
        <v>3936344.18935329</v>
      </c>
      <c r="AK98" s="225">
        <f t="shared" si="10"/>
        <v>7712142.7207978144</v>
      </c>
      <c r="AL98" s="227">
        <f>IF(OR(SUM(X98:AG98)&lt;&gt;0,A98="EH"),INDEX(CASH!$B:$B,MATCH(A98,CASH!$A:$A,0)),"")</f>
        <v>120</v>
      </c>
      <c r="AM98" s="122">
        <f>AL98*VLOOKUP(C98,Config!$A$3:$C$9,3,FALSE)</f>
        <v>1800</v>
      </c>
      <c r="AN98" s="228">
        <f t="shared" si="11"/>
        <v>0.81856625251358184</v>
      </c>
      <c r="AO98" s="122" t="str">
        <f>IF(ISERROR(VLOOKUP(A98,Config!$A$12:$A$32,1,FALSE)),LEFT(A98,2),"PRL")</f>
        <v>NU</v>
      </c>
      <c r="AP98" s="122" t="str">
        <f t="shared" si="12"/>
        <v>NUs</v>
      </c>
      <c r="AQ98" s="163" t="s">
        <v>1094</v>
      </c>
      <c r="AR98" s="229" t="s">
        <v>781</v>
      </c>
      <c r="AS98" s="367" t="str">
        <f>IF(ISERROR(VLOOKUP($A98,'RAB Cat Lookup'!$B$4:$E$351,2,FALSE))=TRUE,"Unallocated",VLOOKUP($A98,'RAB Cat Lookup'!$B$4:$E$351,2,FALSE))</f>
        <v>Std</v>
      </c>
      <c r="AT98" s="367" t="str">
        <f>IF(ISERROR(VLOOKUP($A98,'RAB Cat Lookup'!$B$4:$E$351,4,FALSE))=TRUE,"Unallocated",VLOOKUP($A98,'RAB Cat Lookup'!$B$4:$E$351,4,FALSE))</f>
        <v>Distribution lines and cables</v>
      </c>
      <c r="AU98" s="121" t="str">
        <f t="shared" si="13"/>
        <v/>
      </c>
    </row>
    <row r="99" spans="1:47" x14ac:dyDescent="0.25">
      <c r="A99" s="217" t="s">
        <v>461</v>
      </c>
      <c r="B99" s="217" t="s">
        <v>528</v>
      </c>
      <c r="C99" s="123" t="s">
        <v>512</v>
      </c>
      <c r="D99" s="218">
        <f>S99/Config!A$40</f>
        <v>1876478.5253569253</v>
      </c>
      <c r="E99" s="219">
        <f>T99/Config!B$40</f>
        <v>35310.575921562486</v>
      </c>
      <c r="F99" s="219">
        <f>U99/Config!C$40</f>
        <v>0</v>
      </c>
      <c r="G99" s="219">
        <f>V99/Config!D$40</f>
        <v>0</v>
      </c>
      <c r="H99" s="219">
        <f>W99/Config!E$40</f>
        <v>0</v>
      </c>
      <c r="I99" s="220">
        <v>0</v>
      </c>
      <c r="J99" s="220">
        <v>0</v>
      </c>
      <c r="K99" s="220">
        <v>0</v>
      </c>
      <c r="L99" s="220">
        <v>0</v>
      </c>
      <c r="M99" s="220">
        <v>0</v>
      </c>
      <c r="N99" s="220">
        <v>0</v>
      </c>
      <c r="O99" s="220">
        <v>0</v>
      </c>
      <c r="P99" s="220">
        <v>0</v>
      </c>
      <c r="Q99" s="220">
        <v>0</v>
      </c>
      <c r="R99" s="221">
        <v>0</v>
      </c>
      <c r="S99" s="222">
        <v>1699996.93</v>
      </c>
      <c r="T99" s="223">
        <v>32789.37999999999</v>
      </c>
      <c r="U99" s="223">
        <v>0</v>
      </c>
      <c r="V99" s="223">
        <v>0</v>
      </c>
      <c r="W99" s="223">
        <v>0</v>
      </c>
      <c r="X99" s="224">
        <f>I99*Config!F$40</f>
        <v>0</v>
      </c>
      <c r="Y99" s="224">
        <f>J99*Config!G$40</f>
        <v>0</v>
      </c>
      <c r="Z99" s="224">
        <f>K99*Config!H$40</f>
        <v>0</v>
      </c>
      <c r="AA99" s="224">
        <f>L99*Config!I$40</f>
        <v>0</v>
      </c>
      <c r="AB99" s="224">
        <f>M99*Config!J$40</f>
        <v>0</v>
      </c>
      <c r="AC99" s="224">
        <f>N99*Config!K$40</f>
        <v>0</v>
      </c>
      <c r="AD99" s="224">
        <f>O99*Config!L$40</f>
        <v>0</v>
      </c>
      <c r="AE99" s="224">
        <f>P99*Config!M$40</f>
        <v>0</v>
      </c>
      <c r="AF99" s="224">
        <f>Q99*Config!N$40</f>
        <v>0</v>
      </c>
      <c r="AG99" s="225">
        <f>R99*Config!O$40</f>
        <v>0</v>
      </c>
      <c r="AH99" s="226">
        <f t="shared" si="7"/>
        <v>0</v>
      </c>
      <c r="AI99" s="220">
        <f t="shared" si="8"/>
        <v>0</v>
      </c>
      <c r="AJ99" s="224">
        <f t="shared" si="9"/>
        <v>0</v>
      </c>
      <c r="AK99" s="225">
        <f t="shared" si="10"/>
        <v>0</v>
      </c>
      <c r="AL99" s="227" t="str">
        <f>IF(OR(SUM(X99:AG99)&lt;&gt;0,A99="EH"),INDEX(CASH!$B:$B,MATCH(A99,CASH!$A:$A,0)),"")</f>
        <v/>
      </c>
      <c r="AM99" s="230">
        <v>3200</v>
      </c>
      <c r="AN99" s="228">
        <f t="shared" si="11"/>
        <v>0.53992680800092707</v>
      </c>
      <c r="AO99" s="122" t="str">
        <f>IF(ISERROR(VLOOKUP(A99,Config!$A$12:$A$32,1,FALSE)),LEFT(A99,2),"PRL")</f>
        <v>OF</v>
      </c>
      <c r="AP99" s="122" t="str">
        <f t="shared" si="12"/>
        <v>OFPs</v>
      </c>
      <c r="AQ99" s="163" t="s">
        <v>881</v>
      </c>
      <c r="AR99" s="229" t="s">
        <v>781</v>
      </c>
      <c r="AS99" s="367" t="str">
        <f>IF(ISERROR(VLOOKUP($A99,'RAB Cat Lookup'!$B$4:$E$351,2,FALSE))=TRUE,"Unallocated",VLOOKUP($A99,'RAB Cat Lookup'!$B$4:$E$351,2,FALSE))</f>
        <v>Std</v>
      </c>
      <c r="AT99" s="367" t="str">
        <f>IF(ISERROR(VLOOKUP($A99,'RAB Cat Lookup'!$B$4:$E$351,4,FALSE))=TRUE,"Unallocated",VLOOKUP($A99,'RAB Cat Lookup'!$B$4:$E$351,4,FALSE))</f>
        <v>Distribution lines and cables</v>
      </c>
      <c r="AU99" s="121" t="str">
        <f t="shared" si="13"/>
        <v/>
      </c>
    </row>
    <row r="100" spans="1:47" x14ac:dyDescent="0.25">
      <c r="A100" s="217" t="s">
        <v>491</v>
      </c>
      <c r="B100" s="217" t="s">
        <v>529</v>
      </c>
      <c r="C100" s="123" t="s">
        <v>512</v>
      </c>
      <c r="D100" s="218">
        <f>S100/Config!A$40</f>
        <v>3231.2687416289054</v>
      </c>
      <c r="E100" s="219">
        <f>T100/Config!B$40</f>
        <v>68.781004218749999</v>
      </c>
      <c r="F100" s="219">
        <f>U100/Config!C$40</f>
        <v>0</v>
      </c>
      <c r="G100" s="219">
        <f>V100/Config!D$40</f>
        <v>0</v>
      </c>
      <c r="H100" s="219">
        <f>W100/Config!E$40</f>
        <v>0</v>
      </c>
      <c r="I100" s="220">
        <v>0</v>
      </c>
      <c r="J100" s="220">
        <v>0</v>
      </c>
      <c r="K100" s="220">
        <v>0</v>
      </c>
      <c r="L100" s="220">
        <v>0</v>
      </c>
      <c r="M100" s="220">
        <v>0</v>
      </c>
      <c r="N100" s="220">
        <v>0</v>
      </c>
      <c r="O100" s="220">
        <v>0</v>
      </c>
      <c r="P100" s="220">
        <v>0</v>
      </c>
      <c r="Q100" s="220">
        <v>0</v>
      </c>
      <c r="R100" s="221">
        <v>0</v>
      </c>
      <c r="S100" s="222">
        <v>2927.37</v>
      </c>
      <c r="T100" s="223">
        <v>63.870000000000005</v>
      </c>
      <c r="U100" s="223">
        <v>0</v>
      </c>
      <c r="V100" s="223">
        <v>0</v>
      </c>
      <c r="W100" s="223">
        <v>0</v>
      </c>
      <c r="X100" s="224">
        <f>I100*Config!F$40</f>
        <v>0</v>
      </c>
      <c r="Y100" s="224">
        <f>J100*Config!G$40</f>
        <v>0</v>
      </c>
      <c r="Z100" s="224">
        <f>K100*Config!H$40</f>
        <v>0</v>
      </c>
      <c r="AA100" s="224">
        <f>L100*Config!I$40</f>
        <v>0</v>
      </c>
      <c r="AB100" s="224">
        <f>M100*Config!J$40</f>
        <v>0</v>
      </c>
      <c r="AC100" s="224">
        <f>N100*Config!K$40</f>
        <v>0</v>
      </c>
      <c r="AD100" s="224">
        <f>O100*Config!L$40</f>
        <v>0</v>
      </c>
      <c r="AE100" s="224">
        <f>P100*Config!M$40</f>
        <v>0</v>
      </c>
      <c r="AF100" s="224">
        <f>Q100*Config!N$40</f>
        <v>0</v>
      </c>
      <c r="AG100" s="225">
        <f>R100*Config!O$40</f>
        <v>0</v>
      </c>
      <c r="AH100" s="226">
        <f t="shared" si="7"/>
        <v>0</v>
      </c>
      <c r="AI100" s="220">
        <f t="shared" si="8"/>
        <v>0</v>
      </c>
      <c r="AJ100" s="224">
        <f t="shared" si="9"/>
        <v>0</v>
      </c>
      <c r="AK100" s="225">
        <f t="shared" si="10"/>
        <v>0</v>
      </c>
      <c r="AL100" s="227" t="str">
        <f>IF(OR(SUM(X100:AG100)&lt;&gt;0,A100="EH"),INDEX(CASH!$B:$B,MATCH(A100,CASH!$A:$A,0)),"")</f>
        <v/>
      </c>
      <c r="AM100" s="231">
        <v>4950</v>
      </c>
      <c r="AN100" s="228">
        <f t="shared" si="11"/>
        <v>0.12479849538211955</v>
      </c>
      <c r="AO100" s="122" t="str">
        <f>IF(ISERROR(VLOOKUP(A100,Config!$A$12:$A$32,1,FALSE)),LEFT(A100,2),"PRL")</f>
        <v>PF</v>
      </c>
      <c r="AP100" s="122" t="str">
        <f t="shared" si="12"/>
        <v>PFs</v>
      </c>
      <c r="AQ100" s="163" t="s">
        <v>684</v>
      </c>
      <c r="AR100" s="229" t="s">
        <v>781</v>
      </c>
      <c r="AS100" s="367" t="str">
        <f>IF(ISERROR(VLOOKUP($A100,'RAB Cat Lookup'!$B$4:$E$351,2,FALSE))=TRUE,"Unallocated",VLOOKUP($A100,'RAB Cat Lookup'!$B$4:$E$351,2,FALSE))</f>
        <v>Unallocated</v>
      </c>
      <c r="AT100" s="367" t="str">
        <f>IF(ISERROR(VLOOKUP($A100,'RAB Cat Lookup'!$B$4:$E$351,4,FALSE))=TRUE,"Unallocated",VLOOKUP($A100,'RAB Cat Lookup'!$B$4:$E$351,4,FALSE))</f>
        <v>Unallocated</v>
      </c>
      <c r="AU100" s="121" t="str">
        <f t="shared" si="13"/>
        <v/>
      </c>
    </row>
    <row r="101" spans="1:47" x14ac:dyDescent="0.25">
      <c r="A101" s="217" t="s">
        <v>129</v>
      </c>
      <c r="B101" s="217" t="s">
        <v>311</v>
      </c>
      <c r="C101" s="123" t="s">
        <v>512</v>
      </c>
      <c r="D101" s="218">
        <f>S101/Config!A$40</f>
        <v>423335.52296855062</v>
      </c>
      <c r="E101" s="219">
        <f>T101/Config!B$40</f>
        <v>238308.45399828121</v>
      </c>
      <c r="F101" s="219">
        <f>U101/Config!C$40</f>
        <v>321265.64929375</v>
      </c>
      <c r="G101" s="219">
        <f>V101/Config!D$40</f>
        <v>542551.34974999994</v>
      </c>
      <c r="H101" s="219">
        <f>W101/Config!E$40</f>
        <v>428055.67</v>
      </c>
      <c r="I101" s="220">
        <v>100000</v>
      </c>
      <c r="J101" s="220">
        <v>100000</v>
      </c>
      <c r="K101" s="220">
        <v>100000</v>
      </c>
      <c r="L101" s="220">
        <v>100000</v>
      </c>
      <c r="M101" s="220">
        <v>100000</v>
      </c>
      <c r="N101" s="220">
        <v>100000</v>
      </c>
      <c r="O101" s="220">
        <v>100000</v>
      </c>
      <c r="P101" s="220">
        <v>100000</v>
      </c>
      <c r="Q101" s="220">
        <v>100000</v>
      </c>
      <c r="R101" s="221">
        <v>100000</v>
      </c>
      <c r="S101" s="222">
        <v>383521.08999999997</v>
      </c>
      <c r="T101" s="223">
        <v>221293.09</v>
      </c>
      <c r="U101" s="223">
        <v>305785.27</v>
      </c>
      <c r="V101" s="223">
        <v>529318.39</v>
      </c>
      <c r="W101" s="223">
        <v>428055.67</v>
      </c>
      <c r="X101" s="224">
        <f>I101*Config!F$40</f>
        <v>102499.99999999999</v>
      </c>
      <c r="Y101" s="224">
        <f>J101*Config!G$40</f>
        <v>105062.49999999999</v>
      </c>
      <c r="Z101" s="224">
        <f>K101*Config!H$40</f>
        <v>107689.06249999999</v>
      </c>
      <c r="AA101" s="224">
        <f>L101*Config!I$40</f>
        <v>110381.28906249997</v>
      </c>
      <c r="AB101" s="224">
        <f>M101*Config!J$40</f>
        <v>113140.82128906247</v>
      </c>
      <c r="AC101" s="224">
        <f>N101*Config!K$40</f>
        <v>115969.34182128902</v>
      </c>
      <c r="AD101" s="224">
        <f>O101*Config!L$40</f>
        <v>118868.57536682126</v>
      </c>
      <c r="AE101" s="224">
        <f>P101*Config!M$40</f>
        <v>121840.28975099177</v>
      </c>
      <c r="AF101" s="224">
        <f>Q101*Config!N$40</f>
        <v>124886.29699476654</v>
      </c>
      <c r="AG101" s="225">
        <f>R101*Config!O$40</f>
        <v>128008.4544196357</v>
      </c>
      <c r="AH101" s="226">
        <f t="shared" si="7"/>
        <v>500000</v>
      </c>
      <c r="AI101" s="220">
        <f t="shared" si="8"/>
        <v>1000000</v>
      </c>
      <c r="AJ101" s="224">
        <f t="shared" si="9"/>
        <v>538773.67285156238</v>
      </c>
      <c r="AK101" s="225">
        <f t="shared" si="10"/>
        <v>1148346.6312050666</v>
      </c>
      <c r="AL101" s="227">
        <f>IF(OR(SUM(X101:AG101)&lt;&gt;0,A101="EH"),INDEX(CASH!$B:$B,MATCH(A101,CASH!$A:$A,0)),"")</f>
        <v>300</v>
      </c>
      <c r="AM101" s="122">
        <f>AL101*VLOOKUP(C101,Config!$A$3:$C$9,3,FALSE)</f>
        <v>4500</v>
      </c>
      <c r="AN101" s="228">
        <f t="shared" si="11"/>
        <v>0.25393883661449068</v>
      </c>
      <c r="AO101" s="122" t="str">
        <f>IF(ISERROR(VLOOKUP(A101,Config!$A$12:$A$32,1,FALSE)),LEFT(A101,2),"PRL")</f>
        <v>PQ</v>
      </c>
      <c r="AP101" s="122" t="str">
        <f t="shared" si="12"/>
        <v>PQ001s</v>
      </c>
      <c r="AQ101" s="163" t="s">
        <v>684</v>
      </c>
      <c r="AR101" s="229" t="s">
        <v>781</v>
      </c>
      <c r="AS101" s="367" t="str">
        <f>IF(ISERROR(VLOOKUP($A101,'RAB Cat Lookup'!$B$4:$E$351,2,FALSE))=TRUE,"Unallocated",VLOOKUP($A101,'RAB Cat Lookup'!$B$4:$E$351,2,FALSE))</f>
        <v>Std</v>
      </c>
      <c r="AT101" s="367" t="str">
        <f>IF(ISERROR(VLOOKUP($A101,'RAB Cat Lookup'!$B$4:$E$351,4,FALSE))=TRUE,"Unallocated",VLOOKUP($A101,'RAB Cat Lookup'!$B$4:$E$351,4,FALSE))</f>
        <v>Substations</v>
      </c>
      <c r="AU101" s="121" t="str">
        <f t="shared" si="13"/>
        <v/>
      </c>
    </row>
    <row r="102" spans="1:47" x14ac:dyDescent="0.25">
      <c r="A102" s="217" t="s">
        <v>130</v>
      </c>
      <c r="B102" s="217" t="s">
        <v>530</v>
      </c>
      <c r="C102" s="123" t="s">
        <v>512</v>
      </c>
      <c r="D102" s="218">
        <f>S102/Config!A$40</f>
        <v>66245.882537304671</v>
      </c>
      <c r="E102" s="219">
        <f>T102/Config!B$40</f>
        <v>0</v>
      </c>
      <c r="F102" s="219">
        <f>U102/Config!C$40</f>
        <v>0</v>
      </c>
      <c r="G102" s="219">
        <f>V102/Config!D$40</f>
        <v>0</v>
      </c>
      <c r="H102" s="219">
        <f>W102/Config!E$40</f>
        <v>0</v>
      </c>
      <c r="I102" s="220">
        <v>0</v>
      </c>
      <c r="J102" s="220">
        <v>0</v>
      </c>
      <c r="K102" s="220">
        <v>0</v>
      </c>
      <c r="L102" s="220">
        <v>0</v>
      </c>
      <c r="M102" s="220">
        <v>0</v>
      </c>
      <c r="N102" s="220">
        <v>0</v>
      </c>
      <c r="O102" s="220">
        <v>0</v>
      </c>
      <c r="P102" s="220">
        <v>0</v>
      </c>
      <c r="Q102" s="220">
        <v>0</v>
      </c>
      <c r="R102" s="221">
        <v>0</v>
      </c>
      <c r="S102" s="222">
        <v>60015.5</v>
      </c>
      <c r="T102" s="223">
        <v>0</v>
      </c>
      <c r="U102" s="223">
        <v>0</v>
      </c>
      <c r="V102" s="223">
        <v>0</v>
      </c>
      <c r="W102" s="223">
        <v>0</v>
      </c>
      <c r="X102" s="224">
        <f>I102*Config!F$40</f>
        <v>0</v>
      </c>
      <c r="Y102" s="224">
        <f>J102*Config!G$40</f>
        <v>0</v>
      </c>
      <c r="Z102" s="224">
        <f>K102*Config!H$40</f>
        <v>0</v>
      </c>
      <c r="AA102" s="224">
        <f>L102*Config!I$40</f>
        <v>0</v>
      </c>
      <c r="AB102" s="224">
        <f>M102*Config!J$40</f>
        <v>0</v>
      </c>
      <c r="AC102" s="224">
        <f>N102*Config!K$40</f>
        <v>0</v>
      </c>
      <c r="AD102" s="224">
        <f>O102*Config!L$40</f>
        <v>0</v>
      </c>
      <c r="AE102" s="224">
        <f>P102*Config!M$40</f>
        <v>0</v>
      </c>
      <c r="AF102" s="224">
        <f>Q102*Config!N$40</f>
        <v>0</v>
      </c>
      <c r="AG102" s="225">
        <f>R102*Config!O$40</f>
        <v>0</v>
      </c>
      <c r="AH102" s="226">
        <f t="shared" si="7"/>
        <v>0</v>
      </c>
      <c r="AI102" s="220">
        <f t="shared" si="8"/>
        <v>0</v>
      </c>
      <c r="AJ102" s="224">
        <f t="shared" si="9"/>
        <v>0</v>
      </c>
      <c r="AK102" s="225">
        <f t="shared" si="10"/>
        <v>0</v>
      </c>
      <c r="AL102" s="227" t="str">
        <f>IF(OR(SUM(X102:AG102)&lt;&gt;0,A102="EH"),INDEX(CASH!$B:$B,MATCH(A102,CASH!$A:$A,0)),"")</f>
        <v/>
      </c>
      <c r="AM102" s="230">
        <v>3600</v>
      </c>
      <c r="AN102" s="228">
        <f t="shared" si="11"/>
        <v>0.42422542822249787</v>
      </c>
      <c r="AO102" s="122" t="str">
        <f>IF(ISERROR(VLOOKUP(A102,Config!$A$12:$A$32,1,FALSE)),LEFT(A102,2),"PRL")</f>
        <v>PQ</v>
      </c>
      <c r="AP102" s="122" t="str">
        <f t="shared" si="12"/>
        <v>PQ003s</v>
      </c>
      <c r="AQ102" s="163" t="s">
        <v>684</v>
      </c>
      <c r="AR102" s="229" t="s">
        <v>781</v>
      </c>
      <c r="AS102" s="367" t="str">
        <f>IF(ISERROR(VLOOKUP($A102,'RAB Cat Lookup'!$B$4:$E$351,2,FALSE))=TRUE,"Unallocated",VLOOKUP($A102,'RAB Cat Lookup'!$B$4:$E$351,2,FALSE))</f>
        <v>Std</v>
      </c>
      <c r="AT102" s="367" t="str">
        <f>IF(ISERROR(VLOOKUP($A102,'RAB Cat Lookup'!$B$4:$E$351,4,FALSE))=TRUE,"Unallocated",VLOOKUP($A102,'RAB Cat Lookup'!$B$4:$E$351,4,FALSE))</f>
        <v>Substations</v>
      </c>
      <c r="AU102" s="121" t="str">
        <f t="shared" si="13"/>
        <v/>
      </c>
    </row>
    <row r="103" spans="1:47" x14ac:dyDescent="0.25">
      <c r="A103" s="217" t="s">
        <v>874</v>
      </c>
      <c r="B103" s="217" t="s">
        <v>876</v>
      </c>
      <c r="C103" s="123" t="s">
        <v>512</v>
      </c>
      <c r="D103" s="218">
        <f>S103/Config!A$40</f>
        <v>0</v>
      </c>
      <c r="E103" s="219">
        <f>T103/Config!B$40</f>
        <v>0</v>
      </c>
      <c r="F103" s="219">
        <f>U103/Config!C$40</f>
        <v>0</v>
      </c>
      <c r="G103" s="219">
        <f>V103/Config!D$40</f>
        <v>14024.839249999999</v>
      </c>
      <c r="H103" s="219">
        <f>W103/Config!E$40</f>
        <v>363621.62</v>
      </c>
      <c r="I103" s="220">
        <v>342400</v>
      </c>
      <c r="J103" s="220">
        <v>617700</v>
      </c>
      <c r="K103" s="220">
        <v>873300</v>
      </c>
      <c r="L103" s="220">
        <v>947600</v>
      </c>
      <c r="M103" s="220">
        <v>1364538</v>
      </c>
      <c r="N103" s="220">
        <v>1299560</v>
      </c>
      <c r="O103" s="220">
        <v>1429516</v>
      </c>
      <c r="P103" s="220">
        <v>1429516</v>
      </c>
      <c r="Q103" s="220">
        <v>1169604</v>
      </c>
      <c r="R103" s="221">
        <v>1169604</v>
      </c>
      <c r="S103" s="222">
        <v>0</v>
      </c>
      <c r="T103" s="223">
        <v>0</v>
      </c>
      <c r="U103" s="223">
        <v>0</v>
      </c>
      <c r="V103" s="223">
        <v>13682.77</v>
      </c>
      <c r="W103" s="223">
        <v>363621.62</v>
      </c>
      <c r="X103" s="224">
        <f>I103*Config!F$40</f>
        <v>350959.99999999994</v>
      </c>
      <c r="Y103" s="224">
        <f>J103*Config!G$40</f>
        <v>648971.0625</v>
      </c>
      <c r="Z103" s="224">
        <f>K103*Config!H$40</f>
        <v>940448.58281249984</v>
      </c>
      <c r="AA103" s="224">
        <f>L103*Config!I$40</f>
        <v>1045973.0951562498</v>
      </c>
      <c r="AB103" s="224">
        <f>M103*Config!J$40</f>
        <v>1543849.5000013472</v>
      </c>
      <c r="AC103" s="224">
        <f>N103*Config!K$40</f>
        <v>1507091.1785727437</v>
      </c>
      <c r="AD103" s="224">
        <f>O103*Config!L$40</f>
        <v>1699245.3038407685</v>
      </c>
      <c r="AE103" s="224">
        <f>P103*Config!M$40</f>
        <v>1741726.4364367875</v>
      </c>
      <c r="AF103" s="224">
        <f>Q103*Config!N$40</f>
        <v>1460675.1251026692</v>
      </c>
      <c r="AG103" s="225">
        <f>R103*Config!O$40</f>
        <v>1497192.003230236</v>
      </c>
      <c r="AH103" s="226">
        <f t="shared" si="7"/>
        <v>4145538</v>
      </c>
      <c r="AI103" s="220">
        <f t="shared" si="8"/>
        <v>10643338</v>
      </c>
      <c r="AJ103" s="224">
        <f t="shared" si="9"/>
        <v>4530202.2404700965</v>
      </c>
      <c r="AK103" s="225">
        <f t="shared" si="10"/>
        <v>12436132.287653303</v>
      </c>
      <c r="AL103" s="227">
        <f>IF(OR(SUM(X103:AG103)&lt;&gt;0,A103="EH"),INDEX(CASH!$B:$B,MATCH(A103,CASH!$A:$A,0)),"")</f>
        <v>200</v>
      </c>
      <c r="AM103" s="122">
        <f>AL103*VLOOKUP(C103,Config!$A$3:$C$9,3,FALSE)</f>
        <v>3000</v>
      </c>
      <c r="AN103" s="228">
        <f t="shared" si="11"/>
        <v>0.5816581798129733</v>
      </c>
      <c r="AO103" s="122" t="str">
        <f>IF(ISERROR(VLOOKUP(A103,Config!$A$12:$A$32,1,FALSE)),LEFT(A103,2),"PRL")</f>
        <v>PQ</v>
      </c>
      <c r="AP103" s="122" t="str">
        <f t="shared" si="12"/>
        <v>PQ004s</v>
      </c>
      <c r="AQ103" s="163" t="s">
        <v>684</v>
      </c>
      <c r="AR103" s="229" t="s">
        <v>781</v>
      </c>
      <c r="AS103" s="367" t="str">
        <f>IF(ISERROR(VLOOKUP($A103,'RAB Cat Lookup'!$B$4:$E$351,2,FALSE))=TRUE,"Unallocated",VLOOKUP($A103,'RAB Cat Lookup'!$B$4:$E$351,2,FALSE))</f>
        <v>Std</v>
      </c>
      <c r="AT103" s="367" t="str">
        <f>IF(ISERROR(VLOOKUP($A103,'RAB Cat Lookup'!$B$4:$E$351,4,FALSE))=TRUE,"Unallocated",VLOOKUP($A103,'RAB Cat Lookup'!$B$4:$E$351,4,FALSE))</f>
        <v>Substations</v>
      </c>
      <c r="AU103" s="121" t="str">
        <f t="shared" si="13"/>
        <v/>
      </c>
    </row>
    <row r="104" spans="1:47" x14ac:dyDescent="0.25">
      <c r="A104" s="217" t="s">
        <v>720</v>
      </c>
      <c r="B104" s="217" t="s">
        <v>729</v>
      </c>
      <c r="C104" s="123" t="s">
        <v>513</v>
      </c>
      <c r="D104" s="218">
        <f>S104/Config!A$40</f>
        <v>0</v>
      </c>
      <c r="E104" s="219">
        <f>T104/Config!B$40</f>
        <v>36624.511710937491</v>
      </c>
      <c r="F104" s="219">
        <f>U104/Config!C$40</f>
        <v>0</v>
      </c>
      <c r="G104" s="219">
        <f>V104/Config!D$40</f>
        <v>0</v>
      </c>
      <c r="H104" s="219">
        <f>W104/Config!E$40</f>
        <v>0</v>
      </c>
      <c r="I104" s="220">
        <v>0</v>
      </c>
      <c r="J104" s="220">
        <v>0</v>
      </c>
      <c r="K104" s="220">
        <v>0</v>
      </c>
      <c r="L104" s="220">
        <v>0</v>
      </c>
      <c r="M104" s="220">
        <v>0</v>
      </c>
      <c r="N104" s="220">
        <v>0</v>
      </c>
      <c r="O104" s="220">
        <v>0</v>
      </c>
      <c r="P104" s="220">
        <v>0</v>
      </c>
      <c r="Q104" s="220">
        <v>0</v>
      </c>
      <c r="R104" s="221">
        <v>0</v>
      </c>
      <c r="S104" s="222">
        <v>0</v>
      </c>
      <c r="T104" s="223">
        <v>34009.5</v>
      </c>
      <c r="U104" s="223">
        <v>0</v>
      </c>
      <c r="V104" s="223">
        <v>0</v>
      </c>
      <c r="W104" s="223">
        <v>0</v>
      </c>
      <c r="X104" s="224">
        <f>I104*Config!F$40</f>
        <v>0</v>
      </c>
      <c r="Y104" s="224">
        <f>J104*Config!G$40</f>
        <v>0</v>
      </c>
      <c r="Z104" s="224">
        <f>K104*Config!H$40</f>
        <v>0</v>
      </c>
      <c r="AA104" s="224">
        <f>L104*Config!I$40</f>
        <v>0</v>
      </c>
      <c r="AB104" s="224">
        <f>M104*Config!J$40</f>
        <v>0</v>
      </c>
      <c r="AC104" s="224">
        <f>N104*Config!K$40</f>
        <v>0</v>
      </c>
      <c r="AD104" s="224">
        <f>O104*Config!L$40</f>
        <v>0</v>
      </c>
      <c r="AE104" s="224">
        <f>P104*Config!M$40</f>
        <v>0</v>
      </c>
      <c r="AF104" s="224">
        <f>Q104*Config!N$40</f>
        <v>0</v>
      </c>
      <c r="AG104" s="225">
        <f>R104*Config!O$40</f>
        <v>0</v>
      </c>
      <c r="AH104" s="226">
        <f t="shared" si="7"/>
        <v>0</v>
      </c>
      <c r="AI104" s="220">
        <f t="shared" si="8"/>
        <v>0</v>
      </c>
      <c r="AJ104" s="224">
        <f t="shared" si="9"/>
        <v>0</v>
      </c>
      <c r="AK104" s="225">
        <f t="shared" si="10"/>
        <v>0</v>
      </c>
      <c r="AL104" s="227" t="str">
        <f>IF(OR(SUM(X104:AG104)&lt;&gt;0,A104="EH"),INDEX(CASH!$B:$B,MATCH(A104,CASH!$A:$A,0)),"")</f>
        <v/>
      </c>
      <c r="AM104" s="231">
        <v>4950</v>
      </c>
      <c r="AN104" s="228">
        <f t="shared" si="11"/>
        <v>0.12479849538211955</v>
      </c>
      <c r="AO104" s="122" t="str">
        <f>IF(ISERROR(VLOOKUP(A104,Config!$A$12:$A$32,1,FALSE)),LEFT(A104,2),"PRL")</f>
        <v>PR</v>
      </c>
      <c r="AP104" s="122" t="str">
        <f t="shared" si="12"/>
        <v>PR017</v>
      </c>
      <c r="AQ104" s="163" t="s">
        <v>881</v>
      </c>
      <c r="AR104" s="229" t="s">
        <v>781</v>
      </c>
      <c r="AS104" s="367" t="str">
        <f>IF(ISERROR(VLOOKUP($A104,'RAB Cat Lookup'!$B$4:$E$351,2,FALSE))=TRUE,"Unallocated",VLOOKUP($A104,'RAB Cat Lookup'!$B$4:$E$351,2,FALSE))</f>
        <v>Unallocated</v>
      </c>
      <c r="AT104" s="367" t="str">
        <f>IF(ISERROR(VLOOKUP($A104,'RAB Cat Lookup'!$B$4:$E$351,4,FALSE))=TRUE,"Unallocated",VLOOKUP($A104,'RAB Cat Lookup'!$B$4:$E$351,4,FALSE))</f>
        <v>Unallocated</v>
      </c>
      <c r="AU104" s="121" t="str">
        <f t="shared" si="13"/>
        <v/>
      </c>
    </row>
    <row r="105" spans="1:47" x14ac:dyDescent="0.25">
      <c r="A105" s="217" t="s">
        <v>474</v>
      </c>
      <c r="B105" s="217" t="s">
        <v>531</v>
      </c>
      <c r="C105" s="123" t="s">
        <v>513</v>
      </c>
      <c r="D105" s="218">
        <f>S105/Config!A$40</f>
        <v>3253.7423720820302</v>
      </c>
      <c r="E105" s="219">
        <f>T105/Config!B$40</f>
        <v>0</v>
      </c>
      <c r="F105" s="219">
        <f>U105/Config!C$40</f>
        <v>0</v>
      </c>
      <c r="G105" s="219">
        <f>V105/Config!D$40</f>
        <v>0</v>
      </c>
      <c r="H105" s="219">
        <f>W105/Config!E$40</f>
        <v>0</v>
      </c>
      <c r="I105" s="220">
        <v>0</v>
      </c>
      <c r="J105" s="220">
        <v>0</v>
      </c>
      <c r="K105" s="220">
        <v>0</v>
      </c>
      <c r="L105" s="220">
        <v>0</v>
      </c>
      <c r="M105" s="220">
        <v>0</v>
      </c>
      <c r="N105" s="220">
        <v>0</v>
      </c>
      <c r="O105" s="220">
        <v>0</v>
      </c>
      <c r="P105" s="220">
        <v>0</v>
      </c>
      <c r="Q105" s="220">
        <v>0</v>
      </c>
      <c r="R105" s="221">
        <v>0</v>
      </c>
      <c r="S105" s="222">
        <v>2947.73</v>
      </c>
      <c r="T105" s="223">
        <v>0</v>
      </c>
      <c r="U105" s="223">
        <v>0</v>
      </c>
      <c r="V105" s="223">
        <v>0</v>
      </c>
      <c r="W105" s="223">
        <v>0</v>
      </c>
      <c r="X105" s="224">
        <f>I105*Config!F$40</f>
        <v>0</v>
      </c>
      <c r="Y105" s="224">
        <f>J105*Config!G$40</f>
        <v>0</v>
      </c>
      <c r="Z105" s="224">
        <f>K105*Config!H$40</f>
        <v>0</v>
      </c>
      <c r="AA105" s="224">
        <f>L105*Config!I$40</f>
        <v>0</v>
      </c>
      <c r="AB105" s="224">
        <f>M105*Config!J$40</f>
        <v>0</v>
      </c>
      <c r="AC105" s="224">
        <f>N105*Config!K$40</f>
        <v>0</v>
      </c>
      <c r="AD105" s="224">
        <f>O105*Config!L$40</f>
        <v>0</v>
      </c>
      <c r="AE105" s="224">
        <f>P105*Config!M$40</f>
        <v>0</v>
      </c>
      <c r="AF105" s="224">
        <f>Q105*Config!N$40</f>
        <v>0</v>
      </c>
      <c r="AG105" s="225">
        <f>R105*Config!O$40</f>
        <v>0</v>
      </c>
      <c r="AH105" s="226">
        <f t="shared" si="7"/>
        <v>0</v>
      </c>
      <c r="AI105" s="220">
        <f t="shared" si="8"/>
        <v>0</v>
      </c>
      <c r="AJ105" s="224">
        <f t="shared" si="9"/>
        <v>0</v>
      </c>
      <c r="AK105" s="225">
        <f t="shared" si="10"/>
        <v>0</v>
      </c>
      <c r="AL105" s="227" t="str">
        <f>IF(OR(SUM(X105:AG105)&lt;&gt;0,A105="EH"),INDEX(CASH!$B:$B,MATCH(A105,CASH!$A:$A,0)),"")</f>
        <v/>
      </c>
      <c r="AM105" s="231">
        <v>4950</v>
      </c>
      <c r="AN105" s="228">
        <f t="shared" si="11"/>
        <v>0.12479849538211955</v>
      </c>
      <c r="AO105" s="122" t="str">
        <f>IF(ISERROR(VLOOKUP(A105,Config!$A$12:$A$32,1,FALSE)),LEFT(A105,2),"PRL")</f>
        <v>PR</v>
      </c>
      <c r="AP105" s="122" t="str">
        <f t="shared" si="12"/>
        <v>PR035</v>
      </c>
      <c r="AQ105" s="163" t="s">
        <v>881</v>
      </c>
      <c r="AR105" s="229" t="s">
        <v>781</v>
      </c>
      <c r="AS105" s="367" t="str">
        <f>IF(ISERROR(VLOOKUP($A105,'RAB Cat Lookup'!$B$4:$E$351,2,FALSE))=TRUE,"Unallocated",VLOOKUP($A105,'RAB Cat Lookup'!$B$4:$E$351,2,FALSE))</f>
        <v>Unallocated</v>
      </c>
      <c r="AT105" s="367" t="str">
        <f>IF(ISERROR(VLOOKUP($A105,'RAB Cat Lookup'!$B$4:$E$351,4,FALSE))=TRUE,"Unallocated",VLOOKUP($A105,'RAB Cat Lookup'!$B$4:$E$351,4,FALSE))</f>
        <v>Unallocated</v>
      </c>
      <c r="AU105" s="121" t="str">
        <f t="shared" si="13"/>
        <v/>
      </c>
    </row>
    <row r="106" spans="1:47" x14ac:dyDescent="0.25">
      <c r="A106" s="217" t="s">
        <v>370</v>
      </c>
      <c r="B106" s="217" t="s">
        <v>532</v>
      </c>
      <c r="C106" s="123" t="s">
        <v>513</v>
      </c>
      <c r="D106" s="218">
        <f>S106/Config!A$40</f>
        <v>29186.67827191015</v>
      </c>
      <c r="E106" s="219">
        <f>T106/Config!B$40</f>
        <v>0</v>
      </c>
      <c r="F106" s="219">
        <f>U106/Config!C$40</f>
        <v>0</v>
      </c>
      <c r="G106" s="219">
        <f>V106/Config!D$40</f>
        <v>0</v>
      </c>
      <c r="H106" s="219">
        <f>W106/Config!E$40</f>
        <v>0</v>
      </c>
      <c r="I106" s="220">
        <v>0</v>
      </c>
      <c r="J106" s="220">
        <v>0</v>
      </c>
      <c r="K106" s="220">
        <v>0</v>
      </c>
      <c r="L106" s="220">
        <v>0</v>
      </c>
      <c r="M106" s="220">
        <v>0</v>
      </c>
      <c r="N106" s="220">
        <v>0</v>
      </c>
      <c r="O106" s="220">
        <v>0</v>
      </c>
      <c r="P106" s="220">
        <v>0</v>
      </c>
      <c r="Q106" s="220">
        <v>0</v>
      </c>
      <c r="R106" s="221">
        <v>0</v>
      </c>
      <c r="S106" s="222">
        <v>26441.690000000002</v>
      </c>
      <c r="T106" s="223">
        <v>0</v>
      </c>
      <c r="U106" s="223">
        <v>0</v>
      </c>
      <c r="V106" s="223">
        <v>0</v>
      </c>
      <c r="W106" s="223">
        <v>0</v>
      </c>
      <c r="X106" s="224">
        <f>I106*Config!F$40</f>
        <v>0</v>
      </c>
      <c r="Y106" s="224">
        <f>J106*Config!G$40</f>
        <v>0</v>
      </c>
      <c r="Z106" s="224">
        <f>K106*Config!H$40</f>
        <v>0</v>
      </c>
      <c r="AA106" s="224">
        <f>L106*Config!I$40</f>
        <v>0</v>
      </c>
      <c r="AB106" s="224">
        <f>M106*Config!J$40</f>
        <v>0</v>
      </c>
      <c r="AC106" s="224">
        <f>N106*Config!K$40</f>
        <v>0</v>
      </c>
      <c r="AD106" s="224">
        <f>O106*Config!L$40</f>
        <v>0</v>
      </c>
      <c r="AE106" s="224">
        <f>P106*Config!M$40</f>
        <v>0</v>
      </c>
      <c r="AF106" s="224">
        <f>Q106*Config!N$40</f>
        <v>0</v>
      </c>
      <c r="AG106" s="225">
        <f>R106*Config!O$40</f>
        <v>0</v>
      </c>
      <c r="AH106" s="226">
        <f t="shared" si="7"/>
        <v>0</v>
      </c>
      <c r="AI106" s="220">
        <f t="shared" si="8"/>
        <v>0</v>
      </c>
      <c r="AJ106" s="224">
        <f t="shared" si="9"/>
        <v>0</v>
      </c>
      <c r="AK106" s="225">
        <f t="shared" si="10"/>
        <v>0</v>
      </c>
      <c r="AL106" s="227" t="str">
        <f>IF(OR(SUM(X106:AG106)&lt;&gt;0,A106="EH"),INDEX(CASH!$B:$B,MATCH(A106,CASH!$A:$A,0)),"")</f>
        <v/>
      </c>
      <c r="AM106" s="230">
        <v>6450</v>
      </c>
      <c r="AN106" s="228">
        <f t="shared" si="11"/>
        <v>0</v>
      </c>
      <c r="AO106" s="122" t="str">
        <f>IF(ISERROR(VLOOKUP(A106,Config!$A$12:$A$32,1,FALSE)),LEFT(A106,2),"PRL")</f>
        <v>PR</v>
      </c>
      <c r="AP106" s="122" t="str">
        <f t="shared" si="12"/>
        <v>PR044</v>
      </c>
      <c r="AQ106" s="163" t="s">
        <v>881</v>
      </c>
      <c r="AR106" s="229" t="s">
        <v>781</v>
      </c>
      <c r="AS106" s="367" t="str">
        <f>IF(ISERROR(VLOOKUP($A106,'RAB Cat Lookup'!$B$4:$E$351,2,FALSE))=TRUE,"Unallocated",VLOOKUP($A106,'RAB Cat Lookup'!$B$4:$E$351,2,FALSE))</f>
        <v>Std</v>
      </c>
      <c r="AT106" s="367" t="str">
        <f>IF(ISERROR(VLOOKUP($A106,'RAB Cat Lookup'!$B$4:$E$351,4,FALSE))=TRUE,"Unallocated",VLOOKUP($A106,'RAB Cat Lookup'!$B$4:$E$351,4,FALSE))</f>
        <v>Substations</v>
      </c>
      <c r="AU106" s="121" t="str">
        <f t="shared" si="13"/>
        <v/>
      </c>
    </row>
    <row r="107" spans="1:47" x14ac:dyDescent="0.25">
      <c r="A107" s="217" t="s">
        <v>372</v>
      </c>
      <c r="B107" s="217" t="s">
        <v>533</v>
      </c>
      <c r="C107" s="123" t="s">
        <v>513</v>
      </c>
      <c r="D107" s="218">
        <f>S107/Config!A$40</f>
        <v>1410939.2794599021</v>
      </c>
      <c r="E107" s="219">
        <f>T107/Config!B$40</f>
        <v>873709.50321453123</v>
      </c>
      <c r="F107" s="219">
        <f>U107/Config!C$40</f>
        <v>117052.98895</v>
      </c>
      <c r="G107" s="219">
        <f>V107/Config!D$40</f>
        <v>0</v>
      </c>
      <c r="H107" s="219">
        <f>W107/Config!E$40</f>
        <v>0</v>
      </c>
      <c r="I107" s="220">
        <v>0</v>
      </c>
      <c r="J107" s="220">
        <v>0</v>
      </c>
      <c r="K107" s="220">
        <v>0</v>
      </c>
      <c r="L107" s="220">
        <v>0</v>
      </c>
      <c r="M107" s="220">
        <v>0</v>
      </c>
      <c r="N107" s="220">
        <v>0</v>
      </c>
      <c r="O107" s="220">
        <v>0</v>
      </c>
      <c r="P107" s="220">
        <v>0</v>
      </c>
      <c r="Q107" s="220">
        <v>0</v>
      </c>
      <c r="R107" s="221">
        <v>0</v>
      </c>
      <c r="S107" s="222">
        <v>1278241.3500000001</v>
      </c>
      <c r="T107" s="223">
        <v>811326.13000000012</v>
      </c>
      <c r="U107" s="223">
        <v>111412.72</v>
      </c>
      <c r="V107" s="223">
        <v>0</v>
      </c>
      <c r="W107" s="223">
        <v>0</v>
      </c>
      <c r="X107" s="224">
        <f>I107*Config!F$40</f>
        <v>0</v>
      </c>
      <c r="Y107" s="224">
        <f>J107*Config!G$40</f>
        <v>0</v>
      </c>
      <c r="Z107" s="224">
        <f>K107*Config!H$40</f>
        <v>0</v>
      </c>
      <c r="AA107" s="224">
        <f>L107*Config!I$40</f>
        <v>0</v>
      </c>
      <c r="AB107" s="224">
        <f>M107*Config!J$40</f>
        <v>0</v>
      </c>
      <c r="AC107" s="224">
        <f>N107*Config!K$40</f>
        <v>0</v>
      </c>
      <c r="AD107" s="224">
        <f>O107*Config!L$40</f>
        <v>0</v>
      </c>
      <c r="AE107" s="224">
        <f>P107*Config!M$40</f>
        <v>0</v>
      </c>
      <c r="AF107" s="224">
        <f>Q107*Config!N$40</f>
        <v>0</v>
      </c>
      <c r="AG107" s="225">
        <f>R107*Config!O$40</f>
        <v>0</v>
      </c>
      <c r="AH107" s="226">
        <f t="shared" si="7"/>
        <v>0</v>
      </c>
      <c r="AI107" s="220">
        <f t="shared" si="8"/>
        <v>0</v>
      </c>
      <c r="AJ107" s="224">
        <f t="shared" si="9"/>
        <v>0</v>
      </c>
      <c r="AK107" s="225">
        <f t="shared" si="10"/>
        <v>0</v>
      </c>
      <c r="AL107" s="227" t="str">
        <f>IF(OR(SUM(X107:AG107)&lt;&gt;0,A107="EH"),INDEX(CASH!$B:$B,MATCH(A107,CASH!$A:$A,0)),"")</f>
        <v/>
      </c>
      <c r="AM107" s="230">
        <v>6150</v>
      </c>
      <c r="AN107" s="228">
        <f t="shared" si="11"/>
        <v>0</v>
      </c>
      <c r="AO107" s="122" t="str">
        <f>IF(ISERROR(VLOOKUP(A107,Config!$A$12:$A$32,1,FALSE)),LEFT(A107,2),"PRL")</f>
        <v>PR</v>
      </c>
      <c r="AP107" s="122" t="str">
        <f t="shared" si="12"/>
        <v>PR052</v>
      </c>
      <c r="AQ107" s="163" t="s">
        <v>881</v>
      </c>
      <c r="AR107" s="229" t="s">
        <v>781</v>
      </c>
      <c r="AS107" s="367" t="str">
        <f>IF(ISERROR(VLOOKUP($A107,'RAB Cat Lookup'!$B$4:$E$351,2,FALSE))=TRUE,"Unallocated",VLOOKUP($A107,'RAB Cat Lookup'!$B$4:$E$351,2,FALSE))</f>
        <v>Std</v>
      </c>
      <c r="AT107" s="367" t="str">
        <f>IF(ISERROR(VLOOKUP($A107,'RAB Cat Lookup'!$B$4:$E$351,4,FALSE))=TRUE,"Unallocated",VLOOKUP($A107,'RAB Cat Lookup'!$B$4:$E$351,4,FALSE))</f>
        <v>Substations</v>
      </c>
      <c r="AU107" s="121" t="str">
        <f t="shared" si="13"/>
        <v/>
      </c>
    </row>
    <row r="108" spans="1:47" x14ac:dyDescent="0.25">
      <c r="A108" s="217" t="s">
        <v>425</v>
      </c>
      <c r="B108" s="217" t="s">
        <v>426</v>
      </c>
      <c r="C108" s="123" t="s">
        <v>513</v>
      </c>
      <c r="D108" s="218">
        <f>S108/Config!A$40</f>
        <v>17844.912515707027</v>
      </c>
      <c r="E108" s="219">
        <f>T108/Config!B$40</f>
        <v>0</v>
      </c>
      <c r="F108" s="219">
        <f>U108/Config!C$40</f>
        <v>0</v>
      </c>
      <c r="G108" s="219">
        <f>V108/Config!D$40</f>
        <v>0</v>
      </c>
      <c r="H108" s="219">
        <f>W108/Config!E$40</f>
        <v>0</v>
      </c>
      <c r="I108" s="220">
        <v>0</v>
      </c>
      <c r="J108" s="220">
        <v>0</v>
      </c>
      <c r="K108" s="220">
        <v>0</v>
      </c>
      <c r="L108" s="220">
        <v>0</v>
      </c>
      <c r="M108" s="220">
        <v>0</v>
      </c>
      <c r="N108" s="220">
        <v>0</v>
      </c>
      <c r="O108" s="220">
        <v>0</v>
      </c>
      <c r="P108" s="220">
        <v>0</v>
      </c>
      <c r="Q108" s="220">
        <v>0</v>
      </c>
      <c r="R108" s="221">
        <v>0</v>
      </c>
      <c r="S108" s="222">
        <v>16166.61</v>
      </c>
      <c r="T108" s="223">
        <v>0</v>
      </c>
      <c r="U108" s="223">
        <v>0</v>
      </c>
      <c r="V108" s="223">
        <v>0</v>
      </c>
      <c r="W108" s="223">
        <v>0</v>
      </c>
      <c r="X108" s="224">
        <f>I108*Config!F$40</f>
        <v>0</v>
      </c>
      <c r="Y108" s="224">
        <f>J108*Config!G$40</f>
        <v>0</v>
      </c>
      <c r="Z108" s="224">
        <f>K108*Config!H$40</f>
        <v>0</v>
      </c>
      <c r="AA108" s="224">
        <f>L108*Config!I$40</f>
        <v>0</v>
      </c>
      <c r="AB108" s="224">
        <f>M108*Config!J$40</f>
        <v>0</v>
      </c>
      <c r="AC108" s="224">
        <f>N108*Config!K$40</f>
        <v>0</v>
      </c>
      <c r="AD108" s="224">
        <f>O108*Config!L$40</f>
        <v>0</v>
      </c>
      <c r="AE108" s="224">
        <f>P108*Config!M$40</f>
        <v>0</v>
      </c>
      <c r="AF108" s="224">
        <f>Q108*Config!N$40</f>
        <v>0</v>
      </c>
      <c r="AG108" s="225">
        <f>R108*Config!O$40</f>
        <v>0</v>
      </c>
      <c r="AH108" s="226">
        <f t="shared" si="7"/>
        <v>0</v>
      </c>
      <c r="AI108" s="220">
        <f t="shared" si="8"/>
        <v>0</v>
      </c>
      <c r="AJ108" s="224">
        <f t="shared" si="9"/>
        <v>0</v>
      </c>
      <c r="AK108" s="225">
        <f t="shared" si="10"/>
        <v>0</v>
      </c>
      <c r="AL108" s="227" t="str">
        <f>IF(OR(SUM(X108:AG108)&lt;&gt;0,A108="EH"),INDEX(CASH!$B:$B,MATCH(A108,CASH!$A:$A,0)),"")</f>
        <v/>
      </c>
      <c r="AM108" s="230">
        <v>4950</v>
      </c>
      <c r="AN108" s="228">
        <f t="shared" si="11"/>
        <v>0.12479849538211955</v>
      </c>
      <c r="AO108" s="122" t="str">
        <f>IF(ISERROR(VLOOKUP(A108,Config!$A$12:$A$32,1,FALSE)),LEFT(A108,2),"PRL")</f>
        <v>PR</v>
      </c>
      <c r="AP108" s="122" t="str">
        <f t="shared" si="12"/>
        <v>PR054</v>
      </c>
      <c r="AQ108" s="163" t="s">
        <v>881</v>
      </c>
      <c r="AR108" s="229" t="s">
        <v>781</v>
      </c>
      <c r="AS108" s="367" t="str">
        <f>IF(ISERROR(VLOOKUP($A108,'RAB Cat Lookup'!$B$4:$E$351,2,FALSE))=TRUE,"Unallocated",VLOOKUP($A108,'RAB Cat Lookup'!$B$4:$E$351,2,FALSE))</f>
        <v>Std</v>
      </c>
      <c r="AT108" s="367" t="str">
        <f>IF(ISERROR(VLOOKUP($A108,'RAB Cat Lookup'!$B$4:$E$351,4,FALSE))=TRUE,"Unallocated",VLOOKUP($A108,'RAB Cat Lookup'!$B$4:$E$351,4,FALSE))</f>
        <v>Sub-transmission lines and cables</v>
      </c>
      <c r="AU108" s="121" t="str">
        <f t="shared" si="13"/>
        <v/>
      </c>
    </row>
    <row r="109" spans="1:47" x14ac:dyDescent="0.25">
      <c r="A109" s="217" t="s">
        <v>403</v>
      </c>
      <c r="B109" s="217" t="s">
        <v>534</v>
      </c>
      <c r="C109" s="123" t="s">
        <v>513</v>
      </c>
      <c r="D109" s="218">
        <f>S109/Config!A$40</f>
        <v>144285.78504835934</v>
      </c>
      <c r="E109" s="219">
        <f>T109/Config!B$40</f>
        <v>0</v>
      </c>
      <c r="F109" s="219">
        <f>U109/Config!C$40</f>
        <v>0</v>
      </c>
      <c r="G109" s="219">
        <f>V109/Config!D$40</f>
        <v>0</v>
      </c>
      <c r="H109" s="219">
        <f>W109/Config!E$40</f>
        <v>0</v>
      </c>
      <c r="I109" s="220">
        <v>0</v>
      </c>
      <c r="J109" s="220">
        <v>0</v>
      </c>
      <c r="K109" s="220">
        <v>0</v>
      </c>
      <c r="L109" s="220">
        <v>0</v>
      </c>
      <c r="M109" s="220">
        <v>0</v>
      </c>
      <c r="N109" s="220">
        <v>0</v>
      </c>
      <c r="O109" s="220">
        <v>0</v>
      </c>
      <c r="P109" s="220">
        <v>0</v>
      </c>
      <c r="Q109" s="220">
        <v>0</v>
      </c>
      <c r="R109" s="221">
        <v>0</v>
      </c>
      <c r="S109" s="222">
        <v>130715.79999999999</v>
      </c>
      <c r="T109" s="223">
        <v>0</v>
      </c>
      <c r="U109" s="223">
        <v>0</v>
      </c>
      <c r="V109" s="223">
        <v>0</v>
      </c>
      <c r="W109" s="223">
        <v>0</v>
      </c>
      <c r="X109" s="224">
        <f>I109*Config!F$40</f>
        <v>0</v>
      </c>
      <c r="Y109" s="224">
        <f>J109*Config!G$40</f>
        <v>0</v>
      </c>
      <c r="Z109" s="224">
        <f>K109*Config!H$40</f>
        <v>0</v>
      </c>
      <c r="AA109" s="224">
        <f>L109*Config!I$40</f>
        <v>0</v>
      </c>
      <c r="AB109" s="224">
        <f>M109*Config!J$40</f>
        <v>0</v>
      </c>
      <c r="AC109" s="224">
        <f>N109*Config!K$40</f>
        <v>0</v>
      </c>
      <c r="AD109" s="224">
        <f>O109*Config!L$40</f>
        <v>0</v>
      </c>
      <c r="AE109" s="224">
        <f>P109*Config!M$40</f>
        <v>0</v>
      </c>
      <c r="AF109" s="224">
        <f>Q109*Config!N$40</f>
        <v>0</v>
      </c>
      <c r="AG109" s="225">
        <f>R109*Config!O$40</f>
        <v>0</v>
      </c>
      <c r="AH109" s="226">
        <f t="shared" si="7"/>
        <v>0</v>
      </c>
      <c r="AI109" s="220">
        <f t="shared" si="8"/>
        <v>0</v>
      </c>
      <c r="AJ109" s="224">
        <f t="shared" si="9"/>
        <v>0</v>
      </c>
      <c r="AK109" s="225">
        <f t="shared" si="10"/>
        <v>0</v>
      </c>
      <c r="AL109" s="227" t="str">
        <f>IF(OR(SUM(X109:AG109)&lt;&gt;0,A109="EH"),INDEX(CASH!$B:$B,MATCH(A109,CASH!$A:$A,0)),"")</f>
        <v/>
      </c>
      <c r="AM109" s="230">
        <v>4950</v>
      </c>
      <c r="AN109" s="228">
        <f t="shared" si="11"/>
        <v>0.12479849538211955</v>
      </c>
      <c r="AO109" s="122" t="str">
        <f>IF(ISERROR(VLOOKUP(A109,Config!$A$12:$A$32,1,FALSE)),LEFT(A109,2),"PRL")</f>
        <v>PR</v>
      </c>
      <c r="AP109" s="122" t="str">
        <f t="shared" si="12"/>
        <v>PR059</v>
      </c>
      <c r="AQ109" s="163" t="s">
        <v>881</v>
      </c>
      <c r="AR109" s="229" t="s">
        <v>781</v>
      </c>
      <c r="AS109" s="367" t="str">
        <f>IF(ISERROR(VLOOKUP($A109,'RAB Cat Lookup'!$B$4:$E$351,2,FALSE))=TRUE,"Unallocated",VLOOKUP($A109,'RAB Cat Lookup'!$B$4:$E$351,2,FALSE))</f>
        <v>Std</v>
      </c>
      <c r="AT109" s="367" t="str">
        <f>IF(ISERROR(VLOOKUP($A109,'RAB Cat Lookup'!$B$4:$E$351,4,FALSE))=TRUE,"Unallocated",VLOOKUP($A109,'RAB Cat Lookup'!$B$4:$E$351,4,FALSE))</f>
        <v>Substations</v>
      </c>
      <c r="AU109" s="121" t="str">
        <f t="shared" si="13"/>
        <v/>
      </c>
    </row>
    <row r="110" spans="1:47" x14ac:dyDescent="0.25">
      <c r="A110" s="217" t="s">
        <v>389</v>
      </c>
      <c r="B110" s="217" t="s">
        <v>535</v>
      </c>
      <c r="C110" s="123" t="s">
        <v>513</v>
      </c>
      <c r="D110" s="218">
        <f>S110/Config!A$40</f>
        <v>621251.88963732379</v>
      </c>
      <c r="E110" s="219">
        <f>T110/Config!B$40</f>
        <v>59161.635635312487</v>
      </c>
      <c r="F110" s="219">
        <f>U110/Config!C$40</f>
        <v>0</v>
      </c>
      <c r="G110" s="219">
        <f>V110/Config!D$40</f>
        <v>0</v>
      </c>
      <c r="H110" s="219">
        <f>W110/Config!E$40</f>
        <v>0</v>
      </c>
      <c r="I110" s="220">
        <v>0</v>
      </c>
      <c r="J110" s="220">
        <v>0</v>
      </c>
      <c r="K110" s="220">
        <v>0</v>
      </c>
      <c r="L110" s="220">
        <v>0</v>
      </c>
      <c r="M110" s="220">
        <v>0</v>
      </c>
      <c r="N110" s="220">
        <v>0</v>
      </c>
      <c r="O110" s="220">
        <v>0</v>
      </c>
      <c r="P110" s="220">
        <v>0</v>
      </c>
      <c r="Q110" s="220">
        <v>0</v>
      </c>
      <c r="R110" s="221">
        <v>0</v>
      </c>
      <c r="S110" s="222">
        <v>562823.54999999981</v>
      </c>
      <c r="T110" s="223">
        <v>54937.46</v>
      </c>
      <c r="U110" s="223">
        <v>0</v>
      </c>
      <c r="V110" s="223">
        <v>0</v>
      </c>
      <c r="W110" s="223">
        <v>0</v>
      </c>
      <c r="X110" s="224">
        <f>I110*Config!F$40</f>
        <v>0</v>
      </c>
      <c r="Y110" s="224">
        <f>J110*Config!G$40</f>
        <v>0</v>
      </c>
      <c r="Z110" s="224">
        <f>K110*Config!H$40</f>
        <v>0</v>
      </c>
      <c r="AA110" s="224">
        <f>L110*Config!I$40</f>
        <v>0</v>
      </c>
      <c r="AB110" s="224">
        <f>M110*Config!J$40</f>
        <v>0</v>
      </c>
      <c r="AC110" s="224">
        <f>N110*Config!K$40</f>
        <v>0</v>
      </c>
      <c r="AD110" s="224">
        <f>O110*Config!L$40</f>
        <v>0</v>
      </c>
      <c r="AE110" s="224">
        <f>P110*Config!M$40</f>
        <v>0</v>
      </c>
      <c r="AF110" s="224">
        <f>Q110*Config!N$40</f>
        <v>0</v>
      </c>
      <c r="AG110" s="225">
        <f>R110*Config!O$40</f>
        <v>0</v>
      </c>
      <c r="AH110" s="226">
        <f t="shared" si="7"/>
        <v>0</v>
      </c>
      <c r="AI110" s="220">
        <f t="shared" si="8"/>
        <v>0</v>
      </c>
      <c r="AJ110" s="224">
        <f t="shared" si="9"/>
        <v>0</v>
      </c>
      <c r="AK110" s="225">
        <f t="shared" si="10"/>
        <v>0</v>
      </c>
      <c r="AL110" s="227" t="str">
        <f>IF(OR(SUM(X110:AG110)&lt;&gt;0,A110="EH"),INDEX(CASH!$B:$B,MATCH(A110,CASH!$A:$A,0)),"")</f>
        <v/>
      </c>
      <c r="AM110" s="230">
        <v>4950</v>
      </c>
      <c r="AN110" s="228">
        <f t="shared" si="11"/>
        <v>0.12479849538211955</v>
      </c>
      <c r="AO110" s="122" t="str">
        <f>IF(ISERROR(VLOOKUP(A110,Config!$A$12:$A$32,1,FALSE)),LEFT(A110,2),"PRL")</f>
        <v>PR</v>
      </c>
      <c r="AP110" s="122" t="str">
        <f t="shared" si="12"/>
        <v>PR060</v>
      </c>
      <c r="AQ110" s="163" t="s">
        <v>881</v>
      </c>
      <c r="AR110" s="229" t="s">
        <v>781</v>
      </c>
      <c r="AS110" s="367" t="str">
        <f>IF(ISERROR(VLOOKUP($A110,'RAB Cat Lookup'!$B$4:$E$351,2,FALSE))=TRUE,"Unallocated",VLOOKUP($A110,'RAB Cat Lookup'!$B$4:$E$351,2,FALSE))</f>
        <v>Std</v>
      </c>
      <c r="AT110" s="367" t="str">
        <f>IF(ISERROR(VLOOKUP($A110,'RAB Cat Lookup'!$B$4:$E$351,4,FALSE))=TRUE,"Unallocated",VLOOKUP($A110,'RAB Cat Lookup'!$B$4:$E$351,4,FALSE))</f>
        <v>Sub-transmission lines and cables</v>
      </c>
      <c r="AU110" s="121" t="str">
        <f t="shared" si="13"/>
        <v/>
      </c>
    </row>
    <row r="111" spans="1:47" x14ac:dyDescent="0.25">
      <c r="A111" s="217" t="s">
        <v>378</v>
      </c>
      <c r="B111" s="217" t="s">
        <v>536</v>
      </c>
      <c r="C111" s="123" t="s">
        <v>513</v>
      </c>
      <c r="D111" s="218">
        <f>S111/Config!A$40</f>
        <v>673645.81448572641</v>
      </c>
      <c r="E111" s="219">
        <f>T111/Config!B$40</f>
        <v>226552.83594421868</v>
      </c>
      <c r="F111" s="219">
        <f>U111/Config!C$40</f>
        <v>0</v>
      </c>
      <c r="G111" s="219">
        <f>V111/Config!D$40</f>
        <v>0</v>
      </c>
      <c r="H111" s="219">
        <f>W111/Config!E$40</f>
        <v>0</v>
      </c>
      <c r="I111" s="220">
        <v>0</v>
      </c>
      <c r="J111" s="220">
        <v>0</v>
      </c>
      <c r="K111" s="220">
        <v>0</v>
      </c>
      <c r="L111" s="220">
        <v>0</v>
      </c>
      <c r="M111" s="220">
        <v>0</v>
      </c>
      <c r="N111" s="220">
        <v>0</v>
      </c>
      <c r="O111" s="220">
        <v>0</v>
      </c>
      <c r="P111" s="220">
        <v>0</v>
      </c>
      <c r="Q111" s="220">
        <v>0</v>
      </c>
      <c r="R111" s="221">
        <v>0</v>
      </c>
      <c r="S111" s="222">
        <v>610289.86</v>
      </c>
      <c r="T111" s="223">
        <v>210376.82999999996</v>
      </c>
      <c r="U111" s="223">
        <v>0</v>
      </c>
      <c r="V111" s="223">
        <v>0</v>
      </c>
      <c r="W111" s="223">
        <v>0</v>
      </c>
      <c r="X111" s="224">
        <f>I111*Config!F$40</f>
        <v>0</v>
      </c>
      <c r="Y111" s="224">
        <f>J111*Config!G$40</f>
        <v>0</v>
      </c>
      <c r="Z111" s="224">
        <f>K111*Config!H$40</f>
        <v>0</v>
      </c>
      <c r="AA111" s="224">
        <f>L111*Config!I$40</f>
        <v>0</v>
      </c>
      <c r="AB111" s="224">
        <f>M111*Config!J$40</f>
        <v>0</v>
      </c>
      <c r="AC111" s="224">
        <f>N111*Config!K$40</f>
        <v>0</v>
      </c>
      <c r="AD111" s="224">
        <f>O111*Config!L$40</f>
        <v>0</v>
      </c>
      <c r="AE111" s="224">
        <f>P111*Config!M$40</f>
        <v>0</v>
      </c>
      <c r="AF111" s="224">
        <f>Q111*Config!N$40</f>
        <v>0</v>
      </c>
      <c r="AG111" s="225">
        <f>R111*Config!O$40</f>
        <v>0</v>
      </c>
      <c r="AH111" s="226">
        <f t="shared" si="7"/>
        <v>0</v>
      </c>
      <c r="AI111" s="220">
        <f t="shared" si="8"/>
        <v>0</v>
      </c>
      <c r="AJ111" s="224">
        <f t="shared" si="9"/>
        <v>0</v>
      </c>
      <c r="AK111" s="225">
        <f t="shared" si="10"/>
        <v>0</v>
      </c>
      <c r="AL111" s="227" t="str">
        <f>IF(OR(SUM(X111:AG111)&lt;&gt;0,A111="EH"),INDEX(CASH!$B:$B,MATCH(A111,CASH!$A:$A,0)),"")</f>
        <v/>
      </c>
      <c r="AM111" s="230">
        <v>5325</v>
      </c>
      <c r="AN111" s="228">
        <f t="shared" si="11"/>
        <v>1.9620666822170198E-2</v>
      </c>
      <c r="AO111" s="122" t="str">
        <f>IF(ISERROR(VLOOKUP(A111,Config!$A$12:$A$32,1,FALSE)),LEFT(A111,2),"PRL")</f>
        <v>PR</v>
      </c>
      <c r="AP111" s="122" t="str">
        <f t="shared" si="12"/>
        <v>PR061</v>
      </c>
      <c r="AQ111" s="163" t="s">
        <v>881</v>
      </c>
      <c r="AR111" s="229" t="s">
        <v>781</v>
      </c>
      <c r="AS111" s="367" t="str">
        <f>IF(ISERROR(VLOOKUP($A111,'RAB Cat Lookup'!$B$4:$E$351,2,FALSE))=TRUE,"Unallocated",VLOOKUP($A111,'RAB Cat Lookup'!$B$4:$E$351,2,FALSE))</f>
        <v>Std</v>
      </c>
      <c r="AT111" s="367" t="str">
        <f>IF(ISERROR(VLOOKUP($A111,'RAB Cat Lookup'!$B$4:$E$351,4,FALSE))=TRUE,"Unallocated",VLOOKUP($A111,'RAB Cat Lookup'!$B$4:$E$351,4,FALSE))</f>
        <v>Substations</v>
      </c>
      <c r="AU111" s="121" t="str">
        <f t="shared" si="13"/>
        <v/>
      </c>
    </row>
    <row r="112" spans="1:47" x14ac:dyDescent="0.25">
      <c r="A112" s="217" t="s">
        <v>405</v>
      </c>
      <c r="B112" s="217" t="s">
        <v>537</v>
      </c>
      <c r="C112" s="123" t="s">
        <v>513</v>
      </c>
      <c r="D112" s="218">
        <f>S112/Config!A$40</f>
        <v>251312.84061321474</v>
      </c>
      <c r="E112" s="219">
        <f>T112/Config!B$40</f>
        <v>121973.70434234374</v>
      </c>
      <c r="F112" s="219">
        <f>U112/Config!C$40</f>
        <v>0</v>
      </c>
      <c r="G112" s="219">
        <f>V112/Config!D$40</f>
        <v>0</v>
      </c>
      <c r="H112" s="219">
        <f>W112/Config!E$40</f>
        <v>0</v>
      </c>
      <c r="I112" s="220">
        <v>0</v>
      </c>
      <c r="J112" s="220">
        <v>0</v>
      </c>
      <c r="K112" s="220">
        <v>0</v>
      </c>
      <c r="L112" s="220">
        <v>0</v>
      </c>
      <c r="M112" s="220">
        <v>0</v>
      </c>
      <c r="N112" s="220">
        <v>0</v>
      </c>
      <c r="O112" s="220">
        <v>0</v>
      </c>
      <c r="P112" s="220">
        <v>0</v>
      </c>
      <c r="Q112" s="220">
        <v>0</v>
      </c>
      <c r="R112" s="221">
        <v>0</v>
      </c>
      <c r="S112" s="222">
        <v>227677.02999999997</v>
      </c>
      <c r="T112" s="223">
        <v>113264.71</v>
      </c>
      <c r="U112" s="223">
        <v>0</v>
      </c>
      <c r="V112" s="223">
        <v>0</v>
      </c>
      <c r="W112" s="223">
        <v>0</v>
      </c>
      <c r="X112" s="224">
        <f>I112*Config!F$40</f>
        <v>0</v>
      </c>
      <c r="Y112" s="224">
        <f>J112*Config!G$40</f>
        <v>0</v>
      </c>
      <c r="Z112" s="224">
        <f>K112*Config!H$40</f>
        <v>0</v>
      </c>
      <c r="AA112" s="224">
        <f>L112*Config!I$40</f>
        <v>0</v>
      </c>
      <c r="AB112" s="224">
        <f>M112*Config!J$40</f>
        <v>0</v>
      </c>
      <c r="AC112" s="224">
        <f>N112*Config!K$40</f>
        <v>0</v>
      </c>
      <c r="AD112" s="224">
        <f>O112*Config!L$40</f>
        <v>0</v>
      </c>
      <c r="AE112" s="224">
        <f>P112*Config!M$40</f>
        <v>0</v>
      </c>
      <c r="AF112" s="224">
        <f>Q112*Config!N$40</f>
        <v>0</v>
      </c>
      <c r="AG112" s="225">
        <f>R112*Config!O$40</f>
        <v>0</v>
      </c>
      <c r="AH112" s="226">
        <f t="shared" si="7"/>
        <v>0</v>
      </c>
      <c r="AI112" s="220">
        <f t="shared" si="8"/>
        <v>0</v>
      </c>
      <c r="AJ112" s="224">
        <f t="shared" si="9"/>
        <v>0</v>
      </c>
      <c r="AK112" s="225">
        <f t="shared" si="10"/>
        <v>0</v>
      </c>
      <c r="AL112" s="227" t="str">
        <f>IF(OR(SUM(X112:AG112)&lt;&gt;0,A112="EH"),INDEX(CASH!$B:$B,MATCH(A112,CASH!$A:$A,0)),"")</f>
        <v/>
      </c>
      <c r="AM112" s="230">
        <v>4950</v>
      </c>
      <c r="AN112" s="228">
        <f t="shared" si="11"/>
        <v>0.12479849538211955</v>
      </c>
      <c r="AO112" s="122" t="str">
        <f>IF(ISERROR(VLOOKUP(A112,Config!$A$12:$A$32,1,FALSE)),LEFT(A112,2),"PRL")</f>
        <v>PR</v>
      </c>
      <c r="AP112" s="122" t="str">
        <f t="shared" si="12"/>
        <v>PR070</v>
      </c>
      <c r="AQ112" s="163" t="s">
        <v>881</v>
      </c>
      <c r="AR112" s="229" t="s">
        <v>781</v>
      </c>
      <c r="AS112" s="367" t="str">
        <f>IF(ISERROR(VLOOKUP($A112,'RAB Cat Lookup'!$B$4:$E$351,2,FALSE))=TRUE,"Unallocated",VLOOKUP($A112,'RAB Cat Lookup'!$B$4:$E$351,2,FALSE))</f>
        <v>Std</v>
      </c>
      <c r="AT112" s="367" t="str">
        <f>IF(ISERROR(VLOOKUP($A112,'RAB Cat Lookup'!$B$4:$E$351,4,FALSE))=TRUE,"Unallocated",VLOOKUP($A112,'RAB Cat Lookup'!$B$4:$E$351,4,FALSE))</f>
        <v>Substations</v>
      </c>
      <c r="AU112" s="121" t="str">
        <f t="shared" si="13"/>
        <v/>
      </c>
    </row>
    <row r="113" spans="1:47" x14ac:dyDescent="0.25">
      <c r="A113" s="217" t="s">
        <v>475</v>
      </c>
      <c r="B113" s="217" t="s">
        <v>538</v>
      </c>
      <c r="C113" s="123" t="s">
        <v>513</v>
      </c>
      <c r="D113" s="218">
        <f>S113/Config!A$40</f>
        <v>475.21352567187483</v>
      </c>
      <c r="E113" s="219">
        <f>T113/Config!B$40</f>
        <v>0</v>
      </c>
      <c r="F113" s="219">
        <f>U113/Config!C$40</f>
        <v>0</v>
      </c>
      <c r="G113" s="219">
        <f>V113/Config!D$40</f>
        <v>0</v>
      </c>
      <c r="H113" s="219">
        <f>W113/Config!E$40</f>
        <v>0</v>
      </c>
      <c r="I113" s="220">
        <v>0</v>
      </c>
      <c r="J113" s="220">
        <v>0</v>
      </c>
      <c r="K113" s="220">
        <v>0</v>
      </c>
      <c r="L113" s="220">
        <v>0</v>
      </c>
      <c r="M113" s="220">
        <v>0</v>
      </c>
      <c r="N113" s="220">
        <v>0</v>
      </c>
      <c r="O113" s="220">
        <v>0</v>
      </c>
      <c r="P113" s="220">
        <v>0</v>
      </c>
      <c r="Q113" s="220">
        <v>0</v>
      </c>
      <c r="R113" s="221">
        <v>0</v>
      </c>
      <c r="S113" s="222">
        <v>430.52</v>
      </c>
      <c r="T113" s="223">
        <v>0</v>
      </c>
      <c r="U113" s="223">
        <v>0</v>
      </c>
      <c r="V113" s="223">
        <v>0</v>
      </c>
      <c r="W113" s="223">
        <v>0</v>
      </c>
      <c r="X113" s="224">
        <f>I113*Config!F$40</f>
        <v>0</v>
      </c>
      <c r="Y113" s="224">
        <f>J113*Config!G$40</f>
        <v>0</v>
      </c>
      <c r="Z113" s="224">
        <f>K113*Config!H$40</f>
        <v>0</v>
      </c>
      <c r="AA113" s="224">
        <f>L113*Config!I$40</f>
        <v>0</v>
      </c>
      <c r="AB113" s="224">
        <f>M113*Config!J$40</f>
        <v>0</v>
      </c>
      <c r="AC113" s="224">
        <f>N113*Config!K$40</f>
        <v>0</v>
      </c>
      <c r="AD113" s="224">
        <f>O113*Config!L$40</f>
        <v>0</v>
      </c>
      <c r="AE113" s="224">
        <f>P113*Config!M$40</f>
        <v>0</v>
      </c>
      <c r="AF113" s="224">
        <f>Q113*Config!N$40</f>
        <v>0</v>
      </c>
      <c r="AG113" s="225">
        <f>R113*Config!O$40</f>
        <v>0</v>
      </c>
      <c r="AH113" s="226">
        <f t="shared" si="7"/>
        <v>0</v>
      </c>
      <c r="AI113" s="220">
        <f t="shared" si="8"/>
        <v>0</v>
      </c>
      <c r="AJ113" s="224">
        <f t="shared" si="9"/>
        <v>0</v>
      </c>
      <c r="AK113" s="225">
        <f t="shared" si="10"/>
        <v>0</v>
      </c>
      <c r="AL113" s="227" t="str">
        <f>IF(OR(SUM(X113:AG113)&lt;&gt;0,A113="EH"),INDEX(CASH!$B:$B,MATCH(A113,CASH!$A:$A,0)),"")</f>
        <v/>
      </c>
      <c r="AM113" s="231">
        <v>4950</v>
      </c>
      <c r="AN113" s="228">
        <f t="shared" si="11"/>
        <v>0.12479849538211955</v>
      </c>
      <c r="AO113" s="122" t="str">
        <f>IF(ISERROR(VLOOKUP(A113,Config!$A$12:$A$32,1,FALSE)),LEFT(A113,2),"PRL")</f>
        <v>PR</v>
      </c>
      <c r="AP113" s="122" t="str">
        <f t="shared" si="12"/>
        <v>PR073</v>
      </c>
      <c r="AQ113" s="163" t="s">
        <v>881</v>
      </c>
      <c r="AR113" s="229" t="s">
        <v>781</v>
      </c>
      <c r="AS113" s="367" t="str">
        <f>IF(ISERROR(VLOOKUP($A113,'RAB Cat Lookup'!$B$4:$E$351,2,FALSE))=TRUE,"Unallocated",VLOOKUP($A113,'RAB Cat Lookup'!$B$4:$E$351,2,FALSE))</f>
        <v>Unallocated</v>
      </c>
      <c r="AT113" s="367" t="str">
        <f>IF(ISERROR(VLOOKUP($A113,'RAB Cat Lookup'!$B$4:$E$351,4,FALSE))=TRUE,"Unallocated",VLOOKUP($A113,'RAB Cat Lookup'!$B$4:$E$351,4,FALSE))</f>
        <v>Unallocated</v>
      </c>
      <c r="AU113" s="121" t="str">
        <f t="shared" si="13"/>
        <v/>
      </c>
    </row>
    <row r="114" spans="1:47" x14ac:dyDescent="0.25">
      <c r="A114" s="217" t="s">
        <v>895</v>
      </c>
      <c r="B114" s="217" t="s">
        <v>910</v>
      </c>
      <c r="C114" s="123" t="s">
        <v>514</v>
      </c>
      <c r="D114" s="218">
        <f>S114/Config!A$40</f>
        <v>0</v>
      </c>
      <c r="E114" s="219">
        <f>T114/Config!B$40</f>
        <v>0</v>
      </c>
      <c r="F114" s="219">
        <f>U114/Config!C$40</f>
        <v>0</v>
      </c>
      <c r="G114" s="219">
        <f>V114/Config!D$40</f>
        <v>0</v>
      </c>
      <c r="H114" s="219">
        <f>W114/Config!E$40</f>
        <v>0</v>
      </c>
      <c r="I114" s="220">
        <v>0</v>
      </c>
      <c r="J114" s="220">
        <v>0</v>
      </c>
      <c r="K114" s="220">
        <v>0</v>
      </c>
      <c r="L114" s="220">
        <v>0</v>
      </c>
      <c r="M114" s="220">
        <v>0</v>
      </c>
      <c r="N114" s="220">
        <v>0</v>
      </c>
      <c r="O114" s="220">
        <v>0</v>
      </c>
      <c r="P114" s="220">
        <v>4195200</v>
      </c>
      <c r="Q114" s="220">
        <v>12585600</v>
      </c>
      <c r="R114" s="221">
        <v>11187200</v>
      </c>
      <c r="S114" s="222">
        <v>0</v>
      </c>
      <c r="T114" s="223">
        <v>0</v>
      </c>
      <c r="U114" s="223">
        <v>0</v>
      </c>
      <c r="V114" s="223">
        <v>0</v>
      </c>
      <c r="W114" s="223">
        <v>0</v>
      </c>
      <c r="X114" s="224">
        <f>I114*Config!F$40</f>
        <v>0</v>
      </c>
      <c r="Y114" s="224">
        <f>J114*Config!G$40</f>
        <v>0</v>
      </c>
      <c r="Z114" s="224">
        <f>K114*Config!H$40</f>
        <v>0</v>
      </c>
      <c r="AA114" s="224">
        <f>L114*Config!I$40</f>
        <v>0</v>
      </c>
      <c r="AB114" s="224">
        <f>M114*Config!J$40</f>
        <v>0</v>
      </c>
      <c r="AC114" s="224">
        <f>N114*Config!K$40</f>
        <v>0</v>
      </c>
      <c r="AD114" s="224">
        <f>O114*Config!L$40</f>
        <v>0</v>
      </c>
      <c r="AE114" s="224">
        <f>P114*Config!M$40</f>
        <v>5111443.8356336066</v>
      </c>
      <c r="AF114" s="224">
        <f>Q114*Config!N$40</f>
        <v>15717689.794573339</v>
      </c>
      <c r="AG114" s="225">
        <f>R114*Config!O$40</f>
        <v>14320561.812833486</v>
      </c>
      <c r="AH114" s="226">
        <f t="shared" si="7"/>
        <v>0</v>
      </c>
      <c r="AI114" s="220">
        <f t="shared" si="8"/>
        <v>27968000</v>
      </c>
      <c r="AJ114" s="224">
        <f t="shared" si="9"/>
        <v>0</v>
      </c>
      <c r="AK114" s="225">
        <f t="shared" si="10"/>
        <v>35149695.443040431</v>
      </c>
      <c r="AL114" s="227">
        <f>IF(OR(SUM(X114:AG114)&lt;&gt;0,A114="EH"),INDEX(CASH!$B:$B,MATCH(A114,CASH!$A:$A,0)),"")</f>
        <v>210</v>
      </c>
      <c r="AM114" s="122">
        <f>AL114*VLOOKUP(C114,Config!$A$3:$C$9,3,FALSE)</f>
        <v>1050</v>
      </c>
      <c r="AN114" s="228">
        <f t="shared" si="11"/>
        <v>0.95953425382271162</v>
      </c>
      <c r="AO114" s="122" t="str">
        <f>IF(ISERROR(VLOOKUP(A114,Config!$A$12:$A$32,1,FALSE)),LEFT(A114,2),"PRL")</f>
        <v>PR</v>
      </c>
      <c r="AP114" s="122" t="str">
        <f t="shared" si="12"/>
        <v>PR081</v>
      </c>
      <c r="AQ114" s="163" t="s">
        <v>881</v>
      </c>
      <c r="AR114" s="229" t="s">
        <v>781</v>
      </c>
      <c r="AS114" s="367" t="str">
        <f>IF(ISERROR(VLOOKUP($A114,'RAB Cat Lookup'!$B$4:$E$351,2,FALSE))=TRUE,"Unallocated",VLOOKUP($A114,'RAB Cat Lookup'!$B$4:$E$351,2,FALSE))</f>
        <v>Unallocated</v>
      </c>
      <c r="AT114" s="367" t="str">
        <f>IF(ISERROR(VLOOKUP($A114,'RAB Cat Lookup'!$B$4:$E$351,4,FALSE))=TRUE,"Unallocated",VLOOKUP($A114,'RAB Cat Lookup'!$B$4:$E$351,4,FALSE))</f>
        <v>Unallocated</v>
      </c>
      <c r="AU114" s="121" t="str">
        <f t="shared" si="13"/>
        <v/>
      </c>
    </row>
    <row r="115" spans="1:47" x14ac:dyDescent="0.25">
      <c r="A115" s="217" t="s">
        <v>366</v>
      </c>
      <c r="B115" s="217" t="s">
        <v>367</v>
      </c>
      <c r="C115" s="123" t="s">
        <v>513</v>
      </c>
      <c r="D115" s="218">
        <f>S115/Config!A$40</f>
        <v>1327579.2085404841</v>
      </c>
      <c r="E115" s="219">
        <f>T115/Config!B$40</f>
        <v>1114596.151827031</v>
      </c>
      <c r="F115" s="219">
        <f>U115/Config!C$40</f>
        <v>149280.52209375001</v>
      </c>
      <c r="G115" s="219">
        <f>V115/Config!D$40</f>
        <v>724.17274999999995</v>
      </c>
      <c r="H115" s="219">
        <f>W115/Config!E$40</f>
        <v>51000</v>
      </c>
      <c r="I115" s="220">
        <v>0</v>
      </c>
      <c r="J115" s="220">
        <v>0</v>
      </c>
      <c r="K115" s="220">
        <v>0</v>
      </c>
      <c r="L115" s="220">
        <v>0</v>
      </c>
      <c r="M115" s="220">
        <v>0</v>
      </c>
      <c r="N115" s="220">
        <v>0</v>
      </c>
      <c r="O115" s="220">
        <v>0</v>
      </c>
      <c r="P115" s="220">
        <v>0</v>
      </c>
      <c r="Q115" s="220">
        <v>0</v>
      </c>
      <c r="R115" s="221">
        <v>0</v>
      </c>
      <c r="S115" s="222">
        <v>1202721.24</v>
      </c>
      <c r="T115" s="223">
        <v>1035013.3300000001</v>
      </c>
      <c r="U115" s="223">
        <v>142087.35</v>
      </c>
      <c r="V115" s="223">
        <v>706.51</v>
      </c>
      <c r="W115" s="223">
        <v>51000</v>
      </c>
      <c r="X115" s="224">
        <f>I115*Config!F$40</f>
        <v>0</v>
      </c>
      <c r="Y115" s="224">
        <f>J115*Config!G$40</f>
        <v>0</v>
      </c>
      <c r="Z115" s="224">
        <f>K115*Config!H$40</f>
        <v>0</v>
      </c>
      <c r="AA115" s="224">
        <f>L115*Config!I$40</f>
        <v>0</v>
      </c>
      <c r="AB115" s="224">
        <f>M115*Config!J$40</f>
        <v>0</v>
      </c>
      <c r="AC115" s="224">
        <f>N115*Config!K$40</f>
        <v>0</v>
      </c>
      <c r="AD115" s="224">
        <f>O115*Config!L$40</f>
        <v>0</v>
      </c>
      <c r="AE115" s="224">
        <f>P115*Config!M$40</f>
        <v>0</v>
      </c>
      <c r="AF115" s="224">
        <f>Q115*Config!N$40</f>
        <v>0</v>
      </c>
      <c r="AG115" s="225">
        <f>R115*Config!O$40</f>
        <v>0</v>
      </c>
      <c r="AH115" s="226">
        <f t="shared" si="7"/>
        <v>0</v>
      </c>
      <c r="AI115" s="220">
        <f t="shared" si="8"/>
        <v>0</v>
      </c>
      <c r="AJ115" s="224">
        <f t="shared" si="9"/>
        <v>0</v>
      </c>
      <c r="AK115" s="225">
        <f t="shared" si="10"/>
        <v>0</v>
      </c>
      <c r="AL115" s="227" t="str">
        <f>IF(OR(SUM(X115:AG115)&lt;&gt;0,A115="EH"),INDEX(CASH!$B:$B,MATCH(A115,CASH!$A:$A,0)),"")</f>
        <v/>
      </c>
      <c r="AM115" s="230">
        <v>6750</v>
      </c>
      <c r="AN115" s="228">
        <f t="shared" si="11"/>
        <v>0</v>
      </c>
      <c r="AO115" s="122" t="str">
        <f>IF(ISERROR(VLOOKUP(A115,Config!$A$12:$A$32,1,FALSE)),LEFT(A115,2),"PRL")</f>
        <v>PR</v>
      </c>
      <c r="AP115" s="122" t="str">
        <f t="shared" si="12"/>
        <v>PR090</v>
      </c>
      <c r="AQ115" s="163" t="s">
        <v>881</v>
      </c>
      <c r="AR115" s="229" t="s">
        <v>781</v>
      </c>
      <c r="AS115" s="367" t="str">
        <f>IF(ISERROR(VLOOKUP($A115,'RAB Cat Lookup'!$B$4:$E$351,2,FALSE))=TRUE,"Unallocated",VLOOKUP($A115,'RAB Cat Lookup'!$B$4:$E$351,2,FALSE))</f>
        <v>Std</v>
      </c>
      <c r="AT115" s="367" t="str">
        <f>IF(ISERROR(VLOOKUP($A115,'RAB Cat Lookup'!$B$4:$E$351,4,FALSE))=TRUE,"Unallocated",VLOOKUP($A115,'RAB Cat Lookup'!$B$4:$E$351,4,FALSE))</f>
        <v>Substations</v>
      </c>
      <c r="AU115" s="121" t="str">
        <f t="shared" si="13"/>
        <v/>
      </c>
    </row>
    <row r="116" spans="1:47" x14ac:dyDescent="0.25">
      <c r="A116" s="217" t="s">
        <v>373</v>
      </c>
      <c r="B116" s="217" t="s">
        <v>374</v>
      </c>
      <c r="C116" s="123" t="s">
        <v>513</v>
      </c>
      <c r="D116" s="218">
        <f>S116/Config!A$40</f>
        <v>4400455.4143025847</v>
      </c>
      <c r="E116" s="219">
        <f>T116/Config!B$40</f>
        <v>1014795.2054660936</v>
      </c>
      <c r="F116" s="219">
        <f>U116/Config!C$40</f>
        <v>88776.457193749986</v>
      </c>
      <c r="G116" s="219">
        <f>V116/Config!D$40</f>
        <v>0</v>
      </c>
      <c r="H116" s="219">
        <f>W116/Config!E$40</f>
        <v>0</v>
      </c>
      <c r="I116" s="220">
        <v>0</v>
      </c>
      <c r="J116" s="220">
        <v>0</v>
      </c>
      <c r="K116" s="220">
        <v>0</v>
      </c>
      <c r="L116" s="220">
        <v>0</v>
      </c>
      <c r="M116" s="220">
        <v>0</v>
      </c>
      <c r="N116" s="220">
        <v>0</v>
      </c>
      <c r="O116" s="220">
        <v>0</v>
      </c>
      <c r="P116" s="220">
        <v>0</v>
      </c>
      <c r="Q116" s="220">
        <v>0</v>
      </c>
      <c r="R116" s="221">
        <v>0</v>
      </c>
      <c r="S116" s="222">
        <v>3986595.42</v>
      </c>
      <c r="T116" s="223">
        <v>942338.23</v>
      </c>
      <c r="U116" s="223">
        <v>84498.709999999992</v>
      </c>
      <c r="V116" s="223">
        <v>0</v>
      </c>
      <c r="W116" s="223">
        <v>0</v>
      </c>
      <c r="X116" s="224">
        <f>I116*Config!F$40</f>
        <v>0</v>
      </c>
      <c r="Y116" s="224">
        <f>J116*Config!G$40</f>
        <v>0</v>
      </c>
      <c r="Z116" s="224">
        <f>K116*Config!H$40</f>
        <v>0</v>
      </c>
      <c r="AA116" s="224">
        <f>L116*Config!I$40</f>
        <v>0</v>
      </c>
      <c r="AB116" s="224">
        <f>M116*Config!J$40</f>
        <v>0</v>
      </c>
      <c r="AC116" s="224">
        <f>N116*Config!K$40</f>
        <v>0</v>
      </c>
      <c r="AD116" s="224">
        <f>O116*Config!L$40</f>
        <v>0</v>
      </c>
      <c r="AE116" s="224">
        <f>P116*Config!M$40</f>
        <v>0</v>
      </c>
      <c r="AF116" s="224">
        <f>Q116*Config!N$40</f>
        <v>0</v>
      </c>
      <c r="AG116" s="225">
        <f>R116*Config!O$40</f>
        <v>0</v>
      </c>
      <c r="AH116" s="226">
        <f t="shared" si="7"/>
        <v>0</v>
      </c>
      <c r="AI116" s="220">
        <f t="shared" si="8"/>
        <v>0</v>
      </c>
      <c r="AJ116" s="224">
        <f t="shared" si="9"/>
        <v>0</v>
      </c>
      <c r="AK116" s="225">
        <f t="shared" si="10"/>
        <v>0</v>
      </c>
      <c r="AL116" s="227" t="str">
        <f>IF(OR(SUM(X116:AG116)&lt;&gt;0,A116="EH"),INDEX(CASH!$B:$B,MATCH(A116,CASH!$A:$A,0)),"")</f>
        <v/>
      </c>
      <c r="AM116" s="230">
        <v>5850</v>
      </c>
      <c r="AN116" s="228">
        <f t="shared" si="11"/>
        <v>1.6627940240866043E-2</v>
      </c>
      <c r="AO116" s="122" t="str">
        <f>IF(ISERROR(VLOOKUP(A116,Config!$A$12:$A$32,1,FALSE)),LEFT(A116,2),"PRL")</f>
        <v>PR</v>
      </c>
      <c r="AP116" s="122" t="str">
        <f t="shared" si="12"/>
        <v>PR091</v>
      </c>
      <c r="AQ116" s="163" t="s">
        <v>881</v>
      </c>
      <c r="AR116" s="229" t="s">
        <v>781</v>
      </c>
      <c r="AS116" s="367" t="str">
        <f>IF(ISERROR(VLOOKUP($A116,'RAB Cat Lookup'!$B$4:$E$351,2,FALSE))=TRUE,"Unallocated",VLOOKUP($A116,'RAB Cat Lookup'!$B$4:$E$351,2,FALSE))</f>
        <v>Std</v>
      </c>
      <c r="AT116" s="367" t="str">
        <f>IF(ISERROR(VLOOKUP($A116,'RAB Cat Lookup'!$B$4:$E$351,4,FALSE))=TRUE,"Unallocated",VLOOKUP($A116,'RAB Cat Lookup'!$B$4:$E$351,4,FALSE))</f>
        <v>Substations</v>
      </c>
      <c r="AU116" s="121" t="str">
        <f t="shared" si="13"/>
        <v/>
      </c>
    </row>
    <row r="117" spans="1:47" x14ac:dyDescent="0.25">
      <c r="A117" s="217" t="s">
        <v>476</v>
      </c>
      <c r="B117" s="217" t="s">
        <v>477</v>
      </c>
      <c r="C117" s="123" t="s">
        <v>513</v>
      </c>
      <c r="D117" s="218">
        <f>S117/Config!A$40</f>
        <v>4939.7944862539052</v>
      </c>
      <c r="E117" s="219">
        <f>T117/Config!B$40</f>
        <v>0</v>
      </c>
      <c r="F117" s="219">
        <f>U117/Config!C$40</f>
        <v>0</v>
      </c>
      <c r="G117" s="219">
        <f>V117/Config!D$40</f>
        <v>0</v>
      </c>
      <c r="H117" s="219">
        <f>W117/Config!E$40</f>
        <v>0</v>
      </c>
      <c r="I117" s="220">
        <v>0</v>
      </c>
      <c r="J117" s="220">
        <v>0</v>
      </c>
      <c r="K117" s="220">
        <v>0</v>
      </c>
      <c r="L117" s="220">
        <v>0</v>
      </c>
      <c r="M117" s="220">
        <v>0</v>
      </c>
      <c r="N117" s="220">
        <v>0</v>
      </c>
      <c r="O117" s="220">
        <v>0</v>
      </c>
      <c r="P117" s="220">
        <v>0</v>
      </c>
      <c r="Q117" s="220">
        <v>0</v>
      </c>
      <c r="R117" s="221">
        <v>0</v>
      </c>
      <c r="S117" s="222">
        <v>4475.21</v>
      </c>
      <c r="T117" s="223">
        <v>0</v>
      </c>
      <c r="U117" s="223">
        <v>0</v>
      </c>
      <c r="V117" s="223">
        <v>0</v>
      </c>
      <c r="W117" s="223">
        <v>0</v>
      </c>
      <c r="X117" s="224">
        <f>I117*Config!F$40</f>
        <v>0</v>
      </c>
      <c r="Y117" s="224">
        <f>J117*Config!G$40</f>
        <v>0</v>
      </c>
      <c r="Z117" s="224">
        <f>K117*Config!H$40</f>
        <v>0</v>
      </c>
      <c r="AA117" s="224">
        <f>L117*Config!I$40</f>
        <v>0</v>
      </c>
      <c r="AB117" s="224">
        <f>M117*Config!J$40</f>
        <v>0</v>
      </c>
      <c r="AC117" s="224">
        <f>N117*Config!K$40</f>
        <v>0</v>
      </c>
      <c r="AD117" s="224">
        <f>O117*Config!L$40</f>
        <v>0</v>
      </c>
      <c r="AE117" s="224">
        <f>P117*Config!M$40</f>
        <v>0</v>
      </c>
      <c r="AF117" s="224">
        <f>Q117*Config!N$40</f>
        <v>0</v>
      </c>
      <c r="AG117" s="225">
        <f>R117*Config!O$40</f>
        <v>0</v>
      </c>
      <c r="AH117" s="226">
        <f t="shared" si="7"/>
        <v>0</v>
      </c>
      <c r="AI117" s="220">
        <f t="shared" si="8"/>
        <v>0</v>
      </c>
      <c r="AJ117" s="224">
        <f t="shared" si="9"/>
        <v>0</v>
      </c>
      <c r="AK117" s="225">
        <f t="shared" si="10"/>
        <v>0</v>
      </c>
      <c r="AL117" s="227" t="str">
        <f>IF(OR(SUM(X117:AG117)&lt;&gt;0,A117="EH"),INDEX(CASH!$B:$B,MATCH(A117,CASH!$A:$A,0)),"")</f>
        <v/>
      </c>
      <c r="AM117" s="231">
        <v>4950</v>
      </c>
      <c r="AN117" s="228">
        <f t="shared" si="11"/>
        <v>0.12479849538211955</v>
      </c>
      <c r="AO117" s="122" t="str">
        <f>IF(ISERROR(VLOOKUP(A117,Config!$A$12:$A$32,1,FALSE)),LEFT(A117,2),"PRL")</f>
        <v>PR</v>
      </c>
      <c r="AP117" s="122" t="str">
        <f t="shared" si="12"/>
        <v>PR096</v>
      </c>
      <c r="AQ117" s="163" t="s">
        <v>881</v>
      </c>
      <c r="AR117" s="229" t="s">
        <v>781</v>
      </c>
      <c r="AS117" s="367" t="str">
        <f>IF(ISERROR(VLOOKUP($A117,'RAB Cat Lookup'!$B$4:$E$351,2,FALSE))=TRUE,"Unallocated",VLOOKUP($A117,'RAB Cat Lookup'!$B$4:$E$351,2,FALSE))</f>
        <v>Unallocated</v>
      </c>
      <c r="AT117" s="367" t="str">
        <f>IF(ISERROR(VLOOKUP($A117,'RAB Cat Lookup'!$B$4:$E$351,4,FALSE))=TRUE,"Unallocated",VLOOKUP($A117,'RAB Cat Lookup'!$B$4:$E$351,4,FALSE))</f>
        <v>Unallocated</v>
      </c>
      <c r="AU117" s="121" t="str">
        <f t="shared" si="13"/>
        <v/>
      </c>
    </row>
    <row r="118" spans="1:47" x14ac:dyDescent="0.25">
      <c r="A118" s="217" t="s">
        <v>440</v>
      </c>
      <c r="B118" s="217" t="s">
        <v>539</v>
      </c>
      <c r="C118" s="123" t="s">
        <v>513</v>
      </c>
      <c r="D118" s="218">
        <f>S118/Config!A$40</f>
        <v>979194.9319668276</v>
      </c>
      <c r="E118" s="219">
        <f>T118/Config!B$40</f>
        <v>5375.1164832812492</v>
      </c>
      <c r="F118" s="219">
        <f>U118/Config!C$40</f>
        <v>0</v>
      </c>
      <c r="G118" s="219">
        <f>V118/Config!D$40</f>
        <v>0</v>
      </c>
      <c r="H118" s="219">
        <f>W118/Config!E$40</f>
        <v>0</v>
      </c>
      <c r="I118" s="220">
        <v>0</v>
      </c>
      <c r="J118" s="220">
        <v>0</v>
      </c>
      <c r="K118" s="220">
        <v>0</v>
      </c>
      <c r="L118" s="220">
        <v>0</v>
      </c>
      <c r="M118" s="220">
        <v>0</v>
      </c>
      <c r="N118" s="220">
        <v>0</v>
      </c>
      <c r="O118" s="220">
        <v>0</v>
      </c>
      <c r="P118" s="220">
        <v>0</v>
      </c>
      <c r="Q118" s="220">
        <v>0</v>
      </c>
      <c r="R118" s="221">
        <v>0</v>
      </c>
      <c r="S118" s="222">
        <v>887102.2799999998</v>
      </c>
      <c r="T118" s="223">
        <v>4991.33</v>
      </c>
      <c r="U118" s="223">
        <v>0</v>
      </c>
      <c r="V118" s="223">
        <v>0</v>
      </c>
      <c r="W118" s="223">
        <v>0</v>
      </c>
      <c r="X118" s="224">
        <f>I118*Config!F$40</f>
        <v>0</v>
      </c>
      <c r="Y118" s="224">
        <f>J118*Config!G$40</f>
        <v>0</v>
      </c>
      <c r="Z118" s="224">
        <f>K118*Config!H$40</f>
        <v>0</v>
      </c>
      <c r="AA118" s="224">
        <f>L118*Config!I$40</f>
        <v>0</v>
      </c>
      <c r="AB118" s="224">
        <f>M118*Config!J$40</f>
        <v>0</v>
      </c>
      <c r="AC118" s="224">
        <f>N118*Config!K$40</f>
        <v>0</v>
      </c>
      <c r="AD118" s="224">
        <f>O118*Config!L$40</f>
        <v>0</v>
      </c>
      <c r="AE118" s="224">
        <f>P118*Config!M$40</f>
        <v>0</v>
      </c>
      <c r="AF118" s="224">
        <f>Q118*Config!N$40</f>
        <v>0</v>
      </c>
      <c r="AG118" s="225">
        <f>R118*Config!O$40</f>
        <v>0</v>
      </c>
      <c r="AH118" s="226">
        <f t="shared" si="7"/>
        <v>0</v>
      </c>
      <c r="AI118" s="220">
        <f t="shared" si="8"/>
        <v>0</v>
      </c>
      <c r="AJ118" s="224">
        <f t="shared" si="9"/>
        <v>0</v>
      </c>
      <c r="AK118" s="225">
        <f t="shared" si="10"/>
        <v>0</v>
      </c>
      <c r="AL118" s="227" t="str">
        <f>IF(OR(SUM(X118:AG118)&lt;&gt;0,A118="EH"),INDEX(CASH!$B:$B,MATCH(A118,CASH!$A:$A,0)),"")</f>
        <v/>
      </c>
      <c r="AM118" s="230">
        <v>4500</v>
      </c>
      <c r="AN118" s="228">
        <f t="shared" si="11"/>
        <v>0.25393883661449068</v>
      </c>
      <c r="AO118" s="122" t="str">
        <f>IF(ISERROR(VLOOKUP(A118,Config!$A$12:$A$32,1,FALSE)),LEFT(A118,2),"PRL")</f>
        <v>PR</v>
      </c>
      <c r="AP118" s="122" t="str">
        <f t="shared" si="12"/>
        <v>PR102</v>
      </c>
      <c r="AQ118" s="163" t="s">
        <v>881</v>
      </c>
      <c r="AR118" s="229" t="s">
        <v>781</v>
      </c>
      <c r="AS118" s="367" t="str">
        <f>IF(ISERROR(VLOOKUP($A118,'RAB Cat Lookup'!$B$4:$E$351,2,FALSE))=TRUE,"Unallocated",VLOOKUP($A118,'RAB Cat Lookup'!$B$4:$E$351,2,FALSE))</f>
        <v>Std</v>
      </c>
      <c r="AT118" s="367" t="str">
        <f>IF(ISERROR(VLOOKUP($A118,'RAB Cat Lookup'!$B$4:$E$351,4,FALSE))=TRUE,"Unallocated",VLOOKUP($A118,'RAB Cat Lookup'!$B$4:$E$351,4,FALSE))</f>
        <v>Sub-transmission lines and cables</v>
      </c>
      <c r="AU118" s="121" t="str">
        <f t="shared" si="13"/>
        <v/>
      </c>
    </row>
    <row r="119" spans="1:47" x14ac:dyDescent="0.25">
      <c r="A119" s="217" t="s">
        <v>100</v>
      </c>
      <c r="B119" s="217" t="s">
        <v>312</v>
      </c>
      <c r="C119" s="123" t="s">
        <v>513</v>
      </c>
      <c r="D119" s="218">
        <f>S119/Config!A$40</f>
        <v>9511670.8172382433</v>
      </c>
      <c r="E119" s="219">
        <f>T119/Config!B$40</f>
        <v>3578837.4092423432</v>
      </c>
      <c r="F119" s="219">
        <f>U119/Config!C$40</f>
        <v>145433.99485625004</v>
      </c>
      <c r="G119" s="219">
        <f>V119/Config!D$40</f>
        <v>1620019.9312499997</v>
      </c>
      <c r="H119" s="219">
        <f>W119/Config!E$40</f>
        <v>3153918</v>
      </c>
      <c r="I119" s="220">
        <v>1765854</v>
      </c>
      <c r="J119" s="220">
        <v>5111</v>
      </c>
      <c r="K119" s="220">
        <v>0</v>
      </c>
      <c r="L119" s="220">
        <v>0</v>
      </c>
      <c r="M119" s="220">
        <v>0</v>
      </c>
      <c r="N119" s="220">
        <v>0</v>
      </c>
      <c r="O119" s="220">
        <v>0</v>
      </c>
      <c r="P119" s="220">
        <v>0</v>
      </c>
      <c r="Q119" s="220">
        <v>0</v>
      </c>
      <c r="R119" s="221">
        <v>0</v>
      </c>
      <c r="S119" s="222">
        <v>8617104.3100000005</v>
      </c>
      <c r="T119" s="223">
        <v>3323306.31</v>
      </c>
      <c r="U119" s="223">
        <v>138426.17000000004</v>
      </c>
      <c r="V119" s="223">
        <v>1580507.2499999998</v>
      </c>
      <c r="W119" s="223">
        <v>3153918</v>
      </c>
      <c r="X119" s="224">
        <f>I119*Config!F$40</f>
        <v>1810000.3499999999</v>
      </c>
      <c r="Y119" s="224">
        <f>J119*Config!G$40</f>
        <v>5369.7443749999993</v>
      </c>
      <c r="Z119" s="224">
        <f>K119*Config!H$40</f>
        <v>0</v>
      </c>
      <c r="AA119" s="224">
        <f>L119*Config!I$40</f>
        <v>0</v>
      </c>
      <c r="AB119" s="224">
        <f>M119*Config!J$40</f>
        <v>0</v>
      </c>
      <c r="AC119" s="224">
        <f>N119*Config!K$40</f>
        <v>0</v>
      </c>
      <c r="AD119" s="224">
        <f>O119*Config!L$40</f>
        <v>0</v>
      </c>
      <c r="AE119" s="224">
        <f>P119*Config!M$40</f>
        <v>0</v>
      </c>
      <c r="AF119" s="224">
        <f>Q119*Config!N$40</f>
        <v>0</v>
      </c>
      <c r="AG119" s="225">
        <f>R119*Config!O$40</f>
        <v>0</v>
      </c>
      <c r="AH119" s="226">
        <f t="shared" si="7"/>
        <v>1770965</v>
      </c>
      <c r="AI119" s="220">
        <f t="shared" si="8"/>
        <v>1770965</v>
      </c>
      <c r="AJ119" s="224">
        <f t="shared" si="9"/>
        <v>1815370.0943749999</v>
      </c>
      <c r="AK119" s="225">
        <f t="shared" si="10"/>
        <v>1815370.0943749999</v>
      </c>
      <c r="AL119" s="227">
        <f>IF(OR(SUM(X119:AG119)&lt;&gt;0,A119="EH"),INDEX(CASH!$B:$B,MATCH(A119,CASH!$A:$A,0)),"")</f>
        <v>170</v>
      </c>
      <c r="AM119" s="122">
        <f>AL119*VLOOKUP(C119,Config!$A$3:$C$9,3,FALSE)</f>
        <v>2550</v>
      </c>
      <c r="AN119" s="228">
        <f t="shared" si="11"/>
        <v>0.682557746962834</v>
      </c>
      <c r="AO119" s="122" t="str">
        <f>IF(ISERROR(VLOOKUP(A119,Config!$A$12:$A$32,1,FALSE)),LEFT(A119,2),"PRL")</f>
        <v>PR</v>
      </c>
      <c r="AP119" s="122" t="str">
        <f t="shared" si="12"/>
        <v>PR110</v>
      </c>
      <c r="AQ119" s="163" t="s">
        <v>881</v>
      </c>
      <c r="AR119" s="229" t="s">
        <v>781</v>
      </c>
      <c r="AS119" s="367" t="str">
        <f>IF(ISERROR(VLOOKUP($A119,'RAB Cat Lookup'!$B$4:$E$351,2,FALSE))=TRUE,"Unallocated",VLOOKUP($A119,'RAB Cat Lookup'!$B$4:$E$351,2,FALSE))</f>
        <v>Std</v>
      </c>
      <c r="AT119" s="367" t="str">
        <f>IF(ISERROR(VLOOKUP($A119,'RAB Cat Lookup'!$B$4:$E$351,4,FALSE))=TRUE,"Unallocated",VLOOKUP($A119,'RAB Cat Lookup'!$B$4:$E$351,4,FALSE))</f>
        <v>Substations</v>
      </c>
      <c r="AU119" s="121" t="str">
        <f t="shared" si="13"/>
        <v/>
      </c>
    </row>
    <row r="120" spans="1:47" x14ac:dyDescent="0.25">
      <c r="A120" s="217" t="s">
        <v>112</v>
      </c>
      <c r="B120" s="217" t="s">
        <v>294</v>
      </c>
      <c r="C120" s="123" t="s">
        <v>513</v>
      </c>
      <c r="D120" s="218">
        <f>S120/Config!A$40</f>
        <v>3197.922554203124</v>
      </c>
      <c r="E120" s="219">
        <f>T120/Config!B$40</f>
        <v>0</v>
      </c>
      <c r="F120" s="219">
        <f>U120/Config!C$40</f>
        <v>0</v>
      </c>
      <c r="G120" s="219">
        <f>V120/Config!D$40</f>
        <v>9178.3215</v>
      </c>
      <c r="H120" s="219">
        <f>W120/Config!E$40</f>
        <v>99996</v>
      </c>
      <c r="I120" s="220">
        <v>1313250</v>
      </c>
      <c r="J120" s="220">
        <v>3939750</v>
      </c>
      <c r="K120" s="220">
        <v>3502000</v>
      </c>
      <c r="L120" s="220">
        <v>0</v>
      </c>
      <c r="M120" s="220">
        <v>0</v>
      </c>
      <c r="N120" s="220">
        <v>0</v>
      </c>
      <c r="O120" s="220">
        <v>0</v>
      </c>
      <c r="P120" s="220">
        <v>0</v>
      </c>
      <c r="Q120" s="220">
        <v>0</v>
      </c>
      <c r="R120" s="221">
        <v>0</v>
      </c>
      <c r="S120" s="222">
        <v>2897.16</v>
      </c>
      <c r="T120" s="223">
        <v>0</v>
      </c>
      <c r="U120" s="223">
        <v>0</v>
      </c>
      <c r="V120" s="223">
        <v>8954.4600000000009</v>
      </c>
      <c r="W120" s="223">
        <v>99996</v>
      </c>
      <c r="X120" s="224">
        <f>I120*Config!F$40</f>
        <v>1346081.2499999998</v>
      </c>
      <c r="Y120" s="224">
        <f>J120*Config!G$40</f>
        <v>4139199.8437499995</v>
      </c>
      <c r="Z120" s="224">
        <f>K120*Config!H$40</f>
        <v>3771270.9687499995</v>
      </c>
      <c r="AA120" s="224">
        <f>L120*Config!I$40</f>
        <v>0</v>
      </c>
      <c r="AB120" s="224">
        <f>M120*Config!J$40</f>
        <v>0</v>
      </c>
      <c r="AC120" s="224">
        <f>N120*Config!K$40</f>
        <v>0</v>
      </c>
      <c r="AD120" s="224">
        <f>O120*Config!L$40</f>
        <v>0</v>
      </c>
      <c r="AE120" s="224">
        <f>P120*Config!M$40</f>
        <v>0</v>
      </c>
      <c r="AF120" s="224">
        <f>Q120*Config!N$40</f>
        <v>0</v>
      </c>
      <c r="AG120" s="225">
        <f>R120*Config!O$40</f>
        <v>0</v>
      </c>
      <c r="AH120" s="226">
        <f t="shared" si="7"/>
        <v>8755000</v>
      </c>
      <c r="AI120" s="220">
        <f t="shared" si="8"/>
        <v>8755000</v>
      </c>
      <c r="AJ120" s="224">
        <f t="shared" si="9"/>
        <v>9256552.0624999981</v>
      </c>
      <c r="AK120" s="225">
        <f t="shared" si="10"/>
        <v>9256552.0624999981</v>
      </c>
      <c r="AL120" s="227">
        <f>IF(OR(SUM(X120:AG120)&lt;&gt;0,A120="EH"),INDEX(CASH!$B:$B,MATCH(A120,CASH!$A:$A,0)),"")</f>
        <v>340</v>
      </c>
      <c r="AM120" s="122">
        <f>AL120*VLOOKUP(C120,Config!$A$3:$C$9,3,FALSE)</f>
        <v>5100</v>
      </c>
      <c r="AN120" s="228">
        <f t="shared" si="11"/>
        <v>9.2277390047231442E-2</v>
      </c>
      <c r="AO120" s="122" t="str">
        <f>IF(ISERROR(VLOOKUP(A120,Config!$A$12:$A$32,1,FALSE)),LEFT(A120,2),"PRL")</f>
        <v>PR</v>
      </c>
      <c r="AP120" s="122" t="str">
        <f t="shared" si="12"/>
        <v>PR113</v>
      </c>
      <c r="AQ120" s="163" t="s">
        <v>881</v>
      </c>
      <c r="AR120" s="229" t="s">
        <v>781</v>
      </c>
      <c r="AS120" s="367" t="str">
        <f>IF(ISERROR(VLOOKUP($A120,'RAB Cat Lookup'!$B$4:$E$351,2,FALSE))=TRUE,"Unallocated",VLOOKUP($A120,'RAB Cat Lookup'!$B$4:$E$351,2,FALSE))</f>
        <v>Std</v>
      </c>
      <c r="AT120" s="367" t="str">
        <f>IF(ISERROR(VLOOKUP($A120,'RAB Cat Lookup'!$B$4:$E$351,4,FALSE))=TRUE,"Unallocated",VLOOKUP($A120,'RAB Cat Lookup'!$B$4:$E$351,4,FALSE))</f>
        <v>Sub-transmission lines and cables</v>
      </c>
      <c r="AU120" s="121" t="str">
        <f t="shared" si="13"/>
        <v/>
      </c>
    </row>
    <row r="121" spans="1:47" x14ac:dyDescent="0.25">
      <c r="A121" s="217" t="s">
        <v>384</v>
      </c>
      <c r="B121" s="217" t="s">
        <v>540</v>
      </c>
      <c r="C121" s="123" t="s">
        <v>513</v>
      </c>
      <c r="D121" s="218">
        <f>S121/Config!A$40</f>
        <v>827423.43007624603</v>
      </c>
      <c r="E121" s="219">
        <f>T121/Config!B$40</f>
        <v>3168.8260464062496</v>
      </c>
      <c r="F121" s="219">
        <f>U121/Config!C$40</f>
        <v>0</v>
      </c>
      <c r="G121" s="219">
        <f>V121/Config!D$40</f>
        <v>0</v>
      </c>
      <c r="H121" s="219">
        <f>W121/Config!E$40</f>
        <v>0</v>
      </c>
      <c r="I121" s="220">
        <v>0</v>
      </c>
      <c r="J121" s="220">
        <v>0</v>
      </c>
      <c r="K121" s="220">
        <v>0</v>
      </c>
      <c r="L121" s="220">
        <v>0</v>
      </c>
      <c r="M121" s="220">
        <v>0</v>
      </c>
      <c r="N121" s="220">
        <v>0</v>
      </c>
      <c r="O121" s="220">
        <v>0</v>
      </c>
      <c r="P121" s="220">
        <v>0</v>
      </c>
      <c r="Q121" s="220">
        <v>0</v>
      </c>
      <c r="R121" s="221">
        <v>0</v>
      </c>
      <c r="S121" s="222">
        <v>749604.79000000015</v>
      </c>
      <c r="T121" s="223">
        <v>2942.57</v>
      </c>
      <c r="U121" s="223">
        <v>0</v>
      </c>
      <c r="V121" s="223">
        <v>0</v>
      </c>
      <c r="W121" s="223">
        <v>0</v>
      </c>
      <c r="X121" s="224">
        <f>I121*Config!F$40</f>
        <v>0</v>
      </c>
      <c r="Y121" s="224">
        <f>J121*Config!G$40</f>
        <v>0</v>
      </c>
      <c r="Z121" s="224">
        <f>K121*Config!H$40</f>
        <v>0</v>
      </c>
      <c r="AA121" s="224">
        <f>L121*Config!I$40</f>
        <v>0</v>
      </c>
      <c r="AB121" s="224">
        <f>M121*Config!J$40</f>
        <v>0</v>
      </c>
      <c r="AC121" s="224">
        <f>N121*Config!K$40</f>
        <v>0</v>
      </c>
      <c r="AD121" s="224">
        <f>O121*Config!L$40</f>
        <v>0</v>
      </c>
      <c r="AE121" s="224">
        <f>P121*Config!M$40</f>
        <v>0</v>
      </c>
      <c r="AF121" s="224">
        <f>Q121*Config!N$40</f>
        <v>0</v>
      </c>
      <c r="AG121" s="225">
        <f>R121*Config!O$40</f>
        <v>0</v>
      </c>
      <c r="AH121" s="226">
        <f t="shared" si="7"/>
        <v>0</v>
      </c>
      <c r="AI121" s="220">
        <f t="shared" si="8"/>
        <v>0</v>
      </c>
      <c r="AJ121" s="224">
        <f t="shared" si="9"/>
        <v>0</v>
      </c>
      <c r="AK121" s="225">
        <f t="shared" si="10"/>
        <v>0</v>
      </c>
      <c r="AL121" s="227" t="str">
        <f>IF(OR(SUM(X121:AG121)&lt;&gt;0,A121="EH"),INDEX(CASH!$B:$B,MATCH(A121,CASH!$A:$A,0)),"")</f>
        <v/>
      </c>
      <c r="AM121" s="230">
        <v>4950</v>
      </c>
      <c r="AN121" s="228">
        <f t="shared" si="11"/>
        <v>0.12479849538211955</v>
      </c>
      <c r="AO121" s="122" t="str">
        <f>IF(ISERROR(VLOOKUP(A121,Config!$A$12:$A$32,1,FALSE)),LEFT(A121,2),"PRL")</f>
        <v>PR</v>
      </c>
      <c r="AP121" s="122" t="str">
        <f t="shared" si="12"/>
        <v>PR123</v>
      </c>
      <c r="AQ121" s="163" t="s">
        <v>881</v>
      </c>
      <c r="AR121" s="229" t="s">
        <v>781</v>
      </c>
      <c r="AS121" s="367" t="str">
        <f>IF(ISERROR(VLOOKUP($A121,'RAB Cat Lookup'!$B$4:$E$351,2,FALSE))=TRUE,"Unallocated",VLOOKUP($A121,'RAB Cat Lookup'!$B$4:$E$351,2,FALSE))</f>
        <v>Std</v>
      </c>
      <c r="AT121" s="367" t="str">
        <f>IF(ISERROR(VLOOKUP($A121,'RAB Cat Lookup'!$B$4:$E$351,4,FALSE))=TRUE,"Unallocated",VLOOKUP($A121,'RAB Cat Lookup'!$B$4:$E$351,4,FALSE))</f>
        <v>Sub-transmission lines and cables</v>
      </c>
      <c r="AU121" s="121" t="str">
        <f t="shared" si="13"/>
        <v/>
      </c>
    </row>
    <row r="122" spans="1:47" x14ac:dyDescent="0.25">
      <c r="A122" s="217" t="s">
        <v>379</v>
      </c>
      <c r="B122" s="217" t="s">
        <v>380</v>
      </c>
      <c r="C122" s="123" t="s">
        <v>513</v>
      </c>
      <c r="D122" s="218">
        <f>S122/Config!A$40</f>
        <v>1072924.839315996</v>
      </c>
      <c r="E122" s="219">
        <f>T122/Config!B$40</f>
        <v>167.15496281249997</v>
      </c>
      <c r="F122" s="219">
        <f>U122/Config!C$40</f>
        <v>0</v>
      </c>
      <c r="G122" s="219">
        <f>V122/Config!D$40</f>
        <v>0</v>
      </c>
      <c r="H122" s="219">
        <f>W122/Config!E$40</f>
        <v>0</v>
      </c>
      <c r="I122" s="220">
        <v>0</v>
      </c>
      <c r="J122" s="220">
        <v>0</v>
      </c>
      <c r="K122" s="220">
        <v>0</v>
      </c>
      <c r="L122" s="220">
        <v>0</v>
      </c>
      <c r="M122" s="220">
        <v>0</v>
      </c>
      <c r="N122" s="220">
        <v>0</v>
      </c>
      <c r="O122" s="220">
        <v>0</v>
      </c>
      <c r="P122" s="220">
        <v>0</v>
      </c>
      <c r="Q122" s="220">
        <v>0</v>
      </c>
      <c r="R122" s="221">
        <v>0</v>
      </c>
      <c r="S122" s="222">
        <v>972016.95000000019</v>
      </c>
      <c r="T122" s="223">
        <v>155.22</v>
      </c>
      <c r="U122" s="223">
        <v>0</v>
      </c>
      <c r="V122" s="223">
        <v>0</v>
      </c>
      <c r="W122" s="223">
        <v>0</v>
      </c>
      <c r="X122" s="224">
        <f>I122*Config!F$40</f>
        <v>0</v>
      </c>
      <c r="Y122" s="224">
        <f>J122*Config!G$40</f>
        <v>0</v>
      </c>
      <c r="Z122" s="224">
        <f>K122*Config!H$40</f>
        <v>0</v>
      </c>
      <c r="AA122" s="224">
        <f>L122*Config!I$40</f>
        <v>0</v>
      </c>
      <c r="AB122" s="224">
        <f>M122*Config!J$40</f>
        <v>0</v>
      </c>
      <c r="AC122" s="224">
        <f>N122*Config!K$40</f>
        <v>0</v>
      </c>
      <c r="AD122" s="224">
        <f>O122*Config!L$40</f>
        <v>0</v>
      </c>
      <c r="AE122" s="224">
        <f>P122*Config!M$40</f>
        <v>0</v>
      </c>
      <c r="AF122" s="224">
        <f>Q122*Config!N$40</f>
        <v>0</v>
      </c>
      <c r="AG122" s="225">
        <f>R122*Config!O$40</f>
        <v>0</v>
      </c>
      <c r="AH122" s="226">
        <f t="shared" si="7"/>
        <v>0</v>
      </c>
      <c r="AI122" s="220">
        <f t="shared" si="8"/>
        <v>0</v>
      </c>
      <c r="AJ122" s="224">
        <f t="shared" si="9"/>
        <v>0</v>
      </c>
      <c r="AK122" s="225">
        <f t="shared" si="10"/>
        <v>0</v>
      </c>
      <c r="AL122" s="227" t="str">
        <f>IF(OR(SUM(X122:AG122)&lt;&gt;0,A122="EH"),INDEX(CASH!$B:$B,MATCH(A122,CASH!$A:$A,0)),"")</f>
        <v/>
      </c>
      <c r="AM122" s="230">
        <v>4950</v>
      </c>
      <c r="AN122" s="228">
        <f t="shared" si="11"/>
        <v>0.12479849538211955</v>
      </c>
      <c r="AO122" s="122" t="str">
        <f>IF(ISERROR(VLOOKUP(A122,Config!$A$12:$A$32,1,FALSE)),LEFT(A122,2),"PRL")</f>
        <v>PR</v>
      </c>
      <c r="AP122" s="122" t="str">
        <f t="shared" si="12"/>
        <v>PR126</v>
      </c>
      <c r="AQ122" s="163" t="s">
        <v>881</v>
      </c>
      <c r="AR122" s="229" t="s">
        <v>781</v>
      </c>
      <c r="AS122" s="367" t="str">
        <f>IF(ISERROR(VLOOKUP($A122,'RAB Cat Lookup'!$B$4:$E$351,2,FALSE))=TRUE,"Unallocated",VLOOKUP($A122,'RAB Cat Lookup'!$B$4:$E$351,2,FALSE))</f>
        <v>Std</v>
      </c>
      <c r="AT122" s="367" t="str">
        <f>IF(ISERROR(VLOOKUP($A122,'RAB Cat Lookup'!$B$4:$E$351,4,FALSE))=TRUE,"Unallocated",VLOOKUP($A122,'RAB Cat Lookup'!$B$4:$E$351,4,FALSE))</f>
        <v>Substations</v>
      </c>
      <c r="AU122" s="121" t="str">
        <f t="shared" si="13"/>
        <v/>
      </c>
    </row>
    <row r="123" spans="1:47" x14ac:dyDescent="0.25">
      <c r="A123" s="217" t="s">
        <v>397</v>
      </c>
      <c r="B123" s="217" t="s">
        <v>790</v>
      </c>
      <c r="C123" s="123" t="s">
        <v>513</v>
      </c>
      <c r="D123" s="218">
        <f>S123/Config!A$40</f>
        <v>355952.5255057108</v>
      </c>
      <c r="E123" s="219">
        <f>T123/Config!B$40</f>
        <v>259765.34893671868</v>
      </c>
      <c r="F123" s="219">
        <f>U123/Config!C$40</f>
        <v>16319.883437499999</v>
      </c>
      <c r="G123" s="219">
        <f>V123/Config!D$40</f>
        <v>7984.0324999999993</v>
      </c>
      <c r="H123" s="219">
        <f>W123/Config!E$40</f>
        <v>0</v>
      </c>
      <c r="I123" s="220">
        <v>0</v>
      </c>
      <c r="J123" s="220">
        <v>0</v>
      </c>
      <c r="K123" s="220">
        <v>0</v>
      </c>
      <c r="L123" s="220">
        <v>0</v>
      </c>
      <c r="M123" s="220">
        <v>0</v>
      </c>
      <c r="N123" s="220">
        <v>0</v>
      </c>
      <c r="O123" s="220">
        <v>0</v>
      </c>
      <c r="P123" s="220">
        <v>0</v>
      </c>
      <c r="Q123" s="220">
        <v>0</v>
      </c>
      <c r="R123" s="221">
        <v>0</v>
      </c>
      <c r="S123" s="222">
        <v>322475.42</v>
      </c>
      <c r="T123" s="223">
        <v>241217.94999999998</v>
      </c>
      <c r="U123" s="223">
        <v>15533.5</v>
      </c>
      <c r="V123" s="223">
        <v>7789.3</v>
      </c>
      <c r="W123" s="223">
        <v>0</v>
      </c>
      <c r="X123" s="224">
        <f>I123*Config!F$40</f>
        <v>0</v>
      </c>
      <c r="Y123" s="224">
        <f>J123*Config!G$40</f>
        <v>0</v>
      </c>
      <c r="Z123" s="224">
        <f>K123*Config!H$40</f>
        <v>0</v>
      </c>
      <c r="AA123" s="224">
        <f>L123*Config!I$40</f>
        <v>0</v>
      </c>
      <c r="AB123" s="224">
        <f>M123*Config!J$40</f>
        <v>0</v>
      </c>
      <c r="AC123" s="224">
        <f>N123*Config!K$40</f>
        <v>0</v>
      </c>
      <c r="AD123" s="224">
        <f>O123*Config!L$40</f>
        <v>0</v>
      </c>
      <c r="AE123" s="224">
        <f>P123*Config!M$40</f>
        <v>0</v>
      </c>
      <c r="AF123" s="224">
        <f>Q123*Config!N$40</f>
        <v>0</v>
      </c>
      <c r="AG123" s="225">
        <f>R123*Config!O$40</f>
        <v>0</v>
      </c>
      <c r="AH123" s="226">
        <f t="shared" si="7"/>
        <v>0</v>
      </c>
      <c r="AI123" s="220">
        <f t="shared" si="8"/>
        <v>0</v>
      </c>
      <c r="AJ123" s="224">
        <f t="shared" si="9"/>
        <v>0</v>
      </c>
      <c r="AK123" s="225">
        <f t="shared" si="10"/>
        <v>0</v>
      </c>
      <c r="AL123" s="227" t="str">
        <f>IF(OR(SUM(X123:AG123)&lt;&gt;0,A123="EH"),INDEX(CASH!$B:$B,MATCH(A123,CASH!$A:$A,0)),"")</f>
        <v/>
      </c>
      <c r="AM123" s="230">
        <v>3750</v>
      </c>
      <c r="AN123" s="228">
        <f t="shared" si="11"/>
        <v>0.384036190737156</v>
      </c>
      <c r="AO123" s="122" t="str">
        <f>IF(ISERROR(VLOOKUP(A123,Config!$A$12:$A$32,1,FALSE)),LEFT(A123,2),"PRL")</f>
        <v>PR</v>
      </c>
      <c r="AP123" s="122" t="str">
        <f t="shared" si="12"/>
        <v>PR128</v>
      </c>
      <c r="AQ123" s="163" t="s">
        <v>881</v>
      </c>
      <c r="AR123" s="229" t="s">
        <v>781</v>
      </c>
      <c r="AS123" s="367" t="str">
        <f>IF(ISERROR(VLOOKUP($A123,'RAB Cat Lookup'!$B$4:$E$351,2,FALSE))=TRUE,"Unallocated",VLOOKUP($A123,'RAB Cat Lookup'!$B$4:$E$351,2,FALSE))</f>
        <v>Std</v>
      </c>
      <c r="AT123" s="367" t="str">
        <f>IF(ISERROR(VLOOKUP($A123,'RAB Cat Lookup'!$B$4:$E$351,4,FALSE))=TRUE,"Unallocated",VLOOKUP($A123,'RAB Cat Lookup'!$B$4:$E$351,4,FALSE))</f>
        <v>Substations</v>
      </c>
      <c r="AU123" s="121" t="str">
        <f t="shared" si="13"/>
        <v/>
      </c>
    </row>
    <row r="124" spans="1:47" x14ac:dyDescent="0.25">
      <c r="A124" s="217" t="s">
        <v>433</v>
      </c>
      <c r="B124" s="217" t="s">
        <v>541</v>
      </c>
      <c r="C124" s="123" t="s">
        <v>513</v>
      </c>
      <c r="D124" s="218">
        <f>S124/Config!A$40</f>
        <v>31865.058174753896</v>
      </c>
      <c r="E124" s="219">
        <f>T124/Config!B$40</f>
        <v>3165.8645971874998</v>
      </c>
      <c r="F124" s="219">
        <f>U124/Config!C$40</f>
        <v>0</v>
      </c>
      <c r="G124" s="219">
        <f>V124/Config!D$40</f>
        <v>0</v>
      </c>
      <c r="H124" s="219">
        <f>W124/Config!E$40</f>
        <v>0</v>
      </c>
      <c r="I124" s="220">
        <v>0</v>
      </c>
      <c r="J124" s="220">
        <v>0</v>
      </c>
      <c r="K124" s="220">
        <v>0</v>
      </c>
      <c r="L124" s="220">
        <v>0</v>
      </c>
      <c r="M124" s="220">
        <v>0</v>
      </c>
      <c r="N124" s="220">
        <v>0</v>
      </c>
      <c r="O124" s="220">
        <v>0</v>
      </c>
      <c r="P124" s="220">
        <v>0</v>
      </c>
      <c r="Q124" s="220">
        <v>0</v>
      </c>
      <c r="R124" s="221">
        <v>0</v>
      </c>
      <c r="S124" s="222">
        <v>28868.17</v>
      </c>
      <c r="T124" s="223">
        <v>2939.82</v>
      </c>
      <c r="U124" s="223">
        <v>0</v>
      </c>
      <c r="V124" s="223">
        <v>0</v>
      </c>
      <c r="W124" s="223">
        <v>0</v>
      </c>
      <c r="X124" s="224">
        <f>I124*Config!F$40</f>
        <v>0</v>
      </c>
      <c r="Y124" s="224">
        <f>J124*Config!G$40</f>
        <v>0</v>
      </c>
      <c r="Z124" s="224">
        <f>K124*Config!H$40</f>
        <v>0</v>
      </c>
      <c r="AA124" s="224">
        <f>L124*Config!I$40</f>
        <v>0</v>
      </c>
      <c r="AB124" s="224">
        <f>M124*Config!J$40</f>
        <v>0</v>
      </c>
      <c r="AC124" s="224">
        <f>N124*Config!K$40</f>
        <v>0</v>
      </c>
      <c r="AD124" s="224">
        <f>O124*Config!L$40</f>
        <v>0</v>
      </c>
      <c r="AE124" s="224">
        <f>P124*Config!M$40</f>
        <v>0</v>
      </c>
      <c r="AF124" s="224">
        <f>Q124*Config!N$40</f>
        <v>0</v>
      </c>
      <c r="AG124" s="225">
        <f>R124*Config!O$40</f>
        <v>0</v>
      </c>
      <c r="AH124" s="226">
        <f t="shared" si="7"/>
        <v>0</v>
      </c>
      <c r="AI124" s="220">
        <f t="shared" si="8"/>
        <v>0</v>
      </c>
      <c r="AJ124" s="224">
        <f t="shared" si="9"/>
        <v>0</v>
      </c>
      <c r="AK124" s="225">
        <f t="shared" si="10"/>
        <v>0</v>
      </c>
      <c r="AL124" s="227" t="str">
        <f>IF(OR(SUM(X124:AG124)&lt;&gt;0,A124="EH"),INDEX(CASH!$B:$B,MATCH(A124,CASH!$A:$A,0)),"")</f>
        <v/>
      </c>
      <c r="AM124" s="230">
        <v>4950</v>
      </c>
      <c r="AN124" s="228">
        <f t="shared" si="11"/>
        <v>0.12479849538211955</v>
      </c>
      <c r="AO124" s="122" t="str">
        <f>IF(ISERROR(VLOOKUP(A124,Config!$A$12:$A$32,1,FALSE)),LEFT(A124,2),"PRL")</f>
        <v>PR</v>
      </c>
      <c r="AP124" s="122" t="str">
        <f t="shared" si="12"/>
        <v>PR144</v>
      </c>
      <c r="AQ124" s="163" t="s">
        <v>881</v>
      </c>
      <c r="AR124" s="229" t="s">
        <v>781</v>
      </c>
      <c r="AS124" s="367" t="str">
        <f>IF(ISERROR(VLOOKUP($A124,'RAB Cat Lookup'!$B$4:$E$351,2,FALSE))=TRUE,"Unallocated",VLOOKUP($A124,'RAB Cat Lookup'!$B$4:$E$351,2,FALSE))</f>
        <v>Std</v>
      </c>
      <c r="AT124" s="367" t="str">
        <f>IF(ISERROR(VLOOKUP($A124,'RAB Cat Lookup'!$B$4:$E$351,4,FALSE))=TRUE,"Unallocated",VLOOKUP($A124,'RAB Cat Lookup'!$B$4:$E$351,4,FALSE))</f>
        <v>Substations</v>
      </c>
      <c r="AU124" s="121" t="str">
        <f t="shared" si="13"/>
        <v/>
      </c>
    </row>
    <row r="125" spans="1:47" x14ac:dyDescent="0.25">
      <c r="A125" s="217" t="s">
        <v>424</v>
      </c>
      <c r="B125" s="217" t="s">
        <v>542</v>
      </c>
      <c r="C125" s="123" t="s">
        <v>513</v>
      </c>
      <c r="D125" s="218">
        <f>S125/Config!A$40</f>
        <v>17432.108570871089</v>
      </c>
      <c r="E125" s="219">
        <f>T125/Config!B$40</f>
        <v>-158.20600171874997</v>
      </c>
      <c r="F125" s="219">
        <f>U125/Config!C$40</f>
        <v>1670.1260312500001</v>
      </c>
      <c r="G125" s="219">
        <f>V125/Config!D$40</f>
        <v>0</v>
      </c>
      <c r="H125" s="219">
        <f>W125/Config!E$40</f>
        <v>0</v>
      </c>
      <c r="I125" s="220">
        <v>0</v>
      </c>
      <c r="J125" s="220">
        <v>0</v>
      </c>
      <c r="K125" s="220">
        <v>0</v>
      </c>
      <c r="L125" s="220">
        <v>0</v>
      </c>
      <c r="M125" s="220">
        <v>0</v>
      </c>
      <c r="N125" s="220">
        <v>0</v>
      </c>
      <c r="O125" s="220">
        <v>0</v>
      </c>
      <c r="P125" s="220">
        <v>0</v>
      </c>
      <c r="Q125" s="220">
        <v>0</v>
      </c>
      <c r="R125" s="221">
        <v>0</v>
      </c>
      <c r="S125" s="222">
        <v>15792.63</v>
      </c>
      <c r="T125" s="223">
        <v>-146.91</v>
      </c>
      <c r="U125" s="223">
        <v>1589.65</v>
      </c>
      <c r="V125" s="223">
        <v>0</v>
      </c>
      <c r="W125" s="223">
        <v>0</v>
      </c>
      <c r="X125" s="224">
        <f>I125*Config!F$40</f>
        <v>0</v>
      </c>
      <c r="Y125" s="224">
        <f>J125*Config!G$40</f>
        <v>0</v>
      </c>
      <c r="Z125" s="224">
        <f>K125*Config!H$40</f>
        <v>0</v>
      </c>
      <c r="AA125" s="224">
        <f>L125*Config!I$40</f>
        <v>0</v>
      </c>
      <c r="AB125" s="224">
        <f>M125*Config!J$40</f>
        <v>0</v>
      </c>
      <c r="AC125" s="224">
        <f>N125*Config!K$40</f>
        <v>0</v>
      </c>
      <c r="AD125" s="224">
        <f>O125*Config!L$40</f>
        <v>0</v>
      </c>
      <c r="AE125" s="224">
        <f>P125*Config!M$40</f>
        <v>0</v>
      </c>
      <c r="AF125" s="224">
        <f>Q125*Config!N$40</f>
        <v>0</v>
      </c>
      <c r="AG125" s="225">
        <f>R125*Config!O$40</f>
        <v>0</v>
      </c>
      <c r="AH125" s="226">
        <f t="shared" si="7"/>
        <v>0</v>
      </c>
      <c r="AI125" s="220">
        <f t="shared" si="8"/>
        <v>0</v>
      </c>
      <c r="AJ125" s="224">
        <f t="shared" si="9"/>
        <v>0</v>
      </c>
      <c r="AK125" s="225">
        <f t="shared" si="10"/>
        <v>0</v>
      </c>
      <c r="AL125" s="227" t="str">
        <f>IF(OR(SUM(X125:AG125)&lt;&gt;0,A125="EH"),INDEX(CASH!$B:$B,MATCH(A125,CASH!$A:$A,0)),"")</f>
        <v/>
      </c>
      <c r="AM125" s="230">
        <v>4950</v>
      </c>
      <c r="AN125" s="228">
        <f t="shared" si="11"/>
        <v>0.12479849538211955</v>
      </c>
      <c r="AO125" s="122" t="str">
        <f>IF(ISERROR(VLOOKUP(A125,Config!$A$12:$A$32,1,FALSE)),LEFT(A125,2),"PRL")</f>
        <v>PR</v>
      </c>
      <c r="AP125" s="122" t="str">
        <f t="shared" si="12"/>
        <v>PR148</v>
      </c>
      <c r="AQ125" s="163" t="s">
        <v>881</v>
      </c>
      <c r="AR125" s="229" t="s">
        <v>781</v>
      </c>
      <c r="AS125" s="367" t="str">
        <f>IF(ISERROR(VLOOKUP($A125,'RAB Cat Lookup'!$B$4:$E$351,2,FALSE))=TRUE,"Unallocated",VLOOKUP($A125,'RAB Cat Lookup'!$B$4:$E$351,2,FALSE))</f>
        <v>Std</v>
      </c>
      <c r="AT125" s="367" t="str">
        <f>IF(ISERROR(VLOOKUP($A125,'RAB Cat Lookup'!$B$4:$E$351,4,FALSE))=TRUE,"Unallocated",VLOOKUP($A125,'RAB Cat Lookup'!$B$4:$E$351,4,FALSE))</f>
        <v>Transformers</v>
      </c>
      <c r="AU125" s="121" t="str">
        <f t="shared" si="13"/>
        <v/>
      </c>
    </row>
    <row r="126" spans="1:47" x14ac:dyDescent="0.25">
      <c r="A126" s="217" t="s">
        <v>419</v>
      </c>
      <c r="B126" s="217" t="s">
        <v>543</v>
      </c>
      <c r="C126" s="123" t="s">
        <v>513</v>
      </c>
      <c r="D126" s="218">
        <f>S126/Config!A$40</f>
        <v>82887.495506554667</v>
      </c>
      <c r="E126" s="219">
        <f>T126/Config!B$40</f>
        <v>82461.779643124974</v>
      </c>
      <c r="F126" s="219">
        <f>U126/Config!C$40</f>
        <v>4419.1283687500008</v>
      </c>
      <c r="G126" s="219">
        <f>V126/Config!D$40</f>
        <v>0</v>
      </c>
      <c r="H126" s="219">
        <f>W126/Config!E$40</f>
        <v>0</v>
      </c>
      <c r="I126" s="220">
        <v>0</v>
      </c>
      <c r="J126" s="220">
        <v>0</v>
      </c>
      <c r="K126" s="220">
        <v>0</v>
      </c>
      <c r="L126" s="220">
        <v>0</v>
      </c>
      <c r="M126" s="220">
        <v>0</v>
      </c>
      <c r="N126" s="220">
        <v>0</v>
      </c>
      <c r="O126" s="220">
        <v>0</v>
      </c>
      <c r="P126" s="220">
        <v>0</v>
      </c>
      <c r="Q126" s="220">
        <v>0</v>
      </c>
      <c r="R126" s="221">
        <v>0</v>
      </c>
      <c r="S126" s="222">
        <v>75091.98</v>
      </c>
      <c r="T126" s="223">
        <v>76573.959999999992</v>
      </c>
      <c r="U126" s="223">
        <v>4206.1900000000005</v>
      </c>
      <c r="V126" s="223">
        <v>0</v>
      </c>
      <c r="W126" s="223">
        <v>0</v>
      </c>
      <c r="X126" s="224">
        <f>I126*Config!F$40</f>
        <v>0</v>
      </c>
      <c r="Y126" s="224">
        <f>J126*Config!G$40</f>
        <v>0</v>
      </c>
      <c r="Z126" s="224">
        <f>K126*Config!H$40</f>
        <v>0</v>
      </c>
      <c r="AA126" s="224">
        <f>L126*Config!I$40</f>
        <v>0</v>
      </c>
      <c r="AB126" s="224">
        <f>M126*Config!J$40</f>
        <v>0</v>
      </c>
      <c r="AC126" s="224">
        <f>N126*Config!K$40</f>
        <v>0</v>
      </c>
      <c r="AD126" s="224">
        <f>O126*Config!L$40</f>
        <v>0</v>
      </c>
      <c r="AE126" s="224">
        <f>P126*Config!M$40</f>
        <v>0</v>
      </c>
      <c r="AF126" s="224">
        <f>Q126*Config!N$40</f>
        <v>0</v>
      </c>
      <c r="AG126" s="225">
        <f>R126*Config!O$40</f>
        <v>0</v>
      </c>
      <c r="AH126" s="226">
        <f t="shared" si="7"/>
        <v>0</v>
      </c>
      <c r="AI126" s="220">
        <f t="shared" si="8"/>
        <v>0</v>
      </c>
      <c r="AJ126" s="224">
        <f t="shared" si="9"/>
        <v>0</v>
      </c>
      <c r="AK126" s="225">
        <f t="shared" si="10"/>
        <v>0</v>
      </c>
      <c r="AL126" s="227" t="str">
        <f>IF(OR(SUM(X126:AG126)&lt;&gt;0,A126="EH"),INDEX(CASH!$B:$B,MATCH(A126,CASH!$A:$A,0)),"")</f>
        <v/>
      </c>
      <c r="AM126" s="230">
        <v>4950</v>
      </c>
      <c r="AN126" s="228">
        <f t="shared" si="11"/>
        <v>0.12479849538211955</v>
      </c>
      <c r="AO126" s="122" t="str">
        <f>IF(ISERROR(VLOOKUP(A126,Config!$A$12:$A$32,1,FALSE)),LEFT(A126,2),"PRL")</f>
        <v>PR</v>
      </c>
      <c r="AP126" s="122" t="str">
        <f t="shared" si="12"/>
        <v>PR149</v>
      </c>
      <c r="AQ126" s="163" t="s">
        <v>881</v>
      </c>
      <c r="AR126" s="229" t="s">
        <v>781</v>
      </c>
      <c r="AS126" s="367" t="str">
        <f>IF(ISERROR(VLOOKUP($A126,'RAB Cat Lookup'!$B$4:$E$351,2,FALSE))=TRUE,"Unallocated",VLOOKUP($A126,'RAB Cat Lookup'!$B$4:$E$351,2,FALSE))</f>
        <v>Std</v>
      </c>
      <c r="AT126" s="367" t="str">
        <f>IF(ISERROR(VLOOKUP($A126,'RAB Cat Lookup'!$B$4:$E$351,4,FALSE))=TRUE,"Unallocated",VLOOKUP($A126,'RAB Cat Lookup'!$B$4:$E$351,4,FALSE))</f>
        <v>Substations</v>
      </c>
      <c r="AU126" s="121" t="str">
        <f t="shared" si="13"/>
        <v/>
      </c>
    </row>
    <row r="127" spans="1:47" x14ac:dyDescent="0.25">
      <c r="A127" s="217" t="s">
        <v>368</v>
      </c>
      <c r="B127" s="217" t="s">
        <v>369</v>
      </c>
      <c r="C127" s="123" t="s">
        <v>513</v>
      </c>
      <c r="D127" s="218">
        <f>S127/Config!A$40</f>
        <v>3237660.8116972256</v>
      </c>
      <c r="E127" s="219">
        <f>T127/Config!B$40</f>
        <v>1327392.6253939061</v>
      </c>
      <c r="F127" s="219">
        <f>U127/Config!C$40</f>
        <v>328164.75696250005</v>
      </c>
      <c r="G127" s="219">
        <f>V127/Config!D$40</f>
        <v>11571.788749999998</v>
      </c>
      <c r="H127" s="219">
        <f>W127/Config!E$40</f>
        <v>0</v>
      </c>
      <c r="I127" s="220">
        <v>0</v>
      </c>
      <c r="J127" s="220">
        <v>0</v>
      </c>
      <c r="K127" s="220">
        <v>0</v>
      </c>
      <c r="L127" s="220">
        <v>0</v>
      </c>
      <c r="M127" s="220">
        <v>0</v>
      </c>
      <c r="N127" s="220">
        <v>0</v>
      </c>
      <c r="O127" s="220">
        <v>0</v>
      </c>
      <c r="P127" s="220">
        <v>0</v>
      </c>
      <c r="Q127" s="220">
        <v>0</v>
      </c>
      <c r="R127" s="221">
        <v>0</v>
      </c>
      <c r="S127" s="222">
        <v>2933160.9</v>
      </c>
      <c r="T127" s="223">
        <v>1232616.01</v>
      </c>
      <c r="U127" s="223">
        <v>312351.94000000006</v>
      </c>
      <c r="V127" s="223">
        <v>11289.55</v>
      </c>
      <c r="W127" s="223">
        <v>0</v>
      </c>
      <c r="X127" s="224">
        <f>I127*Config!F$40</f>
        <v>0</v>
      </c>
      <c r="Y127" s="224">
        <f>J127*Config!G$40</f>
        <v>0</v>
      </c>
      <c r="Z127" s="224">
        <f>K127*Config!H$40</f>
        <v>0</v>
      </c>
      <c r="AA127" s="224">
        <f>L127*Config!I$40</f>
        <v>0</v>
      </c>
      <c r="AB127" s="224">
        <f>M127*Config!J$40</f>
        <v>0</v>
      </c>
      <c r="AC127" s="224">
        <f>N127*Config!K$40</f>
        <v>0</v>
      </c>
      <c r="AD127" s="224">
        <f>O127*Config!L$40</f>
        <v>0</v>
      </c>
      <c r="AE127" s="224">
        <f>P127*Config!M$40</f>
        <v>0</v>
      </c>
      <c r="AF127" s="224">
        <f>Q127*Config!N$40</f>
        <v>0</v>
      </c>
      <c r="AG127" s="225">
        <f>R127*Config!O$40</f>
        <v>0</v>
      </c>
      <c r="AH127" s="226">
        <f t="shared" si="7"/>
        <v>0</v>
      </c>
      <c r="AI127" s="220">
        <f t="shared" si="8"/>
        <v>0</v>
      </c>
      <c r="AJ127" s="224">
        <f t="shared" si="9"/>
        <v>0</v>
      </c>
      <c r="AK127" s="225">
        <f t="shared" si="10"/>
        <v>0</v>
      </c>
      <c r="AL127" s="227" t="str">
        <f>IF(OR(SUM(X127:AG127)&lt;&gt;0,A127="EH"),INDEX(CASH!$B:$B,MATCH(A127,CASH!$A:$A,0)),"")</f>
        <v/>
      </c>
      <c r="AM127" s="230">
        <v>6450</v>
      </c>
      <c r="AN127" s="228">
        <f t="shared" si="11"/>
        <v>0</v>
      </c>
      <c r="AO127" s="122" t="str">
        <f>IF(ISERROR(VLOOKUP(A127,Config!$A$12:$A$32,1,FALSE)),LEFT(A127,2),"PRL")</f>
        <v>PR</v>
      </c>
      <c r="AP127" s="122" t="str">
        <f t="shared" si="12"/>
        <v>PR157</v>
      </c>
      <c r="AQ127" s="163" t="s">
        <v>881</v>
      </c>
      <c r="AR127" s="229" t="s">
        <v>781</v>
      </c>
      <c r="AS127" s="367" t="str">
        <f>IF(ISERROR(VLOOKUP($A127,'RAB Cat Lookup'!$B$4:$E$351,2,FALSE))=TRUE,"Unallocated",VLOOKUP($A127,'RAB Cat Lookup'!$B$4:$E$351,2,FALSE))</f>
        <v>Std</v>
      </c>
      <c r="AT127" s="367" t="str">
        <f>IF(ISERROR(VLOOKUP($A127,'RAB Cat Lookup'!$B$4:$E$351,4,FALSE))=TRUE,"Unallocated",VLOOKUP($A127,'RAB Cat Lookup'!$B$4:$E$351,4,FALSE))</f>
        <v>Substations</v>
      </c>
      <c r="AU127" s="121" t="str">
        <f t="shared" si="13"/>
        <v/>
      </c>
    </row>
    <row r="128" spans="1:47" x14ac:dyDescent="0.25">
      <c r="A128" s="217" t="s">
        <v>113</v>
      </c>
      <c r="B128" s="217" t="s">
        <v>114</v>
      </c>
      <c r="C128" s="123" t="s">
        <v>514</v>
      </c>
      <c r="D128" s="218">
        <f>S128/Config!A$40</f>
        <v>0</v>
      </c>
      <c r="E128" s="219">
        <f>T128/Config!B$40</f>
        <v>0</v>
      </c>
      <c r="F128" s="219">
        <f>U128/Config!C$40</f>
        <v>0</v>
      </c>
      <c r="G128" s="219">
        <f>V128/Config!D$40</f>
        <v>0</v>
      </c>
      <c r="H128" s="219">
        <f>W128/Config!E$40</f>
        <v>0</v>
      </c>
      <c r="I128" s="220">
        <v>0</v>
      </c>
      <c r="J128" s="220">
        <v>0</v>
      </c>
      <c r="K128" s="220">
        <v>0</v>
      </c>
      <c r="L128" s="220">
        <v>0</v>
      </c>
      <c r="M128" s="220">
        <v>0</v>
      </c>
      <c r="N128" s="220">
        <v>0</v>
      </c>
      <c r="O128" s="220">
        <v>0</v>
      </c>
      <c r="P128" s="220">
        <v>4202400</v>
      </c>
      <c r="Q128" s="220">
        <v>8404800</v>
      </c>
      <c r="R128" s="221">
        <v>8404800</v>
      </c>
      <c r="S128" s="222">
        <v>0</v>
      </c>
      <c r="T128" s="223">
        <v>0</v>
      </c>
      <c r="U128" s="223">
        <v>0</v>
      </c>
      <c r="V128" s="223">
        <v>0</v>
      </c>
      <c r="W128" s="223">
        <v>0</v>
      </c>
      <c r="X128" s="224">
        <f>I128*Config!F$40</f>
        <v>0</v>
      </c>
      <c r="Y128" s="224">
        <f>J128*Config!G$40</f>
        <v>0</v>
      </c>
      <c r="Z128" s="224">
        <f>K128*Config!H$40</f>
        <v>0</v>
      </c>
      <c r="AA128" s="224">
        <f>L128*Config!I$40</f>
        <v>0</v>
      </c>
      <c r="AB128" s="224">
        <f>M128*Config!J$40</f>
        <v>0</v>
      </c>
      <c r="AC128" s="224">
        <f>N128*Config!K$40</f>
        <v>0</v>
      </c>
      <c r="AD128" s="224">
        <f>O128*Config!L$40</f>
        <v>0</v>
      </c>
      <c r="AE128" s="224">
        <f>P128*Config!M$40</f>
        <v>5120216.3364956779</v>
      </c>
      <c r="AF128" s="224">
        <f>Q128*Config!N$40</f>
        <v>10496443.489816139</v>
      </c>
      <c r="AG128" s="225">
        <f>R128*Config!O$40</f>
        <v>10758854.577061541</v>
      </c>
      <c r="AH128" s="226">
        <f t="shared" si="7"/>
        <v>0</v>
      </c>
      <c r="AI128" s="220">
        <f t="shared" si="8"/>
        <v>21012000</v>
      </c>
      <c r="AJ128" s="224">
        <f t="shared" si="9"/>
        <v>0</v>
      </c>
      <c r="AK128" s="225">
        <f t="shared" si="10"/>
        <v>26375514.403373357</v>
      </c>
      <c r="AL128" s="227">
        <f>IF(OR(SUM(X128:AG128)&lt;&gt;0,A128="EH"),INDEX(CASH!$B:$B,MATCH(A128,CASH!$A:$A,0)),"")</f>
        <v>40</v>
      </c>
      <c r="AM128" s="122">
        <f>AL128*VLOOKUP(C128,Config!$A$3:$C$9,3,FALSE)</f>
        <v>200</v>
      </c>
      <c r="AN128" s="228">
        <f t="shared" si="11"/>
        <v>1</v>
      </c>
      <c r="AO128" s="122" t="str">
        <f>IF(ISERROR(VLOOKUP(A128,Config!$A$12:$A$32,1,FALSE)),LEFT(A128,2),"PRL")</f>
        <v>PR</v>
      </c>
      <c r="AP128" s="122" t="str">
        <f t="shared" si="12"/>
        <v>PR170</v>
      </c>
      <c r="AQ128" s="163" t="s">
        <v>881</v>
      </c>
      <c r="AR128" s="229" t="s">
        <v>781</v>
      </c>
      <c r="AS128" s="367" t="str">
        <f>IF(ISERROR(VLOOKUP($A128,'RAB Cat Lookup'!$B$4:$E$351,2,FALSE))=TRUE,"Unallocated",VLOOKUP($A128,'RAB Cat Lookup'!$B$4:$E$351,2,FALSE))</f>
        <v>Std</v>
      </c>
      <c r="AT128" s="367" t="str">
        <f>IF(ISERROR(VLOOKUP($A128,'RAB Cat Lookup'!$B$4:$E$351,4,FALSE))=TRUE,"Unallocated",VLOOKUP($A128,'RAB Cat Lookup'!$B$4:$E$351,4,FALSE))</f>
        <v>Substations</v>
      </c>
      <c r="AU128" s="121" t="str">
        <f t="shared" si="13"/>
        <v/>
      </c>
    </row>
    <row r="129" spans="1:47" x14ac:dyDescent="0.25">
      <c r="A129" s="217" t="s">
        <v>407</v>
      </c>
      <c r="B129" s="217" t="s">
        <v>544</v>
      </c>
      <c r="C129" s="123" t="s">
        <v>513</v>
      </c>
      <c r="D129" s="218">
        <f>S129/Config!A$40</f>
        <v>98673.77490498824</v>
      </c>
      <c r="E129" s="219">
        <f>T129/Config!B$40</f>
        <v>0</v>
      </c>
      <c r="F129" s="219">
        <f>U129/Config!C$40</f>
        <v>0</v>
      </c>
      <c r="G129" s="219">
        <f>V129/Config!D$40</f>
        <v>0</v>
      </c>
      <c r="H129" s="219">
        <f>W129/Config!E$40</f>
        <v>0</v>
      </c>
      <c r="I129" s="220">
        <v>0</v>
      </c>
      <c r="J129" s="220">
        <v>0</v>
      </c>
      <c r="K129" s="220">
        <v>0</v>
      </c>
      <c r="L129" s="220">
        <v>0</v>
      </c>
      <c r="M129" s="220">
        <v>0</v>
      </c>
      <c r="N129" s="220">
        <v>0</v>
      </c>
      <c r="O129" s="220">
        <v>0</v>
      </c>
      <c r="P129" s="220">
        <v>0</v>
      </c>
      <c r="Q129" s="220">
        <v>0</v>
      </c>
      <c r="R129" s="221">
        <v>0</v>
      </c>
      <c r="S129" s="222">
        <v>89393.569999999992</v>
      </c>
      <c r="T129" s="223">
        <v>0</v>
      </c>
      <c r="U129" s="223">
        <v>0</v>
      </c>
      <c r="V129" s="223">
        <v>0</v>
      </c>
      <c r="W129" s="223">
        <v>0</v>
      </c>
      <c r="X129" s="224">
        <f>I129*Config!F$40</f>
        <v>0</v>
      </c>
      <c r="Y129" s="224">
        <f>J129*Config!G$40</f>
        <v>0</v>
      </c>
      <c r="Z129" s="224">
        <f>K129*Config!H$40</f>
        <v>0</v>
      </c>
      <c r="AA129" s="224">
        <f>L129*Config!I$40</f>
        <v>0</v>
      </c>
      <c r="AB129" s="224">
        <f>M129*Config!J$40</f>
        <v>0</v>
      </c>
      <c r="AC129" s="224">
        <f>N129*Config!K$40</f>
        <v>0</v>
      </c>
      <c r="AD129" s="224">
        <f>O129*Config!L$40</f>
        <v>0</v>
      </c>
      <c r="AE129" s="224">
        <f>P129*Config!M$40</f>
        <v>0</v>
      </c>
      <c r="AF129" s="224">
        <f>Q129*Config!N$40</f>
        <v>0</v>
      </c>
      <c r="AG129" s="225">
        <f>R129*Config!O$40</f>
        <v>0</v>
      </c>
      <c r="AH129" s="226">
        <f t="shared" si="7"/>
        <v>0</v>
      </c>
      <c r="AI129" s="220">
        <f t="shared" si="8"/>
        <v>0</v>
      </c>
      <c r="AJ129" s="224">
        <f t="shared" si="9"/>
        <v>0</v>
      </c>
      <c r="AK129" s="225">
        <f t="shared" si="10"/>
        <v>0</v>
      </c>
      <c r="AL129" s="227" t="str">
        <f>IF(OR(SUM(X129:AG129)&lt;&gt;0,A129="EH"),INDEX(CASH!$B:$B,MATCH(A129,CASH!$A:$A,0)),"")</f>
        <v/>
      </c>
      <c r="AM129" s="230">
        <v>4950</v>
      </c>
      <c r="AN129" s="228">
        <f t="shared" si="11"/>
        <v>0.12479849538211955</v>
      </c>
      <c r="AO129" s="122" t="str">
        <f>IF(ISERROR(VLOOKUP(A129,Config!$A$12:$A$32,1,FALSE)),LEFT(A129,2),"PRL")</f>
        <v>PR</v>
      </c>
      <c r="AP129" s="122" t="str">
        <f t="shared" si="12"/>
        <v>PR172</v>
      </c>
      <c r="AQ129" s="163" t="s">
        <v>881</v>
      </c>
      <c r="AR129" s="229" t="s">
        <v>781</v>
      </c>
      <c r="AS129" s="367" t="str">
        <f>IF(ISERROR(VLOOKUP($A129,'RAB Cat Lookup'!$B$4:$E$351,2,FALSE))=TRUE,"Unallocated",VLOOKUP($A129,'RAB Cat Lookup'!$B$4:$E$351,2,FALSE))</f>
        <v>Std</v>
      </c>
      <c r="AT129" s="367" t="str">
        <f>IF(ISERROR(VLOOKUP($A129,'RAB Cat Lookup'!$B$4:$E$351,4,FALSE))=TRUE,"Unallocated",VLOOKUP($A129,'RAB Cat Lookup'!$B$4:$E$351,4,FALSE))</f>
        <v>Transformers</v>
      </c>
      <c r="AU129" s="121" t="str">
        <f t="shared" si="13"/>
        <v/>
      </c>
    </row>
    <row r="130" spans="1:47" x14ac:dyDescent="0.25">
      <c r="A130" s="217" t="s">
        <v>478</v>
      </c>
      <c r="B130" s="217" t="s">
        <v>515</v>
      </c>
      <c r="C130" s="123" t="s">
        <v>513</v>
      </c>
      <c r="D130" s="218">
        <f>S130/Config!A$40</f>
        <v>10491.498686554685</v>
      </c>
      <c r="E130" s="219">
        <f>T130/Config!B$40</f>
        <v>5861.2249114062488</v>
      </c>
      <c r="F130" s="219">
        <f>U130/Config!C$40</f>
        <v>0</v>
      </c>
      <c r="G130" s="219">
        <f>V130/Config!D$40</f>
        <v>0</v>
      </c>
      <c r="H130" s="219">
        <f>W130/Config!E$40</f>
        <v>0</v>
      </c>
      <c r="I130" s="220">
        <v>0</v>
      </c>
      <c r="J130" s="220">
        <v>0</v>
      </c>
      <c r="K130" s="220">
        <v>0</v>
      </c>
      <c r="L130" s="220">
        <v>0</v>
      </c>
      <c r="M130" s="220">
        <v>0</v>
      </c>
      <c r="N130" s="220">
        <v>0</v>
      </c>
      <c r="O130" s="220">
        <v>0</v>
      </c>
      <c r="P130" s="220">
        <v>0</v>
      </c>
      <c r="Q130" s="220">
        <v>0</v>
      </c>
      <c r="R130" s="221">
        <v>0</v>
      </c>
      <c r="S130" s="222">
        <v>9504.7800000000007</v>
      </c>
      <c r="T130" s="223">
        <v>5442.73</v>
      </c>
      <c r="U130" s="223">
        <v>0</v>
      </c>
      <c r="V130" s="223">
        <v>0</v>
      </c>
      <c r="W130" s="223">
        <v>0</v>
      </c>
      <c r="X130" s="224">
        <f>I130*Config!F$40</f>
        <v>0</v>
      </c>
      <c r="Y130" s="224">
        <f>J130*Config!G$40</f>
        <v>0</v>
      </c>
      <c r="Z130" s="224">
        <f>K130*Config!H$40</f>
        <v>0</v>
      </c>
      <c r="AA130" s="224">
        <f>L130*Config!I$40</f>
        <v>0</v>
      </c>
      <c r="AB130" s="224">
        <f>M130*Config!J$40</f>
        <v>0</v>
      </c>
      <c r="AC130" s="224">
        <f>N130*Config!K$40</f>
        <v>0</v>
      </c>
      <c r="AD130" s="224">
        <f>O130*Config!L$40</f>
        <v>0</v>
      </c>
      <c r="AE130" s="224">
        <f>P130*Config!M$40</f>
        <v>0</v>
      </c>
      <c r="AF130" s="224">
        <f>Q130*Config!N$40</f>
        <v>0</v>
      </c>
      <c r="AG130" s="225">
        <f>R130*Config!O$40</f>
        <v>0</v>
      </c>
      <c r="AH130" s="226">
        <f t="shared" ref="AH130:AH193" si="16">SUM(I130:M130)</f>
        <v>0</v>
      </c>
      <c r="AI130" s="220">
        <f t="shared" ref="AI130:AI193" si="17">SUM(I130:R130)</f>
        <v>0</v>
      </c>
      <c r="AJ130" s="224">
        <f t="shared" ref="AJ130:AJ193" si="18">SUM(X130:AB130)</f>
        <v>0</v>
      </c>
      <c r="AK130" s="225">
        <f t="shared" ref="AK130:AK193" si="19">SUM(X130:AG130)</f>
        <v>0</v>
      </c>
      <c r="AL130" s="227" t="str">
        <f>IF(OR(SUM(X130:AG130)&lt;&gt;0,A130="EH"),INDEX(CASH!$B:$B,MATCH(A130,CASH!$A:$A,0)),"")</f>
        <v/>
      </c>
      <c r="AM130" s="231">
        <v>4950</v>
      </c>
      <c r="AN130" s="228">
        <f t="shared" ref="AN130:AN193" si="20">SUMIF($AM$2:$AM$418,"&gt;="&amp;AM130,$AJ$2:$AJ$418)/SUM($AJ$2:$AJ$418)</f>
        <v>0.12479849538211955</v>
      </c>
      <c r="AO130" s="122" t="str">
        <f>IF(ISERROR(VLOOKUP(A130,Config!$A$12:$A$32,1,FALSE)),LEFT(A130,2),"PRL")</f>
        <v>PR</v>
      </c>
      <c r="AP130" s="122" t="str">
        <f t="shared" ref="AP130:AP193" si="21">A130&amp;IF(LEFT(C130)="P",LOWER(MID(C130,11,1)),"")</f>
        <v>PR176</v>
      </c>
      <c r="AQ130" s="163" t="s">
        <v>881</v>
      </c>
      <c r="AR130" s="229" t="s">
        <v>781</v>
      </c>
      <c r="AS130" s="367" t="str">
        <f>IF(ISERROR(VLOOKUP($A130,'RAB Cat Lookup'!$B$4:$E$351,2,FALSE))=TRUE,"Unallocated",VLOOKUP($A130,'RAB Cat Lookup'!$B$4:$E$351,2,FALSE))</f>
        <v>Std</v>
      </c>
      <c r="AT130" s="367" t="str">
        <f>IF(ISERROR(VLOOKUP($A130,'RAB Cat Lookup'!$B$4:$E$351,4,FALSE))=TRUE,"Unallocated",VLOOKUP($A130,'RAB Cat Lookup'!$B$4:$E$351,4,FALSE))</f>
        <v>Substations</v>
      </c>
      <c r="AU130" s="121" t="str">
        <f t="shared" si="13"/>
        <v/>
      </c>
    </row>
    <row r="131" spans="1:47" x14ac:dyDescent="0.25">
      <c r="A131" s="217" t="s">
        <v>479</v>
      </c>
      <c r="B131" s="217" t="s">
        <v>545</v>
      </c>
      <c r="C131" s="123" t="s">
        <v>513</v>
      </c>
      <c r="D131" s="218">
        <f>S131/Config!A$40</f>
        <v>10155.961644062496</v>
      </c>
      <c r="E131" s="219">
        <f>T131/Config!B$40</f>
        <v>0</v>
      </c>
      <c r="F131" s="219">
        <f>U131/Config!C$40</f>
        <v>0</v>
      </c>
      <c r="G131" s="219">
        <f>V131/Config!D$40</f>
        <v>0</v>
      </c>
      <c r="H131" s="219">
        <f>W131/Config!E$40</f>
        <v>0</v>
      </c>
      <c r="I131" s="220">
        <v>0</v>
      </c>
      <c r="J131" s="220">
        <v>0</v>
      </c>
      <c r="K131" s="220">
        <v>0</v>
      </c>
      <c r="L131" s="220">
        <v>0</v>
      </c>
      <c r="M131" s="220">
        <v>0</v>
      </c>
      <c r="N131" s="220">
        <v>0</v>
      </c>
      <c r="O131" s="220">
        <v>0</v>
      </c>
      <c r="P131" s="220">
        <v>0</v>
      </c>
      <c r="Q131" s="220">
        <v>0</v>
      </c>
      <c r="R131" s="221">
        <v>0</v>
      </c>
      <c r="S131" s="222">
        <v>9200.7999999999993</v>
      </c>
      <c r="T131" s="223">
        <v>0</v>
      </c>
      <c r="U131" s="223">
        <v>0</v>
      </c>
      <c r="V131" s="223">
        <v>0</v>
      </c>
      <c r="W131" s="223">
        <v>0</v>
      </c>
      <c r="X131" s="224">
        <f>I131*Config!F$40</f>
        <v>0</v>
      </c>
      <c r="Y131" s="224">
        <f>J131*Config!G$40</f>
        <v>0</v>
      </c>
      <c r="Z131" s="224">
        <f>K131*Config!H$40</f>
        <v>0</v>
      </c>
      <c r="AA131" s="224">
        <f>L131*Config!I$40</f>
        <v>0</v>
      </c>
      <c r="AB131" s="224">
        <f>M131*Config!J$40</f>
        <v>0</v>
      </c>
      <c r="AC131" s="224">
        <f>N131*Config!K$40</f>
        <v>0</v>
      </c>
      <c r="AD131" s="224">
        <f>O131*Config!L$40</f>
        <v>0</v>
      </c>
      <c r="AE131" s="224">
        <f>P131*Config!M$40</f>
        <v>0</v>
      </c>
      <c r="AF131" s="224">
        <f>Q131*Config!N$40</f>
        <v>0</v>
      </c>
      <c r="AG131" s="225">
        <f>R131*Config!O$40</f>
        <v>0</v>
      </c>
      <c r="AH131" s="226">
        <f t="shared" si="16"/>
        <v>0</v>
      </c>
      <c r="AI131" s="220">
        <f t="shared" si="17"/>
        <v>0</v>
      </c>
      <c r="AJ131" s="224">
        <f t="shared" si="18"/>
        <v>0</v>
      </c>
      <c r="AK131" s="225">
        <f t="shared" si="19"/>
        <v>0</v>
      </c>
      <c r="AL131" s="227" t="str">
        <f>IF(OR(SUM(X131:AG131)&lt;&gt;0,A131="EH"),INDEX(CASH!$B:$B,MATCH(A131,CASH!$A:$A,0)),"")</f>
        <v/>
      </c>
      <c r="AM131" s="231">
        <v>4950</v>
      </c>
      <c r="AN131" s="228">
        <f t="shared" si="20"/>
        <v>0.12479849538211955</v>
      </c>
      <c r="AO131" s="122" t="str">
        <f>IF(ISERROR(VLOOKUP(A131,Config!$A$12:$A$32,1,FALSE)),LEFT(A131,2),"PRL")</f>
        <v>PR</v>
      </c>
      <c r="AP131" s="122" t="str">
        <f t="shared" si="21"/>
        <v>PR183</v>
      </c>
      <c r="AQ131" s="163" t="s">
        <v>881</v>
      </c>
      <c r="AR131" s="229" t="s">
        <v>781</v>
      </c>
      <c r="AS131" s="367" t="str">
        <f>IF(ISERROR(VLOOKUP($A131,'RAB Cat Lookup'!$B$4:$E$351,2,FALSE))=TRUE,"Unallocated",VLOOKUP($A131,'RAB Cat Lookup'!$B$4:$E$351,2,FALSE))</f>
        <v>Unallocated</v>
      </c>
      <c r="AT131" s="367" t="str">
        <f>IF(ISERROR(VLOOKUP($A131,'RAB Cat Lookup'!$B$4:$E$351,4,FALSE))=TRUE,"Unallocated",VLOOKUP($A131,'RAB Cat Lookup'!$B$4:$E$351,4,FALSE))</f>
        <v>Unallocated</v>
      </c>
      <c r="AU131" s="121" t="str">
        <f t="shared" si="13"/>
        <v/>
      </c>
    </row>
    <row r="132" spans="1:47" x14ac:dyDescent="0.25">
      <c r="A132" s="217" t="s">
        <v>101</v>
      </c>
      <c r="B132" s="217" t="s">
        <v>791</v>
      </c>
      <c r="C132" s="123" t="s">
        <v>513</v>
      </c>
      <c r="D132" s="218">
        <f>S132/Config!A$40</f>
        <v>0</v>
      </c>
      <c r="E132" s="219">
        <f>T132/Config!B$40</f>
        <v>141890.79645171875</v>
      </c>
      <c r="F132" s="219">
        <f>U132/Config!C$40</f>
        <v>3822125.6628937488</v>
      </c>
      <c r="G132" s="219">
        <f>V132/Config!D$40</f>
        <v>49457.541499999992</v>
      </c>
      <c r="H132" s="219">
        <f>W132/Config!E$40</f>
        <v>195.82</v>
      </c>
      <c r="I132" s="220">
        <v>0</v>
      </c>
      <c r="J132" s="220">
        <v>0</v>
      </c>
      <c r="K132" s="220">
        <v>0</v>
      </c>
      <c r="L132" s="220">
        <v>0</v>
      </c>
      <c r="M132" s="220">
        <v>0</v>
      </c>
      <c r="N132" s="220">
        <v>0</v>
      </c>
      <c r="O132" s="220">
        <v>0</v>
      </c>
      <c r="P132" s="220">
        <v>0</v>
      </c>
      <c r="Q132" s="220">
        <v>0</v>
      </c>
      <c r="R132" s="221">
        <v>0</v>
      </c>
      <c r="S132" s="222">
        <v>0</v>
      </c>
      <c r="T132" s="223">
        <v>131759.71000000002</v>
      </c>
      <c r="U132" s="223">
        <v>3637954.2299999991</v>
      </c>
      <c r="V132" s="223">
        <v>48251.259999999995</v>
      </c>
      <c r="W132" s="223">
        <v>195.82</v>
      </c>
      <c r="X132" s="224">
        <f>I132*Config!F$40</f>
        <v>0</v>
      </c>
      <c r="Y132" s="224">
        <f>J132*Config!G$40</f>
        <v>0</v>
      </c>
      <c r="Z132" s="224">
        <f>K132*Config!H$40</f>
        <v>0</v>
      </c>
      <c r="AA132" s="224">
        <f>L132*Config!I$40</f>
        <v>0</v>
      </c>
      <c r="AB132" s="224">
        <f>M132*Config!J$40</f>
        <v>0</v>
      </c>
      <c r="AC132" s="224">
        <f>N132*Config!K$40</f>
        <v>0</v>
      </c>
      <c r="AD132" s="224">
        <f>O132*Config!L$40</f>
        <v>0</v>
      </c>
      <c r="AE132" s="224">
        <f>P132*Config!M$40</f>
        <v>0</v>
      </c>
      <c r="AF132" s="224">
        <f>Q132*Config!N$40</f>
        <v>0</v>
      </c>
      <c r="AG132" s="225">
        <f>R132*Config!O$40</f>
        <v>0</v>
      </c>
      <c r="AH132" s="226">
        <f t="shared" si="16"/>
        <v>0</v>
      </c>
      <c r="AI132" s="220">
        <f t="shared" si="17"/>
        <v>0</v>
      </c>
      <c r="AJ132" s="224">
        <f t="shared" si="18"/>
        <v>0</v>
      </c>
      <c r="AK132" s="225">
        <f t="shared" si="19"/>
        <v>0</v>
      </c>
      <c r="AL132" s="227" t="str">
        <f>IF(OR(SUM(X132:AG132)&lt;&gt;0,A132="EH"),INDEX(CASH!$B:$B,MATCH(A132,CASH!$A:$A,0)),"")</f>
        <v/>
      </c>
      <c r="AM132" s="230">
        <v>3750</v>
      </c>
      <c r="AN132" s="228">
        <f t="shared" si="20"/>
        <v>0.384036190737156</v>
      </c>
      <c r="AO132" s="122" t="str">
        <f>IF(ISERROR(VLOOKUP(A132,Config!$A$12:$A$32,1,FALSE)),LEFT(A132,2),"PRL")</f>
        <v>PR</v>
      </c>
      <c r="AP132" s="122" t="str">
        <f t="shared" si="21"/>
        <v>PR184</v>
      </c>
      <c r="AQ132" s="163" t="s">
        <v>881</v>
      </c>
      <c r="AR132" s="229" t="s">
        <v>781</v>
      </c>
      <c r="AS132" s="367" t="str">
        <f>IF(ISERROR(VLOOKUP($A132,'RAB Cat Lookup'!$B$4:$E$351,2,FALSE))=TRUE,"Unallocated",VLOOKUP($A132,'RAB Cat Lookup'!$B$4:$E$351,2,FALSE))</f>
        <v>Std</v>
      </c>
      <c r="AT132" s="367" t="str">
        <f>IF(ISERROR(VLOOKUP($A132,'RAB Cat Lookup'!$B$4:$E$351,4,FALSE))=TRUE,"Unallocated",VLOOKUP($A132,'RAB Cat Lookup'!$B$4:$E$351,4,FALSE))</f>
        <v>Substations</v>
      </c>
      <c r="AU132" s="121" t="str">
        <f t="shared" si="13"/>
        <v/>
      </c>
    </row>
    <row r="133" spans="1:47" x14ac:dyDescent="0.25">
      <c r="A133" s="217" t="s">
        <v>387</v>
      </c>
      <c r="B133" s="217" t="s">
        <v>388</v>
      </c>
      <c r="C133" s="123" t="s">
        <v>513</v>
      </c>
      <c r="D133" s="218">
        <f>S133/Config!A$40</f>
        <v>789961.64317338262</v>
      </c>
      <c r="E133" s="219">
        <f>T133/Config!B$40</f>
        <v>53119.514636718741</v>
      </c>
      <c r="F133" s="219">
        <f>U133/Config!C$40</f>
        <v>0</v>
      </c>
      <c r="G133" s="219">
        <f>V133/Config!D$40</f>
        <v>0</v>
      </c>
      <c r="H133" s="219">
        <f>W133/Config!E$40</f>
        <v>0</v>
      </c>
      <c r="I133" s="220">
        <v>0</v>
      </c>
      <c r="J133" s="220">
        <v>0</v>
      </c>
      <c r="K133" s="220">
        <v>0</v>
      </c>
      <c r="L133" s="220">
        <v>0</v>
      </c>
      <c r="M133" s="220">
        <v>0</v>
      </c>
      <c r="N133" s="220">
        <v>0</v>
      </c>
      <c r="O133" s="220">
        <v>0</v>
      </c>
      <c r="P133" s="220">
        <v>0</v>
      </c>
      <c r="Q133" s="220">
        <v>0</v>
      </c>
      <c r="R133" s="221">
        <v>0</v>
      </c>
      <c r="S133" s="222">
        <v>715666.26</v>
      </c>
      <c r="T133" s="223">
        <v>49326.75</v>
      </c>
      <c r="U133" s="223">
        <v>0</v>
      </c>
      <c r="V133" s="223">
        <v>0</v>
      </c>
      <c r="W133" s="223">
        <v>0</v>
      </c>
      <c r="X133" s="224">
        <f>I133*Config!F$40</f>
        <v>0</v>
      </c>
      <c r="Y133" s="224">
        <f>J133*Config!G$40</f>
        <v>0</v>
      </c>
      <c r="Z133" s="224">
        <f>K133*Config!H$40</f>
        <v>0</v>
      </c>
      <c r="AA133" s="224">
        <f>L133*Config!I$40</f>
        <v>0</v>
      </c>
      <c r="AB133" s="224">
        <f>M133*Config!J$40</f>
        <v>0</v>
      </c>
      <c r="AC133" s="224">
        <f>N133*Config!K$40</f>
        <v>0</v>
      </c>
      <c r="AD133" s="224">
        <f>O133*Config!L$40</f>
        <v>0</v>
      </c>
      <c r="AE133" s="224">
        <f>P133*Config!M$40</f>
        <v>0</v>
      </c>
      <c r="AF133" s="224">
        <f>Q133*Config!N$40</f>
        <v>0</v>
      </c>
      <c r="AG133" s="225">
        <f>R133*Config!O$40</f>
        <v>0</v>
      </c>
      <c r="AH133" s="226">
        <f t="shared" si="16"/>
        <v>0</v>
      </c>
      <c r="AI133" s="220">
        <f t="shared" si="17"/>
        <v>0</v>
      </c>
      <c r="AJ133" s="224">
        <f t="shared" si="18"/>
        <v>0</v>
      </c>
      <c r="AK133" s="225">
        <f t="shared" si="19"/>
        <v>0</v>
      </c>
      <c r="AL133" s="227" t="str">
        <f>IF(OR(SUM(X133:AG133)&lt;&gt;0,A133="EH"),INDEX(CASH!$B:$B,MATCH(A133,CASH!$A:$A,0)),"")</f>
        <v/>
      </c>
      <c r="AM133" s="230">
        <v>4950</v>
      </c>
      <c r="AN133" s="228">
        <f t="shared" si="20"/>
        <v>0.12479849538211955</v>
      </c>
      <c r="AO133" s="122" t="str">
        <f>IF(ISERROR(VLOOKUP(A133,Config!$A$12:$A$32,1,FALSE)),LEFT(A133,2),"PRL")</f>
        <v>PR</v>
      </c>
      <c r="AP133" s="122" t="str">
        <f t="shared" si="21"/>
        <v>PR186</v>
      </c>
      <c r="AQ133" s="163" t="s">
        <v>881</v>
      </c>
      <c r="AR133" s="229" t="s">
        <v>781</v>
      </c>
      <c r="AS133" s="367" t="str">
        <f>IF(ISERROR(VLOOKUP($A133,'RAB Cat Lookup'!$B$4:$E$351,2,FALSE))=TRUE,"Unallocated",VLOOKUP($A133,'RAB Cat Lookup'!$B$4:$E$351,2,FALSE))</f>
        <v>Std</v>
      </c>
      <c r="AT133" s="367" t="str">
        <f>IF(ISERROR(VLOOKUP($A133,'RAB Cat Lookup'!$B$4:$E$351,4,FALSE))=TRUE,"Unallocated",VLOOKUP($A133,'RAB Cat Lookup'!$B$4:$E$351,4,FALSE))</f>
        <v>Substations</v>
      </c>
      <c r="AU133" s="121" t="str">
        <f t="shared" ref="AU133:AU196" si="22">IF(AND(AT133=1,SUM(AI133&lt;&gt;0)),A133,"")</f>
        <v/>
      </c>
    </row>
    <row r="134" spans="1:47" x14ac:dyDescent="0.25">
      <c r="A134" s="217" t="s">
        <v>115</v>
      </c>
      <c r="B134" s="217" t="s">
        <v>313</v>
      </c>
      <c r="C134" s="123" t="s">
        <v>514</v>
      </c>
      <c r="D134" s="218">
        <f>S134/Config!A$40</f>
        <v>0</v>
      </c>
      <c r="E134" s="219">
        <f>T134/Config!B$40</f>
        <v>0</v>
      </c>
      <c r="F134" s="219">
        <f>U134/Config!C$40</f>
        <v>0</v>
      </c>
      <c r="G134" s="219">
        <f>V134/Config!D$40</f>
        <v>0</v>
      </c>
      <c r="H134" s="219">
        <f>W134/Config!E$40</f>
        <v>0</v>
      </c>
      <c r="I134" s="220">
        <v>0</v>
      </c>
      <c r="J134" s="220">
        <v>0</v>
      </c>
      <c r="K134" s="220">
        <v>0</v>
      </c>
      <c r="L134" s="220">
        <v>0</v>
      </c>
      <c r="M134" s="220">
        <v>0</v>
      </c>
      <c r="N134" s="220">
        <v>0</v>
      </c>
      <c r="O134" s="220">
        <v>4429200</v>
      </c>
      <c r="P134" s="220">
        <v>8858400</v>
      </c>
      <c r="Q134" s="220">
        <v>8858400</v>
      </c>
      <c r="R134" s="221">
        <v>0</v>
      </c>
      <c r="S134" s="222">
        <v>0</v>
      </c>
      <c r="T134" s="223">
        <v>0</v>
      </c>
      <c r="U134" s="223">
        <v>0</v>
      </c>
      <c r="V134" s="223">
        <v>0</v>
      </c>
      <c r="W134" s="223">
        <v>0</v>
      </c>
      <c r="X134" s="224">
        <f>I134*Config!F$40</f>
        <v>0</v>
      </c>
      <c r="Y134" s="224">
        <f>J134*Config!G$40</f>
        <v>0</v>
      </c>
      <c r="Z134" s="224">
        <f>K134*Config!H$40</f>
        <v>0</v>
      </c>
      <c r="AA134" s="224">
        <f>L134*Config!I$40</f>
        <v>0</v>
      </c>
      <c r="AB134" s="224">
        <f>M134*Config!J$40</f>
        <v>0</v>
      </c>
      <c r="AC134" s="224">
        <f>N134*Config!K$40</f>
        <v>0</v>
      </c>
      <c r="AD134" s="224">
        <f>O134*Config!L$40</f>
        <v>5264926.9401472472</v>
      </c>
      <c r="AE134" s="224">
        <f>P134*Config!M$40</f>
        <v>10793100.227301855</v>
      </c>
      <c r="AF134" s="224">
        <f>Q134*Config!N$40</f>
        <v>11062927.732984399</v>
      </c>
      <c r="AG134" s="225">
        <f>R134*Config!O$40</f>
        <v>0</v>
      </c>
      <c r="AH134" s="226">
        <f t="shared" si="16"/>
        <v>0</v>
      </c>
      <c r="AI134" s="220">
        <f t="shared" si="17"/>
        <v>22146000</v>
      </c>
      <c r="AJ134" s="224">
        <f t="shared" si="18"/>
        <v>0</v>
      </c>
      <c r="AK134" s="225">
        <f t="shared" si="19"/>
        <v>27120954.900433503</v>
      </c>
      <c r="AL134" s="227">
        <f>IF(OR(SUM(X134:AG134)&lt;&gt;0,A134="EH"),INDEX(CASH!$B:$B,MATCH(A134,CASH!$A:$A,0)),"")</f>
        <v>80</v>
      </c>
      <c r="AM134" s="122">
        <f>AL134*VLOOKUP(C134,Config!$A$3:$C$9,3,FALSE)</f>
        <v>400</v>
      </c>
      <c r="AN134" s="228">
        <f t="shared" si="20"/>
        <v>0.99709188391561188</v>
      </c>
      <c r="AO134" s="122" t="str">
        <f>IF(ISERROR(VLOOKUP(A134,Config!$A$12:$A$32,1,FALSE)),LEFT(A134,2),"PRL")</f>
        <v>PR</v>
      </c>
      <c r="AP134" s="122" t="str">
        <f t="shared" si="21"/>
        <v>PR190</v>
      </c>
      <c r="AQ134" s="163" t="s">
        <v>881</v>
      </c>
      <c r="AR134" s="229" t="s">
        <v>781</v>
      </c>
      <c r="AS134" s="367" t="str">
        <f>IF(ISERROR(VLOOKUP($A134,'RAB Cat Lookup'!$B$4:$E$351,2,FALSE))=TRUE,"Unallocated",VLOOKUP($A134,'RAB Cat Lookup'!$B$4:$E$351,2,FALSE))</f>
        <v>Std</v>
      </c>
      <c r="AT134" s="367" t="str">
        <f>IF(ISERROR(VLOOKUP($A134,'RAB Cat Lookup'!$B$4:$E$351,4,FALSE))=TRUE,"Unallocated",VLOOKUP($A134,'RAB Cat Lookup'!$B$4:$E$351,4,FALSE))</f>
        <v>Distribution lines and cables</v>
      </c>
      <c r="AU134" s="121" t="str">
        <f t="shared" si="22"/>
        <v/>
      </c>
    </row>
    <row r="135" spans="1:47" x14ac:dyDescent="0.25">
      <c r="A135" s="217" t="s">
        <v>480</v>
      </c>
      <c r="B135" s="217" t="s">
        <v>546</v>
      </c>
      <c r="C135" s="123" t="s">
        <v>513</v>
      </c>
      <c r="D135" s="218">
        <f>S135/Config!A$40</f>
        <v>11640.86593517578</v>
      </c>
      <c r="E135" s="219">
        <f>T135/Config!B$40</f>
        <v>0</v>
      </c>
      <c r="F135" s="219">
        <f>U135/Config!C$40</f>
        <v>0</v>
      </c>
      <c r="G135" s="219">
        <f>V135/Config!D$40</f>
        <v>0</v>
      </c>
      <c r="H135" s="219">
        <f>W135/Config!E$40</f>
        <v>0</v>
      </c>
      <c r="I135" s="220">
        <v>0</v>
      </c>
      <c r="J135" s="220">
        <v>0</v>
      </c>
      <c r="K135" s="220">
        <v>0</v>
      </c>
      <c r="L135" s="220">
        <v>0</v>
      </c>
      <c r="M135" s="220">
        <v>0</v>
      </c>
      <c r="N135" s="220">
        <v>0</v>
      </c>
      <c r="O135" s="220">
        <v>0</v>
      </c>
      <c r="P135" s="220">
        <v>0</v>
      </c>
      <c r="Q135" s="220">
        <v>0</v>
      </c>
      <c r="R135" s="221">
        <v>0</v>
      </c>
      <c r="S135" s="222">
        <v>10546.050000000001</v>
      </c>
      <c r="T135" s="223">
        <v>0</v>
      </c>
      <c r="U135" s="223">
        <v>0</v>
      </c>
      <c r="V135" s="223">
        <v>0</v>
      </c>
      <c r="W135" s="223">
        <v>0</v>
      </c>
      <c r="X135" s="224">
        <f>I135*Config!F$40</f>
        <v>0</v>
      </c>
      <c r="Y135" s="224">
        <f>J135*Config!G$40</f>
        <v>0</v>
      </c>
      <c r="Z135" s="224">
        <f>K135*Config!H$40</f>
        <v>0</v>
      </c>
      <c r="AA135" s="224">
        <f>L135*Config!I$40</f>
        <v>0</v>
      </c>
      <c r="AB135" s="224">
        <f>M135*Config!J$40</f>
        <v>0</v>
      </c>
      <c r="AC135" s="224">
        <f>N135*Config!K$40</f>
        <v>0</v>
      </c>
      <c r="AD135" s="224">
        <f>O135*Config!L$40</f>
        <v>0</v>
      </c>
      <c r="AE135" s="224">
        <f>P135*Config!M$40</f>
        <v>0</v>
      </c>
      <c r="AF135" s="224">
        <f>Q135*Config!N$40</f>
        <v>0</v>
      </c>
      <c r="AG135" s="225">
        <f>R135*Config!O$40</f>
        <v>0</v>
      </c>
      <c r="AH135" s="226">
        <f t="shared" si="16"/>
        <v>0</v>
      </c>
      <c r="AI135" s="220">
        <f t="shared" si="17"/>
        <v>0</v>
      </c>
      <c r="AJ135" s="224">
        <f t="shared" si="18"/>
        <v>0</v>
      </c>
      <c r="AK135" s="225">
        <f t="shared" si="19"/>
        <v>0</v>
      </c>
      <c r="AL135" s="227" t="str">
        <f>IF(OR(SUM(X135:AG135)&lt;&gt;0,A135="EH"),INDEX(CASH!$B:$B,MATCH(A135,CASH!$A:$A,0)),"")</f>
        <v/>
      </c>
      <c r="AM135" s="231">
        <v>4950</v>
      </c>
      <c r="AN135" s="228">
        <f t="shared" si="20"/>
        <v>0.12479849538211955</v>
      </c>
      <c r="AO135" s="122" t="str">
        <f>IF(ISERROR(VLOOKUP(A135,Config!$A$12:$A$32,1,FALSE)),LEFT(A135,2),"PRL")</f>
        <v>PR</v>
      </c>
      <c r="AP135" s="122" t="str">
        <f t="shared" si="21"/>
        <v>PR192</v>
      </c>
      <c r="AQ135" s="163" t="s">
        <v>881</v>
      </c>
      <c r="AR135" s="229" t="s">
        <v>781</v>
      </c>
      <c r="AS135" s="367" t="str">
        <f>IF(ISERROR(VLOOKUP($A135,'RAB Cat Lookup'!$B$4:$E$351,2,FALSE))=TRUE,"Unallocated",VLOOKUP($A135,'RAB Cat Lookup'!$B$4:$E$351,2,FALSE))</f>
        <v>Unallocated</v>
      </c>
      <c r="AT135" s="367" t="str">
        <f>IF(ISERROR(VLOOKUP($A135,'RAB Cat Lookup'!$B$4:$E$351,4,FALSE))=TRUE,"Unallocated",VLOOKUP($A135,'RAB Cat Lookup'!$B$4:$E$351,4,FALSE))</f>
        <v>Unallocated</v>
      </c>
      <c r="AU135" s="121" t="str">
        <f t="shared" si="22"/>
        <v/>
      </c>
    </row>
    <row r="136" spans="1:47" x14ac:dyDescent="0.25">
      <c r="A136" s="217" t="s">
        <v>418</v>
      </c>
      <c r="B136" s="217" t="s">
        <v>547</v>
      </c>
      <c r="C136" s="123" t="s">
        <v>513</v>
      </c>
      <c r="D136" s="218">
        <f>S136/Config!A$40</f>
        <v>37293.091178789051</v>
      </c>
      <c r="E136" s="219">
        <f>T136/Config!B$40</f>
        <v>0</v>
      </c>
      <c r="F136" s="219">
        <f>U136/Config!C$40</f>
        <v>0</v>
      </c>
      <c r="G136" s="219">
        <f>V136/Config!D$40</f>
        <v>0</v>
      </c>
      <c r="H136" s="219">
        <f>W136/Config!E$40</f>
        <v>0</v>
      </c>
      <c r="I136" s="220">
        <v>0</v>
      </c>
      <c r="J136" s="220">
        <v>0</v>
      </c>
      <c r="K136" s="220">
        <v>0</v>
      </c>
      <c r="L136" s="220">
        <v>0</v>
      </c>
      <c r="M136" s="220">
        <v>0</v>
      </c>
      <c r="N136" s="220">
        <v>0</v>
      </c>
      <c r="O136" s="220">
        <v>0</v>
      </c>
      <c r="P136" s="220">
        <v>0</v>
      </c>
      <c r="Q136" s="220">
        <v>0</v>
      </c>
      <c r="R136" s="221">
        <v>0</v>
      </c>
      <c r="S136" s="222">
        <v>33785.699999999997</v>
      </c>
      <c r="T136" s="223">
        <v>0</v>
      </c>
      <c r="U136" s="223">
        <v>0</v>
      </c>
      <c r="V136" s="223">
        <v>0</v>
      </c>
      <c r="W136" s="223">
        <v>0</v>
      </c>
      <c r="X136" s="224">
        <f>I136*Config!F$40</f>
        <v>0</v>
      </c>
      <c r="Y136" s="224">
        <f>J136*Config!G$40</f>
        <v>0</v>
      </c>
      <c r="Z136" s="224">
        <f>K136*Config!H$40</f>
        <v>0</v>
      </c>
      <c r="AA136" s="224">
        <f>L136*Config!I$40</f>
        <v>0</v>
      </c>
      <c r="AB136" s="224">
        <f>M136*Config!J$40</f>
        <v>0</v>
      </c>
      <c r="AC136" s="224">
        <f>N136*Config!K$40</f>
        <v>0</v>
      </c>
      <c r="AD136" s="224">
        <f>O136*Config!L$40</f>
        <v>0</v>
      </c>
      <c r="AE136" s="224">
        <f>P136*Config!M$40</f>
        <v>0</v>
      </c>
      <c r="AF136" s="224">
        <f>Q136*Config!N$40</f>
        <v>0</v>
      </c>
      <c r="AG136" s="225">
        <f>R136*Config!O$40</f>
        <v>0</v>
      </c>
      <c r="AH136" s="226">
        <f t="shared" si="16"/>
        <v>0</v>
      </c>
      <c r="AI136" s="220">
        <f t="shared" si="17"/>
        <v>0</v>
      </c>
      <c r="AJ136" s="224">
        <f t="shared" si="18"/>
        <v>0</v>
      </c>
      <c r="AK136" s="225">
        <f t="shared" si="19"/>
        <v>0</v>
      </c>
      <c r="AL136" s="227" t="str">
        <f>IF(OR(SUM(X136:AG136)&lt;&gt;0,A136="EH"),INDEX(CASH!$B:$B,MATCH(A136,CASH!$A:$A,0)),"")</f>
        <v/>
      </c>
      <c r="AM136" s="230">
        <v>4950</v>
      </c>
      <c r="AN136" s="228">
        <f t="shared" si="20"/>
        <v>0.12479849538211955</v>
      </c>
      <c r="AO136" s="122" t="str">
        <f>IF(ISERROR(VLOOKUP(A136,Config!$A$12:$A$32,1,FALSE)),LEFT(A136,2),"PRL")</f>
        <v>PR</v>
      </c>
      <c r="AP136" s="122" t="str">
        <f t="shared" si="21"/>
        <v>PR200</v>
      </c>
      <c r="AQ136" s="163" t="s">
        <v>881</v>
      </c>
      <c r="AR136" s="229" t="s">
        <v>781</v>
      </c>
      <c r="AS136" s="367" t="str">
        <f>IF(ISERROR(VLOOKUP($A136,'RAB Cat Lookup'!$B$4:$E$351,2,FALSE))=TRUE,"Unallocated",VLOOKUP($A136,'RAB Cat Lookup'!$B$4:$E$351,2,FALSE))</f>
        <v>Std</v>
      </c>
      <c r="AT136" s="367" t="str">
        <f>IF(ISERROR(VLOOKUP($A136,'RAB Cat Lookup'!$B$4:$E$351,4,FALSE))=TRUE,"Unallocated",VLOOKUP($A136,'RAB Cat Lookup'!$B$4:$E$351,4,FALSE))</f>
        <v>Substations</v>
      </c>
      <c r="AU136" s="121" t="str">
        <f t="shared" si="22"/>
        <v/>
      </c>
    </row>
    <row r="137" spans="1:47" x14ac:dyDescent="0.25">
      <c r="A137" s="217" t="s">
        <v>377</v>
      </c>
      <c r="B137" s="217" t="s">
        <v>548</v>
      </c>
      <c r="C137" s="123" t="s">
        <v>513</v>
      </c>
      <c r="D137" s="218">
        <f>S137/Config!A$40</f>
        <v>1113803.6004412069</v>
      </c>
      <c r="E137" s="219">
        <f>T137/Config!B$40</f>
        <v>0</v>
      </c>
      <c r="F137" s="219">
        <f>U137/Config!C$40</f>
        <v>0</v>
      </c>
      <c r="G137" s="219">
        <f>V137/Config!D$40</f>
        <v>0</v>
      </c>
      <c r="H137" s="219">
        <f>W137/Config!E$40</f>
        <v>0</v>
      </c>
      <c r="I137" s="220">
        <v>0</v>
      </c>
      <c r="J137" s="220">
        <v>0</v>
      </c>
      <c r="K137" s="220">
        <v>0</v>
      </c>
      <c r="L137" s="220">
        <v>0</v>
      </c>
      <c r="M137" s="220">
        <v>0</v>
      </c>
      <c r="N137" s="220">
        <v>0</v>
      </c>
      <c r="O137" s="220">
        <v>0</v>
      </c>
      <c r="P137" s="220">
        <v>0</v>
      </c>
      <c r="Q137" s="220">
        <v>0</v>
      </c>
      <c r="R137" s="221">
        <v>0</v>
      </c>
      <c r="S137" s="222">
        <v>1009051.0900000002</v>
      </c>
      <c r="T137" s="223">
        <v>0</v>
      </c>
      <c r="U137" s="223">
        <v>0</v>
      </c>
      <c r="V137" s="223">
        <v>0</v>
      </c>
      <c r="W137" s="223">
        <v>0</v>
      </c>
      <c r="X137" s="224">
        <f>I137*Config!F$40</f>
        <v>0</v>
      </c>
      <c r="Y137" s="224">
        <f>J137*Config!G$40</f>
        <v>0</v>
      </c>
      <c r="Z137" s="224">
        <f>K137*Config!H$40</f>
        <v>0</v>
      </c>
      <c r="AA137" s="224">
        <f>L137*Config!I$40</f>
        <v>0</v>
      </c>
      <c r="AB137" s="224">
        <f>M137*Config!J$40</f>
        <v>0</v>
      </c>
      <c r="AC137" s="224">
        <f>N137*Config!K$40</f>
        <v>0</v>
      </c>
      <c r="AD137" s="224">
        <f>O137*Config!L$40</f>
        <v>0</v>
      </c>
      <c r="AE137" s="224">
        <f>P137*Config!M$40</f>
        <v>0</v>
      </c>
      <c r="AF137" s="224">
        <f>Q137*Config!N$40</f>
        <v>0</v>
      </c>
      <c r="AG137" s="225">
        <f>R137*Config!O$40</f>
        <v>0</v>
      </c>
      <c r="AH137" s="226">
        <f t="shared" si="16"/>
        <v>0</v>
      </c>
      <c r="AI137" s="220">
        <f t="shared" si="17"/>
        <v>0</v>
      </c>
      <c r="AJ137" s="224">
        <f t="shared" si="18"/>
        <v>0</v>
      </c>
      <c r="AK137" s="225">
        <f t="shared" si="19"/>
        <v>0</v>
      </c>
      <c r="AL137" s="227" t="str">
        <f>IF(OR(SUM(X137:AG137)&lt;&gt;0,A137="EH"),INDEX(CASH!$B:$B,MATCH(A137,CASH!$A:$A,0)),"")</f>
        <v/>
      </c>
      <c r="AM137" s="230">
        <v>5400</v>
      </c>
      <c r="AN137" s="228">
        <f t="shared" si="20"/>
        <v>1.9620666822170198E-2</v>
      </c>
      <c r="AO137" s="122" t="str">
        <f>IF(ISERROR(VLOOKUP(A137,Config!$A$12:$A$32,1,FALSE)),LEFT(A137,2),"PRL")</f>
        <v>PR</v>
      </c>
      <c r="AP137" s="122" t="str">
        <f t="shared" si="21"/>
        <v>PR204</v>
      </c>
      <c r="AQ137" s="163" t="s">
        <v>881</v>
      </c>
      <c r="AR137" s="229" t="s">
        <v>781</v>
      </c>
      <c r="AS137" s="367" t="str">
        <f>IF(ISERROR(VLOOKUP($A137,'RAB Cat Lookup'!$B$4:$E$351,2,FALSE))=TRUE,"Unallocated",VLOOKUP($A137,'RAB Cat Lookup'!$B$4:$E$351,2,FALSE))</f>
        <v>Std</v>
      </c>
      <c r="AT137" s="367" t="str">
        <f>IF(ISERROR(VLOOKUP($A137,'RAB Cat Lookup'!$B$4:$E$351,4,FALSE))=TRUE,"Unallocated",VLOOKUP($A137,'RAB Cat Lookup'!$B$4:$E$351,4,FALSE))</f>
        <v>Sub-transmission lines and cables</v>
      </c>
      <c r="AU137" s="121" t="str">
        <f t="shared" si="22"/>
        <v/>
      </c>
    </row>
    <row r="138" spans="1:47" x14ac:dyDescent="0.25">
      <c r="A138" s="217" t="s">
        <v>413</v>
      </c>
      <c r="B138" s="217" t="s">
        <v>549</v>
      </c>
      <c r="C138" s="123" t="s">
        <v>513</v>
      </c>
      <c r="D138" s="218">
        <f>S138/Config!A$40</f>
        <v>49734.927899917951</v>
      </c>
      <c r="E138" s="219">
        <f>T138/Config!B$40</f>
        <v>4596.4276412499994</v>
      </c>
      <c r="F138" s="219">
        <f>U138/Config!C$40</f>
        <v>0</v>
      </c>
      <c r="G138" s="219">
        <f>V138/Config!D$40</f>
        <v>0</v>
      </c>
      <c r="H138" s="219">
        <f>W138/Config!E$40</f>
        <v>0</v>
      </c>
      <c r="I138" s="220">
        <v>0</v>
      </c>
      <c r="J138" s="220">
        <v>0</v>
      </c>
      <c r="K138" s="220">
        <v>0</v>
      </c>
      <c r="L138" s="220">
        <v>0</v>
      </c>
      <c r="M138" s="220">
        <v>0</v>
      </c>
      <c r="N138" s="220">
        <v>0</v>
      </c>
      <c r="O138" s="220">
        <v>0</v>
      </c>
      <c r="P138" s="220">
        <v>0</v>
      </c>
      <c r="Q138" s="220">
        <v>0</v>
      </c>
      <c r="R138" s="221">
        <v>0</v>
      </c>
      <c r="S138" s="222">
        <v>45057.39</v>
      </c>
      <c r="T138" s="223">
        <v>4268.24</v>
      </c>
      <c r="U138" s="223">
        <v>0</v>
      </c>
      <c r="V138" s="223">
        <v>0</v>
      </c>
      <c r="W138" s="223">
        <v>0</v>
      </c>
      <c r="X138" s="224">
        <f>I138*Config!F$40</f>
        <v>0</v>
      </c>
      <c r="Y138" s="224">
        <f>J138*Config!G$40</f>
        <v>0</v>
      </c>
      <c r="Z138" s="224">
        <f>K138*Config!H$40</f>
        <v>0</v>
      </c>
      <c r="AA138" s="224">
        <f>L138*Config!I$40</f>
        <v>0</v>
      </c>
      <c r="AB138" s="224">
        <f>M138*Config!J$40</f>
        <v>0</v>
      </c>
      <c r="AC138" s="224">
        <f>N138*Config!K$40</f>
        <v>0</v>
      </c>
      <c r="AD138" s="224">
        <f>O138*Config!L$40</f>
        <v>0</v>
      </c>
      <c r="AE138" s="224">
        <f>P138*Config!M$40</f>
        <v>0</v>
      </c>
      <c r="AF138" s="224">
        <f>Q138*Config!N$40</f>
        <v>0</v>
      </c>
      <c r="AG138" s="225">
        <f>R138*Config!O$40</f>
        <v>0</v>
      </c>
      <c r="AH138" s="226">
        <f t="shared" si="16"/>
        <v>0</v>
      </c>
      <c r="AI138" s="220">
        <f t="shared" si="17"/>
        <v>0</v>
      </c>
      <c r="AJ138" s="224">
        <f t="shared" si="18"/>
        <v>0</v>
      </c>
      <c r="AK138" s="225">
        <f t="shared" si="19"/>
        <v>0</v>
      </c>
      <c r="AL138" s="227" t="str">
        <f>IF(OR(SUM(X138:AG138)&lt;&gt;0,A138="EH"),INDEX(CASH!$B:$B,MATCH(A138,CASH!$A:$A,0)),"")</f>
        <v/>
      </c>
      <c r="AM138" s="230">
        <v>4950</v>
      </c>
      <c r="AN138" s="228">
        <f t="shared" si="20"/>
        <v>0.12479849538211955</v>
      </c>
      <c r="AO138" s="122" t="str">
        <f>IF(ISERROR(VLOOKUP(A138,Config!$A$12:$A$32,1,FALSE)),LEFT(A138,2),"PRL")</f>
        <v>PR</v>
      </c>
      <c r="AP138" s="122" t="str">
        <f t="shared" si="21"/>
        <v>PR206</v>
      </c>
      <c r="AQ138" s="163" t="s">
        <v>881</v>
      </c>
      <c r="AR138" s="229" t="s">
        <v>781</v>
      </c>
      <c r="AS138" s="367" t="str">
        <f>IF(ISERROR(VLOOKUP($A138,'RAB Cat Lookup'!$B$4:$E$351,2,FALSE))=TRUE,"Unallocated",VLOOKUP($A138,'RAB Cat Lookup'!$B$4:$E$351,2,FALSE))</f>
        <v>Std</v>
      </c>
      <c r="AT138" s="367" t="str">
        <f>IF(ISERROR(VLOOKUP($A138,'RAB Cat Lookup'!$B$4:$E$351,4,FALSE))=TRUE,"Unallocated",VLOOKUP($A138,'RAB Cat Lookup'!$B$4:$E$351,4,FALSE))</f>
        <v>Substations</v>
      </c>
      <c r="AU138" s="121" t="str">
        <f t="shared" si="22"/>
        <v/>
      </c>
    </row>
    <row r="139" spans="1:47" x14ac:dyDescent="0.25">
      <c r="A139" s="217" t="s">
        <v>376</v>
      </c>
      <c r="B139" s="217" t="s">
        <v>550</v>
      </c>
      <c r="C139" s="123" t="s">
        <v>513</v>
      </c>
      <c r="D139" s="218">
        <f>S139/Config!A$40</f>
        <v>2482470.6543446435</v>
      </c>
      <c r="E139" s="219">
        <f>T139/Config!B$40</f>
        <v>605390.23974093737</v>
      </c>
      <c r="F139" s="219">
        <f>U139/Config!C$40</f>
        <v>4097.4375</v>
      </c>
      <c r="G139" s="219">
        <f>V139/Config!D$40</f>
        <v>0</v>
      </c>
      <c r="H139" s="219">
        <f>W139/Config!E$40</f>
        <v>0</v>
      </c>
      <c r="I139" s="220">
        <v>0</v>
      </c>
      <c r="J139" s="220">
        <v>0</v>
      </c>
      <c r="K139" s="220">
        <v>0</v>
      </c>
      <c r="L139" s="220">
        <v>0</v>
      </c>
      <c r="M139" s="220">
        <v>0</v>
      </c>
      <c r="N139" s="220">
        <v>0</v>
      </c>
      <c r="O139" s="220">
        <v>0</v>
      </c>
      <c r="P139" s="220">
        <v>0</v>
      </c>
      <c r="Q139" s="220">
        <v>0</v>
      </c>
      <c r="R139" s="221">
        <v>0</v>
      </c>
      <c r="S139" s="222">
        <v>2248995.8899999997</v>
      </c>
      <c r="T139" s="223">
        <v>562165.02</v>
      </c>
      <c r="U139" s="223">
        <v>3900</v>
      </c>
      <c r="V139" s="223">
        <v>0</v>
      </c>
      <c r="W139" s="223">
        <v>0</v>
      </c>
      <c r="X139" s="224">
        <f>I139*Config!F$40</f>
        <v>0</v>
      </c>
      <c r="Y139" s="224">
        <f>J139*Config!G$40</f>
        <v>0</v>
      </c>
      <c r="Z139" s="224">
        <f>K139*Config!H$40</f>
        <v>0</v>
      </c>
      <c r="AA139" s="224">
        <f>L139*Config!I$40</f>
        <v>0</v>
      </c>
      <c r="AB139" s="224">
        <f>M139*Config!J$40</f>
        <v>0</v>
      </c>
      <c r="AC139" s="224">
        <f>N139*Config!K$40</f>
        <v>0</v>
      </c>
      <c r="AD139" s="224">
        <f>O139*Config!L$40</f>
        <v>0</v>
      </c>
      <c r="AE139" s="224">
        <f>P139*Config!M$40</f>
        <v>0</v>
      </c>
      <c r="AF139" s="224">
        <f>Q139*Config!N$40</f>
        <v>0</v>
      </c>
      <c r="AG139" s="225">
        <f>R139*Config!O$40</f>
        <v>0</v>
      </c>
      <c r="AH139" s="226">
        <f t="shared" si="16"/>
        <v>0</v>
      </c>
      <c r="AI139" s="220">
        <f t="shared" si="17"/>
        <v>0</v>
      </c>
      <c r="AJ139" s="224">
        <f t="shared" si="18"/>
        <v>0</v>
      </c>
      <c r="AK139" s="225">
        <f t="shared" si="19"/>
        <v>0</v>
      </c>
      <c r="AL139" s="227" t="str">
        <f>IF(OR(SUM(X139:AG139)&lt;&gt;0,A139="EH"),INDEX(CASH!$B:$B,MATCH(A139,CASH!$A:$A,0)),"")</f>
        <v/>
      </c>
      <c r="AM139" s="230">
        <v>5700</v>
      </c>
      <c r="AN139" s="228">
        <f t="shared" si="20"/>
        <v>1.6627940240866043E-2</v>
      </c>
      <c r="AO139" s="122" t="str">
        <f>IF(ISERROR(VLOOKUP(A139,Config!$A$12:$A$32,1,FALSE)),LEFT(A139,2),"PRL")</f>
        <v>PR</v>
      </c>
      <c r="AP139" s="122" t="str">
        <f t="shared" si="21"/>
        <v>PR208</v>
      </c>
      <c r="AQ139" s="163" t="s">
        <v>881</v>
      </c>
      <c r="AR139" s="229" t="s">
        <v>781</v>
      </c>
      <c r="AS139" s="367" t="str">
        <f>IF(ISERROR(VLOOKUP($A139,'RAB Cat Lookup'!$B$4:$E$351,2,FALSE))=TRUE,"Unallocated",VLOOKUP($A139,'RAB Cat Lookup'!$B$4:$E$351,2,FALSE))</f>
        <v>Std</v>
      </c>
      <c r="AT139" s="367" t="str">
        <f>IF(ISERROR(VLOOKUP($A139,'RAB Cat Lookup'!$B$4:$E$351,4,FALSE))=TRUE,"Unallocated",VLOOKUP($A139,'RAB Cat Lookup'!$B$4:$E$351,4,FALSE))</f>
        <v>Substations</v>
      </c>
      <c r="AU139" s="121" t="str">
        <f t="shared" si="22"/>
        <v/>
      </c>
    </row>
    <row r="140" spans="1:47" x14ac:dyDescent="0.25">
      <c r="A140" s="217" t="s">
        <v>481</v>
      </c>
      <c r="B140" s="217" t="s">
        <v>482</v>
      </c>
      <c r="C140" s="123" t="s">
        <v>513</v>
      </c>
      <c r="D140" s="218">
        <f>S140/Config!A$40</f>
        <v>9713.553437499997</v>
      </c>
      <c r="E140" s="219">
        <f>T140/Config!B$40</f>
        <v>0</v>
      </c>
      <c r="F140" s="219">
        <f>U140/Config!C$40</f>
        <v>0</v>
      </c>
      <c r="G140" s="219">
        <f>V140/Config!D$40</f>
        <v>0</v>
      </c>
      <c r="H140" s="219">
        <f>W140/Config!E$40</f>
        <v>0</v>
      </c>
      <c r="I140" s="220">
        <v>0</v>
      </c>
      <c r="J140" s="220">
        <v>0</v>
      </c>
      <c r="K140" s="220">
        <v>0</v>
      </c>
      <c r="L140" s="220">
        <v>0</v>
      </c>
      <c r="M140" s="220">
        <v>0</v>
      </c>
      <c r="N140" s="220">
        <v>0</v>
      </c>
      <c r="O140" s="220">
        <v>0</v>
      </c>
      <c r="P140" s="220">
        <v>0</v>
      </c>
      <c r="Q140" s="220">
        <v>0</v>
      </c>
      <c r="R140" s="221">
        <v>0</v>
      </c>
      <c r="S140" s="222">
        <v>8800</v>
      </c>
      <c r="T140" s="223">
        <v>0</v>
      </c>
      <c r="U140" s="223">
        <v>0</v>
      </c>
      <c r="V140" s="223">
        <v>0</v>
      </c>
      <c r="W140" s="223">
        <v>0</v>
      </c>
      <c r="X140" s="224">
        <f>I140*Config!F$40</f>
        <v>0</v>
      </c>
      <c r="Y140" s="224">
        <f>J140*Config!G$40</f>
        <v>0</v>
      </c>
      <c r="Z140" s="224">
        <f>K140*Config!H$40</f>
        <v>0</v>
      </c>
      <c r="AA140" s="224">
        <f>L140*Config!I$40</f>
        <v>0</v>
      </c>
      <c r="AB140" s="224">
        <f>M140*Config!J$40</f>
        <v>0</v>
      </c>
      <c r="AC140" s="224">
        <f>N140*Config!K$40</f>
        <v>0</v>
      </c>
      <c r="AD140" s="224">
        <f>O140*Config!L$40</f>
        <v>0</v>
      </c>
      <c r="AE140" s="224">
        <f>P140*Config!M$40</f>
        <v>0</v>
      </c>
      <c r="AF140" s="224">
        <f>Q140*Config!N$40</f>
        <v>0</v>
      </c>
      <c r="AG140" s="225">
        <f>R140*Config!O$40</f>
        <v>0</v>
      </c>
      <c r="AH140" s="226">
        <f t="shared" si="16"/>
        <v>0</v>
      </c>
      <c r="AI140" s="220">
        <f t="shared" si="17"/>
        <v>0</v>
      </c>
      <c r="AJ140" s="224">
        <f t="shared" si="18"/>
        <v>0</v>
      </c>
      <c r="AK140" s="225">
        <f t="shared" si="19"/>
        <v>0</v>
      </c>
      <c r="AL140" s="227" t="str">
        <f>IF(OR(SUM(X140:AG140)&lt;&gt;0,A140="EH"),INDEX(CASH!$B:$B,MATCH(A140,CASH!$A:$A,0)),"")</f>
        <v/>
      </c>
      <c r="AM140" s="231">
        <v>4950</v>
      </c>
      <c r="AN140" s="228">
        <f t="shared" si="20"/>
        <v>0.12479849538211955</v>
      </c>
      <c r="AO140" s="122" t="str">
        <f>IF(ISERROR(VLOOKUP(A140,Config!$A$12:$A$32,1,FALSE)),LEFT(A140,2),"PRL")</f>
        <v>PR</v>
      </c>
      <c r="AP140" s="122" t="str">
        <f t="shared" si="21"/>
        <v>PR244</v>
      </c>
      <c r="AQ140" s="163" t="s">
        <v>881</v>
      </c>
      <c r="AR140" s="229" t="s">
        <v>781</v>
      </c>
      <c r="AS140" s="367" t="str">
        <f>IF(ISERROR(VLOOKUP($A140,'RAB Cat Lookup'!$B$4:$E$351,2,FALSE))=TRUE,"Unallocated",VLOOKUP($A140,'RAB Cat Lookup'!$B$4:$E$351,2,FALSE))</f>
        <v>Unallocated</v>
      </c>
      <c r="AT140" s="367" t="str">
        <f>IF(ISERROR(VLOOKUP($A140,'RAB Cat Lookup'!$B$4:$E$351,4,FALSE))=TRUE,"Unallocated",VLOOKUP($A140,'RAB Cat Lookup'!$B$4:$E$351,4,FALSE))</f>
        <v>Unallocated</v>
      </c>
      <c r="AU140" s="121" t="str">
        <f t="shared" si="22"/>
        <v/>
      </c>
    </row>
    <row r="141" spans="1:47" x14ac:dyDescent="0.25">
      <c r="A141" s="217" t="s">
        <v>351</v>
      </c>
      <c r="B141" s="217" t="s">
        <v>352</v>
      </c>
      <c r="C141" s="123" t="s">
        <v>514</v>
      </c>
      <c r="D141" s="218">
        <f>S141/Config!A$40</f>
        <v>0</v>
      </c>
      <c r="E141" s="219">
        <f>T141/Config!B$40</f>
        <v>39210.869156093744</v>
      </c>
      <c r="F141" s="219">
        <f>U141/Config!C$40</f>
        <v>80.288762500000004</v>
      </c>
      <c r="G141" s="219">
        <f>V141/Config!D$40</f>
        <v>0</v>
      </c>
      <c r="H141" s="219">
        <f>W141/Config!E$40</f>
        <v>0</v>
      </c>
      <c r="I141" s="220">
        <v>0</v>
      </c>
      <c r="J141" s="220">
        <v>0</v>
      </c>
      <c r="K141" s="220">
        <v>0</v>
      </c>
      <c r="L141" s="220">
        <v>0</v>
      </c>
      <c r="M141" s="220">
        <v>0</v>
      </c>
      <c r="N141" s="220">
        <v>300000</v>
      </c>
      <c r="O141" s="220">
        <v>0</v>
      </c>
      <c r="P141" s="220">
        <v>0</v>
      </c>
      <c r="Q141" s="220">
        <v>0</v>
      </c>
      <c r="R141" s="221">
        <v>0</v>
      </c>
      <c r="S141" s="222">
        <v>0</v>
      </c>
      <c r="T141" s="223">
        <v>36411.19</v>
      </c>
      <c r="U141" s="223">
        <v>76.42</v>
      </c>
      <c r="V141" s="223">
        <v>0</v>
      </c>
      <c r="W141" s="223">
        <v>0</v>
      </c>
      <c r="X141" s="224">
        <f>I141*Config!F$40</f>
        <v>0</v>
      </c>
      <c r="Y141" s="224">
        <f>J141*Config!G$40</f>
        <v>0</v>
      </c>
      <c r="Z141" s="224">
        <f>K141*Config!H$40</f>
        <v>0</v>
      </c>
      <c r="AA141" s="224">
        <f>L141*Config!I$40</f>
        <v>0</v>
      </c>
      <c r="AB141" s="224">
        <f>M141*Config!J$40</f>
        <v>0</v>
      </c>
      <c r="AC141" s="224">
        <f>N141*Config!K$40</f>
        <v>347908.02546386706</v>
      </c>
      <c r="AD141" s="224">
        <f>O141*Config!L$40</f>
        <v>0</v>
      </c>
      <c r="AE141" s="224">
        <f>P141*Config!M$40</f>
        <v>0</v>
      </c>
      <c r="AF141" s="224">
        <f>Q141*Config!N$40</f>
        <v>0</v>
      </c>
      <c r="AG141" s="225">
        <f>R141*Config!O$40</f>
        <v>0</v>
      </c>
      <c r="AH141" s="226">
        <f t="shared" si="16"/>
        <v>0</v>
      </c>
      <c r="AI141" s="220">
        <f t="shared" si="17"/>
        <v>300000</v>
      </c>
      <c r="AJ141" s="224">
        <f t="shared" si="18"/>
        <v>0</v>
      </c>
      <c r="AK141" s="225">
        <f t="shared" si="19"/>
        <v>347908.02546386706</v>
      </c>
      <c r="AL141" s="227">
        <f>IF(OR(SUM(X141:AG141)&lt;&gt;0,A141="EH"),INDEX(CASH!$B:$B,MATCH(A141,CASH!$A:$A,0)),"")</f>
        <v>140</v>
      </c>
      <c r="AM141" s="122">
        <f>AL141*VLOOKUP(C141,Config!$A$3:$C$9,3,FALSE)</f>
        <v>700</v>
      </c>
      <c r="AN141" s="228">
        <f t="shared" si="20"/>
        <v>0.99191803381762</v>
      </c>
      <c r="AO141" s="122" t="str">
        <f>IF(ISERROR(VLOOKUP(A141,Config!$A$12:$A$32,1,FALSE)),LEFT(A141,2),"PRL")</f>
        <v>PRL</v>
      </c>
      <c r="AP141" s="122" t="str">
        <f t="shared" si="21"/>
        <v>PR248</v>
      </c>
      <c r="AQ141" s="163" t="s">
        <v>881</v>
      </c>
      <c r="AR141" s="229" t="s">
        <v>781</v>
      </c>
      <c r="AS141" s="367" t="str">
        <f>IF(ISERROR(VLOOKUP($A141,'RAB Cat Lookup'!$B$4:$E$351,2,FALSE))=TRUE,"Unallocated",VLOOKUP($A141,'RAB Cat Lookup'!$B$4:$E$351,2,FALSE))</f>
        <v>Std</v>
      </c>
      <c r="AT141" s="367" t="str">
        <f>IF(ISERROR(VLOOKUP($A141,'RAB Cat Lookup'!$B$4:$E$351,4,FALSE))=TRUE,"Unallocated",VLOOKUP($A141,'RAB Cat Lookup'!$B$4:$E$351,4,FALSE))</f>
        <v>Land</v>
      </c>
      <c r="AU141" s="121" t="str">
        <f t="shared" si="22"/>
        <v/>
      </c>
    </row>
    <row r="142" spans="1:47" x14ac:dyDescent="0.25">
      <c r="A142" s="217" t="s">
        <v>353</v>
      </c>
      <c r="B142" s="217" t="s">
        <v>354</v>
      </c>
      <c r="C142" s="123" t="s">
        <v>514</v>
      </c>
      <c r="D142" s="218">
        <f>S142/Config!A$40</f>
        <v>0</v>
      </c>
      <c r="E142" s="219">
        <f>T142/Config!B$40</f>
        <v>0</v>
      </c>
      <c r="F142" s="219">
        <f>U142/Config!C$40</f>
        <v>0</v>
      </c>
      <c r="G142" s="219">
        <f>V142/Config!D$40</f>
        <v>0</v>
      </c>
      <c r="H142" s="219">
        <f>W142/Config!E$40</f>
        <v>0</v>
      </c>
      <c r="I142" s="220">
        <v>0</v>
      </c>
      <c r="J142" s="220">
        <v>0</v>
      </c>
      <c r="K142" s="220">
        <v>0</v>
      </c>
      <c r="L142" s="220">
        <v>0</v>
      </c>
      <c r="M142" s="220">
        <v>0</v>
      </c>
      <c r="N142" s="220">
        <v>1571001</v>
      </c>
      <c r="O142" s="220">
        <v>6284004</v>
      </c>
      <c r="P142" s="220">
        <v>0</v>
      </c>
      <c r="Q142" s="220">
        <v>0</v>
      </c>
      <c r="R142" s="221">
        <v>0</v>
      </c>
      <c r="S142" s="222">
        <v>0</v>
      </c>
      <c r="T142" s="223">
        <v>0</v>
      </c>
      <c r="U142" s="223">
        <v>0</v>
      </c>
      <c r="V142" s="223">
        <v>0</v>
      </c>
      <c r="W142" s="223">
        <v>0</v>
      </c>
      <c r="X142" s="224">
        <f>I142*Config!F$40</f>
        <v>0</v>
      </c>
      <c r="Y142" s="224">
        <f>J142*Config!G$40</f>
        <v>0</v>
      </c>
      <c r="Z142" s="224">
        <f>K142*Config!H$40</f>
        <v>0</v>
      </c>
      <c r="AA142" s="224">
        <f>L142*Config!I$40</f>
        <v>0</v>
      </c>
      <c r="AB142" s="224">
        <f>M142*Config!J$40</f>
        <v>0</v>
      </c>
      <c r="AC142" s="224">
        <f>N142*Config!K$40</f>
        <v>1821879.5197058688</v>
      </c>
      <c r="AD142" s="224">
        <f>O142*Config!L$40</f>
        <v>7469706.0307940617</v>
      </c>
      <c r="AE142" s="224">
        <f>P142*Config!M$40</f>
        <v>0</v>
      </c>
      <c r="AF142" s="224">
        <f>Q142*Config!N$40</f>
        <v>0</v>
      </c>
      <c r="AG142" s="225">
        <f>R142*Config!O$40</f>
        <v>0</v>
      </c>
      <c r="AH142" s="226">
        <f t="shared" si="16"/>
        <v>0</v>
      </c>
      <c r="AI142" s="220">
        <f t="shared" si="17"/>
        <v>7855005</v>
      </c>
      <c r="AJ142" s="224">
        <f t="shared" si="18"/>
        <v>0</v>
      </c>
      <c r="AK142" s="225">
        <f t="shared" si="19"/>
        <v>9291585.550499931</v>
      </c>
      <c r="AL142" s="227">
        <f>IF(OR(SUM(X142:AG142)&lt;&gt;0,A142="EH"),INDEX(CASH!$B:$B,MATCH(A142,CASH!$A:$A,0)),"")</f>
        <v>140</v>
      </c>
      <c r="AM142" s="122">
        <f>AL142*VLOOKUP(C142,Config!$A$3:$C$9,3,FALSE)</f>
        <v>700</v>
      </c>
      <c r="AN142" s="228">
        <f t="shared" si="20"/>
        <v>0.99191803381762</v>
      </c>
      <c r="AO142" s="122" t="str">
        <f>IF(ISERROR(VLOOKUP(A142,Config!$A$12:$A$32,1,FALSE)),LEFT(A142,2),"PRL")</f>
        <v>PR</v>
      </c>
      <c r="AP142" s="122" t="str">
        <f t="shared" si="21"/>
        <v>PR249</v>
      </c>
      <c r="AQ142" s="163" t="s">
        <v>881</v>
      </c>
      <c r="AR142" s="229" t="s">
        <v>781</v>
      </c>
      <c r="AS142" s="367" t="str">
        <f>IF(ISERROR(VLOOKUP($A142,'RAB Cat Lookup'!$B$4:$E$351,2,FALSE))=TRUE,"Unallocated",VLOOKUP($A142,'RAB Cat Lookup'!$B$4:$E$351,2,FALSE))</f>
        <v>Std</v>
      </c>
      <c r="AT142" s="367" t="str">
        <f>IF(ISERROR(VLOOKUP($A142,'RAB Cat Lookup'!$B$4:$E$351,4,FALSE))=TRUE,"Unallocated",VLOOKUP($A142,'RAB Cat Lookup'!$B$4:$E$351,4,FALSE))</f>
        <v>Substations</v>
      </c>
      <c r="AU142" s="121" t="str">
        <f t="shared" si="22"/>
        <v/>
      </c>
    </row>
    <row r="143" spans="1:47" x14ac:dyDescent="0.25">
      <c r="A143" s="217" t="s">
        <v>102</v>
      </c>
      <c r="B143" s="217" t="s">
        <v>457</v>
      </c>
      <c r="C143" s="123" t="s">
        <v>513</v>
      </c>
      <c r="D143" s="218">
        <f>S143/Config!A$40</f>
        <v>3558454.5896675889</v>
      </c>
      <c r="E143" s="219">
        <f>T143/Config!B$40</f>
        <v>2634593.7561782817</v>
      </c>
      <c r="F143" s="219">
        <f>U143/Config!C$40</f>
        <v>464174.92923749989</v>
      </c>
      <c r="G143" s="219">
        <f>V143/Config!D$40</f>
        <v>56477.499999999993</v>
      </c>
      <c r="H143" s="219">
        <f>W143/Config!E$40</f>
        <v>0</v>
      </c>
      <c r="I143" s="220">
        <v>0</v>
      </c>
      <c r="J143" s="220">
        <v>0</v>
      </c>
      <c r="K143" s="220">
        <v>0</v>
      </c>
      <c r="L143" s="220">
        <v>0</v>
      </c>
      <c r="M143" s="220">
        <v>0</v>
      </c>
      <c r="N143" s="220">
        <v>0</v>
      </c>
      <c r="O143" s="220">
        <v>0</v>
      </c>
      <c r="P143" s="220">
        <v>0</v>
      </c>
      <c r="Q143" s="220">
        <v>0</v>
      </c>
      <c r="R143" s="221">
        <v>0</v>
      </c>
      <c r="S143" s="222">
        <v>3223784.23</v>
      </c>
      <c r="T143" s="223">
        <v>2446482.2100000009</v>
      </c>
      <c r="U143" s="223">
        <v>441808.37999999989</v>
      </c>
      <c r="V143" s="223">
        <v>55100</v>
      </c>
      <c r="W143" s="223">
        <v>0</v>
      </c>
      <c r="X143" s="224">
        <f>I143*Config!F$40</f>
        <v>0</v>
      </c>
      <c r="Y143" s="224">
        <f>J143*Config!G$40</f>
        <v>0</v>
      </c>
      <c r="Z143" s="224">
        <f>K143*Config!H$40</f>
        <v>0</v>
      </c>
      <c r="AA143" s="224">
        <f>L143*Config!I$40</f>
        <v>0</v>
      </c>
      <c r="AB143" s="224">
        <f>M143*Config!J$40</f>
        <v>0</v>
      </c>
      <c r="AC143" s="224">
        <f>N143*Config!K$40</f>
        <v>0</v>
      </c>
      <c r="AD143" s="224">
        <f>O143*Config!L$40</f>
        <v>0</v>
      </c>
      <c r="AE143" s="224">
        <f>P143*Config!M$40</f>
        <v>0</v>
      </c>
      <c r="AF143" s="224">
        <f>Q143*Config!N$40</f>
        <v>0</v>
      </c>
      <c r="AG143" s="225">
        <f>R143*Config!O$40</f>
        <v>0</v>
      </c>
      <c r="AH143" s="226">
        <f t="shared" si="16"/>
        <v>0</v>
      </c>
      <c r="AI143" s="220">
        <f t="shared" si="17"/>
        <v>0</v>
      </c>
      <c r="AJ143" s="224">
        <f t="shared" si="18"/>
        <v>0</v>
      </c>
      <c r="AK143" s="225">
        <f t="shared" si="19"/>
        <v>0</v>
      </c>
      <c r="AL143" s="227" t="str">
        <f>IF(OR(SUM(X143:AG143)&lt;&gt;0,A143="EH"),INDEX(CASH!$B:$B,MATCH(A143,CASH!$A:$A,0)),"")</f>
        <v/>
      </c>
      <c r="AM143" s="230">
        <v>3300</v>
      </c>
      <c r="AN143" s="228">
        <f t="shared" si="20"/>
        <v>0.53992680800092707</v>
      </c>
      <c r="AO143" s="122" t="str">
        <f>IF(ISERROR(VLOOKUP(A143,Config!$A$12:$A$32,1,FALSE)),LEFT(A143,2),"PRL")</f>
        <v>PR</v>
      </c>
      <c r="AP143" s="122" t="str">
        <f t="shared" si="21"/>
        <v>PR255</v>
      </c>
      <c r="AQ143" s="163" t="s">
        <v>881</v>
      </c>
      <c r="AR143" s="229" t="s">
        <v>781</v>
      </c>
      <c r="AS143" s="367" t="str">
        <f>IF(ISERROR(VLOOKUP($A143,'RAB Cat Lookup'!$B$4:$E$351,2,FALSE))=TRUE,"Unallocated",VLOOKUP($A143,'RAB Cat Lookup'!$B$4:$E$351,2,FALSE))</f>
        <v>Std</v>
      </c>
      <c r="AT143" s="367" t="str">
        <f>IF(ISERROR(VLOOKUP($A143,'RAB Cat Lookup'!$B$4:$E$351,4,FALSE))=TRUE,"Unallocated",VLOOKUP($A143,'RAB Cat Lookup'!$B$4:$E$351,4,FALSE))</f>
        <v>Sub-transmission lines and cables</v>
      </c>
      <c r="AU143" s="121" t="str">
        <f t="shared" si="22"/>
        <v/>
      </c>
    </row>
    <row r="144" spans="1:47" x14ac:dyDescent="0.25">
      <c r="A144" s="217" t="s">
        <v>141</v>
      </c>
      <c r="B144" s="217" t="s">
        <v>551</v>
      </c>
      <c r="C144" s="123" t="s">
        <v>513</v>
      </c>
      <c r="D144" s="218">
        <f>S144/Config!A$40</f>
        <v>12083.439713671873</v>
      </c>
      <c r="E144" s="219">
        <f>T144/Config!B$40</f>
        <v>0</v>
      </c>
      <c r="F144" s="219">
        <f>U144/Config!C$40</f>
        <v>0</v>
      </c>
      <c r="G144" s="219">
        <f>V144/Config!D$40</f>
        <v>188281.348</v>
      </c>
      <c r="H144" s="219">
        <f>W144/Config!E$40</f>
        <v>4023</v>
      </c>
      <c r="I144" s="220">
        <v>0</v>
      </c>
      <c r="J144" s="220">
        <v>0</v>
      </c>
      <c r="K144" s="220">
        <v>0</v>
      </c>
      <c r="L144" s="220">
        <v>0</v>
      </c>
      <c r="M144" s="220">
        <v>0</v>
      </c>
      <c r="N144" s="220">
        <v>0</v>
      </c>
      <c r="O144" s="220">
        <v>0</v>
      </c>
      <c r="P144" s="220">
        <v>0</v>
      </c>
      <c r="Q144" s="220">
        <v>0</v>
      </c>
      <c r="R144" s="221">
        <v>0</v>
      </c>
      <c r="S144" s="222">
        <v>10947</v>
      </c>
      <c r="T144" s="223">
        <v>0</v>
      </c>
      <c r="U144" s="223">
        <v>0</v>
      </c>
      <c r="V144" s="223">
        <v>183689.12000000002</v>
      </c>
      <c r="W144" s="223">
        <v>4023</v>
      </c>
      <c r="X144" s="224">
        <f>I144*Config!F$40</f>
        <v>0</v>
      </c>
      <c r="Y144" s="224">
        <f>J144*Config!G$40</f>
        <v>0</v>
      </c>
      <c r="Z144" s="224">
        <f>K144*Config!H$40</f>
        <v>0</v>
      </c>
      <c r="AA144" s="224">
        <f>L144*Config!I$40</f>
        <v>0</v>
      </c>
      <c r="AB144" s="224">
        <f>M144*Config!J$40</f>
        <v>0</v>
      </c>
      <c r="AC144" s="224">
        <f>N144*Config!K$40</f>
        <v>0</v>
      </c>
      <c r="AD144" s="224">
        <f>O144*Config!L$40</f>
        <v>0</v>
      </c>
      <c r="AE144" s="224">
        <f>P144*Config!M$40</f>
        <v>0</v>
      </c>
      <c r="AF144" s="224">
        <f>Q144*Config!N$40</f>
        <v>0</v>
      </c>
      <c r="AG144" s="225">
        <f>R144*Config!O$40</f>
        <v>0</v>
      </c>
      <c r="AH144" s="226">
        <f t="shared" si="16"/>
        <v>0</v>
      </c>
      <c r="AI144" s="220">
        <f t="shared" si="17"/>
        <v>0</v>
      </c>
      <c r="AJ144" s="224">
        <f t="shared" si="18"/>
        <v>0</v>
      </c>
      <c r="AK144" s="225">
        <f t="shared" si="19"/>
        <v>0</v>
      </c>
      <c r="AL144" s="227" t="str">
        <f>IF(OR(SUM(X144:AG144)&lt;&gt;0,A144="EH"),INDEX(CASH!$B:$B,MATCH(A144,CASH!$A:$A,0)),"")</f>
        <v/>
      </c>
      <c r="AM144" s="230">
        <v>3150</v>
      </c>
      <c r="AN144" s="228">
        <f t="shared" si="20"/>
        <v>0.5453379805134515</v>
      </c>
      <c r="AO144" s="122" t="str">
        <f>IF(ISERROR(VLOOKUP(A144,Config!$A$12:$A$32,1,FALSE)),LEFT(A144,2),"PRL")</f>
        <v>PRL</v>
      </c>
      <c r="AP144" s="122" t="str">
        <f t="shared" si="21"/>
        <v>PR257</v>
      </c>
      <c r="AQ144" s="163" t="s">
        <v>881</v>
      </c>
      <c r="AR144" s="229" t="s">
        <v>781</v>
      </c>
      <c r="AS144" s="367" t="str">
        <f>IF(ISERROR(VLOOKUP($A144,'RAB Cat Lookup'!$B$4:$E$351,2,FALSE))=TRUE,"Unallocated",VLOOKUP($A144,'RAB Cat Lookup'!$B$4:$E$351,2,FALSE))</f>
        <v>Std</v>
      </c>
      <c r="AT144" s="367" t="str">
        <f>IF(ISERROR(VLOOKUP($A144,'RAB Cat Lookup'!$B$4:$E$351,4,FALSE))=TRUE,"Unallocated",VLOOKUP($A144,'RAB Cat Lookup'!$B$4:$E$351,4,FALSE))</f>
        <v>Land</v>
      </c>
      <c r="AU144" s="121" t="str">
        <f t="shared" si="22"/>
        <v/>
      </c>
    </row>
    <row r="145" spans="1:47" x14ac:dyDescent="0.25">
      <c r="A145" s="217" t="s">
        <v>116</v>
      </c>
      <c r="B145" s="217" t="s">
        <v>851</v>
      </c>
      <c r="C145" s="123" t="s">
        <v>513</v>
      </c>
      <c r="D145" s="218">
        <f>S145/Config!A$40</f>
        <v>0</v>
      </c>
      <c r="E145" s="219">
        <f>T145/Config!B$40</f>
        <v>0</v>
      </c>
      <c r="F145" s="219">
        <f>U145/Config!C$40</f>
        <v>0</v>
      </c>
      <c r="G145" s="219">
        <f>V145/Config!D$40</f>
        <v>94743.404749999987</v>
      </c>
      <c r="H145" s="219">
        <f>W145/Config!E$40</f>
        <v>295852.70999999996</v>
      </c>
      <c r="I145" s="220">
        <v>4487188</v>
      </c>
      <c r="J145" s="220">
        <v>8566</v>
      </c>
      <c r="K145" s="220">
        <v>0</v>
      </c>
      <c r="L145" s="220">
        <v>0</v>
      </c>
      <c r="M145" s="220">
        <v>0</v>
      </c>
      <c r="N145" s="220">
        <v>0</v>
      </c>
      <c r="O145" s="220">
        <v>0</v>
      </c>
      <c r="P145" s="220">
        <v>0</v>
      </c>
      <c r="Q145" s="220">
        <v>0</v>
      </c>
      <c r="R145" s="221">
        <v>0</v>
      </c>
      <c r="S145" s="222">
        <v>0</v>
      </c>
      <c r="T145" s="223">
        <v>0</v>
      </c>
      <c r="U145" s="223">
        <v>0</v>
      </c>
      <c r="V145" s="223">
        <v>92432.59</v>
      </c>
      <c r="W145" s="223">
        <v>295852.70999999996</v>
      </c>
      <c r="X145" s="224">
        <f>I145*Config!F$40</f>
        <v>4599367.6999999993</v>
      </c>
      <c r="Y145" s="224">
        <f>J145*Config!G$40</f>
        <v>8999.6537499999995</v>
      </c>
      <c r="Z145" s="224">
        <f>K145*Config!H$40</f>
        <v>0</v>
      </c>
      <c r="AA145" s="224">
        <f>L145*Config!I$40</f>
        <v>0</v>
      </c>
      <c r="AB145" s="224">
        <f>M145*Config!J$40</f>
        <v>0</v>
      </c>
      <c r="AC145" s="224">
        <f>N145*Config!K$40</f>
        <v>0</v>
      </c>
      <c r="AD145" s="224">
        <f>O145*Config!L$40</f>
        <v>0</v>
      </c>
      <c r="AE145" s="224">
        <f>P145*Config!M$40</f>
        <v>0</v>
      </c>
      <c r="AF145" s="224">
        <f>Q145*Config!N$40</f>
        <v>0</v>
      </c>
      <c r="AG145" s="225">
        <f>R145*Config!O$40</f>
        <v>0</v>
      </c>
      <c r="AH145" s="226">
        <f t="shared" si="16"/>
        <v>4495754</v>
      </c>
      <c r="AI145" s="220">
        <f t="shared" si="17"/>
        <v>4495754</v>
      </c>
      <c r="AJ145" s="224">
        <f t="shared" si="18"/>
        <v>4608367.3537499988</v>
      </c>
      <c r="AK145" s="225">
        <f t="shared" si="19"/>
        <v>4608367.3537499988</v>
      </c>
      <c r="AL145" s="227">
        <f>IF(OR(SUM(X145:AG145)&lt;&gt;0,A145="EH"),INDEX(CASH!$B:$B,MATCH(A145,CASH!$A:$A,0)),"")</f>
        <v>170</v>
      </c>
      <c r="AM145" s="122">
        <f>AL145*VLOOKUP(C145,Config!$A$3:$C$9,3,FALSE)</f>
        <v>2550</v>
      </c>
      <c r="AN145" s="228">
        <f t="shared" si="20"/>
        <v>0.682557746962834</v>
      </c>
      <c r="AO145" s="122" t="str">
        <f>IF(ISERROR(VLOOKUP(A145,Config!$A$12:$A$32,1,FALSE)),LEFT(A145,2),"PRL")</f>
        <v>PR</v>
      </c>
      <c r="AP145" s="122" t="str">
        <f t="shared" si="21"/>
        <v>PR258</v>
      </c>
      <c r="AQ145" s="163" t="s">
        <v>881</v>
      </c>
      <c r="AR145" s="229" t="s">
        <v>781</v>
      </c>
      <c r="AS145" s="367" t="str">
        <f>IF(ISERROR(VLOOKUP($A145,'RAB Cat Lookup'!$B$4:$E$351,2,FALSE))=TRUE,"Unallocated",VLOOKUP($A145,'RAB Cat Lookup'!$B$4:$E$351,2,FALSE))</f>
        <v>Std</v>
      </c>
      <c r="AT145" s="367" t="str">
        <f>IF(ISERROR(VLOOKUP($A145,'RAB Cat Lookup'!$B$4:$E$351,4,FALSE))=TRUE,"Unallocated",VLOOKUP($A145,'RAB Cat Lookup'!$B$4:$E$351,4,FALSE))</f>
        <v>Substations</v>
      </c>
      <c r="AU145" s="121" t="str">
        <f t="shared" si="22"/>
        <v/>
      </c>
    </row>
    <row r="146" spans="1:47" x14ac:dyDescent="0.25">
      <c r="A146" s="217" t="s">
        <v>391</v>
      </c>
      <c r="B146" s="217" t="s">
        <v>956</v>
      </c>
      <c r="C146" s="123" t="s">
        <v>513</v>
      </c>
      <c r="D146" s="218">
        <f>S146/Config!A$40</f>
        <v>273525.33101267571</v>
      </c>
      <c r="E146" s="219">
        <f>T146/Config!B$40</f>
        <v>641.18067812499362</v>
      </c>
      <c r="F146" s="219">
        <f>U146/Config!C$40</f>
        <v>0</v>
      </c>
      <c r="G146" s="219">
        <f>V146/Config!D$40</f>
        <v>61248.710999999988</v>
      </c>
      <c r="H146" s="219">
        <f>W146/Config!E$40</f>
        <v>0</v>
      </c>
      <c r="I146" s="220">
        <v>0</v>
      </c>
      <c r="J146" s="220">
        <v>0</v>
      </c>
      <c r="K146" s="220">
        <v>0</v>
      </c>
      <c r="L146" s="220">
        <v>0</v>
      </c>
      <c r="M146" s="220">
        <v>0</v>
      </c>
      <c r="N146" s="220">
        <v>0</v>
      </c>
      <c r="O146" s="220">
        <v>0</v>
      </c>
      <c r="P146" s="220">
        <v>0</v>
      </c>
      <c r="Q146" s="220">
        <v>0</v>
      </c>
      <c r="R146" s="221">
        <v>0</v>
      </c>
      <c r="S146" s="222">
        <v>247800.44999999998</v>
      </c>
      <c r="T146" s="223">
        <v>595.39999999999418</v>
      </c>
      <c r="U146" s="223">
        <v>0</v>
      </c>
      <c r="V146" s="223">
        <v>59754.84</v>
      </c>
      <c r="W146" s="223">
        <v>0</v>
      </c>
      <c r="X146" s="224">
        <f>I146*Config!F$40</f>
        <v>0</v>
      </c>
      <c r="Y146" s="224">
        <f>J146*Config!G$40</f>
        <v>0</v>
      </c>
      <c r="Z146" s="224">
        <f>K146*Config!H$40</f>
        <v>0</v>
      </c>
      <c r="AA146" s="224">
        <f>L146*Config!I$40</f>
        <v>0</v>
      </c>
      <c r="AB146" s="224">
        <f>M146*Config!J$40</f>
        <v>0</v>
      </c>
      <c r="AC146" s="224">
        <f>N146*Config!K$40</f>
        <v>0</v>
      </c>
      <c r="AD146" s="224">
        <f>O146*Config!L$40</f>
        <v>0</v>
      </c>
      <c r="AE146" s="224">
        <f>P146*Config!M$40</f>
        <v>0</v>
      </c>
      <c r="AF146" s="224">
        <f>Q146*Config!N$40</f>
        <v>0</v>
      </c>
      <c r="AG146" s="225">
        <f>R146*Config!O$40</f>
        <v>0</v>
      </c>
      <c r="AH146" s="226">
        <f t="shared" si="16"/>
        <v>0</v>
      </c>
      <c r="AI146" s="220">
        <f t="shared" si="17"/>
        <v>0</v>
      </c>
      <c r="AJ146" s="224">
        <f t="shared" si="18"/>
        <v>0</v>
      </c>
      <c r="AK146" s="225">
        <f t="shared" si="19"/>
        <v>0</v>
      </c>
      <c r="AL146" s="227" t="str">
        <f>IF(OR(SUM(X146:AG146)&lt;&gt;0,A146="EH"),INDEX(CASH!$B:$B,MATCH(A146,CASH!$A:$A,0)),"")</f>
        <v/>
      </c>
      <c r="AM146" s="230">
        <v>4950</v>
      </c>
      <c r="AN146" s="228">
        <f t="shared" si="20"/>
        <v>0.12479849538211955</v>
      </c>
      <c r="AO146" s="122" t="str">
        <f>IF(ISERROR(VLOOKUP(A146,Config!$A$12:$A$32,1,FALSE)),LEFT(A146,2),"PRL")</f>
        <v>PR</v>
      </c>
      <c r="AP146" s="122" t="str">
        <f t="shared" si="21"/>
        <v>PR261</v>
      </c>
      <c r="AQ146" s="163" t="s">
        <v>881</v>
      </c>
      <c r="AR146" s="229" t="s">
        <v>781</v>
      </c>
      <c r="AS146" s="367" t="str">
        <f>IF(ISERROR(VLOOKUP($A146,'RAB Cat Lookup'!$B$4:$E$351,2,FALSE))=TRUE,"Unallocated",VLOOKUP($A146,'RAB Cat Lookup'!$B$4:$E$351,2,FALSE))</f>
        <v>Std</v>
      </c>
      <c r="AT146" s="367" t="str">
        <f>IF(ISERROR(VLOOKUP($A146,'RAB Cat Lookup'!$B$4:$E$351,4,FALSE))=TRUE,"Unallocated",VLOOKUP($A146,'RAB Cat Lookup'!$B$4:$E$351,4,FALSE))</f>
        <v>Substations</v>
      </c>
      <c r="AU146" s="121" t="str">
        <f t="shared" si="22"/>
        <v/>
      </c>
    </row>
    <row r="147" spans="1:47" x14ac:dyDescent="0.25">
      <c r="A147" s="217" t="s">
        <v>117</v>
      </c>
      <c r="B147" s="217" t="s">
        <v>118</v>
      </c>
      <c r="C147" s="123" t="s">
        <v>514</v>
      </c>
      <c r="D147" s="218">
        <f>S147/Config!A$40</f>
        <v>0</v>
      </c>
      <c r="E147" s="219">
        <f>T147/Config!B$40</f>
        <v>0</v>
      </c>
      <c r="F147" s="219">
        <f>U147/Config!C$40</f>
        <v>0</v>
      </c>
      <c r="G147" s="219">
        <f>V147/Config!D$40</f>
        <v>0</v>
      </c>
      <c r="H147" s="219">
        <f>W147/Config!E$40</f>
        <v>0</v>
      </c>
      <c r="I147" s="220">
        <v>0</v>
      </c>
      <c r="J147" s="220">
        <v>0</v>
      </c>
      <c r="K147" s="220">
        <v>0</v>
      </c>
      <c r="L147" s="220">
        <v>0</v>
      </c>
      <c r="M147" s="220">
        <v>0</v>
      </c>
      <c r="N147" s="220">
        <v>0</v>
      </c>
      <c r="O147" s="220">
        <v>0</v>
      </c>
      <c r="P147" s="220">
        <v>1278000</v>
      </c>
      <c r="Q147" s="220">
        <v>1278000</v>
      </c>
      <c r="R147" s="221">
        <v>0</v>
      </c>
      <c r="S147" s="222">
        <v>0</v>
      </c>
      <c r="T147" s="223">
        <v>0</v>
      </c>
      <c r="U147" s="223">
        <v>0</v>
      </c>
      <c r="V147" s="223">
        <v>0</v>
      </c>
      <c r="W147" s="223">
        <v>0</v>
      </c>
      <c r="X147" s="224">
        <f>I147*Config!F$40</f>
        <v>0</v>
      </c>
      <c r="Y147" s="224">
        <f>J147*Config!G$40</f>
        <v>0</v>
      </c>
      <c r="Z147" s="224">
        <f>K147*Config!H$40</f>
        <v>0</v>
      </c>
      <c r="AA147" s="224">
        <f>L147*Config!I$40</f>
        <v>0</v>
      </c>
      <c r="AB147" s="224">
        <f>M147*Config!J$40</f>
        <v>0</v>
      </c>
      <c r="AC147" s="224">
        <f>N147*Config!K$40</f>
        <v>0</v>
      </c>
      <c r="AD147" s="224">
        <f>O147*Config!L$40</f>
        <v>0</v>
      </c>
      <c r="AE147" s="224">
        <f>P147*Config!M$40</f>
        <v>1557118.9030176748</v>
      </c>
      <c r="AF147" s="224">
        <f>Q147*Config!N$40</f>
        <v>1596046.8755931165</v>
      </c>
      <c r="AG147" s="225">
        <f>R147*Config!O$40</f>
        <v>0</v>
      </c>
      <c r="AH147" s="226">
        <f t="shared" si="16"/>
        <v>0</v>
      </c>
      <c r="AI147" s="220">
        <f t="shared" si="17"/>
        <v>2556000</v>
      </c>
      <c r="AJ147" s="224">
        <f t="shared" si="18"/>
        <v>0</v>
      </c>
      <c r="AK147" s="225">
        <f t="shared" si="19"/>
        <v>3153165.7786107911</v>
      </c>
      <c r="AL147" s="227">
        <f>IF(OR(SUM(X147:AG147)&lt;&gt;0,A147="EH"),INDEX(CASH!$B:$B,MATCH(A147,CASH!$A:$A,0)),"")</f>
        <v>20</v>
      </c>
      <c r="AM147" s="122">
        <f>AL147*VLOOKUP(C147,Config!$A$3:$C$9,3,FALSE)</f>
        <v>100</v>
      </c>
      <c r="AN147" s="228">
        <f t="shared" si="20"/>
        <v>1</v>
      </c>
      <c r="AO147" s="122" t="str">
        <f>IF(ISERROR(VLOOKUP(A147,Config!$A$12:$A$32,1,FALSE)),LEFT(A147,2),"PRL")</f>
        <v>PR</v>
      </c>
      <c r="AP147" s="122" t="str">
        <f t="shared" si="21"/>
        <v>PR278</v>
      </c>
      <c r="AQ147" s="163" t="s">
        <v>881</v>
      </c>
      <c r="AR147" s="229" t="s">
        <v>781</v>
      </c>
      <c r="AS147" s="367" t="str">
        <f>IF(ISERROR(VLOOKUP($A147,'RAB Cat Lookup'!$B$4:$E$351,2,FALSE))=TRUE,"Unallocated",VLOOKUP($A147,'RAB Cat Lookup'!$B$4:$E$351,2,FALSE))</f>
        <v>Std</v>
      </c>
      <c r="AT147" s="367" t="str">
        <f>IF(ISERROR(VLOOKUP($A147,'RAB Cat Lookup'!$B$4:$E$351,4,FALSE))=TRUE,"Unallocated",VLOOKUP($A147,'RAB Cat Lookup'!$B$4:$E$351,4,FALSE))</f>
        <v>Sub-transmission lines and cables</v>
      </c>
      <c r="AU147" s="121" t="str">
        <f t="shared" si="22"/>
        <v/>
      </c>
    </row>
    <row r="148" spans="1:47" x14ac:dyDescent="0.25">
      <c r="A148" s="217" t="s">
        <v>416</v>
      </c>
      <c r="B148" s="217" t="s">
        <v>417</v>
      </c>
      <c r="C148" s="123" t="s">
        <v>513</v>
      </c>
      <c r="D148" s="218">
        <f>S148/Config!A$40</f>
        <v>39802.54355685156</v>
      </c>
      <c r="E148" s="219">
        <f>T148/Config!B$40</f>
        <v>0</v>
      </c>
      <c r="F148" s="219">
        <f>U148/Config!C$40</f>
        <v>0</v>
      </c>
      <c r="G148" s="219">
        <f>V148/Config!D$40</f>
        <v>0</v>
      </c>
      <c r="H148" s="219">
        <f>W148/Config!E$40</f>
        <v>0</v>
      </c>
      <c r="I148" s="220">
        <v>0</v>
      </c>
      <c r="J148" s="220">
        <v>0</v>
      </c>
      <c r="K148" s="220">
        <v>0</v>
      </c>
      <c r="L148" s="220">
        <v>0</v>
      </c>
      <c r="M148" s="220">
        <v>0</v>
      </c>
      <c r="N148" s="220">
        <v>0</v>
      </c>
      <c r="O148" s="220">
        <v>0</v>
      </c>
      <c r="P148" s="220">
        <v>0</v>
      </c>
      <c r="Q148" s="220">
        <v>0</v>
      </c>
      <c r="R148" s="221">
        <v>0</v>
      </c>
      <c r="S148" s="222">
        <v>36059.140000000007</v>
      </c>
      <c r="T148" s="223">
        <v>0</v>
      </c>
      <c r="U148" s="223">
        <v>0</v>
      </c>
      <c r="V148" s="223">
        <v>0</v>
      </c>
      <c r="W148" s="223">
        <v>0</v>
      </c>
      <c r="X148" s="224">
        <f>I148*Config!F$40</f>
        <v>0</v>
      </c>
      <c r="Y148" s="224">
        <f>J148*Config!G$40</f>
        <v>0</v>
      </c>
      <c r="Z148" s="224">
        <f>K148*Config!H$40</f>
        <v>0</v>
      </c>
      <c r="AA148" s="224">
        <f>L148*Config!I$40</f>
        <v>0</v>
      </c>
      <c r="AB148" s="224">
        <f>M148*Config!J$40</f>
        <v>0</v>
      </c>
      <c r="AC148" s="224">
        <f>N148*Config!K$40</f>
        <v>0</v>
      </c>
      <c r="AD148" s="224">
        <f>O148*Config!L$40</f>
        <v>0</v>
      </c>
      <c r="AE148" s="224">
        <f>P148*Config!M$40</f>
        <v>0</v>
      </c>
      <c r="AF148" s="224">
        <f>Q148*Config!N$40</f>
        <v>0</v>
      </c>
      <c r="AG148" s="225">
        <f>R148*Config!O$40</f>
        <v>0</v>
      </c>
      <c r="AH148" s="226">
        <f t="shared" si="16"/>
        <v>0</v>
      </c>
      <c r="AI148" s="220">
        <f t="shared" si="17"/>
        <v>0</v>
      </c>
      <c r="AJ148" s="224">
        <f t="shared" si="18"/>
        <v>0</v>
      </c>
      <c r="AK148" s="225">
        <f t="shared" si="19"/>
        <v>0</v>
      </c>
      <c r="AL148" s="227" t="str">
        <f>IF(OR(SUM(X148:AG148)&lt;&gt;0,A148="EH"),INDEX(CASH!$B:$B,MATCH(A148,CASH!$A:$A,0)),"")</f>
        <v/>
      </c>
      <c r="AM148" s="230">
        <v>4950</v>
      </c>
      <c r="AN148" s="228">
        <f t="shared" si="20"/>
        <v>0.12479849538211955</v>
      </c>
      <c r="AO148" s="122" t="str">
        <f>IF(ISERROR(VLOOKUP(A148,Config!$A$12:$A$32,1,FALSE)),LEFT(A148,2),"PRL")</f>
        <v>PR</v>
      </c>
      <c r="AP148" s="122" t="str">
        <f t="shared" si="21"/>
        <v>PR280</v>
      </c>
      <c r="AQ148" s="163" t="s">
        <v>881</v>
      </c>
      <c r="AR148" s="229" t="s">
        <v>781</v>
      </c>
      <c r="AS148" s="367" t="str">
        <f>IF(ISERROR(VLOOKUP($A148,'RAB Cat Lookup'!$B$4:$E$351,2,FALSE))=TRUE,"Unallocated",VLOOKUP($A148,'RAB Cat Lookup'!$B$4:$E$351,2,FALSE))</f>
        <v>Std</v>
      </c>
      <c r="AT148" s="367" t="str">
        <f>IF(ISERROR(VLOOKUP($A148,'RAB Cat Lookup'!$B$4:$E$351,4,FALSE))=TRUE,"Unallocated",VLOOKUP($A148,'RAB Cat Lookup'!$B$4:$E$351,4,FALSE))</f>
        <v>Substations</v>
      </c>
      <c r="AU148" s="121" t="str">
        <f t="shared" si="22"/>
        <v/>
      </c>
    </row>
    <row r="149" spans="1:47" x14ac:dyDescent="0.25">
      <c r="A149" s="217" t="s">
        <v>420</v>
      </c>
      <c r="B149" s="217" t="s">
        <v>421</v>
      </c>
      <c r="C149" s="123" t="s">
        <v>513</v>
      </c>
      <c r="D149" s="218">
        <f>S149/Config!A$40</f>
        <v>33452.065158249992</v>
      </c>
      <c r="E149" s="219">
        <f>T149/Config!B$40</f>
        <v>0</v>
      </c>
      <c r="F149" s="219">
        <f>U149/Config!C$40</f>
        <v>0</v>
      </c>
      <c r="G149" s="219">
        <f>V149/Config!D$40</f>
        <v>0</v>
      </c>
      <c r="H149" s="219">
        <f>W149/Config!E$40</f>
        <v>0</v>
      </c>
      <c r="I149" s="220">
        <v>0</v>
      </c>
      <c r="J149" s="220">
        <v>0</v>
      </c>
      <c r="K149" s="220">
        <v>0</v>
      </c>
      <c r="L149" s="220">
        <v>0</v>
      </c>
      <c r="M149" s="220">
        <v>0</v>
      </c>
      <c r="N149" s="220">
        <v>0</v>
      </c>
      <c r="O149" s="220">
        <v>0</v>
      </c>
      <c r="P149" s="220">
        <v>0</v>
      </c>
      <c r="Q149" s="220">
        <v>0</v>
      </c>
      <c r="R149" s="221">
        <v>0</v>
      </c>
      <c r="S149" s="222">
        <v>30305.920000000002</v>
      </c>
      <c r="T149" s="223">
        <v>0</v>
      </c>
      <c r="U149" s="223">
        <v>0</v>
      </c>
      <c r="V149" s="223">
        <v>0</v>
      </c>
      <c r="W149" s="223">
        <v>0</v>
      </c>
      <c r="X149" s="224">
        <f>I149*Config!F$40</f>
        <v>0</v>
      </c>
      <c r="Y149" s="224">
        <f>J149*Config!G$40</f>
        <v>0</v>
      </c>
      <c r="Z149" s="224">
        <f>K149*Config!H$40</f>
        <v>0</v>
      </c>
      <c r="AA149" s="224">
        <f>L149*Config!I$40</f>
        <v>0</v>
      </c>
      <c r="AB149" s="224">
        <f>M149*Config!J$40</f>
        <v>0</v>
      </c>
      <c r="AC149" s="224">
        <f>N149*Config!K$40</f>
        <v>0</v>
      </c>
      <c r="AD149" s="224">
        <f>O149*Config!L$40</f>
        <v>0</v>
      </c>
      <c r="AE149" s="224">
        <f>P149*Config!M$40</f>
        <v>0</v>
      </c>
      <c r="AF149" s="224">
        <f>Q149*Config!N$40</f>
        <v>0</v>
      </c>
      <c r="AG149" s="225">
        <f>R149*Config!O$40</f>
        <v>0</v>
      </c>
      <c r="AH149" s="226">
        <f t="shared" si="16"/>
        <v>0</v>
      </c>
      <c r="AI149" s="220">
        <f t="shared" si="17"/>
        <v>0</v>
      </c>
      <c r="AJ149" s="224">
        <f t="shared" si="18"/>
        <v>0</v>
      </c>
      <c r="AK149" s="225">
        <f t="shared" si="19"/>
        <v>0</v>
      </c>
      <c r="AL149" s="227" t="str">
        <f>IF(OR(SUM(X149:AG149)&lt;&gt;0,A149="EH"),INDEX(CASH!$B:$B,MATCH(A149,CASH!$A:$A,0)),"")</f>
        <v/>
      </c>
      <c r="AM149" s="230">
        <v>4950</v>
      </c>
      <c r="AN149" s="228">
        <f t="shared" si="20"/>
        <v>0.12479849538211955</v>
      </c>
      <c r="AO149" s="122" t="str">
        <f>IF(ISERROR(VLOOKUP(A149,Config!$A$12:$A$32,1,FALSE)),LEFT(A149,2),"PRL")</f>
        <v>PR</v>
      </c>
      <c r="AP149" s="122" t="str">
        <f t="shared" si="21"/>
        <v>PR288</v>
      </c>
      <c r="AQ149" s="163" t="s">
        <v>881</v>
      </c>
      <c r="AR149" s="229" t="s">
        <v>781</v>
      </c>
      <c r="AS149" s="367" t="str">
        <f>IF(ISERROR(VLOOKUP($A149,'RAB Cat Lookup'!$B$4:$E$351,2,FALSE))=TRUE,"Unallocated",VLOOKUP($A149,'RAB Cat Lookup'!$B$4:$E$351,2,FALSE))</f>
        <v>Std</v>
      </c>
      <c r="AT149" s="367" t="str">
        <f>IF(ISERROR(VLOOKUP($A149,'RAB Cat Lookup'!$B$4:$E$351,4,FALSE))=TRUE,"Unallocated",VLOOKUP($A149,'RAB Cat Lookup'!$B$4:$E$351,4,FALSE))</f>
        <v>Sub-transmission lines and cables</v>
      </c>
      <c r="AU149" s="121" t="str">
        <f t="shared" si="22"/>
        <v/>
      </c>
    </row>
    <row r="150" spans="1:47" x14ac:dyDescent="0.25">
      <c r="A150" s="217" t="s">
        <v>483</v>
      </c>
      <c r="B150" s="217" t="s">
        <v>552</v>
      </c>
      <c r="C150" s="123" t="s">
        <v>513</v>
      </c>
      <c r="D150" s="218">
        <f>S150/Config!A$40</f>
        <v>184736.33300078119</v>
      </c>
      <c r="E150" s="219">
        <f>T150/Config!B$40</f>
        <v>2762.3321421874994</v>
      </c>
      <c r="F150" s="219">
        <f>U150/Config!C$40</f>
        <v>0</v>
      </c>
      <c r="G150" s="219">
        <f>V150/Config!D$40</f>
        <v>0</v>
      </c>
      <c r="H150" s="219">
        <f>W150/Config!E$40</f>
        <v>0</v>
      </c>
      <c r="I150" s="220">
        <v>0</v>
      </c>
      <c r="J150" s="220">
        <v>0</v>
      </c>
      <c r="K150" s="220">
        <v>0</v>
      </c>
      <c r="L150" s="220">
        <v>0</v>
      </c>
      <c r="M150" s="220">
        <v>0</v>
      </c>
      <c r="N150" s="220">
        <v>0</v>
      </c>
      <c r="O150" s="220">
        <v>0</v>
      </c>
      <c r="P150" s="220">
        <v>0</v>
      </c>
      <c r="Q150" s="220">
        <v>0</v>
      </c>
      <c r="R150" s="221">
        <v>0</v>
      </c>
      <c r="S150" s="222">
        <v>167362</v>
      </c>
      <c r="T150" s="223">
        <v>2565.1</v>
      </c>
      <c r="U150" s="223">
        <v>0</v>
      </c>
      <c r="V150" s="223">
        <v>0</v>
      </c>
      <c r="W150" s="223">
        <v>0</v>
      </c>
      <c r="X150" s="224">
        <f>I150*Config!F$40</f>
        <v>0</v>
      </c>
      <c r="Y150" s="224">
        <f>J150*Config!G$40</f>
        <v>0</v>
      </c>
      <c r="Z150" s="224">
        <f>K150*Config!H$40</f>
        <v>0</v>
      </c>
      <c r="AA150" s="224">
        <f>L150*Config!I$40</f>
        <v>0</v>
      </c>
      <c r="AB150" s="224">
        <f>M150*Config!J$40</f>
        <v>0</v>
      </c>
      <c r="AC150" s="224">
        <f>N150*Config!K$40</f>
        <v>0</v>
      </c>
      <c r="AD150" s="224">
        <f>O150*Config!L$40</f>
        <v>0</v>
      </c>
      <c r="AE150" s="224">
        <f>P150*Config!M$40</f>
        <v>0</v>
      </c>
      <c r="AF150" s="224">
        <f>Q150*Config!N$40</f>
        <v>0</v>
      </c>
      <c r="AG150" s="225">
        <f>R150*Config!O$40</f>
        <v>0</v>
      </c>
      <c r="AH150" s="226">
        <f t="shared" si="16"/>
        <v>0</v>
      </c>
      <c r="AI150" s="220">
        <f t="shared" si="17"/>
        <v>0</v>
      </c>
      <c r="AJ150" s="224">
        <f t="shared" si="18"/>
        <v>0</v>
      </c>
      <c r="AK150" s="225">
        <f t="shared" si="19"/>
        <v>0</v>
      </c>
      <c r="AL150" s="227" t="str">
        <f>IF(OR(SUM(X150:AG150)&lt;&gt;0,A150="EH"),INDEX(CASH!$B:$B,MATCH(A150,CASH!$A:$A,0)),"")</f>
        <v/>
      </c>
      <c r="AM150" s="231">
        <v>4950</v>
      </c>
      <c r="AN150" s="228">
        <f t="shared" si="20"/>
        <v>0.12479849538211955</v>
      </c>
      <c r="AO150" s="122" t="str">
        <f>IF(ISERROR(VLOOKUP(A150,Config!$A$12:$A$32,1,FALSE)),LEFT(A150,2),"PRL")</f>
        <v>PRL</v>
      </c>
      <c r="AP150" s="122" t="str">
        <f t="shared" si="21"/>
        <v>PR291</v>
      </c>
      <c r="AQ150" s="163" t="s">
        <v>881</v>
      </c>
      <c r="AR150" s="229" t="s">
        <v>781</v>
      </c>
      <c r="AS150" s="367" t="str">
        <f>IF(ISERROR(VLOOKUP($A150,'RAB Cat Lookup'!$B$4:$E$351,2,FALSE))=TRUE,"Unallocated",VLOOKUP($A150,'RAB Cat Lookup'!$B$4:$E$351,2,FALSE))</f>
        <v>Unallocated</v>
      </c>
      <c r="AT150" s="367" t="str">
        <f>IF(ISERROR(VLOOKUP($A150,'RAB Cat Lookup'!$B$4:$E$351,4,FALSE))=TRUE,"Unallocated",VLOOKUP($A150,'RAB Cat Lookup'!$B$4:$E$351,4,FALSE))</f>
        <v>Unallocated</v>
      </c>
      <c r="AU150" s="121" t="str">
        <f t="shared" si="22"/>
        <v/>
      </c>
    </row>
    <row r="151" spans="1:47" x14ac:dyDescent="0.25">
      <c r="A151" s="217" t="s">
        <v>119</v>
      </c>
      <c r="B151" s="217" t="s">
        <v>314</v>
      </c>
      <c r="C151" s="123" t="s">
        <v>513</v>
      </c>
      <c r="D151" s="218">
        <f>S151/Config!A$40</f>
        <v>0</v>
      </c>
      <c r="E151" s="219">
        <f>T151/Config!B$40</f>
        <v>1350.7223731249996</v>
      </c>
      <c r="F151" s="219">
        <f>U151/Config!C$40</f>
        <v>79607.904968750008</v>
      </c>
      <c r="G151" s="219">
        <f>V151/Config!D$40</f>
        <v>10040624.879749998</v>
      </c>
      <c r="H151" s="219">
        <f>W151/Config!E$40</f>
        <v>14082714.109999999</v>
      </c>
      <c r="I151" s="220">
        <v>1215012</v>
      </c>
      <c r="J151" s="220">
        <v>0</v>
      </c>
      <c r="K151" s="220">
        <v>0</v>
      </c>
      <c r="L151" s="220">
        <v>0</v>
      </c>
      <c r="M151" s="220">
        <v>0</v>
      </c>
      <c r="N151" s="220">
        <v>0</v>
      </c>
      <c r="O151" s="220">
        <v>0</v>
      </c>
      <c r="P151" s="220">
        <v>0</v>
      </c>
      <c r="Q151" s="220">
        <v>0</v>
      </c>
      <c r="R151" s="221">
        <v>0</v>
      </c>
      <c r="S151" s="222">
        <v>0</v>
      </c>
      <c r="T151" s="223">
        <v>1254.28</v>
      </c>
      <c r="U151" s="223">
        <v>75771.950000000012</v>
      </c>
      <c r="V151" s="223">
        <v>9795731.5899999999</v>
      </c>
      <c r="W151" s="223">
        <v>14082714.109999999</v>
      </c>
      <c r="X151" s="224">
        <f>I151*Config!F$40</f>
        <v>1245387.2999999998</v>
      </c>
      <c r="Y151" s="224">
        <f>J151*Config!G$40</f>
        <v>0</v>
      </c>
      <c r="Z151" s="224">
        <f>K151*Config!H$40</f>
        <v>0</v>
      </c>
      <c r="AA151" s="224">
        <f>L151*Config!I$40</f>
        <v>0</v>
      </c>
      <c r="AB151" s="224">
        <f>M151*Config!J$40</f>
        <v>0</v>
      </c>
      <c r="AC151" s="224">
        <f>N151*Config!K$40</f>
        <v>0</v>
      </c>
      <c r="AD151" s="224">
        <f>O151*Config!L$40</f>
        <v>0</v>
      </c>
      <c r="AE151" s="224">
        <f>P151*Config!M$40</f>
        <v>0</v>
      </c>
      <c r="AF151" s="224">
        <f>Q151*Config!N$40</f>
        <v>0</v>
      </c>
      <c r="AG151" s="225">
        <f>R151*Config!O$40</f>
        <v>0</v>
      </c>
      <c r="AH151" s="226">
        <f t="shared" si="16"/>
        <v>1215012</v>
      </c>
      <c r="AI151" s="220">
        <f t="shared" si="17"/>
        <v>1215012</v>
      </c>
      <c r="AJ151" s="224">
        <f t="shared" si="18"/>
        <v>1245387.2999999998</v>
      </c>
      <c r="AK151" s="225">
        <f t="shared" si="19"/>
        <v>1245387.2999999998</v>
      </c>
      <c r="AL151" s="227">
        <f>IF(OR(SUM(X151:AG151)&lt;&gt;0,A151="EH"),INDEX(CASH!$B:$B,MATCH(A151,CASH!$A:$A,0)),"")</f>
        <v>210</v>
      </c>
      <c r="AM151" s="122">
        <f>AL151*VLOOKUP(C151,Config!$A$3:$C$9,3,FALSE)</f>
        <v>3150</v>
      </c>
      <c r="AN151" s="228">
        <f t="shared" si="20"/>
        <v>0.5453379805134515</v>
      </c>
      <c r="AO151" s="122" t="str">
        <f>IF(ISERROR(VLOOKUP(A151,Config!$A$12:$A$32,1,FALSE)),LEFT(A151,2),"PRL")</f>
        <v>PR</v>
      </c>
      <c r="AP151" s="122" t="str">
        <f t="shared" si="21"/>
        <v>PR292</v>
      </c>
      <c r="AQ151" s="163" t="s">
        <v>881</v>
      </c>
      <c r="AR151" s="229" t="s">
        <v>781</v>
      </c>
      <c r="AS151" s="367" t="str">
        <f>IF(ISERROR(VLOOKUP($A151,'RAB Cat Lookup'!$B$4:$E$351,2,FALSE))=TRUE,"Unallocated",VLOOKUP($A151,'RAB Cat Lookup'!$B$4:$E$351,2,FALSE))</f>
        <v>Std</v>
      </c>
      <c r="AT151" s="367" t="str">
        <f>IF(ISERROR(VLOOKUP($A151,'RAB Cat Lookup'!$B$4:$E$351,4,FALSE))=TRUE,"Unallocated",VLOOKUP($A151,'RAB Cat Lookup'!$B$4:$E$351,4,FALSE))</f>
        <v>Substations</v>
      </c>
      <c r="AU151" s="121" t="str">
        <f t="shared" si="22"/>
        <v/>
      </c>
    </row>
    <row r="152" spans="1:47" x14ac:dyDescent="0.25">
      <c r="A152" s="217" t="s">
        <v>398</v>
      </c>
      <c r="B152" s="217" t="s">
        <v>399</v>
      </c>
      <c r="C152" s="123" t="s">
        <v>513</v>
      </c>
      <c r="D152" s="218">
        <f>S152/Config!A$40</f>
        <v>321073.62765252334</v>
      </c>
      <c r="E152" s="219">
        <f>T152/Config!B$40</f>
        <v>9985.2314043749975</v>
      </c>
      <c r="F152" s="219">
        <f>U152/Config!C$40</f>
        <v>0</v>
      </c>
      <c r="G152" s="219">
        <f>V152/Config!D$40</f>
        <v>0</v>
      </c>
      <c r="H152" s="219">
        <f>W152/Config!E$40</f>
        <v>0</v>
      </c>
      <c r="I152" s="220">
        <v>0</v>
      </c>
      <c r="J152" s="220">
        <v>0</v>
      </c>
      <c r="K152" s="220">
        <v>0</v>
      </c>
      <c r="L152" s="220">
        <v>0</v>
      </c>
      <c r="M152" s="220">
        <v>0</v>
      </c>
      <c r="N152" s="220">
        <v>0</v>
      </c>
      <c r="O152" s="220">
        <v>0</v>
      </c>
      <c r="P152" s="220">
        <v>0</v>
      </c>
      <c r="Q152" s="220">
        <v>0</v>
      </c>
      <c r="R152" s="221">
        <v>0</v>
      </c>
      <c r="S152" s="222">
        <v>290876.86</v>
      </c>
      <c r="T152" s="223">
        <v>9272.2799999999988</v>
      </c>
      <c r="U152" s="223">
        <v>0</v>
      </c>
      <c r="V152" s="223">
        <v>0</v>
      </c>
      <c r="W152" s="223">
        <v>0</v>
      </c>
      <c r="X152" s="224">
        <f>I152*Config!F$40</f>
        <v>0</v>
      </c>
      <c r="Y152" s="224">
        <f>J152*Config!G$40</f>
        <v>0</v>
      </c>
      <c r="Z152" s="224">
        <f>K152*Config!H$40</f>
        <v>0</v>
      </c>
      <c r="AA152" s="224">
        <f>L152*Config!I$40</f>
        <v>0</v>
      </c>
      <c r="AB152" s="224">
        <f>M152*Config!J$40</f>
        <v>0</v>
      </c>
      <c r="AC152" s="224">
        <f>N152*Config!K$40</f>
        <v>0</v>
      </c>
      <c r="AD152" s="224">
        <f>O152*Config!L$40</f>
        <v>0</v>
      </c>
      <c r="AE152" s="224">
        <f>P152*Config!M$40</f>
        <v>0</v>
      </c>
      <c r="AF152" s="224">
        <f>Q152*Config!N$40</f>
        <v>0</v>
      </c>
      <c r="AG152" s="225">
        <f>R152*Config!O$40</f>
        <v>0</v>
      </c>
      <c r="AH152" s="226">
        <f t="shared" si="16"/>
        <v>0</v>
      </c>
      <c r="AI152" s="220">
        <f t="shared" si="17"/>
        <v>0</v>
      </c>
      <c r="AJ152" s="224">
        <f t="shared" si="18"/>
        <v>0</v>
      </c>
      <c r="AK152" s="225">
        <f t="shared" si="19"/>
        <v>0</v>
      </c>
      <c r="AL152" s="227" t="str">
        <f>IF(OR(SUM(X152:AG152)&lt;&gt;0,A152="EH"),INDEX(CASH!$B:$B,MATCH(A152,CASH!$A:$A,0)),"")</f>
        <v/>
      </c>
      <c r="AM152" s="230">
        <v>4950</v>
      </c>
      <c r="AN152" s="228">
        <f t="shared" si="20"/>
        <v>0.12479849538211955</v>
      </c>
      <c r="AO152" s="122" t="str">
        <f>IF(ISERROR(VLOOKUP(A152,Config!$A$12:$A$32,1,FALSE)),LEFT(A152,2),"PRL")</f>
        <v>PR</v>
      </c>
      <c r="AP152" s="122" t="str">
        <f t="shared" si="21"/>
        <v>PR303</v>
      </c>
      <c r="AQ152" s="163" t="s">
        <v>881</v>
      </c>
      <c r="AR152" s="229" t="s">
        <v>781</v>
      </c>
      <c r="AS152" s="367" t="str">
        <f>IF(ISERROR(VLOOKUP($A152,'RAB Cat Lookup'!$B$4:$E$351,2,FALSE))=TRUE,"Unallocated",VLOOKUP($A152,'RAB Cat Lookup'!$B$4:$E$351,2,FALSE))</f>
        <v>Std</v>
      </c>
      <c r="AT152" s="367" t="str">
        <f>IF(ISERROR(VLOOKUP($A152,'RAB Cat Lookup'!$B$4:$E$351,4,FALSE))=TRUE,"Unallocated",VLOOKUP($A152,'RAB Cat Lookup'!$B$4:$E$351,4,FALSE))</f>
        <v>Transformers</v>
      </c>
      <c r="AU152" s="121" t="str">
        <f t="shared" si="22"/>
        <v/>
      </c>
    </row>
    <row r="153" spans="1:47" x14ac:dyDescent="0.25">
      <c r="A153" s="217" t="s">
        <v>103</v>
      </c>
      <c r="B153" s="217" t="s">
        <v>553</v>
      </c>
      <c r="C153" s="123" t="s">
        <v>513</v>
      </c>
      <c r="D153" s="218">
        <f>S153/Config!A$40</f>
        <v>2477296.7632205463</v>
      </c>
      <c r="E153" s="219">
        <f>T153/Config!B$40</f>
        <v>190336.83192296879</v>
      </c>
      <c r="F153" s="219">
        <f>U153/Config!C$40</f>
        <v>0</v>
      </c>
      <c r="G153" s="219">
        <f>V153/Config!D$40</f>
        <v>0</v>
      </c>
      <c r="H153" s="219">
        <f>W153/Config!E$40</f>
        <v>0</v>
      </c>
      <c r="I153" s="220">
        <v>0</v>
      </c>
      <c r="J153" s="220">
        <v>0</v>
      </c>
      <c r="K153" s="220">
        <v>0</v>
      </c>
      <c r="L153" s="220">
        <v>0</v>
      </c>
      <c r="M153" s="220">
        <v>0</v>
      </c>
      <c r="N153" s="220">
        <v>0</v>
      </c>
      <c r="O153" s="220">
        <v>0</v>
      </c>
      <c r="P153" s="220">
        <v>0</v>
      </c>
      <c r="Q153" s="220">
        <v>0</v>
      </c>
      <c r="R153" s="221">
        <v>0</v>
      </c>
      <c r="S153" s="222">
        <v>2244308.6</v>
      </c>
      <c r="T153" s="223">
        <v>176746.67000000007</v>
      </c>
      <c r="U153" s="223">
        <v>0</v>
      </c>
      <c r="V153" s="223">
        <v>0</v>
      </c>
      <c r="W153" s="223">
        <v>0</v>
      </c>
      <c r="X153" s="224">
        <f>I153*Config!F$40</f>
        <v>0</v>
      </c>
      <c r="Y153" s="224">
        <f>J153*Config!G$40</f>
        <v>0</v>
      </c>
      <c r="Z153" s="224">
        <f>K153*Config!H$40</f>
        <v>0</v>
      </c>
      <c r="AA153" s="224">
        <f>L153*Config!I$40</f>
        <v>0</v>
      </c>
      <c r="AB153" s="224">
        <f>M153*Config!J$40</f>
        <v>0</v>
      </c>
      <c r="AC153" s="224">
        <f>N153*Config!K$40</f>
        <v>0</v>
      </c>
      <c r="AD153" s="224">
        <f>O153*Config!L$40</f>
        <v>0</v>
      </c>
      <c r="AE153" s="224">
        <f>P153*Config!M$40</f>
        <v>0</v>
      </c>
      <c r="AF153" s="224">
        <f>Q153*Config!N$40</f>
        <v>0</v>
      </c>
      <c r="AG153" s="225">
        <f>R153*Config!O$40</f>
        <v>0</v>
      </c>
      <c r="AH153" s="226">
        <f t="shared" si="16"/>
        <v>0</v>
      </c>
      <c r="AI153" s="220">
        <f t="shared" si="17"/>
        <v>0</v>
      </c>
      <c r="AJ153" s="224">
        <f t="shared" si="18"/>
        <v>0</v>
      </c>
      <c r="AK153" s="225">
        <f t="shared" si="19"/>
        <v>0</v>
      </c>
      <c r="AL153" s="227" t="str">
        <f>IF(OR(SUM(X153:AG153)&lt;&gt;0,A153="EH"),INDEX(CASH!$B:$B,MATCH(A153,CASH!$A:$A,0)),"")</f>
        <v/>
      </c>
      <c r="AM153" s="230">
        <v>3900</v>
      </c>
      <c r="AN153" s="228">
        <f t="shared" si="20"/>
        <v>0.38299694447210186</v>
      </c>
      <c r="AO153" s="122" t="str">
        <f>IF(ISERROR(VLOOKUP(A153,Config!$A$12:$A$32,1,FALSE)),LEFT(A153,2),"PRL")</f>
        <v>PR</v>
      </c>
      <c r="AP153" s="122" t="str">
        <f t="shared" si="21"/>
        <v>PR308</v>
      </c>
      <c r="AQ153" s="163" t="s">
        <v>881</v>
      </c>
      <c r="AR153" s="229" t="s">
        <v>781</v>
      </c>
      <c r="AS153" s="367" t="str">
        <f>IF(ISERROR(VLOOKUP($A153,'RAB Cat Lookup'!$B$4:$E$351,2,FALSE))=TRUE,"Unallocated",VLOOKUP($A153,'RAB Cat Lookup'!$B$4:$E$351,2,FALSE))</f>
        <v>Std</v>
      </c>
      <c r="AT153" s="367" t="str">
        <f>IF(ISERROR(VLOOKUP($A153,'RAB Cat Lookup'!$B$4:$E$351,4,FALSE))=TRUE,"Unallocated",VLOOKUP($A153,'RAB Cat Lookup'!$B$4:$E$351,4,FALSE))</f>
        <v>Substations</v>
      </c>
      <c r="AU153" s="121" t="str">
        <f t="shared" si="22"/>
        <v/>
      </c>
    </row>
    <row r="154" spans="1:47" x14ac:dyDescent="0.25">
      <c r="A154" s="217" t="s">
        <v>484</v>
      </c>
      <c r="B154" s="217" t="s">
        <v>554</v>
      </c>
      <c r="C154" s="123" t="s">
        <v>513</v>
      </c>
      <c r="D154" s="218">
        <f>S154/Config!A$40</f>
        <v>6415.2722152812485</v>
      </c>
      <c r="E154" s="219">
        <f>T154/Config!B$40</f>
        <v>0</v>
      </c>
      <c r="F154" s="219">
        <f>U154/Config!C$40</f>
        <v>0</v>
      </c>
      <c r="G154" s="219">
        <f>V154/Config!D$40</f>
        <v>0</v>
      </c>
      <c r="H154" s="219">
        <f>W154/Config!E$40</f>
        <v>0</v>
      </c>
      <c r="I154" s="220">
        <v>0</v>
      </c>
      <c r="J154" s="220">
        <v>0</v>
      </c>
      <c r="K154" s="220">
        <v>0</v>
      </c>
      <c r="L154" s="220">
        <v>0</v>
      </c>
      <c r="M154" s="220">
        <v>0</v>
      </c>
      <c r="N154" s="220">
        <v>0</v>
      </c>
      <c r="O154" s="220">
        <v>0</v>
      </c>
      <c r="P154" s="220">
        <v>0</v>
      </c>
      <c r="Q154" s="220">
        <v>0</v>
      </c>
      <c r="R154" s="221">
        <v>0</v>
      </c>
      <c r="S154" s="222">
        <v>5811.92</v>
      </c>
      <c r="T154" s="223">
        <v>0</v>
      </c>
      <c r="U154" s="223">
        <v>0</v>
      </c>
      <c r="V154" s="223">
        <v>0</v>
      </c>
      <c r="W154" s="223">
        <v>0</v>
      </c>
      <c r="X154" s="224">
        <f>I154*Config!F$40</f>
        <v>0</v>
      </c>
      <c r="Y154" s="224">
        <f>J154*Config!G$40</f>
        <v>0</v>
      </c>
      <c r="Z154" s="224">
        <f>K154*Config!H$40</f>
        <v>0</v>
      </c>
      <c r="AA154" s="224">
        <f>L154*Config!I$40</f>
        <v>0</v>
      </c>
      <c r="AB154" s="224">
        <f>M154*Config!J$40</f>
        <v>0</v>
      </c>
      <c r="AC154" s="224">
        <f>N154*Config!K$40</f>
        <v>0</v>
      </c>
      <c r="AD154" s="224">
        <f>O154*Config!L$40</f>
        <v>0</v>
      </c>
      <c r="AE154" s="224">
        <f>P154*Config!M$40</f>
        <v>0</v>
      </c>
      <c r="AF154" s="224">
        <f>Q154*Config!N$40</f>
        <v>0</v>
      </c>
      <c r="AG154" s="225">
        <f>R154*Config!O$40</f>
        <v>0</v>
      </c>
      <c r="AH154" s="226">
        <f t="shared" si="16"/>
        <v>0</v>
      </c>
      <c r="AI154" s="220">
        <f t="shared" si="17"/>
        <v>0</v>
      </c>
      <c r="AJ154" s="224">
        <f t="shared" si="18"/>
        <v>0</v>
      </c>
      <c r="AK154" s="225">
        <f t="shared" si="19"/>
        <v>0</v>
      </c>
      <c r="AL154" s="227" t="str">
        <f>IF(OR(SUM(X154:AG154)&lt;&gt;0,A154="EH"),INDEX(CASH!$B:$B,MATCH(A154,CASH!$A:$A,0)),"")</f>
        <v/>
      </c>
      <c r="AM154" s="231">
        <v>4950</v>
      </c>
      <c r="AN154" s="228">
        <f t="shared" si="20"/>
        <v>0.12479849538211955</v>
      </c>
      <c r="AO154" s="122" t="str">
        <f>IF(ISERROR(VLOOKUP(A154,Config!$A$12:$A$32,1,FALSE)),LEFT(A154,2),"PRL")</f>
        <v>PR</v>
      </c>
      <c r="AP154" s="122" t="str">
        <f t="shared" si="21"/>
        <v>PR311</v>
      </c>
      <c r="AQ154" s="163" t="s">
        <v>881</v>
      </c>
      <c r="AR154" s="229" t="s">
        <v>781</v>
      </c>
      <c r="AS154" s="367" t="str">
        <f>IF(ISERROR(VLOOKUP($A154,'RAB Cat Lookup'!$B$4:$E$351,2,FALSE))=TRUE,"Unallocated",VLOOKUP($A154,'RAB Cat Lookup'!$B$4:$E$351,2,FALSE))</f>
        <v>Unallocated</v>
      </c>
      <c r="AT154" s="367" t="str">
        <f>IF(ISERROR(VLOOKUP($A154,'RAB Cat Lookup'!$B$4:$E$351,4,FALSE))=TRUE,"Unallocated",VLOOKUP($A154,'RAB Cat Lookup'!$B$4:$E$351,4,FALSE))</f>
        <v>Unallocated</v>
      </c>
      <c r="AU154" s="121" t="str">
        <f t="shared" si="22"/>
        <v/>
      </c>
    </row>
    <row r="155" spans="1:47" x14ac:dyDescent="0.25">
      <c r="A155" s="217" t="s">
        <v>392</v>
      </c>
      <c r="B155" s="217" t="s">
        <v>393</v>
      </c>
      <c r="C155" s="123" t="s">
        <v>513</v>
      </c>
      <c r="D155" s="218">
        <f>S155/Config!A$40</f>
        <v>497599.18223761703</v>
      </c>
      <c r="E155" s="219">
        <f>T155/Config!B$40</f>
        <v>48528.06223015624</v>
      </c>
      <c r="F155" s="219">
        <f>U155/Config!C$40</f>
        <v>0</v>
      </c>
      <c r="G155" s="219">
        <f>V155/Config!D$40</f>
        <v>0</v>
      </c>
      <c r="H155" s="219">
        <f>W155/Config!E$40</f>
        <v>0</v>
      </c>
      <c r="I155" s="220">
        <v>0</v>
      </c>
      <c r="J155" s="220">
        <v>0</v>
      </c>
      <c r="K155" s="220">
        <v>0</v>
      </c>
      <c r="L155" s="220">
        <v>0</v>
      </c>
      <c r="M155" s="220">
        <v>0</v>
      </c>
      <c r="N155" s="220">
        <v>0</v>
      </c>
      <c r="O155" s="220">
        <v>0</v>
      </c>
      <c r="P155" s="220">
        <v>0</v>
      </c>
      <c r="Q155" s="220">
        <v>0</v>
      </c>
      <c r="R155" s="221">
        <v>0</v>
      </c>
      <c r="S155" s="222">
        <v>450800.3</v>
      </c>
      <c r="T155" s="223">
        <v>45063.13</v>
      </c>
      <c r="U155" s="223">
        <v>0</v>
      </c>
      <c r="V155" s="223">
        <v>0</v>
      </c>
      <c r="W155" s="223">
        <v>0</v>
      </c>
      <c r="X155" s="224">
        <f>I155*Config!F$40</f>
        <v>0</v>
      </c>
      <c r="Y155" s="224">
        <f>J155*Config!G$40</f>
        <v>0</v>
      </c>
      <c r="Z155" s="224">
        <f>K155*Config!H$40</f>
        <v>0</v>
      </c>
      <c r="AA155" s="224">
        <f>L155*Config!I$40</f>
        <v>0</v>
      </c>
      <c r="AB155" s="224">
        <f>M155*Config!J$40</f>
        <v>0</v>
      </c>
      <c r="AC155" s="224">
        <f>N155*Config!K$40</f>
        <v>0</v>
      </c>
      <c r="AD155" s="224">
        <f>O155*Config!L$40</f>
        <v>0</v>
      </c>
      <c r="AE155" s="224">
        <f>P155*Config!M$40</f>
        <v>0</v>
      </c>
      <c r="AF155" s="224">
        <f>Q155*Config!N$40</f>
        <v>0</v>
      </c>
      <c r="AG155" s="225">
        <f>R155*Config!O$40</f>
        <v>0</v>
      </c>
      <c r="AH155" s="226">
        <f t="shared" si="16"/>
        <v>0</v>
      </c>
      <c r="AI155" s="220">
        <f t="shared" si="17"/>
        <v>0</v>
      </c>
      <c r="AJ155" s="224">
        <f t="shared" si="18"/>
        <v>0</v>
      </c>
      <c r="AK155" s="225">
        <f t="shared" si="19"/>
        <v>0</v>
      </c>
      <c r="AL155" s="227" t="str">
        <f>IF(OR(SUM(X155:AG155)&lt;&gt;0,A155="EH"),INDEX(CASH!$B:$B,MATCH(A155,CASH!$A:$A,0)),"")</f>
        <v/>
      </c>
      <c r="AM155" s="230">
        <v>4950</v>
      </c>
      <c r="AN155" s="228">
        <f t="shared" si="20"/>
        <v>0.12479849538211955</v>
      </c>
      <c r="AO155" s="122" t="str">
        <f>IF(ISERROR(VLOOKUP(A155,Config!$A$12:$A$32,1,FALSE)),LEFT(A155,2),"PRL")</f>
        <v>PR</v>
      </c>
      <c r="AP155" s="122" t="str">
        <f t="shared" si="21"/>
        <v>PR326</v>
      </c>
      <c r="AQ155" s="163" t="s">
        <v>881</v>
      </c>
      <c r="AR155" s="229" t="s">
        <v>781</v>
      </c>
      <c r="AS155" s="367" t="str">
        <f>IF(ISERROR(VLOOKUP($A155,'RAB Cat Lookup'!$B$4:$E$351,2,FALSE))=TRUE,"Unallocated",VLOOKUP($A155,'RAB Cat Lookup'!$B$4:$E$351,2,FALSE))</f>
        <v>Std</v>
      </c>
      <c r="AT155" s="367" t="str">
        <f>IF(ISERROR(VLOOKUP($A155,'RAB Cat Lookup'!$B$4:$E$351,4,FALSE))=TRUE,"Unallocated",VLOOKUP($A155,'RAB Cat Lookup'!$B$4:$E$351,4,FALSE))</f>
        <v>Substations</v>
      </c>
      <c r="AU155" s="121" t="str">
        <f t="shared" si="22"/>
        <v/>
      </c>
    </row>
    <row r="156" spans="1:47" x14ac:dyDescent="0.25">
      <c r="A156" s="217" t="s">
        <v>142</v>
      </c>
      <c r="B156" s="217" t="s">
        <v>361</v>
      </c>
      <c r="C156" s="123" t="s">
        <v>513</v>
      </c>
      <c r="D156" s="218">
        <f>S156/Config!A$40</f>
        <v>6155.8982622421863</v>
      </c>
      <c r="E156" s="219">
        <f>T156/Config!B$40</f>
        <v>60096.04286171875</v>
      </c>
      <c r="F156" s="219">
        <f>U156/Config!C$40</f>
        <v>50795.092187499999</v>
      </c>
      <c r="G156" s="219">
        <f>V156/Config!D$40</f>
        <v>0</v>
      </c>
      <c r="H156" s="219">
        <f>W156/Config!E$40</f>
        <v>350271</v>
      </c>
      <c r="I156" s="220">
        <v>0</v>
      </c>
      <c r="J156" s="220">
        <v>0</v>
      </c>
      <c r="K156" s="220">
        <v>0</v>
      </c>
      <c r="L156" s="220">
        <v>0</v>
      </c>
      <c r="M156" s="220">
        <v>0</v>
      </c>
      <c r="N156" s="220">
        <v>0</v>
      </c>
      <c r="O156" s="220">
        <v>0</v>
      </c>
      <c r="P156" s="220">
        <v>0</v>
      </c>
      <c r="Q156" s="220">
        <v>0</v>
      </c>
      <c r="R156" s="221">
        <v>0</v>
      </c>
      <c r="S156" s="222">
        <v>5576.9400000000005</v>
      </c>
      <c r="T156" s="223">
        <v>55805.150000000009</v>
      </c>
      <c r="U156" s="223">
        <v>48347.5</v>
      </c>
      <c r="V156" s="223">
        <v>0</v>
      </c>
      <c r="W156" s="223">
        <v>350271</v>
      </c>
      <c r="X156" s="224">
        <f>I156*Config!F$40</f>
        <v>0</v>
      </c>
      <c r="Y156" s="224">
        <f>J156*Config!G$40</f>
        <v>0</v>
      </c>
      <c r="Z156" s="224">
        <f>K156*Config!H$40</f>
        <v>0</v>
      </c>
      <c r="AA156" s="224">
        <f>L156*Config!I$40</f>
        <v>0</v>
      </c>
      <c r="AB156" s="224">
        <f>M156*Config!J$40</f>
        <v>0</v>
      </c>
      <c r="AC156" s="224">
        <f>N156*Config!K$40</f>
        <v>0</v>
      </c>
      <c r="AD156" s="224">
        <f>O156*Config!L$40</f>
        <v>0</v>
      </c>
      <c r="AE156" s="224">
        <f>P156*Config!M$40</f>
        <v>0</v>
      </c>
      <c r="AF156" s="224">
        <f>Q156*Config!N$40</f>
        <v>0</v>
      </c>
      <c r="AG156" s="225">
        <f>R156*Config!O$40</f>
        <v>0</v>
      </c>
      <c r="AH156" s="226">
        <f t="shared" si="16"/>
        <v>0</v>
      </c>
      <c r="AI156" s="220">
        <f t="shared" si="17"/>
        <v>0</v>
      </c>
      <c r="AJ156" s="224">
        <f t="shared" si="18"/>
        <v>0</v>
      </c>
      <c r="AK156" s="225">
        <f t="shared" si="19"/>
        <v>0</v>
      </c>
      <c r="AL156" s="227" t="str">
        <f>IF(OR(SUM(X156:AG156)&lt;&gt;0,A156="EH"),INDEX(CASH!$B:$B,MATCH(A156,CASH!$A:$A,0)),"")</f>
        <v/>
      </c>
      <c r="AM156" s="230">
        <v>3750</v>
      </c>
      <c r="AN156" s="228">
        <f t="shared" si="20"/>
        <v>0.384036190737156</v>
      </c>
      <c r="AO156" s="122" t="str">
        <f>IF(ISERROR(VLOOKUP(A156,Config!$A$12:$A$32,1,FALSE)),LEFT(A156,2),"PRL")</f>
        <v>PRL</v>
      </c>
      <c r="AP156" s="122" t="str">
        <f t="shared" si="21"/>
        <v>PR329</v>
      </c>
      <c r="AQ156" s="163" t="s">
        <v>881</v>
      </c>
      <c r="AR156" s="229" t="s">
        <v>781</v>
      </c>
      <c r="AS156" s="367" t="str">
        <f>IF(ISERROR(VLOOKUP($A156,'RAB Cat Lookup'!$B$4:$E$351,2,FALSE))=TRUE,"Unallocated",VLOOKUP($A156,'RAB Cat Lookup'!$B$4:$E$351,2,FALSE))</f>
        <v>Std</v>
      </c>
      <c r="AT156" s="367" t="str">
        <f>IF(ISERROR(VLOOKUP($A156,'RAB Cat Lookup'!$B$4:$E$351,4,FALSE))=TRUE,"Unallocated",VLOOKUP($A156,'RAB Cat Lookup'!$B$4:$E$351,4,FALSE))</f>
        <v>Land</v>
      </c>
      <c r="AU156" s="121" t="str">
        <f t="shared" si="22"/>
        <v/>
      </c>
    </row>
    <row r="157" spans="1:47" x14ac:dyDescent="0.25">
      <c r="A157" s="217" t="s">
        <v>411</v>
      </c>
      <c r="B157" s="217" t="s">
        <v>412</v>
      </c>
      <c r="C157" s="123" t="s">
        <v>513</v>
      </c>
      <c r="D157" s="218">
        <f>S157/Config!A$40</f>
        <v>117753.33525324606</v>
      </c>
      <c r="E157" s="219">
        <f>T157/Config!B$40</f>
        <v>852.28354734374977</v>
      </c>
      <c r="F157" s="219">
        <f>U157/Config!C$40</f>
        <v>0</v>
      </c>
      <c r="G157" s="219">
        <f>V157/Config!D$40</f>
        <v>0</v>
      </c>
      <c r="H157" s="219">
        <f>W157/Config!E$40</f>
        <v>0</v>
      </c>
      <c r="I157" s="220">
        <v>0</v>
      </c>
      <c r="J157" s="220">
        <v>0</v>
      </c>
      <c r="K157" s="220">
        <v>0</v>
      </c>
      <c r="L157" s="220">
        <v>0</v>
      </c>
      <c r="M157" s="220">
        <v>0</v>
      </c>
      <c r="N157" s="220">
        <v>0</v>
      </c>
      <c r="O157" s="220">
        <v>0</v>
      </c>
      <c r="P157" s="220">
        <v>0</v>
      </c>
      <c r="Q157" s="220">
        <v>0</v>
      </c>
      <c r="R157" s="221">
        <v>0</v>
      </c>
      <c r="S157" s="222">
        <v>106678.70999999999</v>
      </c>
      <c r="T157" s="223">
        <v>791.43</v>
      </c>
      <c r="U157" s="223">
        <v>0</v>
      </c>
      <c r="V157" s="223">
        <v>0</v>
      </c>
      <c r="W157" s="223">
        <v>0</v>
      </c>
      <c r="X157" s="224">
        <f>I157*Config!F$40</f>
        <v>0</v>
      </c>
      <c r="Y157" s="224">
        <f>J157*Config!G$40</f>
        <v>0</v>
      </c>
      <c r="Z157" s="224">
        <f>K157*Config!H$40</f>
        <v>0</v>
      </c>
      <c r="AA157" s="224">
        <f>L157*Config!I$40</f>
        <v>0</v>
      </c>
      <c r="AB157" s="224">
        <f>M157*Config!J$40</f>
        <v>0</v>
      </c>
      <c r="AC157" s="224">
        <f>N157*Config!K$40</f>
        <v>0</v>
      </c>
      <c r="AD157" s="224">
        <f>O157*Config!L$40</f>
        <v>0</v>
      </c>
      <c r="AE157" s="224">
        <f>P157*Config!M$40</f>
        <v>0</v>
      </c>
      <c r="AF157" s="224">
        <f>Q157*Config!N$40</f>
        <v>0</v>
      </c>
      <c r="AG157" s="225">
        <f>R157*Config!O$40</f>
        <v>0</v>
      </c>
      <c r="AH157" s="226">
        <f t="shared" si="16"/>
        <v>0</v>
      </c>
      <c r="AI157" s="220">
        <f t="shared" si="17"/>
        <v>0</v>
      </c>
      <c r="AJ157" s="224">
        <f t="shared" si="18"/>
        <v>0</v>
      </c>
      <c r="AK157" s="225">
        <f t="shared" si="19"/>
        <v>0</v>
      </c>
      <c r="AL157" s="227" t="str">
        <f>IF(OR(SUM(X157:AG157)&lt;&gt;0,A157="EH"),INDEX(CASH!$B:$B,MATCH(A157,CASH!$A:$A,0)),"")</f>
        <v/>
      </c>
      <c r="AM157" s="230">
        <v>4950</v>
      </c>
      <c r="AN157" s="228">
        <f t="shared" si="20"/>
        <v>0.12479849538211955</v>
      </c>
      <c r="AO157" s="122" t="str">
        <f>IF(ISERROR(VLOOKUP(A157,Config!$A$12:$A$32,1,FALSE)),LEFT(A157,2),"PRL")</f>
        <v>PR</v>
      </c>
      <c r="AP157" s="122" t="str">
        <f t="shared" si="21"/>
        <v>PR339</v>
      </c>
      <c r="AQ157" s="163" t="s">
        <v>881</v>
      </c>
      <c r="AR157" s="229" t="s">
        <v>781</v>
      </c>
      <c r="AS157" s="367" t="str">
        <f>IF(ISERROR(VLOOKUP($A157,'RAB Cat Lookup'!$B$4:$E$351,2,FALSE))=TRUE,"Unallocated",VLOOKUP($A157,'RAB Cat Lookup'!$B$4:$E$351,2,FALSE))</f>
        <v>Std</v>
      </c>
      <c r="AT157" s="367" t="str">
        <f>IF(ISERROR(VLOOKUP($A157,'RAB Cat Lookup'!$B$4:$E$351,4,FALSE))=TRUE,"Unallocated",VLOOKUP($A157,'RAB Cat Lookup'!$B$4:$E$351,4,FALSE))</f>
        <v>Substations</v>
      </c>
      <c r="AU157" s="121" t="str">
        <f t="shared" si="22"/>
        <v/>
      </c>
    </row>
    <row r="158" spans="1:47" x14ac:dyDescent="0.25">
      <c r="A158" s="217" t="s">
        <v>104</v>
      </c>
      <c r="B158" s="217" t="s">
        <v>458</v>
      </c>
      <c r="C158" s="123" t="s">
        <v>513</v>
      </c>
      <c r="D158" s="218">
        <f>S158/Config!A$40</f>
        <v>3409131.8194079562</v>
      </c>
      <c r="E158" s="219">
        <f>T158/Config!B$40</f>
        <v>237485.20342218748</v>
      </c>
      <c r="F158" s="219">
        <f>U158/Config!C$40</f>
        <v>9983.8792499999981</v>
      </c>
      <c r="G158" s="219">
        <f>V158/Config!D$40</f>
        <v>0</v>
      </c>
      <c r="H158" s="219">
        <f>W158/Config!E$40</f>
        <v>0</v>
      </c>
      <c r="I158" s="220">
        <v>0</v>
      </c>
      <c r="J158" s="220">
        <v>0</v>
      </c>
      <c r="K158" s="220">
        <v>0</v>
      </c>
      <c r="L158" s="220">
        <v>0</v>
      </c>
      <c r="M158" s="220">
        <v>0</v>
      </c>
      <c r="N158" s="220">
        <v>0</v>
      </c>
      <c r="O158" s="220">
        <v>0</v>
      </c>
      <c r="P158" s="220">
        <v>0</v>
      </c>
      <c r="Q158" s="220">
        <v>0</v>
      </c>
      <c r="R158" s="221">
        <v>0</v>
      </c>
      <c r="S158" s="222">
        <v>3088505.17</v>
      </c>
      <c r="T158" s="223">
        <v>220528.62000000002</v>
      </c>
      <c r="U158" s="223">
        <v>9502.7999999999993</v>
      </c>
      <c r="V158" s="223">
        <v>0</v>
      </c>
      <c r="W158" s="223">
        <v>0</v>
      </c>
      <c r="X158" s="224">
        <f>I158*Config!F$40</f>
        <v>0</v>
      </c>
      <c r="Y158" s="224">
        <f>J158*Config!G$40</f>
        <v>0</v>
      </c>
      <c r="Z158" s="224">
        <f>K158*Config!H$40</f>
        <v>0</v>
      </c>
      <c r="AA158" s="224">
        <f>L158*Config!I$40</f>
        <v>0</v>
      </c>
      <c r="AB158" s="224">
        <f>M158*Config!J$40</f>
        <v>0</v>
      </c>
      <c r="AC158" s="224">
        <f>N158*Config!K$40</f>
        <v>0</v>
      </c>
      <c r="AD158" s="224">
        <f>O158*Config!L$40</f>
        <v>0</v>
      </c>
      <c r="AE158" s="224">
        <f>P158*Config!M$40</f>
        <v>0</v>
      </c>
      <c r="AF158" s="224">
        <f>Q158*Config!N$40</f>
        <v>0</v>
      </c>
      <c r="AG158" s="225">
        <f>R158*Config!O$40</f>
        <v>0</v>
      </c>
      <c r="AH158" s="226">
        <f t="shared" si="16"/>
        <v>0</v>
      </c>
      <c r="AI158" s="220">
        <f t="shared" si="17"/>
        <v>0</v>
      </c>
      <c r="AJ158" s="224">
        <f t="shared" si="18"/>
        <v>0</v>
      </c>
      <c r="AK158" s="225">
        <f t="shared" si="19"/>
        <v>0</v>
      </c>
      <c r="AL158" s="227" t="str">
        <f>IF(OR(SUM(X158:AG158)&lt;&gt;0,A158="EH"),INDEX(CASH!$B:$B,MATCH(A158,CASH!$A:$A,0)),"")</f>
        <v/>
      </c>
      <c r="AM158" s="230">
        <v>3300</v>
      </c>
      <c r="AN158" s="228">
        <f t="shared" si="20"/>
        <v>0.53992680800092707</v>
      </c>
      <c r="AO158" s="122" t="str">
        <f>IF(ISERROR(VLOOKUP(A158,Config!$A$12:$A$32,1,FALSE)),LEFT(A158,2),"PRL")</f>
        <v>PR</v>
      </c>
      <c r="AP158" s="122" t="str">
        <f t="shared" si="21"/>
        <v>PR342</v>
      </c>
      <c r="AQ158" s="163" t="s">
        <v>881</v>
      </c>
      <c r="AR158" s="229" t="s">
        <v>781</v>
      </c>
      <c r="AS158" s="367" t="str">
        <f>IF(ISERROR(VLOOKUP($A158,'RAB Cat Lookup'!$B$4:$E$351,2,FALSE))=TRUE,"Unallocated",VLOOKUP($A158,'RAB Cat Lookup'!$B$4:$E$351,2,FALSE))</f>
        <v>Std</v>
      </c>
      <c r="AT158" s="367" t="str">
        <f>IF(ISERROR(VLOOKUP($A158,'RAB Cat Lookup'!$B$4:$E$351,4,FALSE))=TRUE,"Unallocated",VLOOKUP($A158,'RAB Cat Lookup'!$B$4:$E$351,4,FALSE))</f>
        <v>Substations</v>
      </c>
      <c r="AU158" s="121" t="str">
        <f t="shared" si="22"/>
        <v/>
      </c>
    </row>
    <row r="159" spans="1:47" x14ac:dyDescent="0.25">
      <c r="A159" s="217" t="s">
        <v>485</v>
      </c>
      <c r="B159" s="217" t="s">
        <v>555</v>
      </c>
      <c r="C159" s="123" t="s">
        <v>513</v>
      </c>
      <c r="D159" s="218">
        <f>S159/Config!A$40</f>
        <v>128.26305789062502</v>
      </c>
      <c r="E159" s="219">
        <f>T159/Config!B$40</f>
        <v>27245.332812499997</v>
      </c>
      <c r="F159" s="219">
        <f>U159/Config!C$40</f>
        <v>0</v>
      </c>
      <c r="G159" s="219">
        <f>V159/Config!D$40</f>
        <v>0</v>
      </c>
      <c r="H159" s="219">
        <f>W159/Config!E$40</f>
        <v>0</v>
      </c>
      <c r="I159" s="220">
        <v>0</v>
      </c>
      <c r="J159" s="220">
        <v>0</v>
      </c>
      <c r="K159" s="220">
        <v>0</v>
      </c>
      <c r="L159" s="220">
        <v>0</v>
      </c>
      <c r="M159" s="220">
        <v>0</v>
      </c>
      <c r="N159" s="220">
        <v>0</v>
      </c>
      <c r="O159" s="220">
        <v>0</v>
      </c>
      <c r="P159" s="220">
        <v>0</v>
      </c>
      <c r="Q159" s="220">
        <v>0</v>
      </c>
      <c r="R159" s="221">
        <v>0</v>
      </c>
      <c r="S159" s="222">
        <v>116.20000000000005</v>
      </c>
      <c r="T159" s="223">
        <v>25300</v>
      </c>
      <c r="U159" s="223">
        <v>0</v>
      </c>
      <c r="V159" s="223">
        <v>0</v>
      </c>
      <c r="W159" s="223">
        <v>0</v>
      </c>
      <c r="X159" s="224">
        <f>I159*Config!F$40</f>
        <v>0</v>
      </c>
      <c r="Y159" s="224">
        <f>J159*Config!G$40</f>
        <v>0</v>
      </c>
      <c r="Z159" s="224">
        <f>K159*Config!H$40</f>
        <v>0</v>
      </c>
      <c r="AA159" s="224">
        <f>L159*Config!I$40</f>
        <v>0</v>
      </c>
      <c r="AB159" s="224">
        <f>M159*Config!J$40</f>
        <v>0</v>
      </c>
      <c r="AC159" s="224">
        <f>N159*Config!K$40</f>
        <v>0</v>
      </c>
      <c r="AD159" s="224">
        <f>O159*Config!L$40</f>
        <v>0</v>
      </c>
      <c r="AE159" s="224">
        <f>P159*Config!M$40</f>
        <v>0</v>
      </c>
      <c r="AF159" s="224">
        <f>Q159*Config!N$40</f>
        <v>0</v>
      </c>
      <c r="AG159" s="225">
        <f>R159*Config!O$40</f>
        <v>0</v>
      </c>
      <c r="AH159" s="226">
        <f t="shared" si="16"/>
        <v>0</v>
      </c>
      <c r="AI159" s="220">
        <f t="shared" si="17"/>
        <v>0</v>
      </c>
      <c r="AJ159" s="224">
        <f t="shared" si="18"/>
        <v>0</v>
      </c>
      <c r="AK159" s="225">
        <f t="shared" si="19"/>
        <v>0</v>
      </c>
      <c r="AL159" s="227" t="str">
        <f>IF(OR(SUM(X159:AG159)&lt;&gt;0,A159="EH"),INDEX(CASH!$B:$B,MATCH(A159,CASH!$A:$A,0)),"")</f>
        <v/>
      </c>
      <c r="AM159" s="231">
        <v>4950</v>
      </c>
      <c r="AN159" s="228">
        <f t="shared" si="20"/>
        <v>0.12479849538211955</v>
      </c>
      <c r="AO159" s="122" t="str">
        <f>IF(ISERROR(VLOOKUP(A159,Config!$A$12:$A$32,1,FALSE)),LEFT(A159,2),"PRL")</f>
        <v>PR</v>
      </c>
      <c r="AP159" s="122" t="str">
        <f t="shared" si="21"/>
        <v>PR343</v>
      </c>
      <c r="AQ159" s="163" t="s">
        <v>881</v>
      </c>
      <c r="AR159" s="229" t="s">
        <v>781</v>
      </c>
      <c r="AS159" s="367" t="str">
        <f>IF(ISERROR(VLOOKUP($A159,'RAB Cat Lookup'!$B$4:$E$351,2,FALSE))=TRUE,"Unallocated",VLOOKUP($A159,'RAB Cat Lookup'!$B$4:$E$351,2,FALSE))</f>
        <v>Unallocated</v>
      </c>
      <c r="AT159" s="367" t="str">
        <f>IF(ISERROR(VLOOKUP($A159,'RAB Cat Lookup'!$B$4:$E$351,4,FALSE))=TRUE,"Unallocated",VLOOKUP($A159,'RAB Cat Lookup'!$B$4:$E$351,4,FALSE))</f>
        <v>Unallocated</v>
      </c>
      <c r="AU159" s="121" t="str">
        <f t="shared" si="22"/>
        <v/>
      </c>
    </row>
    <row r="160" spans="1:47" x14ac:dyDescent="0.25">
      <c r="A160" s="217" t="s">
        <v>436</v>
      </c>
      <c r="B160" s="217" t="s">
        <v>556</v>
      </c>
      <c r="C160" s="123" t="s">
        <v>513</v>
      </c>
      <c r="D160" s="218">
        <f>S160/Config!A$40</f>
        <v>-198518.24272364454</v>
      </c>
      <c r="E160" s="219">
        <f>T160/Config!B$40</f>
        <v>38018.77277203124</v>
      </c>
      <c r="F160" s="219">
        <f>U160/Config!C$40</f>
        <v>0</v>
      </c>
      <c r="G160" s="219">
        <f>V160/Config!D$40</f>
        <v>0</v>
      </c>
      <c r="H160" s="219">
        <f>W160/Config!E$40</f>
        <v>0</v>
      </c>
      <c r="I160" s="220">
        <v>0</v>
      </c>
      <c r="J160" s="220">
        <v>0</v>
      </c>
      <c r="K160" s="220">
        <v>0</v>
      </c>
      <c r="L160" s="220">
        <v>0</v>
      </c>
      <c r="M160" s="220">
        <v>0</v>
      </c>
      <c r="N160" s="220">
        <v>0</v>
      </c>
      <c r="O160" s="220">
        <v>0</v>
      </c>
      <c r="P160" s="220">
        <v>0</v>
      </c>
      <c r="Q160" s="220">
        <v>0</v>
      </c>
      <c r="R160" s="221">
        <v>0</v>
      </c>
      <c r="S160" s="222">
        <v>-179847.73000000004</v>
      </c>
      <c r="T160" s="223">
        <v>35304.21</v>
      </c>
      <c r="U160" s="223">
        <v>0</v>
      </c>
      <c r="V160" s="223">
        <v>0</v>
      </c>
      <c r="W160" s="223">
        <v>0</v>
      </c>
      <c r="X160" s="224">
        <f>I160*Config!F$40</f>
        <v>0</v>
      </c>
      <c r="Y160" s="224">
        <f>J160*Config!G$40</f>
        <v>0</v>
      </c>
      <c r="Z160" s="224">
        <f>K160*Config!H$40</f>
        <v>0</v>
      </c>
      <c r="AA160" s="224">
        <f>L160*Config!I$40</f>
        <v>0</v>
      </c>
      <c r="AB160" s="224">
        <f>M160*Config!J$40</f>
        <v>0</v>
      </c>
      <c r="AC160" s="224">
        <f>N160*Config!K$40</f>
        <v>0</v>
      </c>
      <c r="AD160" s="224">
        <f>O160*Config!L$40</f>
        <v>0</v>
      </c>
      <c r="AE160" s="224">
        <f>P160*Config!M$40</f>
        <v>0</v>
      </c>
      <c r="AF160" s="224">
        <f>Q160*Config!N$40</f>
        <v>0</v>
      </c>
      <c r="AG160" s="225">
        <f>R160*Config!O$40</f>
        <v>0</v>
      </c>
      <c r="AH160" s="226">
        <f t="shared" si="16"/>
        <v>0</v>
      </c>
      <c r="AI160" s="220">
        <f t="shared" si="17"/>
        <v>0</v>
      </c>
      <c r="AJ160" s="224">
        <f t="shared" si="18"/>
        <v>0</v>
      </c>
      <c r="AK160" s="225">
        <f t="shared" si="19"/>
        <v>0</v>
      </c>
      <c r="AL160" s="227" t="str">
        <f>IF(OR(SUM(X160:AG160)&lt;&gt;0,A160="EH"),INDEX(CASH!$B:$B,MATCH(A160,CASH!$A:$A,0)),"")</f>
        <v/>
      </c>
      <c r="AM160" s="230">
        <v>4950</v>
      </c>
      <c r="AN160" s="228">
        <f t="shared" si="20"/>
        <v>0.12479849538211955</v>
      </c>
      <c r="AO160" s="122" t="str">
        <f>IF(ISERROR(VLOOKUP(A160,Config!$A$12:$A$32,1,FALSE)),LEFT(A160,2),"PRL")</f>
        <v>PR</v>
      </c>
      <c r="AP160" s="122" t="str">
        <f t="shared" si="21"/>
        <v>PR353</v>
      </c>
      <c r="AQ160" s="163" t="s">
        <v>881</v>
      </c>
      <c r="AR160" s="229" t="s">
        <v>781</v>
      </c>
      <c r="AS160" s="367" t="str">
        <f>IF(ISERROR(VLOOKUP($A160,'RAB Cat Lookup'!$B$4:$E$351,2,FALSE))=TRUE,"Unallocated",VLOOKUP($A160,'RAB Cat Lookup'!$B$4:$E$351,2,FALSE))</f>
        <v>Std</v>
      </c>
      <c r="AT160" s="367" t="str">
        <f>IF(ISERROR(VLOOKUP($A160,'RAB Cat Lookup'!$B$4:$E$351,4,FALSE))=TRUE,"Unallocated",VLOOKUP($A160,'RAB Cat Lookup'!$B$4:$E$351,4,FALSE))</f>
        <v>Sub-transmission lines and cables</v>
      </c>
      <c r="AU160" s="121" t="str">
        <f t="shared" si="22"/>
        <v/>
      </c>
    </row>
    <row r="161" spans="1:47" x14ac:dyDescent="0.25">
      <c r="A161" s="217" t="s">
        <v>431</v>
      </c>
      <c r="B161" s="217" t="s">
        <v>432</v>
      </c>
      <c r="C161" s="123" t="s">
        <v>513</v>
      </c>
      <c r="D161" s="218">
        <f>S161/Config!A$40</f>
        <v>2072.1658633124994</v>
      </c>
      <c r="E161" s="219">
        <f>T161/Config!B$40</f>
        <v>1360.6189979687499</v>
      </c>
      <c r="F161" s="219">
        <f>U161/Config!C$40</f>
        <v>0</v>
      </c>
      <c r="G161" s="219">
        <f>V161/Config!D$40</f>
        <v>0</v>
      </c>
      <c r="H161" s="219">
        <f>W161/Config!E$40</f>
        <v>0</v>
      </c>
      <c r="I161" s="220">
        <v>0</v>
      </c>
      <c r="J161" s="220">
        <v>0</v>
      </c>
      <c r="K161" s="220">
        <v>0</v>
      </c>
      <c r="L161" s="220">
        <v>0</v>
      </c>
      <c r="M161" s="220">
        <v>0</v>
      </c>
      <c r="N161" s="220">
        <v>0</v>
      </c>
      <c r="O161" s="220">
        <v>0</v>
      </c>
      <c r="P161" s="220">
        <v>0</v>
      </c>
      <c r="Q161" s="220">
        <v>0</v>
      </c>
      <c r="R161" s="221">
        <v>0</v>
      </c>
      <c r="S161" s="222">
        <v>1877.28</v>
      </c>
      <c r="T161" s="223">
        <v>1263.47</v>
      </c>
      <c r="U161" s="223">
        <v>0</v>
      </c>
      <c r="V161" s="223">
        <v>0</v>
      </c>
      <c r="W161" s="223">
        <v>0</v>
      </c>
      <c r="X161" s="224">
        <f>I161*Config!F$40</f>
        <v>0</v>
      </c>
      <c r="Y161" s="224">
        <f>J161*Config!G$40</f>
        <v>0</v>
      </c>
      <c r="Z161" s="224">
        <f>K161*Config!H$40</f>
        <v>0</v>
      </c>
      <c r="AA161" s="224">
        <f>L161*Config!I$40</f>
        <v>0</v>
      </c>
      <c r="AB161" s="224">
        <f>M161*Config!J$40</f>
        <v>0</v>
      </c>
      <c r="AC161" s="224">
        <f>N161*Config!K$40</f>
        <v>0</v>
      </c>
      <c r="AD161" s="224">
        <f>O161*Config!L$40</f>
        <v>0</v>
      </c>
      <c r="AE161" s="224">
        <f>P161*Config!M$40</f>
        <v>0</v>
      </c>
      <c r="AF161" s="224">
        <f>Q161*Config!N$40</f>
        <v>0</v>
      </c>
      <c r="AG161" s="225">
        <f>R161*Config!O$40</f>
        <v>0</v>
      </c>
      <c r="AH161" s="226">
        <f t="shared" si="16"/>
        <v>0</v>
      </c>
      <c r="AI161" s="220">
        <f t="shared" si="17"/>
        <v>0</v>
      </c>
      <c r="AJ161" s="224">
        <f t="shared" si="18"/>
        <v>0</v>
      </c>
      <c r="AK161" s="225">
        <f t="shared" si="19"/>
        <v>0</v>
      </c>
      <c r="AL161" s="227" t="str">
        <f>IF(OR(SUM(X161:AG161)&lt;&gt;0,A161="EH"),INDEX(CASH!$B:$B,MATCH(A161,CASH!$A:$A,0)),"")</f>
        <v/>
      </c>
      <c r="AM161" s="230">
        <v>4950</v>
      </c>
      <c r="AN161" s="228">
        <f t="shared" si="20"/>
        <v>0.12479849538211955</v>
      </c>
      <c r="AO161" s="122" t="str">
        <f>IF(ISERROR(VLOOKUP(A161,Config!$A$12:$A$32,1,FALSE)),LEFT(A161,2),"PRL")</f>
        <v>PR</v>
      </c>
      <c r="AP161" s="122" t="str">
        <f t="shared" si="21"/>
        <v>PR384</v>
      </c>
      <c r="AQ161" s="163" t="s">
        <v>881</v>
      </c>
      <c r="AR161" s="229" t="s">
        <v>781</v>
      </c>
      <c r="AS161" s="367" t="str">
        <f>IF(ISERROR(VLOOKUP($A161,'RAB Cat Lookup'!$B$4:$E$351,2,FALSE))=TRUE,"Unallocated",VLOOKUP($A161,'RAB Cat Lookup'!$B$4:$E$351,2,FALSE))</f>
        <v>Std</v>
      </c>
      <c r="AT161" s="367" t="str">
        <f>IF(ISERROR(VLOOKUP($A161,'RAB Cat Lookup'!$B$4:$E$351,4,FALSE))=TRUE,"Unallocated",VLOOKUP($A161,'RAB Cat Lookup'!$B$4:$E$351,4,FALSE))</f>
        <v>Substations</v>
      </c>
      <c r="AU161" s="121" t="str">
        <f t="shared" si="22"/>
        <v/>
      </c>
    </row>
    <row r="162" spans="1:47" x14ac:dyDescent="0.25">
      <c r="A162" s="217" t="s">
        <v>442</v>
      </c>
      <c r="B162" s="217" t="s">
        <v>557</v>
      </c>
      <c r="C162" s="123" t="s">
        <v>513</v>
      </c>
      <c r="D162" s="218">
        <f>S162/Config!A$40</f>
        <v>720806.44100025774</v>
      </c>
      <c r="E162" s="219">
        <f>T162/Config!B$40</f>
        <v>512300.49729281245</v>
      </c>
      <c r="F162" s="219">
        <f>U162/Config!C$40</f>
        <v>106051.45331250002</v>
      </c>
      <c r="G162" s="219">
        <f>V162/Config!D$40</f>
        <v>156461.56574999998</v>
      </c>
      <c r="H162" s="219">
        <f>W162/Config!E$40</f>
        <v>0</v>
      </c>
      <c r="I162" s="220">
        <v>0</v>
      </c>
      <c r="J162" s="220">
        <v>0</v>
      </c>
      <c r="K162" s="220">
        <v>0</v>
      </c>
      <c r="L162" s="220">
        <v>0</v>
      </c>
      <c r="M162" s="220">
        <v>0</v>
      </c>
      <c r="N162" s="220">
        <v>0</v>
      </c>
      <c r="O162" s="220">
        <v>0</v>
      </c>
      <c r="P162" s="220">
        <v>0</v>
      </c>
      <c r="Q162" s="220">
        <v>0</v>
      </c>
      <c r="R162" s="221">
        <v>0</v>
      </c>
      <c r="S162" s="222">
        <v>653015.06000000006</v>
      </c>
      <c r="T162" s="223">
        <v>475721.94</v>
      </c>
      <c r="U162" s="223">
        <v>100941.30000000002</v>
      </c>
      <c r="V162" s="223">
        <v>152645.43</v>
      </c>
      <c r="W162" s="223">
        <v>0</v>
      </c>
      <c r="X162" s="224">
        <f>I162*Config!F$40</f>
        <v>0</v>
      </c>
      <c r="Y162" s="224">
        <f>J162*Config!G$40</f>
        <v>0</v>
      </c>
      <c r="Z162" s="224">
        <f>K162*Config!H$40</f>
        <v>0</v>
      </c>
      <c r="AA162" s="224">
        <f>L162*Config!I$40</f>
        <v>0</v>
      </c>
      <c r="AB162" s="224">
        <f>M162*Config!J$40</f>
        <v>0</v>
      </c>
      <c r="AC162" s="224">
        <f>N162*Config!K$40</f>
        <v>0</v>
      </c>
      <c r="AD162" s="224">
        <f>O162*Config!L$40</f>
        <v>0</v>
      </c>
      <c r="AE162" s="224">
        <f>P162*Config!M$40</f>
        <v>0</v>
      </c>
      <c r="AF162" s="224">
        <f>Q162*Config!N$40</f>
        <v>0</v>
      </c>
      <c r="AG162" s="225">
        <f>R162*Config!O$40</f>
        <v>0</v>
      </c>
      <c r="AH162" s="226">
        <f t="shared" si="16"/>
        <v>0</v>
      </c>
      <c r="AI162" s="220">
        <f t="shared" si="17"/>
        <v>0</v>
      </c>
      <c r="AJ162" s="224">
        <f t="shared" si="18"/>
        <v>0</v>
      </c>
      <c r="AK162" s="225">
        <f t="shared" si="19"/>
        <v>0</v>
      </c>
      <c r="AL162" s="227" t="str">
        <f>IF(OR(SUM(X162:AG162)&lt;&gt;0,A162="EH"),INDEX(CASH!$B:$B,MATCH(A162,CASH!$A:$A,0)),"")</f>
        <v/>
      </c>
      <c r="AM162" s="230">
        <v>4350</v>
      </c>
      <c r="AN162" s="228">
        <f t="shared" si="20"/>
        <v>0.29112893964849867</v>
      </c>
      <c r="AO162" s="122" t="str">
        <f>IF(ISERROR(VLOOKUP(A162,Config!$A$12:$A$32,1,FALSE)),LEFT(A162,2),"PRL")</f>
        <v>PR</v>
      </c>
      <c r="AP162" s="122" t="str">
        <f t="shared" si="21"/>
        <v>PR406</v>
      </c>
      <c r="AQ162" s="163" t="s">
        <v>881</v>
      </c>
      <c r="AR162" s="229" t="s">
        <v>781</v>
      </c>
      <c r="AS162" s="367" t="str">
        <f>IF(ISERROR(VLOOKUP($A162,'RAB Cat Lookup'!$B$4:$E$351,2,FALSE))=TRUE,"Unallocated",VLOOKUP($A162,'RAB Cat Lookup'!$B$4:$E$351,2,FALSE))</f>
        <v>Std</v>
      </c>
      <c r="AT162" s="367" t="str">
        <f>IF(ISERROR(VLOOKUP($A162,'RAB Cat Lookup'!$B$4:$E$351,4,FALSE))=TRUE,"Unallocated",VLOOKUP($A162,'RAB Cat Lookup'!$B$4:$E$351,4,FALSE))</f>
        <v>Substations</v>
      </c>
      <c r="AU162" s="121" t="str">
        <f t="shared" si="22"/>
        <v/>
      </c>
    </row>
    <row r="163" spans="1:47" x14ac:dyDescent="0.25">
      <c r="A163" s="217" t="s">
        <v>105</v>
      </c>
      <c r="B163" s="217" t="s">
        <v>315</v>
      </c>
      <c r="C163" s="123" t="s">
        <v>513</v>
      </c>
      <c r="D163" s="218">
        <f>S163/Config!A$40</f>
        <v>6335258.0661484087</v>
      </c>
      <c r="E163" s="219">
        <f>T163/Config!B$40</f>
        <v>2855407.238923125</v>
      </c>
      <c r="F163" s="219">
        <f>U163/Config!C$40</f>
        <v>1289990.0284249999</v>
      </c>
      <c r="G163" s="219">
        <f>V163/Config!D$40</f>
        <v>235711.88024999999</v>
      </c>
      <c r="H163" s="219">
        <f>W163/Config!E$40</f>
        <v>0</v>
      </c>
      <c r="I163" s="220">
        <v>0</v>
      </c>
      <c r="J163" s="220">
        <v>0</v>
      </c>
      <c r="K163" s="220">
        <v>0</v>
      </c>
      <c r="L163" s="220">
        <v>0</v>
      </c>
      <c r="M163" s="220">
        <v>0</v>
      </c>
      <c r="N163" s="220">
        <v>0</v>
      </c>
      <c r="O163" s="220">
        <v>0</v>
      </c>
      <c r="P163" s="220">
        <v>0</v>
      </c>
      <c r="Q163" s="220">
        <v>0</v>
      </c>
      <c r="R163" s="221">
        <v>0</v>
      </c>
      <c r="S163" s="222">
        <v>5739431.1299999999</v>
      </c>
      <c r="T163" s="223">
        <v>2651529.4800000004</v>
      </c>
      <c r="U163" s="223">
        <v>1227831.0799999998</v>
      </c>
      <c r="V163" s="223">
        <v>229962.81</v>
      </c>
      <c r="W163" s="223">
        <v>0</v>
      </c>
      <c r="X163" s="224">
        <f>I163*Config!F$40</f>
        <v>0</v>
      </c>
      <c r="Y163" s="224">
        <f>J163*Config!G$40</f>
        <v>0</v>
      </c>
      <c r="Z163" s="224">
        <f>K163*Config!H$40</f>
        <v>0</v>
      </c>
      <c r="AA163" s="224">
        <f>L163*Config!I$40</f>
        <v>0</v>
      </c>
      <c r="AB163" s="224">
        <f>M163*Config!J$40</f>
        <v>0</v>
      </c>
      <c r="AC163" s="224">
        <f>N163*Config!K$40</f>
        <v>0</v>
      </c>
      <c r="AD163" s="224">
        <f>O163*Config!L$40</f>
        <v>0</v>
      </c>
      <c r="AE163" s="224">
        <f>P163*Config!M$40</f>
        <v>0</v>
      </c>
      <c r="AF163" s="224">
        <f>Q163*Config!N$40</f>
        <v>0</v>
      </c>
      <c r="AG163" s="225">
        <f>R163*Config!O$40</f>
        <v>0</v>
      </c>
      <c r="AH163" s="226">
        <f t="shared" si="16"/>
        <v>0</v>
      </c>
      <c r="AI163" s="220">
        <f t="shared" si="17"/>
        <v>0</v>
      </c>
      <c r="AJ163" s="224">
        <f t="shared" si="18"/>
        <v>0</v>
      </c>
      <c r="AK163" s="225">
        <f t="shared" si="19"/>
        <v>0</v>
      </c>
      <c r="AL163" s="227" t="str">
        <f>IF(OR(SUM(X163:AG163)&lt;&gt;0,A163="EH"),INDEX(CASH!$B:$B,MATCH(A163,CASH!$A:$A,0)),"")</f>
        <v/>
      </c>
      <c r="AM163" s="230">
        <v>3000</v>
      </c>
      <c r="AN163" s="228">
        <f t="shared" si="20"/>
        <v>0.5816581798129733</v>
      </c>
      <c r="AO163" s="122" t="str">
        <f>IF(ISERROR(VLOOKUP(A163,Config!$A$12:$A$32,1,FALSE)),LEFT(A163,2),"PRL")</f>
        <v>PR</v>
      </c>
      <c r="AP163" s="122" t="str">
        <f t="shared" si="21"/>
        <v>PR408</v>
      </c>
      <c r="AQ163" s="163" t="s">
        <v>881</v>
      </c>
      <c r="AR163" s="229" t="s">
        <v>781</v>
      </c>
      <c r="AS163" s="367" t="str">
        <f>IF(ISERROR(VLOOKUP($A163,'RAB Cat Lookup'!$B$4:$E$351,2,FALSE))=TRUE,"Unallocated",VLOOKUP($A163,'RAB Cat Lookup'!$B$4:$E$351,2,FALSE))</f>
        <v>Std</v>
      </c>
      <c r="AT163" s="367" t="str">
        <f>IF(ISERROR(VLOOKUP($A163,'RAB Cat Lookup'!$B$4:$E$351,4,FALSE))=TRUE,"Unallocated",VLOOKUP($A163,'RAB Cat Lookup'!$B$4:$E$351,4,FALSE))</f>
        <v>Substations</v>
      </c>
      <c r="AU163" s="121" t="str">
        <f t="shared" si="22"/>
        <v/>
      </c>
    </row>
    <row r="164" spans="1:47" x14ac:dyDescent="0.25">
      <c r="A164" s="217" t="s">
        <v>459</v>
      </c>
      <c r="B164" s="217" t="s">
        <v>558</v>
      </c>
      <c r="C164" s="123" t="s">
        <v>513</v>
      </c>
      <c r="D164" s="218">
        <f>S164/Config!A$40</f>
        <v>1195819.8564331911</v>
      </c>
      <c r="E164" s="219">
        <f>T164/Config!B$40</f>
        <v>186773.87467671873</v>
      </c>
      <c r="F164" s="219">
        <f>U164/Config!C$40</f>
        <v>0</v>
      </c>
      <c r="G164" s="219">
        <f>V164/Config!D$40</f>
        <v>0</v>
      </c>
      <c r="H164" s="219">
        <f>W164/Config!E$40</f>
        <v>0</v>
      </c>
      <c r="I164" s="220">
        <v>0</v>
      </c>
      <c r="J164" s="220">
        <v>0</v>
      </c>
      <c r="K164" s="220">
        <v>0</v>
      </c>
      <c r="L164" s="220">
        <v>0</v>
      </c>
      <c r="M164" s="220">
        <v>0</v>
      </c>
      <c r="N164" s="220">
        <v>0</v>
      </c>
      <c r="O164" s="220">
        <v>0</v>
      </c>
      <c r="P164" s="220">
        <v>0</v>
      </c>
      <c r="Q164" s="220">
        <v>0</v>
      </c>
      <c r="R164" s="221">
        <v>0</v>
      </c>
      <c r="S164" s="222">
        <v>1083353.77</v>
      </c>
      <c r="T164" s="223">
        <v>173438.11000000002</v>
      </c>
      <c r="U164" s="223">
        <v>0</v>
      </c>
      <c r="V164" s="223">
        <v>0</v>
      </c>
      <c r="W164" s="223">
        <v>0</v>
      </c>
      <c r="X164" s="224">
        <f>I164*Config!F$40</f>
        <v>0</v>
      </c>
      <c r="Y164" s="224">
        <f>J164*Config!G$40</f>
        <v>0</v>
      </c>
      <c r="Z164" s="224">
        <f>K164*Config!H$40</f>
        <v>0</v>
      </c>
      <c r="AA164" s="224">
        <f>L164*Config!I$40</f>
        <v>0</v>
      </c>
      <c r="AB164" s="224">
        <f>M164*Config!J$40</f>
        <v>0</v>
      </c>
      <c r="AC164" s="224">
        <f>N164*Config!K$40</f>
        <v>0</v>
      </c>
      <c r="AD164" s="224">
        <f>O164*Config!L$40</f>
        <v>0</v>
      </c>
      <c r="AE164" s="224">
        <f>P164*Config!M$40</f>
        <v>0</v>
      </c>
      <c r="AF164" s="224">
        <f>Q164*Config!N$40</f>
        <v>0</v>
      </c>
      <c r="AG164" s="225">
        <f>R164*Config!O$40</f>
        <v>0</v>
      </c>
      <c r="AH164" s="226">
        <f t="shared" si="16"/>
        <v>0</v>
      </c>
      <c r="AI164" s="220">
        <f t="shared" si="17"/>
        <v>0</v>
      </c>
      <c r="AJ164" s="224">
        <f t="shared" si="18"/>
        <v>0</v>
      </c>
      <c r="AK164" s="225">
        <f t="shared" si="19"/>
        <v>0</v>
      </c>
      <c r="AL164" s="227" t="str">
        <f>IF(OR(SUM(X164:AG164)&lt;&gt;0,A164="EH"),INDEX(CASH!$B:$B,MATCH(A164,CASH!$A:$A,0)),"")</f>
        <v/>
      </c>
      <c r="AM164" s="230">
        <v>3300</v>
      </c>
      <c r="AN164" s="228">
        <f t="shared" si="20"/>
        <v>0.53992680800092707</v>
      </c>
      <c r="AO164" s="122" t="str">
        <f>IF(ISERROR(VLOOKUP(A164,Config!$A$12:$A$32,1,FALSE)),LEFT(A164,2),"PRL")</f>
        <v>PR</v>
      </c>
      <c r="AP164" s="122" t="str">
        <f t="shared" si="21"/>
        <v>PR413</v>
      </c>
      <c r="AQ164" s="163" t="s">
        <v>881</v>
      </c>
      <c r="AR164" s="229" t="s">
        <v>781</v>
      </c>
      <c r="AS164" s="367" t="str">
        <f>IF(ISERROR(VLOOKUP($A164,'RAB Cat Lookup'!$B$4:$E$351,2,FALSE))=TRUE,"Unallocated",VLOOKUP($A164,'RAB Cat Lookup'!$B$4:$E$351,2,FALSE))</f>
        <v>Std</v>
      </c>
      <c r="AT164" s="367" t="str">
        <f>IF(ISERROR(VLOOKUP($A164,'RAB Cat Lookup'!$B$4:$E$351,4,FALSE))=TRUE,"Unallocated",VLOOKUP($A164,'RAB Cat Lookup'!$B$4:$E$351,4,FALSE))</f>
        <v>Transformers</v>
      </c>
      <c r="AU164" s="121" t="str">
        <f t="shared" si="22"/>
        <v/>
      </c>
    </row>
    <row r="165" spans="1:47" x14ac:dyDescent="0.25">
      <c r="A165" s="217" t="s">
        <v>213</v>
      </c>
      <c r="B165" s="217" t="s">
        <v>957</v>
      </c>
      <c r="C165" s="123" t="s">
        <v>516</v>
      </c>
      <c r="D165" s="218">
        <f>S165/Config!A$40</f>
        <v>0</v>
      </c>
      <c r="E165" s="219">
        <f>T165/Config!B$40</f>
        <v>0</v>
      </c>
      <c r="F165" s="219">
        <f>U165/Config!C$40</f>
        <v>0</v>
      </c>
      <c r="G165" s="219">
        <f>V165/Config!D$40</f>
        <v>0</v>
      </c>
      <c r="H165" s="219">
        <f>W165/Config!E$40</f>
        <v>0</v>
      </c>
      <c r="I165" s="220">
        <v>0</v>
      </c>
      <c r="J165" s="220">
        <v>4126720</v>
      </c>
      <c r="K165" s="220">
        <v>8253440</v>
      </c>
      <c r="L165" s="220">
        <v>8253440</v>
      </c>
      <c r="M165" s="220">
        <v>0</v>
      </c>
      <c r="N165" s="220">
        <v>0</v>
      </c>
      <c r="O165" s="220">
        <v>0</v>
      </c>
      <c r="P165" s="220">
        <v>0</v>
      </c>
      <c r="Q165" s="220">
        <v>0</v>
      </c>
      <c r="R165" s="221">
        <v>0</v>
      </c>
      <c r="S165" s="222">
        <v>0</v>
      </c>
      <c r="T165" s="223">
        <v>0</v>
      </c>
      <c r="U165" s="223">
        <v>0</v>
      </c>
      <c r="V165" s="223">
        <v>0</v>
      </c>
      <c r="W165" s="223">
        <v>0</v>
      </c>
      <c r="X165" s="224">
        <f>I165*Config!F$40</f>
        <v>0</v>
      </c>
      <c r="Y165" s="224">
        <f>J165*Config!G$40</f>
        <v>4335635.1999999993</v>
      </c>
      <c r="Z165" s="224">
        <f>K165*Config!H$40</f>
        <v>8888052.1599999983</v>
      </c>
      <c r="AA165" s="224">
        <f>L165*Config!I$40</f>
        <v>9110253.4639999978</v>
      </c>
      <c r="AB165" s="224">
        <f>M165*Config!J$40</f>
        <v>0</v>
      </c>
      <c r="AC165" s="224">
        <f>N165*Config!K$40</f>
        <v>0</v>
      </c>
      <c r="AD165" s="224">
        <f>O165*Config!L$40</f>
        <v>0</v>
      </c>
      <c r="AE165" s="224">
        <f>P165*Config!M$40</f>
        <v>0</v>
      </c>
      <c r="AF165" s="224">
        <f>Q165*Config!N$40</f>
        <v>0</v>
      </c>
      <c r="AG165" s="225">
        <f>R165*Config!O$40</f>
        <v>0</v>
      </c>
      <c r="AH165" s="226">
        <f t="shared" si="16"/>
        <v>20633600</v>
      </c>
      <c r="AI165" s="220">
        <f t="shared" si="17"/>
        <v>20633600</v>
      </c>
      <c r="AJ165" s="224">
        <f t="shared" si="18"/>
        <v>22333940.823999994</v>
      </c>
      <c r="AK165" s="225">
        <f t="shared" si="19"/>
        <v>22333940.823999994</v>
      </c>
      <c r="AL165" s="227">
        <f>IF(OR(SUM(X165:AG165)&lt;&gt;0,A165="EH"),INDEX(CASH!$B:$B,MATCH(A165,CASH!$A:$A,0)),"")</f>
        <v>80</v>
      </c>
      <c r="AM165" s="122">
        <f>AL165*VLOOKUP(C165,Config!$A$3:$C$9,3,FALSE)</f>
        <v>800</v>
      </c>
      <c r="AN165" s="228">
        <f t="shared" si="20"/>
        <v>0.99136404334764228</v>
      </c>
      <c r="AO165" s="122" t="str">
        <f>IF(ISERROR(VLOOKUP(A165,Config!$A$12:$A$32,1,FALSE)),LEFT(A165,2),"PRL")</f>
        <v>PR</v>
      </c>
      <c r="AP165" s="122" t="str">
        <f t="shared" si="21"/>
        <v>PR423</v>
      </c>
      <c r="AQ165" s="163" t="s">
        <v>881</v>
      </c>
      <c r="AR165" s="229" t="s">
        <v>781</v>
      </c>
      <c r="AS165" s="367" t="str">
        <f>IF(ISERROR(VLOOKUP($A165,'RAB Cat Lookup'!$B$4:$E$351,2,FALSE))=TRUE,"Unallocated",VLOOKUP($A165,'RAB Cat Lookup'!$B$4:$E$351,2,FALSE))</f>
        <v>Std</v>
      </c>
      <c r="AT165" s="367" t="str">
        <f>IF(ISERROR(VLOOKUP($A165,'RAB Cat Lookup'!$B$4:$E$351,4,FALSE))=TRUE,"Unallocated",VLOOKUP($A165,'RAB Cat Lookup'!$B$4:$E$351,4,FALSE))</f>
        <v>Substations</v>
      </c>
      <c r="AU165" s="121" t="str">
        <f t="shared" si="22"/>
        <v/>
      </c>
    </row>
    <row r="166" spans="1:47" x14ac:dyDescent="0.25">
      <c r="A166" s="217" t="s">
        <v>460</v>
      </c>
      <c r="B166" s="217" t="s">
        <v>559</v>
      </c>
      <c r="C166" s="123" t="s">
        <v>513</v>
      </c>
      <c r="D166" s="218">
        <f>S166/Config!A$40</f>
        <v>0</v>
      </c>
      <c r="E166" s="219">
        <f>T166/Config!B$40</f>
        <v>8615.1249999999982</v>
      </c>
      <c r="F166" s="219">
        <f>U166/Config!C$40</f>
        <v>4727.8125</v>
      </c>
      <c r="G166" s="219">
        <f>V166/Config!D$40</f>
        <v>273310.51</v>
      </c>
      <c r="H166" s="219">
        <f>W166/Config!E$40</f>
        <v>1520855.6</v>
      </c>
      <c r="I166" s="220">
        <v>0</v>
      </c>
      <c r="J166" s="220">
        <v>0</v>
      </c>
      <c r="K166" s="220">
        <v>0</v>
      </c>
      <c r="L166" s="220">
        <v>0</v>
      </c>
      <c r="M166" s="220">
        <v>0</v>
      </c>
      <c r="N166" s="220">
        <v>0</v>
      </c>
      <c r="O166" s="220">
        <v>0</v>
      </c>
      <c r="P166" s="220">
        <v>0</v>
      </c>
      <c r="Q166" s="220">
        <v>0</v>
      </c>
      <c r="R166" s="221">
        <v>0</v>
      </c>
      <c r="S166" s="222">
        <v>0</v>
      </c>
      <c r="T166" s="223">
        <v>8000</v>
      </c>
      <c r="U166" s="223">
        <v>4500</v>
      </c>
      <c r="V166" s="223">
        <v>266644.40000000002</v>
      </c>
      <c r="W166" s="223">
        <v>1520855.6</v>
      </c>
      <c r="X166" s="224">
        <f>I166*Config!F$40</f>
        <v>0</v>
      </c>
      <c r="Y166" s="224">
        <f>J166*Config!G$40</f>
        <v>0</v>
      </c>
      <c r="Z166" s="224">
        <f>K166*Config!H$40</f>
        <v>0</v>
      </c>
      <c r="AA166" s="224">
        <f>L166*Config!I$40</f>
        <v>0</v>
      </c>
      <c r="AB166" s="224">
        <f>M166*Config!J$40</f>
        <v>0</v>
      </c>
      <c r="AC166" s="224">
        <f>N166*Config!K$40</f>
        <v>0</v>
      </c>
      <c r="AD166" s="224">
        <f>O166*Config!L$40</f>
        <v>0</v>
      </c>
      <c r="AE166" s="224">
        <f>P166*Config!M$40</f>
        <v>0</v>
      </c>
      <c r="AF166" s="224">
        <f>Q166*Config!N$40</f>
        <v>0</v>
      </c>
      <c r="AG166" s="225">
        <f>R166*Config!O$40</f>
        <v>0</v>
      </c>
      <c r="AH166" s="226">
        <f t="shared" si="16"/>
        <v>0</v>
      </c>
      <c r="AI166" s="220">
        <f t="shared" si="17"/>
        <v>0</v>
      </c>
      <c r="AJ166" s="224">
        <f t="shared" si="18"/>
        <v>0</v>
      </c>
      <c r="AK166" s="225">
        <f t="shared" si="19"/>
        <v>0</v>
      </c>
      <c r="AL166" s="227" t="str">
        <f>IF(OR(SUM(X166:AG166)&lt;&gt;0,A166="EH"),INDEX(CASH!$B:$B,MATCH(A166,CASH!$A:$A,0)),"")</f>
        <v/>
      </c>
      <c r="AM166" s="230">
        <v>3200</v>
      </c>
      <c r="AN166" s="228">
        <f t="shared" si="20"/>
        <v>0.53992680800092707</v>
      </c>
      <c r="AO166" s="122" t="str">
        <f>IF(ISERROR(VLOOKUP(A166,Config!$A$12:$A$32,1,FALSE)),LEFT(A166,2),"PRL")</f>
        <v>PRL</v>
      </c>
      <c r="AP166" s="122" t="str">
        <f t="shared" si="21"/>
        <v>PR424</v>
      </c>
      <c r="AQ166" s="163" t="s">
        <v>881</v>
      </c>
      <c r="AR166" s="229" t="s">
        <v>781</v>
      </c>
      <c r="AS166" s="367" t="str">
        <f>IF(ISERROR(VLOOKUP($A166,'RAB Cat Lookup'!$B$4:$E$351,2,FALSE))=TRUE,"Unallocated",VLOOKUP($A166,'RAB Cat Lookup'!$B$4:$E$351,2,FALSE))</f>
        <v>Std</v>
      </c>
      <c r="AT166" s="367" t="str">
        <f>IF(ISERROR(VLOOKUP($A166,'RAB Cat Lookup'!$B$4:$E$351,4,FALSE))=TRUE,"Unallocated",VLOOKUP($A166,'RAB Cat Lookup'!$B$4:$E$351,4,FALSE))</f>
        <v>Land</v>
      </c>
      <c r="AU166" s="121" t="str">
        <f t="shared" si="22"/>
        <v/>
      </c>
    </row>
    <row r="167" spans="1:47" x14ac:dyDescent="0.25">
      <c r="A167" s="217" t="s">
        <v>120</v>
      </c>
      <c r="B167" s="217" t="s">
        <v>316</v>
      </c>
      <c r="C167" s="123" t="s">
        <v>516</v>
      </c>
      <c r="D167" s="218">
        <f>S167/Config!A$40</f>
        <v>0</v>
      </c>
      <c r="E167" s="219">
        <f>T167/Config!B$40</f>
        <v>0</v>
      </c>
      <c r="F167" s="219">
        <f>U167/Config!C$40</f>
        <v>0</v>
      </c>
      <c r="G167" s="219">
        <f>V167/Config!D$40</f>
        <v>0</v>
      </c>
      <c r="H167" s="219">
        <f>W167/Config!E$40</f>
        <v>0</v>
      </c>
      <c r="I167" s="220">
        <v>0</v>
      </c>
      <c r="J167" s="220">
        <v>3556000</v>
      </c>
      <c r="K167" s="220">
        <v>0</v>
      </c>
      <c r="L167" s="220">
        <v>0</v>
      </c>
      <c r="M167" s="220">
        <v>0</v>
      </c>
      <c r="N167" s="220">
        <v>0</v>
      </c>
      <c r="O167" s="220">
        <v>0</v>
      </c>
      <c r="P167" s="220">
        <v>0</v>
      </c>
      <c r="Q167" s="220">
        <v>0</v>
      </c>
      <c r="R167" s="221">
        <v>0</v>
      </c>
      <c r="S167" s="222">
        <v>0</v>
      </c>
      <c r="T167" s="223">
        <v>0</v>
      </c>
      <c r="U167" s="223">
        <v>0</v>
      </c>
      <c r="V167" s="223">
        <v>0</v>
      </c>
      <c r="W167" s="223">
        <v>0</v>
      </c>
      <c r="X167" s="224">
        <f>I167*Config!F$40</f>
        <v>0</v>
      </c>
      <c r="Y167" s="224">
        <f>J167*Config!G$40</f>
        <v>3736022.4999999995</v>
      </c>
      <c r="Z167" s="224">
        <f>K167*Config!H$40</f>
        <v>0</v>
      </c>
      <c r="AA167" s="224">
        <f>L167*Config!I$40</f>
        <v>0</v>
      </c>
      <c r="AB167" s="224">
        <f>M167*Config!J$40</f>
        <v>0</v>
      </c>
      <c r="AC167" s="224">
        <f>N167*Config!K$40</f>
        <v>0</v>
      </c>
      <c r="AD167" s="224">
        <f>O167*Config!L$40</f>
        <v>0</v>
      </c>
      <c r="AE167" s="224">
        <f>P167*Config!M$40</f>
        <v>0</v>
      </c>
      <c r="AF167" s="224">
        <f>Q167*Config!N$40</f>
        <v>0</v>
      </c>
      <c r="AG167" s="225">
        <f>R167*Config!O$40</f>
        <v>0</v>
      </c>
      <c r="AH167" s="226">
        <f t="shared" si="16"/>
        <v>3556000</v>
      </c>
      <c r="AI167" s="220">
        <f t="shared" si="17"/>
        <v>3556000</v>
      </c>
      <c r="AJ167" s="224">
        <f t="shared" si="18"/>
        <v>3736022.4999999995</v>
      </c>
      <c r="AK167" s="225">
        <f t="shared" si="19"/>
        <v>3736022.4999999995</v>
      </c>
      <c r="AL167" s="227">
        <f>IF(OR(SUM(X167:AG167)&lt;&gt;0,A167="EH"),INDEX(CASH!$B:$B,MATCH(A167,CASH!$A:$A,0)),"")</f>
        <v>160</v>
      </c>
      <c r="AM167" s="122">
        <f>AL167*VLOOKUP(C167,Config!$A$3:$C$9,3,FALSE)</f>
        <v>1600</v>
      </c>
      <c r="AN167" s="228">
        <f t="shared" si="20"/>
        <v>0.91234691487877151</v>
      </c>
      <c r="AO167" s="122" t="str">
        <f>IF(ISERROR(VLOOKUP(A167,Config!$A$12:$A$32,1,FALSE)),LEFT(A167,2),"PRL")</f>
        <v>PR</v>
      </c>
      <c r="AP167" s="122" t="str">
        <f t="shared" si="21"/>
        <v>PR425</v>
      </c>
      <c r="AQ167" s="163" t="s">
        <v>881</v>
      </c>
      <c r="AR167" s="229" t="s">
        <v>781</v>
      </c>
      <c r="AS167" s="367" t="str">
        <f>IF(ISERROR(VLOOKUP($A167,'RAB Cat Lookup'!$B$4:$E$351,2,FALSE))=TRUE,"Unallocated",VLOOKUP($A167,'RAB Cat Lookup'!$B$4:$E$351,2,FALSE))</f>
        <v>Std</v>
      </c>
      <c r="AT167" s="367" t="str">
        <f>IF(ISERROR(VLOOKUP($A167,'RAB Cat Lookup'!$B$4:$E$351,4,FALSE))=TRUE,"Unallocated",VLOOKUP($A167,'RAB Cat Lookup'!$B$4:$E$351,4,FALSE))</f>
        <v>Substations</v>
      </c>
      <c r="AU167" s="121" t="str">
        <f t="shared" si="22"/>
        <v/>
      </c>
    </row>
    <row r="168" spans="1:47" x14ac:dyDescent="0.25">
      <c r="A168" s="217" t="s">
        <v>400</v>
      </c>
      <c r="B168" s="217" t="s">
        <v>560</v>
      </c>
      <c r="C168" s="123" t="s">
        <v>513</v>
      </c>
      <c r="D168" s="218">
        <f>S168/Config!A$40</f>
        <v>323960.25289531244</v>
      </c>
      <c r="E168" s="219">
        <f>T168/Config!B$40</f>
        <v>1849047.3607982809</v>
      </c>
      <c r="F168" s="219">
        <f>U168/Config!C$40</f>
        <v>10646.96020625</v>
      </c>
      <c r="G168" s="219">
        <f>V168/Config!D$40</f>
        <v>0</v>
      </c>
      <c r="H168" s="219">
        <f>W168/Config!E$40</f>
        <v>0</v>
      </c>
      <c r="I168" s="220">
        <v>0</v>
      </c>
      <c r="J168" s="220">
        <v>0</v>
      </c>
      <c r="K168" s="220">
        <v>0</v>
      </c>
      <c r="L168" s="220">
        <v>0</v>
      </c>
      <c r="M168" s="220">
        <v>0</v>
      </c>
      <c r="N168" s="220">
        <v>0</v>
      </c>
      <c r="O168" s="220">
        <v>0</v>
      </c>
      <c r="P168" s="220">
        <v>0</v>
      </c>
      <c r="Q168" s="220">
        <v>0</v>
      </c>
      <c r="R168" s="221">
        <v>0</v>
      </c>
      <c r="S168" s="222">
        <v>293492</v>
      </c>
      <c r="T168" s="223">
        <v>1717024.29</v>
      </c>
      <c r="U168" s="223">
        <v>10133.93</v>
      </c>
      <c r="V168" s="223">
        <v>0</v>
      </c>
      <c r="W168" s="223">
        <v>0</v>
      </c>
      <c r="X168" s="224">
        <f>I168*Config!F$40</f>
        <v>0</v>
      </c>
      <c r="Y168" s="224">
        <f>J168*Config!G$40</f>
        <v>0</v>
      </c>
      <c r="Z168" s="224">
        <f>K168*Config!H$40</f>
        <v>0</v>
      </c>
      <c r="AA168" s="224">
        <f>L168*Config!I$40</f>
        <v>0</v>
      </c>
      <c r="AB168" s="224">
        <f>M168*Config!J$40</f>
        <v>0</v>
      </c>
      <c r="AC168" s="224">
        <f>N168*Config!K$40</f>
        <v>0</v>
      </c>
      <c r="AD168" s="224">
        <f>O168*Config!L$40</f>
        <v>0</v>
      </c>
      <c r="AE168" s="224">
        <f>P168*Config!M$40</f>
        <v>0</v>
      </c>
      <c r="AF168" s="224">
        <f>Q168*Config!N$40</f>
        <v>0</v>
      </c>
      <c r="AG168" s="225">
        <f>R168*Config!O$40</f>
        <v>0</v>
      </c>
      <c r="AH168" s="226">
        <f t="shared" si="16"/>
        <v>0</v>
      </c>
      <c r="AI168" s="220">
        <f t="shared" si="17"/>
        <v>0</v>
      </c>
      <c r="AJ168" s="224">
        <f t="shared" si="18"/>
        <v>0</v>
      </c>
      <c r="AK168" s="225">
        <f t="shared" si="19"/>
        <v>0</v>
      </c>
      <c r="AL168" s="227" t="str">
        <f>IF(OR(SUM(X168:AG168)&lt;&gt;0,A168="EH"),INDEX(CASH!$B:$B,MATCH(A168,CASH!$A:$A,0)),"")</f>
        <v/>
      </c>
      <c r="AM168" s="230">
        <v>4950</v>
      </c>
      <c r="AN168" s="228">
        <f t="shared" si="20"/>
        <v>0.12479849538211955</v>
      </c>
      <c r="AO168" s="122" t="str">
        <f>IF(ISERROR(VLOOKUP(A168,Config!$A$12:$A$32,1,FALSE)),LEFT(A168,2),"PRL")</f>
        <v>PRL</v>
      </c>
      <c r="AP168" s="122" t="str">
        <f t="shared" si="21"/>
        <v>PR426</v>
      </c>
      <c r="AQ168" s="163" t="s">
        <v>881</v>
      </c>
      <c r="AR168" s="229" t="s">
        <v>781</v>
      </c>
      <c r="AS168" s="367" t="str">
        <f>IF(ISERROR(VLOOKUP($A168,'RAB Cat Lookup'!$B$4:$E$351,2,FALSE))=TRUE,"Unallocated",VLOOKUP($A168,'RAB Cat Lookup'!$B$4:$E$351,2,FALSE))</f>
        <v>Std</v>
      </c>
      <c r="AT168" s="367" t="str">
        <f>IF(ISERROR(VLOOKUP($A168,'RAB Cat Lookup'!$B$4:$E$351,4,FALSE))=TRUE,"Unallocated",VLOOKUP($A168,'RAB Cat Lookup'!$B$4:$E$351,4,FALSE))</f>
        <v>Land</v>
      </c>
      <c r="AU168" s="121" t="str">
        <f t="shared" si="22"/>
        <v/>
      </c>
    </row>
    <row r="169" spans="1:47" x14ac:dyDescent="0.25">
      <c r="A169" s="217" t="s">
        <v>121</v>
      </c>
      <c r="B169" s="217" t="s">
        <v>855</v>
      </c>
      <c r="C169" s="123" t="s">
        <v>513</v>
      </c>
      <c r="D169" s="218">
        <f>S169/Config!A$40</f>
        <v>722.92017645703095</v>
      </c>
      <c r="E169" s="219">
        <f>T169/Config!B$40</f>
        <v>89769.031747968707</v>
      </c>
      <c r="F169" s="219">
        <f>U169/Config!C$40</f>
        <v>585063.41386249999</v>
      </c>
      <c r="G169" s="219">
        <f>V169/Config!D$40</f>
        <v>8848381.3492500018</v>
      </c>
      <c r="H169" s="219">
        <f>W169/Config!E$40</f>
        <v>9689043</v>
      </c>
      <c r="I169" s="220">
        <v>1755910</v>
      </c>
      <c r="J169" s="220">
        <v>0</v>
      </c>
      <c r="K169" s="220">
        <v>0</v>
      </c>
      <c r="L169" s="220">
        <v>0</v>
      </c>
      <c r="M169" s="220">
        <v>0</v>
      </c>
      <c r="N169" s="220">
        <v>0</v>
      </c>
      <c r="O169" s="220">
        <v>0</v>
      </c>
      <c r="P169" s="220">
        <v>0</v>
      </c>
      <c r="Q169" s="220">
        <v>0</v>
      </c>
      <c r="R169" s="221">
        <v>0</v>
      </c>
      <c r="S169" s="222">
        <v>654.92999999999995</v>
      </c>
      <c r="T169" s="223">
        <v>83359.469999999972</v>
      </c>
      <c r="U169" s="223">
        <v>556871.78</v>
      </c>
      <c r="V169" s="223">
        <v>8632567.1700000018</v>
      </c>
      <c r="W169" s="223">
        <v>9689043</v>
      </c>
      <c r="X169" s="224">
        <f>I169*Config!F$40</f>
        <v>1799807.7499999998</v>
      </c>
      <c r="Y169" s="224">
        <f>J169*Config!G$40</f>
        <v>0</v>
      </c>
      <c r="Z169" s="224">
        <f>K169*Config!H$40</f>
        <v>0</v>
      </c>
      <c r="AA169" s="224">
        <f>L169*Config!I$40</f>
        <v>0</v>
      </c>
      <c r="AB169" s="224">
        <f>M169*Config!J$40</f>
        <v>0</v>
      </c>
      <c r="AC169" s="224">
        <f>N169*Config!K$40</f>
        <v>0</v>
      </c>
      <c r="AD169" s="224">
        <f>O169*Config!L$40</f>
        <v>0</v>
      </c>
      <c r="AE169" s="224">
        <f>P169*Config!M$40</f>
        <v>0</v>
      </c>
      <c r="AF169" s="224">
        <f>Q169*Config!N$40</f>
        <v>0</v>
      </c>
      <c r="AG169" s="225">
        <f>R169*Config!O$40</f>
        <v>0</v>
      </c>
      <c r="AH169" s="226">
        <f t="shared" si="16"/>
        <v>1755910</v>
      </c>
      <c r="AI169" s="220">
        <f t="shared" si="17"/>
        <v>1755910</v>
      </c>
      <c r="AJ169" s="224">
        <f t="shared" si="18"/>
        <v>1799807.7499999998</v>
      </c>
      <c r="AK169" s="225">
        <f t="shared" si="19"/>
        <v>1799807.7499999998</v>
      </c>
      <c r="AL169" s="227">
        <f>IF(OR(SUM(X169:AG169)&lt;&gt;0,A169="EH"),INDEX(CASH!$B:$B,MATCH(A169,CASH!$A:$A,0)),"")</f>
        <v>210</v>
      </c>
      <c r="AM169" s="122">
        <f>AL169*VLOOKUP(C169,Config!$A$3:$C$9,3,FALSE)</f>
        <v>3150</v>
      </c>
      <c r="AN169" s="228">
        <f t="shared" si="20"/>
        <v>0.5453379805134515</v>
      </c>
      <c r="AO169" s="122" t="str">
        <f>IF(ISERROR(VLOOKUP(A169,Config!$A$12:$A$32,1,FALSE)),LEFT(A169,2),"PRL")</f>
        <v>PR</v>
      </c>
      <c r="AP169" s="122" t="str">
        <f t="shared" si="21"/>
        <v>PR427</v>
      </c>
      <c r="AQ169" s="163" t="s">
        <v>881</v>
      </c>
      <c r="AR169" s="229" t="s">
        <v>781</v>
      </c>
      <c r="AS169" s="367" t="str">
        <f>IF(ISERROR(VLOOKUP($A169,'RAB Cat Lookup'!$B$4:$E$351,2,FALSE))=TRUE,"Unallocated",VLOOKUP($A169,'RAB Cat Lookup'!$B$4:$E$351,2,FALSE))</f>
        <v>Std</v>
      </c>
      <c r="AT169" s="367" t="str">
        <f>IF(ISERROR(VLOOKUP($A169,'RAB Cat Lookup'!$B$4:$E$351,4,FALSE))=TRUE,"Unallocated",VLOOKUP($A169,'RAB Cat Lookup'!$B$4:$E$351,4,FALSE))</f>
        <v>Substations</v>
      </c>
      <c r="AU169" s="121" t="str">
        <f t="shared" si="22"/>
        <v/>
      </c>
    </row>
    <row r="170" spans="1:47" x14ac:dyDescent="0.25">
      <c r="A170" s="217" t="s">
        <v>454</v>
      </c>
      <c r="B170" s="217" t="s">
        <v>561</v>
      </c>
      <c r="C170" s="123" t="s">
        <v>513</v>
      </c>
      <c r="D170" s="218">
        <f>S170/Config!A$40</f>
        <v>2213712.7684734799</v>
      </c>
      <c r="E170" s="219">
        <f>T170/Config!B$40</f>
        <v>118926.10387359372</v>
      </c>
      <c r="F170" s="219">
        <f>U170/Config!C$40</f>
        <v>0</v>
      </c>
      <c r="G170" s="219">
        <f>V170/Config!D$40</f>
        <v>0</v>
      </c>
      <c r="H170" s="219">
        <f>W170/Config!E$40</f>
        <v>0</v>
      </c>
      <c r="I170" s="220">
        <v>0</v>
      </c>
      <c r="J170" s="220">
        <v>0</v>
      </c>
      <c r="K170" s="220">
        <v>0</v>
      </c>
      <c r="L170" s="220">
        <v>0</v>
      </c>
      <c r="M170" s="220">
        <v>0</v>
      </c>
      <c r="N170" s="220">
        <v>0</v>
      </c>
      <c r="O170" s="220">
        <v>0</v>
      </c>
      <c r="P170" s="220">
        <v>0</v>
      </c>
      <c r="Q170" s="220">
        <v>0</v>
      </c>
      <c r="R170" s="221">
        <v>0</v>
      </c>
      <c r="S170" s="222">
        <v>2005514.51</v>
      </c>
      <c r="T170" s="223">
        <v>110434.70999999999</v>
      </c>
      <c r="U170" s="223">
        <v>0</v>
      </c>
      <c r="V170" s="223">
        <v>0</v>
      </c>
      <c r="W170" s="223">
        <v>0</v>
      </c>
      <c r="X170" s="224">
        <f>I170*Config!F$40</f>
        <v>0</v>
      </c>
      <c r="Y170" s="224">
        <f>J170*Config!G$40</f>
        <v>0</v>
      </c>
      <c r="Z170" s="224">
        <f>K170*Config!H$40</f>
        <v>0</v>
      </c>
      <c r="AA170" s="224">
        <f>L170*Config!I$40</f>
        <v>0</v>
      </c>
      <c r="AB170" s="224">
        <f>M170*Config!J$40</f>
        <v>0</v>
      </c>
      <c r="AC170" s="224">
        <f>N170*Config!K$40</f>
        <v>0</v>
      </c>
      <c r="AD170" s="224">
        <f>O170*Config!L$40</f>
        <v>0</v>
      </c>
      <c r="AE170" s="224">
        <f>P170*Config!M$40</f>
        <v>0</v>
      </c>
      <c r="AF170" s="224">
        <f>Q170*Config!N$40</f>
        <v>0</v>
      </c>
      <c r="AG170" s="225">
        <f>R170*Config!O$40</f>
        <v>0</v>
      </c>
      <c r="AH170" s="226">
        <f t="shared" si="16"/>
        <v>0</v>
      </c>
      <c r="AI170" s="220">
        <f t="shared" si="17"/>
        <v>0</v>
      </c>
      <c r="AJ170" s="224">
        <f t="shared" si="18"/>
        <v>0</v>
      </c>
      <c r="AK170" s="225">
        <f t="shared" si="19"/>
        <v>0</v>
      </c>
      <c r="AL170" s="227" t="str">
        <f>IF(OR(SUM(X170:AG170)&lt;&gt;0,A170="EH"),INDEX(CASH!$B:$B,MATCH(A170,CASH!$A:$A,0)),"")</f>
        <v/>
      </c>
      <c r="AM170" s="230">
        <v>3675</v>
      </c>
      <c r="AN170" s="228">
        <f t="shared" si="20"/>
        <v>0.384036190737156</v>
      </c>
      <c r="AO170" s="122" t="str">
        <f>IF(ISERROR(VLOOKUP(A170,Config!$A$12:$A$32,1,FALSE)),LEFT(A170,2),"PRL")</f>
        <v>PR</v>
      </c>
      <c r="AP170" s="122" t="str">
        <f t="shared" si="21"/>
        <v>PR429</v>
      </c>
      <c r="AQ170" s="163" t="s">
        <v>881</v>
      </c>
      <c r="AR170" s="229" t="s">
        <v>781</v>
      </c>
      <c r="AS170" s="367" t="str">
        <f>IF(ISERROR(VLOOKUP($A170,'RAB Cat Lookup'!$B$4:$E$351,2,FALSE))=TRUE,"Unallocated",VLOOKUP($A170,'RAB Cat Lookup'!$B$4:$E$351,2,FALSE))</f>
        <v>Std</v>
      </c>
      <c r="AT170" s="367" t="str">
        <f>IF(ISERROR(VLOOKUP($A170,'RAB Cat Lookup'!$B$4:$E$351,4,FALSE))=TRUE,"Unallocated",VLOOKUP($A170,'RAB Cat Lookup'!$B$4:$E$351,4,FALSE))</f>
        <v>Substations</v>
      </c>
      <c r="AU170" s="121" t="str">
        <f t="shared" si="22"/>
        <v/>
      </c>
    </row>
    <row r="171" spans="1:47" x14ac:dyDescent="0.25">
      <c r="A171" s="217" t="s">
        <v>143</v>
      </c>
      <c r="B171" s="217" t="s">
        <v>317</v>
      </c>
      <c r="C171" s="123" t="s">
        <v>516</v>
      </c>
      <c r="D171" s="218">
        <f>S171/Config!A$40</f>
        <v>0</v>
      </c>
      <c r="E171" s="219">
        <f>T171/Config!B$40</f>
        <v>0</v>
      </c>
      <c r="F171" s="219">
        <f>U171/Config!C$40</f>
        <v>0</v>
      </c>
      <c r="G171" s="219">
        <f>V171/Config!D$40</f>
        <v>0</v>
      </c>
      <c r="H171" s="219">
        <f>W171/Config!E$40</f>
        <v>0</v>
      </c>
      <c r="I171" s="220">
        <v>0</v>
      </c>
      <c r="J171" s="220">
        <v>0</v>
      </c>
      <c r="K171" s="220">
        <v>0</v>
      </c>
      <c r="L171" s="220">
        <v>3000000</v>
      </c>
      <c r="M171" s="220">
        <v>0</v>
      </c>
      <c r="N171" s="220">
        <v>0</v>
      </c>
      <c r="O171" s="220">
        <v>0</v>
      </c>
      <c r="P171" s="220">
        <v>0</v>
      </c>
      <c r="Q171" s="220">
        <v>0</v>
      </c>
      <c r="R171" s="221">
        <v>0</v>
      </c>
      <c r="S171" s="222">
        <v>0</v>
      </c>
      <c r="T171" s="223">
        <v>0</v>
      </c>
      <c r="U171" s="223">
        <v>0</v>
      </c>
      <c r="V171" s="223">
        <v>0</v>
      </c>
      <c r="W171" s="223">
        <v>0</v>
      </c>
      <c r="X171" s="224">
        <f>I171*Config!F$40</f>
        <v>0</v>
      </c>
      <c r="Y171" s="224">
        <f>J171*Config!G$40</f>
        <v>0</v>
      </c>
      <c r="Z171" s="224">
        <f>K171*Config!H$40</f>
        <v>0</v>
      </c>
      <c r="AA171" s="224">
        <f>L171*Config!I$40</f>
        <v>3311438.6718749991</v>
      </c>
      <c r="AB171" s="224">
        <f>M171*Config!J$40</f>
        <v>0</v>
      </c>
      <c r="AC171" s="224">
        <f>N171*Config!K$40</f>
        <v>0</v>
      </c>
      <c r="AD171" s="224">
        <f>O171*Config!L$40</f>
        <v>0</v>
      </c>
      <c r="AE171" s="224">
        <f>P171*Config!M$40</f>
        <v>0</v>
      </c>
      <c r="AF171" s="224">
        <f>Q171*Config!N$40</f>
        <v>0</v>
      </c>
      <c r="AG171" s="225">
        <f>R171*Config!O$40</f>
        <v>0</v>
      </c>
      <c r="AH171" s="226">
        <f t="shared" si="16"/>
        <v>3000000</v>
      </c>
      <c r="AI171" s="220">
        <f t="shared" si="17"/>
        <v>3000000</v>
      </c>
      <c r="AJ171" s="224">
        <f t="shared" si="18"/>
        <v>3311438.6718749991</v>
      </c>
      <c r="AK171" s="225">
        <f t="shared" si="19"/>
        <v>3311438.6718749991</v>
      </c>
      <c r="AL171" s="227">
        <f>IF(OR(SUM(X171:AG171)&lt;&gt;0,A171="EH"),INDEX(CASH!$B:$B,MATCH(A171,CASH!$A:$A,0)),"")</f>
        <v>40</v>
      </c>
      <c r="AM171" s="122">
        <f>AL171*VLOOKUP(C171,Config!$A$3:$C$9,3,FALSE)</f>
        <v>400</v>
      </c>
      <c r="AN171" s="228">
        <f t="shared" si="20"/>
        <v>0.99709188391561188</v>
      </c>
      <c r="AO171" s="122" t="str">
        <f>IF(ISERROR(VLOOKUP(A171,Config!$A$12:$A$32,1,FALSE)),LEFT(A171,2),"PRL")</f>
        <v>PRL</v>
      </c>
      <c r="AP171" s="122" t="str">
        <f t="shared" si="21"/>
        <v>PR430</v>
      </c>
      <c r="AQ171" s="163" t="s">
        <v>881</v>
      </c>
      <c r="AR171" s="229" t="s">
        <v>781</v>
      </c>
      <c r="AS171" s="367" t="str">
        <f>IF(ISERROR(VLOOKUP($A171,'RAB Cat Lookup'!$B$4:$E$351,2,FALSE))=TRUE,"Unallocated",VLOOKUP($A171,'RAB Cat Lookup'!$B$4:$E$351,2,FALSE))</f>
        <v>Std</v>
      </c>
      <c r="AT171" s="367" t="str">
        <f>IF(ISERROR(VLOOKUP($A171,'RAB Cat Lookup'!$B$4:$E$351,4,FALSE))=TRUE,"Unallocated",VLOOKUP($A171,'RAB Cat Lookup'!$B$4:$E$351,4,FALSE))</f>
        <v>Land</v>
      </c>
      <c r="AU171" s="121" t="str">
        <f t="shared" si="22"/>
        <v/>
      </c>
    </row>
    <row r="172" spans="1:47" x14ac:dyDescent="0.25">
      <c r="A172" s="217" t="s">
        <v>144</v>
      </c>
      <c r="B172" s="217" t="s">
        <v>318</v>
      </c>
      <c r="C172" s="123" t="s">
        <v>516</v>
      </c>
      <c r="D172" s="218">
        <f>S172/Config!A$40</f>
        <v>0</v>
      </c>
      <c r="E172" s="219">
        <f>T172/Config!B$40</f>
        <v>0</v>
      </c>
      <c r="F172" s="219">
        <f>U172/Config!C$40</f>
        <v>0</v>
      </c>
      <c r="G172" s="219">
        <f>V172/Config!D$40</f>
        <v>0</v>
      </c>
      <c r="H172" s="219">
        <f>W172/Config!E$40</f>
        <v>0</v>
      </c>
      <c r="I172" s="220">
        <v>0</v>
      </c>
      <c r="J172" s="220">
        <v>0</v>
      </c>
      <c r="K172" s="220">
        <v>0</v>
      </c>
      <c r="L172" s="220">
        <v>0</v>
      </c>
      <c r="M172" s="220">
        <v>3000000</v>
      </c>
      <c r="N172" s="220">
        <v>0</v>
      </c>
      <c r="O172" s="220">
        <v>0</v>
      </c>
      <c r="P172" s="220">
        <v>0</v>
      </c>
      <c r="Q172" s="220">
        <v>0</v>
      </c>
      <c r="R172" s="221">
        <v>0</v>
      </c>
      <c r="S172" s="222">
        <v>0</v>
      </c>
      <c r="T172" s="223">
        <v>0</v>
      </c>
      <c r="U172" s="223">
        <v>0</v>
      </c>
      <c r="V172" s="223">
        <v>0</v>
      </c>
      <c r="W172" s="223">
        <v>0</v>
      </c>
      <c r="X172" s="224">
        <f>I172*Config!F$40</f>
        <v>0</v>
      </c>
      <c r="Y172" s="224">
        <f>J172*Config!G$40</f>
        <v>0</v>
      </c>
      <c r="Z172" s="224">
        <f>K172*Config!H$40</f>
        <v>0</v>
      </c>
      <c r="AA172" s="224">
        <f>L172*Config!I$40</f>
        <v>0</v>
      </c>
      <c r="AB172" s="224">
        <f>M172*Config!J$40</f>
        <v>3394224.6386718741</v>
      </c>
      <c r="AC172" s="224">
        <f>N172*Config!K$40</f>
        <v>0</v>
      </c>
      <c r="AD172" s="224">
        <f>O172*Config!L$40</f>
        <v>0</v>
      </c>
      <c r="AE172" s="224">
        <f>P172*Config!M$40</f>
        <v>0</v>
      </c>
      <c r="AF172" s="224">
        <f>Q172*Config!N$40</f>
        <v>0</v>
      </c>
      <c r="AG172" s="225">
        <f>R172*Config!O$40</f>
        <v>0</v>
      </c>
      <c r="AH172" s="226">
        <f t="shared" si="16"/>
        <v>3000000</v>
      </c>
      <c r="AI172" s="220">
        <f t="shared" si="17"/>
        <v>3000000</v>
      </c>
      <c r="AJ172" s="224">
        <f t="shared" si="18"/>
        <v>3394224.6386718741</v>
      </c>
      <c r="AK172" s="225">
        <f t="shared" si="19"/>
        <v>3394224.6386718741</v>
      </c>
      <c r="AL172" s="227">
        <f>IF(OR(SUM(X172:AG172)&lt;&gt;0,A172="EH"),INDEX(CASH!$B:$B,MATCH(A172,CASH!$A:$A,0)),"")</f>
        <v>40</v>
      </c>
      <c r="AM172" s="122">
        <f>AL172*VLOOKUP(C172,Config!$A$3:$C$9,3,FALSE)</f>
        <v>400</v>
      </c>
      <c r="AN172" s="228">
        <f t="shared" si="20"/>
        <v>0.99709188391561188</v>
      </c>
      <c r="AO172" s="122" t="str">
        <f>IF(ISERROR(VLOOKUP(A172,Config!$A$12:$A$32,1,FALSE)),LEFT(A172,2),"PRL")</f>
        <v>PRL</v>
      </c>
      <c r="AP172" s="122" t="str">
        <f t="shared" si="21"/>
        <v>PR432</v>
      </c>
      <c r="AQ172" s="163" t="s">
        <v>881</v>
      </c>
      <c r="AR172" s="229" t="s">
        <v>781</v>
      </c>
      <c r="AS172" s="367" t="str">
        <f>IF(ISERROR(VLOOKUP($A172,'RAB Cat Lookup'!$B$4:$E$351,2,FALSE))=TRUE,"Unallocated",VLOOKUP($A172,'RAB Cat Lookup'!$B$4:$E$351,2,FALSE))</f>
        <v>Std</v>
      </c>
      <c r="AT172" s="367" t="str">
        <f>IF(ISERROR(VLOOKUP($A172,'RAB Cat Lookup'!$B$4:$E$351,4,FALSE))=TRUE,"Unallocated",VLOOKUP($A172,'RAB Cat Lookup'!$B$4:$E$351,4,FALSE))</f>
        <v>Land</v>
      </c>
      <c r="AU172" s="121" t="str">
        <f t="shared" si="22"/>
        <v/>
      </c>
    </row>
    <row r="173" spans="1:47" x14ac:dyDescent="0.25">
      <c r="A173" s="217" t="s">
        <v>896</v>
      </c>
      <c r="B173" s="217" t="s">
        <v>907</v>
      </c>
      <c r="C173" s="123" t="s">
        <v>514</v>
      </c>
      <c r="D173" s="218">
        <f>S173/Config!A$40</f>
        <v>0</v>
      </c>
      <c r="E173" s="219">
        <f>T173/Config!B$40</f>
        <v>0</v>
      </c>
      <c r="F173" s="219">
        <f>U173/Config!C$40</f>
        <v>0</v>
      </c>
      <c r="G173" s="219">
        <f>V173/Config!D$40</f>
        <v>0</v>
      </c>
      <c r="H173" s="219">
        <f>W173/Config!E$40</f>
        <v>0</v>
      </c>
      <c r="I173" s="220">
        <v>0</v>
      </c>
      <c r="J173" s="220">
        <v>0</v>
      </c>
      <c r="K173" s="220">
        <v>0</v>
      </c>
      <c r="L173" s="220">
        <v>0</v>
      </c>
      <c r="M173" s="220">
        <v>0</v>
      </c>
      <c r="N173" s="220">
        <v>0</v>
      </c>
      <c r="O173" s="220">
        <v>0</v>
      </c>
      <c r="P173" s="220">
        <v>0</v>
      </c>
      <c r="Q173" s="220">
        <v>0</v>
      </c>
      <c r="R173" s="221">
        <v>10000000</v>
      </c>
      <c r="S173" s="222">
        <v>0</v>
      </c>
      <c r="T173" s="223">
        <v>0</v>
      </c>
      <c r="U173" s="223">
        <v>0</v>
      </c>
      <c r="V173" s="223">
        <v>0</v>
      </c>
      <c r="W173" s="223">
        <v>0</v>
      </c>
      <c r="X173" s="224">
        <f>I173*Config!F$40</f>
        <v>0</v>
      </c>
      <c r="Y173" s="224">
        <f>J173*Config!G$40</f>
        <v>0</v>
      </c>
      <c r="Z173" s="224">
        <f>K173*Config!H$40</f>
        <v>0</v>
      </c>
      <c r="AA173" s="224">
        <f>L173*Config!I$40</f>
        <v>0</v>
      </c>
      <c r="AB173" s="224">
        <f>M173*Config!J$40</f>
        <v>0</v>
      </c>
      <c r="AC173" s="224">
        <f>N173*Config!K$40</f>
        <v>0</v>
      </c>
      <c r="AD173" s="224">
        <f>O173*Config!L$40</f>
        <v>0</v>
      </c>
      <c r="AE173" s="224">
        <f>P173*Config!M$40</f>
        <v>0</v>
      </c>
      <c r="AF173" s="224">
        <f>Q173*Config!N$40</f>
        <v>0</v>
      </c>
      <c r="AG173" s="225">
        <f>R173*Config!O$40</f>
        <v>12800845.44196357</v>
      </c>
      <c r="AH173" s="226">
        <f t="shared" si="16"/>
        <v>0</v>
      </c>
      <c r="AI173" s="220">
        <f t="shared" si="17"/>
        <v>10000000</v>
      </c>
      <c r="AJ173" s="224">
        <f t="shared" si="18"/>
        <v>0</v>
      </c>
      <c r="AK173" s="225">
        <f t="shared" si="19"/>
        <v>12800845.44196357</v>
      </c>
      <c r="AL173" s="227">
        <f>IF(OR(SUM(X173:AG173)&lt;&gt;0,A173="EH"),INDEX(CASH!$B:$B,MATCH(A173,CASH!$A:$A,0)),"")</f>
        <v>160</v>
      </c>
      <c r="AM173" s="122">
        <f>AL173*VLOOKUP(C173,Config!$A$3:$C$9,3,FALSE)</f>
        <v>800</v>
      </c>
      <c r="AN173" s="228">
        <f t="shared" si="20"/>
        <v>0.99136404334764228</v>
      </c>
      <c r="AO173" s="122" t="str">
        <f>IF(ISERROR(VLOOKUP(A173,Config!$A$12:$A$32,1,FALSE)),LEFT(A173,2),"PRL")</f>
        <v>PR</v>
      </c>
      <c r="AP173" s="122" t="str">
        <f t="shared" si="21"/>
        <v>PR433</v>
      </c>
      <c r="AQ173" s="163" t="s">
        <v>881</v>
      </c>
      <c r="AR173" s="229" t="s">
        <v>781</v>
      </c>
      <c r="AS173" s="367" t="str">
        <f>IF(ISERROR(VLOOKUP($A173,'RAB Cat Lookup'!$B$4:$E$351,2,FALSE))=TRUE,"Unallocated",VLOOKUP($A173,'RAB Cat Lookup'!$B$4:$E$351,2,FALSE))</f>
        <v>Unallocated</v>
      </c>
      <c r="AT173" s="367" t="str">
        <f>IF(ISERROR(VLOOKUP($A173,'RAB Cat Lookup'!$B$4:$E$351,4,FALSE))=TRUE,"Unallocated",VLOOKUP($A173,'RAB Cat Lookup'!$B$4:$E$351,4,FALSE))</f>
        <v>Unallocated</v>
      </c>
      <c r="AU173" s="121" t="str">
        <f t="shared" si="22"/>
        <v/>
      </c>
    </row>
    <row r="174" spans="1:47" x14ac:dyDescent="0.25">
      <c r="A174" s="217" t="s">
        <v>381</v>
      </c>
      <c r="B174" s="217" t="s">
        <v>562</v>
      </c>
      <c r="C174" s="123" t="s">
        <v>513</v>
      </c>
      <c r="D174" s="218">
        <f>S174/Config!A$40</f>
        <v>1024524.4101627147</v>
      </c>
      <c r="E174" s="219">
        <f>T174/Config!B$40</f>
        <v>44159.020044375007</v>
      </c>
      <c r="F174" s="219">
        <f>U174/Config!C$40</f>
        <v>0</v>
      </c>
      <c r="G174" s="219">
        <f>V174/Config!D$40</f>
        <v>0</v>
      </c>
      <c r="H174" s="219">
        <f>W174/Config!E$40</f>
        <v>0</v>
      </c>
      <c r="I174" s="220">
        <v>0</v>
      </c>
      <c r="J174" s="220">
        <v>0</v>
      </c>
      <c r="K174" s="220">
        <v>0</v>
      </c>
      <c r="L174" s="220">
        <v>0</v>
      </c>
      <c r="M174" s="220">
        <v>0</v>
      </c>
      <c r="N174" s="220">
        <v>0</v>
      </c>
      <c r="O174" s="220">
        <v>0</v>
      </c>
      <c r="P174" s="220">
        <v>0</v>
      </c>
      <c r="Q174" s="220">
        <v>0</v>
      </c>
      <c r="R174" s="221">
        <v>0</v>
      </c>
      <c r="S174" s="222">
        <v>928168.55</v>
      </c>
      <c r="T174" s="223">
        <v>41006.040000000015</v>
      </c>
      <c r="U174" s="223">
        <v>0</v>
      </c>
      <c r="V174" s="223">
        <v>0</v>
      </c>
      <c r="W174" s="223">
        <v>0</v>
      </c>
      <c r="X174" s="224">
        <f>I174*Config!F$40</f>
        <v>0</v>
      </c>
      <c r="Y174" s="224">
        <f>J174*Config!G$40</f>
        <v>0</v>
      </c>
      <c r="Z174" s="224">
        <f>K174*Config!H$40</f>
        <v>0</v>
      </c>
      <c r="AA174" s="224">
        <f>L174*Config!I$40</f>
        <v>0</v>
      </c>
      <c r="AB174" s="224">
        <f>M174*Config!J$40</f>
        <v>0</v>
      </c>
      <c r="AC174" s="224">
        <f>N174*Config!K$40</f>
        <v>0</v>
      </c>
      <c r="AD174" s="224">
        <f>O174*Config!L$40</f>
        <v>0</v>
      </c>
      <c r="AE174" s="224">
        <f>P174*Config!M$40</f>
        <v>0</v>
      </c>
      <c r="AF174" s="224">
        <f>Q174*Config!N$40</f>
        <v>0</v>
      </c>
      <c r="AG174" s="225">
        <f>R174*Config!O$40</f>
        <v>0</v>
      </c>
      <c r="AH174" s="226">
        <f t="shared" si="16"/>
        <v>0</v>
      </c>
      <c r="AI174" s="220">
        <f t="shared" si="17"/>
        <v>0</v>
      </c>
      <c r="AJ174" s="224">
        <f t="shared" si="18"/>
        <v>0</v>
      </c>
      <c r="AK174" s="225">
        <f t="shared" si="19"/>
        <v>0</v>
      </c>
      <c r="AL174" s="227" t="str">
        <f>IF(OR(SUM(X174:AG174)&lt;&gt;0,A174="EH"),INDEX(CASH!$B:$B,MATCH(A174,CASH!$A:$A,0)),"")</f>
        <v/>
      </c>
      <c r="AM174" s="230">
        <v>4950</v>
      </c>
      <c r="AN174" s="228">
        <f t="shared" si="20"/>
        <v>0.12479849538211955</v>
      </c>
      <c r="AO174" s="122" t="str">
        <f>IF(ISERROR(VLOOKUP(A174,Config!$A$12:$A$32,1,FALSE)),LEFT(A174,2),"PRL")</f>
        <v>PRL</v>
      </c>
      <c r="AP174" s="122" t="str">
        <f t="shared" si="21"/>
        <v>PR434</v>
      </c>
      <c r="AQ174" s="163" t="s">
        <v>881</v>
      </c>
      <c r="AR174" s="229" t="s">
        <v>781</v>
      </c>
      <c r="AS174" s="367" t="str">
        <f>IF(ISERROR(VLOOKUP($A174,'RAB Cat Lookup'!$B$4:$E$351,2,FALSE))=TRUE,"Unallocated",VLOOKUP($A174,'RAB Cat Lookup'!$B$4:$E$351,2,FALSE))</f>
        <v>Unallocated</v>
      </c>
      <c r="AT174" s="367" t="str">
        <f>IF(ISERROR(VLOOKUP($A174,'RAB Cat Lookup'!$B$4:$E$351,4,FALSE))=TRUE,"Unallocated",VLOOKUP($A174,'RAB Cat Lookup'!$B$4:$E$351,4,FALSE))</f>
        <v>Unallocated</v>
      </c>
      <c r="AU174" s="121" t="str">
        <f t="shared" si="22"/>
        <v/>
      </c>
    </row>
    <row r="175" spans="1:47" x14ac:dyDescent="0.25">
      <c r="A175" s="217" t="s">
        <v>122</v>
      </c>
      <c r="B175" s="217" t="s">
        <v>319</v>
      </c>
      <c r="C175" s="123" t="s">
        <v>514</v>
      </c>
      <c r="D175" s="218">
        <f>S175/Config!A$40</f>
        <v>0</v>
      </c>
      <c r="E175" s="219">
        <f>T175/Config!B$40</f>
        <v>0</v>
      </c>
      <c r="F175" s="219">
        <f>U175/Config!C$40</f>
        <v>0</v>
      </c>
      <c r="G175" s="219">
        <f>V175/Config!D$40</f>
        <v>0</v>
      </c>
      <c r="H175" s="219">
        <f>W175/Config!E$40</f>
        <v>0</v>
      </c>
      <c r="I175" s="220">
        <v>0</v>
      </c>
      <c r="J175" s="220">
        <v>0</v>
      </c>
      <c r="K175" s="220">
        <v>0</v>
      </c>
      <c r="L175" s="220">
        <v>0</v>
      </c>
      <c r="M175" s="220">
        <v>0</v>
      </c>
      <c r="N175" s="220">
        <v>0</v>
      </c>
      <c r="O175" s="220">
        <v>0</v>
      </c>
      <c r="P175" s="220">
        <v>4291200</v>
      </c>
      <c r="Q175" s="220">
        <v>8582400</v>
      </c>
      <c r="R175" s="221">
        <v>8582400</v>
      </c>
      <c r="S175" s="222">
        <v>0</v>
      </c>
      <c r="T175" s="223">
        <v>0</v>
      </c>
      <c r="U175" s="223">
        <v>0</v>
      </c>
      <c r="V175" s="223">
        <v>0</v>
      </c>
      <c r="W175" s="223">
        <v>0</v>
      </c>
      <c r="X175" s="224">
        <f>I175*Config!F$40</f>
        <v>0</v>
      </c>
      <c r="Y175" s="224">
        <f>J175*Config!G$40</f>
        <v>0</v>
      </c>
      <c r="Z175" s="224">
        <f>K175*Config!H$40</f>
        <v>0</v>
      </c>
      <c r="AA175" s="224">
        <f>L175*Config!I$40</f>
        <v>0</v>
      </c>
      <c r="AB175" s="224">
        <f>M175*Config!J$40</f>
        <v>0</v>
      </c>
      <c r="AC175" s="224">
        <f>N175*Config!K$40</f>
        <v>0</v>
      </c>
      <c r="AD175" s="224">
        <f>O175*Config!L$40</f>
        <v>0</v>
      </c>
      <c r="AE175" s="224">
        <f>P175*Config!M$40</f>
        <v>5228410.5137945591</v>
      </c>
      <c r="AF175" s="224">
        <f>Q175*Config!N$40</f>
        <v>10718241.553278843</v>
      </c>
      <c r="AG175" s="225">
        <f>R175*Config!O$40</f>
        <v>10986197.592110815</v>
      </c>
      <c r="AH175" s="226">
        <f t="shared" si="16"/>
        <v>0</v>
      </c>
      <c r="AI175" s="220">
        <f t="shared" si="17"/>
        <v>21456000</v>
      </c>
      <c r="AJ175" s="224">
        <f t="shared" si="18"/>
        <v>0</v>
      </c>
      <c r="AK175" s="225">
        <f t="shared" si="19"/>
        <v>26932849.659184217</v>
      </c>
      <c r="AL175" s="227">
        <f>IF(OR(SUM(X175:AG175)&lt;&gt;0,A175="EH"),INDEX(CASH!$B:$B,MATCH(A175,CASH!$A:$A,0)),"")</f>
        <v>140</v>
      </c>
      <c r="AM175" s="122">
        <f>AL175*VLOOKUP(C175,Config!$A$3:$C$9,3,FALSE)</f>
        <v>700</v>
      </c>
      <c r="AN175" s="228">
        <f t="shared" si="20"/>
        <v>0.99191803381762</v>
      </c>
      <c r="AO175" s="122" t="str">
        <f>IF(ISERROR(VLOOKUP(A175,Config!$A$12:$A$32,1,FALSE)),LEFT(A175,2),"PRL")</f>
        <v>PR</v>
      </c>
      <c r="AP175" s="122" t="str">
        <f t="shared" si="21"/>
        <v>PR435</v>
      </c>
      <c r="AQ175" s="163" t="s">
        <v>881</v>
      </c>
      <c r="AR175" s="229" t="s">
        <v>781</v>
      </c>
      <c r="AS175" s="367" t="str">
        <f>IF(ISERROR(VLOOKUP($A175,'RAB Cat Lookup'!$B$4:$E$351,2,FALSE))=TRUE,"Unallocated",VLOOKUP($A175,'RAB Cat Lookup'!$B$4:$E$351,2,FALSE))</f>
        <v>Std</v>
      </c>
      <c r="AT175" s="367" t="str">
        <f>IF(ISERROR(VLOOKUP($A175,'RAB Cat Lookup'!$B$4:$E$351,4,FALSE))=TRUE,"Unallocated",VLOOKUP($A175,'RAB Cat Lookup'!$B$4:$E$351,4,FALSE))</f>
        <v>Substations</v>
      </c>
      <c r="AU175" s="121" t="str">
        <f t="shared" si="22"/>
        <v/>
      </c>
    </row>
    <row r="176" spans="1:47" x14ac:dyDescent="0.25">
      <c r="A176" s="217" t="s">
        <v>145</v>
      </c>
      <c r="B176" s="217" t="s">
        <v>563</v>
      </c>
      <c r="C176" s="123" t="s">
        <v>513</v>
      </c>
      <c r="D176" s="218">
        <f>S176/Config!A$40</f>
        <v>5519.0644531249982</v>
      </c>
      <c r="E176" s="219">
        <f>T176/Config!B$40</f>
        <v>0</v>
      </c>
      <c r="F176" s="219">
        <f>U176/Config!C$40</f>
        <v>140723.5491875</v>
      </c>
      <c r="G176" s="219">
        <f>V176/Config!D$40</f>
        <v>0</v>
      </c>
      <c r="H176" s="219">
        <f>W176/Config!E$40</f>
        <v>0</v>
      </c>
      <c r="I176" s="220">
        <v>653024</v>
      </c>
      <c r="J176" s="220">
        <v>0</v>
      </c>
      <c r="K176" s="220">
        <v>0</v>
      </c>
      <c r="L176" s="220">
        <v>0</v>
      </c>
      <c r="M176" s="220">
        <v>0</v>
      </c>
      <c r="N176" s="220">
        <v>0</v>
      </c>
      <c r="O176" s="220">
        <v>0</v>
      </c>
      <c r="P176" s="220">
        <v>0</v>
      </c>
      <c r="Q176" s="220">
        <v>0</v>
      </c>
      <c r="R176" s="221">
        <v>0</v>
      </c>
      <c r="S176" s="222">
        <v>5000</v>
      </c>
      <c r="T176" s="223">
        <v>0</v>
      </c>
      <c r="U176" s="223">
        <v>133942.70000000001</v>
      </c>
      <c r="V176" s="223">
        <v>0</v>
      </c>
      <c r="W176" s="223">
        <v>0</v>
      </c>
      <c r="X176" s="224">
        <f>I176*Config!F$40</f>
        <v>669349.6</v>
      </c>
      <c r="Y176" s="224">
        <f>J176*Config!G$40</f>
        <v>0</v>
      </c>
      <c r="Z176" s="224">
        <f>K176*Config!H$40</f>
        <v>0</v>
      </c>
      <c r="AA176" s="224">
        <f>L176*Config!I$40</f>
        <v>0</v>
      </c>
      <c r="AB176" s="224">
        <f>M176*Config!J$40</f>
        <v>0</v>
      </c>
      <c r="AC176" s="224">
        <f>N176*Config!K$40</f>
        <v>0</v>
      </c>
      <c r="AD176" s="224">
        <f>O176*Config!L$40</f>
        <v>0</v>
      </c>
      <c r="AE176" s="224">
        <f>P176*Config!M$40</f>
        <v>0</v>
      </c>
      <c r="AF176" s="224">
        <f>Q176*Config!N$40</f>
        <v>0</v>
      </c>
      <c r="AG176" s="225">
        <f>R176*Config!O$40</f>
        <v>0</v>
      </c>
      <c r="AH176" s="226">
        <f t="shared" si="16"/>
        <v>653024</v>
      </c>
      <c r="AI176" s="220">
        <f t="shared" si="17"/>
        <v>653024</v>
      </c>
      <c r="AJ176" s="224">
        <f t="shared" si="18"/>
        <v>669349.6</v>
      </c>
      <c r="AK176" s="225">
        <f t="shared" si="19"/>
        <v>669349.6</v>
      </c>
      <c r="AL176" s="227">
        <f>IF(OR(SUM(X176:AG176)&lt;&gt;0,A176="EH"),INDEX(CASH!$B:$B,MATCH(A176,CASH!$A:$A,0)),"")</f>
        <v>240</v>
      </c>
      <c r="AM176" s="230">
        <v>3600</v>
      </c>
      <c r="AN176" s="228">
        <f t="shared" si="20"/>
        <v>0.42422542822249787</v>
      </c>
      <c r="AO176" s="122" t="str">
        <f>IF(ISERROR(VLOOKUP(A176,Config!$A$12:$A$32,1,FALSE)),LEFT(A176,2),"PRL")</f>
        <v>PRL</v>
      </c>
      <c r="AP176" s="122" t="str">
        <f t="shared" si="21"/>
        <v>PR436</v>
      </c>
      <c r="AQ176" s="163" t="s">
        <v>881</v>
      </c>
      <c r="AR176" s="229" t="s">
        <v>781</v>
      </c>
      <c r="AS176" s="367" t="str">
        <f>IF(ISERROR(VLOOKUP($A176,'RAB Cat Lookup'!$B$4:$E$351,2,FALSE))=TRUE,"Unallocated",VLOOKUP($A176,'RAB Cat Lookup'!$B$4:$E$351,2,FALSE))</f>
        <v>Std</v>
      </c>
      <c r="AT176" s="367" t="str">
        <f>IF(ISERROR(VLOOKUP($A176,'RAB Cat Lookup'!$B$4:$E$351,4,FALSE))=TRUE,"Unallocated",VLOOKUP($A176,'RAB Cat Lookup'!$B$4:$E$351,4,FALSE))</f>
        <v>Land</v>
      </c>
      <c r="AU176" s="121" t="str">
        <f t="shared" si="22"/>
        <v/>
      </c>
    </row>
    <row r="177" spans="1:47" x14ac:dyDescent="0.25">
      <c r="A177" s="217" t="s">
        <v>123</v>
      </c>
      <c r="B177" s="217" t="s">
        <v>852</v>
      </c>
      <c r="C177" s="123" t="s">
        <v>513</v>
      </c>
      <c r="D177" s="218">
        <f>S177/Config!A$40</f>
        <v>0</v>
      </c>
      <c r="E177" s="219">
        <f>T177/Config!B$40</f>
        <v>321.69953640624999</v>
      </c>
      <c r="F177" s="219">
        <f>U177/Config!C$40</f>
        <v>60244.339893749995</v>
      </c>
      <c r="G177" s="219">
        <f>V177/Config!D$40</f>
        <v>3754127.1159999999</v>
      </c>
      <c r="H177" s="219">
        <f>W177/Config!E$40</f>
        <v>239162</v>
      </c>
      <c r="I177" s="220">
        <v>0</v>
      </c>
      <c r="J177" s="220">
        <v>0</v>
      </c>
      <c r="K177" s="220">
        <v>0</v>
      </c>
      <c r="L177" s="220">
        <v>0</v>
      </c>
      <c r="M177" s="220">
        <v>0</v>
      </c>
      <c r="N177" s="220">
        <v>0</v>
      </c>
      <c r="O177" s="220">
        <v>0</v>
      </c>
      <c r="P177" s="220">
        <v>0</v>
      </c>
      <c r="Q177" s="220">
        <v>0</v>
      </c>
      <c r="R177" s="221">
        <v>0</v>
      </c>
      <c r="S177" s="222">
        <v>0</v>
      </c>
      <c r="T177" s="223">
        <v>298.73</v>
      </c>
      <c r="U177" s="223">
        <v>57341.43</v>
      </c>
      <c r="V177" s="223">
        <v>3662563.04</v>
      </c>
      <c r="W177" s="223">
        <v>239162</v>
      </c>
      <c r="X177" s="224">
        <f>I177*Config!F$40</f>
        <v>0</v>
      </c>
      <c r="Y177" s="224">
        <f>J177*Config!G$40</f>
        <v>0</v>
      </c>
      <c r="Z177" s="224">
        <f>K177*Config!H$40</f>
        <v>0</v>
      </c>
      <c r="AA177" s="224">
        <f>L177*Config!I$40</f>
        <v>0</v>
      </c>
      <c r="AB177" s="224">
        <f>M177*Config!J$40</f>
        <v>0</v>
      </c>
      <c r="AC177" s="224">
        <f>N177*Config!K$40</f>
        <v>0</v>
      </c>
      <c r="AD177" s="224">
        <f>O177*Config!L$40</f>
        <v>0</v>
      </c>
      <c r="AE177" s="224">
        <f>P177*Config!M$40</f>
        <v>0</v>
      </c>
      <c r="AF177" s="224">
        <f>Q177*Config!N$40</f>
        <v>0</v>
      </c>
      <c r="AG177" s="225">
        <f>R177*Config!O$40</f>
        <v>0</v>
      </c>
      <c r="AH177" s="226">
        <f t="shared" si="16"/>
        <v>0</v>
      </c>
      <c r="AI177" s="220">
        <f t="shared" si="17"/>
        <v>0</v>
      </c>
      <c r="AJ177" s="224">
        <f t="shared" si="18"/>
        <v>0</v>
      </c>
      <c r="AK177" s="225">
        <f t="shared" si="19"/>
        <v>0</v>
      </c>
      <c r="AL177" s="227" t="str">
        <f>IF(OR(SUM(X177:AG177)&lt;&gt;0,A177="EH"),INDEX(CASH!$B:$B,MATCH(A177,CASH!$A:$A,0)),"")</f>
        <v/>
      </c>
      <c r="AM177" s="230">
        <v>2400</v>
      </c>
      <c r="AN177" s="228">
        <f t="shared" si="20"/>
        <v>0.69318625244447352</v>
      </c>
      <c r="AO177" s="122" t="str">
        <f>IF(ISERROR(VLOOKUP(A177,Config!$A$12:$A$32,1,FALSE)),LEFT(A177,2),"PRL")</f>
        <v>PR</v>
      </c>
      <c r="AP177" s="122" t="str">
        <f t="shared" si="21"/>
        <v>PR437</v>
      </c>
      <c r="AQ177" s="163" t="s">
        <v>881</v>
      </c>
      <c r="AR177" s="229" t="s">
        <v>781</v>
      </c>
      <c r="AS177" s="367" t="str">
        <f>IF(ISERROR(VLOOKUP($A177,'RAB Cat Lookup'!$B$4:$E$351,2,FALSE))=TRUE,"Unallocated",VLOOKUP($A177,'RAB Cat Lookup'!$B$4:$E$351,2,FALSE))</f>
        <v>Std</v>
      </c>
      <c r="AT177" s="367" t="str">
        <f>IF(ISERROR(VLOOKUP($A177,'RAB Cat Lookup'!$B$4:$E$351,4,FALSE))=TRUE,"Unallocated",VLOOKUP($A177,'RAB Cat Lookup'!$B$4:$E$351,4,FALSE))</f>
        <v>Substations</v>
      </c>
      <c r="AU177" s="121" t="str">
        <f t="shared" si="22"/>
        <v/>
      </c>
    </row>
    <row r="178" spans="1:47" x14ac:dyDescent="0.25">
      <c r="A178" s="217" t="s">
        <v>146</v>
      </c>
      <c r="B178" s="217" t="s">
        <v>320</v>
      </c>
      <c r="C178" s="123" t="s">
        <v>516</v>
      </c>
      <c r="D178" s="218">
        <f>S178/Config!A$40</f>
        <v>0</v>
      </c>
      <c r="E178" s="219">
        <f>T178/Config!B$40</f>
        <v>0</v>
      </c>
      <c r="F178" s="219">
        <f>U178/Config!C$40</f>
        <v>0</v>
      </c>
      <c r="G178" s="219">
        <f>V178/Config!D$40</f>
        <v>0</v>
      </c>
      <c r="H178" s="219">
        <f>W178/Config!E$40</f>
        <v>0</v>
      </c>
      <c r="I178" s="220">
        <v>0</v>
      </c>
      <c r="J178" s="220">
        <v>0</v>
      </c>
      <c r="K178" s="220">
        <v>3500000</v>
      </c>
      <c r="L178" s="220">
        <v>0</v>
      </c>
      <c r="M178" s="220">
        <v>0</v>
      </c>
      <c r="N178" s="220">
        <v>0</v>
      </c>
      <c r="O178" s="220">
        <v>0</v>
      </c>
      <c r="P178" s="220">
        <v>0</v>
      </c>
      <c r="Q178" s="220">
        <v>0</v>
      </c>
      <c r="R178" s="221">
        <v>0</v>
      </c>
      <c r="S178" s="222">
        <v>0</v>
      </c>
      <c r="T178" s="223">
        <v>0</v>
      </c>
      <c r="U178" s="223">
        <v>0</v>
      </c>
      <c r="V178" s="223">
        <v>0</v>
      </c>
      <c r="W178" s="223">
        <v>0</v>
      </c>
      <c r="X178" s="224">
        <f>I178*Config!F$40</f>
        <v>0</v>
      </c>
      <c r="Y178" s="224">
        <f>J178*Config!G$40</f>
        <v>0</v>
      </c>
      <c r="Z178" s="224">
        <f>K178*Config!H$40</f>
        <v>3769117.1874999995</v>
      </c>
      <c r="AA178" s="224">
        <f>L178*Config!I$40</f>
        <v>0</v>
      </c>
      <c r="AB178" s="224">
        <f>M178*Config!J$40</f>
        <v>0</v>
      </c>
      <c r="AC178" s="224">
        <f>N178*Config!K$40</f>
        <v>0</v>
      </c>
      <c r="AD178" s="224">
        <f>O178*Config!L$40</f>
        <v>0</v>
      </c>
      <c r="AE178" s="224">
        <f>P178*Config!M$40</f>
        <v>0</v>
      </c>
      <c r="AF178" s="224">
        <f>Q178*Config!N$40</f>
        <v>0</v>
      </c>
      <c r="AG178" s="225">
        <f>R178*Config!O$40</f>
        <v>0</v>
      </c>
      <c r="AH178" s="226">
        <f t="shared" si="16"/>
        <v>3500000</v>
      </c>
      <c r="AI178" s="220">
        <f t="shared" si="17"/>
        <v>3500000</v>
      </c>
      <c r="AJ178" s="224">
        <f t="shared" si="18"/>
        <v>3769117.1874999995</v>
      </c>
      <c r="AK178" s="225">
        <f t="shared" si="19"/>
        <v>3769117.1874999995</v>
      </c>
      <c r="AL178" s="227">
        <f>IF(OR(SUM(X178:AG178)&lt;&gt;0,A178="EH"),INDEX(CASH!$B:$B,MATCH(A178,CASH!$A:$A,0)),"")</f>
        <v>20</v>
      </c>
      <c r="AM178" s="122">
        <f>AL178*VLOOKUP(C178,Config!$A$3:$C$9,3,FALSE)</f>
        <v>200</v>
      </c>
      <c r="AN178" s="228">
        <f t="shared" si="20"/>
        <v>1</v>
      </c>
      <c r="AO178" s="122" t="str">
        <f>IF(ISERROR(VLOOKUP(A178,Config!$A$12:$A$32,1,FALSE)),LEFT(A178,2),"PRL")</f>
        <v>PRL</v>
      </c>
      <c r="AP178" s="122" t="str">
        <f t="shared" si="21"/>
        <v>PR438</v>
      </c>
      <c r="AQ178" s="163" t="s">
        <v>881</v>
      </c>
      <c r="AR178" s="229" t="s">
        <v>781</v>
      </c>
      <c r="AS178" s="367" t="str">
        <f>IF(ISERROR(VLOOKUP($A178,'RAB Cat Lookup'!$B$4:$E$351,2,FALSE))=TRUE,"Unallocated",VLOOKUP($A178,'RAB Cat Lookup'!$B$4:$E$351,2,FALSE))</f>
        <v>Std</v>
      </c>
      <c r="AT178" s="367" t="str">
        <f>IF(ISERROR(VLOOKUP($A178,'RAB Cat Lookup'!$B$4:$E$351,4,FALSE))=TRUE,"Unallocated",VLOOKUP($A178,'RAB Cat Lookup'!$B$4:$E$351,4,FALSE))</f>
        <v>Land</v>
      </c>
      <c r="AU178" s="121" t="str">
        <f t="shared" si="22"/>
        <v/>
      </c>
    </row>
    <row r="179" spans="1:47" x14ac:dyDescent="0.25">
      <c r="A179" s="217" t="s">
        <v>897</v>
      </c>
      <c r="B179" s="217" t="s">
        <v>909</v>
      </c>
      <c r="C179" s="123" t="s">
        <v>514</v>
      </c>
      <c r="D179" s="218">
        <f>S179/Config!A$40</f>
        <v>0</v>
      </c>
      <c r="E179" s="219">
        <f>T179/Config!B$40</f>
        <v>0</v>
      </c>
      <c r="F179" s="219">
        <f>U179/Config!C$40</f>
        <v>0</v>
      </c>
      <c r="G179" s="219">
        <f>V179/Config!D$40</f>
        <v>0</v>
      </c>
      <c r="H179" s="219">
        <f>W179/Config!E$40</f>
        <v>0</v>
      </c>
      <c r="I179" s="220">
        <v>0</v>
      </c>
      <c r="J179" s="220">
        <v>0</v>
      </c>
      <c r="K179" s="220">
        <v>0</v>
      </c>
      <c r="L179" s="220">
        <v>0</v>
      </c>
      <c r="M179" s="220">
        <v>0</v>
      </c>
      <c r="N179" s="220">
        <v>0</v>
      </c>
      <c r="O179" s="220">
        <v>4420000</v>
      </c>
      <c r="P179" s="220">
        <v>8840000</v>
      </c>
      <c r="Q179" s="220">
        <v>8840000</v>
      </c>
      <c r="R179" s="221">
        <v>0</v>
      </c>
      <c r="S179" s="222">
        <v>0</v>
      </c>
      <c r="T179" s="223">
        <v>0</v>
      </c>
      <c r="U179" s="223">
        <v>0</v>
      </c>
      <c r="V179" s="223">
        <v>0</v>
      </c>
      <c r="W179" s="223">
        <v>0</v>
      </c>
      <c r="X179" s="224">
        <f>I179*Config!F$40</f>
        <v>0</v>
      </c>
      <c r="Y179" s="224">
        <f>J179*Config!G$40</f>
        <v>0</v>
      </c>
      <c r="Z179" s="224">
        <f>K179*Config!H$40</f>
        <v>0</v>
      </c>
      <c r="AA179" s="224">
        <f>L179*Config!I$40</f>
        <v>0</v>
      </c>
      <c r="AB179" s="224">
        <f>M179*Config!J$40</f>
        <v>0</v>
      </c>
      <c r="AC179" s="224">
        <f>N179*Config!K$40</f>
        <v>0</v>
      </c>
      <c r="AD179" s="224">
        <f>O179*Config!L$40</f>
        <v>5253991.0312134996</v>
      </c>
      <c r="AE179" s="224">
        <f>P179*Config!M$40</f>
        <v>10770681.613987673</v>
      </c>
      <c r="AF179" s="224">
        <f>Q179*Config!N$40</f>
        <v>11039948.654337363</v>
      </c>
      <c r="AG179" s="225">
        <f>R179*Config!O$40</f>
        <v>0</v>
      </c>
      <c r="AH179" s="226">
        <f t="shared" si="16"/>
        <v>0</v>
      </c>
      <c r="AI179" s="220">
        <f t="shared" si="17"/>
        <v>22100000</v>
      </c>
      <c r="AJ179" s="224">
        <f t="shared" si="18"/>
        <v>0</v>
      </c>
      <c r="AK179" s="225">
        <f t="shared" si="19"/>
        <v>27064621.299538538</v>
      </c>
      <c r="AL179" s="227">
        <f>IF(OR(SUM(X179:AG179)&lt;&gt;0,A179="EH"),INDEX(CASH!$B:$B,MATCH(A179,CASH!$A:$A,0)),"")</f>
        <v>40</v>
      </c>
      <c r="AM179" s="122">
        <f>AL179*VLOOKUP(C179,Config!$A$3:$C$9,3,FALSE)</f>
        <v>200</v>
      </c>
      <c r="AN179" s="228">
        <f t="shared" si="20"/>
        <v>1</v>
      </c>
      <c r="AO179" s="122" t="str">
        <f>IF(ISERROR(VLOOKUP(A179,Config!$A$12:$A$32,1,FALSE)),LEFT(A179,2),"PRL")</f>
        <v>PR</v>
      </c>
      <c r="AP179" s="122" t="str">
        <f t="shared" si="21"/>
        <v>PR439</v>
      </c>
      <c r="AQ179" s="163" t="s">
        <v>881</v>
      </c>
      <c r="AR179" s="229" t="s">
        <v>781</v>
      </c>
      <c r="AS179" s="367" t="str">
        <f>IF(ISERROR(VLOOKUP($A179,'RAB Cat Lookup'!$B$4:$E$351,2,FALSE))=TRUE,"Unallocated",VLOOKUP($A179,'RAB Cat Lookup'!$B$4:$E$351,2,FALSE))</f>
        <v>Unallocated</v>
      </c>
      <c r="AT179" s="367" t="str">
        <f>IF(ISERROR(VLOOKUP($A179,'RAB Cat Lookup'!$B$4:$E$351,4,FALSE))=TRUE,"Unallocated",VLOOKUP($A179,'RAB Cat Lookup'!$B$4:$E$351,4,FALSE))</f>
        <v>Unallocated</v>
      </c>
      <c r="AU179" s="121" t="str">
        <f t="shared" si="22"/>
        <v/>
      </c>
    </row>
    <row r="180" spans="1:47" x14ac:dyDescent="0.25">
      <c r="A180" s="217" t="s">
        <v>437</v>
      </c>
      <c r="B180" s="217" t="s">
        <v>564</v>
      </c>
      <c r="C180" s="123" t="s">
        <v>513</v>
      </c>
      <c r="D180" s="218">
        <f>S180/Config!A$40</f>
        <v>2238121.504343289</v>
      </c>
      <c r="E180" s="219">
        <f>T180/Config!B$40</f>
        <v>529613.21557687491</v>
      </c>
      <c r="F180" s="219">
        <f>U180/Config!C$40</f>
        <v>344112.75066874997</v>
      </c>
      <c r="G180" s="219">
        <f>V180/Config!D$40</f>
        <v>0</v>
      </c>
      <c r="H180" s="219">
        <f>W180/Config!E$40</f>
        <v>0</v>
      </c>
      <c r="I180" s="220">
        <v>0</v>
      </c>
      <c r="J180" s="220">
        <v>0</v>
      </c>
      <c r="K180" s="220">
        <v>0</v>
      </c>
      <c r="L180" s="220">
        <v>0</v>
      </c>
      <c r="M180" s="220">
        <v>0</v>
      </c>
      <c r="N180" s="220">
        <v>0</v>
      </c>
      <c r="O180" s="220">
        <v>0</v>
      </c>
      <c r="P180" s="220">
        <v>0</v>
      </c>
      <c r="Q180" s="220">
        <v>0</v>
      </c>
      <c r="R180" s="221">
        <v>0</v>
      </c>
      <c r="S180" s="222">
        <v>2027627.6200000003</v>
      </c>
      <c r="T180" s="223">
        <v>491798.51999999996</v>
      </c>
      <c r="U180" s="223">
        <v>327531.46999999997</v>
      </c>
      <c r="V180" s="223">
        <v>0</v>
      </c>
      <c r="W180" s="223">
        <v>0</v>
      </c>
      <c r="X180" s="224">
        <f>I180*Config!F$40</f>
        <v>0</v>
      </c>
      <c r="Y180" s="224">
        <f>J180*Config!G$40</f>
        <v>0</v>
      </c>
      <c r="Z180" s="224">
        <f>K180*Config!H$40</f>
        <v>0</v>
      </c>
      <c r="AA180" s="224">
        <f>L180*Config!I$40</f>
        <v>0</v>
      </c>
      <c r="AB180" s="224">
        <f>M180*Config!J$40</f>
        <v>0</v>
      </c>
      <c r="AC180" s="224">
        <f>N180*Config!K$40</f>
        <v>0</v>
      </c>
      <c r="AD180" s="224">
        <f>O180*Config!L$40</f>
        <v>0</v>
      </c>
      <c r="AE180" s="224">
        <f>P180*Config!M$40</f>
        <v>0</v>
      </c>
      <c r="AF180" s="224">
        <f>Q180*Config!N$40</f>
        <v>0</v>
      </c>
      <c r="AG180" s="225">
        <f>R180*Config!O$40</f>
        <v>0</v>
      </c>
      <c r="AH180" s="226">
        <f t="shared" si="16"/>
        <v>0</v>
      </c>
      <c r="AI180" s="220">
        <f t="shared" si="17"/>
        <v>0</v>
      </c>
      <c r="AJ180" s="224">
        <f t="shared" si="18"/>
        <v>0</v>
      </c>
      <c r="AK180" s="225">
        <f t="shared" si="19"/>
        <v>0</v>
      </c>
      <c r="AL180" s="227" t="str">
        <f>IF(OR(SUM(X180:AG180)&lt;&gt;0,A180="EH"),INDEX(CASH!$B:$B,MATCH(A180,CASH!$A:$A,0)),"")</f>
        <v/>
      </c>
      <c r="AM180" s="230">
        <v>4800</v>
      </c>
      <c r="AN180" s="228">
        <f t="shared" si="20"/>
        <v>0.12479849538211955</v>
      </c>
      <c r="AO180" s="122" t="str">
        <f>IF(ISERROR(VLOOKUP(A180,Config!$A$12:$A$32,1,FALSE)),LEFT(A180,2),"PRL")</f>
        <v>PR</v>
      </c>
      <c r="AP180" s="122" t="str">
        <f t="shared" si="21"/>
        <v>PR440</v>
      </c>
      <c r="AQ180" s="163" t="s">
        <v>881</v>
      </c>
      <c r="AR180" s="229" t="s">
        <v>781</v>
      </c>
      <c r="AS180" s="367" t="str">
        <f>IF(ISERROR(VLOOKUP($A180,'RAB Cat Lookup'!$B$4:$E$351,2,FALSE))=TRUE,"Unallocated",VLOOKUP($A180,'RAB Cat Lookup'!$B$4:$E$351,2,FALSE))</f>
        <v>Std</v>
      </c>
      <c r="AT180" s="367" t="str">
        <f>IF(ISERROR(VLOOKUP($A180,'RAB Cat Lookup'!$B$4:$E$351,4,FALSE))=TRUE,"Unallocated",VLOOKUP($A180,'RAB Cat Lookup'!$B$4:$E$351,4,FALSE))</f>
        <v>Sub-transmission lines and cables</v>
      </c>
      <c r="AU180" s="121" t="str">
        <f t="shared" si="22"/>
        <v/>
      </c>
    </row>
    <row r="181" spans="1:47" x14ac:dyDescent="0.25">
      <c r="A181" s="217" t="s">
        <v>176</v>
      </c>
      <c r="B181" s="217" t="s">
        <v>321</v>
      </c>
      <c r="C181" s="123" t="s">
        <v>514</v>
      </c>
      <c r="D181" s="218">
        <f>S181/Config!A$40</f>
        <v>0</v>
      </c>
      <c r="E181" s="219">
        <f>T181/Config!B$40</f>
        <v>0</v>
      </c>
      <c r="F181" s="219">
        <f>U181/Config!C$40</f>
        <v>0</v>
      </c>
      <c r="G181" s="219">
        <f>V181/Config!D$40</f>
        <v>0</v>
      </c>
      <c r="H181" s="219">
        <f>W181/Config!E$40</f>
        <v>0</v>
      </c>
      <c r="I181" s="220">
        <v>0</v>
      </c>
      <c r="J181" s="220">
        <v>0</v>
      </c>
      <c r="K181" s="220">
        <v>0</v>
      </c>
      <c r="L181" s="220">
        <v>0</v>
      </c>
      <c r="M181" s="220">
        <v>0</v>
      </c>
      <c r="N181" s="220">
        <v>0</v>
      </c>
      <c r="O181" s="220">
        <v>3832500</v>
      </c>
      <c r="P181" s="220">
        <v>1916250</v>
      </c>
      <c r="Q181" s="220">
        <v>0</v>
      </c>
      <c r="R181" s="221">
        <v>0</v>
      </c>
      <c r="S181" s="222">
        <v>0</v>
      </c>
      <c r="T181" s="223">
        <v>0</v>
      </c>
      <c r="U181" s="223">
        <v>0</v>
      </c>
      <c r="V181" s="223">
        <v>0</v>
      </c>
      <c r="W181" s="223">
        <v>0</v>
      </c>
      <c r="X181" s="224">
        <f>I181*Config!F$40</f>
        <v>0</v>
      </c>
      <c r="Y181" s="224">
        <f>J181*Config!G$40</f>
        <v>0</v>
      </c>
      <c r="Z181" s="224">
        <f>K181*Config!H$40</f>
        <v>0</v>
      </c>
      <c r="AA181" s="224">
        <f>L181*Config!I$40</f>
        <v>0</v>
      </c>
      <c r="AB181" s="224">
        <f>M181*Config!J$40</f>
        <v>0</v>
      </c>
      <c r="AC181" s="224">
        <f>N181*Config!K$40</f>
        <v>0</v>
      </c>
      <c r="AD181" s="224">
        <f>O181*Config!L$40</f>
        <v>4555638.150933424</v>
      </c>
      <c r="AE181" s="224">
        <f>P181*Config!M$40</f>
        <v>2334764.5523533798</v>
      </c>
      <c r="AF181" s="224">
        <f>Q181*Config!N$40</f>
        <v>0</v>
      </c>
      <c r="AG181" s="225">
        <f>R181*Config!O$40</f>
        <v>0</v>
      </c>
      <c r="AH181" s="226">
        <f t="shared" si="16"/>
        <v>0</v>
      </c>
      <c r="AI181" s="220">
        <f t="shared" si="17"/>
        <v>5748750</v>
      </c>
      <c r="AJ181" s="224">
        <f t="shared" si="18"/>
        <v>0</v>
      </c>
      <c r="AK181" s="225">
        <f t="shared" si="19"/>
        <v>6890402.7032868043</v>
      </c>
      <c r="AL181" s="227">
        <f>IF(OR(SUM(X181:AG181)&lt;&gt;0,A181="EH"),INDEX(CASH!$B:$B,MATCH(A181,CASH!$A:$A,0)),"")</f>
        <v>110</v>
      </c>
      <c r="AM181" s="122">
        <f>AL181*VLOOKUP(C181,Config!$A$3:$C$9,3,FALSE)</f>
        <v>550</v>
      </c>
      <c r="AN181" s="228">
        <f t="shared" si="20"/>
        <v>0.99191803381762</v>
      </c>
      <c r="AO181" s="122" t="str">
        <f>IF(ISERROR(VLOOKUP(A181,Config!$A$12:$A$32,1,FALSE)),LEFT(A181,2),"PRL")</f>
        <v>PR</v>
      </c>
      <c r="AP181" s="122" t="str">
        <f t="shared" si="21"/>
        <v>PR444</v>
      </c>
      <c r="AQ181" s="163" t="s">
        <v>881</v>
      </c>
      <c r="AR181" s="229" t="s">
        <v>781</v>
      </c>
      <c r="AS181" s="367" t="str">
        <f>IF(ISERROR(VLOOKUP($A181,'RAB Cat Lookup'!$B$4:$E$351,2,FALSE))=TRUE,"Unallocated",VLOOKUP($A181,'RAB Cat Lookup'!$B$4:$E$351,2,FALSE))</f>
        <v>Std</v>
      </c>
      <c r="AT181" s="367" t="str">
        <f>IF(ISERROR(VLOOKUP($A181,'RAB Cat Lookup'!$B$4:$E$351,4,FALSE))=TRUE,"Unallocated",VLOOKUP($A181,'RAB Cat Lookup'!$B$4:$E$351,4,FALSE))</f>
        <v>Substations</v>
      </c>
      <c r="AU181" s="121" t="str">
        <f t="shared" si="22"/>
        <v/>
      </c>
    </row>
    <row r="182" spans="1:47" x14ac:dyDescent="0.25">
      <c r="A182" s="217" t="s">
        <v>106</v>
      </c>
      <c r="B182" s="217" t="s">
        <v>322</v>
      </c>
      <c r="C182" s="123" t="s">
        <v>513</v>
      </c>
      <c r="D182" s="218">
        <f>S182/Config!A$40</f>
        <v>225077.27233316391</v>
      </c>
      <c r="E182" s="219">
        <f>T182/Config!B$40</f>
        <v>2952658.0329017178</v>
      </c>
      <c r="F182" s="219">
        <f>U182/Config!C$40</f>
        <v>1957660.5664437492</v>
      </c>
      <c r="G182" s="219">
        <f>V182/Config!D$40</f>
        <v>349581.45700000011</v>
      </c>
      <c r="H182" s="219">
        <f>W182/Config!E$40</f>
        <v>12266.55</v>
      </c>
      <c r="I182" s="220">
        <v>0</v>
      </c>
      <c r="J182" s="220">
        <v>0</v>
      </c>
      <c r="K182" s="220">
        <v>0</v>
      </c>
      <c r="L182" s="220">
        <v>0</v>
      </c>
      <c r="M182" s="220">
        <v>0</v>
      </c>
      <c r="N182" s="220">
        <v>0</v>
      </c>
      <c r="O182" s="220">
        <v>0</v>
      </c>
      <c r="P182" s="220">
        <v>0</v>
      </c>
      <c r="Q182" s="220">
        <v>0</v>
      </c>
      <c r="R182" s="221">
        <v>0</v>
      </c>
      <c r="S182" s="222">
        <v>203908.89999999991</v>
      </c>
      <c r="T182" s="223">
        <v>2741836.51</v>
      </c>
      <c r="U182" s="223">
        <v>1863329.5099999993</v>
      </c>
      <c r="V182" s="223">
        <v>341055.08000000013</v>
      </c>
      <c r="W182" s="223">
        <v>12266.55</v>
      </c>
      <c r="X182" s="224">
        <f>I182*Config!F$40</f>
        <v>0</v>
      </c>
      <c r="Y182" s="224">
        <f>J182*Config!G$40</f>
        <v>0</v>
      </c>
      <c r="Z182" s="224">
        <f>K182*Config!H$40</f>
        <v>0</v>
      </c>
      <c r="AA182" s="224">
        <f>L182*Config!I$40</f>
        <v>0</v>
      </c>
      <c r="AB182" s="224">
        <f>M182*Config!J$40</f>
        <v>0</v>
      </c>
      <c r="AC182" s="224">
        <f>N182*Config!K$40</f>
        <v>0</v>
      </c>
      <c r="AD182" s="224">
        <f>O182*Config!L$40</f>
        <v>0</v>
      </c>
      <c r="AE182" s="224">
        <f>P182*Config!M$40</f>
        <v>0</v>
      </c>
      <c r="AF182" s="224">
        <f>Q182*Config!N$40</f>
        <v>0</v>
      </c>
      <c r="AG182" s="225">
        <f>R182*Config!O$40</f>
        <v>0</v>
      </c>
      <c r="AH182" s="226">
        <f t="shared" si="16"/>
        <v>0</v>
      </c>
      <c r="AI182" s="220">
        <f t="shared" si="17"/>
        <v>0</v>
      </c>
      <c r="AJ182" s="224">
        <f t="shared" si="18"/>
        <v>0</v>
      </c>
      <c r="AK182" s="225">
        <f t="shared" si="19"/>
        <v>0</v>
      </c>
      <c r="AL182" s="227" t="str">
        <f>IF(OR(SUM(X182:AG182)&lt;&gt;0,A182="EH"),INDEX(CASH!$B:$B,MATCH(A182,CASH!$A:$A,0)),"")</f>
        <v/>
      </c>
      <c r="AM182" s="230">
        <v>4800</v>
      </c>
      <c r="AN182" s="228">
        <f t="shared" si="20"/>
        <v>0.12479849538211955</v>
      </c>
      <c r="AO182" s="122" t="str">
        <f>IF(ISERROR(VLOOKUP(A182,Config!$A$12:$A$32,1,FALSE)),LEFT(A182,2),"PRL")</f>
        <v>PR</v>
      </c>
      <c r="AP182" s="122" t="str">
        <f t="shared" si="21"/>
        <v>PR479</v>
      </c>
      <c r="AQ182" s="163" t="s">
        <v>881</v>
      </c>
      <c r="AR182" s="229" t="s">
        <v>781</v>
      </c>
      <c r="AS182" s="367" t="str">
        <f>IF(ISERROR(VLOOKUP($A182,'RAB Cat Lookup'!$B$4:$E$351,2,FALSE))=TRUE,"Unallocated",VLOOKUP($A182,'RAB Cat Lookup'!$B$4:$E$351,2,FALSE))</f>
        <v>Std</v>
      </c>
      <c r="AT182" s="367" t="str">
        <f>IF(ISERROR(VLOOKUP($A182,'RAB Cat Lookup'!$B$4:$E$351,4,FALSE))=TRUE,"Unallocated",VLOOKUP($A182,'RAB Cat Lookup'!$B$4:$E$351,4,FALSE))</f>
        <v>Transformers</v>
      </c>
      <c r="AU182" s="121" t="str">
        <f t="shared" si="22"/>
        <v/>
      </c>
    </row>
    <row r="183" spans="1:47" x14ac:dyDescent="0.25">
      <c r="A183" s="217" t="s">
        <v>446</v>
      </c>
      <c r="B183" s="217" t="s">
        <v>565</v>
      </c>
      <c r="C183" s="123" t="s">
        <v>513</v>
      </c>
      <c r="D183" s="218">
        <f>S183/Config!A$40</f>
        <v>4361592.1603250103</v>
      </c>
      <c r="E183" s="219">
        <f>T183/Config!B$40</f>
        <v>1915730.1728610937</v>
      </c>
      <c r="F183" s="219">
        <f>U183/Config!C$40</f>
        <v>283330.36470000003</v>
      </c>
      <c r="G183" s="219">
        <f>V183/Config!D$40</f>
        <v>288152.99174999999</v>
      </c>
      <c r="H183" s="219">
        <f>W183/Config!E$40</f>
        <v>14791.17</v>
      </c>
      <c r="I183" s="220">
        <v>0</v>
      </c>
      <c r="J183" s="220">
        <v>0</v>
      </c>
      <c r="K183" s="220">
        <v>0</v>
      </c>
      <c r="L183" s="220">
        <v>0</v>
      </c>
      <c r="M183" s="220">
        <v>0</v>
      </c>
      <c r="N183" s="220">
        <v>0</v>
      </c>
      <c r="O183" s="220">
        <v>0</v>
      </c>
      <c r="P183" s="220">
        <v>0</v>
      </c>
      <c r="Q183" s="220">
        <v>0</v>
      </c>
      <c r="R183" s="221">
        <v>0</v>
      </c>
      <c r="S183" s="222">
        <v>3951387.23</v>
      </c>
      <c r="T183" s="223">
        <v>1778945.9100000001</v>
      </c>
      <c r="U183" s="223">
        <v>269677.92000000004</v>
      </c>
      <c r="V183" s="223">
        <v>281124.87</v>
      </c>
      <c r="W183" s="223">
        <v>14791.17</v>
      </c>
      <c r="X183" s="224">
        <f>I183*Config!F$40</f>
        <v>0</v>
      </c>
      <c r="Y183" s="224">
        <f>J183*Config!G$40</f>
        <v>0</v>
      </c>
      <c r="Z183" s="224">
        <f>K183*Config!H$40</f>
        <v>0</v>
      </c>
      <c r="AA183" s="224">
        <f>L183*Config!I$40</f>
        <v>0</v>
      </c>
      <c r="AB183" s="224">
        <f>M183*Config!J$40</f>
        <v>0</v>
      </c>
      <c r="AC183" s="224">
        <f>N183*Config!K$40</f>
        <v>0</v>
      </c>
      <c r="AD183" s="224">
        <f>O183*Config!L$40</f>
        <v>0</v>
      </c>
      <c r="AE183" s="224">
        <f>P183*Config!M$40</f>
        <v>0</v>
      </c>
      <c r="AF183" s="224">
        <f>Q183*Config!N$40</f>
        <v>0</v>
      </c>
      <c r="AG183" s="225">
        <f>R183*Config!O$40</f>
        <v>0</v>
      </c>
      <c r="AH183" s="226">
        <f t="shared" si="16"/>
        <v>0</v>
      </c>
      <c r="AI183" s="220">
        <f t="shared" si="17"/>
        <v>0</v>
      </c>
      <c r="AJ183" s="224">
        <f t="shared" si="18"/>
        <v>0</v>
      </c>
      <c r="AK183" s="225">
        <f t="shared" si="19"/>
        <v>0</v>
      </c>
      <c r="AL183" s="227" t="str">
        <f>IF(OR(SUM(X183:AG183)&lt;&gt;0,A183="EH"),INDEX(CASH!$B:$B,MATCH(A183,CASH!$A:$A,0)),"")</f>
        <v/>
      </c>
      <c r="AM183" s="230">
        <v>4050</v>
      </c>
      <c r="AN183" s="228">
        <f t="shared" si="20"/>
        <v>0.36995694717493016</v>
      </c>
      <c r="AO183" s="122" t="str">
        <f>IF(ISERROR(VLOOKUP(A183,Config!$A$12:$A$32,1,FALSE)),LEFT(A183,2),"PRL")</f>
        <v>PR</v>
      </c>
      <c r="AP183" s="122" t="str">
        <f t="shared" si="21"/>
        <v>PR487</v>
      </c>
      <c r="AQ183" s="163" t="s">
        <v>881</v>
      </c>
      <c r="AR183" s="229" t="s">
        <v>781</v>
      </c>
      <c r="AS183" s="367" t="str">
        <f>IF(ISERROR(VLOOKUP($A183,'RAB Cat Lookup'!$B$4:$E$351,2,FALSE))=TRUE,"Unallocated",VLOOKUP($A183,'RAB Cat Lookup'!$B$4:$E$351,2,FALSE))</f>
        <v>Std</v>
      </c>
      <c r="AT183" s="367" t="str">
        <f>IF(ISERROR(VLOOKUP($A183,'RAB Cat Lookup'!$B$4:$E$351,4,FALSE))=TRUE,"Unallocated",VLOOKUP($A183,'RAB Cat Lookup'!$B$4:$E$351,4,FALSE))</f>
        <v>Sub-transmission lines and cables</v>
      </c>
      <c r="AU183" s="121" t="str">
        <f t="shared" si="22"/>
        <v/>
      </c>
    </row>
    <row r="184" spans="1:47" x14ac:dyDescent="0.25">
      <c r="A184" s="217" t="s">
        <v>124</v>
      </c>
      <c r="B184" s="217" t="s">
        <v>125</v>
      </c>
      <c r="C184" s="123" t="s">
        <v>513</v>
      </c>
      <c r="D184" s="218">
        <f>S184/Config!A$40</f>
        <v>0</v>
      </c>
      <c r="E184" s="219">
        <f>T184/Config!B$40</f>
        <v>0</v>
      </c>
      <c r="F184" s="219">
        <f>U184/Config!C$40</f>
        <v>0</v>
      </c>
      <c r="G184" s="219">
        <f>V184/Config!D$40</f>
        <v>0</v>
      </c>
      <c r="H184" s="219">
        <f>W184/Config!E$40</f>
        <v>50000</v>
      </c>
      <c r="I184" s="220">
        <v>6347200</v>
      </c>
      <c r="J184" s="220">
        <v>12694400</v>
      </c>
      <c r="K184" s="220">
        <v>12694400</v>
      </c>
      <c r="L184" s="220">
        <v>0</v>
      </c>
      <c r="M184" s="220">
        <v>0</v>
      </c>
      <c r="N184" s="220">
        <v>0</v>
      </c>
      <c r="O184" s="220">
        <v>0</v>
      </c>
      <c r="P184" s="220">
        <v>0</v>
      </c>
      <c r="Q184" s="220">
        <v>0</v>
      </c>
      <c r="R184" s="221">
        <v>0</v>
      </c>
      <c r="S184" s="222">
        <v>0</v>
      </c>
      <c r="T184" s="223">
        <v>0</v>
      </c>
      <c r="U184" s="223">
        <v>0</v>
      </c>
      <c r="V184" s="223">
        <v>0</v>
      </c>
      <c r="W184" s="223">
        <v>50000</v>
      </c>
      <c r="X184" s="224">
        <f>I184*Config!F$40</f>
        <v>6505879.9999999991</v>
      </c>
      <c r="Y184" s="224">
        <f>J184*Config!G$40</f>
        <v>13337053.999999998</v>
      </c>
      <c r="Z184" s="224">
        <f>K184*Config!H$40</f>
        <v>13670480.349999998</v>
      </c>
      <c r="AA184" s="224">
        <f>L184*Config!I$40</f>
        <v>0</v>
      </c>
      <c r="AB184" s="224">
        <f>M184*Config!J$40</f>
        <v>0</v>
      </c>
      <c r="AC184" s="224">
        <f>N184*Config!K$40</f>
        <v>0</v>
      </c>
      <c r="AD184" s="224">
        <f>O184*Config!L$40</f>
        <v>0</v>
      </c>
      <c r="AE184" s="224">
        <f>P184*Config!M$40</f>
        <v>0</v>
      </c>
      <c r="AF184" s="224">
        <f>Q184*Config!N$40</f>
        <v>0</v>
      </c>
      <c r="AG184" s="225">
        <f>R184*Config!O$40</f>
        <v>0</v>
      </c>
      <c r="AH184" s="226">
        <f t="shared" si="16"/>
        <v>31736000</v>
      </c>
      <c r="AI184" s="220">
        <f t="shared" si="17"/>
        <v>31736000</v>
      </c>
      <c r="AJ184" s="224">
        <f t="shared" si="18"/>
        <v>33513414.349999994</v>
      </c>
      <c r="AK184" s="225">
        <f t="shared" si="19"/>
        <v>33513414.349999994</v>
      </c>
      <c r="AL184" s="227">
        <f>IF(OR(SUM(X184:AG184)&lt;&gt;0,A184="EH"),INDEX(CASH!$B:$B,MATCH(A184,CASH!$A:$A,0)),"")</f>
        <v>140</v>
      </c>
      <c r="AM184" s="122">
        <f>AL184*VLOOKUP(C184,Config!$A$3:$C$9,3,FALSE)</f>
        <v>2100</v>
      </c>
      <c r="AN184" s="228">
        <f t="shared" si="20"/>
        <v>0.77812514139210753</v>
      </c>
      <c r="AO184" s="122" t="str">
        <f>IF(ISERROR(VLOOKUP(A184,Config!$A$12:$A$32,1,FALSE)),LEFT(A184,2),"PRL")</f>
        <v>PR</v>
      </c>
      <c r="AP184" s="122" t="str">
        <f t="shared" si="21"/>
        <v>PR499</v>
      </c>
      <c r="AQ184" s="163" t="s">
        <v>881</v>
      </c>
      <c r="AR184" s="229" t="s">
        <v>781</v>
      </c>
      <c r="AS184" s="367" t="str">
        <f>IF(ISERROR(VLOOKUP($A184,'RAB Cat Lookup'!$B$4:$E$351,2,FALSE))=TRUE,"Unallocated",VLOOKUP($A184,'RAB Cat Lookup'!$B$4:$E$351,2,FALSE))</f>
        <v>Std</v>
      </c>
      <c r="AT184" s="367" t="str">
        <f>IF(ISERROR(VLOOKUP($A184,'RAB Cat Lookup'!$B$4:$E$351,4,FALSE))=TRUE,"Unallocated",VLOOKUP($A184,'RAB Cat Lookup'!$B$4:$E$351,4,FALSE))</f>
        <v>Substations</v>
      </c>
      <c r="AU184" s="121" t="str">
        <f t="shared" si="22"/>
        <v/>
      </c>
    </row>
    <row r="185" spans="1:47" x14ac:dyDescent="0.25">
      <c r="A185" s="217" t="s">
        <v>449</v>
      </c>
      <c r="B185" s="217" t="s">
        <v>450</v>
      </c>
      <c r="C185" s="123" t="s">
        <v>513</v>
      </c>
      <c r="D185" s="218">
        <f>S185/Config!A$40</f>
        <v>650183.76374156238</v>
      </c>
      <c r="E185" s="219">
        <f>T185/Config!B$40</f>
        <v>9403.3766307812493</v>
      </c>
      <c r="F185" s="219">
        <f>U185/Config!C$40</f>
        <v>0</v>
      </c>
      <c r="G185" s="219">
        <f>V185/Config!D$40</f>
        <v>0</v>
      </c>
      <c r="H185" s="219">
        <f>W185/Config!E$40</f>
        <v>0</v>
      </c>
      <c r="I185" s="220">
        <v>0</v>
      </c>
      <c r="J185" s="220">
        <v>0</v>
      </c>
      <c r="K185" s="220">
        <v>0</v>
      </c>
      <c r="L185" s="220">
        <v>0</v>
      </c>
      <c r="M185" s="220">
        <v>0</v>
      </c>
      <c r="N185" s="220">
        <v>0</v>
      </c>
      <c r="O185" s="220">
        <v>0</v>
      </c>
      <c r="P185" s="220">
        <v>0</v>
      </c>
      <c r="Q185" s="220">
        <v>0</v>
      </c>
      <c r="R185" s="221">
        <v>0</v>
      </c>
      <c r="S185" s="222">
        <v>589034.4</v>
      </c>
      <c r="T185" s="223">
        <v>8731.9700000000012</v>
      </c>
      <c r="U185" s="223">
        <v>0</v>
      </c>
      <c r="V185" s="223">
        <v>0</v>
      </c>
      <c r="W185" s="223">
        <v>0</v>
      </c>
      <c r="X185" s="224">
        <f>I185*Config!F$40</f>
        <v>0</v>
      </c>
      <c r="Y185" s="224">
        <f>J185*Config!G$40</f>
        <v>0</v>
      </c>
      <c r="Z185" s="224">
        <f>K185*Config!H$40</f>
        <v>0</v>
      </c>
      <c r="AA185" s="224">
        <f>L185*Config!I$40</f>
        <v>0</v>
      </c>
      <c r="AB185" s="224">
        <f>M185*Config!J$40</f>
        <v>0</v>
      </c>
      <c r="AC185" s="224">
        <f>N185*Config!K$40</f>
        <v>0</v>
      </c>
      <c r="AD185" s="224">
        <f>O185*Config!L$40</f>
        <v>0</v>
      </c>
      <c r="AE185" s="224">
        <f>P185*Config!M$40</f>
        <v>0</v>
      </c>
      <c r="AF185" s="224">
        <f>Q185*Config!N$40</f>
        <v>0</v>
      </c>
      <c r="AG185" s="225">
        <f>R185*Config!O$40</f>
        <v>0</v>
      </c>
      <c r="AH185" s="226">
        <f t="shared" si="16"/>
        <v>0</v>
      </c>
      <c r="AI185" s="220">
        <f t="shared" si="17"/>
        <v>0</v>
      </c>
      <c r="AJ185" s="224">
        <f t="shared" si="18"/>
        <v>0</v>
      </c>
      <c r="AK185" s="225">
        <f t="shared" si="19"/>
        <v>0</v>
      </c>
      <c r="AL185" s="227" t="str">
        <f>IF(OR(SUM(X185:AG185)&lt;&gt;0,A185="EH"),INDEX(CASH!$B:$B,MATCH(A185,CASH!$A:$A,0)),"")</f>
        <v/>
      </c>
      <c r="AM185" s="230">
        <v>3825</v>
      </c>
      <c r="AN185" s="228">
        <f t="shared" si="20"/>
        <v>0.38299694447210186</v>
      </c>
      <c r="AO185" s="122" t="str">
        <f>IF(ISERROR(VLOOKUP(A185,Config!$A$12:$A$32,1,FALSE)),LEFT(A185,2),"PRL")</f>
        <v>PR</v>
      </c>
      <c r="AP185" s="122" t="str">
        <f t="shared" si="21"/>
        <v>PR517</v>
      </c>
      <c r="AQ185" s="163" t="s">
        <v>881</v>
      </c>
      <c r="AR185" s="229" t="s">
        <v>781</v>
      </c>
      <c r="AS185" s="367" t="str">
        <f>IF(ISERROR(VLOOKUP($A185,'RAB Cat Lookup'!$B$4:$E$351,2,FALSE))=TRUE,"Unallocated",VLOOKUP($A185,'RAB Cat Lookup'!$B$4:$E$351,2,FALSE))</f>
        <v>Std</v>
      </c>
      <c r="AT185" s="367" t="str">
        <f>IF(ISERROR(VLOOKUP($A185,'RAB Cat Lookup'!$B$4:$E$351,4,FALSE))=TRUE,"Unallocated",VLOOKUP($A185,'RAB Cat Lookup'!$B$4:$E$351,4,FALSE))</f>
        <v>Sub-transmission lines and cables</v>
      </c>
      <c r="AU185" s="121" t="str">
        <f t="shared" si="22"/>
        <v/>
      </c>
    </row>
    <row r="186" spans="1:47" x14ac:dyDescent="0.25">
      <c r="A186" s="217" t="s">
        <v>464</v>
      </c>
      <c r="B186" s="217" t="s">
        <v>465</v>
      </c>
      <c r="C186" s="123" t="s">
        <v>513</v>
      </c>
      <c r="D186" s="218">
        <f>S186/Config!A$40</f>
        <v>2278980.7610947215</v>
      </c>
      <c r="E186" s="219">
        <f>T186/Config!B$40</f>
        <v>265278.75971406244</v>
      </c>
      <c r="F186" s="219">
        <f>U186/Config!C$40</f>
        <v>0</v>
      </c>
      <c r="G186" s="219">
        <f>V186/Config!D$40</f>
        <v>0</v>
      </c>
      <c r="H186" s="219">
        <f>W186/Config!E$40</f>
        <v>0</v>
      </c>
      <c r="I186" s="220">
        <v>0</v>
      </c>
      <c r="J186" s="220">
        <v>0</v>
      </c>
      <c r="K186" s="220">
        <v>0</v>
      </c>
      <c r="L186" s="220">
        <v>0</v>
      </c>
      <c r="M186" s="220">
        <v>0</v>
      </c>
      <c r="N186" s="220">
        <v>0</v>
      </c>
      <c r="O186" s="220">
        <v>0</v>
      </c>
      <c r="P186" s="220">
        <v>0</v>
      </c>
      <c r="Q186" s="220">
        <v>0</v>
      </c>
      <c r="R186" s="221">
        <v>0</v>
      </c>
      <c r="S186" s="222">
        <v>2064644.0899999996</v>
      </c>
      <c r="T186" s="223">
        <v>246337.69999999998</v>
      </c>
      <c r="U186" s="223">
        <v>0</v>
      </c>
      <c r="V186" s="223">
        <v>0</v>
      </c>
      <c r="W186" s="223">
        <v>0</v>
      </c>
      <c r="X186" s="224">
        <f>I186*Config!F$40</f>
        <v>0</v>
      </c>
      <c r="Y186" s="224">
        <f>J186*Config!G$40</f>
        <v>0</v>
      </c>
      <c r="Z186" s="224">
        <f>K186*Config!H$40</f>
        <v>0</v>
      </c>
      <c r="AA186" s="224">
        <f>L186*Config!I$40</f>
        <v>0</v>
      </c>
      <c r="AB186" s="224">
        <f>M186*Config!J$40</f>
        <v>0</v>
      </c>
      <c r="AC186" s="224">
        <f>N186*Config!K$40</f>
        <v>0</v>
      </c>
      <c r="AD186" s="224">
        <f>O186*Config!L$40</f>
        <v>0</v>
      </c>
      <c r="AE186" s="224">
        <f>P186*Config!M$40</f>
        <v>0</v>
      </c>
      <c r="AF186" s="224">
        <f>Q186*Config!N$40</f>
        <v>0</v>
      </c>
      <c r="AG186" s="225">
        <f>R186*Config!O$40</f>
        <v>0</v>
      </c>
      <c r="AH186" s="226">
        <f t="shared" si="16"/>
        <v>0</v>
      </c>
      <c r="AI186" s="220">
        <f t="shared" si="17"/>
        <v>0</v>
      </c>
      <c r="AJ186" s="224">
        <f t="shared" si="18"/>
        <v>0</v>
      </c>
      <c r="AK186" s="225">
        <f t="shared" si="19"/>
        <v>0</v>
      </c>
      <c r="AL186" s="227" t="str">
        <f>IF(OR(SUM(X186:AG186)&lt;&gt;0,A186="EH"),INDEX(CASH!$B:$B,MATCH(A186,CASH!$A:$A,0)),"")</f>
        <v/>
      </c>
      <c r="AM186" s="230">
        <v>3150</v>
      </c>
      <c r="AN186" s="228">
        <f t="shared" si="20"/>
        <v>0.5453379805134515</v>
      </c>
      <c r="AO186" s="122" t="str">
        <f>IF(ISERROR(VLOOKUP(A186,Config!$A$12:$A$32,1,FALSE)),LEFT(A186,2),"PRL")</f>
        <v>PR</v>
      </c>
      <c r="AP186" s="122" t="str">
        <f t="shared" si="21"/>
        <v>PR521</v>
      </c>
      <c r="AQ186" s="163" t="s">
        <v>881</v>
      </c>
      <c r="AR186" s="229" t="s">
        <v>781</v>
      </c>
      <c r="AS186" s="367" t="str">
        <f>IF(ISERROR(VLOOKUP($A186,'RAB Cat Lookup'!$B$4:$E$351,2,FALSE))=TRUE,"Unallocated",VLOOKUP($A186,'RAB Cat Lookup'!$B$4:$E$351,2,FALSE))</f>
        <v>Std</v>
      </c>
      <c r="AT186" s="367" t="str">
        <f>IF(ISERROR(VLOOKUP($A186,'RAB Cat Lookup'!$B$4:$E$351,4,FALSE))=TRUE,"Unallocated",VLOOKUP($A186,'RAB Cat Lookup'!$B$4:$E$351,4,FALSE))</f>
        <v>Sub-transmission lines and cables</v>
      </c>
      <c r="AU186" s="121" t="str">
        <f t="shared" si="22"/>
        <v/>
      </c>
    </row>
    <row r="187" spans="1:47" x14ac:dyDescent="0.25">
      <c r="A187" s="217" t="s">
        <v>453</v>
      </c>
      <c r="B187" s="217" t="s">
        <v>566</v>
      </c>
      <c r="C187" s="123" t="s">
        <v>513</v>
      </c>
      <c r="D187" s="218">
        <f>S187/Config!A$40</f>
        <v>115435.91320376558</v>
      </c>
      <c r="E187" s="219">
        <f>T187/Config!B$40</f>
        <v>126038.72953578123</v>
      </c>
      <c r="F187" s="219">
        <f>U187/Config!C$40</f>
        <v>0</v>
      </c>
      <c r="G187" s="219">
        <f>V187/Config!D$40</f>
        <v>0</v>
      </c>
      <c r="H187" s="219">
        <f>W187/Config!E$40</f>
        <v>0</v>
      </c>
      <c r="I187" s="220">
        <v>0</v>
      </c>
      <c r="J187" s="220">
        <v>0</v>
      </c>
      <c r="K187" s="220">
        <v>0</v>
      </c>
      <c r="L187" s="220">
        <v>0</v>
      </c>
      <c r="M187" s="220">
        <v>0</v>
      </c>
      <c r="N187" s="220">
        <v>0</v>
      </c>
      <c r="O187" s="220">
        <v>0</v>
      </c>
      <c r="P187" s="220">
        <v>0</v>
      </c>
      <c r="Q187" s="220">
        <v>0</v>
      </c>
      <c r="R187" s="221">
        <v>0</v>
      </c>
      <c r="S187" s="222">
        <v>104579.23999999999</v>
      </c>
      <c r="T187" s="223">
        <v>117039.48999999999</v>
      </c>
      <c r="U187" s="223">
        <v>0</v>
      </c>
      <c r="V187" s="223">
        <v>0</v>
      </c>
      <c r="W187" s="223">
        <v>0</v>
      </c>
      <c r="X187" s="224">
        <f>I187*Config!F$40</f>
        <v>0</v>
      </c>
      <c r="Y187" s="224">
        <f>J187*Config!G$40</f>
        <v>0</v>
      </c>
      <c r="Z187" s="224">
        <f>K187*Config!H$40</f>
        <v>0</v>
      </c>
      <c r="AA187" s="224">
        <f>L187*Config!I$40</f>
        <v>0</v>
      </c>
      <c r="AB187" s="224">
        <f>M187*Config!J$40</f>
        <v>0</v>
      </c>
      <c r="AC187" s="224">
        <f>N187*Config!K$40</f>
        <v>0</v>
      </c>
      <c r="AD187" s="224">
        <f>O187*Config!L$40</f>
        <v>0</v>
      </c>
      <c r="AE187" s="224">
        <f>P187*Config!M$40</f>
        <v>0</v>
      </c>
      <c r="AF187" s="224">
        <f>Q187*Config!N$40</f>
        <v>0</v>
      </c>
      <c r="AG187" s="225">
        <f>R187*Config!O$40</f>
        <v>0</v>
      </c>
      <c r="AH187" s="226">
        <f t="shared" si="16"/>
        <v>0</v>
      </c>
      <c r="AI187" s="220">
        <f t="shared" si="17"/>
        <v>0</v>
      </c>
      <c r="AJ187" s="224">
        <f t="shared" si="18"/>
        <v>0</v>
      </c>
      <c r="AK187" s="225">
        <f t="shared" si="19"/>
        <v>0</v>
      </c>
      <c r="AL187" s="227" t="str">
        <f>IF(OR(SUM(X187:AG187)&lt;&gt;0,A187="EH"),INDEX(CASH!$B:$B,MATCH(A187,CASH!$A:$A,0)),"")</f>
        <v/>
      </c>
      <c r="AM187" s="230">
        <v>3750</v>
      </c>
      <c r="AN187" s="228">
        <f t="shared" si="20"/>
        <v>0.384036190737156</v>
      </c>
      <c r="AO187" s="122" t="str">
        <f>IF(ISERROR(VLOOKUP(A187,Config!$A$12:$A$32,1,FALSE)),LEFT(A187,2),"PRL")</f>
        <v>PR</v>
      </c>
      <c r="AP187" s="122" t="str">
        <f t="shared" si="21"/>
        <v>PR559</v>
      </c>
      <c r="AQ187" s="163" t="s">
        <v>881</v>
      </c>
      <c r="AR187" s="229" t="s">
        <v>781</v>
      </c>
      <c r="AS187" s="367" t="str">
        <f>IF(ISERROR(VLOOKUP($A187,'RAB Cat Lookup'!$B$4:$E$351,2,FALSE))=TRUE,"Unallocated",VLOOKUP($A187,'RAB Cat Lookup'!$B$4:$E$351,2,FALSE))</f>
        <v>Std</v>
      </c>
      <c r="AT187" s="367" t="str">
        <f>IF(ISERROR(VLOOKUP($A187,'RAB Cat Lookup'!$B$4:$E$351,4,FALSE))=TRUE,"Unallocated",VLOOKUP($A187,'RAB Cat Lookup'!$B$4:$E$351,4,FALSE))</f>
        <v>Substations</v>
      </c>
      <c r="AU187" s="121" t="str">
        <f t="shared" si="22"/>
        <v/>
      </c>
    </row>
    <row r="188" spans="1:47" x14ac:dyDescent="0.25">
      <c r="A188" s="217" t="s">
        <v>486</v>
      </c>
      <c r="B188" s="217" t="s">
        <v>567</v>
      </c>
      <c r="C188" s="123" t="s">
        <v>513</v>
      </c>
      <c r="D188" s="218">
        <f>S188/Config!A$40</f>
        <v>461.5262458281249</v>
      </c>
      <c r="E188" s="219">
        <f>T188/Config!B$40</f>
        <v>0</v>
      </c>
      <c r="F188" s="219">
        <f>U188/Config!C$40</f>
        <v>0</v>
      </c>
      <c r="G188" s="219">
        <f>V188/Config!D$40</f>
        <v>0</v>
      </c>
      <c r="H188" s="219">
        <f>W188/Config!E$40</f>
        <v>0</v>
      </c>
      <c r="I188" s="220">
        <v>0</v>
      </c>
      <c r="J188" s="220">
        <v>0</v>
      </c>
      <c r="K188" s="220">
        <v>0</v>
      </c>
      <c r="L188" s="220">
        <v>0</v>
      </c>
      <c r="M188" s="220">
        <v>0</v>
      </c>
      <c r="N188" s="220">
        <v>0</v>
      </c>
      <c r="O188" s="220">
        <v>0</v>
      </c>
      <c r="P188" s="220">
        <v>0</v>
      </c>
      <c r="Q188" s="220">
        <v>0</v>
      </c>
      <c r="R188" s="221">
        <v>0</v>
      </c>
      <c r="S188" s="222">
        <v>418.12</v>
      </c>
      <c r="T188" s="223">
        <v>0</v>
      </c>
      <c r="U188" s="223">
        <v>0</v>
      </c>
      <c r="V188" s="223">
        <v>0</v>
      </c>
      <c r="W188" s="223">
        <v>0</v>
      </c>
      <c r="X188" s="224">
        <f>I188*Config!F$40</f>
        <v>0</v>
      </c>
      <c r="Y188" s="224">
        <f>J188*Config!G$40</f>
        <v>0</v>
      </c>
      <c r="Z188" s="224">
        <f>K188*Config!H$40</f>
        <v>0</v>
      </c>
      <c r="AA188" s="224">
        <f>L188*Config!I$40</f>
        <v>0</v>
      </c>
      <c r="AB188" s="224">
        <f>M188*Config!J$40</f>
        <v>0</v>
      </c>
      <c r="AC188" s="224">
        <f>N188*Config!K$40</f>
        <v>0</v>
      </c>
      <c r="AD188" s="224">
        <f>O188*Config!L$40</f>
        <v>0</v>
      </c>
      <c r="AE188" s="224">
        <f>P188*Config!M$40</f>
        <v>0</v>
      </c>
      <c r="AF188" s="224">
        <f>Q188*Config!N$40</f>
        <v>0</v>
      </c>
      <c r="AG188" s="225">
        <f>R188*Config!O$40</f>
        <v>0</v>
      </c>
      <c r="AH188" s="226">
        <f t="shared" si="16"/>
        <v>0</v>
      </c>
      <c r="AI188" s="220">
        <f t="shared" si="17"/>
        <v>0</v>
      </c>
      <c r="AJ188" s="224">
        <f t="shared" si="18"/>
        <v>0</v>
      </c>
      <c r="AK188" s="225">
        <f t="shared" si="19"/>
        <v>0</v>
      </c>
      <c r="AL188" s="227" t="str">
        <f>IF(OR(SUM(X188:AG188)&lt;&gt;0,A188="EH"),INDEX(CASH!$B:$B,MATCH(A188,CASH!$A:$A,0)),"")</f>
        <v/>
      </c>
      <c r="AM188" s="231">
        <v>4950</v>
      </c>
      <c r="AN188" s="228">
        <f t="shared" si="20"/>
        <v>0.12479849538211955</v>
      </c>
      <c r="AO188" s="122" t="str">
        <f>IF(ISERROR(VLOOKUP(A188,Config!$A$12:$A$32,1,FALSE)),LEFT(A188,2),"PRL")</f>
        <v>PR</v>
      </c>
      <c r="AP188" s="122" t="str">
        <f t="shared" si="21"/>
        <v>PR563</v>
      </c>
      <c r="AQ188" s="163" t="s">
        <v>881</v>
      </c>
      <c r="AR188" s="229" t="s">
        <v>781</v>
      </c>
      <c r="AS188" s="367" t="str">
        <f>IF(ISERROR(VLOOKUP($A188,'RAB Cat Lookup'!$B$4:$E$351,2,FALSE))=TRUE,"Unallocated",VLOOKUP($A188,'RAB Cat Lookup'!$B$4:$E$351,2,FALSE))</f>
        <v>Unallocated</v>
      </c>
      <c r="AT188" s="367" t="str">
        <f>IF(ISERROR(VLOOKUP($A188,'RAB Cat Lookup'!$B$4:$E$351,4,FALSE))=TRUE,"Unallocated",VLOOKUP($A188,'RAB Cat Lookup'!$B$4:$E$351,4,FALSE))</f>
        <v>Unallocated</v>
      </c>
      <c r="AU188" s="121" t="str">
        <f t="shared" si="22"/>
        <v/>
      </c>
    </row>
    <row r="189" spans="1:47" x14ac:dyDescent="0.25">
      <c r="A189" s="217" t="s">
        <v>487</v>
      </c>
      <c r="B189" s="217" t="s">
        <v>958</v>
      </c>
      <c r="C189" s="123" t="s">
        <v>513</v>
      </c>
      <c r="D189" s="218">
        <f>S189/Config!A$40</f>
        <v>674.65043874999992</v>
      </c>
      <c r="E189" s="219">
        <f>T189/Config!B$40</f>
        <v>0</v>
      </c>
      <c r="F189" s="219">
        <f>U189/Config!C$40</f>
        <v>0</v>
      </c>
      <c r="G189" s="219">
        <f>V189/Config!D$40</f>
        <v>0</v>
      </c>
      <c r="H189" s="219">
        <f>W189/Config!E$40</f>
        <v>0</v>
      </c>
      <c r="I189" s="220">
        <v>0</v>
      </c>
      <c r="J189" s="220">
        <v>0</v>
      </c>
      <c r="K189" s="220">
        <v>0</v>
      </c>
      <c r="L189" s="220">
        <v>0</v>
      </c>
      <c r="M189" s="220">
        <v>0</v>
      </c>
      <c r="N189" s="220">
        <v>0</v>
      </c>
      <c r="O189" s="220">
        <v>0</v>
      </c>
      <c r="P189" s="220">
        <v>0</v>
      </c>
      <c r="Q189" s="220">
        <v>0</v>
      </c>
      <c r="R189" s="221">
        <v>0</v>
      </c>
      <c r="S189" s="222">
        <v>611.20000000000005</v>
      </c>
      <c r="T189" s="223">
        <v>0</v>
      </c>
      <c r="U189" s="223">
        <v>0</v>
      </c>
      <c r="V189" s="223">
        <v>0</v>
      </c>
      <c r="W189" s="223">
        <v>0</v>
      </c>
      <c r="X189" s="224">
        <f>I189*Config!F$40</f>
        <v>0</v>
      </c>
      <c r="Y189" s="224">
        <f>J189*Config!G$40</f>
        <v>0</v>
      </c>
      <c r="Z189" s="224">
        <f>K189*Config!H$40</f>
        <v>0</v>
      </c>
      <c r="AA189" s="224">
        <f>L189*Config!I$40</f>
        <v>0</v>
      </c>
      <c r="AB189" s="224">
        <f>M189*Config!J$40</f>
        <v>0</v>
      </c>
      <c r="AC189" s="224">
        <f>N189*Config!K$40</f>
        <v>0</v>
      </c>
      <c r="AD189" s="224">
        <f>O189*Config!L$40</f>
        <v>0</v>
      </c>
      <c r="AE189" s="224">
        <f>P189*Config!M$40</f>
        <v>0</v>
      </c>
      <c r="AF189" s="224">
        <f>Q189*Config!N$40</f>
        <v>0</v>
      </c>
      <c r="AG189" s="225">
        <f>R189*Config!O$40</f>
        <v>0</v>
      </c>
      <c r="AH189" s="226">
        <f t="shared" si="16"/>
        <v>0</v>
      </c>
      <c r="AI189" s="220">
        <f t="shared" si="17"/>
        <v>0</v>
      </c>
      <c r="AJ189" s="224">
        <f t="shared" si="18"/>
        <v>0</v>
      </c>
      <c r="AK189" s="225">
        <f t="shared" si="19"/>
        <v>0</v>
      </c>
      <c r="AL189" s="227" t="str">
        <f>IF(OR(SUM(X189:AG189)&lt;&gt;0,A189="EH"),INDEX(CASH!$B:$B,MATCH(A189,CASH!$A:$A,0)),"")</f>
        <v/>
      </c>
      <c r="AM189" s="231">
        <v>4950</v>
      </c>
      <c r="AN189" s="228">
        <f t="shared" si="20"/>
        <v>0.12479849538211955</v>
      </c>
      <c r="AO189" s="122" t="str">
        <f>IF(ISERROR(VLOOKUP(A189,Config!$A$12:$A$32,1,FALSE)),LEFT(A189,2),"PRL")</f>
        <v>PR</v>
      </c>
      <c r="AP189" s="122" t="str">
        <f t="shared" si="21"/>
        <v>PR595</v>
      </c>
      <c r="AQ189" s="163" t="s">
        <v>881</v>
      </c>
      <c r="AR189" s="229" t="s">
        <v>781</v>
      </c>
      <c r="AS189" s="367" t="str">
        <f>IF(ISERROR(VLOOKUP($A189,'RAB Cat Lookup'!$B$4:$E$351,2,FALSE))=TRUE,"Unallocated",VLOOKUP($A189,'RAB Cat Lookup'!$B$4:$E$351,2,FALSE))</f>
        <v>Unallocated</v>
      </c>
      <c r="AT189" s="367" t="str">
        <f>IF(ISERROR(VLOOKUP($A189,'RAB Cat Lookup'!$B$4:$E$351,4,FALSE))=TRUE,"Unallocated",VLOOKUP($A189,'RAB Cat Lookup'!$B$4:$E$351,4,FALSE))</f>
        <v>Unallocated</v>
      </c>
      <c r="AU189" s="121" t="str">
        <f t="shared" si="22"/>
        <v/>
      </c>
    </row>
    <row r="190" spans="1:47" x14ac:dyDescent="0.25">
      <c r="A190" s="217" t="s">
        <v>107</v>
      </c>
      <c r="B190" s="217" t="s">
        <v>323</v>
      </c>
      <c r="C190" s="123" t="s">
        <v>513</v>
      </c>
      <c r="D190" s="218">
        <f>S190/Config!A$40</f>
        <v>7139181.0327918958</v>
      </c>
      <c r="E190" s="219">
        <f>T190/Config!B$40</f>
        <v>5702680.8091068752</v>
      </c>
      <c r="F190" s="219">
        <f>U190/Config!C$40</f>
        <v>4918321.4277124973</v>
      </c>
      <c r="G190" s="219">
        <f>V190/Config!D$40</f>
        <v>281593.36074999988</v>
      </c>
      <c r="H190" s="219">
        <f>W190/Config!E$40</f>
        <v>179571.14</v>
      </c>
      <c r="I190" s="220">
        <v>0</v>
      </c>
      <c r="J190" s="220">
        <v>0</v>
      </c>
      <c r="K190" s="220">
        <v>0</v>
      </c>
      <c r="L190" s="220">
        <v>0</v>
      </c>
      <c r="M190" s="220">
        <v>0</v>
      </c>
      <c r="N190" s="220">
        <v>0</v>
      </c>
      <c r="O190" s="220">
        <v>0</v>
      </c>
      <c r="P190" s="220">
        <v>0</v>
      </c>
      <c r="Q190" s="220">
        <v>0</v>
      </c>
      <c r="R190" s="221">
        <v>0</v>
      </c>
      <c r="S190" s="222">
        <v>6467745.6599999992</v>
      </c>
      <c r="T190" s="223">
        <v>5295506.040000001</v>
      </c>
      <c r="U190" s="223">
        <v>4681329.1399999978</v>
      </c>
      <c r="V190" s="223">
        <v>274725.22999999992</v>
      </c>
      <c r="W190" s="223">
        <v>179571.14</v>
      </c>
      <c r="X190" s="224">
        <f>I190*Config!F$40</f>
        <v>0</v>
      </c>
      <c r="Y190" s="224">
        <f>J190*Config!G$40</f>
        <v>0</v>
      </c>
      <c r="Z190" s="224">
        <f>K190*Config!H$40</f>
        <v>0</v>
      </c>
      <c r="AA190" s="224">
        <f>L190*Config!I$40</f>
        <v>0</v>
      </c>
      <c r="AB190" s="224">
        <f>M190*Config!J$40</f>
        <v>0</v>
      </c>
      <c r="AC190" s="224">
        <f>N190*Config!K$40</f>
        <v>0</v>
      </c>
      <c r="AD190" s="224">
        <f>O190*Config!L$40</f>
        <v>0</v>
      </c>
      <c r="AE190" s="224">
        <f>P190*Config!M$40</f>
        <v>0</v>
      </c>
      <c r="AF190" s="224">
        <f>Q190*Config!N$40</f>
        <v>0</v>
      </c>
      <c r="AG190" s="225">
        <f>R190*Config!O$40</f>
        <v>0</v>
      </c>
      <c r="AH190" s="226">
        <f t="shared" si="16"/>
        <v>0</v>
      </c>
      <c r="AI190" s="220">
        <f t="shared" si="17"/>
        <v>0</v>
      </c>
      <c r="AJ190" s="224">
        <f t="shared" si="18"/>
        <v>0</v>
      </c>
      <c r="AK190" s="225">
        <f t="shared" si="19"/>
        <v>0</v>
      </c>
      <c r="AL190" s="227" t="str">
        <f>IF(OR(SUM(X190:AG190)&lt;&gt;0,A190="EH"),INDEX(CASH!$B:$B,MATCH(A190,CASH!$A:$A,0)),"")</f>
        <v/>
      </c>
      <c r="AM190" s="230">
        <v>4050</v>
      </c>
      <c r="AN190" s="228">
        <f t="shared" si="20"/>
        <v>0.36995694717493016</v>
      </c>
      <c r="AO190" s="122" t="str">
        <f>IF(ISERROR(VLOOKUP(A190,Config!$A$12:$A$32,1,FALSE)),LEFT(A190,2),"PRL")</f>
        <v>PR</v>
      </c>
      <c r="AP190" s="122" t="str">
        <f t="shared" si="21"/>
        <v>PR596</v>
      </c>
      <c r="AQ190" s="163" t="s">
        <v>881</v>
      </c>
      <c r="AR190" s="229" t="s">
        <v>781</v>
      </c>
      <c r="AS190" s="367" t="str">
        <f>IF(ISERROR(VLOOKUP($A190,'RAB Cat Lookup'!$B$4:$E$351,2,FALSE))=TRUE,"Unallocated",VLOOKUP($A190,'RAB Cat Lookup'!$B$4:$E$351,2,FALSE))</f>
        <v>Std</v>
      </c>
      <c r="AT190" s="367" t="str">
        <f>IF(ISERROR(VLOOKUP($A190,'RAB Cat Lookup'!$B$4:$E$351,4,FALSE))=TRUE,"Unallocated",VLOOKUP($A190,'RAB Cat Lookup'!$B$4:$E$351,4,FALSE))</f>
        <v>Substations</v>
      </c>
      <c r="AU190" s="121" t="str">
        <f t="shared" si="22"/>
        <v/>
      </c>
    </row>
    <row r="191" spans="1:47" x14ac:dyDescent="0.25">
      <c r="A191" s="217" t="s">
        <v>147</v>
      </c>
      <c r="B191" s="217" t="s">
        <v>324</v>
      </c>
      <c r="C191" s="123" t="s">
        <v>513</v>
      </c>
      <c r="D191" s="218">
        <f>S191/Config!A$40</f>
        <v>0</v>
      </c>
      <c r="E191" s="219">
        <f>T191/Config!B$40</f>
        <v>0</v>
      </c>
      <c r="F191" s="219">
        <f>U191/Config!C$40</f>
        <v>0</v>
      </c>
      <c r="G191" s="219">
        <f>V191/Config!D$40</f>
        <v>29673.749999999996</v>
      </c>
      <c r="H191" s="219">
        <f>W191/Config!E$40</f>
        <v>3367600</v>
      </c>
      <c r="I191" s="220">
        <v>0</v>
      </c>
      <c r="J191" s="220">
        <v>0</v>
      </c>
      <c r="K191" s="220">
        <v>0</v>
      </c>
      <c r="L191" s="220">
        <v>0</v>
      </c>
      <c r="M191" s="220">
        <v>0</v>
      </c>
      <c r="N191" s="220">
        <v>0</v>
      </c>
      <c r="O191" s="220">
        <v>0</v>
      </c>
      <c r="P191" s="220">
        <v>0</v>
      </c>
      <c r="Q191" s="220">
        <v>0</v>
      </c>
      <c r="R191" s="221">
        <v>0</v>
      </c>
      <c r="S191" s="222">
        <v>0</v>
      </c>
      <c r="T191" s="223">
        <v>0</v>
      </c>
      <c r="U191" s="223">
        <v>0</v>
      </c>
      <c r="V191" s="223">
        <v>28950</v>
      </c>
      <c r="W191" s="223">
        <v>3367600</v>
      </c>
      <c r="X191" s="224">
        <f>I191*Config!F$40</f>
        <v>0</v>
      </c>
      <c r="Y191" s="224">
        <f>J191*Config!G$40</f>
        <v>0</v>
      </c>
      <c r="Z191" s="224">
        <f>K191*Config!H$40</f>
        <v>0</v>
      </c>
      <c r="AA191" s="224">
        <f>L191*Config!I$40</f>
        <v>0</v>
      </c>
      <c r="AB191" s="224">
        <f>M191*Config!J$40</f>
        <v>0</v>
      </c>
      <c r="AC191" s="224">
        <f>N191*Config!K$40</f>
        <v>0</v>
      </c>
      <c r="AD191" s="224">
        <f>O191*Config!L$40</f>
        <v>0</v>
      </c>
      <c r="AE191" s="224">
        <f>P191*Config!M$40</f>
        <v>0</v>
      </c>
      <c r="AF191" s="224">
        <f>Q191*Config!N$40</f>
        <v>0</v>
      </c>
      <c r="AG191" s="225">
        <f>R191*Config!O$40</f>
        <v>0</v>
      </c>
      <c r="AH191" s="226">
        <f t="shared" si="16"/>
        <v>0</v>
      </c>
      <c r="AI191" s="220">
        <f t="shared" si="17"/>
        <v>0</v>
      </c>
      <c r="AJ191" s="224">
        <f t="shared" si="18"/>
        <v>0</v>
      </c>
      <c r="AK191" s="225">
        <f t="shared" si="19"/>
        <v>0</v>
      </c>
      <c r="AL191" s="227" t="str">
        <f>IF(OR(SUM(X191:AG191)&lt;&gt;0,A191="EH"),INDEX(CASH!$B:$B,MATCH(A191,CASH!$A:$A,0)),"")</f>
        <v/>
      </c>
      <c r="AM191" s="230">
        <v>2100</v>
      </c>
      <c r="AN191" s="228">
        <f t="shared" si="20"/>
        <v>0.77812514139210753</v>
      </c>
      <c r="AO191" s="122" t="str">
        <f>IF(ISERROR(VLOOKUP(A191,Config!$A$12:$A$32,1,FALSE)),LEFT(A191,2),"PRL")</f>
        <v>PRL</v>
      </c>
      <c r="AP191" s="122" t="str">
        <f t="shared" si="21"/>
        <v>PR599</v>
      </c>
      <c r="AQ191" s="163" t="s">
        <v>881</v>
      </c>
      <c r="AR191" s="229" t="s">
        <v>781</v>
      </c>
      <c r="AS191" s="367" t="str">
        <f>IF(ISERROR(VLOOKUP($A191,'RAB Cat Lookup'!$B$4:$E$351,2,FALSE))=TRUE,"Unallocated",VLOOKUP($A191,'RAB Cat Lookup'!$B$4:$E$351,2,FALSE))</f>
        <v>Std</v>
      </c>
      <c r="AT191" s="367" t="str">
        <f>IF(ISERROR(VLOOKUP($A191,'RAB Cat Lookup'!$B$4:$E$351,4,FALSE))=TRUE,"Unallocated",VLOOKUP($A191,'RAB Cat Lookup'!$B$4:$E$351,4,FALSE))</f>
        <v>Land</v>
      </c>
      <c r="AU191" s="121" t="str">
        <f t="shared" si="22"/>
        <v/>
      </c>
    </row>
    <row r="192" spans="1:47" x14ac:dyDescent="0.25">
      <c r="A192" s="217" t="s">
        <v>148</v>
      </c>
      <c r="B192" s="217" t="s">
        <v>325</v>
      </c>
      <c r="C192" s="123" t="s">
        <v>514</v>
      </c>
      <c r="D192" s="218">
        <f>S192/Config!A$40</f>
        <v>0</v>
      </c>
      <c r="E192" s="219">
        <f>T192/Config!B$40</f>
        <v>0</v>
      </c>
      <c r="F192" s="219">
        <f>U192/Config!C$40</f>
        <v>0</v>
      </c>
      <c r="G192" s="219">
        <f>V192/Config!D$40</f>
        <v>0</v>
      </c>
      <c r="H192" s="219">
        <f>W192/Config!E$40</f>
        <v>0</v>
      </c>
      <c r="I192" s="220">
        <v>0</v>
      </c>
      <c r="J192" s="220">
        <v>0</v>
      </c>
      <c r="K192" s="220">
        <v>0</v>
      </c>
      <c r="L192" s="220">
        <v>0</v>
      </c>
      <c r="M192" s="220">
        <v>0</v>
      </c>
      <c r="N192" s="220">
        <v>0</v>
      </c>
      <c r="O192" s="220">
        <v>0</v>
      </c>
      <c r="P192" s="220">
        <v>5000000</v>
      </c>
      <c r="Q192" s="220">
        <v>0</v>
      </c>
      <c r="R192" s="221">
        <v>0</v>
      </c>
      <c r="S192" s="222">
        <v>0</v>
      </c>
      <c r="T192" s="223">
        <v>0</v>
      </c>
      <c r="U192" s="223">
        <v>0</v>
      </c>
      <c r="V192" s="223">
        <v>0</v>
      </c>
      <c r="W192" s="223">
        <v>0</v>
      </c>
      <c r="X192" s="224">
        <f>I192*Config!F$40</f>
        <v>0</v>
      </c>
      <c r="Y192" s="224">
        <f>J192*Config!G$40</f>
        <v>0</v>
      </c>
      <c r="Z192" s="224">
        <f>K192*Config!H$40</f>
        <v>0</v>
      </c>
      <c r="AA192" s="224">
        <f>L192*Config!I$40</f>
        <v>0</v>
      </c>
      <c r="AB192" s="224">
        <f>M192*Config!J$40</f>
        <v>0</v>
      </c>
      <c r="AC192" s="224">
        <f>N192*Config!K$40</f>
        <v>0</v>
      </c>
      <c r="AD192" s="224">
        <f>O192*Config!L$40</f>
        <v>0</v>
      </c>
      <c r="AE192" s="224">
        <f>P192*Config!M$40</f>
        <v>6092014.4875495881</v>
      </c>
      <c r="AF192" s="224">
        <f>Q192*Config!N$40</f>
        <v>0</v>
      </c>
      <c r="AG192" s="225">
        <f>R192*Config!O$40</f>
        <v>0</v>
      </c>
      <c r="AH192" s="226">
        <f t="shared" si="16"/>
        <v>0</v>
      </c>
      <c r="AI192" s="220">
        <f t="shared" si="17"/>
        <v>5000000</v>
      </c>
      <c r="AJ192" s="224">
        <f t="shared" si="18"/>
        <v>0</v>
      </c>
      <c r="AK192" s="225">
        <f t="shared" si="19"/>
        <v>6092014.4875495881</v>
      </c>
      <c r="AL192" s="227">
        <f>IF(OR(SUM(X192:AG192)&lt;&gt;0,A192="EH"),INDEX(CASH!$B:$B,MATCH(A192,CASH!$A:$A,0)),"")</f>
        <v>70</v>
      </c>
      <c r="AM192" s="122">
        <f>AL192*VLOOKUP(C192,Config!$A$3:$C$9,3,FALSE)</f>
        <v>350</v>
      </c>
      <c r="AN192" s="228">
        <f t="shared" si="20"/>
        <v>0.99709188391561188</v>
      </c>
      <c r="AO192" s="122" t="str">
        <f>IF(ISERROR(VLOOKUP(A192,Config!$A$12:$A$32,1,FALSE)),LEFT(A192,2),"PRL")</f>
        <v>PRL</v>
      </c>
      <c r="AP192" s="122" t="str">
        <f t="shared" si="21"/>
        <v>PR602</v>
      </c>
      <c r="AQ192" s="163" t="s">
        <v>881</v>
      </c>
      <c r="AR192" s="229" t="s">
        <v>781</v>
      </c>
      <c r="AS192" s="367" t="str">
        <f>IF(ISERROR(VLOOKUP($A192,'RAB Cat Lookup'!$B$4:$E$351,2,FALSE))=TRUE,"Unallocated",VLOOKUP($A192,'RAB Cat Lookup'!$B$4:$E$351,2,FALSE))</f>
        <v>Std</v>
      </c>
      <c r="AT192" s="367" t="str">
        <f>IF(ISERROR(VLOOKUP($A192,'RAB Cat Lookup'!$B$4:$E$351,4,FALSE))=TRUE,"Unallocated",VLOOKUP($A192,'RAB Cat Lookup'!$B$4:$E$351,4,FALSE))</f>
        <v>Land</v>
      </c>
      <c r="AU192" s="121" t="str">
        <f t="shared" si="22"/>
        <v/>
      </c>
    </row>
    <row r="193" spans="1:47" x14ac:dyDescent="0.25">
      <c r="A193" s="217" t="s">
        <v>149</v>
      </c>
      <c r="B193" s="217" t="s">
        <v>326</v>
      </c>
      <c r="C193" s="123" t="s">
        <v>514</v>
      </c>
      <c r="D193" s="218">
        <f>S193/Config!A$40</f>
        <v>0</v>
      </c>
      <c r="E193" s="219">
        <f>T193/Config!B$40</f>
        <v>0</v>
      </c>
      <c r="F193" s="219">
        <f>U193/Config!C$40</f>
        <v>0</v>
      </c>
      <c r="G193" s="219">
        <f>V193/Config!D$40</f>
        <v>0</v>
      </c>
      <c r="H193" s="219">
        <f>W193/Config!E$40</f>
        <v>0</v>
      </c>
      <c r="I193" s="220">
        <v>0</v>
      </c>
      <c r="J193" s="220">
        <v>0</v>
      </c>
      <c r="K193" s="220">
        <v>0</v>
      </c>
      <c r="L193" s="220">
        <v>0</v>
      </c>
      <c r="M193" s="220">
        <v>0</v>
      </c>
      <c r="N193" s="220">
        <v>0</v>
      </c>
      <c r="O193" s="220">
        <v>0</v>
      </c>
      <c r="P193" s="220">
        <v>0</v>
      </c>
      <c r="Q193" s="220">
        <v>0</v>
      </c>
      <c r="R193" s="221">
        <v>5000000</v>
      </c>
      <c r="S193" s="222">
        <v>0</v>
      </c>
      <c r="T193" s="223">
        <v>0</v>
      </c>
      <c r="U193" s="223">
        <v>0</v>
      </c>
      <c r="V193" s="223">
        <v>0</v>
      </c>
      <c r="W193" s="223">
        <v>0</v>
      </c>
      <c r="X193" s="224">
        <f>I193*Config!F$40</f>
        <v>0</v>
      </c>
      <c r="Y193" s="224">
        <f>J193*Config!G$40</f>
        <v>0</v>
      </c>
      <c r="Z193" s="224">
        <f>K193*Config!H$40</f>
        <v>0</v>
      </c>
      <c r="AA193" s="224">
        <f>L193*Config!I$40</f>
        <v>0</v>
      </c>
      <c r="AB193" s="224">
        <f>M193*Config!J$40</f>
        <v>0</v>
      </c>
      <c r="AC193" s="224">
        <f>N193*Config!K$40</f>
        <v>0</v>
      </c>
      <c r="AD193" s="224">
        <f>O193*Config!L$40</f>
        <v>0</v>
      </c>
      <c r="AE193" s="224">
        <f>P193*Config!M$40</f>
        <v>0</v>
      </c>
      <c r="AF193" s="224">
        <f>Q193*Config!N$40</f>
        <v>0</v>
      </c>
      <c r="AG193" s="225">
        <f>R193*Config!O$40</f>
        <v>6400422.7209817851</v>
      </c>
      <c r="AH193" s="226">
        <f t="shared" si="16"/>
        <v>0</v>
      </c>
      <c r="AI193" s="220">
        <f t="shared" si="17"/>
        <v>5000000</v>
      </c>
      <c r="AJ193" s="224">
        <f t="shared" si="18"/>
        <v>0</v>
      </c>
      <c r="AK193" s="225">
        <f t="shared" si="19"/>
        <v>6400422.7209817851</v>
      </c>
      <c r="AL193" s="227">
        <f>IF(OR(SUM(X193:AG193)&lt;&gt;0,A193="EH"),INDEX(CASH!$B:$B,MATCH(A193,CASH!$A:$A,0)),"")</f>
        <v>100</v>
      </c>
      <c r="AM193" s="122">
        <f>AL193*VLOOKUP(C193,Config!$A$3:$C$9,3,FALSE)</f>
        <v>500</v>
      </c>
      <c r="AN193" s="228">
        <f t="shared" si="20"/>
        <v>0.99191803381762</v>
      </c>
      <c r="AO193" s="122" t="str">
        <f>IF(ISERROR(VLOOKUP(A193,Config!$A$12:$A$32,1,FALSE)),LEFT(A193,2),"PRL")</f>
        <v>PRL</v>
      </c>
      <c r="AP193" s="122" t="str">
        <f t="shared" si="21"/>
        <v>PR603</v>
      </c>
      <c r="AQ193" s="163" t="s">
        <v>881</v>
      </c>
      <c r="AR193" s="229" t="s">
        <v>781</v>
      </c>
      <c r="AS193" s="367" t="str">
        <f>IF(ISERROR(VLOOKUP($A193,'RAB Cat Lookup'!$B$4:$E$351,2,FALSE))=TRUE,"Unallocated",VLOOKUP($A193,'RAB Cat Lookup'!$B$4:$E$351,2,FALSE))</f>
        <v>Std</v>
      </c>
      <c r="AT193" s="367" t="str">
        <f>IF(ISERROR(VLOOKUP($A193,'RAB Cat Lookup'!$B$4:$E$351,4,FALSE))=TRUE,"Unallocated",VLOOKUP($A193,'RAB Cat Lookup'!$B$4:$E$351,4,FALSE))</f>
        <v>Land</v>
      </c>
      <c r="AU193" s="121" t="str">
        <f t="shared" si="22"/>
        <v/>
      </c>
    </row>
    <row r="194" spans="1:47" x14ac:dyDescent="0.25">
      <c r="A194" s="217" t="s">
        <v>108</v>
      </c>
      <c r="B194" s="217" t="s">
        <v>856</v>
      </c>
      <c r="C194" s="123" t="s">
        <v>516</v>
      </c>
      <c r="D194" s="218">
        <f>S194/Config!A$40</f>
        <v>0</v>
      </c>
      <c r="E194" s="219">
        <f>T194/Config!B$40</f>
        <v>0</v>
      </c>
      <c r="F194" s="219">
        <f>U194/Config!C$40</f>
        <v>0</v>
      </c>
      <c r="G194" s="219">
        <f>V194/Config!D$40</f>
        <v>0</v>
      </c>
      <c r="H194" s="219">
        <f>W194/Config!E$40</f>
        <v>0</v>
      </c>
      <c r="I194" s="220">
        <v>0</v>
      </c>
      <c r="J194" s="220">
        <v>0</v>
      </c>
      <c r="K194" s="220">
        <v>4085600</v>
      </c>
      <c r="L194" s="220">
        <v>8171200</v>
      </c>
      <c r="M194" s="220">
        <v>4671200</v>
      </c>
      <c r="N194" s="220">
        <v>3500000</v>
      </c>
      <c r="O194" s="220">
        <v>0</v>
      </c>
      <c r="P194" s="220">
        <v>0</v>
      </c>
      <c r="Q194" s="220">
        <v>0</v>
      </c>
      <c r="R194" s="221">
        <v>0</v>
      </c>
      <c r="S194" s="222">
        <v>0</v>
      </c>
      <c r="T194" s="223">
        <v>0</v>
      </c>
      <c r="U194" s="223">
        <v>0</v>
      </c>
      <c r="V194" s="223">
        <v>0</v>
      </c>
      <c r="W194" s="223">
        <v>0</v>
      </c>
      <c r="X194" s="224">
        <f>I194*Config!F$40</f>
        <v>0</v>
      </c>
      <c r="Y194" s="224">
        <f>J194*Config!G$40</f>
        <v>0</v>
      </c>
      <c r="Z194" s="224">
        <f>K194*Config!H$40</f>
        <v>4399744.3374999994</v>
      </c>
      <c r="AA194" s="224">
        <f>L194*Config!I$40</f>
        <v>9019475.8918749988</v>
      </c>
      <c r="AB194" s="224">
        <f>M194*Config!J$40</f>
        <v>5285034.0440546861</v>
      </c>
      <c r="AC194" s="224">
        <f>N194*Config!K$40</f>
        <v>4058926.9637451158</v>
      </c>
      <c r="AD194" s="224">
        <f>O194*Config!L$40</f>
        <v>0</v>
      </c>
      <c r="AE194" s="224">
        <f>P194*Config!M$40</f>
        <v>0</v>
      </c>
      <c r="AF194" s="224">
        <f>Q194*Config!N$40</f>
        <v>0</v>
      </c>
      <c r="AG194" s="225">
        <f>R194*Config!O$40</f>
        <v>0</v>
      </c>
      <c r="AH194" s="226">
        <f t="shared" ref="AH194:AH257" si="23">SUM(I194:M194)</f>
        <v>16928000</v>
      </c>
      <c r="AI194" s="220">
        <f t="shared" ref="AI194:AI257" si="24">SUM(I194:R194)</f>
        <v>20428000</v>
      </c>
      <c r="AJ194" s="224">
        <f t="shared" ref="AJ194:AJ257" si="25">SUM(X194:AB194)</f>
        <v>18704254.273429684</v>
      </c>
      <c r="AK194" s="225">
        <f t="shared" ref="AK194:AK257" si="26">SUM(X194:AG194)</f>
        <v>22763181.237174802</v>
      </c>
      <c r="AL194" s="227">
        <f>IF(OR(SUM(X194:AG194)&lt;&gt;0,A194="EH"),INDEX(CASH!$B:$B,MATCH(A194,CASH!$A:$A,0)),"")</f>
        <v>110</v>
      </c>
      <c r="AM194" s="122">
        <f>AL194*VLOOKUP(C194,Config!$A$3:$C$9,3,FALSE)</f>
        <v>1100</v>
      </c>
      <c r="AN194" s="228">
        <f t="shared" ref="AN194:AN257" si="27">SUMIF($AM$2:$AM$418,"&gt;="&amp;AM194,$AJ$2:$AJ$418)/SUM($AJ$2:$AJ$418)</f>
        <v>0.95953425382271162</v>
      </c>
      <c r="AO194" s="122" t="str">
        <f>IF(ISERROR(VLOOKUP(A194,Config!$A$12:$A$32,1,FALSE)),LEFT(A194,2),"PRL")</f>
        <v>PR</v>
      </c>
      <c r="AP194" s="122" t="str">
        <f t="shared" ref="AP194:AP257" si="28">A194&amp;IF(LEFT(C194)="P",LOWER(MID(C194,11,1)),"")</f>
        <v>PR620</v>
      </c>
      <c r="AQ194" s="163" t="s">
        <v>881</v>
      </c>
      <c r="AR194" s="229" t="s">
        <v>781</v>
      </c>
      <c r="AS194" s="367" t="str">
        <f>IF(ISERROR(VLOOKUP($A194,'RAB Cat Lookup'!$B$4:$E$351,2,FALSE))=TRUE,"Unallocated",VLOOKUP($A194,'RAB Cat Lookup'!$B$4:$E$351,2,FALSE))</f>
        <v>Std</v>
      </c>
      <c r="AT194" s="367" t="str">
        <f>IF(ISERROR(VLOOKUP($A194,'RAB Cat Lookup'!$B$4:$E$351,4,FALSE))=TRUE,"Unallocated",VLOOKUP($A194,'RAB Cat Lookup'!$B$4:$E$351,4,FALSE))</f>
        <v>Substations</v>
      </c>
      <c r="AU194" s="121" t="str">
        <f t="shared" si="22"/>
        <v/>
      </c>
    </row>
    <row r="195" spans="1:47" x14ac:dyDescent="0.25">
      <c r="A195" s="217" t="s">
        <v>488</v>
      </c>
      <c r="B195" s="217" t="s">
        <v>568</v>
      </c>
      <c r="C195" s="123" t="s">
        <v>513</v>
      </c>
      <c r="D195" s="218">
        <f>S195/Config!A$40</f>
        <v>2246.866329511718</v>
      </c>
      <c r="E195" s="219">
        <f>T195/Config!B$40</f>
        <v>0</v>
      </c>
      <c r="F195" s="219">
        <f>U195/Config!C$40</f>
        <v>0</v>
      </c>
      <c r="G195" s="219">
        <f>V195/Config!D$40</f>
        <v>0</v>
      </c>
      <c r="H195" s="219">
        <f>W195/Config!E$40</f>
        <v>0</v>
      </c>
      <c r="I195" s="220">
        <v>0</v>
      </c>
      <c r="J195" s="220">
        <v>0</v>
      </c>
      <c r="K195" s="220">
        <v>0</v>
      </c>
      <c r="L195" s="220">
        <v>0</v>
      </c>
      <c r="M195" s="220">
        <v>0</v>
      </c>
      <c r="N195" s="220">
        <v>0</v>
      </c>
      <c r="O195" s="220">
        <v>0</v>
      </c>
      <c r="P195" s="220">
        <v>0</v>
      </c>
      <c r="Q195" s="220">
        <v>0</v>
      </c>
      <c r="R195" s="221">
        <v>0</v>
      </c>
      <c r="S195" s="222">
        <v>2035.55</v>
      </c>
      <c r="T195" s="223">
        <v>0</v>
      </c>
      <c r="U195" s="223">
        <v>0</v>
      </c>
      <c r="V195" s="223">
        <v>0</v>
      </c>
      <c r="W195" s="223">
        <v>0</v>
      </c>
      <c r="X195" s="224">
        <f>I195*Config!F$40</f>
        <v>0</v>
      </c>
      <c r="Y195" s="224">
        <f>J195*Config!G$40</f>
        <v>0</v>
      </c>
      <c r="Z195" s="224">
        <f>K195*Config!H$40</f>
        <v>0</v>
      </c>
      <c r="AA195" s="224">
        <f>L195*Config!I$40</f>
        <v>0</v>
      </c>
      <c r="AB195" s="224">
        <f>M195*Config!J$40</f>
        <v>0</v>
      </c>
      <c r="AC195" s="224">
        <f>N195*Config!K$40</f>
        <v>0</v>
      </c>
      <c r="AD195" s="224">
        <f>O195*Config!L$40</f>
        <v>0</v>
      </c>
      <c r="AE195" s="224">
        <f>P195*Config!M$40</f>
        <v>0</v>
      </c>
      <c r="AF195" s="224">
        <f>Q195*Config!N$40</f>
        <v>0</v>
      </c>
      <c r="AG195" s="225">
        <f>R195*Config!O$40</f>
        <v>0</v>
      </c>
      <c r="AH195" s="226">
        <f t="shared" si="23"/>
        <v>0</v>
      </c>
      <c r="AI195" s="220">
        <f t="shared" si="24"/>
        <v>0</v>
      </c>
      <c r="AJ195" s="224">
        <f t="shared" si="25"/>
        <v>0</v>
      </c>
      <c r="AK195" s="225">
        <f t="shared" si="26"/>
        <v>0</v>
      </c>
      <c r="AL195" s="227" t="str">
        <f>IF(OR(SUM(X195:AG195)&lt;&gt;0,A195="EH"),INDEX(CASH!$B:$B,MATCH(A195,CASH!$A:$A,0)),"")</f>
        <v/>
      </c>
      <c r="AM195" s="231">
        <v>4950</v>
      </c>
      <c r="AN195" s="228">
        <f t="shared" si="27"/>
        <v>0.12479849538211955</v>
      </c>
      <c r="AO195" s="122" t="str">
        <f>IF(ISERROR(VLOOKUP(A195,Config!$A$12:$A$32,1,FALSE)),LEFT(A195,2),"PRL")</f>
        <v>PR</v>
      </c>
      <c r="AP195" s="122" t="str">
        <f t="shared" si="28"/>
        <v>PR632</v>
      </c>
      <c r="AQ195" s="163" t="s">
        <v>881</v>
      </c>
      <c r="AR195" s="229" t="s">
        <v>781</v>
      </c>
      <c r="AS195" s="367" t="str">
        <f>IF(ISERROR(VLOOKUP($A195,'RAB Cat Lookup'!$B$4:$E$351,2,FALSE))=TRUE,"Unallocated",VLOOKUP($A195,'RAB Cat Lookup'!$B$4:$E$351,2,FALSE))</f>
        <v>Unallocated</v>
      </c>
      <c r="AT195" s="367" t="str">
        <f>IF(ISERROR(VLOOKUP($A195,'RAB Cat Lookup'!$B$4:$E$351,4,FALSE))=TRUE,"Unallocated",VLOOKUP($A195,'RAB Cat Lookup'!$B$4:$E$351,4,FALSE))</f>
        <v>Unallocated</v>
      </c>
      <c r="AU195" s="121" t="str">
        <f t="shared" si="22"/>
        <v/>
      </c>
    </row>
    <row r="196" spans="1:47" x14ac:dyDescent="0.25">
      <c r="A196" s="217" t="s">
        <v>406</v>
      </c>
      <c r="B196" s="217" t="s">
        <v>569</v>
      </c>
      <c r="C196" s="123" t="s">
        <v>513</v>
      </c>
      <c r="D196" s="218">
        <f>S196/Config!A$40</f>
        <v>91518.89286234371</v>
      </c>
      <c r="E196" s="219">
        <f>T196/Config!B$40</f>
        <v>0</v>
      </c>
      <c r="F196" s="219">
        <f>U196/Config!C$40</f>
        <v>0</v>
      </c>
      <c r="G196" s="219">
        <f>V196/Config!D$40</f>
        <v>0</v>
      </c>
      <c r="H196" s="219">
        <f>W196/Config!E$40</f>
        <v>0</v>
      </c>
      <c r="I196" s="220">
        <v>0</v>
      </c>
      <c r="J196" s="220">
        <v>0</v>
      </c>
      <c r="K196" s="220">
        <v>0</v>
      </c>
      <c r="L196" s="220">
        <v>0</v>
      </c>
      <c r="M196" s="220">
        <v>0</v>
      </c>
      <c r="N196" s="220">
        <v>0</v>
      </c>
      <c r="O196" s="220">
        <v>0</v>
      </c>
      <c r="P196" s="220">
        <v>0</v>
      </c>
      <c r="Q196" s="220">
        <v>0</v>
      </c>
      <c r="R196" s="221">
        <v>0</v>
      </c>
      <c r="S196" s="222">
        <v>82911.599999999991</v>
      </c>
      <c r="T196" s="223">
        <v>0</v>
      </c>
      <c r="U196" s="223">
        <v>0</v>
      </c>
      <c r="V196" s="223">
        <v>0</v>
      </c>
      <c r="W196" s="223">
        <v>0</v>
      </c>
      <c r="X196" s="224">
        <f>I196*Config!F$40</f>
        <v>0</v>
      </c>
      <c r="Y196" s="224">
        <f>J196*Config!G$40</f>
        <v>0</v>
      </c>
      <c r="Z196" s="224">
        <f>K196*Config!H$40</f>
        <v>0</v>
      </c>
      <c r="AA196" s="224">
        <f>L196*Config!I$40</f>
        <v>0</v>
      </c>
      <c r="AB196" s="224">
        <f>M196*Config!J$40</f>
        <v>0</v>
      </c>
      <c r="AC196" s="224">
        <f>N196*Config!K$40</f>
        <v>0</v>
      </c>
      <c r="AD196" s="224">
        <f>O196*Config!L$40</f>
        <v>0</v>
      </c>
      <c r="AE196" s="224">
        <f>P196*Config!M$40</f>
        <v>0</v>
      </c>
      <c r="AF196" s="224">
        <f>Q196*Config!N$40</f>
        <v>0</v>
      </c>
      <c r="AG196" s="225">
        <f>R196*Config!O$40</f>
        <v>0</v>
      </c>
      <c r="AH196" s="226">
        <f t="shared" si="23"/>
        <v>0</v>
      </c>
      <c r="AI196" s="220">
        <f t="shared" si="24"/>
        <v>0</v>
      </c>
      <c r="AJ196" s="224">
        <f t="shared" si="25"/>
        <v>0</v>
      </c>
      <c r="AK196" s="225">
        <f t="shared" si="26"/>
        <v>0</v>
      </c>
      <c r="AL196" s="227" t="str">
        <f>IF(OR(SUM(X196:AG196)&lt;&gt;0,A196="EH"),INDEX(CASH!$B:$B,MATCH(A196,CASH!$A:$A,0)),"")</f>
        <v/>
      </c>
      <c r="AM196" s="230">
        <v>4950</v>
      </c>
      <c r="AN196" s="228">
        <f t="shared" si="27"/>
        <v>0.12479849538211955</v>
      </c>
      <c r="AO196" s="122" t="str">
        <f>IF(ISERROR(VLOOKUP(A196,Config!$A$12:$A$32,1,FALSE)),LEFT(A196,2),"PRL")</f>
        <v>PR</v>
      </c>
      <c r="AP196" s="122" t="str">
        <f t="shared" si="28"/>
        <v>PR642</v>
      </c>
      <c r="AQ196" s="163" t="s">
        <v>881</v>
      </c>
      <c r="AR196" s="229" t="s">
        <v>781</v>
      </c>
      <c r="AS196" s="367" t="str">
        <f>IF(ISERROR(VLOOKUP($A196,'RAB Cat Lookup'!$B$4:$E$351,2,FALSE))=TRUE,"Unallocated",VLOOKUP($A196,'RAB Cat Lookup'!$B$4:$E$351,2,FALSE))</f>
        <v>Unallocated</v>
      </c>
      <c r="AT196" s="367" t="str">
        <f>IF(ISERROR(VLOOKUP($A196,'RAB Cat Lookup'!$B$4:$E$351,4,FALSE))=TRUE,"Unallocated",VLOOKUP($A196,'RAB Cat Lookup'!$B$4:$E$351,4,FALSE))</f>
        <v>Unallocated</v>
      </c>
      <c r="AU196" s="121" t="str">
        <f t="shared" si="22"/>
        <v/>
      </c>
    </row>
    <row r="197" spans="1:47" x14ac:dyDescent="0.25">
      <c r="A197" s="217" t="s">
        <v>402</v>
      </c>
      <c r="B197" s="217" t="s">
        <v>570</v>
      </c>
      <c r="C197" s="123" t="s">
        <v>513</v>
      </c>
      <c r="D197" s="218">
        <f>S197/Config!A$40</f>
        <v>10078.62851294531</v>
      </c>
      <c r="E197" s="219">
        <f>T197/Config!B$40</f>
        <v>59328.35984187499</v>
      </c>
      <c r="F197" s="219">
        <f>U197/Config!C$40</f>
        <v>177027.30771250001</v>
      </c>
      <c r="G197" s="219">
        <f>V197/Config!D$40</f>
        <v>0</v>
      </c>
      <c r="H197" s="219">
        <f>W197/Config!E$40</f>
        <v>0</v>
      </c>
      <c r="I197" s="220">
        <v>0</v>
      </c>
      <c r="J197" s="220">
        <v>0</v>
      </c>
      <c r="K197" s="220">
        <v>0</v>
      </c>
      <c r="L197" s="220">
        <v>0</v>
      </c>
      <c r="M197" s="220">
        <v>0</v>
      </c>
      <c r="N197" s="220">
        <v>0</v>
      </c>
      <c r="O197" s="220">
        <v>0</v>
      </c>
      <c r="P197" s="220">
        <v>0</v>
      </c>
      <c r="Q197" s="220">
        <v>0</v>
      </c>
      <c r="R197" s="221">
        <v>0</v>
      </c>
      <c r="S197" s="222">
        <v>9130.74</v>
      </c>
      <c r="T197" s="223">
        <v>55092.28</v>
      </c>
      <c r="U197" s="223">
        <v>168497.14</v>
      </c>
      <c r="V197" s="223">
        <v>0</v>
      </c>
      <c r="W197" s="223">
        <v>0</v>
      </c>
      <c r="X197" s="224">
        <f>I197*Config!F$40</f>
        <v>0</v>
      </c>
      <c r="Y197" s="224">
        <f>J197*Config!G$40</f>
        <v>0</v>
      </c>
      <c r="Z197" s="224">
        <f>K197*Config!H$40</f>
        <v>0</v>
      </c>
      <c r="AA197" s="224">
        <f>L197*Config!I$40</f>
        <v>0</v>
      </c>
      <c r="AB197" s="224">
        <f>M197*Config!J$40</f>
        <v>0</v>
      </c>
      <c r="AC197" s="224">
        <f>N197*Config!K$40</f>
        <v>0</v>
      </c>
      <c r="AD197" s="224">
        <f>O197*Config!L$40</f>
        <v>0</v>
      </c>
      <c r="AE197" s="224">
        <f>P197*Config!M$40</f>
        <v>0</v>
      </c>
      <c r="AF197" s="224">
        <f>Q197*Config!N$40</f>
        <v>0</v>
      </c>
      <c r="AG197" s="225">
        <f>R197*Config!O$40</f>
        <v>0</v>
      </c>
      <c r="AH197" s="226">
        <f t="shared" si="23"/>
        <v>0</v>
      </c>
      <c r="AI197" s="220">
        <f t="shared" si="24"/>
        <v>0</v>
      </c>
      <c r="AJ197" s="224">
        <f t="shared" si="25"/>
        <v>0</v>
      </c>
      <c r="AK197" s="225">
        <f t="shared" si="26"/>
        <v>0</v>
      </c>
      <c r="AL197" s="227" t="str">
        <f>IF(OR(SUM(X197:AG197)&lt;&gt;0,A197="EH"),INDEX(CASH!$B:$B,MATCH(A197,CASH!$A:$A,0)),"")</f>
        <v/>
      </c>
      <c r="AM197" s="230">
        <v>4950</v>
      </c>
      <c r="AN197" s="228">
        <f t="shared" si="27"/>
        <v>0.12479849538211955</v>
      </c>
      <c r="AO197" s="122" t="str">
        <f>IF(ISERROR(VLOOKUP(A197,Config!$A$12:$A$32,1,FALSE)),LEFT(A197,2),"PRL")</f>
        <v>PR</v>
      </c>
      <c r="AP197" s="122" t="str">
        <f t="shared" si="28"/>
        <v>PR643</v>
      </c>
      <c r="AQ197" s="163" t="s">
        <v>881</v>
      </c>
      <c r="AR197" s="229" t="s">
        <v>781</v>
      </c>
      <c r="AS197" s="367" t="str">
        <f>IF(ISERROR(VLOOKUP($A197,'RAB Cat Lookup'!$B$4:$E$351,2,FALSE))=TRUE,"Unallocated",VLOOKUP($A197,'RAB Cat Lookup'!$B$4:$E$351,2,FALSE))</f>
        <v>Std</v>
      </c>
      <c r="AT197" s="367" t="str">
        <f>IF(ISERROR(VLOOKUP($A197,'RAB Cat Lookup'!$B$4:$E$351,4,FALSE))=TRUE,"Unallocated",VLOOKUP($A197,'RAB Cat Lookup'!$B$4:$E$351,4,FALSE))</f>
        <v>Substations</v>
      </c>
      <c r="AU197" s="121" t="str">
        <f t="shared" ref="AU197:AU260" si="29">IF(AND(AT197=1,SUM(AI197&lt;&gt;0)),A197,"")</f>
        <v/>
      </c>
    </row>
    <row r="198" spans="1:47" x14ac:dyDescent="0.25">
      <c r="A198" s="217" t="s">
        <v>409</v>
      </c>
      <c r="B198" s="217" t="s">
        <v>410</v>
      </c>
      <c r="C198" s="123" t="s">
        <v>513</v>
      </c>
      <c r="D198" s="218">
        <f>S198/Config!A$40</f>
        <v>66296.326786406236</v>
      </c>
      <c r="E198" s="219">
        <f>T198/Config!B$40</f>
        <v>0</v>
      </c>
      <c r="F198" s="219">
        <f>U198/Config!C$40</f>
        <v>0</v>
      </c>
      <c r="G198" s="219">
        <f>V198/Config!D$40</f>
        <v>0</v>
      </c>
      <c r="H198" s="219">
        <f>W198/Config!E$40</f>
        <v>0</v>
      </c>
      <c r="I198" s="220">
        <v>0</v>
      </c>
      <c r="J198" s="220">
        <v>0</v>
      </c>
      <c r="K198" s="220">
        <v>0</v>
      </c>
      <c r="L198" s="220">
        <v>0</v>
      </c>
      <c r="M198" s="220">
        <v>0</v>
      </c>
      <c r="N198" s="220">
        <v>0</v>
      </c>
      <c r="O198" s="220">
        <v>0</v>
      </c>
      <c r="P198" s="220">
        <v>0</v>
      </c>
      <c r="Q198" s="220">
        <v>0</v>
      </c>
      <c r="R198" s="221">
        <v>0</v>
      </c>
      <c r="S198" s="222">
        <v>60061.2</v>
      </c>
      <c r="T198" s="223">
        <v>0</v>
      </c>
      <c r="U198" s="223">
        <v>0</v>
      </c>
      <c r="V198" s="223">
        <v>0</v>
      </c>
      <c r="W198" s="223">
        <v>0</v>
      </c>
      <c r="X198" s="224">
        <f>I198*Config!F$40</f>
        <v>0</v>
      </c>
      <c r="Y198" s="224">
        <f>J198*Config!G$40</f>
        <v>0</v>
      </c>
      <c r="Z198" s="224">
        <f>K198*Config!H$40</f>
        <v>0</v>
      </c>
      <c r="AA198" s="224">
        <f>L198*Config!I$40</f>
        <v>0</v>
      </c>
      <c r="AB198" s="224">
        <f>M198*Config!J$40</f>
        <v>0</v>
      </c>
      <c r="AC198" s="224">
        <f>N198*Config!K$40</f>
        <v>0</v>
      </c>
      <c r="AD198" s="224">
        <f>O198*Config!L$40</f>
        <v>0</v>
      </c>
      <c r="AE198" s="224">
        <f>P198*Config!M$40</f>
        <v>0</v>
      </c>
      <c r="AF198" s="224">
        <f>Q198*Config!N$40</f>
        <v>0</v>
      </c>
      <c r="AG198" s="225">
        <f>R198*Config!O$40</f>
        <v>0</v>
      </c>
      <c r="AH198" s="226">
        <f t="shared" si="23"/>
        <v>0</v>
      </c>
      <c r="AI198" s="220">
        <f t="shared" si="24"/>
        <v>0</v>
      </c>
      <c r="AJ198" s="224">
        <f t="shared" si="25"/>
        <v>0</v>
      </c>
      <c r="AK198" s="225">
        <f t="shared" si="26"/>
        <v>0</v>
      </c>
      <c r="AL198" s="227" t="str">
        <f>IF(OR(SUM(X198:AG198)&lt;&gt;0,A198="EH"),INDEX(CASH!$B:$B,MATCH(A198,CASH!$A:$A,0)),"")</f>
        <v/>
      </c>
      <c r="AM198" s="230">
        <v>4950</v>
      </c>
      <c r="AN198" s="228">
        <f t="shared" si="27"/>
        <v>0.12479849538211955</v>
      </c>
      <c r="AO198" s="122" t="str">
        <f>IF(ISERROR(VLOOKUP(A198,Config!$A$12:$A$32,1,FALSE)),LEFT(A198,2),"PRL")</f>
        <v>PRL</v>
      </c>
      <c r="AP198" s="122" t="str">
        <f t="shared" si="28"/>
        <v>PR652</v>
      </c>
      <c r="AQ198" s="163" t="s">
        <v>881</v>
      </c>
      <c r="AR198" s="229" t="s">
        <v>781</v>
      </c>
      <c r="AS198" s="367" t="str">
        <f>IF(ISERROR(VLOOKUP($A198,'RAB Cat Lookup'!$B$4:$E$351,2,FALSE))=TRUE,"Unallocated",VLOOKUP($A198,'RAB Cat Lookup'!$B$4:$E$351,2,FALSE))</f>
        <v>Unallocated</v>
      </c>
      <c r="AT198" s="367" t="str">
        <f>IF(ISERROR(VLOOKUP($A198,'RAB Cat Lookup'!$B$4:$E$351,4,FALSE))=TRUE,"Unallocated",VLOOKUP($A198,'RAB Cat Lookup'!$B$4:$E$351,4,FALSE))</f>
        <v>Unallocated</v>
      </c>
      <c r="AU198" s="121" t="str">
        <f t="shared" si="29"/>
        <v/>
      </c>
    </row>
    <row r="199" spans="1:47" x14ac:dyDescent="0.25">
      <c r="A199" s="217" t="s">
        <v>922</v>
      </c>
      <c r="B199" s="217" t="s">
        <v>921</v>
      </c>
      <c r="C199" s="123" t="s">
        <v>514</v>
      </c>
      <c r="D199" s="218">
        <f>S199/Config!A$40</f>
        <v>0</v>
      </c>
      <c r="E199" s="219">
        <f>T199/Config!B$40</f>
        <v>0</v>
      </c>
      <c r="F199" s="219">
        <f>U199/Config!C$40</f>
        <v>0</v>
      </c>
      <c r="G199" s="219">
        <f>V199/Config!D$40</f>
        <v>0</v>
      </c>
      <c r="H199" s="219">
        <f>W199/Config!E$40</f>
        <v>0</v>
      </c>
      <c r="I199" s="220">
        <v>0</v>
      </c>
      <c r="J199" s="220">
        <v>0</v>
      </c>
      <c r="K199" s="220">
        <v>0</v>
      </c>
      <c r="L199" s="220">
        <v>0</v>
      </c>
      <c r="M199" s="220">
        <v>0</v>
      </c>
      <c r="N199" s="220">
        <v>0</v>
      </c>
      <c r="O199" s="220">
        <v>5000000</v>
      </c>
      <c r="P199" s="220">
        <v>5000000</v>
      </c>
      <c r="Q199" s="220">
        <v>5000000</v>
      </c>
      <c r="R199" s="221">
        <v>0</v>
      </c>
      <c r="S199" s="222">
        <v>0</v>
      </c>
      <c r="T199" s="223">
        <v>0</v>
      </c>
      <c r="U199" s="223">
        <v>0</v>
      </c>
      <c r="V199" s="223">
        <v>0</v>
      </c>
      <c r="W199" s="223">
        <v>0</v>
      </c>
      <c r="X199" s="224">
        <f>I199*Config!F$40</f>
        <v>0</v>
      </c>
      <c r="Y199" s="224">
        <f>J199*Config!G$40</f>
        <v>0</v>
      </c>
      <c r="Z199" s="224">
        <f>K199*Config!H$40</f>
        <v>0</v>
      </c>
      <c r="AA199" s="224">
        <f>L199*Config!I$40</f>
        <v>0</v>
      </c>
      <c r="AB199" s="224">
        <f>M199*Config!J$40</f>
        <v>0</v>
      </c>
      <c r="AC199" s="224">
        <f>N199*Config!K$40</f>
        <v>0</v>
      </c>
      <c r="AD199" s="224">
        <f>O199*Config!L$40</f>
        <v>5943428.7683410626</v>
      </c>
      <c r="AE199" s="224">
        <f>P199*Config!M$40</f>
        <v>6092014.4875495881</v>
      </c>
      <c r="AF199" s="224">
        <f>Q199*Config!N$40</f>
        <v>6244314.8497383269</v>
      </c>
      <c r="AG199" s="225">
        <f>R199*Config!O$40</f>
        <v>0</v>
      </c>
      <c r="AH199" s="226">
        <f t="shared" si="23"/>
        <v>0</v>
      </c>
      <c r="AI199" s="220">
        <f t="shared" si="24"/>
        <v>15000000</v>
      </c>
      <c r="AJ199" s="224">
        <f t="shared" si="25"/>
        <v>0</v>
      </c>
      <c r="AK199" s="225">
        <f t="shared" si="26"/>
        <v>18279758.105628978</v>
      </c>
      <c r="AL199" s="227">
        <f>IF(OR(SUM(X199:AG199)&lt;&gt;0,A199="EH"),INDEX(CASH!$B:$B,MATCH(A199,CASH!$A:$A,0)),"")</f>
        <v>110</v>
      </c>
      <c r="AM199" s="122">
        <f>AL199*VLOOKUP(C199,Config!$A$3:$C$9,3,FALSE)</f>
        <v>550</v>
      </c>
      <c r="AN199" s="228">
        <f t="shared" si="27"/>
        <v>0.99191803381762</v>
      </c>
      <c r="AO199" s="122" t="str">
        <f>IF(ISERROR(VLOOKUP(A199,Config!$A$12:$A$32,1,FALSE)),LEFT(A199,2),"PRL")</f>
        <v>PR</v>
      </c>
      <c r="AP199" s="122" t="str">
        <f t="shared" si="28"/>
        <v>PR653</v>
      </c>
      <c r="AQ199" s="163" t="s">
        <v>881</v>
      </c>
      <c r="AR199" s="229" t="s">
        <v>781</v>
      </c>
      <c r="AS199" s="367" t="str">
        <f>IF(ISERROR(VLOOKUP($A199,'RAB Cat Lookup'!$B$4:$E$351,2,FALSE))=TRUE,"Unallocated",VLOOKUP($A199,'RAB Cat Lookup'!$B$4:$E$351,2,FALSE))</f>
        <v>Unallocated</v>
      </c>
      <c r="AT199" s="367" t="str">
        <f>IF(ISERROR(VLOOKUP($A199,'RAB Cat Lookup'!$B$4:$E$351,4,FALSE))=TRUE,"Unallocated",VLOOKUP($A199,'RAB Cat Lookup'!$B$4:$E$351,4,FALSE))</f>
        <v>Unallocated</v>
      </c>
      <c r="AU199" s="121" t="str">
        <f t="shared" si="29"/>
        <v/>
      </c>
    </row>
    <row r="200" spans="1:47" x14ac:dyDescent="0.25">
      <c r="A200" s="217" t="s">
        <v>109</v>
      </c>
      <c r="B200" s="217" t="s">
        <v>327</v>
      </c>
      <c r="C200" s="123" t="s">
        <v>513</v>
      </c>
      <c r="D200" s="218">
        <f>S200/Config!A$40</f>
        <v>0</v>
      </c>
      <c r="E200" s="219">
        <f>T200/Config!B$40</f>
        <v>0</v>
      </c>
      <c r="F200" s="219">
        <f>U200/Config!C$40</f>
        <v>0</v>
      </c>
      <c r="G200" s="219">
        <f>V200/Config!D$40</f>
        <v>300160.15950000001</v>
      </c>
      <c r="H200" s="219">
        <f>W200/Config!E$40</f>
        <v>7152455</v>
      </c>
      <c r="I200" s="220">
        <v>13566645</v>
      </c>
      <c r="J200" s="220">
        <v>3526693</v>
      </c>
      <c r="K200" s="220">
        <v>0</v>
      </c>
      <c r="L200" s="220">
        <v>0</v>
      </c>
      <c r="M200" s="220">
        <v>0</v>
      </c>
      <c r="N200" s="220">
        <v>0</v>
      </c>
      <c r="O200" s="220">
        <v>0</v>
      </c>
      <c r="P200" s="220">
        <v>0</v>
      </c>
      <c r="Q200" s="220">
        <v>0</v>
      </c>
      <c r="R200" s="221">
        <v>0</v>
      </c>
      <c r="S200" s="222">
        <v>0</v>
      </c>
      <c r="T200" s="223">
        <v>0</v>
      </c>
      <c r="U200" s="223">
        <v>0</v>
      </c>
      <c r="V200" s="223">
        <v>292839.18000000005</v>
      </c>
      <c r="W200" s="223">
        <v>7152455</v>
      </c>
      <c r="X200" s="224">
        <f>I200*Config!F$40</f>
        <v>13905811.124999998</v>
      </c>
      <c r="Y200" s="224">
        <f>J200*Config!G$40</f>
        <v>3705231.8331249999</v>
      </c>
      <c r="Z200" s="224">
        <f>K200*Config!H$40</f>
        <v>0</v>
      </c>
      <c r="AA200" s="224">
        <f>L200*Config!I$40</f>
        <v>0</v>
      </c>
      <c r="AB200" s="224">
        <f>M200*Config!J$40</f>
        <v>0</v>
      </c>
      <c r="AC200" s="224">
        <f>N200*Config!K$40</f>
        <v>0</v>
      </c>
      <c r="AD200" s="224">
        <f>O200*Config!L$40</f>
        <v>0</v>
      </c>
      <c r="AE200" s="224">
        <f>P200*Config!M$40</f>
        <v>0</v>
      </c>
      <c r="AF200" s="224">
        <f>Q200*Config!N$40</f>
        <v>0</v>
      </c>
      <c r="AG200" s="225">
        <f>R200*Config!O$40</f>
        <v>0</v>
      </c>
      <c r="AH200" s="226">
        <f t="shared" si="23"/>
        <v>17093338</v>
      </c>
      <c r="AI200" s="220">
        <f t="shared" si="24"/>
        <v>17093338</v>
      </c>
      <c r="AJ200" s="224">
        <f t="shared" si="25"/>
        <v>17611042.958124999</v>
      </c>
      <c r="AK200" s="225">
        <f t="shared" si="26"/>
        <v>17611042.958124999</v>
      </c>
      <c r="AL200" s="227">
        <f>IF(OR(SUM(X200:AG200)&lt;&gt;0,A200="EH"),INDEX(CASH!$B:$B,MATCH(A200,CASH!$A:$A,0)),"")</f>
        <v>230</v>
      </c>
      <c r="AM200" s="122">
        <f>AL200*VLOOKUP(C200,Config!$A$3:$C$9,3,FALSE)</f>
        <v>3450</v>
      </c>
      <c r="AN200" s="228">
        <f t="shared" si="27"/>
        <v>0.50978789955113346</v>
      </c>
      <c r="AO200" s="122" t="str">
        <f>IF(ISERROR(VLOOKUP(A200,Config!$A$12:$A$32,1,FALSE)),LEFT(A200,2),"PRL")</f>
        <v>PR</v>
      </c>
      <c r="AP200" s="122" t="str">
        <f t="shared" si="28"/>
        <v>PR656</v>
      </c>
      <c r="AQ200" s="163" t="s">
        <v>881</v>
      </c>
      <c r="AR200" s="229" t="s">
        <v>781</v>
      </c>
      <c r="AS200" s="367" t="str">
        <f>IF(ISERROR(VLOOKUP($A200,'RAB Cat Lookup'!$B$4:$E$351,2,FALSE))=TRUE,"Unallocated",VLOOKUP($A200,'RAB Cat Lookup'!$B$4:$E$351,2,FALSE))</f>
        <v>Std</v>
      </c>
      <c r="AT200" s="367" t="str">
        <f>IF(ISERROR(VLOOKUP($A200,'RAB Cat Lookup'!$B$4:$E$351,4,FALSE))=TRUE,"Unallocated",VLOOKUP($A200,'RAB Cat Lookup'!$B$4:$E$351,4,FALSE))</f>
        <v>Substations</v>
      </c>
      <c r="AU200" s="121" t="str">
        <f t="shared" si="29"/>
        <v/>
      </c>
    </row>
    <row r="201" spans="1:47" x14ac:dyDescent="0.25">
      <c r="A201" s="217" t="s">
        <v>126</v>
      </c>
      <c r="B201" s="217" t="s">
        <v>328</v>
      </c>
      <c r="C201" s="123" t="s">
        <v>513</v>
      </c>
      <c r="D201" s="218">
        <f>S201/Config!A$40</f>
        <v>0</v>
      </c>
      <c r="E201" s="219">
        <f>T201/Config!B$40</f>
        <v>0</v>
      </c>
      <c r="F201" s="219">
        <f>U201/Config!C$40</f>
        <v>0</v>
      </c>
      <c r="G201" s="219">
        <f>V201/Config!D$40</f>
        <v>0</v>
      </c>
      <c r="H201" s="219">
        <f>W201/Config!E$40</f>
        <v>46912.520000000004</v>
      </c>
      <c r="I201" s="220">
        <v>1476500</v>
      </c>
      <c r="J201" s="220">
        <v>1476500</v>
      </c>
      <c r="K201" s="220">
        <v>0</v>
      </c>
      <c r="L201" s="220">
        <v>0</v>
      </c>
      <c r="M201" s="220">
        <v>0</v>
      </c>
      <c r="N201" s="220">
        <v>0</v>
      </c>
      <c r="O201" s="220">
        <v>0</v>
      </c>
      <c r="P201" s="220">
        <v>0</v>
      </c>
      <c r="Q201" s="220">
        <v>0</v>
      </c>
      <c r="R201" s="221">
        <v>0</v>
      </c>
      <c r="S201" s="222">
        <v>0</v>
      </c>
      <c r="T201" s="223">
        <v>0</v>
      </c>
      <c r="U201" s="223">
        <v>0</v>
      </c>
      <c r="V201" s="223">
        <v>0</v>
      </c>
      <c r="W201" s="223">
        <v>46912.520000000004</v>
      </c>
      <c r="X201" s="224">
        <f>I201*Config!F$40</f>
        <v>1513412.4999999998</v>
      </c>
      <c r="Y201" s="224">
        <f>J201*Config!G$40</f>
        <v>1551247.8124999998</v>
      </c>
      <c r="Z201" s="224">
        <f>K201*Config!H$40</f>
        <v>0</v>
      </c>
      <c r="AA201" s="224">
        <f>L201*Config!I$40</f>
        <v>0</v>
      </c>
      <c r="AB201" s="224">
        <f>M201*Config!J$40</f>
        <v>0</v>
      </c>
      <c r="AC201" s="224">
        <f>N201*Config!K$40</f>
        <v>0</v>
      </c>
      <c r="AD201" s="224">
        <f>O201*Config!L$40</f>
        <v>0</v>
      </c>
      <c r="AE201" s="224">
        <f>P201*Config!M$40</f>
        <v>0</v>
      </c>
      <c r="AF201" s="224">
        <f>Q201*Config!N$40</f>
        <v>0</v>
      </c>
      <c r="AG201" s="225">
        <f>R201*Config!O$40</f>
        <v>0</v>
      </c>
      <c r="AH201" s="226">
        <f t="shared" si="23"/>
        <v>2953000</v>
      </c>
      <c r="AI201" s="220">
        <f t="shared" si="24"/>
        <v>2953000</v>
      </c>
      <c r="AJ201" s="224">
        <f t="shared" si="25"/>
        <v>3064660.3124999995</v>
      </c>
      <c r="AK201" s="225">
        <f t="shared" si="26"/>
        <v>3064660.3124999995</v>
      </c>
      <c r="AL201" s="227">
        <f>IF(OR(SUM(X201:AG201)&lt;&gt;0,A201="EH"),INDEX(CASH!$B:$B,MATCH(A201,CASH!$A:$A,0)),"")</f>
        <v>170</v>
      </c>
      <c r="AM201" s="122">
        <f>AL201*VLOOKUP(C201,Config!$A$3:$C$9,3,FALSE)</f>
        <v>2550</v>
      </c>
      <c r="AN201" s="228">
        <f t="shared" si="27"/>
        <v>0.682557746962834</v>
      </c>
      <c r="AO201" s="122" t="str">
        <f>IF(ISERROR(VLOOKUP(A201,Config!$A$12:$A$32,1,FALSE)),LEFT(A201,2),"PRL")</f>
        <v>PR</v>
      </c>
      <c r="AP201" s="122" t="str">
        <f t="shared" si="28"/>
        <v>PR657</v>
      </c>
      <c r="AQ201" s="163" t="s">
        <v>881</v>
      </c>
      <c r="AR201" s="229" t="s">
        <v>781</v>
      </c>
      <c r="AS201" s="367" t="str">
        <f>IF(ISERROR(VLOOKUP($A201,'RAB Cat Lookup'!$B$4:$E$351,2,FALSE))=TRUE,"Unallocated",VLOOKUP($A201,'RAB Cat Lookup'!$B$4:$E$351,2,FALSE))</f>
        <v>Std</v>
      </c>
      <c r="AT201" s="367" t="str">
        <f>IF(ISERROR(VLOOKUP($A201,'RAB Cat Lookup'!$B$4:$E$351,4,FALSE))=TRUE,"Unallocated",VLOOKUP($A201,'RAB Cat Lookup'!$B$4:$E$351,4,FALSE))</f>
        <v>Substations</v>
      </c>
      <c r="AU201" s="121" t="str">
        <f t="shared" si="29"/>
        <v/>
      </c>
    </row>
    <row r="202" spans="1:47" x14ac:dyDescent="0.25">
      <c r="A202" s="217" t="s">
        <v>150</v>
      </c>
      <c r="B202" s="217" t="s">
        <v>329</v>
      </c>
      <c r="C202" s="123" t="s">
        <v>514</v>
      </c>
      <c r="D202" s="218">
        <f>S202/Config!A$40</f>
        <v>0</v>
      </c>
      <c r="E202" s="219">
        <f>T202/Config!B$40</f>
        <v>0</v>
      </c>
      <c r="F202" s="219">
        <f>U202/Config!C$40</f>
        <v>0</v>
      </c>
      <c r="G202" s="219">
        <f>V202/Config!D$40</f>
        <v>0</v>
      </c>
      <c r="H202" s="219">
        <f>W202/Config!E$40</f>
        <v>0</v>
      </c>
      <c r="I202" s="220">
        <v>0</v>
      </c>
      <c r="J202" s="220">
        <v>0</v>
      </c>
      <c r="K202" s="220">
        <v>0</v>
      </c>
      <c r="L202" s="220">
        <v>0</v>
      </c>
      <c r="M202" s="220">
        <v>0</v>
      </c>
      <c r="N202" s="220">
        <v>2500000</v>
      </c>
      <c r="O202" s="220">
        <v>0</v>
      </c>
      <c r="P202" s="220">
        <v>0</v>
      </c>
      <c r="Q202" s="220">
        <v>0</v>
      </c>
      <c r="R202" s="221">
        <v>0</v>
      </c>
      <c r="S202" s="222">
        <v>0</v>
      </c>
      <c r="T202" s="223">
        <v>0</v>
      </c>
      <c r="U202" s="223">
        <v>0</v>
      </c>
      <c r="V202" s="223">
        <v>0</v>
      </c>
      <c r="W202" s="223">
        <v>0</v>
      </c>
      <c r="X202" s="224">
        <f>I202*Config!F$40</f>
        <v>0</v>
      </c>
      <c r="Y202" s="224">
        <f>J202*Config!G$40</f>
        <v>0</v>
      </c>
      <c r="Z202" s="224">
        <f>K202*Config!H$40</f>
        <v>0</v>
      </c>
      <c r="AA202" s="224">
        <f>L202*Config!I$40</f>
        <v>0</v>
      </c>
      <c r="AB202" s="224">
        <f>M202*Config!J$40</f>
        <v>0</v>
      </c>
      <c r="AC202" s="224">
        <f>N202*Config!K$40</f>
        <v>2899233.5455322256</v>
      </c>
      <c r="AD202" s="224">
        <f>O202*Config!L$40</f>
        <v>0</v>
      </c>
      <c r="AE202" s="224">
        <f>P202*Config!M$40</f>
        <v>0</v>
      </c>
      <c r="AF202" s="224">
        <f>Q202*Config!N$40</f>
        <v>0</v>
      </c>
      <c r="AG202" s="225">
        <f>R202*Config!O$40</f>
        <v>0</v>
      </c>
      <c r="AH202" s="226">
        <f t="shared" si="23"/>
        <v>0</v>
      </c>
      <c r="AI202" s="220">
        <f t="shared" si="24"/>
        <v>2500000</v>
      </c>
      <c r="AJ202" s="224">
        <f t="shared" si="25"/>
        <v>0</v>
      </c>
      <c r="AK202" s="225">
        <f t="shared" si="26"/>
        <v>2899233.5455322256</v>
      </c>
      <c r="AL202" s="227">
        <f>IF(OR(SUM(X202:AG202)&lt;&gt;0,A202="EH"),INDEX(CASH!$B:$B,MATCH(A202,CASH!$A:$A,0)),"")</f>
        <v>60</v>
      </c>
      <c r="AM202" s="122">
        <f>AL202*VLOOKUP(C202,Config!$A$3:$C$9,3,FALSE)</f>
        <v>300</v>
      </c>
      <c r="AN202" s="228">
        <f t="shared" si="27"/>
        <v>0.99709188391561188</v>
      </c>
      <c r="AO202" s="122" t="str">
        <f>IF(ISERROR(VLOOKUP(A202,Config!$A$12:$A$32,1,FALSE)),LEFT(A202,2),"PRL")</f>
        <v>PRL</v>
      </c>
      <c r="AP202" s="122" t="str">
        <f t="shared" si="28"/>
        <v>PR659</v>
      </c>
      <c r="AQ202" s="163" t="s">
        <v>881</v>
      </c>
      <c r="AR202" s="229" t="s">
        <v>781</v>
      </c>
      <c r="AS202" s="367" t="str">
        <f>IF(ISERROR(VLOOKUP($A202,'RAB Cat Lookup'!$B$4:$E$351,2,FALSE))=TRUE,"Unallocated",VLOOKUP($A202,'RAB Cat Lookup'!$B$4:$E$351,2,FALSE))</f>
        <v>Std</v>
      </c>
      <c r="AT202" s="367" t="str">
        <f>IF(ISERROR(VLOOKUP($A202,'RAB Cat Lookup'!$B$4:$E$351,4,FALSE))=TRUE,"Unallocated",VLOOKUP($A202,'RAB Cat Lookup'!$B$4:$E$351,4,FALSE))</f>
        <v>Land</v>
      </c>
      <c r="AU202" s="121" t="str">
        <f t="shared" si="29"/>
        <v/>
      </c>
    </row>
    <row r="203" spans="1:47" x14ac:dyDescent="0.25">
      <c r="A203" s="217" t="s">
        <v>489</v>
      </c>
      <c r="B203" s="217" t="s">
        <v>490</v>
      </c>
      <c r="C203" s="123" t="s">
        <v>513</v>
      </c>
      <c r="D203" s="218">
        <f>S203/Config!A$40</f>
        <v>666.27249891015606</v>
      </c>
      <c r="E203" s="219">
        <f>T203/Config!B$40</f>
        <v>0</v>
      </c>
      <c r="F203" s="219">
        <f>U203/Config!C$40</f>
        <v>0</v>
      </c>
      <c r="G203" s="219">
        <f>V203/Config!D$40</f>
        <v>0</v>
      </c>
      <c r="H203" s="219">
        <f>W203/Config!E$40</f>
        <v>0</v>
      </c>
      <c r="I203" s="220">
        <v>0</v>
      </c>
      <c r="J203" s="220">
        <v>0</v>
      </c>
      <c r="K203" s="220">
        <v>0</v>
      </c>
      <c r="L203" s="220">
        <v>0</v>
      </c>
      <c r="M203" s="220">
        <v>0</v>
      </c>
      <c r="N203" s="220">
        <v>0</v>
      </c>
      <c r="O203" s="220">
        <v>0</v>
      </c>
      <c r="P203" s="220">
        <v>0</v>
      </c>
      <c r="Q203" s="220">
        <v>0</v>
      </c>
      <c r="R203" s="221">
        <v>0</v>
      </c>
      <c r="S203" s="222">
        <v>603.61</v>
      </c>
      <c r="T203" s="223">
        <v>0</v>
      </c>
      <c r="U203" s="223">
        <v>0</v>
      </c>
      <c r="V203" s="223">
        <v>0</v>
      </c>
      <c r="W203" s="223">
        <v>0</v>
      </c>
      <c r="X203" s="224">
        <f>I203*Config!F$40</f>
        <v>0</v>
      </c>
      <c r="Y203" s="224">
        <f>J203*Config!G$40</f>
        <v>0</v>
      </c>
      <c r="Z203" s="224">
        <f>K203*Config!H$40</f>
        <v>0</v>
      </c>
      <c r="AA203" s="224">
        <f>L203*Config!I$40</f>
        <v>0</v>
      </c>
      <c r="AB203" s="224">
        <f>M203*Config!J$40</f>
        <v>0</v>
      </c>
      <c r="AC203" s="224">
        <f>N203*Config!K$40</f>
        <v>0</v>
      </c>
      <c r="AD203" s="224">
        <f>O203*Config!L$40</f>
        <v>0</v>
      </c>
      <c r="AE203" s="224">
        <f>P203*Config!M$40</f>
        <v>0</v>
      </c>
      <c r="AF203" s="224">
        <f>Q203*Config!N$40</f>
        <v>0</v>
      </c>
      <c r="AG203" s="225">
        <f>R203*Config!O$40</f>
        <v>0</v>
      </c>
      <c r="AH203" s="226">
        <f t="shared" si="23"/>
        <v>0</v>
      </c>
      <c r="AI203" s="220">
        <f t="shared" si="24"/>
        <v>0</v>
      </c>
      <c r="AJ203" s="224">
        <f t="shared" si="25"/>
        <v>0</v>
      </c>
      <c r="AK203" s="225">
        <f t="shared" si="26"/>
        <v>0</v>
      </c>
      <c r="AL203" s="227" t="str">
        <f>IF(OR(SUM(X203:AG203)&lt;&gt;0,A203="EH"),INDEX(CASH!$B:$B,MATCH(A203,CASH!$A:$A,0)),"")</f>
        <v/>
      </c>
      <c r="AM203" s="231">
        <v>4950</v>
      </c>
      <c r="AN203" s="228">
        <f t="shared" si="27"/>
        <v>0.12479849538211955</v>
      </c>
      <c r="AO203" s="122" t="str">
        <f>IF(ISERROR(VLOOKUP(A203,Config!$A$12:$A$32,1,FALSE)),LEFT(A203,2),"PRL")</f>
        <v>PR</v>
      </c>
      <c r="AP203" s="122" t="str">
        <f t="shared" si="28"/>
        <v>PR660</v>
      </c>
      <c r="AQ203" s="163" t="s">
        <v>881</v>
      </c>
      <c r="AR203" s="229" t="s">
        <v>781</v>
      </c>
      <c r="AS203" s="367" t="str">
        <f>IF(ISERROR(VLOOKUP($A203,'RAB Cat Lookup'!$B$4:$E$351,2,FALSE))=TRUE,"Unallocated",VLOOKUP($A203,'RAB Cat Lookup'!$B$4:$E$351,2,FALSE))</f>
        <v>Unallocated</v>
      </c>
      <c r="AT203" s="367" t="str">
        <f>IF(ISERROR(VLOOKUP($A203,'RAB Cat Lookup'!$B$4:$E$351,4,FALSE))=TRUE,"Unallocated",VLOOKUP($A203,'RAB Cat Lookup'!$B$4:$E$351,4,FALSE))</f>
        <v>Unallocated</v>
      </c>
      <c r="AU203" s="121" t="str">
        <f t="shared" si="29"/>
        <v/>
      </c>
    </row>
    <row r="204" spans="1:47" x14ac:dyDescent="0.25">
      <c r="A204" s="217" t="s">
        <v>110</v>
      </c>
      <c r="B204" s="217" t="s">
        <v>330</v>
      </c>
      <c r="C204" s="123" t="s">
        <v>513</v>
      </c>
      <c r="D204" s="218">
        <f>S204/Config!A$40</f>
        <v>107758.19914734761</v>
      </c>
      <c r="E204" s="219">
        <f>T204/Config!B$40</f>
        <v>1888010.7712576559</v>
      </c>
      <c r="F204" s="219">
        <f>U204/Config!C$40</f>
        <v>3089775.9287562487</v>
      </c>
      <c r="G204" s="219">
        <f>V204/Config!D$40</f>
        <v>643581.97125000018</v>
      </c>
      <c r="H204" s="219">
        <f>W204/Config!E$40</f>
        <v>1625842</v>
      </c>
      <c r="I204" s="220">
        <v>292683</v>
      </c>
      <c r="J204" s="220">
        <v>0</v>
      </c>
      <c r="K204" s="220">
        <v>0</v>
      </c>
      <c r="L204" s="220">
        <v>0</v>
      </c>
      <c r="M204" s="220">
        <v>0</v>
      </c>
      <c r="N204" s="220">
        <v>0</v>
      </c>
      <c r="O204" s="220">
        <v>0</v>
      </c>
      <c r="P204" s="220">
        <v>0</v>
      </c>
      <c r="Q204" s="220">
        <v>0</v>
      </c>
      <c r="R204" s="221">
        <v>0</v>
      </c>
      <c r="S204" s="222">
        <v>97623.609999999986</v>
      </c>
      <c r="T204" s="223">
        <v>1753205.69</v>
      </c>
      <c r="U204" s="223">
        <v>2940893.209999999</v>
      </c>
      <c r="V204" s="223">
        <v>627884.85000000021</v>
      </c>
      <c r="W204" s="223">
        <v>1625842</v>
      </c>
      <c r="X204" s="224">
        <f>I204*Config!F$40</f>
        <v>300000.07499999995</v>
      </c>
      <c r="Y204" s="224">
        <f>J204*Config!G$40</f>
        <v>0</v>
      </c>
      <c r="Z204" s="224">
        <f>K204*Config!H$40</f>
        <v>0</v>
      </c>
      <c r="AA204" s="224">
        <f>L204*Config!I$40</f>
        <v>0</v>
      </c>
      <c r="AB204" s="224">
        <f>M204*Config!J$40</f>
        <v>0</v>
      </c>
      <c r="AC204" s="224">
        <f>N204*Config!K$40</f>
        <v>0</v>
      </c>
      <c r="AD204" s="224">
        <f>O204*Config!L$40</f>
        <v>0</v>
      </c>
      <c r="AE204" s="224">
        <f>P204*Config!M$40</f>
        <v>0</v>
      </c>
      <c r="AF204" s="224">
        <f>Q204*Config!N$40</f>
        <v>0</v>
      </c>
      <c r="AG204" s="225">
        <f>R204*Config!O$40</f>
        <v>0</v>
      </c>
      <c r="AH204" s="226">
        <f t="shared" si="23"/>
        <v>292683</v>
      </c>
      <c r="AI204" s="220">
        <f t="shared" si="24"/>
        <v>292683</v>
      </c>
      <c r="AJ204" s="224">
        <f t="shared" si="25"/>
        <v>300000.07499999995</v>
      </c>
      <c r="AK204" s="225">
        <f t="shared" si="26"/>
        <v>300000.07499999995</v>
      </c>
      <c r="AL204" s="227">
        <f>IF(OR(SUM(X204:AG204)&lt;&gt;0,A204="EH"),INDEX(CASH!$B:$B,MATCH(A204,CASH!$A:$A,0)),"")</f>
        <v>360</v>
      </c>
      <c r="AM204" s="122">
        <f>AL204*VLOOKUP(C204,Config!$A$3:$C$9,3,FALSE)</f>
        <v>5400</v>
      </c>
      <c r="AN204" s="228">
        <f t="shared" si="27"/>
        <v>1.9620666822170198E-2</v>
      </c>
      <c r="AO204" s="122" t="str">
        <f>IF(ISERROR(VLOOKUP(A204,Config!$A$12:$A$32,1,FALSE)),LEFT(A204,2),"PRL")</f>
        <v>PR</v>
      </c>
      <c r="AP204" s="122" t="str">
        <f t="shared" si="28"/>
        <v>PR673</v>
      </c>
      <c r="AQ204" s="163" t="s">
        <v>881</v>
      </c>
      <c r="AR204" s="229" t="s">
        <v>781</v>
      </c>
      <c r="AS204" s="367" t="str">
        <f>IF(ISERROR(VLOOKUP($A204,'RAB Cat Lookup'!$B$4:$E$351,2,FALSE))=TRUE,"Unallocated",VLOOKUP($A204,'RAB Cat Lookup'!$B$4:$E$351,2,FALSE))</f>
        <v>Std</v>
      </c>
      <c r="AT204" s="367" t="str">
        <f>IF(ISERROR(VLOOKUP($A204,'RAB Cat Lookup'!$B$4:$E$351,4,FALSE))=TRUE,"Unallocated",VLOOKUP($A204,'RAB Cat Lookup'!$B$4:$E$351,4,FALSE))</f>
        <v>Substations</v>
      </c>
      <c r="AU204" s="121" t="str">
        <f t="shared" si="29"/>
        <v/>
      </c>
    </row>
    <row r="205" spans="1:47" x14ac:dyDescent="0.25">
      <c r="A205" s="217" t="s">
        <v>111</v>
      </c>
      <c r="B205" s="217" t="s">
        <v>331</v>
      </c>
      <c r="C205" s="123" t="s">
        <v>513</v>
      </c>
      <c r="D205" s="218">
        <f>S205/Config!A$40</f>
        <v>2210208.5157658705</v>
      </c>
      <c r="E205" s="219">
        <f>T205/Config!B$40</f>
        <v>12696510.132741094</v>
      </c>
      <c r="F205" s="219">
        <f>U205/Config!C$40</f>
        <v>3107001.6925874995</v>
      </c>
      <c r="G205" s="219">
        <f>V205/Config!D$40</f>
        <v>205040.99999999997</v>
      </c>
      <c r="H205" s="219">
        <f>W205/Config!E$40</f>
        <v>0</v>
      </c>
      <c r="I205" s="220">
        <v>0</v>
      </c>
      <c r="J205" s="220">
        <v>0</v>
      </c>
      <c r="K205" s="220">
        <v>0</v>
      </c>
      <c r="L205" s="220">
        <v>0</v>
      </c>
      <c r="M205" s="220">
        <v>0</v>
      </c>
      <c r="N205" s="220">
        <v>0</v>
      </c>
      <c r="O205" s="220">
        <v>0</v>
      </c>
      <c r="P205" s="220">
        <v>0</v>
      </c>
      <c r="Q205" s="220">
        <v>0</v>
      </c>
      <c r="R205" s="221">
        <v>0</v>
      </c>
      <c r="S205" s="222">
        <v>2002339.83</v>
      </c>
      <c r="T205" s="223">
        <v>11789971.830000002</v>
      </c>
      <c r="U205" s="223">
        <v>2957288.9399999995</v>
      </c>
      <c r="V205" s="223">
        <v>200040</v>
      </c>
      <c r="W205" s="223">
        <v>0</v>
      </c>
      <c r="X205" s="224">
        <f>I205*Config!F$40</f>
        <v>0</v>
      </c>
      <c r="Y205" s="224">
        <f>J205*Config!G$40</f>
        <v>0</v>
      </c>
      <c r="Z205" s="224">
        <f>K205*Config!H$40</f>
        <v>0</v>
      </c>
      <c r="AA205" s="224">
        <f>L205*Config!I$40</f>
        <v>0</v>
      </c>
      <c r="AB205" s="224">
        <f>M205*Config!J$40</f>
        <v>0</v>
      </c>
      <c r="AC205" s="224">
        <f>N205*Config!K$40</f>
        <v>0</v>
      </c>
      <c r="AD205" s="224">
        <f>O205*Config!L$40</f>
        <v>0</v>
      </c>
      <c r="AE205" s="224">
        <f>P205*Config!M$40</f>
        <v>0</v>
      </c>
      <c r="AF205" s="224">
        <f>Q205*Config!N$40</f>
        <v>0</v>
      </c>
      <c r="AG205" s="225">
        <f>R205*Config!O$40</f>
        <v>0</v>
      </c>
      <c r="AH205" s="226">
        <f t="shared" si="23"/>
        <v>0</v>
      </c>
      <c r="AI205" s="220">
        <f t="shared" si="24"/>
        <v>0</v>
      </c>
      <c r="AJ205" s="224">
        <f t="shared" si="25"/>
        <v>0</v>
      </c>
      <c r="AK205" s="225">
        <f t="shared" si="26"/>
        <v>0</v>
      </c>
      <c r="AL205" s="227" t="str">
        <f>IF(OR(SUM(X205:AG205)&lt;&gt;0,A205="EH"),INDEX(CASH!$B:$B,MATCH(A205,CASH!$A:$A,0)),"")</f>
        <v/>
      </c>
      <c r="AM205" s="230">
        <v>5100</v>
      </c>
      <c r="AN205" s="228">
        <f t="shared" si="27"/>
        <v>9.2277390047231442E-2</v>
      </c>
      <c r="AO205" s="122" t="str">
        <f>IF(ISERROR(VLOOKUP(A205,Config!$A$12:$A$32,1,FALSE)),LEFT(A205,2),"PRL")</f>
        <v>PR</v>
      </c>
      <c r="AP205" s="122" t="str">
        <f t="shared" si="28"/>
        <v>PR674</v>
      </c>
      <c r="AQ205" s="163" t="s">
        <v>881</v>
      </c>
      <c r="AR205" s="229" t="s">
        <v>781</v>
      </c>
      <c r="AS205" s="367" t="str">
        <f>IF(ISERROR(VLOOKUP($A205,'RAB Cat Lookup'!$B$4:$E$351,2,FALSE))=TRUE,"Unallocated",VLOOKUP($A205,'RAB Cat Lookup'!$B$4:$E$351,2,FALSE))</f>
        <v>Std</v>
      </c>
      <c r="AT205" s="367" t="str">
        <f>IF(ISERROR(VLOOKUP($A205,'RAB Cat Lookup'!$B$4:$E$351,4,FALSE))=TRUE,"Unallocated",VLOOKUP($A205,'RAB Cat Lookup'!$B$4:$E$351,4,FALSE))</f>
        <v>Substations</v>
      </c>
      <c r="AU205" s="121" t="str">
        <f t="shared" si="29"/>
        <v/>
      </c>
    </row>
    <row r="206" spans="1:47" x14ac:dyDescent="0.25">
      <c r="A206" s="217" t="s">
        <v>127</v>
      </c>
      <c r="B206" s="217" t="s">
        <v>853</v>
      </c>
      <c r="C206" s="123" t="s">
        <v>516</v>
      </c>
      <c r="D206" s="218">
        <f>S206/Config!A$40</f>
        <v>0</v>
      </c>
      <c r="E206" s="219">
        <f>T206/Config!B$40</f>
        <v>0</v>
      </c>
      <c r="F206" s="219">
        <f>U206/Config!C$40</f>
        <v>1477.6830500000001</v>
      </c>
      <c r="G206" s="219">
        <f>V206/Config!D$40</f>
        <v>0</v>
      </c>
      <c r="H206" s="219">
        <f>W206/Config!E$40</f>
        <v>0</v>
      </c>
      <c r="I206" s="220">
        <v>0</v>
      </c>
      <c r="J206" s="220">
        <v>0</v>
      </c>
      <c r="K206" s="220">
        <v>0</v>
      </c>
      <c r="L206" s="220">
        <v>5826000</v>
      </c>
      <c r="M206" s="220">
        <v>11652000</v>
      </c>
      <c r="N206" s="220">
        <v>11652000</v>
      </c>
      <c r="O206" s="220">
        <v>0</v>
      </c>
      <c r="P206" s="220">
        <v>0</v>
      </c>
      <c r="Q206" s="220">
        <v>0</v>
      </c>
      <c r="R206" s="221">
        <v>0</v>
      </c>
      <c r="S206" s="222">
        <v>0</v>
      </c>
      <c r="T206" s="223">
        <v>0</v>
      </c>
      <c r="U206" s="223">
        <v>1406.48</v>
      </c>
      <c r="V206" s="223">
        <v>0</v>
      </c>
      <c r="W206" s="223">
        <v>0</v>
      </c>
      <c r="X206" s="224">
        <f>I206*Config!F$40</f>
        <v>0</v>
      </c>
      <c r="Y206" s="224">
        <f>J206*Config!G$40</f>
        <v>0</v>
      </c>
      <c r="Z206" s="224">
        <f>K206*Config!H$40</f>
        <v>0</v>
      </c>
      <c r="AA206" s="224">
        <f>L206*Config!I$40</f>
        <v>6430813.9007812487</v>
      </c>
      <c r="AB206" s="224">
        <f>M206*Config!J$40</f>
        <v>13183168.496601559</v>
      </c>
      <c r="AC206" s="224">
        <f>N206*Config!K$40</f>
        <v>13512747.709016597</v>
      </c>
      <c r="AD206" s="224">
        <f>O206*Config!L$40</f>
        <v>0</v>
      </c>
      <c r="AE206" s="224">
        <f>P206*Config!M$40</f>
        <v>0</v>
      </c>
      <c r="AF206" s="224">
        <f>Q206*Config!N$40</f>
        <v>0</v>
      </c>
      <c r="AG206" s="225">
        <f>R206*Config!O$40</f>
        <v>0</v>
      </c>
      <c r="AH206" s="226">
        <f t="shared" si="23"/>
        <v>17478000</v>
      </c>
      <c r="AI206" s="220">
        <f t="shared" si="24"/>
        <v>29130000</v>
      </c>
      <c r="AJ206" s="224">
        <f t="shared" si="25"/>
        <v>19613982.397382807</v>
      </c>
      <c r="AK206" s="225">
        <f t="shared" si="26"/>
        <v>33126730.106399402</v>
      </c>
      <c r="AL206" s="227">
        <f>IF(OR(SUM(X206:AG206)&lt;&gt;0,A206="EH"),INDEX(CASH!$B:$B,MATCH(A206,CASH!$A:$A,0)),"")</f>
        <v>210</v>
      </c>
      <c r="AM206" s="122">
        <f>AL206*VLOOKUP(C206,Config!$A$3:$C$9,3,FALSE)</f>
        <v>2100</v>
      </c>
      <c r="AN206" s="228">
        <f t="shared" si="27"/>
        <v>0.77812514139210753</v>
      </c>
      <c r="AO206" s="122" t="str">
        <f>IF(ISERROR(VLOOKUP(A206,Config!$A$12:$A$32,1,FALSE)),LEFT(A206,2),"PRL")</f>
        <v>PR</v>
      </c>
      <c r="AP206" s="122" t="str">
        <f t="shared" si="28"/>
        <v>PR677</v>
      </c>
      <c r="AQ206" s="163" t="s">
        <v>881</v>
      </c>
      <c r="AR206" s="229" t="s">
        <v>781</v>
      </c>
      <c r="AS206" s="367" t="str">
        <f>IF(ISERROR(VLOOKUP($A206,'RAB Cat Lookup'!$B$4:$E$351,2,FALSE))=TRUE,"Unallocated",VLOOKUP($A206,'RAB Cat Lookup'!$B$4:$E$351,2,FALSE))</f>
        <v>Std</v>
      </c>
      <c r="AT206" s="367" t="str">
        <f>IF(ISERROR(VLOOKUP($A206,'RAB Cat Lookup'!$B$4:$E$351,4,FALSE))=TRUE,"Unallocated",VLOOKUP($A206,'RAB Cat Lookup'!$B$4:$E$351,4,FALSE))</f>
        <v>Substations</v>
      </c>
      <c r="AU206" s="121" t="str">
        <f t="shared" si="29"/>
        <v/>
      </c>
    </row>
    <row r="207" spans="1:47" x14ac:dyDescent="0.25">
      <c r="A207" s="217" t="s">
        <v>208</v>
      </c>
      <c r="B207" s="217" t="s">
        <v>332</v>
      </c>
      <c r="C207" s="123" t="s">
        <v>516</v>
      </c>
      <c r="D207" s="218">
        <f>S207/Config!A$40</f>
        <v>0</v>
      </c>
      <c r="E207" s="219">
        <f>T207/Config!B$40</f>
        <v>0</v>
      </c>
      <c r="F207" s="219">
        <f>U207/Config!C$40</f>
        <v>0</v>
      </c>
      <c r="G207" s="219">
        <f>V207/Config!D$40</f>
        <v>0</v>
      </c>
      <c r="H207" s="219">
        <f>W207/Config!E$40</f>
        <v>0</v>
      </c>
      <c r="I207" s="220">
        <v>3064000</v>
      </c>
      <c r="J207" s="220">
        <v>3064000</v>
      </c>
      <c r="K207" s="220">
        <v>0</v>
      </c>
      <c r="L207" s="220">
        <v>0</v>
      </c>
      <c r="M207" s="220">
        <v>0</v>
      </c>
      <c r="N207" s="220">
        <v>0</v>
      </c>
      <c r="O207" s="220">
        <v>0</v>
      </c>
      <c r="P207" s="220">
        <v>0</v>
      </c>
      <c r="Q207" s="220">
        <v>0</v>
      </c>
      <c r="R207" s="221">
        <v>0</v>
      </c>
      <c r="S207" s="222">
        <v>0</v>
      </c>
      <c r="T207" s="223">
        <v>0</v>
      </c>
      <c r="U207" s="223">
        <v>0</v>
      </c>
      <c r="V207" s="223">
        <v>0</v>
      </c>
      <c r="W207" s="223">
        <v>0</v>
      </c>
      <c r="X207" s="224">
        <f>I207*Config!F$40</f>
        <v>3140599.9999999995</v>
      </c>
      <c r="Y207" s="224">
        <f>J207*Config!G$40</f>
        <v>3219114.9999999995</v>
      </c>
      <c r="Z207" s="224">
        <f>K207*Config!H$40</f>
        <v>0</v>
      </c>
      <c r="AA207" s="224">
        <f>L207*Config!I$40</f>
        <v>0</v>
      </c>
      <c r="AB207" s="224">
        <f>M207*Config!J$40</f>
        <v>0</v>
      </c>
      <c r="AC207" s="224">
        <f>N207*Config!K$40</f>
        <v>0</v>
      </c>
      <c r="AD207" s="224">
        <f>O207*Config!L$40</f>
        <v>0</v>
      </c>
      <c r="AE207" s="224">
        <f>P207*Config!M$40</f>
        <v>0</v>
      </c>
      <c r="AF207" s="224">
        <f>Q207*Config!N$40</f>
        <v>0</v>
      </c>
      <c r="AG207" s="225">
        <f>R207*Config!O$40</f>
        <v>0</v>
      </c>
      <c r="AH207" s="226">
        <f t="shared" si="23"/>
        <v>6128000</v>
      </c>
      <c r="AI207" s="220">
        <f t="shared" si="24"/>
        <v>6128000</v>
      </c>
      <c r="AJ207" s="224">
        <f t="shared" si="25"/>
        <v>6359714.9999999991</v>
      </c>
      <c r="AK207" s="225">
        <f t="shared" si="26"/>
        <v>6359714.9999999991</v>
      </c>
      <c r="AL207" s="227">
        <f>IF(OR(SUM(X207:AG207)&lt;&gt;0,A207="EH"),INDEX(CASH!$B:$B,MATCH(A207,CASH!$A:$A,0)),"")</f>
        <v>200</v>
      </c>
      <c r="AM207" s="122">
        <f>AL207*VLOOKUP(C207,Config!$A$3:$C$9,3,FALSE)</f>
        <v>2000</v>
      </c>
      <c r="AN207" s="228">
        <f t="shared" si="27"/>
        <v>0.80123827338602005</v>
      </c>
      <c r="AO207" s="122" t="str">
        <f>IF(ISERROR(VLOOKUP(A207,Config!$A$12:$A$32,1,FALSE)),LEFT(A207,2),"PRL")</f>
        <v>PR</v>
      </c>
      <c r="AP207" s="122" t="str">
        <f t="shared" si="28"/>
        <v>PR698</v>
      </c>
      <c r="AQ207" s="163" t="s">
        <v>881</v>
      </c>
      <c r="AR207" s="229" t="s">
        <v>781</v>
      </c>
      <c r="AS207" s="367" t="str">
        <f>IF(ISERROR(VLOOKUP($A207,'RAB Cat Lookup'!$B$4:$E$351,2,FALSE))=TRUE,"Unallocated",VLOOKUP($A207,'RAB Cat Lookup'!$B$4:$E$351,2,FALSE))</f>
        <v>Std</v>
      </c>
      <c r="AT207" s="367" t="str">
        <f>IF(ISERROR(VLOOKUP($A207,'RAB Cat Lookup'!$B$4:$E$351,4,FALSE))=TRUE,"Unallocated",VLOOKUP($A207,'RAB Cat Lookup'!$B$4:$E$351,4,FALSE))</f>
        <v>Substations</v>
      </c>
      <c r="AU207" s="121" t="str">
        <f t="shared" si="29"/>
        <v/>
      </c>
    </row>
    <row r="208" spans="1:47" x14ac:dyDescent="0.25">
      <c r="A208" s="217" t="s">
        <v>209</v>
      </c>
      <c r="B208" s="217" t="s">
        <v>959</v>
      </c>
      <c r="C208" s="123" t="s">
        <v>516</v>
      </c>
      <c r="D208" s="218">
        <f>S208/Config!A$40</f>
        <v>0</v>
      </c>
      <c r="E208" s="219">
        <f>T208/Config!B$40</f>
        <v>0</v>
      </c>
      <c r="F208" s="219">
        <f>U208/Config!C$40</f>
        <v>0</v>
      </c>
      <c r="G208" s="219">
        <f>V208/Config!D$40</f>
        <v>0</v>
      </c>
      <c r="H208" s="219">
        <f>W208/Config!E$40</f>
        <v>0</v>
      </c>
      <c r="I208" s="220">
        <v>0</v>
      </c>
      <c r="J208" s="220">
        <v>0</v>
      </c>
      <c r="K208" s="220">
        <v>4085600</v>
      </c>
      <c r="L208" s="220">
        <v>8171200</v>
      </c>
      <c r="M208" s="220">
        <v>4671200</v>
      </c>
      <c r="N208" s="220">
        <v>3500000</v>
      </c>
      <c r="O208" s="220">
        <v>0</v>
      </c>
      <c r="P208" s="220">
        <v>0</v>
      </c>
      <c r="Q208" s="220">
        <v>0</v>
      </c>
      <c r="R208" s="221">
        <v>0</v>
      </c>
      <c r="S208" s="222">
        <v>0</v>
      </c>
      <c r="T208" s="223">
        <v>0</v>
      </c>
      <c r="U208" s="223">
        <v>0</v>
      </c>
      <c r="V208" s="223">
        <v>0</v>
      </c>
      <c r="W208" s="223">
        <v>0</v>
      </c>
      <c r="X208" s="224">
        <f>I208*Config!F$40</f>
        <v>0</v>
      </c>
      <c r="Y208" s="224">
        <f>J208*Config!G$40</f>
        <v>0</v>
      </c>
      <c r="Z208" s="224">
        <f>K208*Config!H$40</f>
        <v>4399744.3374999994</v>
      </c>
      <c r="AA208" s="224">
        <f>L208*Config!I$40</f>
        <v>9019475.8918749988</v>
      </c>
      <c r="AB208" s="224">
        <f>M208*Config!J$40</f>
        <v>5285034.0440546861</v>
      </c>
      <c r="AC208" s="224">
        <f>N208*Config!K$40</f>
        <v>4058926.9637451158</v>
      </c>
      <c r="AD208" s="224">
        <f>O208*Config!L$40</f>
        <v>0</v>
      </c>
      <c r="AE208" s="224">
        <f>P208*Config!M$40</f>
        <v>0</v>
      </c>
      <c r="AF208" s="224">
        <f>Q208*Config!N$40</f>
        <v>0</v>
      </c>
      <c r="AG208" s="225">
        <f>R208*Config!O$40</f>
        <v>0</v>
      </c>
      <c r="AH208" s="226">
        <f t="shared" si="23"/>
        <v>16928000</v>
      </c>
      <c r="AI208" s="220">
        <f t="shared" si="24"/>
        <v>20428000</v>
      </c>
      <c r="AJ208" s="224">
        <f t="shared" si="25"/>
        <v>18704254.273429684</v>
      </c>
      <c r="AK208" s="225">
        <f t="shared" si="26"/>
        <v>22763181.237174802</v>
      </c>
      <c r="AL208" s="227">
        <f>IF(OR(SUM(X208:AG208)&lt;&gt;0,A208="EH"),INDEX(CASH!$B:$B,MATCH(A208,CASH!$A:$A,0)),"")</f>
        <v>120</v>
      </c>
      <c r="AM208" s="122">
        <f>AL208*VLOOKUP(C208,Config!$A$3:$C$9,3,FALSE)</f>
        <v>1200</v>
      </c>
      <c r="AN208" s="228">
        <f t="shared" si="27"/>
        <v>0.94510271986047978</v>
      </c>
      <c r="AO208" s="122" t="str">
        <f>IF(ISERROR(VLOOKUP(A208,Config!$A$12:$A$32,1,FALSE)),LEFT(A208,2),"PRL")</f>
        <v>PR</v>
      </c>
      <c r="AP208" s="122" t="str">
        <f t="shared" si="28"/>
        <v>PR700</v>
      </c>
      <c r="AQ208" s="163" t="s">
        <v>881</v>
      </c>
      <c r="AR208" s="229" t="s">
        <v>781</v>
      </c>
      <c r="AS208" s="367" t="str">
        <f>IF(ISERROR(VLOOKUP($A208,'RAB Cat Lookup'!$B$4:$E$351,2,FALSE))=TRUE,"Unallocated",VLOOKUP($A208,'RAB Cat Lookup'!$B$4:$E$351,2,FALSE))</f>
        <v>Std</v>
      </c>
      <c r="AT208" s="367" t="str">
        <f>IF(ISERROR(VLOOKUP($A208,'RAB Cat Lookup'!$B$4:$E$351,4,FALSE))=TRUE,"Unallocated",VLOOKUP($A208,'RAB Cat Lookup'!$B$4:$E$351,4,FALSE))</f>
        <v>Substations</v>
      </c>
      <c r="AU208" s="121" t="str">
        <f t="shared" si="29"/>
        <v/>
      </c>
    </row>
    <row r="209" spans="1:47" x14ac:dyDescent="0.25">
      <c r="A209" s="217" t="s">
        <v>210</v>
      </c>
      <c r="B209" s="217" t="s">
        <v>571</v>
      </c>
      <c r="C209" s="123" t="s">
        <v>513</v>
      </c>
      <c r="D209" s="218">
        <f>S209/Config!A$40</f>
        <v>1364.2575421679685</v>
      </c>
      <c r="E209" s="219">
        <f>T209/Config!B$40</f>
        <v>0</v>
      </c>
      <c r="F209" s="219">
        <f>U209/Config!C$40</f>
        <v>0</v>
      </c>
      <c r="G209" s="219">
        <f>V209/Config!D$40</f>
        <v>0</v>
      </c>
      <c r="H209" s="219">
        <f>W209/Config!E$40</f>
        <v>0</v>
      </c>
      <c r="I209" s="220">
        <v>0</v>
      </c>
      <c r="J209" s="220">
        <v>0</v>
      </c>
      <c r="K209" s="220">
        <v>0</v>
      </c>
      <c r="L209" s="220">
        <v>0</v>
      </c>
      <c r="M209" s="220">
        <v>0</v>
      </c>
      <c r="N209" s="220">
        <v>0</v>
      </c>
      <c r="O209" s="220">
        <v>0</v>
      </c>
      <c r="P209" s="220">
        <v>0</v>
      </c>
      <c r="Q209" s="220">
        <v>0</v>
      </c>
      <c r="R209" s="221">
        <v>0</v>
      </c>
      <c r="S209" s="222">
        <v>1235.95</v>
      </c>
      <c r="T209" s="223">
        <v>0</v>
      </c>
      <c r="U209" s="223">
        <v>0</v>
      </c>
      <c r="V209" s="223">
        <v>0</v>
      </c>
      <c r="W209" s="223">
        <v>0</v>
      </c>
      <c r="X209" s="224">
        <f>I209*Config!F$40</f>
        <v>0</v>
      </c>
      <c r="Y209" s="224">
        <f>J209*Config!G$40</f>
        <v>0</v>
      </c>
      <c r="Z209" s="224">
        <f>K209*Config!H$40</f>
        <v>0</v>
      </c>
      <c r="AA209" s="224">
        <f>L209*Config!I$40</f>
        <v>0</v>
      </c>
      <c r="AB209" s="224">
        <f>M209*Config!J$40</f>
        <v>0</v>
      </c>
      <c r="AC209" s="224">
        <f>N209*Config!K$40</f>
        <v>0</v>
      </c>
      <c r="AD209" s="224">
        <f>O209*Config!L$40</f>
        <v>0</v>
      </c>
      <c r="AE209" s="224">
        <f>P209*Config!M$40</f>
        <v>0</v>
      </c>
      <c r="AF209" s="224">
        <f>Q209*Config!N$40</f>
        <v>0</v>
      </c>
      <c r="AG209" s="225">
        <f>R209*Config!O$40</f>
        <v>0</v>
      </c>
      <c r="AH209" s="226">
        <f t="shared" si="23"/>
        <v>0</v>
      </c>
      <c r="AI209" s="220">
        <f t="shared" si="24"/>
        <v>0</v>
      </c>
      <c r="AJ209" s="224">
        <f t="shared" si="25"/>
        <v>0</v>
      </c>
      <c r="AK209" s="225">
        <f t="shared" si="26"/>
        <v>0</v>
      </c>
      <c r="AL209" s="227" t="str">
        <f>IF(OR(SUM(X209:AG209)&lt;&gt;0,A209="EH"),INDEX(CASH!$B:$B,MATCH(A209,CASH!$A:$A,0)),"")</f>
        <v/>
      </c>
      <c r="AM209" s="230">
        <v>2400</v>
      </c>
      <c r="AN209" s="228">
        <f t="shared" si="27"/>
        <v>0.69318625244447352</v>
      </c>
      <c r="AO209" s="122" t="str">
        <f>IF(ISERROR(VLOOKUP(A209,Config!$A$12:$A$32,1,FALSE)),LEFT(A209,2),"PRL")</f>
        <v>PR</v>
      </c>
      <c r="AP209" s="122" t="str">
        <f t="shared" si="28"/>
        <v>PR701</v>
      </c>
      <c r="AQ209" s="163" t="s">
        <v>881</v>
      </c>
      <c r="AR209" s="229" t="s">
        <v>781</v>
      </c>
      <c r="AS209" s="367" t="str">
        <f>IF(ISERROR(VLOOKUP($A209,'RAB Cat Lookup'!$B$4:$E$351,2,FALSE))=TRUE,"Unallocated",VLOOKUP($A209,'RAB Cat Lookup'!$B$4:$E$351,2,FALSE))</f>
        <v>Std</v>
      </c>
      <c r="AT209" s="367" t="str">
        <f>IF(ISERROR(VLOOKUP($A209,'RAB Cat Lookup'!$B$4:$E$351,4,FALSE))=TRUE,"Unallocated",VLOOKUP($A209,'RAB Cat Lookup'!$B$4:$E$351,4,FALSE))</f>
        <v>Sub-transmission lines and cables</v>
      </c>
      <c r="AU209" s="121" t="str">
        <f t="shared" si="29"/>
        <v/>
      </c>
    </row>
    <row r="210" spans="1:47" x14ac:dyDescent="0.25">
      <c r="A210" s="217" t="s">
        <v>211</v>
      </c>
      <c r="B210" s="217" t="s">
        <v>212</v>
      </c>
      <c r="C210" s="123" t="s">
        <v>513</v>
      </c>
      <c r="D210" s="218">
        <f>S210/Config!A$40</f>
        <v>0</v>
      </c>
      <c r="E210" s="219">
        <f>T210/Config!B$40</f>
        <v>5901.2529359374985</v>
      </c>
      <c r="F210" s="219">
        <f>U210/Config!C$40</f>
        <v>452715.20553124999</v>
      </c>
      <c r="G210" s="219">
        <f>V210/Config!D$40</f>
        <v>1316070.7362499998</v>
      </c>
      <c r="H210" s="219">
        <f>W210/Config!E$40</f>
        <v>7722</v>
      </c>
      <c r="I210" s="220">
        <v>0</v>
      </c>
      <c r="J210" s="220">
        <v>0</v>
      </c>
      <c r="K210" s="220">
        <v>0</v>
      </c>
      <c r="L210" s="220">
        <v>0</v>
      </c>
      <c r="M210" s="220">
        <v>0</v>
      </c>
      <c r="N210" s="220">
        <v>0</v>
      </c>
      <c r="O210" s="220">
        <v>0</v>
      </c>
      <c r="P210" s="220">
        <v>0</v>
      </c>
      <c r="Q210" s="220">
        <v>0</v>
      </c>
      <c r="R210" s="221">
        <v>0</v>
      </c>
      <c r="S210" s="222">
        <v>0</v>
      </c>
      <c r="T210" s="223">
        <v>5479.9</v>
      </c>
      <c r="U210" s="223">
        <v>430900.85</v>
      </c>
      <c r="V210" s="223">
        <v>1283971.45</v>
      </c>
      <c r="W210" s="223">
        <v>7722</v>
      </c>
      <c r="X210" s="224">
        <f>I210*Config!F$40</f>
        <v>0</v>
      </c>
      <c r="Y210" s="224">
        <f>J210*Config!G$40</f>
        <v>0</v>
      </c>
      <c r="Z210" s="224">
        <f>K210*Config!H$40</f>
        <v>0</v>
      </c>
      <c r="AA210" s="224">
        <f>L210*Config!I$40</f>
        <v>0</v>
      </c>
      <c r="AB210" s="224">
        <f>M210*Config!J$40</f>
        <v>0</v>
      </c>
      <c r="AC210" s="224">
        <f>N210*Config!K$40</f>
        <v>0</v>
      </c>
      <c r="AD210" s="224">
        <f>O210*Config!L$40</f>
        <v>0</v>
      </c>
      <c r="AE210" s="224">
        <f>P210*Config!M$40</f>
        <v>0</v>
      </c>
      <c r="AF210" s="224">
        <f>Q210*Config!N$40</f>
        <v>0</v>
      </c>
      <c r="AG210" s="225">
        <f>R210*Config!O$40</f>
        <v>0</v>
      </c>
      <c r="AH210" s="226">
        <f t="shared" si="23"/>
        <v>0</v>
      </c>
      <c r="AI210" s="220">
        <f t="shared" si="24"/>
        <v>0</v>
      </c>
      <c r="AJ210" s="224">
        <f t="shared" si="25"/>
        <v>0</v>
      </c>
      <c r="AK210" s="225">
        <f t="shared" si="26"/>
        <v>0</v>
      </c>
      <c r="AL210" s="227" t="str">
        <f>IF(OR(SUM(X210:AG210)&lt;&gt;0,A210="EH"),INDEX(CASH!$B:$B,MATCH(A210,CASH!$A:$A,0)),"")</f>
        <v/>
      </c>
      <c r="AM210" s="230">
        <v>3750</v>
      </c>
      <c r="AN210" s="228">
        <f t="shared" si="27"/>
        <v>0.384036190737156</v>
      </c>
      <c r="AO210" s="122" t="str">
        <f>IF(ISERROR(VLOOKUP(A210,Config!$A$12:$A$32,1,FALSE)),LEFT(A210,2),"PRL")</f>
        <v>PR</v>
      </c>
      <c r="AP210" s="122" t="str">
        <f t="shared" si="28"/>
        <v>PR702</v>
      </c>
      <c r="AQ210" s="163" t="s">
        <v>881</v>
      </c>
      <c r="AR210" s="229" t="s">
        <v>781</v>
      </c>
      <c r="AS210" s="367" t="str">
        <f>IF(ISERROR(VLOOKUP($A210,'RAB Cat Lookup'!$B$4:$E$351,2,FALSE))=TRUE,"Unallocated",VLOOKUP($A210,'RAB Cat Lookup'!$B$4:$E$351,2,FALSE))</f>
        <v>Std</v>
      </c>
      <c r="AT210" s="367" t="str">
        <f>IF(ISERROR(VLOOKUP($A210,'RAB Cat Lookup'!$B$4:$E$351,4,FALSE))=TRUE,"Unallocated",VLOOKUP($A210,'RAB Cat Lookup'!$B$4:$E$351,4,FALSE))</f>
        <v>Transformers</v>
      </c>
      <c r="AU210" s="121" t="str">
        <f t="shared" si="29"/>
        <v/>
      </c>
    </row>
    <row r="211" spans="1:47" x14ac:dyDescent="0.25">
      <c r="A211" s="217" t="s">
        <v>214</v>
      </c>
      <c r="B211" s="217" t="s">
        <v>333</v>
      </c>
      <c r="C211" s="123" t="s">
        <v>516</v>
      </c>
      <c r="D211" s="218">
        <f>S211/Config!A$40</f>
        <v>0</v>
      </c>
      <c r="E211" s="219">
        <f>T211/Config!B$40</f>
        <v>0</v>
      </c>
      <c r="F211" s="219">
        <f>U211/Config!C$40</f>
        <v>0</v>
      </c>
      <c r="G211" s="219">
        <f>V211/Config!D$40</f>
        <v>0</v>
      </c>
      <c r="H211" s="219">
        <f>W211/Config!E$40</f>
        <v>0</v>
      </c>
      <c r="I211" s="220">
        <v>6000000</v>
      </c>
      <c r="J211" s="220">
        <v>0</v>
      </c>
      <c r="K211" s="220">
        <v>0</v>
      </c>
      <c r="L211" s="220">
        <v>0</v>
      </c>
      <c r="M211" s="220">
        <v>0</v>
      </c>
      <c r="N211" s="220">
        <v>0</v>
      </c>
      <c r="O211" s="220">
        <v>0</v>
      </c>
      <c r="P211" s="220">
        <v>0</v>
      </c>
      <c r="Q211" s="220">
        <v>0</v>
      </c>
      <c r="R211" s="221">
        <v>0</v>
      </c>
      <c r="S211" s="222">
        <v>0</v>
      </c>
      <c r="T211" s="223">
        <v>0</v>
      </c>
      <c r="U211" s="223">
        <v>0</v>
      </c>
      <c r="V211" s="223">
        <v>0</v>
      </c>
      <c r="W211" s="223">
        <v>0</v>
      </c>
      <c r="X211" s="224">
        <f>I211*Config!F$40</f>
        <v>6149999.9999999991</v>
      </c>
      <c r="Y211" s="224">
        <f>J211*Config!G$40</f>
        <v>0</v>
      </c>
      <c r="Z211" s="224">
        <f>K211*Config!H$40</f>
        <v>0</v>
      </c>
      <c r="AA211" s="224">
        <f>L211*Config!I$40</f>
        <v>0</v>
      </c>
      <c r="AB211" s="224">
        <f>M211*Config!J$40</f>
        <v>0</v>
      </c>
      <c r="AC211" s="224">
        <f>N211*Config!K$40</f>
        <v>0</v>
      </c>
      <c r="AD211" s="224">
        <f>O211*Config!L$40</f>
        <v>0</v>
      </c>
      <c r="AE211" s="224">
        <f>P211*Config!M$40</f>
        <v>0</v>
      </c>
      <c r="AF211" s="224">
        <f>Q211*Config!N$40</f>
        <v>0</v>
      </c>
      <c r="AG211" s="225">
        <f>R211*Config!O$40</f>
        <v>0</v>
      </c>
      <c r="AH211" s="226">
        <f t="shared" si="23"/>
        <v>6000000</v>
      </c>
      <c r="AI211" s="220">
        <f t="shared" si="24"/>
        <v>6000000</v>
      </c>
      <c r="AJ211" s="224">
        <f t="shared" si="25"/>
        <v>6149999.9999999991</v>
      </c>
      <c r="AK211" s="225">
        <f t="shared" si="26"/>
        <v>6149999.9999999991</v>
      </c>
      <c r="AL211" s="227">
        <f>IF(OR(SUM(X211:AG211)&lt;&gt;0,A211="EH"),INDEX(CASH!$B:$B,MATCH(A211,CASH!$A:$A,0)),"")</f>
        <v>120</v>
      </c>
      <c r="AM211" s="122">
        <f>AL211*VLOOKUP(C211,Config!$A$3:$C$9,3,FALSE)</f>
        <v>1200</v>
      </c>
      <c r="AN211" s="228">
        <f t="shared" si="27"/>
        <v>0.94510271986047978</v>
      </c>
      <c r="AO211" s="122" t="str">
        <f>IF(ISERROR(VLOOKUP(A211,Config!$A$12:$A$32,1,FALSE)),LEFT(A211,2),"PRL")</f>
        <v>PRL</v>
      </c>
      <c r="AP211" s="122" t="str">
        <f t="shared" si="28"/>
        <v>PR703</v>
      </c>
      <c r="AQ211" s="163" t="s">
        <v>881</v>
      </c>
      <c r="AR211" s="229" t="s">
        <v>781</v>
      </c>
      <c r="AS211" s="367" t="str">
        <f>IF(ISERROR(VLOOKUP($A211,'RAB Cat Lookup'!$B$4:$E$351,2,FALSE))=TRUE,"Unallocated",VLOOKUP($A211,'RAB Cat Lookup'!$B$4:$E$351,2,FALSE))</f>
        <v>Std</v>
      </c>
      <c r="AT211" s="367" t="str">
        <f>IF(ISERROR(VLOOKUP($A211,'RAB Cat Lookup'!$B$4:$E$351,4,FALSE))=TRUE,"Unallocated",VLOOKUP($A211,'RAB Cat Lookup'!$B$4:$E$351,4,FALSE))</f>
        <v>Land</v>
      </c>
      <c r="AU211" s="121" t="str">
        <f t="shared" si="29"/>
        <v/>
      </c>
    </row>
    <row r="212" spans="1:47" x14ac:dyDescent="0.25">
      <c r="A212" s="217" t="s">
        <v>215</v>
      </c>
      <c r="B212" s="217" t="s">
        <v>334</v>
      </c>
      <c r="C212" s="123" t="s">
        <v>513</v>
      </c>
      <c r="D212" s="218">
        <f>S212/Config!A$40</f>
        <v>0</v>
      </c>
      <c r="E212" s="219">
        <f>T212/Config!B$40</f>
        <v>0</v>
      </c>
      <c r="F212" s="219">
        <f>U212/Config!C$40</f>
        <v>0</v>
      </c>
      <c r="G212" s="219">
        <f>V212/Config!D$40</f>
        <v>3664.3544999999995</v>
      </c>
      <c r="H212" s="219">
        <f>W212/Config!E$40</f>
        <v>128559</v>
      </c>
      <c r="I212" s="220">
        <v>195122</v>
      </c>
      <c r="J212" s="220">
        <v>0</v>
      </c>
      <c r="K212" s="220">
        <v>0</v>
      </c>
      <c r="L212" s="220">
        <v>0</v>
      </c>
      <c r="M212" s="220">
        <v>0</v>
      </c>
      <c r="N212" s="220">
        <v>0</v>
      </c>
      <c r="O212" s="220">
        <v>0</v>
      </c>
      <c r="P212" s="220">
        <v>0</v>
      </c>
      <c r="Q212" s="220">
        <v>0</v>
      </c>
      <c r="R212" s="221">
        <v>0</v>
      </c>
      <c r="S212" s="222">
        <v>0</v>
      </c>
      <c r="T212" s="223">
        <v>0</v>
      </c>
      <c r="U212" s="223">
        <v>0</v>
      </c>
      <c r="V212" s="223">
        <v>3574.98</v>
      </c>
      <c r="W212" s="223">
        <v>128559</v>
      </c>
      <c r="X212" s="224">
        <f>I212*Config!F$40</f>
        <v>200000.05</v>
      </c>
      <c r="Y212" s="224">
        <f>J212*Config!G$40</f>
        <v>0</v>
      </c>
      <c r="Z212" s="224">
        <f>K212*Config!H$40</f>
        <v>0</v>
      </c>
      <c r="AA212" s="224">
        <f>L212*Config!I$40</f>
        <v>0</v>
      </c>
      <c r="AB212" s="224">
        <f>M212*Config!J$40</f>
        <v>0</v>
      </c>
      <c r="AC212" s="224">
        <f>N212*Config!K$40</f>
        <v>0</v>
      </c>
      <c r="AD212" s="224">
        <f>O212*Config!L$40</f>
        <v>0</v>
      </c>
      <c r="AE212" s="224">
        <f>P212*Config!M$40</f>
        <v>0</v>
      </c>
      <c r="AF212" s="224">
        <f>Q212*Config!N$40</f>
        <v>0</v>
      </c>
      <c r="AG212" s="225">
        <f>R212*Config!O$40</f>
        <v>0</v>
      </c>
      <c r="AH212" s="226">
        <f t="shared" si="23"/>
        <v>195122</v>
      </c>
      <c r="AI212" s="220">
        <f t="shared" si="24"/>
        <v>195122</v>
      </c>
      <c r="AJ212" s="224">
        <f t="shared" si="25"/>
        <v>200000.05</v>
      </c>
      <c r="AK212" s="225">
        <f t="shared" si="26"/>
        <v>200000.05</v>
      </c>
      <c r="AL212" s="227">
        <f>IF(OR(SUM(X212:AG212)&lt;&gt;0,A212="EH"),INDEX(CASH!$B:$B,MATCH(A212,CASH!$A:$A,0)),"")</f>
        <v>160</v>
      </c>
      <c r="AM212" s="122">
        <f>AL212*VLOOKUP(C212,Config!$A$3:$C$9,3,FALSE)</f>
        <v>2400</v>
      </c>
      <c r="AN212" s="228">
        <f t="shared" si="27"/>
        <v>0.69318625244447352</v>
      </c>
      <c r="AO212" s="122" t="str">
        <f>IF(ISERROR(VLOOKUP(A212,Config!$A$12:$A$32,1,FALSE)),LEFT(A212,2),"PRL")</f>
        <v>PRL</v>
      </c>
      <c r="AP212" s="122" t="str">
        <f t="shared" si="28"/>
        <v>PR704</v>
      </c>
      <c r="AQ212" s="163" t="s">
        <v>881</v>
      </c>
      <c r="AR212" s="229" t="s">
        <v>781</v>
      </c>
      <c r="AS212" s="367" t="str">
        <f>IF(ISERROR(VLOOKUP($A212,'RAB Cat Lookup'!$B$4:$E$351,2,FALSE))=TRUE,"Unallocated",VLOOKUP($A212,'RAB Cat Lookup'!$B$4:$E$351,2,FALSE))</f>
        <v>Std</v>
      </c>
      <c r="AT212" s="367" t="str">
        <f>IF(ISERROR(VLOOKUP($A212,'RAB Cat Lookup'!$B$4:$E$351,4,FALSE))=TRUE,"Unallocated",VLOOKUP($A212,'RAB Cat Lookup'!$B$4:$E$351,4,FALSE))</f>
        <v>Land</v>
      </c>
      <c r="AU212" s="121" t="str">
        <f t="shared" si="29"/>
        <v/>
      </c>
    </row>
    <row r="213" spans="1:47" x14ac:dyDescent="0.25">
      <c r="A213" s="217" t="s">
        <v>360</v>
      </c>
      <c r="B213" s="217" t="s">
        <v>362</v>
      </c>
      <c r="C213" s="123" t="s">
        <v>513</v>
      </c>
      <c r="D213" s="218">
        <f>S213/Config!A$40</f>
        <v>4074.6480188398432</v>
      </c>
      <c r="E213" s="219">
        <f>T213/Config!B$40</f>
        <v>19851.423319062498</v>
      </c>
      <c r="F213" s="219">
        <f>U213/Config!C$40</f>
        <v>345107.03065000003</v>
      </c>
      <c r="G213" s="219">
        <f>V213/Config!D$40</f>
        <v>266459.95325000002</v>
      </c>
      <c r="H213" s="219">
        <f>W213/Config!E$40</f>
        <v>850291.17999999993</v>
      </c>
      <c r="I213" s="220">
        <v>0</v>
      </c>
      <c r="J213" s="220">
        <v>0</v>
      </c>
      <c r="K213" s="220">
        <v>0</v>
      </c>
      <c r="L213" s="220">
        <v>0</v>
      </c>
      <c r="M213" s="220">
        <v>0</v>
      </c>
      <c r="N213" s="220">
        <v>0</v>
      </c>
      <c r="O213" s="220">
        <v>0</v>
      </c>
      <c r="P213" s="220">
        <v>0</v>
      </c>
      <c r="Q213" s="220">
        <v>0</v>
      </c>
      <c r="R213" s="221">
        <v>0</v>
      </c>
      <c r="S213" s="222">
        <v>3691.4300000000003</v>
      </c>
      <c r="T213" s="223">
        <v>18434.02</v>
      </c>
      <c r="U213" s="223">
        <v>328477.84000000003</v>
      </c>
      <c r="V213" s="223">
        <v>259960.93000000002</v>
      </c>
      <c r="W213" s="223">
        <v>850291.17999999993</v>
      </c>
      <c r="X213" s="224">
        <f>I213*Config!F$40</f>
        <v>0</v>
      </c>
      <c r="Y213" s="224">
        <f>J213*Config!G$40</f>
        <v>0</v>
      </c>
      <c r="Z213" s="224">
        <f>K213*Config!H$40</f>
        <v>0</v>
      </c>
      <c r="AA213" s="224">
        <f>L213*Config!I$40</f>
        <v>0</v>
      </c>
      <c r="AB213" s="224">
        <f>M213*Config!J$40</f>
        <v>0</v>
      </c>
      <c r="AC213" s="224">
        <f>N213*Config!K$40</f>
        <v>0</v>
      </c>
      <c r="AD213" s="224">
        <f>O213*Config!L$40</f>
        <v>0</v>
      </c>
      <c r="AE213" s="224">
        <f>P213*Config!M$40</f>
        <v>0</v>
      </c>
      <c r="AF213" s="224">
        <f>Q213*Config!N$40</f>
        <v>0</v>
      </c>
      <c r="AG213" s="225">
        <f>R213*Config!O$40</f>
        <v>0</v>
      </c>
      <c r="AH213" s="226">
        <f t="shared" si="23"/>
        <v>0</v>
      </c>
      <c r="AI213" s="220">
        <f t="shared" si="24"/>
        <v>0</v>
      </c>
      <c r="AJ213" s="224">
        <f t="shared" si="25"/>
        <v>0</v>
      </c>
      <c r="AK213" s="225">
        <f t="shared" si="26"/>
        <v>0</v>
      </c>
      <c r="AL213" s="227" t="str">
        <f>IF(OR(SUM(X213:AG213)&lt;&gt;0,A213="EH"),INDEX(CASH!$B:$B,MATCH(A213,CASH!$A:$A,0)),"")</f>
        <v/>
      </c>
      <c r="AM213" s="230">
        <v>2850</v>
      </c>
      <c r="AN213" s="228">
        <f t="shared" si="27"/>
        <v>0.65710886224375653</v>
      </c>
      <c r="AO213" s="122" t="str">
        <f>IF(ISERROR(VLOOKUP(A213,Config!$A$12:$A$32,1,FALSE)),LEFT(A213,2),"PRL")</f>
        <v>PR</v>
      </c>
      <c r="AP213" s="122" t="str">
        <f t="shared" si="28"/>
        <v>PR707</v>
      </c>
      <c r="AQ213" s="163" t="s">
        <v>881</v>
      </c>
      <c r="AR213" s="229" t="s">
        <v>781</v>
      </c>
      <c r="AS213" s="367" t="str">
        <f>IF(ISERROR(VLOOKUP($A213,'RAB Cat Lookup'!$B$4:$E$351,2,FALSE))=TRUE,"Unallocated",VLOOKUP($A213,'RAB Cat Lookup'!$B$4:$E$351,2,FALSE))</f>
        <v>Std</v>
      </c>
      <c r="AT213" s="367" t="str">
        <f>IF(ISERROR(VLOOKUP($A213,'RAB Cat Lookup'!$B$4:$E$351,4,FALSE))=TRUE,"Unallocated",VLOOKUP($A213,'RAB Cat Lookup'!$B$4:$E$351,4,FALSE))</f>
        <v>Sub-transmission lines and cables</v>
      </c>
      <c r="AU213" s="121" t="str">
        <f t="shared" si="29"/>
        <v/>
      </c>
    </row>
    <row r="214" spans="1:47" x14ac:dyDescent="0.25">
      <c r="A214" s="217" t="s">
        <v>448</v>
      </c>
      <c r="B214" s="217" t="s">
        <v>572</v>
      </c>
      <c r="C214" s="123" t="s">
        <v>513</v>
      </c>
      <c r="D214" s="218">
        <f>S214/Config!A$40</f>
        <v>0</v>
      </c>
      <c r="E214" s="219">
        <f>T214/Config!B$40</f>
        <v>48312.781025312492</v>
      </c>
      <c r="F214" s="219">
        <f>U214/Config!C$40</f>
        <v>2813121.8972</v>
      </c>
      <c r="G214" s="219">
        <f>V214/Config!D$40</f>
        <v>2881.2954999999888</v>
      </c>
      <c r="H214" s="219">
        <f>W214/Config!E$40</f>
        <v>0</v>
      </c>
      <c r="I214" s="220">
        <v>0</v>
      </c>
      <c r="J214" s="220">
        <v>0</v>
      </c>
      <c r="K214" s="220">
        <v>0</v>
      </c>
      <c r="L214" s="220">
        <v>0</v>
      </c>
      <c r="M214" s="220">
        <v>0</v>
      </c>
      <c r="N214" s="220">
        <v>0</v>
      </c>
      <c r="O214" s="220">
        <v>0</v>
      </c>
      <c r="P214" s="220">
        <v>0</v>
      </c>
      <c r="Q214" s="220">
        <v>0</v>
      </c>
      <c r="R214" s="221">
        <v>0</v>
      </c>
      <c r="S214" s="222">
        <v>0</v>
      </c>
      <c r="T214" s="223">
        <v>44863.22</v>
      </c>
      <c r="U214" s="223">
        <v>2677569.92</v>
      </c>
      <c r="V214" s="223">
        <v>2811.0199999999895</v>
      </c>
      <c r="W214" s="223">
        <v>0</v>
      </c>
      <c r="X214" s="224">
        <f>I214*Config!F$40</f>
        <v>0</v>
      </c>
      <c r="Y214" s="224">
        <f>J214*Config!G$40</f>
        <v>0</v>
      </c>
      <c r="Z214" s="224">
        <f>K214*Config!H$40</f>
        <v>0</v>
      </c>
      <c r="AA214" s="224">
        <f>L214*Config!I$40</f>
        <v>0</v>
      </c>
      <c r="AB214" s="224">
        <f>M214*Config!J$40</f>
        <v>0</v>
      </c>
      <c r="AC214" s="224">
        <f>N214*Config!K$40</f>
        <v>0</v>
      </c>
      <c r="AD214" s="224">
        <f>O214*Config!L$40</f>
        <v>0</v>
      </c>
      <c r="AE214" s="224">
        <f>P214*Config!M$40</f>
        <v>0</v>
      </c>
      <c r="AF214" s="224">
        <f>Q214*Config!N$40</f>
        <v>0</v>
      </c>
      <c r="AG214" s="225">
        <f>R214*Config!O$40</f>
        <v>0</v>
      </c>
      <c r="AH214" s="226">
        <f t="shared" si="23"/>
        <v>0</v>
      </c>
      <c r="AI214" s="220">
        <f t="shared" si="24"/>
        <v>0</v>
      </c>
      <c r="AJ214" s="224">
        <f t="shared" si="25"/>
        <v>0</v>
      </c>
      <c r="AK214" s="225">
        <f t="shared" si="26"/>
        <v>0</v>
      </c>
      <c r="AL214" s="227" t="str">
        <f>IF(OR(SUM(X214:AG214)&lt;&gt;0,A214="EH"),INDEX(CASH!$B:$B,MATCH(A214,CASH!$A:$A,0)),"")</f>
        <v/>
      </c>
      <c r="AM214" s="230">
        <v>3300</v>
      </c>
      <c r="AN214" s="228">
        <f t="shared" si="27"/>
        <v>0.53992680800092707</v>
      </c>
      <c r="AO214" s="122" t="str">
        <f>IF(ISERROR(VLOOKUP(A214,Config!$A$12:$A$32,1,FALSE)),LEFT(A214,2),"PRL")</f>
        <v>PR</v>
      </c>
      <c r="AP214" s="122" t="str">
        <f t="shared" si="28"/>
        <v>PR709</v>
      </c>
      <c r="AQ214" s="163" t="s">
        <v>881</v>
      </c>
      <c r="AR214" s="229" t="s">
        <v>781</v>
      </c>
      <c r="AS214" s="367" t="str">
        <f>IF(ISERROR(VLOOKUP($A214,'RAB Cat Lookup'!$B$4:$E$351,2,FALSE))=TRUE,"Unallocated",VLOOKUP($A214,'RAB Cat Lookup'!$B$4:$E$351,2,FALSE))</f>
        <v>Std</v>
      </c>
      <c r="AT214" s="367" t="str">
        <f>IF(ISERROR(VLOOKUP($A214,'RAB Cat Lookup'!$B$4:$E$351,4,FALSE))=TRUE,"Unallocated",VLOOKUP($A214,'RAB Cat Lookup'!$B$4:$E$351,4,FALSE))</f>
        <v>Sub-transmission lines and cables</v>
      </c>
      <c r="AU214" s="121" t="str">
        <f t="shared" si="29"/>
        <v/>
      </c>
    </row>
    <row r="215" spans="1:47" x14ac:dyDescent="0.25">
      <c r="A215" s="217" t="s">
        <v>808</v>
      </c>
      <c r="B215" s="217" t="s">
        <v>858</v>
      </c>
      <c r="C215" s="123" t="s">
        <v>513</v>
      </c>
      <c r="D215" s="218">
        <f>S215/Config!A$40</f>
        <v>0</v>
      </c>
      <c r="E215" s="219">
        <f>T215/Config!B$40</f>
        <v>0</v>
      </c>
      <c r="F215" s="219">
        <f>U215/Config!C$40</f>
        <v>124728.63456875003</v>
      </c>
      <c r="G215" s="219">
        <f>V215/Config!D$40</f>
        <v>1481294.3812500006</v>
      </c>
      <c r="H215" s="219">
        <f>W215/Config!E$40</f>
        <v>25008</v>
      </c>
      <c r="I215" s="220">
        <v>0</v>
      </c>
      <c r="J215" s="220">
        <v>0</v>
      </c>
      <c r="K215" s="220">
        <v>0</v>
      </c>
      <c r="L215" s="220">
        <v>0</v>
      </c>
      <c r="M215" s="220">
        <v>0</v>
      </c>
      <c r="N215" s="220">
        <v>0</v>
      </c>
      <c r="O215" s="220">
        <v>0</v>
      </c>
      <c r="P215" s="220">
        <v>0</v>
      </c>
      <c r="Q215" s="220">
        <v>0</v>
      </c>
      <c r="R215" s="221">
        <v>0</v>
      </c>
      <c r="S215" s="222">
        <v>0</v>
      </c>
      <c r="T215" s="223">
        <v>0</v>
      </c>
      <c r="U215" s="223">
        <v>118718.51000000002</v>
      </c>
      <c r="V215" s="223">
        <v>1445165.2500000007</v>
      </c>
      <c r="W215" s="223">
        <v>25008</v>
      </c>
      <c r="X215" s="224">
        <f>I215*Config!F$40</f>
        <v>0</v>
      </c>
      <c r="Y215" s="224">
        <f>J215*Config!G$40</f>
        <v>0</v>
      </c>
      <c r="Z215" s="224">
        <f>K215*Config!H$40</f>
        <v>0</v>
      </c>
      <c r="AA215" s="224">
        <f>L215*Config!I$40</f>
        <v>0</v>
      </c>
      <c r="AB215" s="224">
        <f>M215*Config!J$40</f>
        <v>0</v>
      </c>
      <c r="AC215" s="224">
        <f>N215*Config!K$40</f>
        <v>0</v>
      </c>
      <c r="AD215" s="224">
        <f>O215*Config!L$40</f>
        <v>0</v>
      </c>
      <c r="AE215" s="224">
        <f>P215*Config!M$40</f>
        <v>0</v>
      </c>
      <c r="AF215" s="224">
        <f>Q215*Config!N$40</f>
        <v>0</v>
      </c>
      <c r="AG215" s="225">
        <f>R215*Config!O$40</f>
        <v>0</v>
      </c>
      <c r="AH215" s="226">
        <f t="shared" si="23"/>
        <v>0</v>
      </c>
      <c r="AI215" s="220">
        <f t="shared" si="24"/>
        <v>0</v>
      </c>
      <c r="AJ215" s="224">
        <f t="shared" si="25"/>
        <v>0</v>
      </c>
      <c r="AK215" s="225">
        <f t="shared" si="26"/>
        <v>0</v>
      </c>
      <c r="AL215" s="227" t="str">
        <f>IF(OR(SUM(X215:AG215)&lt;&gt;0,A215="EH"),INDEX(CASH!$B:$B,MATCH(A215,CASH!$A:$A,0)),"")</f>
        <v/>
      </c>
      <c r="AM215" s="230">
        <v>1050</v>
      </c>
      <c r="AN215" s="228">
        <f t="shared" si="27"/>
        <v>0.95953425382271162</v>
      </c>
      <c r="AO215" s="122" t="str">
        <f>IF(ISERROR(VLOOKUP(A215,Config!$A$12:$A$32,1,FALSE)),LEFT(A215,2),"PRL")</f>
        <v>PR</v>
      </c>
      <c r="AP215" s="122" t="str">
        <f t="shared" si="28"/>
        <v>PR710</v>
      </c>
      <c r="AQ215" s="163" t="s">
        <v>881</v>
      </c>
      <c r="AR215" s="229" t="s">
        <v>781</v>
      </c>
      <c r="AS215" s="367" t="str">
        <f>IF(ISERROR(VLOOKUP($A215,'RAB Cat Lookup'!$B$4:$E$351,2,FALSE))=TRUE,"Unallocated",VLOOKUP($A215,'RAB Cat Lookup'!$B$4:$E$351,2,FALSE))</f>
        <v>Std</v>
      </c>
      <c r="AT215" s="367" t="str">
        <f>IF(ISERROR(VLOOKUP($A215,'RAB Cat Lookup'!$B$4:$E$351,4,FALSE))=TRUE,"Unallocated",VLOOKUP($A215,'RAB Cat Lookup'!$B$4:$E$351,4,FALSE))</f>
        <v>Sub-transmission lines and cables</v>
      </c>
      <c r="AU215" s="121" t="str">
        <f t="shared" si="29"/>
        <v/>
      </c>
    </row>
    <row r="216" spans="1:47" x14ac:dyDescent="0.25">
      <c r="A216" s="217" t="s">
        <v>364</v>
      </c>
      <c r="B216" s="217" t="s">
        <v>365</v>
      </c>
      <c r="C216" s="123" t="s">
        <v>516</v>
      </c>
      <c r="D216" s="218">
        <f>S216/Config!A$40</f>
        <v>0</v>
      </c>
      <c r="E216" s="219">
        <f>T216/Config!B$40</f>
        <v>0</v>
      </c>
      <c r="F216" s="219">
        <f>U216/Config!C$40</f>
        <v>0</v>
      </c>
      <c r="G216" s="219">
        <f>V216/Config!D$40</f>
        <v>0</v>
      </c>
      <c r="H216" s="219">
        <f>W216/Config!E$40</f>
        <v>0</v>
      </c>
      <c r="I216" s="220">
        <v>7169600</v>
      </c>
      <c r="J216" s="220">
        <v>14339200</v>
      </c>
      <c r="K216" s="220">
        <v>14339200</v>
      </c>
      <c r="L216" s="220">
        <v>0</v>
      </c>
      <c r="M216" s="220">
        <v>0</v>
      </c>
      <c r="N216" s="220">
        <v>0</v>
      </c>
      <c r="O216" s="220">
        <v>0</v>
      </c>
      <c r="P216" s="220">
        <v>0</v>
      </c>
      <c r="Q216" s="220">
        <v>0</v>
      </c>
      <c r="R216" s="221">
        <v>0</v>
      </c>
      <c r="S216" s="222">
        <v>0</v>
      </c>
      <c r="T216" s="223">
        <v>0</v>
      </c>
      <c r="U216" s="223">
        <v>0</v>
      </c>
      <c r="V216" s="223">
        <v>0</v>
      </c>
      <c r="W216" s="223">
        <v>0</v>
      </c>
      <c r="X216" s="224">
        <f>I216*Config!F$40</f>
        <v>7348839.9999999991</v>
      </c>
      <c r="Y216" s="224">
        <f>J216*Config!G$40</f>
        <v>15065121.999999998</v>
      </c>
      <c r="Z216" s="224">
        <f>K216*Config!H$40</f>
        <v>15441750.049999999</v>
      </c>
      <c r="AA216" s="224">
        <f>L216*Config!I$40</f>
        <v>0</v>
      </c>
      <c r="AB216" s="224">
        <f>M216*Config!J$40</f>
        <v>0</v>
      </c>
      <c r="AC216" s="224">
        <f>N216*Config!K$40</f>
        <v>0</v>
      </c>
      <c r="AD216" s="224">
        <f>O216*Config!L$40</f>
        <v>0</v>
      </c>
      <c r="AE216" s="224">
        <f>P216*Config!M$40</f>
        <v>0</v>
      </c>
      <c r="AF216" s="224">
        <f>Q216*Config!N$40</f>
        <v>0</v>
      </c>
      <c r="AG216" s="225">
        <f>R216*Config!O$40</f>
        <v>0</v>
      </c>
      <c r="AH216" s="226">
        <f t="shared" si="23"/>
        <v>35848000</v>
      </c>
      <c r="AI216" s="220">
        <f t="shared" si="24"/>
        <v>35848000</v>
      </c>
      <c r="AJ216" s="224">
        <f t="shared" si="25"/>
        <v>37855712.049999997</v>
      </c>
      <c r="AK216" s="225">
        <f t="shared" si="26"/>
        <v>37855712.049999997</v>
      </c>
      <c r="AL216" s="227">
        <f>IF(OR(SUM(X216:AG216)&lt;&gt;0,A216="EH"),INDEX(CASH!$B:$B,MATCH(A216,CASH!$A:$A,0)),"")</f>
        <v>170</v>
      </c>
      <c r="AM216" s="122">
        <f>AL216*VLOOKUP(C216,Config!$A$3:$C$9,3,FALSE)</f>
        <v>1700</v>
      </c>
      <c r="AN216" s="228">
        <f t="shared" si="27"/>
        <v>0.88984002572674981</v>
      </c>
      <c r="AO216" s="122" t="str">
        <f>IF(ISERROR(VLOOKUP(A216,Config!$A$12:$A$32,1,FALSE)),LEFT(A216,2),"PRL")</f>
        <v>PR</v>
      </c>
      <c r="AP216" s="122" t="str">
        <f t="shared" si="28"/>
        <v>PR713</v>
      </c>
      <c r="AQ216" s="163" t="s">
        <v>881</v>
      </c>
      <c r="AR216" s="229" t="s">
        <v>781</v>
      </c>
      <c r="AS216" s="367" t="str">
        <f>IF(ISERROR(VLOOKUP($A216,'RAB Cat Lookup'!$B$4:$E$351,2,FALSE))=TRUE,"Unallocated",VLOOKUP($A216,'RAB Cat Lookup'!$B$4:$E$351,2,FALSE))</f>
        <v>Std</v>
      </c>
      <c r="AT216" s="367" t="str">
        <f>IF(ISERROR(VLOOKUP($A216,'RAB Cat Lookup'!$B$4:$E$351,4,FALSE))=TRUE,"Unallocated",VLOOKUP($A216,'RAB Cat Lookup'!$B$4:$E$351,4,FALSE))</f>
        <v>Substations</v>
      </c>
      <c r="AU216" s="121" t="str">
        <f t="shared" si="29"/>
        <v/>
      </c>
    </row>
    <row r="217" spans="1:47" x14ac:dyDescent="0.25">
      <c r="A217" s="217" t="s">
        <v>721</v>
      </c>
      <c r="B217" s="217" t="s">
        <v>730</v>
      </c>
      <c r="C217" s="123" t="s">
        <v>513</v>
      </c>
      <c r="D217" s="218">
        <f>S217/Config!A$40</f>
        <v>0</v>
      </c>
      <c r="E217" s="219">
        <f>T217/Config!B$40</f>
        <v>14991.943604843747</v>
      </c>
      <c r="F217" s="219">
        <f>U217/Config!C$40</f>
        <v>297168.29366250004</v>
      </c>
      <c r="G217" s="219">
        <f>V217/Config!D$40</f>
        <v>109886.0885</v>
      </c>
      <c r="H217" s="219">
        <f>W217/Config!E$40</f>
        <v>0</v>
      </c>
      <c r="I217" s="220">
        <v>0</v>
      </c>
      <c r="J217" s="220">
        <v>0</v>
      </c>
      <c r="K217" s="220">
        <v>0</v>
      </c>
      <c r="L217" s="220">
        <v>0</v>
      </c>
      <c r="M217" s="220">
        <v>0</v>
      </c>
      <c r="N217" s="220">
        <v>0</v>
      </c>
      <c r="O217" s="220">
        <v>0</v>
      </c>
      <c r="P217" s="220">
        <v>0</v>
      </c>
      <c r="Q217" s="220">
        <v>0</v>
      </c>
      <c r="R217" s="221">
        <v>0</v>
      </c>
      <c r="S217" s="222">
        <v>0</v>
      </c>
      <c r="T217" s="223">
        <v>13921.51</v>
      </c>
      <c r="U217" s="223">
        <v>282849.06000000006</v>
      </c>
      <c r="V217" s="223">
        <v>107205.94</v>
      </c>
      <c r="W217" s="223">
        <v>0</v>
      </c>
      <c r="X217" s="224">
        <f>I217*Config!F$40</f>
        <v>0</v>
      </c>
      <c r="Y217" s="224">
        <f>J217*Config!G$40</f>
        <v>0</v>
      </c>
      <c r="Z217" s="224">
        <f>K217*Config!H$40</f>
        <v>0</v>
      </c>
      <c r="AA217" s="224">
        <f>L217*Config!I$40</f>
        <v>0</v>
      </c>
      <c r="AB217" s="224">
        <f>M217*Config!J$40</f>
        <v>0</v>
      </c>
      <c r="AC217" s="224">
        <f>N217*Config!K$40</f>
        <v>0</v>
      </c>
      <c r="AD217" s="224">
        <f>O217*Config!L$40</f>
        <v>0</v>
      </c>
      <c r="AE217" s="224">
        <f>P217*Config!M$40</f>
        <v>0</v>
      </c>
      <c r="AF217" s="224">
        <f>Q217*Config!N$40</f>
        <v>0</v>
      </c>
      <c r="AG217" s="225">
        <f>R217*Config!O$40</f>
        <v>0</v>
      </c>
      <c r="AH217" s="226">
        <f t="shared" si="23"/>
        <v>0</v>
      </c>
      <c r="AI217" s="220">
        <f t="shared" si="24"/>
        <v>0</v>
      </c>
      <c r="AJ217" s="224">
        <f t="shared" si="25"/>
        <v>0</v>
      </c>
      <c r="AK217" s="225">
        <f t="shared" si="26"/>
        <v>0</v>
      </c>
      <c r="AL217" s="227" t="str">
        <f>IF(OR(SUM(X217:AG217)&lt;&gt;0,A217="EH"),INDEX(CASH!$B:$B,MATCH(A217,CASH!$A:$A,0)),"")</f>
        <v/>
      </c>
      <c r="AM217" s="231">
        <v>4950</v>
      </c>
      <c r="AN217" s="228">
        <f t="shared" si="27"/>
        <v>0.12479849538211955</v>
      </c>
      <c r="AO217" s="122" t="str">
        <f>IF(ISERROR(VLOOKUP(A217,Config!$A$12:$A$32,1,FALSE)),LEFT(A217,2),"PRL")</f>
        <v>PR</v>
      </c>
      <c r="AP217" s="122" t="str">
        <f t="shared" si="28"/>
        <v>PR715</v>
      </c>
      <c r="AQ217" s="163" t="s">
        <v>881</v>
      </c>
      <c r="AR217" s="229" t="s">
        <v>781</v>
      </c>
      <c r="AS217" s="367" t="str">
        <f>IF(ISERROR(VLOOKUP($A217,'RAB Cat Lookup'!$B$4:$E$351,2,FALSE))=TRUE,"Unallocated",VLOOKUP($A217,'RAB Cat Lookup'!$B$4:$E$351,2,FALSE))</f>
        <v>Std</v>
      </c>
      <c r="AT217" s="367" t="str">
        <f>IF(ISERROR(VLOOKUP($A217,'RAB Cat Lookup'!$B$4:$E$351,4,FALSE))=TRUE,"Unallocated",VLOOKUP($A217,'RAB Cat Lookup'!$B$4:$E$351,4,FALSE))</f>
        <v>Substations</v>
      </c>
      <c r="AU217" s="121" t="str">
        <f t="shared" si="29"/>
        <v/>
      </c>
    </row>
    <row r="218" spans="1:47" x14ac:dyDescent="0.25">
      <c r="A218" s="217" t="s">
        <v>722</v>
      </c>
      <c r="B218" s="217" t="s">
        <v>731</v>
      </c>
      <c r="C218" s="123" t="s">
        <v>513</v>
      </c>
      <c r="D218" s="218">
        <f>S218/Config!A$40</f>
        <v>0</v>
      </c>
      <c r="E218" s="219">
        <f>T218/Config!B$40</f>
        <v>3806.9698929687493</v>
      </c>
      <c r="F218" s="219">
        <f>U218/Config!C$40</f>
        <v>342851.10763749992</v>
      </c>
      <c r="G218" s="219">
        <f>V218/Config!D$40</f>
        <v>0</v>
      </c>
      <c r="H218" s="219">
        <f>W218/Config!E$40</f>
        <v>0</v>
      </c>
      <c r="I218" s="220">
        <v>0</v>
      </c>
      <c r="J218" s="220">
        <v>0</v>
      </c>
      <c r="K218" s="220">
        <v>0</v>
      </c>
      <c r="L218" s="220">
        <v>0</v>
      </c>
      <c r="M218" s="220">
        <v>0</v>
      </c>
      <c r="N218" s="220">
        <v>0</v>
      </c>
      <c r="O218" s="220">
        <v>0</v>
      </c>
      <c r="P218" s="220">
        <v>0</v>
      </c>
      <c r="Q218" s="220">
        <v>0</v>
      </c>
      <c r="R218" s="221">
        <v>0</v>
      </c>
      <c r="S218" s="222">
        <v>0</v>
      </c>
      <c r="T218" s="223">
        <v>3535.15</v>
      </c>
      <c r="U218" s="223">
        <v>326330.61999999994</v>
      </c>
      <c r="V218" s="223">
        <v>0</v>
      </c>
      <c r="W218" s="223">
        <v>0</v>
      </c>
      <c r="X218" s="224">
        <f>I218*Config!F$40</f>
        <v>0</v>
      </c>
      <c r="Y218" s="224">
        <f>J218*Config!G$40</f>
        <v>0</v>
      </c>
      <c r="Z218" s="224">
        <f>K218*Config!H$40</f>
        <v>0</v>
      </c>
      <c r="AA218" s="224">
        <f>L218*Config!I$40</f>
        <v>0</v>
      </c>
      <c r="AB218" s="224">
        <f>M218*Config!J$40</f>
        <v>0</v>
      </c>
      <c r="AC218" s="224">
        <f>N218*Config!K$40</f>
        <v>0</v>
      </c>
      <c r="AD218" s="224">
        <f>O218*Config!L$40</f>
        <v>0</v>
      </c>
      <c r="AE218" s="224">
        <f>P218*Config!M$40</f>
        <v>0</v>
      </c>
      <c r="AF218" s="224">
        <f>Q218*Config!N$40</f>
        <v>0</v>
      </c>
      <c r="AG218" s="225">
        <f>R218*Config!O$40</f>
        <v>0</v>
      </c>
      <c r="AH218" s="226">
        <f t="shared" si="23"/>
        <v>0</v>
      </c>
      <c r="AI218" s="220">
        <f t="shared" si="24"/>
        <v>0</v>
      </c>
      <c r="AJ218" s="224">
        <f t="shared" si="25"/>
        <v>0</v>
      </c>
      <c r="AK218" s="225">
        <f t="shared" si="26"/>
        <v>0</v>
      </c>
      <c r="AL218" s="227" t="str">
        <f>IF(OR(SUM(X218:AG218)&lt;&gt;0,A218="EH"),INDEX(CASH!$B:$B,MATCH(A218,CASH!$A:$A,0)),"")</f>
        <v/>
      </c>
      <c r="AM218" s="231">
        <v>4950</v>
      </c>
      <c r="AN218" s="228">
        <f t="shared" si="27"/>
        <v>0.12479849538211955</v>
      </c>
      <c r="AO218" s="122" t="str">
        <f>IF(ISERROR(VLOOKUP(A218,Config!$A$12:$A$32,1,FALSE)),LEFT(A218,2),"PRL")</f>
        <v>PR</v>
      </c>
      <c r="AP218" s="122" t="str">
        <f t="shared" si="28"/>
        <v>PR716</v>
      </c>
      <c r="AQ218" s="163" t="s">
        <v>881</v>
      </c>
      <c r="AR218" s="229" t="s">
        <v>781</v>
      </c>
      <c r="AS218" s="367" t="str">
        <f>IF(ISERROR(VLOOKUP($A218,'RAB Cat Lookup'!$B$4:$E$351,2,FALSE))=TRUE,"Unallocated",VLOOKUP($A218,'RAB Cat Lookup'!$B$4:$E$351,2,FALSE))</f>
        <v>Std</v>
      </c>
      <c r="AT218" s="367" t="str">
        <f>IF(ISERROR(VLOOKUP($A218,'RAB Cat Lookup'!$B$4:$E$351,4,FALSE))=TRUE,"Unallocated",VLOOKUP($A218,'RAB Cat Lookup'!$B$4:$E$351,4,FALSE))</f>
        <v>Sub-transmission lines and cables</v>
      </c>
      <c r="AU218" s="121" t="str">
        <f t="shared" si="29"/>
        <v/>
      </c>
    </row>
    <row r="219" spans="1:47" x14ac:dyDescent="0.25">
      <c r="A219" s="217" t="s">
        <v>736</v>
      </c>
      <c r="B219" s="217" t="s">
        <v>743</v>
      </c>
      <c r="C219" s="123" t="s">
        <v>513</v>
      </c>
      <c r="D219" s="218">
        <f>S219/Config!A$40</f>
        <v>0</v>
      </c>
      <c r="E219" s="219">
        <f>T219/Config!B$40</f>
        <v>0</v>
      </c>
      <c r="F219" s="219">
        <f>U219/Config!C$40</f>
        <v>0</v>
      </c>
      <c r="G219" s="219">
        <f>V219/Config!D$40</f>
        <v>0</v>
      </c>
      <c r="H219" s="219">
        <f>W219/Config!E$40</f>
        <v>1250000</v>
      </c>
      <c r="I219" s="220">
        <v>2000000</v>
      </c>
      <c r="J219" s="220">
        <v>0</v>
      </c>
      <c r="K219" s="220">
        <v>0</v>
      </c>
      <c r="L219" s="220">
        <v>0</v>
      </c>
      <c r="M219" s="220">
        <v>0</v>
      </c>
      <c r="N219" s="220">
        <v>0</v>
      </c>
      <c r="O219" s="220">
        <v>0</v>
      </c>
      <c r="P219" s="220">
        <v>0</v>
      </c>
      <c r="Q219" s="220">
        <v>0</v>
      </c>
      <c r="R219" s="221">
        <v>0</v>
      </c>
      <c r="S219" s="222">
        <v>0</v>
      </c>
      <c r="T219" s="223">
        <v>0</v>
      </c>
      <c r="U219" s="223">
        <v>0</v>
      </c>
      <c r="V219" s="223">
        <v>0</v>
      </c>
      <c r="W219" s="223">
        <v>1250000</v>
      </c>
      <c r="X219" s="224">
        <f>I219*Config!F$40</f>
        <v>2049999.9999999998</v>
      </c>
      <c r="Y219" s="224">
        <f>J219*Config!G$40</f>
        <v>0</v>
      </c>
      <c r="Z219" s="224">
        <f>K219*Config!H$40</f>
        <v>0</v>
      </c>
      <c r="AA219" s="224">
        <f>L219*Config!I$40</f>
        <v>0</v>
      </c>
      <c r="AB219" s="224">
        <f>M219*Config!J$40</f>
        <v>0</v>
      </c>
      <c r="AC219" s="224">
        <f>N219*Config!K$40</f>
        <v>0</v>
      </c>
      <c r="AD219" s="224">
        <f>O219*Config!L$40</f>
        <v>0</v>
      </c>
      <c r="AE219" s="224">
        <f>P219*Config!M$40</f>
        <v>0</v>
      </c>
      <c r="AF219" s="224">
        <f>Q219*Config!N$40</f>
        <v>0</v>
      </c>
      <c r="AG219" s="225">
        <f>R219*Config!O$40</f>
        <v>0</v>
      </c>
      <c r="AH219" s="226">
        <f t="shared" si="23"/>
        <v>2000000</v>
      </c>
      <c r="AI219" s="220">
        <f t="shared" si="24"/>
        <v>2000000</v>
      </c>
      <c r="AJ219" s="224">
        <f t="shared" si="25"/>
        <v>2049999.9999999998</v>
      </c>
      <c r="AK219" s="225">
        <f t="shared" si="26"/>
        <v>2049999.9999999998</v>
      </c>
      <c r="AL219" s="227">
        <f>IF(OR(SUM(X219:AG219)&lt;&gt;0,A219="EH"),INDEX(CASH!$B:$B,MATCH(A219,CASH!$A:$A,0)),"")</f>
        <v>140</v>
      </c>
      <c r="AM219" s="122">
        <f>AL219*VLOOKUP(C219,Config!$A$3:$C$9,3,FALSE)</f>
        <v>2100</v>
      </c>
      <c r="AN219" s="228">
        <f t="shared" si="27"/>
        <v>0.77812514139210753</v>
      </c>
      <c r="AO219" s="122" t="str">
        <f>IF(ISERROR(VLOOKUP(A219,Config!$A$12:$A$32,1,FALSE)),LEFT(A219,2),"PRL")</f>
        <v>PRL</v>
      </c>
      <c r="AP219" s="122" t="str">
        <f t="shared" si="28"/>
        <v>PR717</v>
      </c>
      <c r="AQ219" s="163" t="s">
        <v>881</v>
      </c>
      <c r="AR219" s="229" t="s">
        <v>781</v>
      </c>
      <c r="AS219" s="367" t="str">
        <f>IF(ISERROR(VLOOKUP($A219,'RAB Cat Lookup'!$B$4:$E$351,2,FALSE))=TRUE,"Unallocated",VLOOKUP($A219,'RAB Cat Lookup'!$B$4:$E$351,2,FALSE))</f>
        <v>Std</v>
      </c>
      <c r="AT219" s="367" t="str">
        <f>IF(ISERROR(VLOOKUP($A219,'RAB Cat Lookup'!$B$4:$E$351,4,FALSE))=TRUE,"Unallocated",VLOOKUP($A219,'RAB Cat Lookup'!$B$4:$E$351,4,FALSE))</f>
        <v>Land</v>
      </c>
      <c r="AU219" s="121" t="str">
        <f t="shared" si="29"/>
        <v/>
      </c>
    </row>
    <row r="220" spans="1:47" x14ac:dyDescent="0.25">
      <c r="A220" s="217" t="s">
        <v>737</v>
      </c>
      <c r="B220" s="217" t="s">
        <v>744</v>
      </c>
      <c r="C220" s="123" t="s">
        <v>513</v>
      </c>
      <c r="D220" s="218">
        <f>S220/Config!A$40</f>
        <v>0</v>
      </c>
      <c r="E220" s="219">
        <f>T220/Config!B$40</f>
        <v>0</v>
      </c>
      <c r="F220" s="219">
        <f>U220/Config!C$40</f>
        <v>14099.482056249999</v>
      </c>
      <c r="G220" s="219">
        <f>V220/Config!D$40</f>
        <v>88734.701000000001</v>
      </c>
      <c r="H220" s="219">
        <f>W220/Config!E$40</f>
        <v>1247859</v>
      </c>
      <c r="I220" s="220">
        <v>274973</v>
      </c>
      <c r="J220" s="220">
        <v>104989</v>
      </c>
      <c r="K220" s="220">
        <v>0</v>
      </c>
      <c r="L220" s="220">
        <v>0</v>
      </c>
      <c r="M220" s="220">
        <v>0</v>
      </c>
      <c r="N220" s="220">
        <v>0</v>
      </c>
      <c r="O220" s="220">
        <v>0</v>
      </c>
      <c r="P220" s="220">
        <v>0</v>
      </c>
      <c r="Q220" s="220">
        <v>0</v>
      </c>
      <c r="R220" s="221">
        <v>0</v>
      </c>
      <c r="S220" s="222">
        <v>0</v>
      </c>
      <c r="T220" s="223">
        <v>0</v>
      </c>
      <c r="U220" s="223">
        <v>13420.09</v>
      </c>
      <c r="V220" s="223">
        <v>86570.44</v>
      </c>
      <c r="W220" s="223">
        <v>1247859</v>
      </c>
      <c r="X220" s="224">
        <f>I220*Config!F$40</f>
        <v>281847.32499999995</v>
      </c>
      <c r="Y220" s="224">
        <f>J220*Config!G$40</f>
        <v>110304.06812499999</v>
      </c>
      <c r="Z220" s="224">
        <f>K220*Config!H$40</f>
        <v>0</v>
      </c>
      <c r="AA220" s="224">
        <f>L220*Config!I$40</f>
        <v>0</v>
      </c>
      <c r="AB220" s="224">
        <f>M220*Config!J$40</f>
        <v>0</v>
      </c>
      <c r="AC220" s="224">
        <f>N220*Config!K$40</f>
        <v>0</v>
      </c>
      <c r="AD220" s="224">
        <f>O220*Config!L$40</f>
        <v>0</v>
      </c>
      <c r="AE220" s="224">
        <f>P220*Config!M$40</f>
        <v>0</v>
      </c>
      <c r="AF220" s="224">
        <f>Q220*Config!N$40</f>
        <v>0</v>
      </c>
      <c r="AG220" s="225">
        <f>R220*Config!O$40</f>
        <v>0</v>
      </c>
      <c r="AH220" s="226">
        <f t="shared" si="23"/>
        <v>379962</v>
      </c>
      <c r="AI220" s="220">
        <f t="shared" si="24"/>
        <v>379962</v>
      </c>
      <c r="AJ220" s="224">
        <f t="shared" si="25"/>
        <v>392151.39312499994</v>
      </c>
      <c r="AK220" s="225">
        <f t="shared" si="26"/>
        <v>392151.39312499994</v>
      </c>
      <c r="AL220" s="227">
        <f>IF(OR(SUM(X220:AG220)&lt;&gt;0,A220="EH"),INDEX(CASH!$B:$B,MATCH(A220,CASH!$A:$A,0)),"")</f>
        <v>170</v>
      </c>
      <c r="AM220" s="122">
        <f>AL220*VLOOKUP(C220,Config!$A$3:$C$9,3,FALSE)</f>
        <v>2550</v>
      </c>
      <c r="AN220" s="228">
        <f t="shared" si="27"/>
        <v>0.682557746962834</v>
      </c>
      <c r="AO220" s="122" t="str">
        <f>IF(ISERROR(VLOOKUP(A220,Config!$A$12:$A$32,1,FALSE)),LEFT(A220,2),"PRL")</f>
        <v>PR</v>
      </c>
      <c r="AP220" s="122" t="str">
        <f t="shared" si="28"/>
        <v>PR722</v>
      </c>
      <c r="AQ220" s="163" t="s">
        <v>881</v>
      </c>
      <c r="AR220" s="229" t="s">
        <v>781</v>
      </c>
      <c r="AS220" s="367" t="str">
        <f>IF(ISERROR(VLOOKUP($A220,'RAB Cat Lookup'!$B$4:$E$351,2,FALSE))=TRUE,"Unallocated",VLOOKUP($A220,'RAB Cat Lookup'!$B$4:$E$351,2,FALSE))</f>
        <v>Std</v>
      </c>
      <c r="AT220" s="367" t="str">
        <f>IF(ISERROR(VLOOKUP($A220,'RAB Cat Lookup'!$B$4:$E$351,4,FALSE))=TRUE,"Unallocated",VLOOKUP($A220,'RAB Cat Lookup'!$B$4:$E$351,4,FALSE))</f>
        <v>Substations</v>
      </c>
      <c r="AU220" s="121" t="str">
        <f t="shared" si="29"/>
        <v/>
      </c>
    </row>
    <row r="221" spans="1:47" x14ac:dyDescent="0.25">
      <c r="A221" s="217" t="s">
        <v>723</v>
      </c>
      <c r="B221" s="217" t="s">
        <v>724</v>
      </c>
      <c r="C221" s="123" t="s">
        <v>516</v>
      </c>
      <c r="D221" s="218">
        <f>S221/Config!A$40</f>
        <v>0</v>
      </c>
      <c r="E221" s="219">
        <f>T221/Config!B$40</f>
        <v>4375.8696723437488</v>
      </c>
      <c r="F221" s="219">
        <f>U221/Config!C$40</f>
        <v>7870.2633937500004</v>
      </c>
      <c r="G221" s="219">
        <f>V221/Config!D$40</f>
        <v>0</v>
      </c>
      <c r="H221" s="219">
        <f>W221/Config!E$40</f>
        <v>0</v>
      </c>
      <c r="I221" s="220">
        <v>0</v>
      </c>
      <c r="J221" s="220">
        <v>0</v>
      </c>
      <c r="K221" s="220">
        <v>0</v>
      </c>
      <c r="L221" s="220">
        <v>8617000</v>
      </c>
      <c r="M221" s="220">
        <v>17234000</v>
      </c>
      <c r="N221" s="220">
        <v>17234000</v>
      </c>
      <c r="O221" s="220">
        <v>0</v>
      </c>
      <c r="P221" s="220">
        <v>0</v>
      </c>
      <c r="Q221" s="220">
        <v>0</v>
      </c>
      <c r="R221" s="221">
        <v>0</v>
      </c>
      <c r="S221" s="222">
        <v>0</v>
      </c>
      <c r="T221" s="223">
        <v>4063.43</v>
      </c>
      <c r="U221" s="223">
        <v>7491.0300000000007</v>
      </c>
      <c r="V221" s="223">
        <v>0</v>
      </c>
      <c r="W221" s="223">
        <v>0</v>
      </c>
      <c r="X221" s="224">
        <f>I221*Config!F$40</f>
        <v>0</v>
      </c>
      <c r="Y221" s="224">
        <f>J221*Config!G$40</f>
        <v>0</v>
      </c>
      <c r="Z221" s="224">
        <f>K221*Config!H$40</f>
        <v>0</v>
      </c>
      <c r="AA221" s="224">
        <f>L221*Config!I$40</f>
        <v>9511555.6785156224</v>
      </c>
      <c r="AB221" s="224">
        <f>M221*Config!J$40</f>
        <v>19498689.140957024</v>
      </c>
      <c r="AC221" s="224">
        <f>N221*Config!K$40</f>
        <v>19986156.369480949</v>
      </c>
      <c r="AD221" s="224">
        <f>O221*Config!L$40</f>
        <v>0</v>
      </c>
      <c r="AE221" s="224">
        <f>P221*Config!M$40</f>
        <v>0</v>
      </c>
      <c r="AF221" s="224">
        <f>Q221*Config!N$40</f>
        <v>0</v>
      </c>
      <c r="AG221" s="225">
        <f>R221*Config!O$40</f>
        <v>0</v>
      </c>
      <c r="AH221" s="226">
        <f t="shared" si="23"/>
        <v>25851000</v>
      </c>
      <c r="AI221" s="220">
        <f t="shared" si="24"/>
        <v>43085000</v>
      </c>
      <c r="AJ221" s="224">
        <f t="shared" si="25"/>
        <v>29010244.819472648</v>
      </c>
      <c r="AK221" s="225">
        <f t="shared" si="26"/>
        <v>48996401.188953593</v>
      </c>
      <c r="AL221" s="227">
        <f>IF(OR(SUM(X221:AG221)&lt;&gt;0,A221="EH"),INDEX(CASH!$B:$B,MATCH(A221,CASH!$A:$A,0)),"")</f>
        <v>210</v>
      </c>
      <c r="AM221" s="122">
        <f>AL221*VLOOKUP(C221,Config!$A$3:$C$9,3,FALSE)</f>
        <v>2100</v>
      </c>
      <c r="AN221" s="228">
        <f t="shared" si="27"/>
        <v>0.77812514139210753</v>
      </c>
      <c r="AO221" s="122" t="str">
        <f>IF(ISERROR(VLOOKUP(A221,Config!$A$12:$A$32,1,FALSE)),LEFT(A221,2),"PRL")</f>
        <v>PR</v>
      </c>
      <c r="AP221" s="122" t="str">
        <f t="shared" si="28"/>
        <v>PR723</v>
      </c>
      <c r="AQ221" s="163" t="s">
        <v>881</v>
      </c>
      <c r="AR221" s="229" t="s">
        <v>781</v>
      </c>
      <c r="AS221" s="367" t="str">
        <f>IF(ISERROR(VLOOKUP($A221,'RAB Cat Lookup'!$B$4:$E$351,2,FALSE))=TRUE,"Unallocated",VLOOKUP($A221,'RAB Cat Lookup'!$B$4:$E$351,2,FALSE))</f>
        <v>Std</v>
      </c>
      <c r="AT221" s="367" t="str">
        <f>IF(ISERROR(VLOOKUP($A221,'RAB Cat Lookup'!$B$4:$E$351,4,FALSE))=TRUE,"Unallocated",VLOOKUP($A221,'RAB Cat Lookup'!$B$4:$E$351,4,FALSE))</f>
        <v>Substations</v>
      </c>
      <c r="AU221" s="121" t="str">
        <f t="shared" si="29"/>
        <v/>
      </c>
    </row>
    <row r="222" spans="1:47" x14ac:dyDescent="0.25">
      <c r="A222" s="217" t="s">
        <v>738</v>
      </c>
      <c r="B222" s="217" t="s">
        <v>745</v>
      </c>
      <c r="C222" s="123" t="s">
        <v>516</v>
      </c>
      <c r="D222" s="218">
        <f>S222/Config!A$40</f>
        <v>0</v>
      </c>
      <c r="E222" s="219">
        <f>T222/Config!B$40</f>
        <v>0</v>
      </c>
      <c r="F222" s="219">
        <f>U222/Config!C$40</f>
        <v>0</v>
      </c>
      <c r="G222" s="219">
        <f>V222/Config!D$40</f>
        <v>0</v>
      </c>
      <c r="H222" s="219">
        <f>W222/Config!E$40</f>
        <v>0</v>
      </c>
      <c r="I222" s="220">
        <v>0</v>
      </c>
      <c r="J222" s="220">
        <v>0</v>
      </c>
      <c r="K222" s="220">
        <v>4044600</v>
      </c>
      <c r="L222" s="220">
        <v>8089200</v>
      </c>
      <c r="M222" s="220">
        <v>4589200</v>
      </c>
      <c r="N222" s="220">
        <v>3500000</v>
      </c>
      <c r="O222" s="220">
        <v>0</v>
      </c>
      <c r="P222" s="220">
        <v>0</v>
      </c>
      <c r="Q222" s="220">
        <v>0</v>
      </c>
      <c r="R222" s="221">
        <v>0</v>
      </c>
      <c r="S222" s="222">
        <v>0</v>
      </c>
      <c r="T222" s="223">
        <v>0</v>
      </c>
      <c r="U222" s="223">
        <v>0</v>
      </c>
      <c r="V222" s="223">
        <v>0</v>
      </c>
      <c r="W222" s="223">
        <v>0</v>
      </c>
      <c r="X222" s="224">
        <f>I222*Config!F$40</f>
        <v>0</v>
      </c>
      <c r="Y222" s="224">
        <f>J222*Config!G$40</f>
        <v>0</v>
      </c>
      <c r="Z222" s="224">
        <f>K222*Config!H$40</f>
        <v>4355591.8218749994</v>
      </c>
      <c r="AA222" s="224">
        <f>L222*Config!I$40</f>
        <v>8928963.2348437477</v>
      </c>
      <c r="AB222" s="224">
        <f>M222*Config!J$40</f>
        <v>5192258.5705976542</v>
      </c>
      <c r="AC222" s="224">
        <f>N222*Config!K$40</f>
        <v>4058926.9637451158</v>
      </c>
      <c r="AD222" s="224">
        <f>O222*Config!L$40</f>
        <v>0</v>
      </c>
      <c r="AE222" s="224">
        <f>P222*Config!M$40</f>
        <v>0</v>
      </c>
      <c r="AF222" s="224">
        <f>Q222*Config!N$40</f>
        <v>0</v>
      </c>
      <c r="AG222" s="225">
        <f>R222*Config!O$40</f>
        <v>0</v>
      </c>
      <c r="AH222" s="226">
        <f t="shared" si="23"/>
        <v>16723000</v>
      </c>
      <c r="AI222" s="220">
        <f t="shared" si="24"/>
        <v>20223000</v>
      </c>
      <c r="AJ222" s="224">
        <f t="shared" si="25"/>
        <v>18476813.6273164</v>
      </c>
      <c r="AK222" s="225">
        <f t="shared" si="26"/>
        <v>22535740.591061518</v>
      </c>
      <c r="AL222" s="227">
        <f>IF(OR(SUM(X222:AG222)&lt;&gt;0,A222="EH"),INDEX(CASH!$B:$B,MATCH(A222,CASH!$A:$A,0)),"")</f>
        <v>200</v>
      </c>
      <c r="AM222" s="122">
        <f>AL222*VLOOKUP(C222,Config!$A$3:$C$9,3,FALSE)</f>
        <v>2000</v>
      </c>
      <c r="AN222" s="228">
        <f t="shared" si="27"/>
        <v>0.80123827338602005</v>
      </c>
      <c r="AO222" s="122" t="str">
        <f>IF(ISERROR(VLOOKUP(A222,Config!$A$12:$A$32,1,FALSE)),LEFT(A222,2),"PRL")</f>
        <v>PR</v>
      </c>
      <c r="AP222" s="122" t="str">
        <f t="shared" si="28"/>
        <v>PR724</v>
      </c>
      <c r="AQ222" s="163" t="s">
        <v>881</v>
      </c>
      <c r="AR222" s="229" t="s">
        <v>781</v>
      </c>
      <c r="AS222" s="367" t="str">
        <f>IF(ISERROR(VLOOKUP($A222,'RAB Cat Lookup'!$B$4:$E$351,2,FALSE))=TRUE,"Unallocated",VLOOKUP($A222,'RAB Cat Lookup'!$B$4:$E$351,2,FALSE))</f>
        <v>Std</v>
      </c>
      <c r="AT222" s="367" t="str">
        <f>IF(ISERROR(VLOOKUP($A222,'RAB Cat Lookup'!$B$4:$E$351,4,FALSE))=TRUE,"Unallocated",VLOOKUP($A222,'RAB Cat Lookup'!$B$4:$E$351,4,FALSE))</f>
        <v>Substations</v>
      </c>
      <c r="AU222" s="121" t="str">
        <f t="shared" si="29"/>
        <v/>
      </c>
    </row>
    <row r="223" spans="1:47" x14ac:dyDescent="0.25">
      <c r="A223" s="217" t="s">
        <v>739</v>
      </c>
      <c r="B223" s="217" t="s">
        <v>746</v>
      </c>
      <c r="C223" s="123" t="s">
        <v>513</v>
      </c>
      <c r="D223" s="218">
        <f>S223/Config!A$40</f>
        <v>0</v>
      </c>
      <c r="E223" s="219">
        <f>T223/Config!B$40</f>
        <v>0</v>
      </c>
      <c r="F223" s="219">
        <f>U223/Config!C$40</f>
        <v>10703.7675</v>
      </c>
      <c r="G223" s="219">
        <f>V223/Config!D$40</f>
        <v>0</v>
      </c>
      <c r="H223" s="219">
        <f>W223/Config!E$40</f>
        <v>0</v>
      </c>
      <c r="I223" s="220">
        <v>0</v>
      </c>
      <c r="J223" s="220">
        <v>0</v>
      </c>
      <c r="K223" s="220">
        <v>0</v>
      </c>
      <c r="L223" s="220">
        <v>0</v>
      </c>
      <c r="M223" s="220">
        <v>0</v>
      </c>
      <c r="N223" s="220">
        <v>0</v>
      </c>
      <c r="O223" s="220">
        <v>0</v>
      </c>
      <c r="P223" s="220">
        <v>0</v>
      </c>
      <c r="Q223" s="220">
        <v>0</v>
      </c>
      <c r="R223" s="221">
        <v>0</v>
      </c>
      <c r="S223" s="222">
        <v>0</v>
      </c>
      <c r="T223" s="223">
        <v>0</v>
      </c>
      <c r="U223" s="223">
        <v>10188</v>
      </c>
      <c r="V223" s="223">
        <v>0</v>
      </c>
      <c r="W223" s="223">
        <v>0</v>
      </c>
      <c r="X223" s="224">
        <f>I223*Config!F$40</f>
        <v>0</v>
      </c>
      <c r="Y223" s="224">
        <f>J223*Config!G$40</f>
        <v>0</v>
      </c>
      <c r="Z223" s="224">
        <f>K223*Config!H$40</f>
        <v>0</v>
      </c>
      <c r="AA223" s="224">
        <f>L223*Config!I$40</f>
        <v>0</v>
      </c>
      <c r="AB223" s="224">
        <f>M223*Config!J$40</f>
        <v>0</v>
      </c>
      <c r="AC223" s="224">
        <f>N223*Config!K$40</f>
        <v>0</v>
      </c>
      <c r="AD223" s="224">
        <f>O223*Config!L$40</f>
        <v>0</v>
      </c>
      <c r="AE223" s="224">
        <f>P223*Config!M$40</f>
        <v>0</v>
      </c>
      <c r="AF223" s="224">
        <f>Q223*Config!N$40</f>
        <v>0</v>
      </c>
      <c r="AG223" s="225">
        <f>R223*Config!O$40</f>
        <v>0</v>
      </c>
      <c r="AH223" s="226">
        <f t="shared" si="23"/>
        <v>0</v>
      </c>
      <c r="AI223" s="220">
        <f t="shared" si="24"/>
        <v>0</v>
      </c>
      <c r="AJ223" s="224">
        <f t="shared" si="25"/>
        <v>0</v>
      </c>
      <c r="AK223" s="225">
        <f t="shared" si="26"/>
        <v>0</v>
      </c>
      <c r="AL223" s="227" t="str">
        <f>IF(OR(SUM(X223:AG223)&lt;&gt;0,A223="EH"),INDEX(CASH!$B:$B,MATCH(A223,CASH!$A:$A,0)),"")</f>
        <v/>
      </c>
      <c r="AM223" s="231">
        <v>4950</v>
      </c>
      <c r="AN223" s="228">
        <f t="shared" si="27"/>
        <v>0.12479849538211955</v>
      </c>
      <c r="AO223" s="122" t="str">
        <f>IF(ISERROR(VLOOKUP(A223,Config!$A$12:$A$32,1,FALSE)),LEFT(A223,2),"PRL")</f>
        <v>PRL</v>
      </c>
      <c r="AP223" s="122" t="str">
        <f t="shared" si="28"/>
        <v>PR727</v>
      </c>
      <c r="AQ223" s="163" t="s">
        <v>881</v>
      </c>
      <c r="AR223" s="229" t="s">
        <v>781</v>
      </c>
      <c r="AS223" s="367" t="str">
        <f>IF(ISERROR(VLOOKUP($A223,'RAB Cat Lookup'!$B$4:$E$351,2,FALSE))=TRUE,"Unallocated",VLOOKUP($A223,'RAB Cat Lookup'!$B$4:$E$351,2,FALSE))</f>
        <v>Std</v>
      </c>
      <c r="AT223" s="367" t="str">
        <f>IF(ISERROR(VLOOKUP($A223,'RAB Cat Lookup'!$B$4:$E$351,4,FALSE))=TRUE,"Unallocated",VLOOKUP($A223,'RAB Cat Lookup'!$B$4:$E$351,4,FALSE))</f>
        <v>Land</v>
      </c>
      <c r="AU223" s="121" t="str">
        <f t="shared" si="29"/>
        <v/>
      </c>
    </row>
    <row r="224" spans="1:47" x14ac:dyDescent="0.25">
      <c r="A224" s="217" t="s">
        <v>740</v>
      </c>
      <c r="B224" s="217" t="s">
        <v>854</v>
      </c>
      <c r="C224" s="123" t="s">
        <v>516</v>
      </c>
      <c r="D224" s="218">
        <f>S224/Config!A$40</f>
        <v>0</v>
      </c>
      <c r="E224" s="219">
        <f>T224/Config!B$40</f>
        <v>0</v>
      </c>
      <c r="F224" s="219">
        <f>U224/Config!C$40</f>
        <v>0</v>
      </c>
      <c r="G224" s="219">
        <f>V224/Config!D$40</f>
        <v>0</v>
      </c>
      <c r="H224" s="219">
        <f>W224/Config!E$40</f>
        <v>0</v>
      </c>
      <c r="I224" s="220">
        <v>0</v>
      </c>
      <c r="J224" s="220">
        <v>0</v>
      </c>
      <c r="K224" s="220">
        <v>4517000</v>
      </c>
      <c r="L224" s="220">
        <v>9034000</v>
      </c>
      <c r="M224" s="220">
        <v>9034000</v>
      </c>
      <c r="N224" s="220">
        <v>0</v>
      </c>
      <c r="O224" s="220">
        <v>0</v>
      </c>
      <c r="P224" s="220">
        <v>0</v>
      </c>
      <c r="Q224" s="220">
        <v>0</v>
      </c>
      <c r="R224" s="221">
        <v>0</v>
      </c>
      <c r="S224" s="222">
        <v>0</v>
      </c>
      <c r="T224" s="223">
        <v>0</v>
      </c>
      <c r="U224" s="223">
        <v>0</v>
      </c>
      <c r="V224" s="223">
        <v>0</v>
      </c>
      <c r="W224" s="223">
        <v>0</v>
      </c>
      <c r="X224" s="224">
        <f>I224*Config!F$40</f>
        <v>0</v>
      </c>
      <c r="Y224" s="224">
        <f>J224*Config!G$40</f>
        <v>0</v>
      </c>
      <c r="Z224" s="224">
        <f>K224*Config!H$40</f>
        <v>4864314.9531249991</v>
      </c>
      <c r="AA224" s="224">
        <f>L224*Config!I$40</f>
        <v>9971845.6539062485</v>
      </c>
      <c r="AB224" s="224">
        <f>M224*Config!J$40</f>
        <v>10221141.795253903</v>
      </c>
      <c r="AC224" s="224">
        <f>N224*Config!K$40</f>
        <v>0</v>
      </c>
      <c r="AD224" s="224">
        <f>O224*Config!L$40</f>
        <v>0</v>
      </c>
      <c r="AE224" s="224">
        <f>P224*Config!M$40</f>
        <v>0</v>
      </c>
      <c r="AF224" s="224">
        <f>Q224*Config!N$40</f>
        <v>0</v>
      </c>
      <c r="AG224" s="225">
        <f>R224*Config!O$40</f>
        <v>0</v>
      </c>
      <c r="AH224" s="226">
        <f t="shared" si="23"/>
        <v>22585000</v>
      </c>
      <c r="AI224" s="220">
        <f t="shared" si="24"/>
        <v>22585000</v>
      </c>
      <c r="AJ224" s="224">
        <f t="shared" si="25"/>
        <v>25057302.402285151</v>
      </c>
      <c r="AK224" s="225">
        <f t="shared" si="26"/>
        <v>25057302.402285151</v>
      </c>
      <c r="AL224" s="227">
        <f>IF(OR(SUM(X224:AG224)&lt;&gt;0,A224="EH"),INDEX(CASH!$B:$B,MATCH(A224,CASH!$A:$A,0)),"")</f>
        <v>160</v>
      </c>
      <c r="AM224" s="122">
        <f>AL224*VLOOKUP(C224,Config!$A$3:$C$9,3,FALSE)</f>
        <v>1600</v>
      </c>
      <c r="AN224" s="228">
        <f t="shared" si="27"/>
        <v>0.91234691487877151</v>
      </c>
      <c r="AO224" s="122" t="str">
        <f>IF(ISERROR(VLOOKUP(A224,Config!$A$12:$A$32,1,FALSE)),LEFT(A224,2),"PRL")</f>
        <v>PR</v>
      </c>
      <c r="AP224" s="122" t="str">
        <f t="shared" si="28"/>
        <v>PR728</v>
      </c>
      <c r="AQ224" s="163" t="s">
        <v>881</v>
      </c>
      <c r="AR224" s="229" t="s">
        <v>781</v>
      </c>
      <c r="AS224" s="367" t="str">
        <f>IF(ISERROR(VLOOKUP($A224,'RAB Cat Lookup'!$B$4:$E$351,2,FALSE))=TRUE,"Unallocated",VLOOKUP($A224,'RAB Cat Lookup'!$B$4:$E$351,2,FALSE))</f>
        <v>Std</v>
      </c>
      <c r="AT224" s="367" t="str">
        <f>IF(ISERROR(VLOOKUP($A224,'RAB Cat Lookup'!$B$4:$E$351,4,FALSE))=TRUE,"Unallocated",VLOOKUP($A224,'RAB Cat Lookup'!$B$4:$E$351,4,FALSE))</f>
        <v>Substations</v>
      </c>
      <c r="AU224" s="121" t="str">
        <f t="shared" si="29"/>
        <v/>
      </c>
    </row>
    <row r="225" spans="1:47" x14ac:dyDescent="0.25">
      <c r="A225" s="217" t="s">
        <v>741</v>
      </c>
      <c r="B225" s="217" t="s">
        <v>747</v>
      </c>
      <c r="C225" s="123" t="s">
        <v>514</v>
      </c>
      <c r="D225" s="218">
        <f>S225/Config!A$40</f>
        <v>0</v>
      </c>
      <c r="E225" s="219">
        <f>T225/Config!B$40</f>
        <v>0</v>
      </c>
      <c r="F225" s="219">
        <f>U225/Config!C$40</f>
        <v>0</v>
      </c>
      <c r="G225" s="219">
        <f>V225/Config!D$40</f>
        <v>0</v>
      </c>
      <c r="H225" s="219">
        <f>W225/Config!E$40</f>
        <v>0</v>
      </c>
      <c r="I225" s="220">
        <v>0</v>
      </c>
      <c r="J225" s="220">
        <v>0</v>
      </c>
      <c r="K225" s="220">
        <v>0</v>
      </c>
      <c r="L225" s="220">
        <v>0</v>
      </c>
      <c r="M225" s="220">
        <v>0</v>
      </c>
      <c r="N225" s="220">
        <v>0</v>
      </c>
      <c r="O225" s="220">
        <v>0</v>
      </c>
      <c r="P225" s="220">
        <v>0</v>
      </c>
      <c r="Q225" s="220">
        <v>0</v>
      </c>
      <c r="R225" s="221">
        <v>5520000</v>
      </c>
      <c r="S225" s="222">
        <v>0</v>
      </c>
      <c r="T225" s="223">
        <v>0</v>
      </c>
      <c r="U225" s="223">
        <v>0</v>
      </c>
      <c r="V225" s="223">
        <v>0</v>
      </c>
      <c r="W225" s="223">
        <v>0</v>
      </c>
      <c r="X225" s="224">
        <f>I225*Config!F$40</f>
        <v>0</v>
      </c>
      <c r="Y225" s="224">
        <f>J225*Config!G$40</f>
        <v>0</v>
      </c>
      <c r="Z225" s="224">
        <f>K225*Config!H$40</f>
        <v>0</v>
      </c>
      <c r="AA225" s="224">
        <f>L225*Config!I$40</f>
        <v>0</v>
      </c>
      <c r="AB225" s="224">
        <f>M225*Config!J$40</f>
        <v>0</v>
      </c>
      <c r="AC225" s="224">
        <f>N225*Config!K$40</f>
        <v>0</v>
      </c>
      <c r="AD225" s="224">
        <f>O225*Config!L$40</f>
        <v>0</v>
      </c>
      <c r="AE225" s="224">
        <f>P225*Config!M$40</f>
        <v>0</v>
      </c>
      <c r="AF225" s="224">
        <f>Q225*Config!N$40</f>
        <v>0</v>
      </c>
      <c r="AG225" s="225">
        <f>R225*Config!O$40</f>
        <v>7066066.6839638911</v>
      </c>
      <c r="AH225" s="226">
        <f t="shared" si="23"/>
        <v>0</v>
      </c>
      <c r="AI225" s="220">
        <f t="shared" si="24"/>
        <v>5520000</v>
      </c>
      <c r="AJ225" s="224">
        <f t="shared" si="25"/>
        <v>0</v>
      </c>
      <c r="AK225" s="225">
        <f t="shared" si="26"/>
        <v>7066066.6839638911</v>
      </c>
      <c r="AL225" s="227">
        <f>IF(OR(SUM(X225:AG225)&lt;&gt;0,A225="EH"),INDEX(CASH!$B:$B,MATCH(A225,CASH!$A:$A,0)),"")</f>
        <v>210</v>
      </c>
      <c r="AM225" s="122">
        <f>AL225*VLOOKUP(C225,Config!$A$3:$C$9,3,FALSE)</f>
        <v>1050</v>
      </c>
      <c r="AN225" s="228">
        <f t="shared" si="27"/>
        <v>0.95953425382271162</v>
      </c>
      <c r="AO225" s="122" t="str">
        <f>IF(ISERROR(VLOOKUP(A225,Config!$A$12:$A$32,1,FALSE)),LEFT(A225,2),"PRL")</f>
        <v>PR</v>
      </c>
      <c r="AP225" s="122" t="str">
        <f t="shared" si="28"/>
        <v>PR729</v>
      </c>
      <c r="AQ225" s="163" t="s">
        <v>881</v>
      </c>
      <c r="AR225" s="229" t="s">
        <v>781</v>
      </c>
      <c r="AS225" s="367" t="str">
        <f>IF(ISERROR(VLOOKUP($A225,'RAB Cat Lookup'!$B$4:$E$351,2,FALSE))=TRUE,"Unallocated",VLOOKUP($A225,'RAB Cat Lookup'!$B$4:$E$351,2,FALSE))</f>
        <v>Unallocated</v>
      </c>
      <c r="AT225" s="367" t="str">
        <f>IF(ISERROR(VLOOKUP($A225,'RAB Cat Lookup'!$B$4:$E$351,4,FALSE))=TRUE,"Unallocated",VLOOKUP($A225,'RAB Cat Lookup'!$B$4:$E$351,4,FALSE))</f>
        <v>Unallocated</v>
      </c>
      <c r="AU225" s="121" t="str">
        <f t="shared" si="29"/>
        <v/>
      </c>
    </row>
    <row r="226" spans="1:47" x14ac:dyDescent="0.25">
      <c r="A226" s="217" t="s">
        <v>800</v>
      </c>
      <c r="B226" s="217" t="s">
        <v>803</v>
      </c>
      <c r="C226" s="123" t="s">
        <v>513</v>
      </c>
      <c r="D226" s="218">
        <f>S226/Config!A$40</f>
        <v>0</v>
      </c>
      <c r="E226" s="219">
        <f>T226/Config!B$40</f>
        <v>0</v>
      </c>
      <c r="F226" s="219">
        <f>U226/Config!C$40</f>
        <v>0</v>
      </c>
      <c r="G226" s="219">
        <f>V226/Config!D$40</f>
        <v>2946.4547499999999</v>
      </c>
      <c r="H226" s="219">
        <f>W226/Config!E$40</f>
        <v>0</v>
      </c>
      <c r="I226" s="220">
        <v>5140000</v>
      </c>
      <c r="J226" s="220">
        <v>5140000</v>
      </c>
      <c r="K226" s="220">
        <v>0</v>
      </c>
      <c r="L226" s="220">
        <v>0</v>
      </c>
      <c r="M226" s="220">
        <v>0</v>
      </c>
      <c r="N226" s="220">
        <v>0</v>
      </c>
      <c r="O226" s="220">
        <v>0</v>
      </c>
      <c r="P226" s="220">
        <v>0</v>
      </c>
      <c r="Q226" s="220">
        <v>0</v>
      </c>
      <c r="R226" s="221">
        <v>0</v>
      </c>
      <c r="S226" s="222">
        <v>0</v>
      </c>
      <c r="T226" s="223">
        <v>0</v>
      </c>
      <c r="U226" s="223">
        <v>0</v>
      </c>
      <c r="V226" s="223">
        <v>2874.59</v>
      </c>
      <c r="W226" s="223">
        <v>0</v>
      </c>
      <c r="X226" s="224">
        <f>I226*Config!F$40</f>
        <v>5268500</v>
      </c>
      <c r="Y226" s="224">
        <f>J226*Config!G$40</f>
        <v>5400212.5</v>
      </c>
      <c r="Z226" s="224">
        <f>K226*Config!H$40</f>
        <v>0</v>
      </c>
      <c r="AA226" s="224">
        <f>L226*Config!I$40</f>
        <v>0</v>
      </c>
      <c r="AB226" s="224">
        <f>M226*Config!J$40</f>
        <v>0</v>
      </c>
      <c r="AC226" s="224">
        <f>N226*Config!K$40</f>
        <v>0</v>
      </c>
      <c r="AD226" s="224">
        <f>O226*Config!L$40</f>
        <v>0</v>
      </c>
      <c r="AE226" s="224">
        <f>P226*Config!M$40</f>
        <v>0</v>
      </c>
      <c r="AF226" s="224">
        <f>Q226*Config!N$40</f>
        <v>0</v>
      </c>
      <c r="AG226" s="225">
        <f>R226*Config!O$40</f>
        <v>0</v>
      </c>
      <c r="AH226" s="226">
        <f t="shared" si="23"/>
        <v>10280000</v>
      </c>
      <c r="AI226" s="220">
        <f t="shared" si="24"/>
        <v>10280000</v>
      </c>
      <c r="AJ226" s="224">
        <f t="shared" si="25"/>
        <v>10668712.5</v>
      </c>
      <c r="AK226" s="225">
        <f t="shared" si="26"/>
        <v>10668712.5</v>
      </c>
      <c r="AL226" s="227">
        <f>IF(OR(SUM(X226:AG226)&lt;&gt;0,A226="EH"),INDEX(CASH!$B:$B,MATCH(A226,CASH!$A:$A,0)),"")</f>
        <v>220</v>
      </c>
      <c r="AM226" s="122">
        <f>AL226*VLOOKUP(C226,Config!$A$3:$C$9,3,FALSE)</f>
        <v>3300</v>
      </c>
      <c r="AN226" s="228">
        <f t="shared" si="27"/>
        <v>0.53992680800092707</v>
      </c>
      <c r="AO226" s="122" t="str">
        <f>IF(ISERROR(VLOOKUP(A226,Config!$A$12:$A$32,1,FALSE)),LEFT(A226,2),"PRL")</f>
        <v>PR</v>
      </c>
      <c r="AP226" s="122" t="str">
        <f t="shared" si="28"/>
        <v>PR732</v>
      </c>
      <c r="AQ226" s="163" t="s">
        <v>881</v>
      </c>
      <c r="AR226" s="229" t="s">
        <v>781</v>
      </c>
      <c r="AS226" s="367" t="str">
        <f>IF(ISERROR(VLOOKUP($A226,'RAB Cat Lookup'!$B$4:$E$351,2,FALSE))=TRUE,"Unallocated",VLOOKUP($A226,'RAB Cat Lookup'!$B$4:$E$351,2,FALSE))</f>
        <v>Std</v>
      </c>
      <c r="AT226" s="367" t="str">
        <f>IF(ISERROR(VLOOKUP($A226,'RAB Cat Lookup'!$B$4:$E$351,4,FALSE))=TRUE,"Unallocated",VLOOKUP($A226,'RAB Cat Lookup'!$B$4:$E$351,4,FALSE))</f>
        <v>Sub-transmission lines and cables</v>
      </c>
      <c r="AU226" s="121" t="str">
        <f t="shared" si="29"/>
        <v/>
      </c>
    </row>
    <row r="227" spans="1:47" x14ac:dyDescent="0.25">
      <c r="A227" s="217" t="s">
        <v>801</v>
      </c>
      <c r="B227" s="217" t="s">
        <v>804</v>
      </c>
      <c r="C227" s="123" t="s">
        <v>514</v>
      </c>
      <c r="D227" s="218">
        <f>S227/Config!A$40</f>
        <v>0</v>
      </c>
      <c r="E227" s="219">
        <f>T227/Config!B$40</f>
        <v>0</v>
      </c>
      <c r="F227" s="219">
        <f>U227/Config!C$40</f>
        <v>0</v>
      </c>
      <c r="G227" s="219">
        <f>V227/Config!D$40</f>
        <v>0</v>
      </c>
      <c r="H227" s="219">
        <f>W227/Config!E$40</f>
        <v>0</v>
      </c>
      <c r="I227" s="220">
        <v>0</v>
      </c>
      <c r="J227" s="220">
        <v>0</v>
      </c>
      <c r="K227" s="220">
        <v>0</v>
      </c>
      <c r="L227" s="220">
        <v>0</v>
      </c>
      <c r="M227" s="220">
        <v>0</v>
      </c>
      <c r="N227" s="220">
        <v>4264000</v>
      </c>
      <c r="O227" s="220">
        <v>8528000</v>
      </c>
      <c r="P227" s="220">
        <v>8528000</v>
      </c>
      <c r="Q227" s="220">
        <v>0</v>
      </c>
      <c r="R227" s="221">
        <v>0</v>
      </c>
      <c r="S227" s="222">
        <v>0</v>
      </c>
      <c r="T227" s="223">
        <v>0</v>
      </c>
      <c r="U227" s="223">
        <v>0</v>
      </c>
      <c r="V227" s="223">
        <v>0</v>
      </c>
      <c r="W227" s="223">
        <v>0</v>
      </c>
      <c r="X227" s="224">
        <f>I227*Config!F$40</f>
        <v>0</v>
      </c>
      <c r="Y227" s="224">
        <f>J227*Config!G$40</f>
        <v>0</v>
      </c>
      <c r="Z227" s="224">
        <f>K227*Config!H$40</f>
        <v>0</v>
      </c>
      <c r="AA227" s="224">
        <f>L227*Config!I$40</f>
        <v>0</v>
      </c>
      <c r="AB227" s="224">
        <f>M227*Config!J$40</f>
        <v>0</v>
      </c>
      <c r="AC227" s="224">
        <f>N227*Config!K$40</f>
        <v>4944932.7352597639</v>
      </c>
      <c r="AD227" s="224">
        <f>O227*Config!L$40</f>
        <v>10137112.107282516</v>
      </c>
      <c r="AE227" s="224">
        <f>P227*Config!M$40</f>
        <v>10390539.909964578</v>
      </c>
      <c r="AF227" s="224">
        <f>Q227*Config!N$40</f>
        <v>0</v>
      </c>
      <c r="AG227" s="225">
        <f>R227*Config!O$40</f>
        <v>0</v>
      </c>
      <c r="AH227" s="226">
        <f t="shared" si="23"/>
        <v>0</v>
      </c>
      <c r="AI227" s="220">
        <f t="shared" si="24"/>
        <v>21320000</v>
      </c>
      <c r="AJ227" s="224">
        <f t="shared" si="25"/>
        <v>0</v>
      </c>
      <c r="AK227" s="225">
        <f t="shared" si="26"/>
        <v>25472584.75250686</v>
      </c>
      <c r="AL227" s="227">
        <f>IF(OR(SUM(X227:AG227)&lt;&gt;0,A227="EH"),INDEX(CASH!$B:$B,MATCH(A227,CASH!$A:$A,0)),"")</f>
        <v>140</v>
      </c>
      <c r="AM227" s="122">
        <f>AL227*VLOOKUP(C227,Config!$A$3:$C$9,3,FALSE)</f>
        <v>700</v>
      </c>
      <c r="AN227" s="228">
        <f t="shared" si="27"/>
        <v>0.99191803381762</v>
      </c>
      <c r="AO227" s="122" t="str">
        <f>IF(ISERROR(VLOOKUP(A227,Config!$A$12:$A$32,1,FALSE)),LEFT(A227,2),"PRL")</f>
        <v>PR</v>
      </c>
      <c r="AP227" s="122" t="str">
        <f t="shared" si="28"/>
        <v>PR733</v>
      </c>
      <c r="AQ227" s="163" t="s">
        <v>881</v>
      </c>
      <c r="AR227" s="229" t="s">
        <v>781</v>
      </c>
      <c r="AS227" s="367" t="str">
        <f>IF(ISERROR(VLOOKUP($A227,'RAB Cat Lookup'!$B$4:$E$351,2,FALSE))=TRUE,"Unallocated",VLOOKUP($A227,'RAB Cat Lookup'!$B$4:$E$351,2,FALSE))</f>
        <v>Unallocated</v>
      </c>
      <c r="AT227" s="367" t="str">
        <f>IF(ISERROR(VLOOKUP($A227,'RAB Cat Lookup'!$B$4:$E$351,4,FALSE))=TRUE,"Unallocated",VLOOKUP($A227,'RAB Cat Lookup'!$B$4:$E$351,4,FALSE))</f>
        <v>Unallocated</v>
      </c>
      <c r="AU227" s="121" t="str">
        <f t="shared" si="29"/>
        <v/>
      </c>
    </row>
    <row r="228" spans="1:47" x14ac:dyDescent="0.25">
      <c r="A228" s="217" t="s">
        <v>807</v>
      </c>
      <c r="B228" s="217" t="s">
        <v>845</v>
      </c>
      <c r="C228" s="123" t="s">
        <v>513</v>
      </c>
      <c r="D228" s="218">
        <f>S228/Config!A$40</f>
        <v>0</v>
      </c>
      <c r="E228" s="219">
        <f>T228/Config!B$40</f>
        <v>0</v>
      </c>
      <c r="F228" s="219">
        <f>U228/Config!C$40</f>
        <v>1795.5076187499999</v>
      </c>
      <c r="G228" s="219">
        <f>V228/Config!D$40</f>
        <v>786359.3667499997</v>
      </c>
      <c r="H228" s="219">
        <f>W228/Config!E$40</f>
        <v>1131110.1400000001</v>
      </c>
      <c r="I228" s="220">
        <v>0</v>
      </c>
      <c r="J228" s="220">
        <v>0</v>
      </c>
      <c r="K228" s="220">
        <v>0</v>
      </c>
      <c r="L228" s="220">
        <v>0</v>
      </c>
      <c r="M228" s="220">
        <v>0</v>
      </c>
      <c r="N228" s="220">
        <v>0</v>
      </c>
      <c r="O228" s="220">
        <v>0</v>
      </c>
      <c r="P228" s="220">
        <v>0</v>
      </c>
      <c r="Q228" s="220">
        <v>0</v>
      </c>
      <c r="R228" s="221">
        <v>0</v>
      </c>
      <c r="S228" s="222">
        <v>0</v>
      </c>
      <c r="T228" s="223">
        <v>0</v>
      </c>
      <c r="U228" s="223">
        <v>1708.99</v>
      </c>
      <c r="V228" s="223">
        <v>767179.86999999976</v>
      </c>
      <c r="W228" s="223">
        <v>1131110.1400000001</v>
      </c>
      <c r="X228" s="224">
        <f>I228*Config!F$40</f>
        <v>0</v>
      </c>
      <c r="Y228" s="224">
        <f>J228*Config!G$40</f>
        <v>0</v>
      </c>
      <c r="Z228" s="224">
        <f>K228*Config!H$40</f>
        <v>0</v>
      </c>
      <c r="AA228" s="224">
        <f>L228*Config!I$40</f>
        <v>0</v>
      </c>
      <c r="AB228" s="224">
        <f>M228*Config!J$40</f>
        <v>0</v>
      </c>
      <c r="AC228" s="224">
        <f>N228*Config!K$40</f>
        <v>0</v>
      </c>
      <c r="AD228" s="224">
        <f>O228*Config!L$40</f>
        <v>0</v>
      </c>
      <c r="AE228" s="224">
        <f>P228*Config!M$40</f>
        <v>0</v>
      </c>
      <c r="AF228" s="224">
        <f>Q228*Config!N$40</f>
        <v>0</v>
      </c>
      <c r="AG228" s="225">
        <f>R228*Config!O$40</f>
        <v>0</v>
      </c>
      <c r="AH228" s="226">
        <f t="shared" si="23"/>
        <v>0</v>
      </c>
      <c r="AI228" s="220">
        <f t="shared" si="24"/>
        <v>0</v>
      </c>
      <c r="AJ228" s="224">
        <f t="shared" si="25"/>
        <v>0</v>
      </c>
      <c r="AK228" s="225">
        <f t="shared" si="26"/>
        <v>0</v>
      </c>
      <c r="AL228" s="227" t="str">
        <f>IF(OR(SUM(X228:AG228)&lt;&gt;0,A228="EH"),INDEX(CASH!$B:$B,MATCH(A228,CASH!$A:$A,0)),"")</f>
        <v/>
      </c>
      <c r="AM228" s="231">
        <v>4950</v>
      </c>
      <c r="AN228" s="228">
        <f t="shared" si="27"/>
        <v>0.12479849538211955</v>
      </c>
      <c r="AO228" s="122" t="str">
        <f>IF(ISERROR(VLOOKUP(A228,Config!$A$12:$A$32,1,FALSE)),LEFT(A228,2),"PRL")</f>
        <v>PR</v>
      </c>
      <c r="AP228" s="122" t="str">
        <f t="shared" si="28"/>
        <v>PR735</v>
      </c>
      <c r="AQ228" s="163" t="s">
        <v>881</v>
      </c>
      <c r="AR228" s="229" t="s">
        <v>781</v>
      </c>
      <c r="AS228" s="367" t="str">
        <f>IF(ISERROR(VLOOKUP($A228,'RAB Cat Lookup'!$B$4:$E$351,2,FALSE))=TRUE,"Unallocated",VLOOKUP($A228,'RAB Cat Lookup'!$B$4:$E$351,2,FALSE))</f>
        <v>Std</v>
      </c>
      <c r="AT228" s="367" t="str">
        <f>IF(ISERROR(VLOOKUP($A228,'RAB Cat Lookup'!$B$4:$E$351,4,FALSE))=TRUE,"Unallocated",VLOOKUP($A228,'RAB Cat Lookup'!$B$4:$E$351,4,FALSE))</f>
        <v>Distribution lines and cables</v>
      </c>
      <c r="AU228" s="121" t="str">
        <f t="shared" si="29"/>
        <v/>
      </c>
    </row>
    <row r="229" spans="1:47" x14ac:dyDescent="0.25">
      <c r="A229" s="217" t="s">
        <v>823</v>
      </c>
      <c r="B229" s="217" t="s">
        <v>841</v>
      </c>
      <c r="C229" s="123" t="s">
        <v>514</v>
      </c>
      <c r="D229" s="218">
        <f>S229/Config!A$40</f>
        <v>0</v>
      </c>
      <c r="E229" s="219">
        <f>T229/Config!B$40</f>
        <v>0</v>
      </c>
      <c r="F229" s="219">
        <f>U229/Config!C$40</f>
        <v>0</v>
      </c>
      <c r="G229" s="219">
        <f>V229/Config!D$40</f>
        <v>0</v>
      </c>
      <c r="H229" s="219">
        <f>W229/Config!E$40</f>
        <v>0</v>
      </c>
      <c r="I229" s="220">
        <v>0</v>
      </c>
      <c r="J229" s="220">
        <v>0</v>
      </c>
      <c r="K229" s="220">
        <v>0</v>
      </c>
      <c r="L229" s="220">
        <v>0</v>
      </c>
      <c r="M229" s="220">
        <v>0</v>
      </c>
      <c r="N229" s="220">
        <v>4044600</v>
      </c>
      <c r="O229" s="220">
        <v>8089200</v>
      </c>
      <c r="P229" s="220">
        <v>8089200</v>
      </c>
      <c r="Q229" s="220">
        <v>0</v>
      </c>
      <c r="R229" s="221">
        <v>0</v>
      </c>
      <c r="S229" s="222">
        <v>0</v>
      </c>
      <c r="T229" s="223">
        <v>0</v>
      </c>
      <c r="U229" s="223">
        <v>0</v>
      </c>
      <c r="V229" s="223">
        <v>0</v>
      </c>
      <c r="W229" s="223">
        <v>0</v>
      </c>
      <c r="X229" s="224">
        <f>I229*Config!F$40</f>
        <v>0</v>
      </c>
      <c r="Y229" s="224">
        <f>J229*Config!G$40</f>
        <v>0</v>
      </c>
      <c r="Z229" s="224">
        <f>K229*Config!H$40</f>
        <v>0</v>
      </c>
      <c r="AA229" s="224">
        <f>L229*Config!I$40</f>
        <v>0</v>
      </c>
      <c r="AB229" s="224">
        <f>M229*Config!J$40</f>
        <v>0</v>
      </c>
      <c r="AC229" s="224">
        <f>N229*Config!K$40</f>
        <v>4690495.9993038559</v>
      </c>
      <c r="AD229" s="224">
        <f>O229*Config!L$40</f>
        <v>9615516.7985729054</v>
      </c>
      <c r="AE229" s="224">
        <f>P229*Config!M$40</f>
        <v>9855904.7185372263</v>
      </c>
      <c r="AF229" s="224">
        <f>Q229*Config!N$40</f>
        <v>0</v>
      </c>
      <c r="AG229" s="225">
        <f>R229*Config!O$40</f>
        <v>0</v>
      </c>
      <c r="AH229" s="226">
        <f t="shared" si="23"/>
        <v>0</v>
      </c>
      <c r="AI229" s="220">
        <f t="shared" si="24"/>
        <v>20223000</v>
      </c>
      <c r="AJ229" s="224">
        <f t="shared" si="25"/>
        <v>0</v>
      </c>
      <c r="AK229" s="225">
        <f t="shared" si="26"/>
        <v>24161917.516413987</v>
      </c>
      <c r="AL229" s="227">
        <f>IF(OR(SUM(X229:AG229)&lt;&gt;0,A229="EH"),INDEX(CASH!$B:$B,MATCH(A229,CASH!$A:$A,0)),"")</f>
        <v>110</v>
      </c>
      <c r="AM229" s="122">
        <f>AL229*VLOOKUP(C229,Config!$A$3:$C$9,3,FALSE)</f>
        <v>550</v>
      </c>
      <c r="AN229" s="228">
        <f t="shared" si="27"/>
        <v>0.99191803381762</v>
      </c>
      <c r="AO229" s="122" t="str">
        <f>IF(ISERROR(VLOOKUP(A229,Config!$A$12:$A$32,1,FALSE)),LEFT(A229,2),"PRL")</f>
        <v>PR</v>
      </c>
      <c r="AP229" s="122" t="str">
        <f t="shared" si="28"/>
        <v>PR739</v>
      </c>
      <c r="AQ229" s="163" t="s">
        <v>881</v>
      </c>
      <c r="AR229" s="229" t="s">
        <v>781</v>
      </c>
      <c r="AS229" s="367" t="str">
        <f>IF(ISERROR(VLOOKUP($A229,'RAB Cat Lookup'!$B$4:$E$351,2,FALSE))=TRUE,"Unallocated",VLOOKUP($A229,'RAB Cat Lookup'!$B$4:$E$351,2,FALSE))</f>
        <v>Std</v>
      </c>
      <c r="AT229" s="367" t="str">
        <f>IF(ISERROR(VLOOKUP($A229,'RAB Cat Lookup'!$B$4:$E$351,4,FALSE))=TRUE,"Unallocated",VLOOKUP($A229,'RAB Cat Lookup'!$B$4:$E$351,4,FALSE))</f>
        <v>Substations</v>
      </c>
      <c r="AU229" s="121" t="str">
        <f t="shared" si="29"/>
        <v/>
      </c>
    </row>
    <row r="230" spans="1:47" x14ac:dyDescent="0.25">
      <c r="A230" s="217" t="s">
        <v>824</v>
      </c>
      <c r="B230" s="217" t="s">
        <v>842</v>
      </c>
      <c r="C230" s="123" t="s">
        <v>513</v>
      </c>
      <c r="D230" s="218">
        <f>S230/Config!A$40</f>
        <v>0</v>
      </c>
      <c r="E230" s="219">
        <f>T230/Config!B$40</f>
        <v>0</v>
      </c>
      <c r="F230" s="219">
        <f>U230/Config!C$40</f>
        <v>0</v>
      </c>
      <c r="G230" s="219">
        <f>V230/Config!D$40</f>
        <v>39173.644749999999</v>
      </c>
      <c r="H230" s="219">
        <f>W230/Config!E$40</f>
        <v>2242841</v>
      </c>
      <c r="I230" s="220">
        <v>311163</v>
      </c>
      <c r="J230" s="220">
        <v>0</v>
      </c>
      <c r="K230" s="220">
        <v>0</v>
      </c>
      <c r="L230" s="220">
        <v>0</v>
      </c>
      <c r="M230" s="220">
        <v>0</v>
      </c>
      <c r="N230" s="220">
        <v>0</v>
      </c>
      <c r="O230" s="220">
        <v>0</v>
      </c>
      <c r="P230" s="220">
        <v>0</v>
      </c>
      <c r="Q230" s="220">
        <v>0</v>
      </c>
      <c r="R230" s="221">
        <v>0</v>
      </c>
      <c r="S230" s="222">
        <v>0</v>
      </c>
      <c r="T230" s="223">
        <v>0</v>
      </c>
      <c r="U230" s="223">
        <v>0</v>
      </c>
      <c r="V230" s="223">
        <v>38218.19</v>
      </c>
      <c r="W230" s="223">
        <v>2242841</v>
      </c>
      <c r="X230" s="224">
        <f>I230*Config!F$40</f>
        <v>318942.07499999995</v>
      </c>
      <c r="Y230" s="224">
        <f>J230*Config!G$40</f>
        <v>0</v>
      </c>
      <c r="Z230" s="224">
        <f>K230*Config!H$40</f>
        <v>0</v>
      </c>
      <c r="AA230" s="224">
        <f>L230*Config!I$40</f>
        <v>0</v>
      </c>
      <c r="AB230" s="224">
        <f>M230*Config!J$40</f>
        <v>0</v>
      </c>
      <c r="AC230" s="224">
        <f>N230*Config!K$40</f>
        <v>0</v>
      </c>
      <c r="AD230" s="224">
        <f>O230*Config!L$40</f>
        <v>0</v>
      </c>
      <c r="AE230" s="224">
        <f>P230*Config!M$40</f>
        <v>0</v>
      </c>
      <c r="AF230" s="224">
        <f>Q230*Config!N$40</f>
        <v>0</v>
      </c>
      <c r="AG230" s="225">
        <f>R230*Config!O$40</f>
        <v>0</v>
      </c>
      <c r="AH230" s="226">
        <f t="shared" si="23"/>
        <v>311163</v>
      </c>
      <c r="AI230" s="220">
        <f t="shared" si="24"/>
        <v>311163</v>
      </c>
      <c r="AJ230" s="224">
        <f t="shared" si="25"/>
        <v>318942.07499999995</v>
      </c>
      <c r="AK230" s="225">
        <f t="shared" si="26"/>
        <v>318942.07499999995</v>
      </c>
      <c r="AL230" s="227">
        <f>IF(OR(SUM(X230:AG230)&lt;&gt;0,A230="EH"),INDEX(CASH!$B:$B,MATCH(A230,CASH!$A:$A,0)),"")</f>
        <v>150</v>
      </c>
      <c r="AM230" s="122">
        <f>AL230*VLOOKUP(C230,Config!$A$3:$C$9,3,FALSE)</f>
        <v>2250</v>
      </c>
      <c r="AN230" s="228">
        <f t="shared" si="27"/>
        <v>0.70421301635901934</v>
      </c>
      <c r="AO230" s="122" t="str">
        <f>IF(ISERROR(VLOOKUP(A230,Config!$A$12:$A$32,1,FALSE)),LEFT(A230,2),"PRL")</f>
        <v>PR</v>
      </c>
      <c r="AP230" s="122" t="str">
        <f t="shared" si="28"/>
        <v>PR740</v>
      </c>
      <c r="AQ230" s="163" t="s">
        <v>881</v>
      </c>
      <c r="AR230" s="229" t="s">
        <v>781</v>
      </c>
      <c r="AS230" s="367" t="str">
        <f>IF(ISERROR(VLOOKUP($A230,'RAB Cat Lookup'!$B$4:$E$351,2,FALSE))=TRUE,"Unallocated",VLOOKUP($A230,'RAB Cat Lookup'!$B$4:$E$351,2,FALSE))</f>
        <v>Std</v>
      </c>
      <c r="AT230" s="367" t="str">
        <f>IF(ISERROR(VLOOKUP($A230,'RAB Cat Lookup'!$B$4:$E$351,4,FALSE))=TRUE,"Unallocated",VLOOKUP($A230,'RAB Cat Lookup'!$B$4:$E$351,4,FALSE))</f>
        <v>Substations</v>
      </c>
      <c r="AU230" s="121" t="str">
        <f t="shared" si="29"/>
        <v/>
      </c>
    </row>
    <row r="231" spans="1:47" x14ac:dyDescent="0.25">
      <c r="A231" s="217" t="s">
        <v>825</v>
      </c>
      <c r="B231" s="217" t="s">
        <v>1026</v>
      </c>
      <c r="C231" s="123" t="s">
        <v>516</v>
      </c>
      <c r="D231" s="218">
        <f>S231/Config!A$40</f>
        <v>0</v>
      </c>
      <c r="E231" s="219">
        <f>T231/Config!B$40</f>
        <v>0</v>
      </c>
      <c r="F231" s="219">
        <f>U231/Config!C$40</f>
        <v>0</v>
      </c>
      <c r="G231" s="219">
        <f>V231/Config!D$40</f>
        <v>0</v>
      </c>
      <c r="H231" s="219">
        <f>W231/Config!E$40</f>
        <v>0</v>
      </c>
      <c r="I231" s="220">
        <v>0</v>
      </c>
      <c r="J231" s="220">
        <v>0</v>
      </c>
      <c r="K231" s="220">
        <v>15509167</v>
      </c>
      <c r="L231" s="220">
        <v>15509167</v>
      </c>
      <c r="M231" s="220">
        <v>15509167</v>
      </c>
      <c r="N231" s="220">
        <v>0</v>
      </c>
      <c r="O231" s="220">
        <v>0</v>
      </c>
      <c r="P231" s="220">
        <v>0</v>
      </c>
      <c r="Q231" s="220">
        <v>0</v>
      </c>
      <c r="R231" s="221">
        <v>0</v>
      </c>
      <c r="S231" s="222">
        <v>0</v>
      </c>
      <c r="T231" s="223">
        <v>0</v>
      </c>
      <c r="U231" s="223">
        <v>0</v>
      </c>
      <c r="V231" s="223">
        <v>0</v>
      </c>
      <c r="W231" s="223">
        <v>0</v>
      </c>
      <c r="X231" s="224">
        <f>I231*Config!F$40</f>
        <v>0</v>
      </c>
      <c r="Y231" s="224">
        <f>J231*Config!G$40</f>
        <v>0</v>
      </c>
      <c r="Z231" s="224">
        <f>K231*Config!H$40</f>
        <v>16701676.543859374</v>
      </c>
      <c r="AA231" s="224">
        <f>L231*Config!I$40</f>
        <v>17119218.457455855</v>
      </c>
      <c r="AB231" s="224">
        <f>M231*Config!J$40</f>
        <v>17547198.918892249</v>
      </c>
      <c r="AC231" s="224">
        <f>N231*Config!K$40</f>
        <v>0</v>
      </c>
      <c r="AD231" s="224">
        <f>O231*Config!L$40</f>
        <v>0</v>
      </c>
      <c r="AE231" s="224">
        <f>P231*Config!M$40</f>
        <v>0</v>
      </c>
      <c r="AF231" s="224">
        <f>Q231*Config!N$40</f>
        <v>0</v>
      </c>
      <c r="AG231" s="225">
        <f>R231*Config!O$40</f>
        <v>0</v>
      </c>
      <c r="AH231" s="226">
        <f t="shared" si="23"/>
        <v>46527501</v>
      </c>
      <c r="AI231" s="220">
        <f t="shared" si="24"/>
        <v>46527501</v>
      </c>
      <c r="AJ231" s="224">
        <f t="shared" si="25"/>
        <v>51368093.920207478</v>
      </c>
      <c r="AK231" s="225">
        <f t="shared" si="26"/>
        <v>51368093.920207478</v>
      </c>
      <c r="AL231" s="227">
        <f>IF(OR(SUM(X231:AG231)&lt;&gt;0,A231="EH"),INDEX(CASH!$B:$B,MATCH(A231,CASH!$A:$A,0)),"")</f>
        <v>170</v>
      </c>
      <c r="AM231" s="122">
        <f>AL231*VLOOKUP(C231,Config!$A$3:$C$9,3,FALSE)</f>
        <v>1700</v>
      </c>
      <c r="AN231" s="228">
        <f t="shared" si="27"/>
        <v>0.88984002572674981</v>
      </c>
      <c r="AO231" s="122" t="str">
        <f>IF(ISERROR(VLOOKUP(A231,Config!$A$12:$A$32,1,FALSE)),LEFT(A231,2),"PRL")</f>
        <v>PR</v>
      </c>
      <c r="AP231" s="122" t="str">
        <f t="shared" si="28"/>
        <v>PR741</v>
      </c>
      <c r="AQ231" s="163" t="s">
        <v>881</v>
      </c>
      <c r="AR231" s="229" t="s">
        <v>1091</v>
      </c>
      <c r="AS231" s="367" t="str">
        <f>IF(ISERROR(VLOOKUP($A231,'RAB Cat Lookup'!$B$4:$E$351,2,FALSE))=TRUE,"Unallocated",VLOOKUP($A231,'RAB Cat Lookup'!$B$4:$E$351,2,FALSE))</f>
        <v>Std</v>
      </c>
      <c r="AT231" s="367" t="str">
        <f>IF(ISERROR(VLOOKUP($A231,'RAB Cat Lookup'!$B$4:$E$351,4,FALSE))=TRUE,"Unallocated",VLOOKUP($A231,'RAB Cat Lookup'!$B$4:$E$351,4,FALSE))</f>
        <v>Sub-transmission lines and cables</v>
      </c>
      <c r="AU231" s="121" t="str">
        <f t="shared" si="29"/>
        <v/>
      </c>
    </row>
    <row r="232" spans="1:47" x14ac:dyDescent="0.25">
      <c r="A232" s="217" t="s">
        <v>826</v>
      </c>
      <c r="B232" s="217" t="s">
        <v>960</v>
      </c>
      <c r="C232" s="123" t="s">
        <v>516</v>
      </c>
      <c r="D232" s="218">
        <f>S232/Config!A$40</f>
        <v>0</v>
      </c>
      <c r="E232" s="219">
        <f>T232/Config!B$40</f>
        <v>0</v>
      </c>
      <c r="F232" s="219">
        <f>U232/Config!C$40</f>
        <v>0</v>
      </c>
      <c r="G232" s="219">
        <f>V232/Config!D$40</f>
        <v>0</v>
      </c>
      <c r="H232" s="219">
        <f>W232/Config!E$40</f>
        <v>0</v>
      </c>
      <c r="I232" s="220">
        <v>0</v>
      </c>
      <c r="J232" s="220">
        <v>0</v>
      </c>
      <c r="K232" s="220">
        <v>3683200</v>
      </c>
      <c r="L232" s="220">
        <v>7366400</v>
      </c>
      <c r="M232" s="220">
        <v>3866400</v>
      </c>
      <c r="N232" s="220">
        <v>3500000</v>
      </c>
      <c r="O232" s="220">
        <v>0</v>
      </c>
      <c r="P232" s="220">
        <v>0</v>
      </c>
      <c r="Q232" s="220">
        <v>0</v>
      </c>
      <c r="R232" s="221">
        <v>0</v>
      </c>
      <c r="S232" s="222">
        <v>0</v>
      </c>
      <c r="T232" s="223">
        <v>0</v>
      </c>
      <c r="U232" s="223">
        <v>0</v>
      </c>
      <c r="V232" s="223">
        <v>0</v>
      </c>
      <c r="W232" s="223">
        <v>0</v>
      </c>
      <c r="X232" s="224">
        <f>I232*Config!F$40</f>
        <v>0</v>
      </c>
      <c r="Y232" s="224">
        <f>J232*Config!G$40</f>
        <v>0</v>
      </c>
      <c r="Z232" s="224">
        <f>K232*Config!H$40</f>
        <v>3966403.5499999993</v>
      </c>
      <c r="AA232" s="224">
        <f>L232*Config!I$40</f>
        <v>8131127.277499998</v>
      </c>
      <c r="AB232" s="224">
        <f>M232*Config!J$40</f>
        <v>4374476.7143203113</v>
      </c>
      <c r="AC232" s="224">
        <f>N232*Config!K$40</f>
        <v>4058926.9637451158</v>
      </c>
      <c r="AD232" s="224">
        <f>O232*Config!L$40</f>
        <v>0</v>
      </c>
      <c r="AE232" s="224">
        <f>P232*Config!M$40</f>
        <v>0</v>
      </c>
      <c r="AF232" s="224">
        <f>Q232*Config!N$40</f>
        <v>0</v>
      </c>
      <c r="AG232" s="225">
        <f>R232*Config!O$40</f>
        <v>0</v>
      </c>
      <c r="AH232" s="226">
        <f t="shared" si="23"/>
        <v>14916000</v>
      </c>
      <c r="AI232" s="220">
        <f t="shared" si="24"/>
        <v>18416000</v>
      </c>
      <c r="AJ232" s="224">
        <f t="shared" si="25"/>
        <v>16472007.541820308</v>
      </c>
      <c r="AK232" s="225">
        <f t="shared" si="26"/>
        <v>20530934.505565424</v>
      </c>
      <c r="AL232" s="227">
        <f>IF(OR(SUM(X232:AG232)&lt;&gt;0,A232="EH"),INDEX(CASH!$B:$B,MATCH(A232,CASH!$A:$A,0)),"")</f>
        <v>100</v>
      </c>
      <c r="AM232" s="122">
        <f>AL232*VLOOKUP(C232,Config!$A$3:$C$9,3,FALSE)</f>
        <v>1000</v>
      </c>
      <c r="AN232" s="228">
        <f t="shared" si="27"/>
        <v>0.97413197299614496</v>
      </c>
      <c r="AO232" s="122" t="str">
        <f>IF(ISERROR(VLOOKUP(A232,Config!$A$12:$A$32,1,FALSE)),LEFT(A232,2),"PRL")</f>
        <v>PR</v>
      </c>
      <c r="AP232" s="122" t="str">
        <f t="shared" si="28"/>
        <v>PR742</v>
      </c>
      <c r="AQ232" s="163" t="s">
        <v>881</v>
      </c>
      <c r="AR232" s="229" t="s">
        <v>781</v>
      </c>
      <c r="AS232" s="367" t="str">
        <f>IF(ISERROR(VLOOKUP($A232,'RAB Cat Lookup'!$B$4:$E$351,2,FALSE))=TRUE,"Unallocated",VLOOKUP($A232,'RAB Cat Lookup'!$B$4:$E$351,2,FALSE))</f>
        <v>Std</v>
      </c>
      <c r="AT232" s="367" t="str">
        <f>IF(ISERROR(VLOOKUP($A232,'RAB Cat Lookup'!$B$4:$E$351,4,FALSE))=TRUE,"Unallocated",VLOOKUP($A232,'RAB Cat Lookup'!$B$4:$E$351,4,FALSE))</f>
        <v>Substations</v>
      </c>
      <c r="AU232" s="121" t="str">
        <f t="shared" si="29"/>
        <v/>
      </c>
    </row>
    <row r="233" spans="1:47" x14ac:dyDescent="0.25">
      <c r="A233" s="217" t="s">
        <v>827</v>
      </c>
      <c r="B233" s="217" t="s">
        <v>961</v>
      </c>
      <c r="C233" s="123" t="s">
        <v>514</v>
      </c>
      <c r="D233" s="218">
        <f>S233/Config!A$40</f>
        <v>0</v>
      </c>
      <c r="E233" s="219">
        <f>T233/Config!B$40</f>
        <v>0</v>
      </c>
      <c r="F233" s="219">
        <f>U233/Config!C$40</f>
        <v>0</v>
      </c>
      <c r="G233" s="219">
        <f>V233/Config!D$40</f>
        <v>0</v>
      </c>
      <c r="H233" s="219">
        <f>W233/Config!E$40</f>
        <v>0</v>
      </c>
      <c r="I233" s="220">
        <v>0</v>
      </c>
      <c r="J233" s="220">
        <v>0</v>
      </c>
      <c r="K233" s="220">
        <v>0</v>
      </c>
      <c r="L233" s="220">
        <v>0</v>
      </c>
      <c r="M233" s="220">
        <v>0</v>
      </c>
      <c r="N233" s="220">
        <v>3980750</v>
      </c>
      <c r="O233" s="220">
        <v>3980750</v>
      </c>
      <c r="P233" s="220">
        <v>0</v>
      </c>
      <c r="Q233" s="220">
        <v>0</v>
      </c>
      <c r="R233" s="221">
        <v>0</v>
      </c>
      <c r="S233" s="222">
        <v>0</v>
      </c>
      <c r="T233" s="223">
        <v>0</v>
      </c>
      <c r="U233" s="223">
        <v>0</v>
      </c>
      <c r="V233" s="223">
        <v>0</v>
      </c>
      <c r="W233" s="223">
        <v>0</v>
      </c>
      <c r="X233" s="224">
        <f>I233*Config!F$40</f>
        <v>0</v>
      </c>
      <c r="Y233" s="224">
        <f>J233*Config!G$40</f>
        <v>0</v>
      </c>
      <c r="Z233" s="224">
        <f>K233*Config!H$40</f>
        <v>0</v>
      </c>
      <c r="AA233" s="224">
        <f>L233*Config!I$40</f>
        <v>0</v>
      </c>
      <c r="AB233" s="224">
        <f>M233*Config!J$40</f>
        <v>0</v>
      </c>
      <c r="AC233" s="224">
        <f>N233*Config!K$40</f>
        <v>4616449.574550963</v>
      </c>
      <c r="AD233" s="224">
        <f>O233*Config!L$40</f>
        <v>4731860.8139147367</v>
      </c>
      <c r="AE233" s="224">
        <f>P233*Config!M$40</f>
        <v>0</v>
      </c>
      <c r="AF233" s="224">
        <f>Q233*Config!N$40</f>
        <v>0</v>
      </c>
      <c r="AG233" s="225">
        <f>R233*Config!O$40</f>
        <v>0</v>
      </c>
      <c r="AH233" s="226">
        <f t="shared" si="23"/>
        <v>0</v>
      </c>
      <c r="AI233" s="220">
        <f t="shared" si="24"/>
        <v>7961500</v>
      </c>
      <c r="AJ233" s="224">
        <f t="shared" si="25"/>
        <v>0</v>
      </c>
      <c r="AK233" s="225">
        <f t="shared" si="26"/>
        <v>9348310.3884656988</v>
      </c>
      <c r="AL233" s="227">
        <f>IF(OR(SUM(X233:AG233)&lt;&gt;0,A233="EH"),INDEX(CASH!$B:$B,MATCH(A233,CASH!$A:$A,0)),"")</f>
        <v>270</v>
      </c>
      <c r="AM233" s="122">
        <f>AL233*VLOOKUP(C233,Config!$A$3:$C$9,3,FALSE)</f>
        <v>1350</v>
      </c>
      <c r="AN233" s="228">
        <f t="shared" si="27"/>
        <v>0.92229427226873739</v>
      </c>
      <c r="AO233" s="122" t="str">
        <f>IF(ISERROR(VLOOKUP(A233,Config!$A$12:$A$32,1,FALSE)),LEFT(A233,2),"PRL")</f>
        <v>PR</v>
      </c>
      <c r="AP233" s="122" t="str">
        <f t="shared" si="28"/>
        <v>PR744</v>
      </c>
      <c r="AQ233" s="163" t="s">
        <v>881</v>
      </c>
      <c r="AR233" s="229" t="s">
        <v>781</v>
      </c>
      <c r="AS233" s="367" t="str">
        <f>IF(ISERROR(VLOOKUP($A233,'RAB Cat Lookup'!$B$4:$E$351,2,FALSE))=TRUE,"Unallocated",VLOOKUP($A233,'RAB Cat Lookup'!$B$4:$E$351,2,FALSE))</f>
        <v>Std</v>
      </c>
      <c r="AT233" s="367" t="str">
        <f>IF(ISERROR(VLOOKUP($A233,'RAB Cat Lookup'!$B$4:$E$351,4,FALSE))=TRUE,"Unallocated",VLOOKUP($A233,'RAB Cat Lookup'!$B$4:$E$351,4,FALSE))</f>
        <v>Substations</v>
      </c>
      <c r="AU233" s="121" t="str">
        <f t="shared" si="29"/>
        <v/>
      </c>
    </row>
    <row r="234" spans="1:47" x14ac:dyDescent="0.25">
      <c r="A234" s="217" t="s">
        <v>828</v>
      </c>
      <c r="B234" s="217" t="s">
        <v>962</v>
      </c>
      <c r="C234" s="123" t="s">
        <v>514</v>
      </c>
      <c r="D234" s="218">
        <f>S234/Config!A$40</f>
        <v>0</v>
      </c>
      <c r="E234" s="219">
        <f>T234/Config!B$40</f>
        <v>0</v>
      </c>
      <c r="F234" s="219">
        <f>U234/Config!C$40</f>
        <v>0</v>
      </c>
      <c r="G234" s="219">
        <f>V234/Config!D$40</f>
        <v>0</v>
      </c>
      <c r="H234" s="219">
        <f>W234/Config!E$40</f>
        <v>0</v>
      </c>
      <c r="I234" s="220">
        <v>0</v>
      </c>
      <c r="J234" s="220">
        <v>0</v>
      </c>
      <c r="K234" s="220">
        <v>0</v>
      </c>
      <c r="L234" s="220">
        <v>0</v>
      </c>
      <c r="M234" s="220">
        <v>0</v>
      </c>
      <c r="N234" s="220">
        <v>10518500</v>
      </c>
      <c r="O234" s="220">
        <v>10518500</v>
      </c>
      <c r="P234" s="220">
        <v>0</v>
      </c>
      <c r="Q234" s="220">
        <v>0</v>
      </c>
      <c r="R234" s="221">
        <v>0</v>
      </c>
      <c r="S234" s="222">
        <v>0</v>
      </c>
      <c r="T234" s="223">
        <v>0</v>
      </c>
      <c r="U234" s="223">
        <v>0</v>
      </c>
      <c r="V234" s="223">
        <v>0</v>
      </c>
      <c r="W234" s="223">
        <v>0</v>
      </c>
      <c r="X234" s="224">
        <f>I234*Config!F$40</f>
        <v>0</v>
      </c>
      <c r="Y234" s="224">
        <f>J234*Config!G$40</f>
        <v>0</v>
      </c>
      <c r="Z234" s="224">
        <f>K234*Config!H$40</f>
        <v>0</v>
      </c>
      <c r="AA234" s="224">
        <f>L234*Config!I$40</f>
        <v>0</v>
      </c>
      <c r="AB234" s="224">
        <f>M234*Config!J$40</f>
        <v>0</v>
      </c>
      <c r="AC234" s="224">
        <f>N234*Config!K$40</f>
        <v>12198235.219472285</v>
      </c>
      <c r="AD234" s="224">
        <f>O234*Config!L$40</f>
        <v>12503191.099959094</v>
      </c>
      <c r="AE234" s="224">
        <f>P234*Config!M$40</f>
        <v>0</v>
      </c>
      <c r="AF234" s="224">
        <f>Q234*Config!N$40</f>
        <v>0</v>
      </c>
      <c r="AG234" s="225">
        <f>R234*Config!O$40</f>
        <v>0</v>
      </c>
      <c r="AH234" s="226">
        <f t="shared" si="23"/>
        <v>0</v>
      </c>
      <c r="AI234" s="220">
        <f t="shared" si="24"/>
        <v>21037000</v>
      </c>
      <c r="AJ234" s="224">
        <f t="shared" si="25"/>
        <v>0</v>
      </c>
      <c r="AK234" s="225">
        <f t="shared" si="26"/>
        <v>24701426.319431379</v>
      </c>
      <c r="AL234" s="227">
        <f>IF(OR(SUM(X234:AG234)&lt;&gt;0,A234="EH"),INDEX(CASH!$B:$B,MATCH(A234,CASH!$A:$A,0)),"")</f>
        <v>160</v>
      </c>
      <c r="AM234" s="122">
        <f>AL234*VLOOKUP(C234,Config!$A$3:$C$9,3,FALSE)</f>
        <v>800</v>
      </c>
      <c r="AN234" s="228">
        <f t="shared" si="27"/>
        <v>0.99136404334764228</v>
      </c>
      <c r="AO234" s="122" t="str">
        <f>IF(ISERROR(VLOOKUP(A234,Config!$A$12:$A$32,1,FALSE)),LEFT(A234,2),"PRL")</f>
        <v>PR</v>
      </c>
      <c r="AP234" s="122" t="str">
        <f t="shared" si="28"/>
        <v>PR745</v>
      </c>
      <c r="AQ234" s="163" t="s">
        <v>881</v>
      </c>
      <c r="AR234" s="229" t="s">
        <v>781</v>
      </c>
      <c r="AS234" s="367" t="str">
        <f>IF(ISERROR(VLOOKUP($A234,'RAB Cat Lookup'!$B$4:$E$351,2,FALSE))=TRUE,"Unallocated",VLOOKUP($A234,'RAB Cat Lookup'!$B$4:$E$351,2,FALSE))</f>
        <v>Unallocated</v>
      </c>
      <c r="AT234" s="367" t="str">
        <f>IF(ISERROR(VLOOKUP($A234,'RAB Cat Lookup'!$B$4:$E$351,4,FALSE))=TRUE,"Unallocated",VLOOKUP($A234,'RAB Cat Lookup'!$B$4:$E$351,4,FALSE))</f>
        <v>Unallocated</v>
      </c>
      <c r="AU234" s="121" t="str">
        <f t="shared" si="29"/>
        <v/>
      </c>
    </row>
    <row r="235" spans="1:47" x14ac:dyDescent="0.25">
      <c r="A235" s="217" t="s">
        <v>829</v>
      </c>
      <c r="B235" s="217" t="s">
        <v>963</v>
      </c>
      <c r="C235" s="123" t="s">
        <v>514</v>
      </c>
      <c r="D235" s="218">
        <f>S235/Config!A$40</f>
        <v>0</v>
      </c>
      <c r="E235" s="219">
        <f>T235/Config!B$40</f>
        <v>0</v>
      </c>
      <c r="F235" s="219">
        <f>U235/Config!C$40</f>
        <v>0</v>
      </c>
      <c r="G235" s="219">
        <f>V235/Config!D$40</f>
        <v>0</v>
      </c>
      <c r="H235" s="219">
        <f>W235/Config!E$40</f>
        <v>0</v>
      </c>
      <c r="I235" s="220">
        <v>0</v>
      </c>
      <c r="J235" s="220">
        <v>0</v>
      </c>
      <c r="K235" s="220">
        <v>0</v>
      </c>
      <c r="L235" s="220">
        <v>0</v>
      </c>
      <c r="M235" s="220">
        <v>0</v>
      </c>
      <c r="N235" s="220">
        <v>0</v>
      </c>
      <c r="O235" s="220">
        <v>0</v>
      </c>
      <c r="P235" s="220">
        <v>12256000</v>
      </c>
      <c r="Q235" s="220">
        <v>12256000</v>
      </c>
      <c r="R235" s="221">
        <v>0</v>
      </c>
      <c r="S235" s="222">
        <v>0</v>
      </c>
      <c r="T235" s="223">
        <v>0</v>
      </c>
      <c r="U235" s="223">
        <v>0</v>
      </c>
      <c r="V235" s="223">
        <v>0</v>
      </c>
      <c r="W235" s="223">
        <v>0</v>
      </c>
      <c r="X235" s="224">
        <f>I235*Config!F$40</f>
        <v>0</v>
      </c>
      <c r="Y235" s="224">
        <f>J235*Config!G$40</f>
        <v>0</v>
      </c>
      <c r="Z235" s="224">
        <f>K235*Config!H$40</f>
        <v>0</v>
      </c>
      <c r="AA235" s="224">
        <f>L235*Config!I$40</f>
        <v>0</v>
      </c>
      <c r="AB235" s="224">
        <f>M235*Config!J$40</f>
        <v>0</v>
      </c>
      <c r="AC235" s="224">
        <f>N235*Config!K$40</f>
        <v>0</v>
      </c>
      <c r="AD235" s="224">
        <f>O235*Config!L$40</f>
        <v>0</v>
      </c>
      <c r="AE235" s="224">
        <f>P235*Config!M$40</f>
        <v>14932745.911881551</v>
      </c>
      <c r="AF235" s="224">
        <f>Q235*Config!N$40</f>
        <v>15306064.559678588</v>
      </c>
      <c r="AG235" s="225">
        <f>R235*Config!O$40</f>
        <v>0</v>
      </c>
      <c r="AH235" s="226">
        <f t="shared" si="23"/>
        <v>0</v>
      </c>
      <c r="AI235" s="220">
        <f t="shared" si="24"/>
        <v>24512000</v>
      </c>
      <c r="AJ235" s="224">
        <f t="shared" si="25"/>
        <v>0</v>
      </c>
      <c r="AK235" s="225">
        <f t="shared" si="26"/>
        <v>30238810.471560139</v>
      </c>
      <c r="AL235" s="227">
        <f>IF(OR(SUM(X235:AG235)&lt;&gt;0,A235="EH"),INDEX(CASH!$B:$B,MATCH(A235,CASH!$A:$A,0)),"")</f>
        <v>80</v>
      </c>
      <c r="AM235" s="122">
        <f>AL235*VLOOKUP(C235,Config!$A$3:$C$9,3,FALSE)</f>
        <v>400</v>
      </c>
      <c r="AN235" s="228">
        <f t="shared" si="27"/>
        <v>0.99709188391561188</v>
      </c>
      <c r="AO235" s="122" t="str">
        <f>IF(ISERROR(VLOOKUP(A235,Config!$A$12:$A$32,1,FALSE)),LEFT(A235,2),"PRL")</f>
        <v>PR</v>
      </c>
      <c r="AP235" s="122" t="str">
        <f t="shared" si="28"/>
        <v>PR746</v>
      </c>
      <c r="AQ235" s="163" t="s">
        <v>881</v>
      </c>
      <c r="AR235" s="229" t="s">
        <v>781</v>
      </c>
      <c r="AS235" s="367" t="str">
        <f>IF(ISERROR(VLOOKUP($A235,'RAB Cat Lookup'!$B$4:$E$351,2,FALSE))=TRUE,"Unallocated",VLOOKUP($A235,'RAB Cat Lookup'!$B$4:$E$351,2,FALSE))</f>
        <v>Unallocated</v>
      </c>
      <c r="AT235" s="367" t="str">
        <f>IF(ISERROR(VLOOKUP($A235,'RAB Cat Lookup'!$B$4:$E$351,4,FALSE))=TRUE,"Unallocated",VLOOKUP($A235,'RAB Cat Lookup'!$B$4:$E$351,4,FALSE))</f>
        <v>Unallocated</v>
      </c>
      <c r="AU235" s="121" t="str">
        <f t="shared" si="29"/>
        <v/>
      </c>
    </row>
    <row r="236" spans="1:47" x14ac:dyDescent="0.25">
      <c r="A236" s="217" t="s">
        <v>883</v>
      </c>
      <c r="B236" s="217" t="s">
        <v>904</v>
      </c>
      <c r="C236" s="123" t="s">
        <v>516</v>
      </c>
      <c r="D236" s="218">
        <f>S236/Config!A$40</f>
        <v>0</v>
      </c>
      <c r="E236" s="219">
        <f>T236/Config!B$40</f>
        <v>0</v>
      </c>
      <c r="F236" s="219">
        <f>U236/Config!C$40</f>
        <v>0</v>
      </c>
      <c r="G236" s="219">
        <f>V236/Config!D$40</f>
        <v>0</v>
      </c>
      <c r="H236" s="219">
        <f>W236/Config!E$40</f>
        <v>0</v>
      </c>
      <c r="I236" s="220">
        <v>0</v>
      </c>
      <c r="J236" s="220">
        <v>0</v>
      </c>
      <c r="K236" s="220">
        <v>0</v>
      </c>
      <c r="L236" s="220">
        <v>0</v>
      </c>
      <c r="M236" s="220">
        <v>1900000</v>
      </c>
      <c r="N236" s="220">
        <v>3800000</v>
      </c>
      <c r="O236" s="220">
        <v>3800000</v>
      </c>
      <c r="P236" s="220">
        <v>0</v>
      </c>
      <c r="Q236" s="220">
        <v>0</v>
      </c>
      <c r="R236" s="221">
        <v>0</v>
      </c>
      <c r="S236" s="222">
        <v>0</v>
      </c>
      <c r="T236" s="223">
        <v>0</v>
      </c>
      <c r="U236" s="223">
        <v>0</v>
      </c>
      <c r="V236" s="223">
        <v>0</v>
      </c>
      <c r="W236" s="223">
        <v>0</v>
      </c>
      <c r="X236" s="224">
        <f>I236*Config!F$40</f>
        <v>0</v>
      </c>
      <c r="Y236" s="224">
        <f>J236*Config!G$40</f>
        <v>0</v>
      </c>
      <c r="Z236" s="224">
        <f>K236*Config!H$40</f>
        <v>0</v>
      </c>
      <c r="AA236" s="224">
        <f>L236*Config!I$40</f>
        <v>0</v>
      </c>
      <c r="AB236" s="224">
        <f>M236*Config!J$40</f>
        <v>2149675.604492187</v>
      </c>
      <c r="AC236" s="224">
        <f>N236*Config!K$40</f>
        <v>4406834.9892089823</v>
      </c>
      <c r="AD236" s="224">
        <f>O236*Config!L$40</f>
        <v>4517005.863939207</v>
      </c>
      <c r="AE236" s="224">
        <f>P236*Config!M$40</f>
        <v>0</v>
      </c>
      <c r="AF236" s="224">
        <f>Q236*Config!N$40</f>
        <v>0</v>
      </c>
      <c r="AG236" s="225">
        <f>R236*Config!O$40</f>
        <v>0</v>
      </c>
      <c r="AH236" s="226">
        <f t="shared" si="23"/>
        <v>1900000</v>
      </c>
      <c r="AI236" s="220">
        <f t="shared" si="24"/>
        <v>9500000</v>
      </c>
      <c r="AJ236" s="224">
        <f t="shared" si="25"/>
        <v>2149675.604492187</v>
      </c>
      <c r="AK236" s="225">
        <f t="shared" si="26"/>
        <v>11073516.457640376</v>
      </c>
      <c r="AL236" s="227">
        <f>IF(OR(SUM(X236:AG236)&lt;&gt;0,A236="EH"),INDEX(CASH!$B:$B,MATCH(A236,CASH!$A:$A,0)),"")</f>
        <v>240</v>
      </c>
      <c r="AM236" s="122">
        <f>AL236*VLOOKUP(C236,Config!$A$3:$C$9,3,FALSE)</f>
        <v>2400</v>
      </c>
      <c r="AN236" s="228">
        <f t="shared" si="27"/>
        <v>0.69318625244447352</v>
      </c>
      <c r="AO236" s="122" t="str">
        <f>IF(ISERROR(VLOOKUP(A236,Config!$A$12:$A$32,1,FALSE)),LEFT(A236,2),"PRL")</f>
        <v>PR</v>
      </c>
      <c r="AP236" s="122" t="str">
        <f t="shared" si="28"/>
        <v>PR748</v>
      </c>
      <c r="AQ236" s="163" t="s">
        <v>881</v>
      </c>
      <c r="AR236" s="229" t="s">
        <v>781</v>
      </c>
      <c r="AS236" s="367" t="str">
        <f>IF(ISERROR(VLOOKUP($A236,'RAB Cat Lookup'!$B$4:$E$351,2,FALSE))=TRUE,"Unallocated",VLOOKUP($A236,'RAB Cat Lookup'!$B$4:$E$351,2,FALSE))</f>
        <v>Std</v>
      </c>
      <c r="AT236" s="367" t="str">
        <f>IF(ISERROR(VLOOKUP($A236,'RAB Cat Lookup'!$B$4:$E$351,4,FALSE))=TRUE,"Unallocated",VLOOKUP($A236,'RAB Cat Lookup'!$B$4:$E$351,4,FALSE))</f>
        <v>Substations</v>
      </c>
      <c r="AU236" s="121" t="str">
        <f t="shared" si="29"/>
        <v/>
      </c>
    </row>
    <row r="237" spans="1:47" x14ac:dyDescent="0.25">
      <c r="A237" s="217" t="s">
        <v>898</v>
      </c>
      <c r="B237" s="217" t="s">
        <v>905</v>
      </c>
      <c r="C237" s="123" t="s">
        <v>514</v>
      </c>
      <c r="D237" s="218">
        <f>S237/Config!A$40</f>
        <v>0</v>
      </c>
      <c r="E237" s="219">
        <f>T237/Config!B$40</f>
        <v>0</v>
      </c>
      <c r="F237" s="219">
        <f>U237/Config!C$40</f>
        <v>0</v>
      </c>
      <c r="G237" s="219">
        <f>V237/Config!D$40</f>
        <v>0</v>
      </c>
      <c r="H237" s="219">
        <f>W237/Config!E$40</f>
        <v>0</v>
      </c>
      <c r="I237" s="220">
        <v>0</v>
      </c>
      <c r="J237" s="220">
        <v>0</v>
      </c>
      <c r="K237" s="220">
        <v>0</v>
      </c>
      <c r="L237" s="220">
        <v>0</v>
      </c>
      <c r="M237" s="220">
        <v>0</v>
      </c>
      <c r="N237" s="220">
        <v>0</v>
      </c>
      <c r="O237" s="220">
        <v>3600000</v>
      </c>
      <c r="P237" s="220">
        <v>0</v>
      </c>
      <c r="Q237" s="220">
        <v>0</v>
      </c>
      <c r="R237" s="221">
        <v>0</v>
      </c>
      <c r="S237" s="222">
        <v>0</v>
      </c>
      <c r="T237" s="223">
        <v>0</v>
      </c>
      <c r="U237" s="223">
        <v>0</v>
      </c>
      <c r="V237" s="223">
        <v>0</v>
      </c>
      <c r="W237" s="223">
        <v>0</v>
      </c>
      <c r="X237" s="224">
        <f>I237*Config!F$40</f>
        <v>0</v>
      </c>
      <c r="Y237" s="224">
        <f>J237*Config!G$40</f>
        <v>0</v>
      </c>
      <c r="Z237" s="224">
        <f>K237*Config!H$40</f>
        <v>0</v>
      </c>
      <c r="AA237" s="224">
        <f>L237*Config!I$40</f>
        <v>0</v>
      </c>
      <c r="AB237" s="224">
        <f>M237*Config!J$40</f>
        <v>0</v>
      </c>
      <c r="AC237" s="224">
        <f>N237*Config!K$40</f>
        <v>0</v>
      </c>
      <c r="AD237" s="224">
        <f>O237*Config!L$40</f>
        <v>4279268.7132055648</v>
      </c>
      <c r="AE237" s="224">
        <f>P237*Config!M$40</f>
        <v>0</v>
      </c>
      <c r="AF237" s="224">
        <f>Q237*Config!N$40</f>
        <v>0</v>
      </c>
      <c r="AG237" s="225">
        <f>R237*Config!O$40</f>
        <v>0</v>
      </c>
      <c r="AH237" s="226">
        <f t="shared" si="23"/>
        <v>0</v>
      </c>
      <c r="AI237" s="220">
        <f t="shared" si="24"/>
        <v>3600000</v>
      </c>
      <c r="AJ237" s="224">
        <f t="shared" si="25"/>
        <v>0</v>
      </c>
      <c r="AK237" s="225">
        <f t="shared" si="26"/>
        <v>4279268.7132055648</v>
      </c>
      <c r="AL237" s="227">
        <f>IF(OR(SUM(X237:AG237)&lt;&gt;0,A237="EH"),INDEX(CASH!$B:$B,MATCH(A237,CASH!$A:$A,0)),"")</f>
        <v>250</v>
      </c>
      <c r="AM237" s="122">
        <f>AL237*VLOOKUP(C237,Config!$A$3:$C$9,3,FALSE)</f>
        <v>1250</v>
      </c>
      <c r="AN237" s="228">
        <f t="shared" si="27"/>
        <v>0.92229427226873739</v>
      </c>
      <c r="AO237" s="122" t="str">
        <f>IF(ISERROR(VLOOKUP(A237,Config!$A$12:$A$32,1,FALSE)),LEFT(A237,2),"PRL")</f>
        <v>PR</v>
      </c>
      <c r="AP237" s="122" t="str">
        <f t="shared" si="28"/>
        <v>PR749</v>
      </c>
      <c r="AQ237" s="163" t="s">
        <v>881</v>
      </c>
      <c r="AR237" s="229" t="s">
        <v>781</v>
      </c>
      <c r="AS237" s="367" t="str">
        <f>IF(ISERROR(VLOOKUP($A237,'RAB Cat Lookup'!$B$4:$E$351,2,FALSE))=TRUE,"Unallocated",VLOOKUP($A237,'RAB Cat Lookup'!$B$4:$E$351,2,FALSE))</f>
        <v>Unallocated</v>
      </c>
      <c r="AT237" s="367" t="str">
        <f>IF(ISERROR(VLOOKUP($A237,'RAB Cat Lookup'!$B$4:$E$351,4,FALSE))=TRUE,"Unallocated",VLOOKUP($A237,'RAB Cat Lookup'!$B$4:$E$351,4,FALSE))</f>
        <v>Unallocated</v>
      </c>
      <c r="AU237" s="121" t="str">
        <f t="shared" si="29"/>
        <v/>
      </c>
    </row>
    <row r="238" spans="1:47" x14ac:dyDescent="0.25">
      <c r="A238" s="217" t="s">
        <v>899</v>
      </c>
      <c r="B238" s="217" t="s">
        <v>913</v>
      </c>
      <c r="C238" s="123" t="s">
        <v>513</v>
      </c>
      <c r="D238" s="218">
        <f>S238/Config!A$40</f>
        <v>0</v>
      </c>
      <c r="E238" s="219">
        <f>T238/Config!B$40</f>
        <v>0</v>
      </c>
      <c r="F238" s="219">
        <f>U238/Config!C$40</f>
        <v>0</v>
      </c>
      <c r="G238" s="219">
        <f>V238/Config!D$40</f>
        <v>1213361.5132499996</v>
      </c>
      <c r="H238" s="219">
        <f>W238/Config!E$40</f>
        <v>2000</v>
      </c>
      <c r="I238" s="220">
        <v>0</v>
      </c>
      <c r="J238" s="220">
        <v>0</v>
      </c>
      <c r="K238" s="220">
        <v>0</v>
      </c>
      <c r="L238" s="220">
        <v>0</v>
      </c>
      <c r="M238" s="220">
        <v>0</v>
      </c>
      <c r="N238" s="220">
        <v>0</v>
      </c>
      <c r="O238" s="220">
        <v>0</v>
      </c>
      <c r="P238" s="220">
        <v>0</v>
      </c>
      <c r="Q238" s="220">
        <v>0</v>
      </c>
      <c r="R238" s="221">
        <v>0</v>
      </c>
      <c r="S238" s="222">
        <v>0</v>
      </c>
      <c r="T238" s="223">
        <v>0</v>
      </c>
      <c r="U238" s="223">
        <v>0</v>
      </c>
      <c r="V238" s="223">
        <v>1183767.3299999998</v>
      </c>
      <c r="W238" s="223">
        <v>2000</v>
      </c>
      <c r="X238" s="224">
        <f>I238*Config!F$40</f>
        <v>0</v>
      </c>
      <c r="Y238" s="224">
        <f>J238*Config!G$40</f>
        <v>0</v>
      </c>
      <c r="Z238" s="224">
        <f>K238*Config!H$40</f>
        <v>0</v>
      </c>
      <c r="AA238" s="224">
        <f>L238*Config!I$40</f>
        <v>0</v>
      </c>
      <c r="AB238" s="224">
        <f>M238*Config!J$40</f>
        <v>0</v>
      </c>
      <c r="AC238" s="224">
        <f>N238*Config!K$40</f>
        <v>0</v>
      </c>
      <c r="AD238" s="224">
        <f>O238*Config!L$40</f>
        <v>0</v>
      </c>
      <c r="AE238" s="224">
        <f>P238*Config!M$40</f>
        <v>0</v>
      </c>
      <c r="AF238" s="224">
        <f>Q238*Config!N$40</f>
        <v>0</v>
      </c>
      <c r="AG238" s="225">
        <f>R238*Config!O$40</f>
        <v>0</v>
      </c>
      <c r="AH238" s="226">
        <f t="shared" si="23"/>
        <v>0</v>
      </c>
      <c r="AI238" s="220">
        <f t="shared" si="24"/>
        <v>0</v>
      </c>
      <c r="AJ238" s="224">
        <f t="shared" si="25"/>
        <v>0</v>
      </c>
      <c r="AK238" s="225">
        <f t="shared" si="26"/>
        <v>0</v>
      </c>
      <c r="AL238" s="227" t="str">
        <f>IF(OR(SUM(X238:AG238)&lt;&gt;0,A238="EH"),INDEX(CASH!$B:$B,MATCH(A238,CASH!$A:$A,0)),"")</f>
        <v/>
      </c>
      <c r="AM238" s="230">
        <v>2300</v>
      </c>
      <c r="AN238" s="228">
        <f t="shared" si="27"/>
        <v>0.69318625244447352</v>
      </c>
      <c r="AO238" s="122" t="str">
        <f>IF(ISERROR(VLOOKUP(A238,Config!$A$12:$A$32,1,FALSE)),LEFT(A238,2),"PRL")</f>
        <v>PR</v>
      </c>
      <c r="AP238" s="122" t="str">
        <f t="shared" si="28"/>
        <v>PR750</v>
      </c>
      <c r="AQ238" s="163" t="s">
        <v>881</v>
      </c>
      <c r="AR238" s="229" t="s">
        <v>781</v>
      </c>
      <c r="AS238" s="367" t="str">
        <f>IF(ISERROR(VLOOKUP($A238,'RAB Cat Lookup'!$B$4:$E$351,2,FALSE))=TRUE,"Unallocated",VLOOKUP($A238,'RAB Cat Lookup'!$B$4:$E$351,2,FALSE))</f>
        <v>Std</v>
      </c>
      <c r="AT238" s="367" t="str">
        <f>IF(ISERROR(VLOOKUP($A238,'RAB Cat Lookup'!$B$4:$E$351,4,FALSE))=TRUE,"Unallocated",VLOOKUP($A238,'RAB Cat Lookup'!$B$4:$E$351,4,FALSE))</f>
        <v>Sub-transmission lines and cables</v>
      </c>
      <c r="AU238" s="121" t="str">
        <f t="shared" si="29"/>
        <v/>
      </c>
    </row>
    <row r="239" spans="1:47" x14ac:dyDescent="0.25">
      <c r="A239" s="217" t="s">
        <v>920</v>
      </c>
      <c r="B239" s="217" t="s">
        <v>923</v>
      </c>
      <c r="C239" s="123" t="s">
        <v>516</v>
      </c>
      <c r="D239" s="218">
        <f>S239/Config!A$40</f>
        <v>0</v>
      </c>
      <c r="E239" s="219">
        <f>T239/Config!B$40</f>
        <v>0</v>
      </c>
      <c r="F239" s="219">
        <f>U239/Config!C$40</f>
        <v>0</v>
      </c>
      <c r="G239" s="219">
        <f>V239/Config!D$40</f>
        <v>0</v>
      </c>
      <c r="H239" s="219">
        <f>W239/Config!E$40</f>
        <v>0</v>
      </c>
      <c r="I239" s="220">
        <v>0</v>
      </c>
      <c r="J239" s="220">
        <v>1000000</v>
      </c>
      <c r="K239" s="220">
        <v>0</v>
      </c>
      <c r="L239" s="220">
        <v>0</v>
      </c>
      <c r="M239" s="220">
        <v>0</v>
      </c>
      <c r="N239" s="220">
        <v>0</v>
      </c>
      <c r="O239" s="220">
        <v>0</v>
      </c>
      <c r="P239" s="220">
        <v>0</v>
      </c>
      <c r="Q239" s="220">
        <v>0</v>
      </c>
      <c r="R239" s="221">
        <v>0</v>
      </c>
      <c r="S239" s="222">
        <v>0</v>
      </c>
      <c r="T239" s="223">
        <v>0</v>
      </c>
      <c r="U239" s="223">
        <v>0</v>
      </c>
      <c r="V239" s="223">
        <v>0</v>
      </c>
      <c r="W239" s="223">
        <v>0</v>
      </c>
      <c r="X239" s="224">
        <f>I239*Config!F$40</f>
        <v>0</v>
      </c>
      <c r="Y239" s="224">
        <f>J239*Config!G$40</f>
        <v>1050625</v>
      </c>
      <c r="Z239" s="224">
        <f>K239*Config!H$40</f>
        <v>0</v>
      </c>
      <c r="AA239" s="224">
        <f>L239*Config!I$40</f>
        <v>0</v>
      </c>
      <c r="AB239" s="224">
        <f>M239*Config!J$40</f>
        <v>0</v>
      </c>
      <c r="AC239" s="224">
        <f>N239*Config!K$40</f>
        <v>0</v>
      </c>
      <c r="AD239" s="224">
        <f>O239*Config!L$40</f>
        <v>0</v>
      </c>
      <c r="AE239" s="224">
        <f>P239*Config!M$40</f>
        <v>0</v>
      </c>
      <c r="AF239" s="224">
        <f>Q239*Config!N$40</f>
        <v>0</v>
      </c>
      <c r="AG239" s="225">
        <f>R239*Config!O$40</f>
        <v>0</v>
      </c>
      <c r="AH239" s="226">
        <f t="shared" si="23"/>
        <v>1000000</v>
      </c>
      <c r="AI239" s="220">
        <f t="shared" si="24"/>
        <v>1000000</v>
      </c>
      <c r="AJ239" s="224">
        <f t="shared" si="25"/>
        <v>1050625</v>
      </c>
      <c r="AK239" s="225">
        <f t="shared" si="26"/>
        <v>1050625</v>
      </c>
      <c r="AL239" s="227">
        <f>IF(OR(SUM(X239:AG239)&lt;&gt;0,A239="EH"),INDEX(CASH!$B:$B,MATCH(A239,CASH!$A:$A,0)),"")</f>
        <v>360</v>
      </c>
      <c r="AM239" s="122">
        <f>AL239*VLOOKUP(C239,Config!$A$3:$C$9,3,FALSE)</f>
        <v>3600</v>
      </c>
      <c r="AN239" s="228">
        <f t="shared" si="27"/>
        <v>0.42422542822249787</v>
      </c>
      <c r="AO239" s="122" t="str">
        <f>IF(ISERROR(VLOOKUP(A239,Config!$A$12:$A$32,1,FALSE)),LEFT(A239,2),"PRL")</f>
        <v>PR</v>
      </c>
      <c r="AP239" s="122" t="str">
        <f t="shared" si="28"/>
        <v>PR751</v>
      </c>
      <c r="AQ239" s="163" t="s">
        <v>881</v>
      </c>
      <c r="AR239" s="229" t="s">
        <v>781</v>
      </c>
      <c r="AS239" s="367" t="str">
        <f>IF(ISERROR(VLOOKUP($A239,'RAB Cat Lookup'!$B$4:$E$351,2,FALSE))=TRUE,"Unallocated",VLOOKUP($A239,'RAB Cat Lookup'!$B$4:$E$351,2,FALSE))</f>
        <v>Std</v>
      </c>
      <c r="AT239" s="367" t="str">
        <f>IF(ISERROR(VLOOKUP($A239,'RAB Cat Lookup'!$B$4:$E$351,4,FALSE))=TRUE,"Unallocated",VLOOKUP($A239,'RAB Cat Lookup'!$B$4:$E$351,4,FALSE))</f>
        <v>Substations</v>
      </c>
      <c r="AU239" s="121" t="str">
        <f t="shared" si="29"/>
        <v/>
      </c>
    </row>
    <row r="240" spans="1:47" x14ac:dyDescent="0.25">
      <c r="A240" s="217" t="s">
        <v>900</v>
      </c>
      <c r="B240" s="217" t="s">
        <v>911</v>
      </c>
      <c r="C240" s="123" t="s">
        <v>514</v>
      </c>
      <c r="D240" s="218">
        <f>S240/Config!A$40</f>
        <v>0</v>
      </c>
      <c r="E240" s="219">
        <f>T240/Config!B$40</f>
        <v>0</v>
      </c>
      <c r="F240" s="219">
        <f>U240/Config!C$40</f>
        <v>0</v>
      </c>
      <c r="G240" s="219">
        <f>V240/Config!D$40</f>
        <v>0</v>
      </c>
      <c r="H240" s="219">
        <f>W240/Config!E$40</f>
        <v>0</v>
      </c>
      <c r="I240" s="220">
        <v>0</v>
      </c>
      <c r="J240" s="220">
        <v>0</v>
      </c>
      <c r="K240" s="220">
        <v>0</v>
      </c>
      <c r="L240" s="220">
        <v>0</v>
      </c>
      <c r="M240" s="220">
        <v>0</v>
      </c>
      <c r="N240" s="220">
        <v>0</v>
      </c>
      <c r="O240" s="220">
        <v>0</v>
      </c>
      <c r="P240" s="220">
        <v>0</v>
      </c>
      <c r="Q240" s="220">
        <v>0</v>
      </c>
      <c r="R240" s="221">
        <v>8898000</v>
      </c>
      <c r="S240" s="222">
        <v>0</v>
      </c>
      <c r="T240" s="223">
        <v>0</v>
      </c>
      <c r="U240" s="223">
        <v>0</v>
      </c>
      <c r="V240" s="223">
        <v>0</v>
      </c>
      <c r="W240" s="223">
        <v>0</v>
      </c>
      <c r="X240" s="224">
        <f>I240*Config!F$40</f>
        <v>0</v>
      </c>
      <c r="Y240" s="224">
        <f>J240*Config!G$40</f>
        <v>0</v>
      </c>
      <c r="Z240" s="224">
        <f>K240*Config!H$40</f>
        <v>0</v>
      </c>
      <c r="AA240" s="224">
        <f>L240*Config!I$40</f>
        <v>0</v>
      </c>
      <c r="AB240" s="224">
        <f>M240*Config!J$40</f>
        <v>0</v>
      </c>
      <c r="AC240" s="224">
        <f>N240*Config!K$40</f>
        <v>0</v>
      </c>
      <c r="AD240" s="224">
        <f>O240*Config!L$40</f>
        <v>0</v>
      </c>
      <c r="AE240" s="224">
        <f>P240*Config!M$40</f>
        <v>0</v>
      </c>
      <c r="AF240" s="224">
        <f>Q240*Config!N$40</f>
        <v>0</v>
      </c>
      <c r="AG240" s="225">
        <f>R240*Config!O$40</f>
        <v>11390192.274259185</v>
      </c>
      <c r="AH240" s="226">
        <f t="shared" si="23"/>
        <v>0</v>
      </c>
      <c r="AI240" s="220">
        <f t="shared" si="24"/>
        <v>8898000</v>
      </c>
      <c r="AJ240" s="224">
        <f t="shared" si="25"/>
        <v>0</v>
      </c>
      <c r="AK240" s="225">
        <f t="shared" si="26"/>
        <v>11390192.274259185</v>
      </c>
      <c r="AL240" s="227">
        <f>IF(OR(SUM(X240:AG240)&lt;&gt;0,A240="EH"),INDEX(CASH!$B:$B,MATCH(A240,CASH!$A:$A,0)),"")</f>
        <v>340</v>
      </c>
      <c r="AM240" s="122">
        <f>AL240*VLOOKUP(C240,Config!$A$3:$C$9,3,FALSE)</f>
        <v>1700</v>
      </c>
      <c r="AN240" s="228">
        <f t="shared" si="27"/>
        <v>0.88984002572674981</v>
      </c>
      <c r="AO240" s="122" t="str">
        <f>IF(ISERROR(VLOOKUP(A240,Config!$A$12:$A$32,1,FALSE)),LEFT(A240,2),"PRL")</f>
        <v>PR</v>
      </c>
      <c r="AP240" s="122" t="str">
        <f t="shared" si="28"/>
        <v>PR752</v>
      </c>
      <c r="AQ240" s="163" t="s">
        <v>881</v>
      </c>
      <c r="AR240" s="229" t="s">
        <v>781</v>
      </c>
      <c r="AS240" s="367" t="str">
        <f>IF(ISERROR(VLOOKUP($A240,'RAB Cat Lookup'!$B$4:$E$351,2,FALSE))=TRUE,"Unallocated",VLOOKUP($A240,'RAB Cat Lookup'!$B$4:$E$351,2,FALSE))</f>
        <v>Unallocated</v>
      </c>
      <c r="AT240" s="367" t="str">
        <f>IF(ISERROR(VLOOKUP($A240,'RAB Cat Lookup'!$B$4:$E$351,4,FALSE))=TRUE,"Unallocated",VLOOKUP($A240,'RAB Cat Lookup'!$B$4:$E$351,4,FALSE))</f>
        <v>Unallocated</v>
      </c>
      <c r="AU240" s="121" t="str">
        <f t="shared" si="29"/>
        <v/>
      </c>
    </row>
    <row r="241" spans="1:47" x14ac:dyDescent="0.25">
      <c r="A241" s="217" t="s">
        <v>901</v>
      </c>
      <c r="B241" s="217" t="s">
        <v>914</v>
      </c>
      <c r="C241" s="123" t="s">
        <v>516</v>
      </c>
      <c r="D241" s="218">
        <f>S241/Config!A$40</f>
        <v>0</v>
      </c>
      <c r="E241" s="219">
        <f>T241/Config!B$40</f>
        <v>0</v>
      </c>
      <c r="F241" s="219">
        <f>U241/Config!C$40</f>
        <v>0</v>
      </c>
      <c r="G241" s="219">
        <f>V241/Config!D$40</f>
        <v>0</v>
      </c>
      <c r="H241" s="219">
        <f>W241/Config!E$40</f>
        <v>0</v>
      </c>
      <c r="I241" s="220">
        <v>0</v>
      </c>
      <c r="J241" s="220">
        <v>0</v>
      </c>
      <c r="K241" s="220">
        <v>0</v>
      </c>
      <c r="L241" s="220">
        <v>5126500</v>
      </c>
      <c r="M241" s="220">
        <v>5126500</v>
      </c>
      <c r="N241" s="220">
        <v>0</v>
      </c>
      <c r="O241" s="220">
        <v>0</v>
      </c>
      <c r="P241" s="220">
        <v>0</v>
      </c>
      <c r="Q241" s="220">
        <v>0</v>
      </c>
      <c r="R241" s="221">
        <v>0</v>
      </c>
      <c r="S241" s="222">
        <v>0</v>
      </c>
      <c r="T241" s="223">
        <v>0</v>
      </c>
      <c r="U241" s="223">
        <v>0</v>
      </c>
      <c r="V241" s="223">
        <v>0</v>
      </c>
      <c r="W241" s="223">
        <v>0</v>
      </c>
      <c r="X241" s="224">
        <f>I241*Config!F$40</f>
        <v>0</v>
      </c>
      <c r="Y241" s="224">
        <f>J241*Config!G$40</f>
        <v>0</v>
      </c>
      <c r="Z241" s="224">
        <f>K241*Config!H$40</f>
        <v>0</v>
      </c>
      <c r="AA241" s="224">
        <f>L241*Config!I$40</f>
        <v>5658696.783789061</v>
      </c>
      <c r="AB241" s="224">
        <f>M241*Config!J$40</f>
        <v>5800164.2033837875</v>
      </c>
      <c r="AC241" s="224">
        <f>N241*Config!K$40</f>
        <v>0</v>
      </c>
      <c r="AD241" s="224">
        <f>O241*Config!L$40</f>
        <v>0</v>
      </c>
      <c r="AE241" s="224">
        <f>P241*Config!M$40</f>
        <v>0</v>
      </c>
      <c r="AF241" s="224">
        <f>Q241*Config!N$40</f>
        <v>0</v>
      </c>
      <c r="AG241" s="225">
        <f>R241*Config!O$40</f>
        <v>0</v>
      </c>
      <c r="AH241" s="226">
        <f t="shared" si="23"/>
        <v>10253000</v>
      </c>
      <c r="AI241" s="220">
        <f t="shared" si="24"/>
        <v>10253000</v>
      </c>
      <c r="AJ241" s="224">
        <f t="shared" si="25"/>
        <v>11458860.987172849</v>
      </c>
      <c r="AK241" s="225">
        <f t="shared" si="26"/>
        <v>11458860.987172849</v>
      </c>
      <c r="AL241" s="227">
        <f>IF(OR(SUM(X241:AG241)&lt;&gt;0,A241="EH"),INDEX(CASH!$B:$B,MATCH(A241,CASH!$A:$A,0)),"")</f>
        <v>360</v>
      </c>
      <c r="AM241" s="122">
        <f>AL241*VLOOKUP(C241,Config!$A$3:$C$9,3,FALSE)</f>
        <v>3600</v>
      </c>
      <c r="AN241" s="228">
        <f t="shared" si="27"/>
        <v>0.42422542822249787</v>
      </c>
      <c r="AO241" s="122" t="str">
        <f>IF(ISERROR(VLOOKUP(A241,Config!$A$12:$A$32,1,FALSE)),LEFT(A241,2),"PRL")</f>
        <v>PR</v>
      </c>
      <c r="AP241" s="122" t="str">
        <f t="shared" si="28"/>
        <v>PR754</v>
      </c>
      <c r="AQ241" s="163" t="s">
        <v>881</v>
      </c>
      <c r="AR241" s="229" t="s">
        <v>781</v>
      </c>
      <c r="AS241" s="367" t="str">
        <f>IF(ISERROR(VLOOKUP($A241,'RAB Cat Lookup'!$B$4:$E$351,2,FALSE))=TRUE,"Unallocated",VLOOKUP($A241,'RAB Cat Lookup'!$B$4:$E$351,2,FALSE))</f>
        <v>Std</v>
      </c>
      <c r="AT241" s="367" t="str">
        <f>IF(ISERROR(VLOOKUP($A241,'RAB Cat Lookup'!$B$4:$E$351,4,FALSE))=TRUE,"Unallocated",VLOOKUP($A241,'RAB Cat Lookup'!$B$4:$E$351,4,FALSE))</f>
        <v>Substations</v>
      </c>
      <c r="AU241" s="121" t="str">
        <f t="shared" si="29"/>
        <v/>
      </c>
    </row>
    <row r="242" spans="1:47" x14ac:dyDescent="0.25">
      <c r="A242" s="217" t="s">
        <v>902</v>
      </c>
      <c r="B242" s="217" t="s">
        <v>906</v>
      </c>
      <c r="C242" s="123" t="s">
        <v>514</v>
      </c>
      <c r="D242" s="218">
        <f>S242/Config!A$40</f>
        <v>0</v>
      </c>
      <c r="E242" s="219">
        <f>T242/Config!B$40</f>
        <v>0</v>
      </c>
      <c r="F242" s="219">
        <f>U242/Config!C$40</f>
        <v>0</v>
      </c>
      <c r="G242" s="219">
        <f>V242/Config!D$40</f>
        <v>0</v>
      </c>
      <c r="H242" s="219">
        <f>W242/Config!E$40</f>
        <v>0</v>
      </c>
      <c r="I242" s="220">
        <v>0</v>
      </c>
      <c r="J242" s="220">
        <v>0</v>
      </c>
      <c r="K242" s="220">
        <v>0</v>
      </c>
      <c r="L242" s="220">
        <v>0</v>
      </c>
      <c r="M242" s="220">
        <v>0</v>
      </c>
      <c r="N242" s="220">
        <v>0</v>
      </c>
      <c r="O242" s="220">
        <v>7280000</v>
      </c>
      <c r="P242" s="220">
        <v>0</v>
      </c>
      <c r="Q242" s="220">
        <v>0</v>
      </c>
      <c r="R242" s="221">
        <v>0</v>
      </c>
      <c r="S242" s="222">
        <v>0</v>
      </c>
      <c r="T242" s="223">
        <v>0</v>
      </c>
      <c r="U242" s="223">
        <v>0</v>
      </c>
      <c r="V242" s="223">
        <v>0</v>
      </c>
      <c r="W242" s="223">
        <v>0</v>
      </c>
      <c r="X242" s="224">
        <f>I242*Config!F$40</f>
        <v>0</v>
      </c>
      <c r="Y242" s="224">
        <f>J242*Config!G$40</f>
        <v>0</v>
      </c>
      <c r="Z242" s="224">
        <f>K242*Config!H$40</f>
        <v>0</v>
      </c>
      <c r="AA242" s="224">
        <f>L242*Config!I$40</f>
        <v>0</v>
      </c>
      <c r="AB242" s="224">
        <f>M242*Config!J$40</f>
        <v>0</v>
      </c>
      <c r="AC242" s="224">
        <f>N242*Config!K$40</f>
        <v>0</v>
      </c>
      <c r="AD242" s="224">
        <f>O242*Config!L$40</f>
        <v>8653632.2867045868</v>
      </c>
      <c r="AE242" s="224">
        <f>P242*Config!M$40</f>
        <v>0</v>
      </c>
      <c r="AF242" s="224">
        <f>Q242*Config!N$40</f>
        <v>0</v>
      </c>
      <c r="AG242" s="225">
        <f>R242*Config!O$40</f>
        <v>0</v>
      </c>
      <c r="AH242" s="226">
        <f t="shared" si="23"/>
        <v>0</v>
      </c>
      <c r="AI242" s="220">
        <f t="shared" si="24"/>
        <v>7280000</v>
      </c>
      <c r="AJ242" s="224">
        <f t="shared" si="25"/>
        <v>0</v>
      </c>
      <c r="AK242" s="225">
        <f t="shared" si="26"/>
        <v>8653632.2867045868</v>
      </c>
      <c r="AL242" s="227">
        <f>IF(OR(SUM(X242:AG242)&lt;&gt;0,A242="EH"),INDEX(CASH!$B:$B,MATCH(A242,CASH!$A:$A,0)),"")</f>
        <v>360</v>
      </c>
      <c r="AM242" s="122">
        <f>AL242*VLOOKUP(C242,Config!$A$3:$C$9,3,FALSE)</f>
        <v>1800</v>
      </c>
      <c r="AN242" s="228">
        <f t="shared" si="27"/>
        <v>0.81856625251358184</v>
      </c>
      <c r="AO242" s="122" t="str">
        <f>IF(ISERROR(VLOOKUP(A242,Config!$A$12:$A$32,1,FALSE)),LEFT(A242,2),"PRL")</f>
        <v>PR</v>
      </c>
      <c r="AP242" s="122" t="str">
        <f t="shared" si="28"/>
        <v>PR755</v>
      </c>
      <c r="AQ242" s="163" t="s">
        <v>881</v>
      </c>
      <c r="AR242" s="229" t="s">
        <v>781</v>
      </c>
      <c r="AS242" s="367" t="str">
        <f>IF(ISERROR(VLOOKUP($A242,'RAB Cat Lookup'!$B$4:$E$351,2,FALSE))=TRUE,"Unallocated",VLOOKUP($A242,'RAB Cat Lookup'!$B$4:$E$351,2,FALSE))</f>
        <v>Unallocated</v>
      </c>
      <c r="AT242" s="367" t="str">
        <f>IF(ISERROR(VLOOKUP($A242,'RAB Cat Lookup'!$B$4:$E$351,4,FALSE))=TRUE,"Unallocated",VLOOKUP($A242,'RAB Cat Lookup'!$B$4:$E$351,4,FALSE))</f>
        <v>Unallocated</v>
      </c>
      <c r="AU242" s="121" t="str">
        <f t="shared" si="29"/>
        <v/>
      </c>
    </row>
    <row r="243" spans="1:47" x14ac:dyDescent="0.25">
      <c r="A243" s="217" t="s">
        <v>1097</v>
      </c>
      <c r="B243" s="217" t="s">
        <v>1099</v>
      </c>
      <c r="C243" s="123" t="s">
        <v>516</v>
      </c>
      <c r="D243" s="218">
        <f>S243/Config!A$40</f>
        <v>0</v>
      </c>
      <c r="E243" s="219">
        <f>T243/Config!B$40</f>
        <v>0</v>
      </c>
      <c r="F243" s="219">
        <f>U243/Config!C$40</f>
        <v>0</v>
      </c>
      <c r="G243" s="219">
        <f>V243/Config!D$40</f>
        <v>0</v>
      </c>
      <c r="H243" s="219">
        <f>W243/Config!E$40</f>
        <v>0</v>
      </c>
      <c r="I243" s="220">
        <v>0</v>
      </c>
      <c r="J243" s="220">
        <v>3000000</v>
      </c>
      <c r="K243" s="220">
        <v>0</v>
      </c>
      <c r="L243" s="220">
        <v>0</v>
      </c>
      <c r="M243" s="220">
        <v>0</v>
      </c>
      <c r="N243" s="220">
        <v>0</v>
      </c>
      <c r="O243" s="220">
        <v>0</v>
      </c>
      <c r="P243" s="220">
        <v>0</v>
      </c>
      <c r="Q243" s="220">
        <v>0</v>
      </c>
      <c r="R243" s="221">
        <v>0</v>
      </c>
      <c r="S243" s="222">
        <v>0</v>
      </c>
      <c r="T243" s="223">
        <v>0</v>
      </c>
      <c r="U243" s="223">
        <v>0</v>
      </c>
      <c r="V243" s="223">
        <v>0</v>
      </c>
      <c r="W243" s="223">
        <v>0</v>
      </c>
      <c r="X243" s="224">
        <f>I243*Config!F$40</f>
        <v>0</v>
      </c>
      <c r="Y243" s="224">
        <f>J243*Config!G$40</f>
        <v>3151874.9999999995</v>
      </c>
      <c r="Z243" s="224">
        <f>K243*Config!H$40</f>
        <v>0</v>
      </c>
      <c r="AA243" s="224">
        <f>L243*Config!I$40</f>
        <v>0</v>
      </c>
      <c r="AB243" s="224">
        <f>M243*Config!J$40</f>
        <v>0</v>
      </c>
      <c r="AC243" s="224">
        <f>N243*Config!K$40</f>
        <v>0</v>
      </c>
      <c r="AD243" s="224">
        <f>O243*Config!L$40</f>
        <v>0</v>
      </c>
      <c r="AE243" s="224">
        <f>P243*Config!M$40</f>
        <v>0</v>
      </c>
      <c r="AF243" s="224">
        <f>Q243*Config!N$40</f>
        <v>0</v>
      </c>
      <c r="AG243" s="225">
        <f>R243*Config!O$40</f>
        <v>0</v>
      </c>
      <c r="AH243" s="226">
        <f t="shared" si="23"/>
        <v>3000000</v>
      </c>
      <c r="AI243" s="220">
        <f t="shared" si="24"/>
        <v>3000000</v>
      </c>
      <c r="AJ243" s="224">
        <f t="shared" si="25"/>
        <v>3151874.9999999995</v>
      </c>
      <c r="AK243" s="225">
        <f t="shared" si="26"/>
        <v>3151874.9999999995</v>
      </c>
      <c r="AL243" s="227">
        <f>IF(OR(SUM(X243:AG243)&lt;&gt;0,A243="EH"),INDEX(CASH!$B:$B,MATCH(A243,CASH!$A:$A,0)),"")</f>
        <v>170</v>
      </c>
      <c r="AM243" s="122">
        <f>AL243*VLOOKUP(C243,Config!$A$3:$C$9,3,FALSE)</f>
        <v>1700</v>
      </c>
      <c r="AN243" s="228">
        <f t="shared" si="27"/>
        <v>0.88984002572674981</v>
      </c>
      <c r="AO243" s="122" t="str">
        <f>IF(ISERROR(VLOOKUP(A243,Config!$A$12:$A$32,1,FALSE)),LEFT(A243,2),"PRL")</f>
        <v>PRL</v>
      </c>
      <c r="AP243" s="122" t="str">
        <f t="shared" si="28"/>
        <v>PR761</v>
      </c>
      <c r="AQ243" s="163" t="s">
        <v>881</v>
      </c>
      <c r="AR243" s="229" t="s">
        <v>781</v>
      </c>
      <c r="AS243" s="367" t="str">
        <f>IF(ISERROR(VLOOKUP($A243,'RAB Cat Lookup'!$B$4:$E$351,2,FALSE))=TRUE,"Unallocated",VLOOKUP($A243,'RAB Cat Lookup'!$B$4:$E$351,2,FALSE))</f>
        <v>Std</v>
      </c>
      <c r="AT243" s="367" t="str">
        <f>IF(ISERROR(VLOOKUP($A243,'RAB Cat Lookup'!$B$4:$E$351,4,FALSE))=TRUE,"Unallocated",VLOOKUP($A243,'RAB Cat Lookup'!$B$4:$E$351,4,FALSE))</f>
        <v>Substations</v>
      </c>
      <c r="AU243" s="121" t="str">
        <f t="shared" si="29"/>
        <v/>
      </c>
    </row>
    <row r="244" spans="1:47" x14ac:dyDescent="0.25">
      <c r="A244" s="217" t="s">
        <v>1104</v>
      </c>
      <c r="B244" s="217" t="s">
        <v>1105</v>
      </c>
      <c r="C244" s="123" t="s">
        <v>516</v>
      </c>
      <c r="D244" s="218">
        <f>S244/Config!A$40</f>
        <v>0</v>
      </c>
      <c r="E244" s="219">
        <f>T244/Config!B$40</f>
        <v>0</v>
      </c>
      <c r="F244" s="219">
        <f>U244/Config!C$40</f>
        <v>0</v>
      </c>
      <c r="G244" s="219">
        <f>V244/Config!D$40</f>
        <v>0</v>
      </c>
      <c r="H244" s="219">
        <f>W244/Config!E$40</f>
        <v>0</v>
      </c>
      <c r="I244" s="220">
        <v>300000</v>
      </c>
      <c r="J244" s="220">
        <v>400000</v>
      </c>
      <c r="K244" s="220">
        <v>0</v>
      </c>
      <c r="L244" s="220">
        <v>0</v>
      </c>
      <c r="M244" s="220">
        <v>0</v>
      </c>
      <c r="N244" s="220">
        <v>0</v>
      </c>
      <c r="O244" s="220">
        <v>0</v>
      </c>
      <c r="P244" s="220">
        <v>0</v>
      </c>
      <c r="Q244" s="220">
        <v>0</v>
      </c>
      <c r="R244" s="221">
        <v>0</v>
      </c>
      <c r="S244" s="222">
        <v>0</v>
      </c>
      <c r="T244" s="223">
        <v>0</v>
      </c>
      <c r="U244" s="223">
        <v>0</v>
      </c>
      <c r="V244" s="223">
        <v>0</v>
      </c>
      <c r="W244" s="223">
        <v>0</v>
      </c>
      <c r="X244" s="224">
        <f>I244*Config!F$40</f>
        <v>307500</v>
      </c>
      <c r="Y244" s="224">
        <f>J244*Config!G$40</f>
        <v>420249.99999999994</v>
      </c>
      <c r="Z244" s="224">
        <f>K244*Config!H$40</f>
        <v>0</v>
      </c>
      <c r="AA244" s="224">
        <f>L244*Config!I$40</f>
        <v>0</v>
      </c>
      <c r="AB244" s="224">
        <f>M244*Config!J$40</f>
        <v>0</v>
      </c>
      <c r="AC244" s="224">
        <f>N244*Config!K$40</f>
        <v>0</v>
      </c>
      <c r="AD244" s="224">
        <f>O244*Config!L$40</f>
        <v>0</v>
      </c>
      <c r="AE244" s="224">
        <f>P244*Config!M$40</f>
        <v>0</v>
      </c>
      <c r="AF244" s="224">
        <f>Q244*Config!N$40</f>
        <v>0</v>
      </c>
      <c r="AG244" s="225">
        <f>R244*Config!O$40</f>
        <v>0</v>
      </c>
      <c r="AH244" s="226">
        <f t="shared" si="23"/>
        <v>700000</v>
      </c>
      <c r="AI244" s="220">
        <f t="shared" si="24"/>
        <v>700000</v>
      </c>
      <c r="AJ244" s="224">
        <f t="shared" si="25"/>
        <v>727750</v>
      </c>
      <c r="AK244" s="225">
        <f t="shared" si="26"/>
        <v>727750</v>
      </c>
      <c r="AL244" s="227">
        <f>IF(OR(SUM(X244:AG244)&lt;&gt;0,A244="EH"),INDEX(CASH!$B:$B,MATCH(A244,CASH!$A:$A,0)),"")</f>
        <v>180</v>
      </c>
      <c r="AM244" s="122">
        <f>AL244*VLOOKUP(C244,Config!$A$3:$C$9,3,FALSE)</f>
        <v>1800</v>
      </c>
      <c r="AN244" s="228">
        <f t="shared" si="27"/>
        <v>0.81856625251358184</v>
      </c>
      <c r="AO244" s="122" t="str">
        <f>IF(ISERROR(VLOOKUP(A244,Config!$A$12:$A$32,1,FALSE)),LEFT(A244,2),"PRL")</f>
        <v>PR</v>
      </c>
      <c r="AP244" s="122" t="str">
        <f t="shared" si="28"/>
        <v>PR765</v>
      </c>
      <c r="AQ244" s="163" t="s">
        <v>881</v>
      </c>
      <c r="AR244" s="229" t="s">
        <v>781</v>
      </c>
      <c r="AS244" s="367" t="str">
        <f>IF(ISERROR(VLOOKUP($A244,'RAB Cat Lookup'!$B$4:$E$351,2,FALSE))=TRUE,"Unallocated",VLOOKUP($A244,'RAB Cat Lookup'!$B$4:$E$351,2,FALSE))</f>
        <v>Std</v>
      </c>
      <c r="AT244" s="367" t="str">
        <f>IF(ISERROR(VLOOKUP($A244,'RAB Cat Lookup'!$B$4:$E$351,4,FALSE))=TRUE,"Unallocated",VLOOKUP($A244,'RAB Cat Lookup'!$B$4:$E$351,4,FALSE))</f>
        <v>Substations</v>
      </c>
      <c r="AU244" s="121" t="str">
        <f t="shared" si="29"/>
        <v/>
      </c>
    </row>
    <row r="245" spans="1:47" x14ac:dyDescent="0.25">
      <c r="A245" s="217" t="s">
        <v>1103</v>
      </c>
      <c r="B245" s="217" t="s">
        <v>1108</v>
      </c>
      <c r="C245" s="123" t="s">
        <v>516</v>
      </c>
      <c r="D245" s="218">
        <f>S245/Config!A$40</f>
        <v>0</v>
      </c>
      <c r="E245" s="219">
        <f>T245/Config!B$40</f>
        <v>0</v>
      </c>
      <c r="F245" s="219">
        <f>U245/Config!C$40</f>
        <v>0</v>
      </c>
      <c r="G245" s="219">
        <f>V245/Config!D$40</f>
        <v>0</v>
      </c>
      <c r="H245" s="219">
        <f>W245/Config!E$40</f>
        <v>0</v>
      </c>
      <c r="I245" s="220">
        <v>0</v>
      </c>
      <c r="J245" s="220">
        <v>350000</v>
      </c>
      <c r="K245" s="220">
        <v>0</v>
      </c>
      <c r="L245" s="220">
        <v>0</v>
      </c>
      <c r="M245" s="220">
        <v>0</v>
      </c>
      <c r="N245" s="220">
        <v>0</v>
      </c>
      <c r="O245" s="220">
        <v>0</v>
      </c>
      <c r="P245" s="220">
        <v>0</v>
      </c>
      <c r="Q245" s="220">
        <v>0</v>
      </c>
      <c r="R245" s="221">
        <v>0</v>
      </c>
      <c r="S245" s="222">
        <v>0</v>
      </c>
      <c r="T245" s="223">
        <v>0</v>
      </c>
      <c r="U245" s="223">
        <v>0</v>
      </c>
      <c r="V245" s="223">
        <v>0</v>
      </c>
      <c r="W245" s="223">
        <v>0</v>
      </c>
      <c r="X245" s="224">
        <f>I245*Config!F$40</f>
        <v>0</v>
      </c>
      <c r="Y245" s="224">
        <f>J245*Config!G$40</f>
        <v>367718.75</v>
      </c>
      <c r="Z245" s="224">
        <f>K245*Config!H$40</f>
        <v>0</v>
      </c>
      <c r="AA245" s="224">
        <f>L245*Config!I$40</f>
        <v>0</v>
      </c>
      <c r="AB245" s="224">
        <f>M245*Config!J$40</f>
        <v>0</v>
      </c>
      <c r="AC245" s="224">
        <f>N245*Config!K$40</f>
        <v>0</v>
      </c>
      <c r="AD245" s="224">
        <f>O245*Config!L$40</f>
        <v>0</v>
      </c>
      <c r="AE245" s="224">
        <f>P245*Config!M$40</f>
        <v>0</v>
      </c>
      <c r="AF245" s="224">
        <f>Q245*Config!N$40</f>
        <v>0</v>
      </c>
      <c r="AG245" s="225">
        <f>R245*Config!O$40</f>
        <v>0</v>
      </c>
      <c r="AH245" s="226">
        <f t="shared" si="23"/>
        <v>350000</v>
      </c>
      <c r="AI245" s="220">
        <f t="shared" si="24"/>
        <v>350000</v>
      </c>
      <c r="AJ245" s="224">
        <f t="shared" si="25"/>
        <v>367718.75</v>
      </c>
      <c r="AK245" s="225">
        <f t="shared" si="26"/>
        <v>367718.75</v>
      </c>
      <c r="AL245" s="227">
        <f>IF(OR(SUM(X245:AG245)&lt;&gt;0,A245="EH"),INDEX(CASH!$B:$B,MATCH(A245,CASH!$A:$A,0)),"")</f>
        <v>180</v>
      </c>
      <c r="AM245" s="122">
        <f>AL245*VLOOKUP(C245,Config!$A$3:$C$9,3,FALSE)</f>
        <v>1800</v>
      </c>
      <c r="AN245" s="228">
        <f t="shared" si="27"/>
        <v>0.81856625251358184</v>
      </c>
      <c r="AO245" s="122" t="str">
        <f>IF(ISERROR(VLOOKUP(A245,Config!$A$12:$A$32,1,FALSE)),LEFT(A245,2),"PRL")</f>
        <v>PR</v>
      </c>
      <c r="AP245" s="122" t="str">
        <f t="shared" si="28"/>
        <v>PR766</v>
      </c>
      <c r="AQ245" s="163" t="s">
        <v>881</v>
      </c>
      <c r="AR245" s="229" t="s">
        <v>781</v>
      </c>
      <c r="AS245" s="367" t="str">
        <f>IF(ISERROR(VLOOKUP($A245,'RAB Cat Lookup'!$B$4:$E$351,2,FALSE))=TRUE,"Unallocated",VLOOKUP($A245,'RAB Cat Lookup'!$B$4:$E$351,2,FALSE))</f>
        <v>Std</v>
      </c>
      <c r="AT245" s="367" t="str">
        <f>IF(ISERROR(VLOOKUP($A245,'RAB Cat Lookup'!$B$4:$E$351,4,FALSE))=TRUE,"Unallocated",VLOOKUP($A245,'RAB Cat Lookup'!$B$4:$E$351,4,FALSE))</f>
        <v>Substations</v>
      </c>
      <c r="AU245" s="121" t="str">
        <f t="shared" si="29"/>
        <v/>
      </c>
    </row>
    <row r="246" spans="1:47" x14ac:dyDescent="0.25">
      <c r="A246" s="217" t="s">
        <v>1102</v>
      </c>
      <c r="B246" s="217" t="s">
        <v>1107</v>
      </c>
      <c r="C246" s="123" t="s">
        <v>516</v>
      </c>
      <c r="D246" s="218">
        <f>S246/Config!A$40</f>
        <v>0</v>
      </c>
      <c r="E246" s="219">
        <f>T246/Config!B$40</f>
        <v>0</v>
      </c>
      <c r="F246" s="219">
        <f>U246/Config!C$40</f>
        <v>0</v>
      </c>
      <c r="G246" s="219">
        <f>V246/Config!D$40</f>
        <v>0</v>
      </c>
      <c r="H246" s="219">
        <f>W246/Config!E$40</f>
        <v>0</v>
      </c>
      <c r="I246" s="220">
        <v>0</v>
      </c>
      <c r="J246" s="220">
        <v>0</v>
      </c>
      <c r="K246" s="220">
        <v>400000</v>
      </c>
      <c r="L246" s="220">
        <v>0</v>
      </c>
      <c r="M246" s="220">
        <v>0</v>
      </c>
      <c r="N246" s="220">
        <v>0</v>
      </c>
      <c r="O246" s="220">
        <v>0</v>
      </c>
      <c r="P246" s="220">
        <v>0</v>
      </c>
      <c r="Q246" s="220">
        <v>0</v>
      </c>
      <c r="R246" s="221">
        <v>0</v>
      </c>
      <c r="S246" s="222">
        <v>0</v>
      </c>
      <c r="T246" s="223">
        <v>0</v>
      </c>
      <c r="U246" s="223">
        <v>0</v>
      </c>
      <c r="V246" s="223">
        <v>0</v>
      </c>
      <c r="W246" s="223">
        <v>0</v>
      </c>
      <c r="X246" s="224">
        <f>I246*Config!F$40</f>
        <v>0</v>
      </c>
      <c r="Y246" s="224">
        <f>J246*Config!G$40</f>
        <v>0</v>
      </c>
      <c r="Z246" s="224">
        <f>K246*Config!H$40</f>
        <v>430756.24999999994</v>
      </c>
      <c r="AA246" s="224">
        <f>L246*Config!I$40</f>
        <v>0</v>
      </c>
      <c r="AB246" s="224">
        <f>M246*Config!J$40</f>
        <v>0</v>
      </c>
      <c r="AC246" s="224">
        <f>N246*Config!K$40</f>
        <v>0</v>
      </c>
      <c r="AD246" s="224">
        <f>O246*Config!L$40</f>
        <v>0</v>
      </c>
      <c r="AE246" s="224">
        <f>P246*Config!M$40</f>
        <v>0</v>
      </c>
      <c r="AF246" s="224">
        <f>Q246*Config!N$40</f>
        <v>0</v>
      </c>
      <c r="AG246" s="225">
        <f>R246*Config!O$40</f>
        <v>0</v>
      </c>
      <c r="AH246" s="226">
        <f t="shared" si="23"/>
        <v>400000</v>
      </c>
      <c r="AI246" s="220">
        <f t="shared" si="24"/>
        <v>400000</v>
      </c>
      <c r="AJ246" s="224">
        <f t="shared" si="25"/>
        <v>430756.24999999994</v>
      </c>
      <c r="AK246" s="225">
        <f t="shared" si="26"/>
        <v>430756.24999999994</v>
      </c>
      <c r="AL246" s="227">
        <f>IF(OR(SUM(X246:AG246)&lt;&gt;0,A246="EH"),INDEX(CASH!$B:$B,MATCH(A246,CASH!$A:$A,0)),"")</f>
        <v>180</v>
      </c>
      <c r="AM246" s="122">
        <f>AL246*VLOOKUP(C246,Config!$A$3:$C$9,3,FALSE)</f>
        <v>1800</v>
      </c>
      <c r="AN246" s="228">
        <f t="shared" si="27"/>
        <v>0.81856625251358184</v>
      </c>
      <c r="AO246" s="122" t="str">
        <f>IF(ISERROR(VLOOKUP(A246,Config!$A$12:$A$32,1,FALSE)),LEFT(A246,2),"PRL")</f>
        <v>PR</v>
      </c>
      <c r="AP246" s="122" t="str">
        <f t="shared" si="28"/>
        <v>PR767</v>
      </c>
      <c r="AQ246" s="163" t="s">
        <v>881</v>
      </c>
      <c r="AR246" s="229" t="s">
        <v>781</v>
      </c>
      <c r="AS246" s="367" t="str">
        <f>IF(ISERROR(VLOOKUP($A246,'RAB Cat Lookup'!$B$4:$E$351,2,FALSE))=TRUE,"Unallocated",VLOOKUP($A246,'RAB Cat Lookup'!$B$4:$E$351,2,FALSE))</f>
        <v>Std</v>
      </c>
      <c r="AT246" s="367" t="str">
        <f>IF(ISERROR(VLOOKUP($A246,'RAB Cat Lookup'!$B$4:$E$351,4,FALSE))=TRUE,"Unallocated",VLOOKUP($A246,'RAB Cat Lookup'!$B$4:$E$351,4,FALSE))</f>
        <v>Substations</v>
      </c>
      <c r="AU246" s="121" t="str">
        <f t="shared" si="29"/>
        <v/>
      </c>
    </row>
    <row r="247" spans="1:47" x14ac:dyDescent="0.25">
      <c r="A247" s="217" t="s">
        <v>1098</v>
      </c>
      <c r="B247" s="217" t="s">
        <v>1100</v>
      </c>
      <c r="C247" s="123" t="s">
        <v>514</v>
      </c>
      <c r="D247" s="218">
        <f>S247/Config!A$40</f>
        <v>0</v>
      </c>
      <c r="E247" s="219">
        <f>T247/Config!B$40</f>
        <v>0</v>
      </c>
      <c r="F247" s="219">
        <f>U247/Config!C$40</f>
        <v>0</v>
      </c>
      <c r="G247" s="219">
        <f>V247/Config!D$40</f>
        <v>0</v>
      </c>
      <c r="H247" s="219">
        <f>W247/Config!E$40</f>
        <v>0</v>
      </c>
      <c r="I247" s="220">
        <v>0</v>
      </c>
      <c r="J247" s="220">
        <v>0</v>
      </c>
      <c r="K247" s="220">
        <v>0</v>
      </c>
      <c r="L247" s="220">
        <v>0</v>
      </c>
      <c r="M247" s="220">
        <v>0</v>
      </c>
      <c r="N247" s="220">
        <v>0</v>
      </c>
      <c r="O247" s="220">
        <v>0</v>
      </c>
      <c r="P247" s="220">
        <v>6220000</v>
      </c>
      <c r="Q247" s="220">
        <v>12440000</v>
      </c>
      <c r="R247" s="221">
        <v>12440000</v>
      </c>
      <c r="S247" s="222">
        <v>0</v>
      </c>
      <c r="T247" s="223">
        <v>0</v>
      </c>
      <c r="U247" s="223">
        <v>0</v>
      </c>
      <c r="V247" s="223">
        <v>0</v>
      </c>
      <c r="W247" s="223">
        <v>0</v>
      </c>
      <c r="X247" s="224">
        <f>I247*Config!F$40</f>
        <v>0</v>
      </c>
      <c r="Y247" s="224">
        <f>J247*Config!G$40</f>
        <v>0</v>
      </c>
      <c r="Z247" s="224">
        <f>K247*Config!H$40</f>
        <v>0</v>
      </c>
      <c r="AA247" s="224">
        <f>L247*Config!I$40</f>
        <v>0</v>
      </c>
      <c r="AB247" s="224">
        <f>M247*Config!J$40</f>
        <v>0</v>
      </c>
      <c r="AC247" s="224">
        <f>N247*Config!K$40</f>
        <v>0</v>
      </c>
      <c r="AD247" s="224">
        <f>O247*Config!L$40</f>
        <v>0</v>
      </c>
      <c r="AE247" s="224">
        <f>P247*Config!M$40</f>
        <v>7578466.0225116881</v>
      </c>
      <c r="AF247" s="224">
        <f>Q247*Config!N$40</f>
        <v>15535855.346148958</v>
      </c>
      <c r="AG247" s="225">
        <f>R247*Config!O$40</f>
        <v>15924251.729802683</v>
      </c>
      <c r="AH247" s="226">
        <f t="shared" si="23"/>
        <v>0</v>
      </c>
      <c r="AI247" s="220">
        <f t="shared" si="24"/>
        <v>31100000</v>
      </c>
      <c r="AJ247" s="224">
        <f t="shared" si="25"/>
        <v>0</v>
      </c>
      <c r="AK247" s="225">
        <f t="shared" si="26"/>
        <v>39038573.098463327</v>
      </c>
      <c r="AL247" s="227">
        <f>IF(OR(SUM(X247:AG247)&lt;&gt;0,A247="EH"),INDEX(CASH!$B:$B,MATCH(A247,CASH!$A:$A,0)),"")</f>
        <v>170</v>
      </c>
      <c r="AM247" s="122">
        <f>AL247*VLOOKUP(C247,Config!$A$3:$C$9,3,FALSE)</f>
        <v>850</v>
      </c>
      <c r="AN247" s="228">
        <f t="shared" si="27"/>
        <v>0.97413197299614496</v>
      </c>
      <c r="AO247" s="122" t="str">
        <f>IF(ISERROR(VLOOKUP(A247,Config!$A$12:$A$32,1,FALSE)),LEFT(A247,2),"PRL")</f>
        <v>PR</v>
      </c>
      <c r="AP247" s="122" t="str">
        <f t="shared" si="28"/>
        <v>PR768</v>
      </c>
      <c r="AQ247" s="163" t="s">
        <v>881</v>
      </c>
      <c r="AR247" s="229" t="s">
        <v>781</v>
      </c>
      <c r="AS247" s="367" t="str">
        <f>IF(ISERROR(VLOOKUP($A247,'RAB Cat Lookup'!$B$4:$E$351,2,FALSE))=TRUE,"Unallocated",VLOOKUP($A247,'RAB Cat Lookup'!$B$4:$E$351,2,FALSE))</f>
        <v>Unallocated</v>
      </c>
      <c r="AT247" s="367" t="str">
        <f>IF(ISERROR(VLOOKUP($A247,'RAB Cat Lookup'!$B$4:$E$351,4,FALSE))=TRUE,"Unallocated",VLOOKUP($A247,'RAB Cat Lookup'!$B$4:$E$351,4,FALSE))</f>
        <v>Unallocated</v>
      </c>
      <c r="AU247" s="121" t="str">
        <f t="shared" si="29"/>
        <v/>
      </c>
    </row>
    <row r="248" spans="1:47" x14ac:dyDescent="0.25">
      <c r="A248" s="217" t="s">
        <v>1101</v>
      </c>
      <c r="B248" s="217" t="s">
        <v>1106</v>
      </c>
      <c r="C248" s="123" t="s">
        <v>516</v>
      </c>
      <c r="D248" s="218">
        <f>S248/Config!A$40</f>
        <v>0</v>
      </c>
      <c r="E248" s="219">
        <f>T248/Config!B$40</f>
        <v>0</v>
      </c>
      <c r="F248" s="219">
        <f>U248/Config!C$40</f>
        <v>0</v>
      </c>
      <c r="G248" s="219">
        <f>V248/Config!D$40</f>
        <v>0</v>
      </c>
      <c r="H248" s="219">
        <f>W248/Config!E$40</f>
        <v>0</v>
      </c>
      <c r="I248" s="220">
        <v>300000</v>
      </c>
      <c r="J248" s="220">
        <v>300000</v>
      </c>
      <c r="K248" s="220">
        <v>0</v>
      </c>
      <c r="L248" s="220">
        <v>0</v>
      </c>
      <c r="M248" s="220">
        <v>0</v>
      </c>
      <c r="N248" s="220">
        <v>0</v>
      </c>
      <c r="O248" s="220">
        <v>0</v>
      </c>
      <c r="P248" s="220">
        <v>0</v>
      </c>
      <c r="Q248" s="220">
        <v>0</v>
      </c>
      <c r="R248" s="221">
        <v>0</v>
      </c>
      <c r="S248" s="222">
        <v>0</v>
      </c>
      <c r="T248" s="223">
        <v>0</v>
      </c>
      <c r="U248" s="223">
        <v>0</v>
      </c>
      <c r="V248" s="223">
        <v>0</v>
      </c>
      <c r="W248" s="223">
        <v>0</v>
      </c>
      <c r="X248" s="224">
        <f>I248*Config!F$40</f>
        <v>307500</v>
      </c>
      <c r="Y248" s="224">
        <f>J248*Config!G$40</f>
        <v>315187.5</v>
      </c>
      <c r="Z248" s="224">
        <f>K248*Config!H$40</f>
        <v>0</v>
      </c>
      <c r="AA248" s="224">
        <f>L248*Config!I$40</f>
        <v>0</v>
      </c>
      <c r="AB248" s="224">
        <f>M248*Config!J$40</f>
        <v>0</v>
      </c>
      <c r="AC248" s="224">
        <f>N248*Config!K$40</f>
        <v>0</v>
      </c>
      <c r="AD248" s="224">
        <f>O248*Config!L$40</f>
        <v>0</v>
      </c>
      <c r="AE248" s="224">
        <f>P248*Config!M$40</f>
        <v>0</v>
      </c>
      <c r="AF248" s="224">
        <f>Q248*Config!N$40</f>
        <v>0</v>
      </c>
      <c r="AG248" s="225">
        <f>R248*Config!O$40</f>
        <v>0</v>
      </c>
      <c r="AH248" s="226">
        <f t="shared" si="23"/>
        <v>600000</v>
      </c>
      <c r="AI248" s="220">
        <f t="shared" si="24"/>
        <v>600000</v>
      </c>
      <c r="AJ248" s="224">
        <f t="shared" si="25"/>
        <v>622687.5</v>
      </c>
      <c r="AK248" s="225">
        <f t="shared" si="26"/>
        <v>622687.5</v>
      </c>
      <c r="AL248" s="227">
        <f>IF(OR(SUM(X248:AG248)&lt;&gt;0,A248="EH"),INDEX(CASH!$B:$B,MATCH(A248,CASH!$A:$A,0)),"")</f>
        <v>180</v>
      </c>
      <c r="AM248" s="122">
        <f>AL248*VLOOKUP(C248,Config!$A$3:$C$9,3,FALSE)</f>
        <v>1800</v>
      </c>
      <c r="AN248" s="228">
        <f t="shared" si="27"/>
        <v>0.81856625251358184</v>
      </c>
      <c r="AO248" s="122" t="str">
        <f>IF(ISERROR(VLOOKUP(A248,Config!$A$12:$A$32,1,FALSE)),LEFT(A248,2),"PRL")</f>
        <v>PR</v>
      </c>
      <c r="AP248" s="122" t="str">
        <f t="shared" si="28"/>
        <v>PR769</v>
      </c>
      <c r="AQ248" s="163" t="s">
        <v>881</v>
      </c>
      <c r="AR248" s="229" t="s">
        <v>781</v>
      </c>
      <c r="AS248" s="367" t="str">
        <f>IF(ISERROR(VLOOKUP($A248,'RAB Cat Lookup'!$B$4:$E$351,2,FALSE))=TRUE,"Unallocated",VLOOKUP($A248,'RAB Cat Lookup'!$B$4:$E$351,2,FALSE))</f>
        <v>Std</v>
      </c>
      <c r="AT248" s="367" t="str">
        <f>IF(ISERROR(VLOOKUP($A248,'RAB Cat Lookup'!$B$4:$E$351,4,FALSE))=TRUE,"Unallocated",VLOOKUP($A248,'RAB Cat Lookup'!$B$4:$E$351,4,FALSE))</f>
        <v>Substations</v>
      </c>
      <c r="AU248" s="121" t="str">
        <f t="shared" si="29"/>
        <v/>
      </c>
    </row>
    <row r="249" spans="1:47" x14ac:dyDescent="0.25">
      <c r="A249" s="217" t="s">
        <v>809</v>
      </c>
      <c r="B249" s="217" t="s">
        <v>846</v>
      </c>
      <c r="C249" s="123" t="s">
        <v>512</v>
      </c>
      <c r="D249" s="218">
        <f>S249/Config!A$40</f>
        <v>0</v>
      </c>
      <c r="E249" s="219">
        <f>T249/Config!B$40</f>
        <v>0</v>
      </c>
      <c r="F249" s="219">
        <f>U249/Config!C$40</f>
        <v>230.88534999999999</v>
      </c>
      <c r="G249" s="219">
        <f>V249/Config!D$40</f>
        <v>219160.32374999992</v>
      </c>
      <c r="H249" s="219">
        <f>W249/Config!E$40</f>
        <v>8296.02</v>
      </c>
      <c r="I249" s="220">
        <v>0</v>
      </c>
      <c r="J249" s="220">
        <v>0</v>
      </c>
      <c r="K249" s="220">
        <v>0</v>
      </c>
      <c r="L249" s="220">
        <v>0</v>
      </c>
      <c r="M249" s="220">
        <v>0</v>
      </c>
      <c r="N249" s="220">
        <v>0</v>
      </c>
      <c r="O249" s="220">
        <v>0</v>
      </c>
      <c r="P249" s="220">
        <v>0</v>
      </c>
      <c r="Q249" s="220">
        <v>0</v>
      </c>
      <c r="R249" s="221">
        <v>0</v>
      </c>
      <c r="S249" s="222">
        <v>0</v>
      </c>
      <c r="T249" s="223">
        <v>0</v>
      </c>
      <c r="U249" s="223">
        <v>219.76</v>
      </c>
      <c r="V249" s="223">
        <v>213814.94999999995</v>
      </c>
      <c r="W249" s="223">
        <v>8296.02</v>
      </c>
      <c r="X249" s="224">
        <f>I249*Config!F$40</f>
        <v>0</v>
      </c>
      <c r="Y249" s="224">
        <f>J249*Config!G$40</f>
        <v>0</v>
      </c>
      <c r="Z249" s="224">
        <f>K249*Config!H$40</f>
        <v>0</v>
      </c>
      <c r="AA249" s="224">
        <f>L249*Config!I$40</f>
        <v>0</v>
      </c>
      <c r="AB249" s="224">
        <f>M249*Config!J$40</f>
        <v>0</v>
      </c>
      <c r="AC249" s="224">
        <f>N249*Config!K$40</f>
        <v>0</v>
      </c>
      <c r="AD249" s="224">
        <f>O249*Config!L$40</f>
        <v>0</v>
      </c>
      <c r="AE249" s="224">
        <f>P249*Config!M$40</f>
        <v>0</v>
      </c>
      <c r="AF249" s="224">
        <f>Q249*Config!N$40</f>
        <v>0</v>
      </c>
      <c r="AG249" s="225">
        <f>R249*Config!O$40</f>
        <v>0</v>
      </c>
      <c r="AH249" s="226">
        <f t="shared" si="23"/>
        <v>0</v>
      </c>
      <c r="AI249" s="220">
        <f t="shared" si="24"/>
        <v>0</v>
      </c>
      <c r="AJ249" s="224">
        <f t="shared" si="25"/>
        <v>0</v>
      </c>
      <c r="AK249" s="225">
        <f t="shared" si="26"/>
        <v>0</v>
      </c>
      <c r="AL249" s="227" t="str">
        <f>IF(OR(SUM(X249:AG249)&lt;&gt;0,A249="EH"),INDEX(CASH!$B:$B,MATCH(A249,CASH!$A:$A,0)),"")</f>
        <v/>
      </c>
      <c r="AM249" s="231">
        <v>4950</v>
      </c>
      <c r="AN249" s="228">
        <f t="shared" si="27"/>
        <v>0.12479849538211955</v>
      </c>
      <c r="AO249" s="122" t="str">
        <f>IF(ISERROR(VLOOKUP(A249,Config!$A$12:$A$32,1,FALSE)),LEFT(A249,2),"PRL")</f>
        <v>PS</v>
      </c>
      <c r="AP249" s="122" t="str">
        <f t="shared" si="28"/>
        <v>PS002s</v>
      </c>
      <c r="AQ249" s="163" t="s">
        <v>882</v>
      </c>
      <c r="AR249" s="229" t="s">
        <v>781</v>
      </c>
      <c r="AS249" s="367" t="str">
        <f>IF(ISERROR(VLOOKUP($A249,'RAB Cat Lookup'!$B$4:$E$351,2,FALSE))=TRUE,"Unallocated",VLOOKUP($A249,'RAB Cat Lookup'!$B$4:$E$351,2,FALSE))</f>
        <v>Std</v>
      </c>
      <c r="AT249" s="367" t="str">
        <f>IF(ISERROR(VLOOKUP($A249,'RAB Cat Lookup'!$B$4:$E$351,4,FALSE))=TRUE,"Unallocated",VLOOKUP($A249,'RAB Cat Lookup'!$B$4:$E$351,4,FALSE))</f>
        <v>Substations</v>
      </c>
      <c r="AU249" s="121" t="str">
        <f t="shared" si="29"/>
        <v/>
      </c>
    </row>
    <row r="250" spans="1:47" x14ac:dyDescent="0.25">
      <c r="A250" s="217" t="s">
        <v>506</v>
      </c>
      <c r="B250" s="217" t="s">
        <v>573</v>
      </c>
      <c r="C250" s="123" t="s">
        <v>512</v>
      </c>
      <c r="D250" s="218">
        <f>S250/Config!A$40</f>
        <v>172.52595480468747</v>
      </c>
      <c r="E250" s="219">
        <f>T250/Config!B$40</f>
        <v>0</v>
      </c>
      <c r="F250" s="219">
        <f>U250/Config!C$40</f>
        <v>0</v>
      </c>
      <c r="G250" s="219">
        <f>V250/Config!D$40</f>
        <v>0</v>
      </c>
      <c r="H250" s="219">
        <f>W250/Config!E$40</f>
        <v>0</v>
      </c>
      <c r="I250" s="220">
        <v>0</v>
      </c>
      <c r="J250" s="220">
        <v>0</v>
      </c>
      <c r="K250" s="220">
        <v>0</v>
      </c>
      <c r="L250" s="220">
        <v>0</v>
      </c>
      <c r="M250" s="220">
        <v>0</v>
      </c>
      <c r="N250" s="220">
        <v>0</v>
      </c>
      <c r="O250" s="220">
        <v>0</v>
      </c>
      <c r="P250" s="220">
        <v>0</v>
      </c>
      <c r="Q250" s="220">
        <v>0</v>
      </c>
      <c r="R250" s="221">
        <v>0</v>
      </c>
      <c r="S250" s="222">
        <v>156.30000000000001</v>
      </c>
      <c r="T250" s="223">
        <v>0</v>
      </c>
      <c r="U250" s="223">
        <v>0</v>
      </c>
      <c r="V250" s="223">
        <v>0</v>
      </c>
      <c r="W250" s="223">
        <v>0</v>
      </c>
      <c r="X250" s="224">
        <f>I250*Config!F$40</f>
        <v>0</v>
      </c>
      <c r="Y250" s="224">
        <f>J250*Config!G$40</f>
        <v>0</v>
      </c>
      <c r="Z250" s="224">
        <f>K250*Config!H$40</f>
        <v>0</v>
      </c>
      <c r="AA250" s="224">
        <f>L250*Config!I$40</f>
        <v>0</v>
      </c>
      <c r="AB250" s="224">
        <f>M250*Config!J$40</f>
        <v>0</v>
      </c>
      <c r="AC250" s="224">
        <f>N250*Config!K$40</f>
        <v>0</v>
      </c>
      <c r="AD250" s="224">
        <f>O250*Config!L$40</f>
        <v>0</v>
      </c>
      <c r="AE250" s="224">
        <f>P250*Config!M$40</f>
        <v>0</v>
      </c>
      <c r="AF250" s="224">
        <f>Q250*Config!N$40</f>
        <v>0</v>
      </c>
      <c r="AG250" s="225">
        <f>R250*Config!O$40</f>
        <v>0</v>
      </c>
      <c r="AH250" s="226">
        <f t="shared" si="23"/>
        <v>0</v>
      </c>
      <c r="AI250" s="220">
        <f t="shared" si="24"/>
        <v>0</v>
      </c>
      <c r="AJ250" s="224">
        <f t="shared" si="25"/>
        <v>0</v>
      </c>
      <c r="AK250" s="225">
        <f t="shared" si="26"/>
        <v>0</v>
      </c>
      <c r="AL250" s="227" t="str">
        <f>IF(OR(SUM(X250:AG250)&lt;&gt;0,A250="EH"),INDEX(CASH!$B:$B,MATCH(A250,CASH!$A:$A,0)),"")</f>
        <v/>
      </c>
      <c r="AM250" s="231">
        <v>4950</v>
      </c>
      <c r="AN250" s="228">
        <f t="shared" si="27"/>
        <v>0.12479849538211955</v>
      </c>
      <c r="AO250" s="122" t="str">
        <f>IF(ISERROR(VLOOKUP(A250,Config!$A$12:$A$32,1,FALSE)),LEFT(A250,2),"PRL")</f>
        <v>PS</v>
      </c>
      <c r="AP250" s="122" t="str">
        <f t="shared" si="28"/>
        <v>PS004s</v>
      </c>
      <c r="AQ250" s="163" t="s">
        <v>882</v>
      </c>
      <c r="AR250" s="229" t="s">
        <v>781</v>
      </c>
      <c r="AS250" s="367" t="str">
        <f>IF(ISERROR(VLOOKUP($A250,'RAB Cat Lookup'!$B$4:$E$351,2,FALSE))=TRUE,"Unallocated",VLOOKUP($A250,'RAB Cat Lookup'!$B$4:$E$351,2,FALSE))</f>
        <v>Unallocated</v>
      </c>
      <c r="AT250" s="367" t="str">
        <f>IF(ISERROR(VLOOKUP($A250,'RAB Cat Lookup'!$B$4:$E$351,4,FALSE))=TRUE,"Unallocated",VLOOKUP($A250,'RAB Cat Lookup'!$B$4:$E$351,4,FALSE))</f>
        <v>Unallocated</v>
      </c>
      <c r="AU250" s="121" t="str">
        <f t="shared" si="29"/>
        <v/>
      </c>
    </row>
    <row r="251" spans="1:47" x14ac:dyDescent="0.25">
      <c r="A251" s="217" t="s">
        <v>63</v>
      </c>
      <c r="B251" s="217" t="s">
        <v>276</v>
      </c>
      <c r="C251" s="123" t="s">
        <v>512</v>
      </c>
      <c r="D251" s="218">
        <f>S251/Config!A$40</f>
        <v>3355003.760355866</v>
      </c>
      <c r="E251" s="219">
        <f>T251/Config!B$40</f>
        <v>2255634.3406737498</v>
      </c>
      <c r="F251" s="219">
        <f>U251/Config!C$40</f>
        <v>1196036.0597125015</v>
      </c>
      <c r="G251" s="219">
        <f>V251/Config!D$40</f>
        <v>5533394.2555</v>
      </c>
      <c r="H251" s="219">
        <f>W251/Config!E$40</f>
        <v>4598385</v>
      </c>
      <c r="I251" s="220">
        <v>4375000</v>
      </c>
      <c r="J251" s="220">
        <v>4500000</v>
      </c>
      <c r="K251" s="220">
        <v>4500000</v>
      </c>
      <c r="L251" s="220">
        <v>4500000</v>
      </c>
      <c r="M251" s="220">
        <v>4500000</v>
      </c>
      <c r="N251" s="220">
        <v>4750000</v>
      </c>
      <c r="O251" s="220">
        <v>4750000</v>
      </c>
      <c r="P251" s="220">
        <v>4750000</v>
      </c>
      <c r="Q251" s="220">
        <v>4750000</v>
      </c>
      <c r="R251" s="221">
        <v>4750000</v>
      </c>
      <c r="S251" s="222">
        <v>3039467.82</v>
      </c>
      <c r="T251" s="223">
        <v>2094580.72</v>
      </c>
      <c r="U251" s="223">
        <v>1138404.3400000015</v>
      </c>
      <c r="V251" s="223">
        <v>5398433.4200000009</v>
      </c>
      <c r="W251" s="223">
        <v>4598385</v>
      </c>
      <c r="X251" s="224">
        <f>I251*Config!F$40</f>
        <v>4484375</v>
      </c>
      <c r="Y251" s="224">
        <f>J251*Config!G$40</f>
        <v>4727812.5</v>
      </c>
      <c r="Z251" s="224">
        <f>K251*Config!H$40</f>
        <v>4846007.8124999991</v>
      </c>
      <c r="AA251" s="224">
        <f>L251*Config!I$40</f>
        <v>4967158.0078124991</v>
      </c>
      <c r="AB251" s="224">
        <f>M251*Config!J$40</f>
        <v>5091336.9580078106</v>
      </c>
      <c r="AC251" s="224">
        <f>N251*Config!K$40</f>
        <v>5508543.7365112286</v>
      </c>
      <c r="AD251" s="224">
        <f>O251*Config!L$40</f>
        <v>5646257.3299240097</v>
      </c>
      <c r="AE251" s="224">
        <f>P251*Config!M$40</f>
        <v>5787413.7631721087</v>
      </c>
      <c r="AF251" s="224">
        <f>Q251*Config!N$40</f>
        <v>5932099.1072514104</v>
      </c>
      <c r="AG251" s="225">
        <f>R251*Config!O$40</f>
        <v>6080401.5849326961</v>
      </c>
      <c r="AH251" s="226">
        <f t="shared" si="23"/>
        <v>22375000</v>
      </c>
      <c r="AI251" s="220">
        <f t="shared" si="24"/>
        <v>46125000</v>
      </c>
      <c r="AJ251" s="224">
        <f t="shared" si="25"/>
        <v>24116690.278320313</v>
      </c>
      <c r="AK251" s="225">
        <f t="shared" si="26"/>
        <v>53071405.800111771</v>
      </c>
      <c r="AL251" s="227">
        <f>IF(OR(SUM(X251:AG251)&lt;&gt;0,A251="EH"),INDEX(CASH!$B:$B,MATCH(A251,CASH!$A:$A,0)),"")</f>
        <v>240</v>
      </c>
      <c r="AM251" s="122">
        <f>AL251*VLOOKUP(C251,Config!$A$3:$C$9,3,FALSE)</f>
        <v>3600</v>
      </c>
      <c r="AN251" s="228">
        <f t="shared" si="27"/>
        <v>0.42422542822249787</v>
      </c>
      <c r="AO251" s="122" t="str">
        <f>IF(ISERROR(VLOOKUP(A251,Config!$A$12:$A$32,1,FALSE)),LEFT(A251,2),"PRL")</f>
        <v>PS</v>
      </c>
      <c r="AP251" s="122" t="str">
        <f t="shared" si="28"/>
        <v>PS008s</v>
      </c>
      <c r="AQ251" s="163" t="s">
        <v>882</v>
      </c>
      <c r="AR251" s="229" t="s">
        <v>781</v>
      </c>
      <c r="AS251" s="367" t="str">
        <f>IF(ISERROR(VLOOKUP($A251,'RAB Cat Lookup'!$B$4:$E$351,2,FALSE))=TRUE,"Unallocated",VLOOKUP($A251,'RAB Cat Lookup'!$B$4:$E$351,2,FALSE))</f>
        <v>Std</v>
      </c>
      <c r="AT251" s="367" t="str">
        <f>IF(ISERROR(VLOOKUP($A251,'RAB Cat Lookup'!$B$4:$E$351,4,FALSE))=TRUE,"Unallocated",VLOOKUP($A251,'RAB Cat Lookup'!$B$4:$E$351,4,FALSE))</f>
        <v>Substations</v>
      </c>
      <c r="AU251" s="121" t="str">
        <f t="shared" si="29"/>
        <v/>
      </c>
    </row>
    <row r="252" spans="1:47" x14ac:dyDescent="0.25">
      <c r="A252" s="217" t="s">
        <v>64</v>
      </c>
      <c r="B252" s="217" t="s">
        <v>467</v>
      </c>
      <c r="C252" s="123" t="s">
        <v>512</v>
      </c>
      <c r="D252" s="218">
        <f>S252/Config!A$40</f>
        <v>683558.57303559757</v>
      </c>
      <c r="E252" s="219">
        <f>T252/Config!B$40</f>
        <v>1220098.3079214059</v>
      </c>
      <c r="F252" s="219">
        <f>U252/Config!C$40</f>
        <v>205824.4871937501</v>
      </c>
      <c r="G252" s="219">
        <f>V252/Config!D$40</f>
        <v>0</v>
      </c>
      <c r="H252" s="219">
        <f>W252/Config!E$40</f>
        <v>0</v>
      </c>
      <c r="I252" s="220">
        <v>0</v>
      </c>
      <c r="J252" s="220">
        <v>0</v>
      </c>
      <c r="K252" s="220">
        <v>0</v>
      </c>
      <c r="L252" s="220">
        <v>0</v>
      </c>
      <c r="M252" s="220">
        <v>0</v>
      </c>
      <c r="N252" s="220">
        <v>0</v>
      </c>
      <c r="O252" s="220">
        <v>0</v>
      </c>
      <c r="P252" s="220">
        <v>0</v>
      </c>
      <c r="Q252" s="220">
        <v>0</v>
      </c>
      <c r="R252" s="221">
        <v>0</v>
      </c>
      <c r="S252" s="222">
        <v>619270.33000000007</v>
      </c>
      <c r="T252" s="223">
        <v>1132982.5699999998</v>
      </c>
      <c r="U252" s="223">
        <v>195906.71000000011</v>
      </c>
      <c r="V252" s="223">
        <v>0</v>
      </c>
      <c r="W252" s="223">
        <v>0</v>
      </c>
      <c r="X252" s="224">
        <f>I252*Config!F$40</f>
        <v>0</v>
      </c>
      <c r="Y252" s="224">
        <f>J252*Config!G$40</f>
        <v>0</v>
      </c>
      <c r="Z252" s="224">
        <f>K252*Config!H$40</f>
        <v>0</v>
      </c>
      <c r="AA252" s="224">
        <f>L252*Config!I$40</f>
        <v>0</v>
      </c>
      <c r="AB252" s="224">
        <f>M252*Config!J$40</f>
        <v>0</v>
      </c>
      <c r="AC252" s="224">
        <f>N252*Config!K$40</f>
        <v>0</v>
      </c>
      <c r="AD252" s="224">
        <f>O252*Config!L$40</f>
        <v>0</v>
      </c>
      <c r="AE252" s="224">
        <f>P252*Config!M$40</f>
        <v>0</v>
      </c>
      <c r="AF252" s="224">
        <f>Q252*Config!N$40</f>
        <v>0</v>
      </c>
      <c r="AG252" s="225">
        <f>R252*Config!O$40</f>
        <v>0</v>
      </c>
      <c r="AH252" s="226">
        <f t="shared" si="23"/>
        <v>0</v>
      </c>
      <c r="AI252" s="220">
        <f t="shared" si="24"/>
        <v>0</v>
      </c>
      <c r="AJ252" s="224">
        <f t="shared" si="25"/>
        <v>0</v>
      </c>
      <c r="AK252" s="225">
        <f t="shared" si="26"/>
        <v>0</v>
      </c>
      <c r="AL252" s="227" t="str">
        <f>IF(OR(SUM(X252:AG252)&lt;&gt;0,A252="EH"),INDEX(CASH!$B:$B,MATCH(A252,CASH!$A:$A,0)),"")</f>
        <v/>
      </c>
      <c r="AM252" s="230">
        <v>2850</v>
      </c>
      <c r="AN252" s="228">
        <f t="shared" si="27"/>
        <v>0.65710886224375653</v>
      </c>
      <c r="AO252" s="122" t="str">
        <f>IF(ISERROR(VLOOKUP(A252,Config!$A$12:$A$32,1,FALSE)),LEFT(A252,2),"PRL")</f>
        <v>PS</v>
      </c>
      <c r="AP252" s="122" t="str">
        <f t="shared" si="28"/>
        <v>PS009s</v>
      </c>
      <c r="AQ252" s="163" t="s">
        <v>882</v>
      </c>
      <c r="AR252" s="229" t="s">
        <v>781</v>
      </c>
      <c r="AS252" s="367" t="str">
        <f>IF(ISERROR(VLOOKUP($A252,'RAB Cat Lookup'!$B$4:$E$351,2,FALSE))=TRUE,"Unallocated",VLOOKUP($A252,'RAB Cat Lookup'!$B$4:$E$351,2,FALSE))</f>
        <v>Std</v>
      </c>
      <c r="AT252" s="367" t="str">
        <f>IF(ISERROR(VLOOKUP($A252,'RAB Cat Lookup'!$B$4:$E$351,4,FALSE))=TRUE,"Unallocated",VLOOKUP($A252,'RAB Cat Lookup'!$B$4:$E$351,4,FALSE))</f>
        <v>Substations</v>
      </c>
      <c r="AU252" s="121" t="str">
        <f t="shared" si="29"/>
        <v/>
      </c>
    </row>
    <row r="253" spans="1:47" x14ac:dyDescent="0.25">
      <c r="A253" s="217" t="s">
        <v>65</v>
      </c>
      <c r="B253" s="217" t="s">
        <v>277</v>
      </c>
      <c r="C253" s="123" t="s">
        <v>512</v>
      </c>
      <c r="D253" s="218">
        <f>S253/Config!A$40</f>
        <v>1255085.270402699</v>
      </c>
      <c r="E253" s="219">
        <f>T253/Config!B$40</f>
        <v>599963.89557062485</v>
      </c>
      <c r="F253" s="219">
        <f>U253/Config!C$40</f>
        <v>100702.19612499999</v>
      </c>
      <c r="G253" s="219">
        <f>V253/Config!D$40</f>
        <v>185269.49825000003</v>
      </c>
      <c r="H253" s="219">
        <f>W253/Config!E$40</f>
        <v>0</v>
      </c>
      <c r="I253" s="220">
        <v>0</v>
      </c>
      <c r="J253" s="220">
        <v>0</v>
      </c>
      <c r="K253" s="220">
        <v>0</v>
      </c>
      <c r="L253" s="220">
        <v>0</v>
      </c>
      <c r="M253" s="220">
        <v>0</v>
      </c>
      <c r="N253" s="220">
        <v>0</v>
      </c>
      <c r="O253" s="220">
        <v>0</v>
      </c>
      <c r="P253" s="220">
        <v>0</v>
      </c>
      <c r="Q253" s="220">
        <v>0</v>
      </c>
      <c r="R253" s="221">
        <v>0</v>
      </c>
      <c r="S253" s="222">
        <v>1137045.31</v>
      </c>
      <c r="T253" s="223">
        <v>557126.12</v>
      </c>
      <c r="U253" s="223">
        <v>95849.799999999988</v>
      </c>
      <c r="V253" s="223">
        <v>180750.73000000004</v>
      </c>
      <c r="W253" s="223">
        <v>0</v>
      </c>
      <c r="X253" s="224">
        <f>I253*Config!F$40</f>
        <v>0</v>
      </c>
      <c r="Y253" s="224">
        <f>J253*Config!G$40</f>
        <v>0</v>
      </c>
      <c r="Z253" s="224">
        <f>K253*Config!H$40</f>
        <v>0</v>
      </c>
      <c r="AA253" s="224">
        <f>L253*Config!I$40</f>
        <v>0</v>
      </c>
      <c r="AB253" s="224">
        <f>M253*Config!J$40</f>
        <v>0</v>
      </c>
      <c r="AC253" s="224">
        <f>N253*Config!K$40</f>
        <v>0</v>
      </c>
      <c r="AD253" s="224">
        <f>O253*Config!L$40</f>
        <v>0</v>
      </c>
      <c r="AE253" s="224">
        <f>P253*Config!M$40</f>
        <v>0</v>
      </c>
      <c r="AF253" s="224">
        <f>Q253*Config!N$40</f>
        <v>0</v>
      </c>
      <c r="AG253" s="225">
        <f>R253*Config!O$40</f>
        <v>0</v>
      </c>
      <c r="AH253" s="226">
        <f t="shared" si="23"/>
        <v>0</v>
      </c>
      <c r="AI253" s="220">
        <f t="shared" si="24"/>
        <v>0</v>
      </c>
      <c r="AJ253" s="224">
        <f t="shared" si="25"/>
        <v>0</v>
      </c>
      <c r="AK253" s="225">
        <f t="shared" si="26"/>
        <v>0</v>
      </c>
      <c r="AL253" s="227" t="str">
        <f>IF(OR(SUM(X253:AG253)&lt;&gt;0,A253="EH"),INDEX(CASH!$B:$B,MATCH(A253,CASH!$A:$A,0)),"")</f>
        <v/>
      </c>
      <c r="AM253" s="230">
        <v>2550</v>
      </c>
      <c r="AN253" s="228">
        <f t="shared" si="27"/>
        <v>0.682557746962834</v>
      </c>
      <c r="AO253" s="122" t="str">
        <f>IF(ISERROR(VLOOKUP(A253,Config!$A$12:$A$32,1,FALSE)),LEFT(A253,2),"PRL")</f>
        <v>PS</v>
      </c>
      <c r="AP253" s="122" t="str">
        <f t="shared" si="28"/>
        <v>PS010s</v>
      </c>
      <c r="AQ253" s="163" t="s">
        <v>882</v>
      </c>
      <c r="AR253" s="229" t="s">
        <v>781</v>
      </c>
      <c r="AS253" s="367" t="str">
        <f>IF(ISERROR(VLOOKUP($A253,'RAB Cat Lookup'!$B$4:$E$351,2,FALSE))=TRUE,"Unallocated",VLOOKUP($A253,'RAB Cat Lookup'!$B$4:$E$351,2,FALSE))</f>
        <v>Std</v>
      </c>
      <c r="AT253" s="367" t="str">
        <f>IF(ISERROR(VLOOKUP($A253,'RAB Cat Lookup'!$B$4:$E$351,4,FALSE))=TRUE,"Unallocated",VLOOKUP($A253,'RAB Cat Lookup'!$B$4:$E$351,4,FALSE))</f>
        <v>Substations</v>
      </c>
      <c r="AU253" s="121" t="str">
        <f t="shared" si="29"/>
        <v/>
      </c>
    </row>
    <row r="254" spans="1:47" x14ac:dyDescent="0.25">
      <c r="A254" s="217" t="s">
        <v>66</v>
      </c>
      <c r="B254" s="217" t="s">
        <v>278</v>
      </c>
      <c r="C254" s="123" t="s">
        <v>512</v>
      </c>
      <c r="D254" s="218">
        <f>S254/Config!A$40</f>
        <v>347959.606640246</v>
      </c>
      <c r="E254" s="219">
        <f>T254/Config!B$40</f>
        <v>188032.87827531248</v>
      </c>
      <c r="F254" s="219">
        <f>U254/Config!C$40</f>
        <v>16674.721525000001</v>
      </c>
      <c r="G254" s="219">
        <f>V254/Config!D$40</f>
        <v>703542.01125000021</v>
      </c>
      <c r="H254" s="219">
        <f>W254/Config!E$40</f>
        <v>1259449.92</v>
      </c>
      <c r="I254" s="220">
        <v>700000</v>
      </c>
      <c r="J254" s="220">
        <v>700000</v>
      </c>
      <c r="K254" s="220">
        <v>700000</v>
      </c>
      <c r="L254" s="220">
        <v>700000</v>
      </c>
      <c r="M254" s="220">
        <v>700000</v>
      </c>
      <c r="N254" s="220">
        <v>700000</v>
      </c>
      <c r="O254" s="220">
        <v>700000</v>
      </c>
      <c r="P254" s="220">
        <v>700000</v>
      </c>
      <c r="Q254" s="220">
        <v>700000</v>
      </c>
      <c r="R254" s="221">
        <v>700000</v>
      </c>
      <c r="S254" s="222">
        <v>315234.23</v>
      </c>
      <c r="T254" s="223">
        <v>174607.22</v>
      </c>
      <c r="U254" s="223">
        <v>15871.24</v>
      </c>
      <c r="V254" s="223">
        <v>686382.4500000003</v>
      </c>
      <c r="W254" s="223">
        <v>1259449.92</v>
      </c>
      <c r="X254" s="224">
        <f>I254*Config!F$40</f>
        <v>717499.99999999988</v>
      </c>
      <c r="Y254" s="224">
        <f>J254*Config!G$40</f>
        <v>735437.5</v>
      </c>
      <c r="Z254" s="224">
        <f>K254*Config!H$40</f>
        <v>753823.43749999988</v>
      </c>
      <c r="AA254" s="224">
        <f>L254*Config!I$40</f>
        <v>772669.02343749988</v>
      </c>
      <c r="AB254" s="224">
        <f>M254*Config!J$40</f>
        <v>791985.74902343727</v>
      </c>
      <c r="AC254" s="224">
        <f>N254*Config!K$40</f>
        <v>811785.39274902316</v>
      </c>
      <c r="AD254" s="224">
        <f>O254*Config!L$40</f>
        <v>832080.0275677488</v>
      </c>
      <c r="AE254" s="224">
        <f>P254*Config!M$40</f>
        <v>852882.0282569424</v>
      </c>
      <c r="AF254" s="224">
        <f>Q254*Config!N$40</f>
        <v>874204.07896336576</v>
      </c>
      <c r="AG254" s="225">
        <f>R254*Config!O$40</f>
        <v>896059.18093744991</v>
      </c>
      <c r="AH254" s="226">
        <f t="shared" si="23"/>
        <v>3500000</v>
      </c>
      <c r="AI254" s="220">
        <f t="shared" si="24"/>
        <v>7000000</v>
      </c>
      <c r="AJ254" s="224">
        <f t="shared" si="25"/>
        <v>3771415.7099609375</v>
      </c>
      <c r="AK254" s="225">
        <f t="shared" si="26"/>
        <v>8038426.4184354674</v>
      </c>
      <c r="AL254" s="227">
        <f>IF(OR(SUM(X254:AG254)&lt;&gt;0,A254="EH"),INDEX(CASH!$B:$B,MATCH(A254,CASH!$A:$A,0)),"")</f>
        <v>150</v>
      </c>
      <c r="AM254" s="122">
        <f>AL254*VLOOKUP(C254,Config!$A$3:$C$9,3,FALSE)</f>
        <v>2250</v>
      </c>
      <c r="AN254" s="228">
        <f t="shared" si="27"/>
        <v>0.70421301635901934</v>
      </c>
      <c r="AO254" s="122" t="str">
        <f>IF(ISERROR(VLOOKUP(A254,Config!$A$12:$A$32,1,FALSE)),LEFT(A254,2),"PRL")</f>
        <v>PS</v>
      </c>
      <c r="AP254" s="122" t="str">
        <f t="shared" si="28"/>
        <v>PS011s</v>
      </c>
      <c r="AQ254" s="163" t="s">
        <v>882</v>
      </c>
      <c r="AR254" s="229" t="s">
        <v>781</v>
      </c>
      <c r="AS254" s="367" t="str">
        <f>IF(ISERROR(VLOOKUP($A254,'RAB Cat Lookup'!$B$4:$E$351,2,FALSE))=TRUE,"Unallocated",VLOOKUP($A254,'RAB Cat Lookup'!$B$4:$E$351,2,FALSE))</f>
        <v>Std</v>
      </c>
      <c r="AT254" s="367" t="str">
        <f>IF(ISERROR(VLOOKUP($A254,'RAB Cat Lookup'!$B$4:$E$351,4,FALSE))=TRUE,"Unallocated",VLOOKUP($A254,'RAB Cat Lookup'!$B$4:$E$351,4,FALSE))</f>
        <v>Substations</v>
      </c>
      <c r="AU254" s="121" t="str">
        <f t="shared" si="29"/>
        <v/>
      </c>
    </row>
    <row r="255" spans="1:47" x14ac:dyDescent="0.25">
      <c r="A255" s="217" t="s">
        <v>177</v>
      </c>
      <c r="B255" s="217" t="s">
        <v>786</v>
      </c>
      <c r="C255" s="123" t="s">
        <v>512</v>
      </c>
      <c r="D255" s="218">
        <f>S255/Config!A$40</f>
        <v>17979.103048820307</v>
      </c>
      <c r="E255" s="219">
        <f>T255/Config!B$40</f>
        <v>703156.35819031252</v>
      </c>
      <c r="F255" s="219">
        <f>U255/Config!C$40</f>
        <v>3532415.8821812491</v>
      </c>
      <c r="G255" s="219">
        <f>V255/Config!D$40</f>
        <v>7009037.740000003</v>
      </c>
      <c r="H255" s="219">
        <f>W255/Config!E$40</f>
        <v>2633018.75</v>
      </c>
      <c r="I255" s="220">
        <v>3100000</v>
      </c>
      <c r="J255" s="220">
        <v>0</v>
      </c>
      <c r="K255" s="220">
        <v>0</v>
      </c>
      <c r="L255" s="220">
        <v>0</v>
      </c>
      <c r="M255" s="220">
        <v>0</v>
      </c>
      <c r="N255" s="220">
        <v>0</v>
      </c>
      <c r="O255" s="220">
        <v>0</v>
      </c>
      <c r="P255" s="220">
        <v>0</v>
      </c>
      <c r="Q255" s="220">
        <v>0</v>
      </c>
      <c r="R255" s="221">
        <v>0</v>
      </c>
      <c r="S255" s="222">
        <v>16288.18</v>
      </c>
      <c r="T255" s="223">
        <v>652950.58000000007</v>
      </c>
      <c r="U255" s="223">
        <v>3362204.2899999991</v>
      </c>
      <c r="V255" s="223">
        <v>6838085.6000000034</v>
      </c>
      <c r="W255" s="223">
        <v>2633018.75</v>
      </c>
      <c r="X255" s="224">
        <f>I255*Config!F$40</f>
        <v>3177499.9999999995</v>
      </c>
      <c r="Y255" s="224">
        <f>J255*Config!G$40</f>
        <v>0</v>
      </c>
      <c r="Z255" s="224">
        <f>K255*Config!H$40</f>
        <v>0</v>
      </c>
      <c r="AA255" s="224">
        <f>L255*Config!I$40</f>
        <v>0</v>
      </c>
      <c r="AB255" s="224">
        <f>M255*Config!J$40</f>
        <v>0</v>
      </c>
      <c r="AC255" s="224">
        <f>N255*Config!K$40</f>
        <v>0</v>
      </c>
      <c r="AD255" s="224">
        <f>O255*Config!L$40</f>
        <v>0</v>
      </c>
      <c r="AE255" s="224">
        <f>P255*Config!M$40</f>
        <v>0</v>
      </c>
      <c r="AF255" s="224">
        <f>Q255*Config!N$40</f>
        <v>0</v>
      </c>
      <c r="AG255" s="225">
        <f>R255*Config!O$40</f>
        <v>0</v>
      </c>
      <c r="AH255" s="226">
        <f t="shared" si="23"/>
        <v>3100000</v>
      </c>
      <c r="AI255" s="220">
        <f t="shared" si="24"/>
        <v>3100000</v>
      </c>
      <c r="AJ255" s="224">
        <f t="shared" si="25"/>
        <v>3177499.9999999995</v>
      </c>
      <c r="AK255" s="225">
        <f t="shared" si="26"/>
        <v>3177499.9999999995</v>
      </c>
      <c r="AL255" s="227">
        <f>IF(OR(SUM(X255:AG255)&lt;&gt;0,A255="EH"),INDEX(CASH!$B:$B,MATCH(A255,CASH!$A:$A,0)),"")</f>
        <v>310</v>
      </c>
      <c r="AM255" s="122">
        <f>AL255*VLOOKUP(C255,Config!$A$3:$C$9,3,FALSE)</f>
        <v>4650</v>
      </c>
      <c r="AN255" s="228">
        <f t="shared" si="27"/>
        <v>0.2087661061020025</v>
      </c>
      <c r="AO255" s="122" t="str">
        <f>IF(ISERROR(VLOOKUP(A255,Config!$A$12:$A$32,1,FALSE)),LEFT(A255,2),"PRL")</f>
        <v>PS</v>
      </c>
      <c r="AP255" s="122" t="str">
        <f t="shared" si="28"/>
        <v>PS012s</v>
      </c>
      <c r="AQ255" s="163" t="s">
        <v>882</v>
      </c>
      <c r="AR255" s="229" t="s">
        <v>781</v>
      </c>
      <c r="AS255" s="367" t="str">
        <f>IF(ISERROR(VLOOKUP($A255,'RAB Cat Lookup'!$B$4:$E$351,2,FALSE))=TRUE,"Unallocated",VLOOKUP($A255,'RAB Cat Lookup'!$B$4:$E$351,2,FALSE))</f>
        <v>Std</v>
      </c>
      <c r="AT255" s="367" t="str">
        <f>IF(ISERROR(VLOOKUP($A255,'RAB Cat Lookup'!$B$4:$E$351,4,FALSE))=TRUE,"Unallocated",VLOOKUP($A255,'RAB Cat Lookup'!$B$4:$E$351,4,FALSE))</f>
        <v>Substations</v>
      </c>
      <c r="AU255" s="121" t="str">
        <f t="shared" si="29"/>
        <v/>
      </c>
    </row>
    <row r="256" spans="1:47" x14ac:dyDescent="0.25">
      <c r="A256" s="217" t="s">
        <v>814</v>
      </c>
      <c r="B256" s="217" t="s">
        <v>832</v>
      </c>
      <c r="C256" s="123" t="s">
        <v>512</v>
      </c>
      <c r="D256" s="218">
        <f>S256/Config!A$40</f>
        <v>0</v>
      </c>
      <c r="E256" s="219">
        <f>T256/Config!B$40</f>
        <v>0</v>
      </c>
      <c r="F256" s="219">
        <f>U256/Config!C$40</f>
        <v>0</v>
      </c>
      <c r="G256" s="219">
        <f>V256/Config!D$40</f>
        <v>0</v>
      </c>
      <c r="H256" s="219">
        <f>W256/Config!E$40</f>
        <v>0</v>
      </c>
      <c r="I256" s="220">
        <v>0</v>
      </c>
      <c r="J256" s="220">
        <v>330000</v>
      </c>
      <c r="K256" s="220">
        <v>330000</v>
      </c>
      <c r="L256" s="220">
        <v>330000</v>
      </c>
      <c r="M256" s="220">
        <v>330000</v>
      </c>
      <c r="N256" s="220">
        <v>330000</v>
      </c>
      <c r="O256" s="220">
        <v>330000</v>
      </c>
      <c r="P256" s="220">
        <v>330000</v>
      </c>
      <c r="Q256" s="220">
        <v>330000</v>
      </c>
      <c r="R256" s="221">
        <v>330000</v>
      </c>
      <c r="S256" s="222">
        <v>0</v>
      </c>
      <c r="T256" s="223">
        <v>0</v>
      </c>
      <c r="U256" s="223">
        <v>0</v>
      </c>
      <c r="V256" s="223">
        <v>0</v>
      </c>
      <c r="W256" s="223">
        <v>0</v>
      </c>
      <c r="X256" s="224">
        <f>I256*Config!F$40</f>
        <v>0</v>
      </c>
      <c r="Y256" s="224">
        <f>J256*Config!G$40</f>
        <v>346706.25</v>
      </c>
      <c r="Z256" s="224">
        <f>K256*Config!H$40</f>
        <v>355373.90624999994</v>
      </c>
      <c r="AA256" s="224">
        <f>L256*Config!I$40</f>
        <v>364258.25390624994</v>
      </c>
      <c r="AB256" s="224">
        <f>M256*Config!J$40</f>
        <v>373364.71025390615</v>
      </c>
      <c r="AC256" s="224">
        <f>N256*Config!K$40</f>
        <v>382698.82801025378</v>
      </c>
      <c r="AD256" s="224">
        <f>O256*Config!L$40</f>
        <v>392266.29871051013</v>
      </c>
      <c r="AE256" s="224">
        <f>P256*Config!M$40</f>
        <v>402072.95617827284</v>
      </c>
      <c r="AF256" s="224">
        <f>Q256*Config!N$40</f>
        <v>412124.78008272959</v>
      </c>
      <c r="AG256" s="225">
        <f>R256*Config!O$40</f>
        <v>422427.89958479785</v>
      </c>
      <c r="AH256" s="226">
        <f t="shared" si="23"/>
        <v>1320000</v>
      </c>
      <c r="AI256" s="220">
        <f t="shared" si="24"/>
        <v>2970000</v>
      </c>
      <c r="AJ256" s="224">
        <f t="shared" si="25"/>
        <v>1439703.1204101562</v>
      </c>
      <c r="AK256" s="225">
        <f t="shared" si="26"/>
        <v>3451293.8829767206</v>
      </c>
      <c r="AL256" s="227">
        <f>IF(OR(SUM(X256:AG256)&lt;&gt;0,A256="EH"),INDEX(CASH!$B:$B,MATCH(A256,CASH!$A:$A,0)),"")</f>
        <v>240</v>
      </c>
      <c r="AM256" s="122">
        <f>AL256*VLOOKUP(C256,Config!$A$3:$C$9,3,FALSE)</f>
        <v>3600</v>
      </c>
      <c r="AN256" s="228">
        <f t="shared" si="27"/>
        <v>0.42422542822249787</v>
      </c>
      <c r="AO256" s="122" t="str">
        <f>IF(ISERROR(VLOOKUP(A256,Config!$A$12:$A$32,1,FALSE)),LEFT(A256,2),"PRL")</f>
        <v>PS</v>
      </c>
      <c r="AP256" s="122" t="str">
        <f t="shared" si="28"/>
        <v>PS013s</v>
      </c>
      <c r="AQ256" s="163" t="s">
        <v>882</v>
      </c>
      <c r="AR256" s="229" t="s">
        <v>781</v>
      </c>
      <c r="AS256" s="367" t="str">
        <f>IF(ISERROR(VLOOKUP($A256,'RAB Cat Lookup'!$B$4:$E$351,2,FALSE))=TRUE,"Unallocated",VLOOKUP($A256,'RAB Cat Lookup'!$B$4:$E$351,2,FALSE))</f>
        <v>Std</v>
      </c>
      <c r="AT256" s="367" t="str">
        <f>IF(ISERROR(VLOOKUP($A256,'RAB Cat Lookup'!$B$4:$E$351,4,FALSE))=TRUE,"Unallocated",VLOOKUP($A256,'RAB Cat Lookup'!$B$4:$E$351,4,FALSE))</f>
        <v>Substations</v>
      </c>
      <c r="AU256" s="121" t="str">
        <f t="shared" si="29"/>
        <v/>
      </c>
    </row>
    <row r="257" spans="1:47" x14ac:dyDescent="0.25">
      <c r="A257" s="217" t="s">
        <v>815</v>
      </c>
      <c r="B257" s="217" t="s">
        <v>833</v>
      </c>
      <c r="C257" s="123" t="s">
        <v>512</v>
      </c>
      <c r="D257" s="218">
        <f>S257/Config!A$40</f>
        <v>0</v>
      </c>
      <c r="E257" s="219">
        <f>T257/Config!B$40</f>
        <v>0</v>
      </c>
      <c r="F257" s="219">
        <f>U257/Config!C$40</f>
        <v>0</v>
      </c>
      <c r="G257" s="219">
        <f>V257/Config!D$40</f>
        <v>82613.565000000017</v>
      </c>
      <c r="H257" s="219">
        <f>W257/Config!E$40</f>
        <v>313232.73</v>
      </c>
      <c r="I257" s="220">
        <v>550000</v>
      </c>
      <c r="J257" s="220">
        <v>550000</v>
      </c>
      <c r="K257" s="220">
        <v>0</v>
      </c>
      <c r="L257" s="220">
        <v>0</v>
      </c>
      <c r="M257" s="220">
        <v>0</v>
      </c>
      <c r="N257" s="220">
        <v>0</v>
      </c>
      <c r="O257" s="220">
        <v>0</v>
      </c>
      <c r="P257" s="220">
        <v>0</v>
      </c>
      <c r="Q257" s="220">
        <v>0</v>
      </c>
      <c r="R257" s="221">
        <v>0</v>
      </c>
      <c r="S257" s="222">
        <v>0</v>
      </c>
      <c r="T257" s="223">
        <v>0</v>
      </c>
      <c r="U257" s="223">
        <v>0</v>
      </c>
      <c r="V257" s="223">
        <v>80598.60000000002</v>
      </c>
      <c r="W257" s="223">
        <v>313232.73</v>
      </c>
      <c r="X257" s="224">
        <f>I257*Config!F$40</f>
        <v>563750</v>
      </c>
      <c r="Y257" s="224">
        <f>J257*Config!G$40</f>
        <v>577843.75</v>
      </c>
      <c r="Z257" s="224">
        <f>K257*Config!H$40</f>
        <v>0</v>
      </c>
      <c r="AA257" s="224">
        <f>L257*Config!I$40</f>
        <v>0</v>
      </c>
      <c r="AB257" s="224">
        <f>M257*Config!J$40</f>
        <v>0</v>
      </c>
      <c r="AC257" s="224">
        <f>N257*Config!K$40</f>
        <v>0</v>
      </c>
      <c r="AD257" s="224">
        <f>O257*Config!L$40</f>
        <v>0</v>
      </c>
      <c r="AE257" s="224">
        <f>P257*Config!M$40</f>
        <v>0</v>
      </c>
      <c r="AF257" s="224">
        <f>Q257*Config!N$40</f>
        <v>0</v>
      </c>
      <c r="AG257" s="225">
        <f>R257*Config!O$40</f>
        <v>0</v>
      </c>
      <c r="AH257" s="226">
        <f t="shared" si="23"/>
        <v>1100000</v>
      </c>
      <c r="AI257" s="220">
        <f t="shared" si="24"/>
        <v>1100000</v>
      </c>
      <c r="AJ257" s="224">
        <f t="shared" si="25"/>
        <v>1141593.75</v>
      </c>
      <c r="AK257" s="225">
        <f t="shared" si="26"/>
        <v>1141593.75</v>
      </c>
      <c r="AL257" s="227">
        <f>IF(OR(SUM(X257:AG257)&lt;&gt;0,A257="EH"),INDEX(CASH!$B:$B,MATCH(A257,CASH!$A:$A,0)),"")</f>
        <v>170</v>
      </c>
      <c r="AM257" s="122">
        <f>AL257*VLOOKUP(C257,Config!$A$3:$C$9,3,FALSE)</f>
        <v>2550</v>
      </c>
      <c r="AN257" s="228">
        <f t="shared" si="27"/>
        <v>0.682557746962834</v>
      </c>
      <c r="AO257" s="122" t="str">
        <f>IF(ISERROR(VLOOKUP(A257,Config!$A$12:$A$32,1,FALSE)),LEFT(A257,2),"PRL")</f>
        <v>PS</v>
      </c>
      <c r="AP257" s="122" t="str">
        <f t="shared" si="28"/>
        <v>PS014s</v>
      </c>
      <c r="AQ257" s="163" t="s">
        <v>882</v>
      </c>
      <c r="AR257" s="229" t="s">
        <v>781</v>
      </c>
      <c r="AS257" s="367" t="str">
        <f>IF(ISERROR(VLOOKUP($A257,'RAB Cat Lookup'!$B$4:$E$351,2,FALSE))=TRUE,"Unallocated",VLOOKUP($A257,'RAB Cat Lookup'!$B$4:$E$351,2,FALSE))</f>
        <v>Std</v>
      </c>
      <c r="AT257" s="367" t="str">
        <f>IF(ISERROR(VLOOKUP($A257,'RAB Cat Lookup'!$B$4:$E$351,4,FALSE))=TRUE,"Unallocated",VLOOKUP($A257,'RAB Cat Lookup'!$B$4:$E$351,4,FALSE))</f>
        <v>Substations</v>
      </c>
      <c r="AU257" s="121" t="str">
        <f t="shared" si="29"/>
        <v/>
      </c>
    </row>
    <row r="258" spans="1:47" x14ac:dyDescent="0.25">
      <c r="A258" s="217" t="s">
        <v>924</v>
      </c>
      <c r="B258" s="217" t="s">
        <v>925</v>
      </c>
      <c r="C258" s="123" t="s">
        <v>512</v>
      </c>
      <c r="D258" s="218">
        <f>S258/Config!A$40</f>
        <v>0</v>
      </c>
      <c r="E258" s="219">
        <f>T258/Config!B$40</f>
        <v>0</v>
      </c>
      <c r="F258" s="219">
        <f>U258/Config!C$40</f>
        <v>0</v>
      </c>
      <c r="G258" s="219">
        <f>V258/Config!D$40</f>
        <v>0</v>
      </c>
      <c r="H258" s="219">
        <f>W258/Config!E$40</f>
        <v>3685231.26</v>
      </c>
      <c r="I258" s="220">
        <v>4000000</v>
      </c>
      <c r="J258" s="220">
        <v>4000000</v>
      </c>
      <c r="K258" s="220">
        <v>4000000</v>
      </c>
      <c r="L258" s="220">
        <v>4000000</v>
      </c>
      <c r="M258" s="220">
        <v>4000000</v>
      </c>
      <c r="N258" s="220">
        <v>4000000</v>
      </c>
      <c r="O258" s="220">
        <v>4000000</v>
      </c>
      <c r="P258" s="220">
        <v>4000000</v>
      </c>
      <c r="Q258" s="220">
        <v>4000000</v>
      </c>
      <c r="R258" s="221">
        <v>4000000</v>
      </c>
      <c r="S258" s="222">
        <v>0</v>
      </c>
      <c r="T258" s="223">
        <v>0</v>
      </c>
      <c r="U258" s="223">
        <v>0</v>
      </c>
      <c r="V258" s="223">
        <v>0</v>
      </c>
      <c r="W258" s="223">
        <v>3685231.26</v>
      </c>
      <c r="X258" s="224">
        <f>I258*Config!F$40</f>
        <v>4099999.9999999995</v>
      </c>
      <c r="Y258" s="224">
        <f>J258*Config!G$40</f>
        <v>4202500</v>
      </c>
      <c r="Z258" s="224">
        <f>K258*Config!H$40</f>
        <v>4307562.4999999991</v>
      </c>
      <c r="AA258" s="224">
        <f>L258*Config!I$40</f>
        <v>4415251.5624999991</v>
      </c>
      <c r="AB258" s="224">
        <f>M258*Config!J$40</f>
        <v>4525632.8515624991</v>
      </c>
      <c r="AC258" s="224">
        <f>N258*Config!K$40</f>
        <v>4638773.6728515606</v>
      </c>
      <c r="AD258" s="224">
        <f>O258*Config!L$40</f>
        <v>4754743.0146728503</v>
      </c>
      <c r="AE258" s="224">
        <f>P258*Config!M$40</f>
        <v>4873611.5900396705</v>
      </c>
      <c r="AF258" s="224">
        <f>Q258*Config!N$40</f>
        <v>4995451.8797906619</v>
      </c>
      <c r="AG258" s="225">
        <f>R258*Config!O$40</f>
        <v>5120338.1767854281</v>
      </c>
      <c r="AH258" s="226">
        <f t="shared" ref="AH258:AH321" si="30">SUM(I258:M258)</f>
        <v>20000000</v>
      </c>
      <c r="AI258" s="220">
        <f t="shared" ref="AI258:AI321" si="31">SUM(I258:R258)</f>
        <v>40000000</v>
      </c>
      <c r="AJ258" s="224">
        <f t="shared" ref="AJ258:AJ321" si="32">SUM(X258:AB258)</f>
        <v>21550946.9140625</v>
      </c>
      <c r="AK258" s="225">
        <f t="shared" ref="AK258:AK321" si="33">SUM(X258:AG258)</f>
        <v>45933865.248202667</v>
      </c>
      <c r="AL258" s="227">
        <f>IF(OR(SUM(X258:AG258)&lt;&gt;0,A258="EH"),INDEX(CASH!$B:$B,MATCH(A258,CASH!$A:$A,0)),"")</f>
        <v>400</v>
      </c>
      <c r="AM258" s="122">
        <f>AL258*VLOOKUP(C258,Config!$A$3:$C$9,3,FALSE)</f>
        <v>6000</v>
      </c>
      <c r="AN258" s="228">
        <f t="shared" ref="AN258:AN321" si="34">SUMIF($AM$2:$AM$418,"&gt;="&amp;AM258,$AJ$2:$AJ$418)/SUM($AJ$2:$AJ$418)</f>
        <v>1.6627940240866043E-2</v>
      </c>
      <c r="AO258" s="122" t="str">
        <f>IF(ISERROR(VLOOKUP(A258,Config!$A$12:$A$32,1,FALSE)),LEFT(A258,2),"PRL")</f>
        <v>RC</v>
      </c>
      <c r="AP258" s="122" t="str">
        <f t="shared" ref="AP258:AP321" si="35">A258&amp;IF(LEFT(C258)="P",LOWER(MID(C258,11,1)),"")</f>
        <v>RCs</v>
      </c>
      <c r="AQ258" s="163" t="s">
        <v>179</v>
      </c>
      <c r="AR258" s="229" t="s">
        <v>781</v>
      </c>
      <c r="AS258" s="367" t="str">
        <f>IF(ISERROR(VLOOKUP($A258,'RAB Cat Lookup'!$B$4:$E$351,2,FALSE))=TRUE,"Unallocated",VLOOKUP($A258,'RAB Cat Lookup'!$B$4:$E$351,2,FALSE))</f>
        <v>Std</v>
      </c>
      <c r="AT258" s="367" t="str">
        <f>IF(ISERROR(VLOOKUP($A258,'RAB Cat Lookup'!$B$4:$E$351,4,FALSE))=TRUE,"Unallocated",VLOOKUP($A258,'RAB Cat Lookup'!$B$4:$E$351,4,FALSE))</f>
        <v>Distribution lines and cables</v>
      </c>
      <c r="AU258" s="121" t="str">
        <f t="shared" si="29"/>
        <v/>
      </c>
    </row>
    <row r="259" spans="1:47" x14ac:dyDescent="0.25">
      <c r="A259" s="217" t="s">
        <v>153</v>
      </c>
      <c r="B259" s="217" t="s">
        <v>343</v>
      </c>
      <c r="C259" s="123" t="s">
        <v>512</v>
      </c>
      <c r="D259" s="218">
        <f>S259/Config!A$40</f>
        <v>6307384.04216603</v>
      </c>
      <c r="E259" s="219">
        <f>T259/Config!B$40</f>
        <v>4721125.3511971869</v>
      </c>
      <c r="F259" s="219">
        <f>U259/Config!C$40</f>
        <v>2665383.5560250008</v>
      </c>
      <c r="G259" s="219">
        <f>V259/Config!D$40</f>
        <v>3560136.8562499988</v>
      </c>
      <c r="H259" s="219">
        <f>W259/Config!E$40</f>
        <v>359985.37</v>
      </c>
      <c r="I259" s="220">
        <v>0</v>
      </c>
      <c r="J259" s="220">
        <v>0</v>
      </c>
      <c r="K259" s="220">
        <v>0</v>
      </c>
      <c r="L259" s="220">
        <v>0</v>
      </c>
      <c r="M259" s="220">
        <v>0</v>
      </c>
      <c r="N259" s="220">
        <v>0</v>
      </c>
      <c r="O259" s="220">
        <v>0</v>
      </c>
      <c r="P259" s="220">
        <v>0</v>
      </c>
      <c r="Q259" s="220">
        <v>0</v>
      </c>
      <c r="R259" s="221">
        <v>0</v>
      </c>
      <c r="S259" s="222">
        <v>5714178.6400000006</v>
      </c>
      <c r="T259" s="223">
        <v>4384034.22</v>
      </c>
      <c r="U259" s="223">
        <v>2536950.4400000009</v>
      </c>
      <c r="V259" s="223">
        <v>3473304.2499999991</v>
      </c>
      <c r="W259" s="223">
        <v>359985.37</v>
      </c>
      <c r="X259" s="224">
        <f>I259*Config!F$40</f>
        <v>0</v>
      </c>
      <c r="Y259" s="224">
        <f>J259*Config!G$40</f>
        <v>0</v>
      </c>
      <c r="Z259" s="224">
        <f>K259*Config!H$40</f>
        <v>0</v>
      </c>
      <c r="AA259" s="224">
        <f>L259*Config!I$40</f>
        <v>0</v>
      </c>
      <c r="AB259" s="224">
        <f>M259*Config!J$40</f>
        <v>0</v>
      </c>
      <c r="AC259" s="224">
        <f>N259*Config!K$40</f>
        <v>0</v>
      </c>
      <c r="AD259" s="224">
        <f>O259*Config!L$40</f>
        <v>0</v>
      </c>
      <c r="AE259" s="224">
        <f>P259*Config!M$40</f>
        <v>0</v>
      </c>
      <c r="AF259" s="224">
        <f>Q259*Config!N$40</f>
        <v>0</v>
      </c>
      <c r="AG259" s="225">
        <f>R259*Config!O$40</f>
        <v>0</v>
      </c>
      <c r="AH259" s="226">
        <f t="shared" si="30"/>
        <v>0</v>
      </c>
      <c r="AI259" s="220">
        <f t="shared" si="31"/>
        <v>0</v>
      </c>
      <c r="AJ259" s="224">
        <f t="shared" si="32"/>
        <v>0</v>
      </c>
      <c r="AK259" s="225">
        <f t="shared" si="33"/>
        <v>0</v>
      </c>
      <c r="AL259" s="227" t="str">
        <f>IF(OR(SUM(X259:AG259)&lt;&gt;0,A259="EH"),INDEX(CASH!$B:$B,MATCH(A259,CASH!$A:$A,0)),"")</f>
        <v/>
      </c>
      <c r="AM259" s="230">
        <v>6000</v>
      </c>
      <c r="AN259" s="228">
        <f t="shared" si="34"/>
        <v>1.6627940240866043E-2</v>
      </c>
      <c r="AO259" s="122" t="str">
        <f>IF(ISERROR(VLOOKUP(A259,Config!$A$12:$A$32,1,FALSE)),LEFT(A259,2),"PRL")</f>
        <v>RI</v>
      </c>
      <c r="AP259" s="122" t="str">
        <f t="shared" si="35"/>
        <v>RIs</v>
      </c>
      <c r="AQ259" s="163" t="s">
        <v>179</v>
      </c>
      <c r="AR259" s="229" t="s">
        <v>781</v>
      </c>
      <c r="AS259" s="367" t="str">
        <f>IF(ISERROR(VLOOKUP($A259,'RAB Cat Lookup'!$B$4:$E$351,2,FALSE))=TRUE,"Unallocated",VLOOKUP($A259,'RAB Cat Lookup'!$B$4:$E$351,2,FALSE))</f>
        <v>Std</v>
      </c>
      <c r="AT259" s="367" t="str">
        <f>IF(ISERROR(VLOOKUP($A259,'RAB Cat Lookup'!$B$4:$E$351,4,FALSE))=TRUE,"Unallocated",VLOOKUP($A259,'RAB Cat Lookup'!$B$4:$E$351,4,FALSE))</f>
        <v>Distribution lines and cables</v>
      </c>
      <c r="AU259" s="121" t="str">
        <f t="shared" si="29"/>
        <v/>
      </c>
    </row>
    <row r="260" spans="1:47" x14ac:dyDescent="0.25">
      <c r="A260" s="217" t="s">
        <v>508</v>
      </c>
      <c r="B260" s="217" t="s">
        <v>574</v>
      </c>
      <c r="C260" s="123" t="s">
        <v>512</v>
      </c>
      <c r="D260" s="218">
        <f>S260/Config!A$40</f>
        <v>15629.262014742184</v>
      </c>
      <c r="E260" s="219">
        <f>T260/Config!B$40</f>
        <v>0</v>
      </c>
      <c r="F260" s="219">
        <f>U260/Config!C$40</f>
        <v>0</v>
      </c>
      <c r="G260" s="219">
        <f>V260/Config!D$40</f>
        <v>0</v>
      </c>
      <c r="H260" s="219">
        <f>W260/Config!E$40</f>
        <v>0</v>
      </c>
      <c r="I260" s="220">
        <v>0</v>
      </c>
      <c r="J260" s="220">
        <v>0</v>
      </c>
      <c r="K260" s="220">
        <v>0</v>
      </c>
      <c r="L260" s="220">
        <v>0</v>
      </c>
      <c r="M260" s="220">
        <v>0</v>
      </c>
      <c r="N260" s="220">
        <v>0</v>
      </c>
      <c r="O260" s="220">
        <v>0</v>
      </c>
      <c r="P260" s="220">
        <v>0</v>
      </c>
      <c r="Q260" s="220">
        <v>0</v>
      </c>
      <c r="R260" s="221">
        <v>0</v>
      </c>
      <c r="S260" s="222">
        <v>14159.34</v>
      </c>
      <c r="T260" s="223">
        <v>0</v>
      </c>
      <c r="U260" s="223">
        <v>0</v>
      </c>
      <c r="V260" s="223">
        <v>0</v>
      </c>
      <c r="W260" s="223">
        <v>0</v>
      </c>
      <c r="X260" s="224">
        <f>I260*Config!F$40</f>
        <v>0</v>
      </c>
      <c r="Y260" s="224">
        <f>J260*Config!G$40</f>
        <v>0</v>
      </c>
      <c r="Z260" s="224">
        <f>K260*Config!H$40</f>
        <v>0</v>
      </c>
      <c r="AA260" s="224">
        <f>L260*Config!I$40</f>
        <v>0</v>
      </c>
      <c r="AB260" s="224">
        <f>M260*Config!J$40</f>
        <v>0</v>
      </c>
      <c r="AC260" s="224">
        <f>N260*Config!K$40</f>
        <v>0</v>
      </c>
      <c r="AD260" s="224">
        <f>O260*Config!L$40</f>
        <v>0</v>
      </c>
      <c r="AE260" s="224">
        <f>P260*Config!M$40</f>
        <v>0</v>
      </c>
      <c r="AF260" s="224">
        <f>Q260*Config!N$40</f>
        <v>0</v>
      </c>
      <c r="AG260" s="225">
        <f>R260*Config!O$40</f>
        <v>0</v>
      </c>
      <c r="AH260" s="226">
        <f t="shared" si="30"/>
        <v>0</v>
      </c>
      <c r="AI260" s="220">
        <f t="shared" si="31"/>
        <v>0</v>
      </c>
      <c r="AJ260" s="224">
        <f t="shared" si="32"/>
        <v>0</v>
      </c>
      <c r="AK260" s="225">
        <f t="shared" si="33"/>
        <v>0</v>
      </c>
      <c r="AL260" s="227" t="str">
        <f>IF(OR(SUM(X260:AG260)&lt;&gt;0,A260="EH"),INDEX(CASH!$B:$B,MATCH(A260,CASH!$A:$A,0)),"")</f>
        <v/>
      </c>
      <c r="AM260" s="231">
        <v>4950</v>
      </c>
      <c r="AN260" s="228">
        <f t="shared" si="34"/>
        <v>0.12479849538211955</v>
      </c>
      <c r="AO260" s="122" t="str">
        <f>IF(ISERROR(VLOOKUP(A260,Config!$A$12:$A$32,1,FALSE)),LEFT(A260,2),"PRL")</f>
        <v>SG</v>
      </c>
      <c r="AP260" s="122" t="str">
        <f t="shared" si="35"/>
        <v>SG001s</v>
      </c>
      <c r="AQ260" s="163" t="s">
        <v>684</v>
      </c>
      <c r="AR260" s="229" t="s">
        <v>781</v>
      </c>
      <c r="AS260" s="367" t="str">
        <f>IF(ISERROR(VLOOKUP($A260,'RAB Cat Lookup'!$B$4:$E$351,2,FALSE))=TRUE,"Unallocated",VLOOKUP($A260,'RAB Cat Lookup'!$B$4:$E$351,2,FALSE))</f>
        <v>Unallocated</v>
      </c>
      <c r="AT260" s="367" t="str">
        <f>IF(ISERROR(VLOOKUP($A260,'RAB Cat Lookup'!$B$4:$E$351,4,FALSE))=TRUE,"Unallocated",VLOOKUP($A260,'RAB Cat Lookup'!$B$4:$E$351,4,FALSE))</f>
        <v>Unallocated</v>
      </c>
      <c r="AU260" s="121" t="str">
        <f t="shared" si="29"/>
        <v/>
      </c>
    </row>
    <row r="261" spans="1:47" x14ac:dyDescent="0.25">
      <c r="A261" s="217" t="s">
        <v>509</v>
      </c>
      <c r="B261" s="217" t="s">
        <v>575</v>
      </c>
      <c r="C261" s="123" t="s">
        <v>512</v>
      </c>
      <c r="D261" s="218">
        <f>S261/Config!A$40</f>
        <v>5494.2286630859362</v>
      </c>
      <c r="E261" s="219">
        <f>T261/Config!B$40</f>
        <v>0</v>
      </c>
      <c r="F261" s="219">
        <f>U261/Config!C$40</f>
        <v>0</v>
      </c>
      <c r="G261" s="219">
        <f>V261/Config!D$40</f>
        <v>0</v>
      </c>
      <c r="H261" s="219">
        <f>W261/Config!E$40</f>
        <v>0</v>
      </c>
      <c r="I261" s="220">
        <v>0</v>
      </c>
      <c r="J261" s="220">
        <v>0</v>
      </c>
      <c r="K261" s="220">
        <v>0</v>
      </c>
      <c r="L261" s="220">
        <v>0</v>
      </c>
      <c r="M261" s="220">
        <v>0</v>
      </c>
      <c r="N261" s="220">
        <v>0</v>
      </c>
      <c r="O261" s="220">
        <v>0</v>
      </c>
      <c r="P261" s="220">
        <v>0</v>
      </c>
      <c r="Q261" s="220">
        <v>0</v>
      </c>
      <c r="R261" s="221">
        <v>0</v>
      </c>
      <c r="S261" s="222">
        <v>4977.5</v>
      </c>
      <c r="T261" s="223">
        <v>0</v>
      </c>
      <c r="U261" s="223">
        <v>0</v>
      </c>
      <c r="V261" s="223">
        <v>0</v>
      </c>
      <c r="W261" s="223">
        <v>0</v>
      </c>
      <c r="X261" s="224">
        <f>I261*Config!F$40</f>
        <v>0</v>
      </c>
      <c r="Y261" s="224">
        <f>J261*Config!G$40</f>
        <v>0</v>
      </c>
      <c r="Z261" s="224">
        <f>K261*Config!H$40</f>
        <v>0</v>
      </c>
      <c r="AA261" s="224">
        <f>L261*Config!I$40</f>
        <v>0</v>
      </c>
      <c r="AB261" s="224">
        <f>M261*Config!J$40</f>
        <v>0</v>
      </c>
      <c r="AC261" s="224">
        <f>N261*Config!K$40</f>
        <v>0</v>
      </c>
      <c r="AD261" s="224">
        <f>O261*Config!L$40</f>
        <v>0</v>
      </c>
      <c r="AE261" s="224">
        <f>P261*Config!M$40</f>
        <v>0</v>
      </c>
      <c r="AF261" s="224">
        <f>Q261*Config!N$40</f>
        <v>0</v>
      </c>
      <c r="AG261" s="225">
        <f>R261*Config!O$40</f>
        <v>0</v>
      </c>
      <c r="AH261" s="226">
        <f t="shared" si="30"/>
        <v>0</v>
      </c>
      <c r="AI261" s="220">
        <f t="shared" si="31"/>
        <v>0</v>
      </c>
      <c r="AJ261" s="224">
        <f t="shared" si="32"/>
        <v>0</v>
      </c>
      <c r="AK261" s="225">
        <f t="shared" si="33"/>
        <v>0</v>
      </c>
      <c r="AL261" s="227" t="str">
        <f>IF(OR(SUM(X261:AG261)&lt;&gt;0,A261="EH"),INDEX(CASH!$B:$B,MATCH(A261,CASH!$A:$A,0)),"")</f>
        <v/>
      </c>
      <c r="AM261" s="231">
        <v>4950</v>
      </c>
      <c r="AN261" s="228">
        <f t="shared" si="34"/>
        <v>0.12479849538211955</v>
      </c>
      <c r="AO261" s="122" t="str">
        <f>IF(ISERROR(VLOOKUP(A261,Config!$A$12:$A$32,1,FALSE)),LEFT(A261,2),"PRL")</f>
        <v>SG</v>
      </c>
      <c r="AP261" s="122" t="str">
        <f t="shared" si="35"/>
        <v>SG002s</v>
      </c>
      <c r="AQ261" s="163" t="s">
        <v>684</v>
      </c>
      <c r="AR261" s="229" t="s">
        <v>781</v>
      </c>
      <c r="AS261" s="367" t="str">
        <f>IF(ISERROR(VLOOKUP($A261,'RAB Cat Lookup'!$B$4:$E$351,2,FALSE))=TRUE,"Unallocated",VLOOKUP($A261,'RAB Cat Lookup'!$B$4:$E$351,2,FALSE))</f>
        <v>Unallocated</v>
      </c>
      <c r="AT261" s="367" t="str">
        <f>IF(ISERROR(VLOOKUP($A261,'RAB Cat Lookup'!$B$4:$E$351,4,FALSE))=TRUE,"Unallocated",VLOOKUP($A261,'RAB Cat Lookup'!$B$4:$E$351,4,FALSE))</f>
        <v>Unallocated</v>
      </c>
      <c r="AU261" s="121" t="str">
        <f t="shared" ref="AU261:AU324" si="36">IF(AND(AT261=1,SUM(AI261&lt;&gt;0)),A261,"")</f>
        <v/>
      </c>
    </row>
    <row r="262" spans="1:47" x14ac:dyDescent="0.25">
      <c r="A262" s="217" t="s">
        <v>131</v>
      </c>
      <c r="B262" s="217" t="s">
        <v>1027</v>
      </c>
      <c r="C262" s="123" t="s">
        <v>512</v>
      </c>
      <c r="D262" s="218">
        <f>S262/Config!A$40</f>
        <v>962081.75909257389</v>
      </c>
      <c r="E262" s="219">
        <f>T262/Config!B$40</f>
        <v>1054541.6230989064</v>
      </c>
      <c r="F262" s="219">
        <f>U262/Config!C$40</f>
        <v>1377529.3956937483</v>
      </c>
      <c r="G262" s="219">
        <f>V262/Config!D$40</f>
        <v>983564.67225000157</v>
      </c>
      <c r="H262" s="219">
        <f>W262/Config!E$40</f>
        <v>1100000</v>
      </c>
      <c r="I262" s="220">
        <v>1750000</v>
      </c>
      <c r="J262" s="220">
        <v>1750000</v>
      </c>
      <c r="K262" s="220">
        <v>1750000</v>
      </c>
      <c r="L262" s="220">
        <v>1750000</v>
      </c>
      <c r="M262" s="220">
        <v>1750000</v>
      </c>
      <c r="N262" s="220">
        <v>1750000</v>
      </c>
      <c r="O262" s="220">
        <v>1750000</v>
      </c>
      <c r="P262" s="220">
        <v>1750000</v>
      </c>
      <c r="Q262" s="220">
        <v>1750000</v>
      </c>
      <c r="R262" s="221">
        <v>1750000</v>
      </c>
      <c r="S262" s="222">
        <v>871598.59</v>
      </c>
      <c r="T262" s="223">
        <v>979246.73000000021</v>
      </c>
      <c r="U262" s="223">
        <v>1311152.3099999984</v>
      </c>
      <c r="V262" s="223">
        <v>959575.29000000167</v>
      </c>
      <c r="W262" s="223">
        <v>1100000</v>
      </c>
      <c r="X262" s="224">
        <f>I262*Config!F$40</f>
        <v>1793749.9999999998</v>
      </c>
      <c r="Y262" s="224">
        <f>J262*Config!G$40</f>
        <v>1838593.7499999998</v>
      </c>
      <c r="Z262" s="224">
        <f>K262*Config!H$40</f>
        <v>1884558.5937499998</v>
      </c>
      <c r="AA262" s="224">
        <f>L262*Config!I$40</f>
        <v>1931672.5585937495</v>
      </c>
      <c r="AB262" s="224">
        <f>M262*Config!J$40</f>
        <v>1979964.3725585931</v>
      </c>
      <c r="AC262" s="224">
        <f>N262*Config!K$40</f>
        <v>2029463.4818725579</v>
      </c>
      <c r="AD262" s="224">
        <f>O262*Config!L$40</f>
        <v>2080200.0689193718</v>
      </c>
      <c r="AE262" s="224">
        <f>P262*Config!M$40</f>
        <v>2132205.0706423558</v>
      </c>
      <c r="AF262" s="224">
        <f>Q262*Config!N$40</f>
        <v>2185510.1974084144</v>
      </c>
      <c r="AG262" s="225">
        <f>R262*Config!O$40</f>
        <v>2240147.952343625</v>
      </c>
      <c r="AH262" s="226">
        <f t="shared" si="30"/>
        <v>8750000</v>
      </c>
      <c r="AI262" s="220">
        <f t="shared" si="31"/>
        <v>17500000</v>
      </c>
      <c r="AJ262" s="224">
        <f t="shared" si="32"/>
        <v>9428539.2749023419</v>
      </c>
      <c r="AK262" s="225">
        <f t="shared" si="33"/>
        <v>20096066.046088666</v>
      </c>
      <c r="AL262" s="227">
        <f>IF(OR(SUM(X262:AG262)&lt;&gt;0,A262="EH"),INDEX(CASH!$B:$B,MATCH(A262,CASH!$A:$A,0)),"")</f>
        <v>100</v>
      </c>
      <c r="AM262" s="122">
        <f>AL262*VLOOKUP(C262,Config!$A$3:$C$9,3,FALSE)</f>
        <v>1500</v>
      </c>
      <c r="AN262" s="228">
        <f t="shared" si="34"/>
        <v>0.92229427226873739</v>
      </c>
      <c r="AO262" s="122" t="str">
        <f>IF(ISERROR(VLOOKUP(A262,Config!$A$12:$A$32,1,FALSE)),LEFT(A262,2),"PRL")</f>
        <v>SL</v>
      </c>
      <c r="AP262" s="122" t="str">
        <f t="shared" si="35"/>
        <v>SL001s</v>
      </c>
      <c r="AQ262" s="163" t="s">
        <v>684</v>
      </c>
      <c r="AR262" s="229" t="s">
        <v>1030</v>
      </c>
      <c r="AS262" s="367" t="str">
        <f>IF(ISERROR(VLOOKUP($A262,'RAB Cat Lookup'!$B$4:$E$351,2,FALSE))=TRUE,"Unallocated",VLOOKUP($A262,'RAB Cat Lookup'!$B$4:$E$351,2,FALSE))</f>
        <v>Alt</v>
      </c>
      <c r="AT262" s="367" t="str">
        <f>IF(ISERROR(VLOOKUP($A262,'RAB Cat Lookup'!$B$4:$E$351,4,FALSE))=TRUE,"Unallocated",VLOOKUP($A262,'RAB Cat Lookup'!$B$4:$E$351,4,FALSE))</f>
        <v>Public lighting</v>
      </c>
      <c r="AU262" s="121" t="str">
        <f t="shared" si="36"/>
        <v/>
      </c>
    </row>
    <row r="263" spans="1:47" x14ac:dyDescent="0.25">
      <c r="A263" s="217" t="s">
        <v>132</v>
      </c>
      <c r="B263" s="217" t="s">
        <v>1028</v>
      </c>
      <c r="C263" s="123" t="s">
        <v>512</v>
      </c>
      <c r="D263" s="218">
        <f>S263/Config!A$40</f>
        <v>5434956.2619808316</v>
      </c>
      <c r="E263" s="219">
        <f>T263/Config!B$40</f>
        <v>7073916.1609996874</v>
      </c>
      <c r="F263" s="219">
        <f>U263/Config!C$40</f>
        <v>2519818.4746875041</v>
      </c>
      <c r="G263" s="219">
        <f>V263/Config!D$40</f>
        <v>3787356.713999995</v>
      </c>
      <c r="H263" s="219">
        <f>W263/Config!E$40</f>
        <v>1900000</v>
      </c>
      <c r="I263" s="220">
        <v>3000000</v>
      </c>
      <c r="J263" s="220">
        <v>3000000</v>
      </c>
      <c r="K263" s="220">
        <v>3000000</v>
      </c>
      <c r="L263" s="220">
        <v>3000000</v>
      </c>
      <c r="M263" s="220">
        <v>3000000</v>
      </c>
      <c r="N263" s="220">
        <v>3000000</v>
      </c>
      <c r="O263" s="220">
        <v>3000000</v>
      </c>
      <c r="P263" s="220">
        <v>3000000</v>
      </c>
      <c r="Q263" s="220">
        <v>3000000</v>
      </c>
      <c r="R263" s="221">
        <v>3000000</v>
      </c>
      <c r="S263" s="222">
        <v>4923802.1300000008</v>
      </c>
      <c r="T263" s="223">
        <v>6568834.3800000008</v>
      </c>
      <c r="U263" s="223">
        <v>2398399.5000000042</v>
      </c>
      <c r="V263" s="223">
        <v>3694982.1599999955</v>
      </c>
      <c r="W263" s="223">
        <v>1900000</v>
      </c>
      <c r="X263" s="224">
        <f>I263*Config!F$40</f>
        <v>3074999.9999999995</v>
      </c>
      <c r="Y263" s="224">
        <f>J263*Config!G$40</f>
        <v>3151874.9999999995</v>
      </c>
      <c r="Z263" s="224">
        <f>K263*Config!H$40</f>
        <v>3230671.8749999995</v>
      </c>
      <c r="AA263" s="224">
        <f>L263*Config!I$40</f>
        <v>3311438.6718749991</v>
      </c>
      <c r="AB263" s="224">
        <f>M263*Config!J$40</f>
        <v>3394224.6386718741</v>
      </c>
      <c r="AC263" s="224">
        <f>N263*Config!K$40</f>
        <v>3479080.2546386705</v>
      </c>
      <c r="AD263" s="224">
        <f>O263*Config!L$40</f>
        <v>3566057.2610046375</v>
      </c>
      <c r="AE263" s="224">
        <f>P263*Config!M$40</f>
        <v>3655208.6925297533</v>
      </c>
      <c r="AF263" s="224">
        <f>Q263*Config!N$40</f>
        <v>3746588.9098429964</v>
      </c>
      <c r="AG263" s="225">
        <f>R263*Config!O$40</f>
        <v>3840253.6325890711</v>
      </c>
      <c r="AH263" s="226">
        <f t="shared" si="30"/>
        <v>15000000</v>
      </c>
      <c r="AI263" s="220">
        <f t="shared" si="31"/>
        <v>30000000</v>
      </c>
      <c r="AJ263" s="224">
        <f t="shared" si="32"/>
        <v>16163210.185546871</v>
      </c>
      <c r="AK263" s="225">
        <f t="shared" si="33"/>
        <v>34450398.936152004</v>
      </c>
      <c r="AL263" s="227">
        <f>IF(OR(SUM(X263:AG263)&lt;&gt;0,A263="EH"),INDEX(CASH!$B:$B,MATCH(A263,CASH!$A:$A,0)),"")</f>
        <v>220</v>
      </c>
      <c r="AM263" s="122">
        <f>AL263*VLOOKUP(C263,Config!$A$3:$C$9,3,FALSE)</f>
        <v>3300</v>
      </c>
      <c r="AN263" s="228">
        <f t="shared" si="34"/>
        <v>0.53992680800092707</v>
      </c>
      <c r="AO263" s="122" t="str">
        <f>IF(ISERROR(VLOOKUP(A263,Config!$A$12:$A$32,1,FALSE)),LEFT(A263,2),"PRL")</f>
        <v>SL</v>
      </c>
      <c r="AP263" s="122" t="str">
        <f t="shared" si="35"/>
        <v>SL002s</v>
      </c>
      <c r="AQ263" s="163" t="s">
        <v>684</v>
      </c>
      <c r="AR263" s="229" t="s">
        <v>1030</v>
      </c>
      <c r="AS263" s="367" t="str">
        <f>IF(ISERROR(VLOOKUP($A263,'RAB Cat Lookup'!$B$4:$E$351,2,FALSE))=TRUE,"Unallocated",VLOOKUP($A263,'RAB Cat Lookup'!$B$4:$E$351,2,FALSE))</f>
        <v>Alt</v>
      </c>
      <c r="AT263" s="367" t="str">
        <f>IF(ISERROR(VLOOKUP($A263,'RAB Cat Lookup'!$B$4:$E$351,4,FALSE))=TRUE,"Unallocated",VLOOKUP($A263,'RAB Cat Lookup'!$B$4:$E$351,4,FALSE))</f>
        <v>Public lighting</v>
      </c>
      <c r="AU263" s="121" t="str">
        <f t="shared" si="36"/>
        <v/>
      </c>
    </row>
    <row r="264" spans="1:47" x14ac:dyDescent="0.25">
      <c r="A264" s="217" t="s">
        <v>175</v>
      </c>
      <c r="B264" s="217" t="s">
        <v>795</v>
      </c>
      <c r="C264" s="123" t="s">
        <v>512</v>
      </c>
      <c r="D264" s="218">
        <f>S264/Config!A$40</f>
        <v>2793314.7291476871</v>
      </c>
      <c r="E264" s="219">
        <f>T264/Config!B$40</f>
        <v>-338398.34088281239</v>
      </c>
      <c r="F264" s="219">
        <f>U264/Config!C$40</f>
        <v>493862.32429374999</v>
      </c>
      <c r="G264" s="219">
        <f>V264/Config!D$40</f>
        <v>863285.36049999972</v>
      </c>
      <c r="H264" s="219">
        <f>W264/Config!E$40</f>
        <v>1423626.78</v>
      </c>
      <c r="I264" s="220">
        <v>1000000</v>
      </c>
      <c r="J264" s="220">
        <v>1000000</v>
      </c>
      <c r="K264" s="220">
        <v>1000000</v>
      </c>
      <c r="L264" s="220">
        <v>1000000</v>
      </c>
      <c r="M264" s="220">
        <v>1000000</v>
      </c>
      <c r="N264" s="220">
        <v>1000000</v>
      </c>
      <c r="O264" s="220">
        <v>1000000</v>
      </c>
      <c r="P264" s="220">
        <v>1000000</v>
      </c>
      <c r="Q264" s="220">
        <v>1000000</v>
      </c>
      <c r="R264" s="221">
        <v>1000000</v>
      </c>
      <c r="S264" s="222">
        <v>2530605.2800000003</v>
      </c>
      <c r="T264" s="223">
        <v>-314236.49999999994</v>
      </c>
      <c r="U264" s="223">
        <v>470065.27</v>
      </c>
      <c r="V264" s="223">
        <v>842229.61999999976</v>
      </c>
      <c r="W264" s="223">
        <v>1423626.78</v>
      </c>
      <c r="X264" s="224">
        <f>I264*Config!F$40</f>
        <v>1024999.9999999999</v>
      </c>
      <c r="Y264" s="224">
        <f>J264*Config!G$40</f>
        <v>1050625</v>
      </c>
      <c r="Z264" s="224">
        <f>K264*Config!H$40</f>
        <v>1076890.6249999998</v>
      </c>
      <c r="AA264" s="224">
        <f>L264*Config!I$40</f>
        <v>1103812.8906249998</v>
      </c>
      <c r="AB264" s="224">
        <f>M264*Config!J$40</f>
        <v>1131408.2128906248</v>
      </c>
      <c r="AC264" s="224">
        <f>N264*Config!K$40</f>
        <v>1159693.4182128902</v>
      </c>
      <c r="AD264" s="224">
        <f>O264*Config!L$40</f>
        <v>1188685.7536682126</v>
      </c>
      <c r="AE264" s="224">
        <f>P264*Config!M$40</f>
        <v>1218402.8975099176</v>
      </c>
      <c r="AF264" s="224">
        <f>Q264*Config!N$40</f>
        <v>1248862.9699476655</v>
      </c>
      <c r="AG264" s="225">
        <f>R264*Config!O$40</f>
        <v>1280084.544196357</v>
      </c>
      <c r="AH264" s="226">
        <f t="shared" si="30"/>
        <v>5000000</v>
      </c>
      <c r="AI264" s="220">
        <f t="shared" si="31"/>
        <v>10000000</v>
      </c>
      <c r="AJ264" s="224">
        <f t="shared" si="32"/>
        <v>5387736.728515625</v>
      </c>
      <c r="AK264" s="225">
        <f t="shared" si="33"/>
        <v>11483466.312050667</v>
      </c>
      <c r="AL264" s="227">
        <f>IF(OR(SUM(X264:AG264)&lt;&gt;0,A264="EH"),INDEX(CASH!$B:$B,MATCH(A264,CASH!$A:$A,0)),"")</f>
        <v>160</v>
      </c>
      <c r="AM264" s="122">
        <f>AL264*VLOOKUP(C264,Config!$A$3:$C$9,3,FALSE)</f>
        <v>2400</v>
      </c>
      <c r="AN264" s="228">
        <f t="shared" si="34"/>
        <v>0.69318625244447352</v>
      </c>
      <c r="AO264" s="122" t="str">
        <f>IF(ISERROR(VLOOKUP(A264,Config!$A$12:$A$32,1,FALSE)),LEFT(A264,2),"PRL")</f>
        <v>SP</v>
      </c>
      <c r="AP264" s="122" t="str">
        <f t="shared" si="35"/>
        <v>SPs</v>
      </c>
      <c r="AQ264" s="163" t="s">
        <v>882</v>
      </c>
      <c r="AR264" s="229" t="s">
        <v>781</v>
      </c>
      <c r="AS264" s="367" t="str">
        <f>IF(ISERROR(VLOOKUP($A264,'RAB Cat Lookup'!$B$4:$E$351,2,FALSE))=TRUE,"Unallocated",VLOOKUP($A264,'RAB Cat Lookup'!$B$4:$E$351,2,FALSE))</f>
        <v>Std</v>
      </c>
      <c r="AT264" s="367" t="str">
        <f>IF(ISERROR(VLOOKUP($A264,'RAB Cat Lookup'!$B$4:$E$351,4,FALSE))=TRUE,"Unallocated",VLOOKUP($A264,'RAB Cat Lookup'!$B$4:$E$351,4,FALSE))</f>
        <v>Emergency Spares (Major Plant, Excludes Inventory)</v>
      </c>
      <c r="AU264" s="121" t="str">
        <f t="shared" si="36"/>
        <v/>
      </c>
    </row>
    <row r="265" spans="1:47" x14ac:dyDescent="0.25">
      <c r="A265" s="217" t="s">
        <v>501</v>
      </c>
      <c r="B265" s="217" t="s">
        <v>502</v>
      </c>
      <c r="C265" s="123" t="s">
        <v>512</v>
      </c>
      <c r="D265" s="218">
        <f>S265/Config!A$40</f>
        <v>1528294.7343185935</v>
      </c>
      <c r="E265" s="219">
        <f>T265/Config!B$40</f>
        <v>-39544.737556562453</v>
      </c>
      <c r="F265" s="219">
        <f>U265/Config!C$40</f>
        <v>0</v>
      </c>
      <c r="G265" s="219">
        <f>V265/Config!D$40</f>
        <v>0</v>
      </c>
      <c r="H265" s="219">
        <f>W265/Config!E$40</f>
        <v>0</v>
      </c>
      <c r="I265" s="220">
        <v>0</v>
      </c>
      <c r="J265" s="220">
        <v>0</v>
      </c>
      <c r="K265" s="220">
        <v>0</v>
      </c>
      <c r="L265" s="220">
        <v>0</v>
      </c>
      <c r="M265" s="220">
        <v>0</v>
      </c>
      <c r="N265" s="220">
        <v>0</v>
      </c>
      <c r="O265" s="220">
        <v>0</v>
      </c>
      <c r="P265" s="220">
        <v>0</v>
      </c>
      <c r="Q265" s="220">
        <v>0</v>
      </c>
      <c r="R265" s="221">
        <v>0</v>
      </c>
      <c r="S265" s="222">
        <v>1384559.6</v>
      </c>
      <c r="T265" s="223">
        <v>-36721.219999999965</v>
      </c>
      <c r="U265" s="223">
        <v>0</v>
      </c>
      <c r="V265" s="223">
        <v>0</v>
      </c>
      <c r="W265" s="223">
        <v>0</v>
      </c>
      <c r="X265" s="224">
        <f>I265*Config!F$40</f>
        <v>0</v>
      </c>
      <c r="Y265" s="224">
        <f>J265*Config!G$40</f>
        <v>0</v>
      </c>
      <c r="Z265" s="224">
        <f>K265*Config!H$40</f>
        <v>0</v>
      </c>
      <c r="AA265" s="224">
        <f>L265*Config!I$40</f>
        <v>0</v>
      </c>
      <c r="AB265" s="224">
        <f>M265*Config!J$40</f>
        <v>0</v>
      </c>
      <c r="AC265" s="224">
        <f>N265*Config!K$40</f>
        <v>0</v>
      </c>
      <c r="AD265" s="224">
        <f>O265*Config!L$40</f>
        <v>0</v>
      </c>
      <c r="AE265" s="224">
        <f>P265*Config!M$40</f>
        <v>0</v>
      </c>
      <c r="AF265" s="224">
        <f>Q265*Config!N$40</f>
        <v>0</v>
      </c>
      <c r="AG265" s="225">
        <f>R265*Config!O$40</f>
        <v>0</v>
      </c>
      <c r="AH265" s="226">
        <f t="shared" si="30"/>
        <v>0</v>
      </c>
      <c r="AI265" s="220">
        <f t="shared" si="31"/>
        <v>0</v>
      </c>
      <c r="AJ265" s="224">
        <f t="shared" si="32"/>
        <v>0</v>
      </c>
      <c r="AK265" s="225">
        <f t="shared" si="33"/>
        <v>0</v>
      </c>
      <c r="AL265" s="227" t="str">
        <f>IF(OR(SUM(X265:AG265)&lt;&gt;0,A265="EH"),INDEX(CASH!$B:$B,MATCH(A265,CASH!$A:$A,0)),"")</f>
        <v/>
      </c>
      <c r="AM265" s="231">
        <v>4950</v>
      </c>
      <c r="AN265" s="228">
        <f t="shared" si="34"/>
        <v>0.12479849538211955</v>
      </c>
      <c r="AO265" s="122" t="str">
        <f>IF(ISERROR(VLOOKUP(A265,Config!$A$12:$A$32,1,FALSE)),LEFT(A265,2),"PRL")</f>
        <v>TM</v>
      </c>
      <c r="AP265" s="122" t="str">
        <f t="shared" si="35"/>
        <v>TM004s</v>
      </c>
      <c r="AQ265" s="163" t="s">
        <v>882</v>
      </c>
      <c r="AR265" s="229" t="s">
        <v>781</v>
      </c>
      <c r="AS265" s="367" t="str">
        <f>IF(ISERROR(VLOOKUP($A265,'RAB Cat Lookup'!$B$4:$E$351,2,FALSE))=TRUE,"Unallocated",VLOOKUP($A265,'RAB Cat Lookup'!$B$4:$E$351,2,FALSE))</f>
        <v>Unallocated</v>
      </c>
      <c r="AT265" s="367" t="str">
        <f>IF(ISERROR(VLOOKUP($A265,'RAB Cat Lookup'!$B$4:$E$351,4,FALSE))=TRUE,"Unallocated",VLOOKUP($A265,'RAB Cat Lookup'!$B$4:$E$351,4,FALSE))</f>
        <v>Unallocated</v>
      </c>
      <c r="AU265" s="121" t="str">
        <f t="shared" si="36"/>
        <v/>
      </c>
    </row>
    <row r="266" spans="1:47" x14ac:dyDescent="0.25">
      <c r="A266" s="217" t="s">
        <v>503</v>
      </c>
      <c r="B266" s="217" t="s">
        <v>576</v>
      </c>
      <c r="C266" s="123" t="s">
        <v>512</v>
      </c>
      <c r="D266" s="218">
        <f>S266/Config!A$40</f>
        <v>6962.2666932304664</v>
      </c>
      <c r="E266" s="219">
        <f>T266/Config!B$40</f>
        <v>134846.10105015623</v>
      </c>
      <c r="F266" s="219">
        <f>U266/Config!C$40</f>
        <v>247563.37048749998</v>
      </c>
      <c r="G266" s="219">
        <f>V266/Config!D$40</f>
        <v>120412.92049999998</v>
      </c>
      <c r="H266" s="219">
        <f>W266/Config!E$40</f>
        <v>0</v>
      </c>
      <c r="I266" s="220">
        <v>0</v>
      </c>
      <c r="J266" s="220">
        <v>0</v>
      </c>
      <c r="K266" s="220">
        <v>0</v>
      </c>
      <c r="L266" s="220">
        <v>0</v>
      </c>
      <c r="M266" s="220">
        <v>0</v>
      </c>
      <c r="N266" s="220">
        <v>0</v>
      </c>
      <c r="O266" s="220">
        <v>0</v>
      </c>
      <c r="P266" s="220">
        <v>0</v>
      </c>
      <c r="Q266" s="220">
        <v>0</v>
      </c>
      <c r="R266" s="221">
        <v>0</v>
      </c>
      <c r="S266" s="222">
        <v>6307.4699999999993</v>
      </c>
      <c r="T266" s="223">
        <v>125218.01</v>
      </c>
      <c r="U266" s="223">
        <v>235634.37999999998</v>
      </c>
      <c r="V266" s="223">
        <v>117476.01999999999</v>
      </c>
      <c r="W266" s="223">
        <v>0</v>
      </c>
      <c r="X266" s="224">
        <f>I266*Config!F$40</f>
        <v>0</v>
      </c>
      <c r="Y266" s="224">
        <f>J266*Config!G$40</f>
        <v>0</v>
      </c>
      <c r="Z266" s="224">
        <f>K266*Config!H$40</f>
        <v>0</v>
      </c>
      <c r="AA266" s="224">
        <f>L266*Config!I$40</f>
        <v>0</v>
      </c>
      <c r="AB266" s="224">
        <f>M266*Config!J$40</f>
        <v>0</v>
      </c>
      <c r="AC266" s="224">
        <f>N266*Config!K$40</f>
        <v>0</v>
      </c>
      <c r="AD266" s="224">
        <f>O266*Config!L$40</f>
        <v>0</v>
      </c>
      <c r="AE266" s="224">
        <f>P266*Config!M$40</f>
        <v>0</v>
      </c>
      <c r="AF266" s="224">
        <f>Q266*Config!N$40</f>
        <v>0</v>
      </c>
      <c r="AG266" s="225">
        <f>R266*Config!O$40</f>
        <v>0</v>
      </c>
      <c r="AH266" s="226">
        <f t="shared" si="30"/>
        <v>0</v>
      </c>
      <c r="AI266" s="220">
        <f t="shared" si="31"/>
        <v>0</v>
      </c>
      <c r="AJ266" s="224">
        <f t="shared" si="32"/>
        <v>0</v>
      </c>
      <c r="AK266" s="225">
        <f t="shared" si="33"/>
        <v>0</v>
      </c>
      <c r="AL266" s="227" t="str">
        <f>IF(OR(SUM(X266:AG266)&lt;&gt;0,A266="EH"),INDEX(CASH!$B:$B,MATCH(A266,CASH!$A:$A,0)),"")</f>
        <v/>
      </c>
      <c r="AM266" s="231">
        <v>4950</v>
      </c>
      <c r="AN266" s="228">
        <f t="shared" si="34"/>
        <v>0.12479849538211955</v>
      </c>
      <c r="AO266" s="122" t="str">
        <f>IF(ISERROR(VLOOKUP(A266,Config!$A$12:$A$32,1,FALSE)),LEFT(A266,2),"PRL")</f>
        <v>TM</v>
      </c>
      <c r="AP266" s="122" t="str">
        <f t="shared" si="35"/>
        <v>TM008s</v>
      </c>
      <c r="AQ266" s="163" t="s">
        <v>882</v>
      </c>
      <c r="AR266" s="229" t="s">
        <v>781</v>
      </c>
      <c r="AS266" s="367" t="str">
        <f>IF(ISERROR(VLOOKUP($A266,'RAB Cat Lookup'!$B$4:$E$351,2,FALSE))=TRUE,"Unallocated",VLOOKUP($A266,'RAB Cat Lookup'!$B$4:$E$351,2,FALSE))</f>
        <v>Std</v>
      </c>
      <c r="AT266" s="367" t="str">
        <f>IF(ISERROR(VLOOKUP($A266,'RAB Cat Lookup'!$B$4:$E$351,4,FALSE))=TRUE,"Unallocated",VLOOKUP($A266,'RAB Cat Lookup'!$B$4:$E$351,4,FALSE))</f>
        <v>Sub-transmission lines and cables</v>
      </c>
      <c r="AU266" s="121" t="str">
        <f t="shared" si="36"/>
        <v/>
      </c>
    </row>
    <row r="267" spans="1:47" x14ac:dyDescent="0.25">
      <c r="A267" s="217" t="s">
        <v>42</v>
      </c>
      <c r="B267" s="217" t="s">
        <v>250</v>
      </c>
      <c r="C267" s="123" t="s">
        <v>512</v>
      </c>
      <c r="D267" s="218">
        <f>S267/Config!A$40</f>
        <v>2179178.8894155151</v>
      </c>
      <c r="E267" s="219">
        <f>T267/Config!B$40</f>
        <v>3724333.7216578121</v>
      </c>
      <c r="F267" s="219">
        <f>U267/Config!C$40</f>
        <v>3064270.8827125067</v>
      </c>
      <c r="G267" s="219">
        <f>V267/Config!D$40</f>
        <v>3208186.234749997</v>
      </c>
      <c r="H267" s="219">
        <f>W267/Config!E$40</f>
        <v>2499999.9900000002</v>
      </c>
      <c r="I267" s="220">
        <v>2760000</v>
      </c>
      <c r="J267" s="220">
        <v>2760000</v>
      </c>
      <c r="K267" s="220">
        <v>2760000</v>
      </c>
      <c r="L267" s="220">
        <v>2760000</v>
      </c>
      <c r="M267" s="220">
        <v>3960000</v>
      </c>
      <c r="N267" s="220">
        <v>4270000</v>
      </c>
      <c r="O267" s="220">
        <v>4270000</v>
      </c>
      <c r="P267" s="220">
        <v>4270000</v>
      </c>
      <c r="Q267" s="220">
        <v>4270000</v>
      </c>
      <c r="R267" s="221">
        <v>4270000</v>
      </c>
      <c r="S267" s="222">
        <v>1974228.52</v>
      </c>
      <c r="T267" s="223">
        <v>3458414.1</v>
      </c>
      <c r="U267" s="223">
        <v>2916617.1400000066</v>
      </c>
      <c r="V267" s="223">
        <v>3129937.7899999972</v>
      </c>
      <c r="W267" s="223">
        <v>2499999.9900000002</v>
      </c>
      <c r="X267" s="224">
        <f>I267*Config!F$40</f>
        <v>2828999.9999999995</v>
      </c>
      <c r="Y267" s="224">
        <f>J267*Config!G$40</f>
        <v>2899725</v>
      </c>
      <c r="Z267" s="224">
        <f>K267*Config!H$40</f>
        <v>2972218.1249999995</v>
      </c>
      <c r="AA267" s="224">
        <f>L267*Config!I$40</f>
        <v>3046523.5781249995</v>
      </c>
      <c r="AB267" s="224">
        <f>M267*Config!J$40</f>
        <v>4480376.5230468735</v>
      </c>
      <c r="AC267" s="224">
        <f>N267*Config!K$40</f>
        <v>4951890.895769041</v>
      </c>
      <c r="AD267" s="224">
        <f>O267*Config!L$40</f>
        <v>5075688.168163267</v>
      </c>
      <c r="AE267" s="224">
        <f>P267*Config!M$40</f>
        <v>5202580.3723673485</v>
      </c>
      <c r="AF267" s="224">
        <f>Q267*Config!N$40</f>
        <v>5332644.8816765314</v>
      </c>
      <c r="AG267" s="225">
        <f>R267*Config!O$40</f>
        <v>5465961.0037184451</v>
      </c>
      <c r="AH267" s="226">
        <f t="shared" si="30"/>
        <v>15000000</v>
      </c>
      <c r="AI267" s="220">
        <f t="shared" si="31"/>
        <v>36350000</v>
      </c>
      <c r="AJ267" s="224">
        <f t="shared" si="32"/>
        <v>16227843.226171874</v>
      </c>
      <c r="AK267" s="225">
        <f t="shared" si="33"/>
        <v>42256608.547866501</v>
      </c>
      <c r="AL267" s="227">
        <f>IF(OR(SUM(X267:AG267)&lt;&gt;0,A267="EH"),INDEX(CASH!$B:$B,MATCH(A267,CASH!$A:$A,0)),"")</f>
        <v>310</v>
      </c>
      <c r="AM267" s="122">
        <f>AL267*VLOOKUP(C267,Config!$A$3:$C$9,3,FALSE)</f>
        <v>4650</v>
      </c>
      <c r="AN267" s="228">
        <f t="shared" si="34"/>
        <v>0.2087661061020025</v>
      </c>
      <c r="AO267" s="122" t="str">
        <f>IF(ISERROR(VLOOKUP(A267,Config!$A$12:$A$32,1,FALSE)),LEFT(A267,2),"PRL")</f>
        <v>TM</v>
      </c>
      <c r="AP267" s="122" t="str">
        <f t="shared" si="35"/>
        <v>TM012s</v>
      </c>
      <c r="AQ267" s="163" t="s">
        <v>882</v>
      </c>
      <c r="AR267" s="229" t="s">
        <v>781</v>
      </c>
      <c r="AS267" s="367" t="str">
        <f>IF(ISERROR(VLOOKUP($A267,'RAB Cat Lookup'!$B$4:$E$351,2,FALSE))=TRUE,"Unallocated",VLOOKUP($A267,'RAB Cat Lookup'!$B$4:$E$351,2,FALSE))</f>
        <v>Std</v>
      </c>
      <c r="AT267" s="367" t="str">
        <f>IF(ISERROR(VLOOKUP($A267,'RAB Cat Lookup'!$B$4:$E$351,4,FALSE))=TRUE,"Unallocated",VLOOKUP($A267,'RAB Cat Lookup'!$B$4:$E$351,4,FALSE))</f>
        <v>Sub-transmission lines and cables</v>
      </c>
      <c r="AU267" s="121" t="str">
        <f t="shared" si="36"/>
        <v/>
      </c>
    </row>
    <row r="268" spans="1:47" x14ac:dyDescent="0.25">
      <c r="A268" s="217" t="s">
        <v>42</v>
      </c>
      <c r="B268" s="217" t="s">
        <v>250</v>
      </c>
      <c r="C268" s="123" t="s">
        <v>778</v>
      </c>
      <c r="D268" s="218">
        <f>S268/Config!A$40</f>
        <v>0</v>
      </c>
      <c r="E268" s="219">
        <f>T268/Config!B$40</f>
        <v>0</v>
      </c>
      <c r="F268" s="219">
        <f>U268/Config!C$40</f>
        <v>0</v>
      </c>
      <c r="G268" s="219">
        <f>V268/Config!D$40</f>
        <v>0</v>
      </c>
      <c r="H268" s="219">
        <f>W268/Config!E$40</f>
        <v>0</v>
      </c>
      <c r="I268" s="220">
        <v>960000</v>
      </c>
      <c r="J268" s="220">
        <v>960000</v>
      </c>
      <c r="K268" s="220">
        <v>960000</v>
      </c>
      <c r="L268" s="220">
        <v>960000</v>
      </c>
      <c r="M268" s="220">
        <v>960000</v>
      </c>
      <c r="N268" s="220">
        <v>1270000</v>
      </c>
      <c r="O268" s="220">
        <v>1270000</v>
      </c>
      <c r="P268" s="220">
        <v>1270000</v>
      </c>
      <c r="Q268" s="220">
        <v>1270000</v>
      </c>
      <c r="R268" s="221">
        <v>1270000</v>
      </c>
      <c r="S268" s="222">
        <v>0</v>
      </c>
      <c r="T268" s="223">
        <v>0</v>
      </c>
      <c r="U268" s="223">
        <v>0</v>
      </c>
      <c r="V268" s="223">
        <v>0</v>
      </c>
      <c r="W268" s="223">
        <v>0</v>
      </c>
      <c r="X268" s="224">
        <f>I268*Config!F$40</f>
        <v>983999.99999999988</v>
      </c>
      <c r="Y268" s="224">
        <f>J268*Config!G$40</f>
        <v>1008599.9999999999</v>
      </c>
      <c r="Z268" s="224">
        <f>K268*Config!H$40</f>
        <v>1033814.9999999999</v>
      </c>
      <c r="AA268" s="224">
        <f>L268*Config!I$40</f>
        <v>1059660.3749999998</v>
      </c>
      <c r="AB268" s="224">
        <f>M268*Config!J$40</f>
        <v>1086151.8843749997</v>
      </c>
      <c r="AC268" s="224">
        <f>N268*Config!K$40</f>
        <v>1472810.6411303706</v>
      </c>
      <c r="AD268" s="224">
        <f>O268*Config!L$40</f>
        <v>1509630.90715863</v>
      </c>
      <c r="AE268" s="224">
        <f>P268*Config!M$40</f>
        <v>1547371.6798375954</v>
      </c>
      <c r="AF268" s="224">
        <f>Q268*Config!N$40</f>
        <v>1586055.971833535</v>
      </c>
      <c r="AG268" s="225">
        <f>R268*Config!O$40</f>
        <v>1625707.3711293736</v>
      </c>
      <c r="AH268" s="226">
        <f t="shared" si="30"/>
        <v>4800000</v>
      </c>
      <c r="AI268" s="220">
        <f t="shared" si="31"/>
        <v>11150000</v>
      </c>
      <c r="AJ268" s="224">
        <f t="shared" si="32"/>
        <v>5172227.2593749985</v>
      </c>
      <c r="AK268" s="225">
        <f t="shared" si="33"/>
        <v>12913803.830464503</v>
      </c>
      <c r="AL268" s="227">
        <f>IF(OR(SUM(X268:AG268)&lt;&gt;0,A268="EH"),INDEX(CASH!$B:$B,MATCH(A268,CASH!$A:$A,0)),"")</f>
        <v>310</v>
      </c>
      <c r="AM268" s="122">
        <f>AL268*VLOOKUP(C268,Config!$A$3:$C$9,3,FALSE)</f>
        <v>3100</v>
      </c>
      <c r="AN268" s="228">
        <f t="shared" si="34"/>
        <v>0.54932868617125941</v>
      </c>
      <c r="AO268" s="122" t="str">
        <f>IF(ISERROR(VLOOKUP(A268,Config!$A$12:$A$32,1,FALSE)),LEFT(A268,2),"PRL")</f>
        <v>TM</v>
      </c>
      <c r="AP268" s="122" t="str">
        <f t="shared" si="35"/>
        <v>TM012m</v>
      </c>
      <c r="AQ268" s="163" t="s">
        <v>882</v>
      </c>
      <c r="AR268" s="229" t="s">
        <v>781</v>
      </c>
      <c r="AS268" s="367" t="str">
        <f>IF(ISERROR(VLOOKUP($A268,'RAB Cat Lookup'!$B$4:$E$351,2,FALSE))=TRUE,"Unallocated",VLOOKUP($A268,'RAB Cat Lookup'!$B$4:$E$351,2,FALSE))</f>
        <v>Std</v>
      </c>
      <c r="AT268" s="367" t="str">
        <f>IF(ISERROR(VLOOKUP($A268,'RAB Cat Lookup'!$B$4:$E$351,4,FALSE))=TRUE,"Unallocated",VLOOKUP($A268,'RAB Cat Lookup'!$B$4:$E$351,4,FALSE))</f>
        <v>Sub-transmission lines and cables</v>
      </c>
      <c r="AU268" s="121" t="str">
        <f t="shared" si="36"/>
        <v/>
      </c>
    </row>
    <row r="269" spans="1:47" x14ac:dyDescent="0.25">
      <c r="A269" s="217" t="s">
        <v>504</v>
      </c>
      <c r="B269" s="217" t="s">
        <v>577</v>
      </c>
      <c r="C269" s="123" t="s">
        <v>512</v>
      </c>
      <c r="D269" s="218">
        <f>S269/Config!A$40</f>
        <v>-23689.546580921782</v>
      </c>
      <c r="E269" s="219">
        <f>T269/Config!B$40</f>
        <v>0</v>
      </c>
      <c r="F269" s="219">
        <f>U269/Config!C$40</f>
        <v>0</v>
      </c>
      <c r="G269" s="219">
        <f>V269/Config!D$40</f>
        <v>0</v>
      </c>
      <c r="H269" s="219">
        <f>W269/Config!E$40</f>
        <v>0</v>
      </c>
      <c r="I269" s="220">
        <v>0</v>
      </c>
      <c r="J269" s="220">
        <v>0</v>
      </c>
      <c r="K269" s="220">
        <v>0</v>
      </c>
      <c r="L269" s="220">
        <v>0</v>
      </c>
      <c r="M269" s="220">
        <v>0</v>
      </c>
      <c r="N269" s="220">
        <v>0</v>
      </c>
      <c r="O269" s="220">
        <v>0</v>
      </c>
      <c r="P269" s="220">
        <v>0</v>
      </c>
      <c r="Q269" s="220">
        <v>0</v>
      </c>
      <c r="R269" s="221">
        <v>0</v>
      </c>
      <c r="S269" s="222">
        <v>-21461.559999999921</v>
      </c>
      <c r="T269" s="223">
        <v>0</v>
      </c>
      <c r="U269" s="223">
        <v>0</v>
      </c>
      <c r="V269" s="223">
        <v>0</v>
      </c>
      <c r="W269" s="223">
        <v>0</v>
      </c>
      <c r="X269" s="224">
        <f>I269*Config!F$40</f>
        <v>0</v>
      </c>
      <c r="Y269" s="224">
        <f>J269*Config!G$40</f>
        <v>0</v>
      </c>
      <c r="Z269" s="224">
        <f>K269*Config!H$40</f>
        <v>0</v>
      </c>
      <c r="AA269" s="224">
        <f>L269*Config!I$40</f>
        <v>0</v>
      </c>
      <c r="AB269" s="224">
        <f>M269*Config!J$40</f>
        <v>0</v>
      </c>
      <c r="AC269" s="224">
        <f>N269*Config!K$40</f>
        <v>0</v>
      </c>
      <c r="AD269" s="224">
        <f>O269*Config!L$40</f>
        <v>0</v>
      </c>
      <c r="AE269" s="224">
        <f>P269*Config!M$40</f>
        <v>0</v>
      </c>
      <c r="AF269" s="224">
        <f>Q269*Config!N$40</f>
        <v>0</v>
      </c>
      <c r="AG269" s="225">
        <f>R269*Config!O$40</f>
        <v>0</v>
      </c>
      <c r="AH269" s="226">
        <f t="shared" si="30"/>
        <v>0</v>
      </c>
      <c r="AI269" s="220">
        <f t="shared" si="31"/>
        <v>0</v>
      </c>
      <c r="AJ269" s="224">
        <f t="shared" si="32"/>
        <v>0</v>
      </c>
      <c r="AK269" s="225">
        <f t="shared" si="33"/>
        <v>0</v>
      </c>
      <c r="AL269" s="227" t="str">
        <f>IF(OR(SUM(X269:AG269)&lt;&gt;0,A269="EH"),INDEX(CASH!$B:$B,MATCH(A269,CASH!$A:$A,0)),"")</f>
        <v/>
      </c>
      <c r="AM269" s="231">
        <v>4950</v>
      </c>
      <c r="AN269" s="228">
        <f t="shared" si="34"/>
        <v>0.12479849538211955</v>
      </c>
      <c r="AO269" s="122" t="str">
        <f>IF(ISERROR(VLOOKUP(A269,Config!$A$12:$A$32,1,FALSE)),LEFT(A269,2),"PRL")</f>
        <v>TM</v>
      </c>
      <c r="AP269" s="122" t="str">
        <f t="shared" si="35"/>
        <v>TM013s</v>
      </c>
      <c r="AQ269" s="163" t="s">
        <v>882</v>
      </c>
      <c r="AR269" s="229" t="s">
        <v>781</v>
      </c>
      <c r="AS269" s="367" t="str">
        <f>IF(ISERROR(VLOOKUP($A269,'RAB Cat Lookup'!$B$4:$E$351,2,FALSE))=TRUE,"Unallocated",VLOOKUP($A269,'RAB Cat Lookup'!$B$4:$E$351,2,FALSE))</f>
        <v>Unallocated</v>
      </c>
      <c r="AT269" s="367" t="str">
        <f>IF(ISERROR(VLOOKUP($A269,'RAB Cat Lookup'!$B$4:$E$351,4,FALSE))=TRUE,"Unallocated",VLOOKUP($A269,'RAB Cat Lookup'!$B$4:$E$351,4,FALSE))</f>
        <v>Unallocated</v>
      </c>
      <c r="AU269" s="121" t="str">
        <f t="shared" si="36"/>
        <v/>
      </c>
    </row>
    <row r="270" spans="1:47" x14ac:dyDescent="0.25">
      <c r="A270" s="217" t="s">
        <v>43</v>
      </c>
      <c r="B270" s="217" t="s">
        <v>783</v>
      </c>
      <c r="C270" s="123" t="s">
        <v>512</v>
      </c>
      <c r="D270" s="218">
        <f>S270/Config!A$40</f>
        <v>1167626.1351233004</v>
      </c>
      <c r="E270" s="219">
        <f>T270/Config!B$40</f>
        <v>3154901.4306376562</v>
      </c>
      <c r="F270" s="219">
        <f>U270/Config!C$40</f>
        <v>2904864.4999062489</v>
      </c>
      <c r="G270" s="219">
        <f>V270/Config!D$40</f>
        <v>15631.998249999999</v>
      </c>
      <c r="H270" s="219">
        <f>W270/Config!E$40</f>
        <v>0</v>
      </c>
      <c r="I270" s="220">
        <v>0</v>
      </c>
      <c r="J270" s="220">
        <v>0</v>
      </c>
      <c r="K270" s="220">
        <v>0</v>
      </c>
      <c r="L270" s="220">
        <v>0</v>
      </c>
      <c r="M270" s="220">
        <v>0</v>
      </c>
      <c r="N270" s="220">
        <v>0</v>
      </c>
      <c r="O270" s="220">
        <v>0</v>
      </c>
      <c r="P270" s="220">
        <v>0</v>
      </c>
      <c r="Q270" s="220">
        <v>0</v>
      </c>
      <c r="R270" s="221">
        <v>0</v>
      </c>
      <c r="S270" s="222">
        <v>1057811.6499999999</v>
      </c>
      <c r="T270" s="223">
        <v>2929639.6100000003</v>
      </c>
      <c r="U270" s="223">
        <v>2764891.8499999992</v>
      </c>
      <c r="V270" s="223">
        <v>15250.73</v>
      </c>
      <c r="W270" s="223">
        <v>0</v>
      </c>
      <c r="X270" s="224">
        <f>I270*Config!F$40</f>
        <v>0</v>
      </c>
      <c r="Y270" s="224">
        <f>J270*Config!G$40</f>
        <v>0</v>
      </c>
      <c r="Z270" s="224">
        <f>K270*Config!H$40</f>
        <v>0</v>
      </c>
      <c r="AA270" s="224">
        <f>L270*Config!I$40</f>
        <v>0</v>
      </c>
      <c r="AB270" s="224">
        <f>M270*Config!J$40</f>
        <v>0</v>
      </c>
      <c r="AC270" s="224">
        <f>N270*Config!K$40</f>
        <v>0</v>
      </c>
      <c r="AD270" s="224">
        <f>O270*Config!L$40</f>
        <v>0</v>
      </c>
      <c r="AE270" s="224">
        <f>P270*Config!M$40</f>
        <v>0</v>
      </c>
      <c r="AF270" s="224">
        <f>Q270*Config!N$40</f>
        <v>0</v>
      </c>
      <c r="AG270" s="225">
        <f>R270*Config!O$40</f>
        <v>0</v>
      </c>
      <c r="AH270" s="226">
        <f t="shared" si="30"/>
        <v>0</v>
      </c>
      <c r="AI270" s="220">
        <f t="shared" si="31"/>
        <v>0</v>
      </c>
      <c r="AJ270" s="224">
        <f t="shared" si="32"/>
        <v>0</v>
      </c>
      <c r="AK270" s="225">
        <f t="shared" si="33"/>
        <v>0</v>
      </c>
      <c r="AL270" s="227" t="str">
        <f>IF(OR(SUM(X270:AG270)&lt;&gt;0,A270="EH"),INDEX(CASH!$B:$B,MATCH(A270,CASH!$A:$A,0)),"")</f>
        <v/>
      </c>
      <c r="AM270" s="231">
        <v>2700</v>
      </c>
      <c r="AN270" s="228">
        <f t="shared" si="34"/>
        <v>0.66070548673632656</v>
      </c>
      <c r="AO270" s="122" t="str">
        <f>IF(ISERROR(VLOOKUP(A270,Config!$A$12:$A$32,1,FALSE)),LEFT(A270,2),"PRL")</f>
        <v>TM</v>
      </c>
      <c r="AP270" s="122" t="str">
        <f t="shared" si="35"/>
        <v>TM014s</v>
      </c>
      <c r="AQ270" s="163" t="s">
        <v>882</v>
      </c>
      <c r="AR270" s="229" t="s">
        <v>781</v>
      </c>
      <c r="AS270" s="367" t="str">
        <f>IF(ISERROR(VLOOKUP($A270,'RAB Cat Lookup'!$B$4:$E$351,2,FALSE))=TRUE,"Unallocated",VLOOKUP($A270,'RAB Cat Lookup'!$B$4:$E$351,2,FALSE))</f>
        <v>Std</v>
      </c>
      <c r="AT270" s="367" t="str">
        <f>IF(ISERROR(VLOOKUP($A270,'RAB Cat Lookup'!$B$4:$E$351,4,FALSE))=TRUE,"Unallocated",VLOOKUP($A270,'RAB Cat Lookup'!$B$4:$E$351,4,FALSE))</f>
        <v>Sub-transmission lines and cables</v>
      </c>
      <c r="AU270" s="121" t="str">
        <f t="shared" si="36"/>
        <v/>
      </c>
    </row>
    <row r="271" spans="1:47" x14ac:dyDescent="0.25">
      <c r="A271" s="217" t="s">
        <v>43</v>
      </c>
      <c r="B271" s="217" t="s">
        <v>783</v>
      </c>
      <c r="C271" s="123" t="s">
        <v>778</v>
      </c>
      <c r="D271" s="218">
        <f>S271/Config!A$40</f>
        <v>0</v>
      </c>
      <c r="E271" s="219">
        <f>T271/Config!B$40</f>
        <v>0</v>
      </c>
      <c r="F271" s="219">
        <f>U271/Config!C$40</f>
        <v>0</v>
      </c>
      <c r="G271" s="219">
        <f>V271/Config!D$40</f>
        <v>0</v>
      </c>
      <c r="H271" s="219">
        <f>W271/Config!E$40</f>
        <v>0</v>
      </c>
      <c r="I271" s="220">
        <v>0</v>
      </c>
      <c r="J271" s="220">
        <v>0</v>
      </c>
      <c r="K271" s="220">
        <v>0</v>
      </c>
      <c r="L271" s="220">
        <v>0</v>
      </c>
      <c r="M271" s="220">
        <v>0</v>
      </c>
      <c r="N271" s="220">
        <v>0</v>
      </c>
      <c r="O271" s="220">
        <v>2250000</v>
      </c>
      <c r="P271" s="220">
        <v>2250000</v>
      </c>
      <c r="Q271" s="220">
        <v>2250000</v>
      </c>
      <c r="R271" s="221">
        <v>2250000</v>
      </c>
      <c r="S271" s="222">
        <v>0</v>
      </c>
      <c r="T271" s="223">
        <v>0</v>
      </c>
      <c r="U271" s="223">
        <v>0</v>
      </c>
      <c r="V271" s="223">
        <v>0</v>
      </c>
      <c r="W271" s="223">
        <v>0</v>
      </c>
      <c r="X271" s="224">
        <f>I271*Config!F$40</f>
        <v>0</v>
      </c>
      <c r="Y271" s="224">
        <f>J271*Config!G$40</f>
        <v>0</v>
      </c>
      <c r="Z271" s="224">
        <f>K271*Config!H$40</f>
        <v>0</v>
      </c>
      <c r="AA271" s="224">
        <f>L271*Config!I$40</f>
        <v>0</v>
      </c>
      <c r="AB271" s="224">
        <f>M271*Config!J$40</f>
        <v>0</v>
      </c>
      <c r="AC271" s="224">
        <f>N271*Config!K$40</f>
        <v>0</v>
      </c>
      <c r="AD271" s="224">
        <f>O271*Config!L$40</f>
        <v>2674542.945753478</v>
      </c>
      <c r="AE271" s="224">
        <f>P271*Config!M$40</f>
        <v>2741406.5193973146</v>
      </c>
      <c r="AF271" s="224">
        <f>Q271*Config!N$40</f>
        <v>2809941.6823822474</v>
      </c>
      <c r="AG271" s="225">
        <f>R271*Config!O$40</f>
        <v>2880190.2244418035</v>
      </c>
      <c r="AH271" s="226">
        <f t="shared" si="30"/>
        <v>0</v>
      </c>
      <c r="AI271" s="220">
        <f t="shared" si="31"/>
        <v>9000000</v>
      </c>
      <c r="AJ271" s="224">
        <f t="shared" si="32"/>
        <v>0</v>
      </c>
      <c r="AK271" s="225">
        <f t="shared" si="33"/>
        <v>11106081.371974843</v>
      </c>
      <c r="AL271" s="227">
        <f>IF(OR(SUM(X271:AG271)&lt;&gt;0,A271="EH"),INDEX(CASH!$B:$B,MATCH(A271,CASH!$A:$A,0)),"")</f>
        <v>180</v>
      </c>
      <c r="AM271" s="122">
        <f>AL271*VLOOKUP(C271,Config!$A$3:$C$9,3,FALSE)</f>
        <v>1800</v>
      </c>
      <c r="AN271" s="228">
        <f t="shared" si="34"/>
        <v>0.81856625251358184</v>
      </c>
      <c r="AO271" s="122" t="str">
        <f>IF(ISERROR(VLOOKUP(A271,Config!$A$12:$A$32,1,FALSE)),LEFT(A271,2),"PRL")</f>
        <v>TM</v>
      </c>
      <c r="AP271" s="122" t="str">
        <f t="shared" si="35"/>
        <v>TM014m</v>
      </c>
      <c r="AQ271" s="163" t="s">
        <v>882</v>
      </c>
      <c r="AR271" s="229" t="s">
        <v>781</v>
      </c>
      <c r="AS271" s="367" t="str">
        <f>IF(ISERROR(VLOOKUP($A271,'RAB Cat Lookup'!$B$4:$E$351,2,FALSE))=TRUE,"Unallocated",VLOOKUP($A271,'RAB Cat Lookup'!$B$4:$E$351,2,FALSE))</f>
        <v>Std</v>
      </c>
      <c r="AT271" s="367" t="str">
        <f>IF(ISERROR(VLOOKUP($A271,'RAB Cat Lookup'!$B$4:$E$351,4,FALSE))=TRUE,"Unallocated",VLOOKUP($A271,'RAB Cat Lookup'!$B$4:$E$351,4,FALSE))</f>
        <v>Sub-transmission lines and cables</v>
      </c>
      <c r="AU271" s="121" t="str">
        <f t="shared" si="36"/>
        <v/>
      </c>
    </row>
    <row r="272" spans="1:47" x14ac:dyDescent="0.25">
      <c r="A272" s="217" t="s">
        <v>877</v>
      </c>
      <c r="B272" s="217" t="s">
        <v>878</v>
      </c>
      <c r="C272" s="123" t="s">
        <v>512</v>
      </c>
      <c r="D272" s="218">
        <f>S272/Config!A$40</f>
        <v>0</v>
      </c>
      <c r="E272" s="219">
        <f>T272/Config!B$40</f>
        <v>0</v>
      </c>
      <c r="F272" s="219">
        <f>U272/Config!C$40</f>
        <v>0</v>
      </c>
      <c r="G272" s="219">
        <f>V272/Config!D$40</f>
        <v>0</v>
      </c>
      <c r="H272" s="219">
        <f>W272/Config!E$40</f>
        <v>0</v>
      </c>
      <c r="I272" s="220">
        <v>960000</v>
      </c>
      <c r="J272" s="220">
        <v>960000</v>
      </c>
      <c r="K272" s="220">
        <v>960000</v>
      </c>
      <c r="L272" s="220">
        <v>960000</v>
      </c>
      <c r="M272" s="220">
        <v>960000</v>
      </c>
      <c r="N272" s="220">
        <v>1920000</v>
      </c>
      <c r="O272" s="220">
        <v>1920000</v>
      </c>
      <c r="P272" s="220">
        <v>1920000</v>
      </c>
      <c r="Q272" s="220">
        <v>1920000</v>
      </c>
      <c r="R272" s="221">
        <v>1920000</v>
      </c>
      <c r="S272" s="222">
        <v>0</v>
      </c>
      <c r="T272" s="223">
        <v>0</v>
      </c>
      <c r="U272" s="223">
        <v>0</v>
      </c>
      <c r="V272" s="223">
        <v>0</v>
      </c>
      <c r="W272" s="223">
        <v>0</v>
      </c>
      <c r="X272" s="224">
        <f>I272*Config!F$40</f>
        <v>983999.99999999988</v>
      </c>
      <c r="Y272" s="224">
        <f>J272*Config!G$40</f>
        <v>1008599.9999999999</v>
      </c>
      <c r="Z272" s="224">
        <f>K272*Config!H$40</f>
        <v>1033814.9999999999</v>
      </c>
      <c r="AA272" s="224">
        <f>L272*Config!I$40</f>
        <v>1059660.3749999998</v>
      </c>
      <c r="AB272" s="224">
        <f>M272*Config!J$40</f>
        <v>1086151.8843749997</v>
      </c>
      <c r="AC272" s="224">
        <f>N272*Config!K$40</f>
        <v>2226611.3629687494</v>
      </c>
      <c r="AD272" s="224">
        <f>O272*Config!L$40</f>
        <v>2282276.6470429678</v>
      </c>
      <c r="AE272" s="224">
        <f>P272*Config!M$40</f>
        <v>2339333.563219042</v>
      </c>
      <c r="AF272" s="224">
        <f>Q272*Config!N$40</f>
        <v>2397816.9022995178</v>
      </c>
      <c r="AG272" s="225">
        <f>R272*Config!O$40</f>
        <v>2457762.3248570054</v>
      </c>
      <c r="AH272" s="226">
        <f t="shared" si="30"/>
        <v>4800000</v>
      </c>
      <c r="AI272" s="220">
        <f t="shared" si="31"/>
        <v>14400000</v>
      </c>
      <c r="AJ272" s="224">
        <f t="shared" si="32"/>
        <v>5172227.2593749985</v>
      </c>
      <c r="AK272" s="225">
        <f t="shared" si="33"/>
        <v>16876028.05976228</v>
      </c>
      <c r="AL272" s="227">
        <f>IF(OR(SUM(X272:AG272)&lt;&gt;0,A272="EH"),INDEX(CASH!$B:$B,MATCH(A272,CASH!$A:$A,0)),"")</f>
        <v>310</v>
      </c>
      <c r="AM272" s="122">
        <f>AL272*VLOOKUP(C272,Config!$A$3:$C$9,3,FALSE)</f>
        <v>4650</v>
      </c>
      <c r="AN272" s="228">
        <f t="shared" si="34"/>
        <v>0.2087661061020025</v>
      </c>
      <c r="AO272" s="122" t="str">
        <f>IF(ISERROR(VLOOKUP(A272,Config!$A$12:$A$32,1,FALSE)),LEFT(A272,2),"PRL")</f>
        <v>TM</v>
      </c>
      <c r="AP272" s="122" t="str">
        <f t="shared" si="35"/>
        <v>TM015s</v>
      </c>
      <c r="AQ272" s="163" t="s">
        <v>882</v>
      </c>
      <c r="AR272" s="229" t="s">
        <v>781</v>
      </c>
      <c r="AS272" s="367" t="str">
        <f>IF(ISERROR(VLOOKUP($A272,'RAB Cat Lookup'!$B$4:$E$351,2,FALSE))=TRUE,"Unallocated",VLOOKUP($A272,'RAB Cat Lookup'!$B$4:$E$351,2,FALSE))</f>
        <v>Std</v>
      </c>
      <c r="AT272" s="367" t="str">
        <f>IF(ISERROR(VLOOKUP($A272,'RAB Cat Lookup'!$B$4:$E$351,4,FALSE))=TRUE,"Unallocated",VLOOKUP($A272,'RAB Cat Lookup'!$B$4:$E$351,4,FALSE))</f>
        <v>Sub-transmission lines and cables</v>
      </c>
      <c r="AU272" s="121" t="str">
        <f t="shared" si="36"/>
        <v/>
      </c>
    </row>
    <row r="273" spans="1:47" x14ac:dyDescent="0.25">
      <c r="A273" s="217" t="s">
        <v>44</v>
      </c>
      <c r="B273" s="217" t="s">
        <v>251</v>
      </c>
      <c r="C273" s="123" t="s">
        <v>512</v>
      </c>
      <c r="D273" s="218">
        <f>S273/Config!A$40</f>
        <v>619.63640428124984</v>
      </c>
      <c r="E273" s="219">
        <f>T273/Config!B$40</f>
        <v>8503.5268245312491</v>
      </c>
      <c r="F273" s="219">
        <f>U273/Config!C$40</f>
        <v>0</v>
      </c>
      <c r="G273" s="219">
        <f>V273/Config!D$40</f>
        <v>0</v>
      </c>
      <c r="H273" s="219">
        <f>W273/Config!E$40</f>
        <v>0</v>
      </c>
      <c r="I273" s="220">
        <v>0</v>
      </c>
      <c r="J273" s="220">
        <v>0</v>
      </c>
      <c r="K273" s="220">
        <v>0</v>
      </c>
      <c r="L273" s="220">
        <v>0</v>
      </c>
      <c r="M273" s="220">
        <v>0</v>
      </c>
      <c r="N273" s="220">
        <v>0</v>
      </c>
      <c r="O273" s="220">
        <v>0</v>
      </c>
      <c r="P273" s="220">
        <v>0</v>
      </c>
      <c r="Q273" s="220">
        <v>0</v>
      </c>
      <c r="R273" s="221">
        <v>0</v>
      </c>
      <c r="S273" s="222">
        <v>561.36</v>
      </c>
      <c r="T273" s="223">
        <v>7896.3700000000008</v>
      </c>
      <c r="U273" s="223">
        <v>0</v>
      </c>
      <c r="V273" s="223">
        <v>0</v>
      </c>
      <c r="W273" s="223">
        <v>0</v>
      </c>
      <c r="X273" s="224">
        <f>I273*Config!F$40</f>
        <v>0</v>
      </c>
      <c r="Y273" s="224">
        <f>J273*Config!G$40</f>
        <v>0</v>
      </c>
      <c r="Z273" s="224">
        <f>K273*Config!H$40</f>
        <v>0</v>
      </c>
      <c r="AA273" s="224">
        <f>L273*Config!I$40</f>
        <v>0</v>
      </c>
      <c r="AB273" s="224">
        <f>M273*Config!J$40</f>
        <v>0</v>
      </c>
      <c r="AC273" s="224">
        <f>N273*Config!K$40</f>
        <v>0</v>
      </c>
      <c r="AD273" s="224">
        <f>O273*Config!L$40</f>
        <v>0</v>
      </c>
      <c r="AE273" s="224">
        <f>P273*Config!M$40</f>
        <v>0</v>
      </c>
      <c r="AF273" s="224">
        <f>Q273*Config!N$40</f>
        <v>0</v>
      </c>
      <c r="AG273" s="225">
        <f>R273*Config!O$40</f>
        <v>0</v>
      </c>
      <c r="AH273" s="226">
        <f t="shared" si="30"/>
        <v>0</v>
      </c>
      <c r="AI273" s="220">
        <f t="shared" si="31"/>
        <v>0</v>
      </c>
      <c r="AJ273" s="224">
        <f t="shared" si="32"/>
        <v>0</v>
      </c>
      <c r="AK273" s="225">
        <f t="shared" si="33"/>
        <v>0</v>
      </c>
      <c r="AL273" s="227" t="str">
        <f>IF(OR(SUM(X273:AG273)&lt;&gt;0,A273="EH"),INDEX(CASH!$B:$B,MATCH(A273,CASH!$A:$A,0)),"")</f>
        <v/>
      </c>
      <c r="AM273" s="230">
        <v>3750</v>
      </c>
      <c r="AN273" s="228">
        <f t="shared" si="34"/>
        <v>0.384036190737156</v>
      </c>
      <c r="AO273" s="122" t="str">
        <f>IF(ISERROR(VLOOKUP(A273,Config!$A$12:$A$32,1,FALSE)),LEFT(A273,2),"PRL")</f>
        <v>TM</v>
      </c>
      <c r="AP273" s="122" t="str">
        <f t="shared" si="35"/>
        <v>TM016s</v>
      </c>
      <c r="AQ273" s="163" t="s">
        <v>882</v>
      </c>
      <c r="AR273" s="229" t="s">
        <v>781</v>
      </c>
      <c r="AS273" s="367" t="str">
        <f>IF(ISERROR(VLOOKUP($A273,'RAB Cat Lookup'!$B$4:$E$351,2,FALSE))=TRUE,"Unallocated",VLOOKUP($A273,'RAB Cat Lookup'!$B$4:$E$351,2,FALSE))</f>
        <v>Std</v>
      </c>
      <c r="AT273" s="367" t="str">
        <f>IF(ISERROR(VLOOKUP($A273,'RAB Cat Lookup'!$B$4:$E$351,4,FALSE))=TRUE,"Unallocated",VLOOKUP($A273,'RAB Cat Lookup'!$B$4:$E$351,4,FALSE))</f>
        <v>Sub-transmission lines and cables</v>
      </c>
      <c r="AU273" s="121" t="str">
        <f t="shared" si="36"/>
        <v/>
      </c>
    </row>
    <row r="274" spans="1:47" x14ac:dyDescent="0.25">
      <c r="A274" s="217" t="s">
        <v>505</v>
      </c>
      <c r="B274" s="217" t="s">
        <v>578</v>
      </c>
      <c r="C274" s="123" t="s">
        <v>512</v>
      </c>
      <c r="D274" s="218">
        <f>S274/Config!A$40</f>
        <v>206.5565062226562</v>
      </c>
      <c r="E274" s="219">
        <f>T274/Config!B$40</f>
        <v>0</v>
      </c>
      <c r="F274" s="219">
        <f>U274/Config!C$40</f>
        <v>0</v>
      </c>
      <c r="G274" s="219">
        <f>V274/Config!D$40</f>
        <v>0</v>
      </c>
      <c r="H274" s="219">
        <f>W274/Config!E$40</f>
        <v>0</v>
      </c>
      <c r="I274" s="220">
        <v>0</v>
      </c>
      <c r="J274" s="220">
        <v>0</v>
      </c>
      <c r="K274" s="220">
        <v>0</v>
      </c>
      <c r="L274" s="220">
        <v>0</v>
      </c>
      <c r="M274" s="220">
        <v>0</v>
      </c>
      <c r="N274" s="220">
        <v>0</v>
      </c>
      <c r="O274" s="220">
        <v>0</v>
      </c>
      <c r="P274" s="220">
        <v>0</v>
      </c>
      <c r="Q274" s="220">
        <v>0</v>
      </c>
      <c r="R274" s="221">
        <v>0</v>
      </c>
      <c r="S274" s="222">
        <v>187.13</v>
      </c>
      <c r="T274" s="223">
        <v>0</v>
      </c>
      <c r="U274" s="223">
        <v>0</v>
      </c>
      <c r="V274" s="223">
        <v>0</v>
      </c>
      <c r="W274" s="223">
        <v>0</v>
      </c>
      <c r="X274" s="224">
        <f>I274*Config!F$40</f>
        <v>0</v>
      </c>
      <c r="Y274" s="224">
        <f>J274*Config!G$40</f>
        <v>0</v>
      </c>
      <c r="Z274" s="224">
        <f>K274*Config!H$40</f>
        <v>0</v>
      </c>
      <c r="AA274" s="224">
        <f>L274*Config!I$40</f>
        <v>0</v>
      </c>
      <c r="AB274" s="224">
        <f>M274*Config!J$40</f>
        <v>0</v>
      </c>
      <c r="AC274" s="224">
        <f>N274*Config!K$40</f>
        <v>0</v>
      </c>
      <c r="AD274" s="224">
        <f>O274*Config!L$40</f>
        <v>0</v>
      </c>
      <c r="AE274" s="224">
        <f>P274*Config!M$40</f>
        <v>0</v>
      </c>
      <c r="AF274" s="224">
        <f>Q274*Config!N$40</f>
        <v>0</v>
      </c>
      <c r="AG274" s="225">
        <f>R274*Config!O$40</f>
        <v>0</v>
      </c>
      <c r="AH274" s="226">
        <f t="shared" si="30"/>
        <v>0</v>
      </c>
      <c r="AI274" s="220">
        <f t="shared" si="31"/>
        <v>0</v>
      </c>
      <c r="AJ274" s="224">
        <f t="shared" si="32"/>
        <v>0</v>
      </c>
      <c r="AK274" s="225">
        <f t="shared" si="33"/>
        <v>0</v>
      </c>
      <c r="AL274" s="227" t="str">
        <f>IF(OR(SUM(X274:AG274)&lt;&gt;0,A274="EH"),INDEX(CASH!$B:$B,MATCH(A274,CASH!$A:$A,0)),"")</f>
        <v/>
      </c>
      <c r="AM274" s="231">
        <v>4950</v>
      </c>
      <c r="AN274" s="228">
        <f t="shared" si="34"/>
        <v>0.12479849538211955</v>
      </c>
      <c r="AO274" s="122" t="str">
        <f>IF(ISERROR(VLOOKUP(A274,Config!$A$12:$A$32,1,FALSE)),LEFT(A274,2),"PRL")</f>
        <v>TM</v>
      </c>
      <c r="AP274" s="122" t="str">
        <f t="shared" si="35"/>
        <v>TM017s</v>
      </c>
      <c r="AQ274" s="163" t="s">
        <v>882</v>
      </c>
      <c r="AR274" s="229" t="s">
        <v>781</v>
      </c>
      <c r="AS274" s="367" t="str">
        <f>IF(ISERROR(VLOOKUP($A274,'RAB Cat Lookup'!$B$4:$E$351,2,FALSE))=TRUE,"Unallocated",VLOOKUP($A274,'RAB Cat Lookup'!$B$4:$E$351,2,FALSE))</f>
        <v>Unallocated</v>
      </c>
      <c r="AT274" s="367" t="str">
        <f>IF(ISERROR(VLOOKUP($A274,'RAB Cat Lookup'!$B$4:$E$351,4,FALSE))=TRUE,"Unallocated",VLOOKUP($A274,'RAB Cat Lookup'!$B$4:$E$351,4,FALSE))</f>
        <v>Unallocated</v>
      </c>
      <c r="AU274" s="121" t="str">
        <f t="shared" si="36"/>
        <v/>
      </c>
    </row>
    <row r="275" spans="1:47" x14ac:dyDescent="0.25">
      <c r="A275" s="217" t="s">
        <v>45</v>
      </c>
      <c r="B275" s="217" t="s">
        <v>46</v>
      </c>
      <c r="C275" s="123" t="s">
        <v>512</v>
      </c>
      <c r="D275" s="218">
        <f>S275/Config!A$40</f>
        <v>1348163.221706148</v>
      </c>
      <c r="E275" s="219">
        <f>T275/Config!B$40</f>
        <v>1435837.3851210936</v>
      </c>
      <c r="F275" s="219">
        <f>U275/Config!C$40</f>
        <v>504222.72653124999</v>
      </c>
      <c r="G275" s="219">
        <f>V275/Config!D$40</f>
        <v>174435.19699999999</v>
      </c>
      <c r="H275" s="219">
        <f>W275/Config!E$40</f>
        <v>0</v>
      </c>
      <c r="I275" s="220">
        <v>0</v>
      </c>
      <c r="J275" s="220">
        <v>0</v>
      </c>
      <c r="K275" s="220">
        <v>0</v>
      </c>
      <c r="L275" s="220">
        <v>0</v>
      </c>
      <c r="M275" s="220">
        <v>0</v>
      </c>
      <c r="N275" s="220">
        <v>0</v>
      </c>
      <c r="O275" s="220">
        <v>0</v>
      </c>
      <c r="P275" s="220">
        <v>0</v>
      </c>
      <c r="Q275" s="220">
        <v>0</v>
      </c>
      <c r="R275" s="221">
        <v>0</v>
      </c>
      <c r="S275" s="222">
        <v>1221369.3399999999</v>
      </c>
      <c r="T275" s="223">
        <v>1333317.75</v>
      </c>
      <c r="U275" s="223">
        <v>479926.45</v>
      </c>
      <c r="V275" s="223">
        <v>170180.68</v>
      </c>
      <c r="W275" s="223">
        <v>0</v>
      </c>
      <c r="X275" s="224">
        <f>I275*Config!F$40</f>
        <v>0</v>
      </c>
      <c r="Y275" s="224">
        <f>J275*Config!G$40</f>
        <v>0</v>
      </c>
      <c r="Z275" s="224">
        <f>K275*Config!H$40</f>
        <v>0</v>
      </c>
      <c r="AA275" s="224">
        <f>L275*Config!I$40</f>
        <v>0</v>
      </c>
      <c r="AB275" s="224">
        <f>M275*Config!J$40</f>
        <v>0</v>
      </c>
      <c r="AC275" s="224">
        <f>N275*Config!K$40</f>
        <v>0</v>
      </c>
      <c r="AD275" s="224">
        <f>O275*Config!L$40</f>
        <v>0</v>
      </c>
      <c r="AE275" s="224">
        <f>P275*Config!M$40</f>
        <v>0</v>
      </c>
      <c r="AF275" s="224">
        <f>Q275*Config!N$40</f>
        <v>0</v>
      </c>
      <c r="AG275" s="225">
        <f>R275*Config!O$40</f>
        <v>0</v>
      </c>
      <c r="AH275" s="226">
        <f t="shared" si="30"/>
        <v>0</v>
      </c>
      <c r="AI275" s="220">
        <f t="shared" si="31"/>
        <v>0</v>
      </c>
      <c r="AJ275" s="224">
        <f t="shared" si="32"/>
        <v>0</v>
      </c>
      <c r="AK275" s="225">
        <f t="shared" si="33"/>
        <v>0</v>
      </c>
      <c r="AL275" s="227" t="str">
        <f>IF(OR(SUM(X275:AG275)&lt;&gt;0,A275="EH"),INDEX(CASH!$B:$B,MATCH(A275,CASH!$A:$A,0)),"")</f>
        <v/>
      </c>
      <c r="AM275" s="230">
        <v>4500</v>
      </c>
      <c r="AN275" s="228">
        <f t="shared" si="34"/>
        <v>0.25393883661449068</v>
      </c>
      <c r="AO275" s="122" t="str">
        <f>IF(ISERROR(VLOOKUP(A275,Config!$A$12:$A$32,1,FALSE)),LEFT(A275,2),"PRL")</f>
        <v>TM</v>
      </c>
      <c r="AP275" s="122" t="str">
        <f t="shared" si="35"/>
        <v>TM019s</v>
      </c>
      <c r="AQ275" s="163" t="s">
        <v>882</v>
      </c>
      <c r="AR275" s="229" t="s">
        <v>781</v>
      </c>
      <c r="AS275" s="367" t="str">
        <f>IF(ISERROR(VLOOKUP($A275,'RAB Cat Lookup'!$B$4:$E$351,2,FALSE))=TRUE,"Unallocated",VLOOKUP($A275,'RAB Cat Lookup'!$B$4:$E$351,2,FALSE))</f>
        <v>Std</v>
      </c>
      <c r="AT275" s="367" t="str">
        <f>IF(ISERROR(VLOOKUP($A275,'RAB Cat Lookup'!$B$4:$E$351,4,FALSE))=TRUE,"Unallocated",VLOOKUP($A275,'RAB Cat Lookup'!$B$4:$E$351,4,FALSE))</f>
        <v>Sub-transmission lines and cables</v>
      </c>
      <c r="AU275" s="121" t="str">
        <f t="shared" si="36"/>
        <v/>
      </c>
    </row>
    <row r="276" spans="1:47" x14ac:dyDescent="0.25">
      <c r="A276" s="217" t="s">
        <v>435</v>
      </c>
      <c r="B276" s="217" t="s">
        <v>579</v>
      </c>
      <c r="C276" s="123" t="s">
        <v>513</v>
      </c>
      <c r="D276" s="218">
        <f>S276/Config!A$40</f>
        <v>854.19664353906228</v>
      </c>
      <c r="E276" s="219">
        <f>T276/Config!B$40</f>
        <v>0</v>
      </c>
      <c r="F276" s="219">
        <f>U276/Config!C$40</f>
        <v>0</v>
      </c>
      <c r="G276" s="219">
        <f>V276/Config!D$40</f>
        <v>0</v>
      </c>
      <c r="H276" s="219">
        <f>W276/Config!E$40</f>
        <v>0</v>
      </c>
      <c r="I276" s="220">
        <v>0</v>
      </c>
      <c r="J276" s="220">
        <v>0</v>
      </c>
      <c r="K276" s="220">
        <v>0</v>
      </c>
      <c r="L276" s="220">
        <v>0</v>
      </c>
      <c r="M276" s="220">
        <v>0</v>
      </c>
      <c r="N276" s="220">
        <v>0</v>
      </c>
      <c r="O276" s="220">
        <v>0</v>
      </c>
      <c r="P276" s="220">
        <v>0</v>
      </c>
      <c r="Q276" s="220">
        <v>0</v>
      </c>
      <c r="R276" s="221">
        <v>0</v>
      </c>
      <c r="S276" s="222">
        <v>773.86</v>
      </c>
      <c r="T276" s="223">
        <v>0</v>
      </c>
      <c r="U276" s="223">
        <v>0</v>
      </c>
      <c r="V276" s="223">
        <v>0</v>
      </c>
      <c r="W276" s="223">
        <v>0</v>
      </c>
      <c r="X276" s="224">
        <f>I276*Config!F$40</f>
        <v>0</v>
      </c>
      <c r="Y276" s="224">
        <f>J276*Config!G$40</f>
        <v>0</v>
      </c>
      <c r="Z276" s="224">
        <f>K276*Config!H$40</f>
        <v>0</v>
      </c>
      <c r="AA276" s="224">
        <f>L276*Config!I$40</f>
        <v>0</v>
      </c>
      <c r="AB276" s="224">
        <f>M276*Config!J$40</f>
        <v>0</v>
      </c>
      <c r="AC276" s="224">
        <f>N276*Config!K$40</f>
        <v>0</v>
      </c>
      <c r="AD276" s="224">
        <f>O276*Config!L$40</f>
        <v>0</v>
      </c>
      <c r="AE276" s="224">
        <f>P276*Config!M$40</f>
        <v>0</v>
      </c>
      <c r="AF276" s="224">
        <f>Q276*Config!N$40</f>
        <v>0</v>
      </c>
      <c r="AG276" s="225">
        <f>R276*Config!O$40</f>
        <v>0</v>
      </c>
      <c r="AH276" s="226">
        <f t="shared" si="30"/>
        <v>0</v>
      </c>
      <c r="AI276" s="220">
        <f t="shared" si="31"/>
        <v>0</v>
      </c>
      <c r="AJ276" s="224">
        <f t="shared" si="32"/>
        <v>0</v>
      </c>
      <c r="AK276" s="225">
        <f t="shared" si="33"/>
        <v>0</v>
      </c>
      <c r="AL276" s="227" t="str">
        <f>IF(OR(SUM(X276:AG276)&lt;&gt;0,A276="EH"),INDEX(CASH!$B:$B,MATCH(A276,CASH!$A:$A,0)),"")</f>
        <v/>
      </c>
      <c r="AM276" s="230">
        <v>4950</v>
      </c>
      <c r="AN276" s="228">
        <f t="shared" si="34"/>
        <v>0.12479849538211955</v>
      </c>
      <c r="AO276" s="122" t="str">
        <f>IF(ISERROR(VLOOKUP(A276,Config!$A$12:$A$32,1,FALSE)),LEFT(A276,2),"PRL")</f>
        <v>TM</v>
      </c>
      <c r="AP276" s="122" t="str">
        <f t="shared" si="35"/>
        <v>TM020</v>
      </c>
      <c r="AQ276" s="163" t="s">
        <v>882</v>
      </c>
      <c r="AR276" s="229" t="s">
        <v>781</v>
      </c>
      <c r="AS276" s="367" t="str">
        <f>IF(ISERROR(VLOOKUP($A276,'RAB Cat Lookup'!$B$4:$E$351,2,FALSE))=TRUE,"Unallocated",VLOOKUP($A276,'RAB Cat Lookup'!$B$4:$E$351,2,FALSE))</f>
        <v>Unallocated</v>
      </c>
      <c r="AT276" s="367" t="str">
        <f>IF(ISERROR(VLOOKUP($A276,'RAB Cat Lookup'!$B$4:$E$351,4,FALSE))=TRUE,"Unallocated",VLOOKUP($A276,'RAB Cat Lookup'!$B$4:$E$351,4,FALSE))</f>
        <v>Unallocated</v>
      </c>
      <c r="AU276" s="121" t="str">
        <f t="shared" si="36"/>
        <v/>
      </c>
    </row>
    <row r="277" spans="1:47" x14ac:dyDescent="0.25">
      <c r="A277" s="217" t="s">
        <v>434</v>
      </c>
      <c r="B277" s="217" t="s">
        <v>580</v>
      </c>
      <c r="C277" s="123" t="s">
        <v>513</v>
      </c>
      <c r="D277" s="218">
        <f>S277/Config!A$40</f>
        <v>111362.74429419918</v>
      </c>
      <c r="E277" s="219">
        <f>T277/Config!B$40</f>
        <v>0</v>
      </c>
      <c r="F277" s="219">
        <f>U277/Config!C$40</f>
        <v>0</v>
      </c>
      <c r="G277" s="219">
        <f>V277/Config!D$40</f>
        <v>0</v>
      </c>
      <c r="H277" s="219">
        <f>W277/Config!E$40</f>
        <v>0</v>
      </c>
      <c r="I277" s="220">
        <v>0</v>
      </c>
      <c r="J277" s="220">
        <v>0</v>
      </c>
      <c r="K277" s="220">
        <v>0</v>
      </c>
      <c r="L277" s="220">
        <v>0</v>
      </c>
      <c r="M277" s="220">
        <v>0</v>
      </c>
      <c r="N277" s="220">
        <v>0</v>
      </c>
      <c r="O277" s="220">
        <v>0</v>
      </c>
      <c r="P277" s="220">
        <v>0</v>
      </c>
      <c r="Q277" s="220">
        <v>0</v>
      </c>
      <c r="R277" s="221">
        <v>0</v>
      </c>
      <c r="S277" s="222">
        <v>100889.15</v>
      </c>
      <c r="T277" s="223">
        <v>0</v>
      </c>
      <c r="U277" s="223">
        <v>0</v>
      </c>
      <c r="V277" s="223">
        <v>0</v>
      </c>
      <c r="W277" s="223">
        <v>0</v>
      </c>
      <c r="X277" s="224">
        <f>I277*Config!F$40</f>
        <v>0</v>
      </c>
      <c r="Y277" s="224">
        <f>J277*Config!G$40</f>
        <v>0</v>
      </c>
      <c r="Z277" s="224">
        <f>K277*Config!H$40</f>
        <v>0</v>
      </c>
      <c r="AA277" s="224">
        <f>L277*Config!I$40</f>
        <v>0</v>
      </c>
      <c r="AB277" s="224">
        <f>M277*Config!J$40</f>
        <v>0</v>
      </c>
      <c r="AC277" s="224">
        <f>N277*Config!K$40</f>
        <v>0</v>
      </c>
      <c r="AD277" s="224">
        <f>O277*Config!L$40</f>
        <v>0</v>
      </c>
      <c r="AE277" s="224">
        <f>P277*Config!M$40</f>
        <v>0</v>
      </c>
      <c r="AF277" s="224">
        <f>Q277*Config!N$40</f>
        <v>0</v>
      </c>
      <c r="AG277" s="225">
        <f>R277*Config!O$40</f>
        <v>0</v>
      </c>
      <c r="AH277" s="226">
        <f t="shared" si="30"/>
        <v>0</v>
      </c>
      <c r="AI277" s="220">
        <f t="shared" si="31"/>
        <v>0</v>
      </c>
      <c r="AJ277" s="224">
        <f t="shared" si="32"/>
        <v>0</v>
      </c>
      <c r="AK277" s="225">
        <f t="shared" si="33"/>
        <v>0</v>
      </c>
      <c r="AL277" s="227" t="str">
        <f>IF(OR(SUM(X277:AG277)&lt;&gt;0,A277="EH"),INDEX(CASH!$B:$B,MATCH(A277,CASH!$A:$A,0)),"")</f>
        <v/>
      </c>
      <c r="AM277" s="230">
        <v>4950</v>
      </c>
      <c r="AN277" s="228">
        <f t="shared" si="34"/>
        <v>0.12479849538211955</v>
      </c>
      <c r="AO277" s="122" t="str">
        <f>IF(ISERROR(VLOOKUP(A277,Config!$A$12:$A$32,1,FALSE)),LEFT(A277,2),"PRL")</f>
        <v>TM</v>
      </c>
      <c r="AP277" s="122" t="str">
        <f t="shared" si="35"/>
        <v>TM021</v>
      </c>
      <c r="AQ277" s="163" t="s">
        <v>882</v>
      </c>
      <c r="AR277" s="229" t="s">
        <v>781</v>
      </c>
      <c r="AS277" s="367" t="str">
        <f>IF(ISERROR(VLOOKUP($A277,'RAB Cat Lookup'!$B$4:$E$351,2,FALSE))=TRUE,"Unallocated",VLOOKUP($A277,'RAB Cat Lookup'!$B$4:$E$351,2,FALSE))</f>
        <v>Std</v>
      </c>
      <c r="AT277" s="367" t="str">
        <f>IF(ISERROR(VLOOKUP($A277,'RAB Cat Lookup'!$B$4:$E$351,4,FALSE))=TRUE,"Unallocated",VLOOKUP($A277,'RAB Cat Lookup'!$B$4:$E$351,4,FALSE))</f>
        <v>Sub-transmission lines and cables</v>
      </c>
      <c r="AU277" s="121" t="str">
        <f t="shared" si="36"/>
        <v/>
      </c>
    </row>
    <row r="278" spans="1:47" x14ac:dyDescent="0.25">
      <c r="A278" s="217" t="s">
        <v>47</v>
      </c>
      <c r="B278" s="217" t="s">
        <v>452</v>
      </c>
      <c r="C278" s="123" t="s">
        <v>513</v>
      </c>
      <c r="D278" s="218">
        <f>S278/Config!A$40</f>
        <v>116444.8754526992</v>
      </c>
      <c r="E278" s="219">
        <f>T278/Config!B$40</f>
        <v>250.76475093749997</v>
      </c>
      <c r="F278" s="219">
        <f>U278/Config!C$40</f>
        <v>0</v>
      </c>
      <c r="G278" s="219">
        <f>V278/Config!D$40</f>
        <v>0</v>
      </c>
      <c r="H278" s="219">
        <f>W278/Config!E$40</f>
        <v>0</v>
      </c>
      <c r="I278" s="220">
        <v>0</v>
      </c>
      <c r="J278" s="220">
        <v>0</v>
      </c>
      <c r="K278" s="220">
        <v>0</v>
      </c>
      <c r="L278" s="220">
        <v>0</v>
      </c>
      <c r="M278" s="220">
        <v>0</v>
      </c>
      <c r="N278" s="220">
        <v>0</v>
      </c>
      <c r="O278" s="220">
        <v>0</v>
      </c>
      <c r="P278" s="220">
        <v>0</v>
      </c>
      <c r="Q278" s="220">
        <v>0</v>
      </c>
      <c r="R278" s="221">
        <v>0</v>
      </c>
      <c r="S278" s="222">
        <v>105493.31000000001</v>
      </c>
      <c r="T278" s="223">
        <v>232.86</v>
      </c>
      <c r="U278" s="223">
        <v>0</v>
      </c>
      <c r="V278" s="223">
        <v>0</v>
      </c>
      <c r="W278" s="223">
        <v>0</v>
      </c>
      <c r="X278" s="224">
        <f>I278*Config!F$40</f>
        <v>0</v>
      </c>
      <c r="Y278" s="224">
        <f>J278*Config!G$40</f>
        <v>0</v>
      </c>
      <c r="Z278" s="224">
        <f>K278*Config!H$40</f>
        <v>0</v>
      </c>
      <c r="AA278" s="224">
        <f>L278*Config!I$40</f>
        <v>0</v>
      </c>
      <c r="AB278" s="224">
        <f>M278*Config!J$40</f>
        <v>0</v>
      </c>
      <c r="AC278" s="224">
        <f>N278*Config!K$40</f>
        <v>0</v>
      </c>
      <c r="AD278" s="224">
        <f>O278*Config!L$40</f>
        <v>0</v>
      </c>
      <c r="AE278" s="224">
        <f>P278*Config!M$40</f>
        <v>0</v>
      </c>
      <c r="AF278" s="224">
        <f>Q278*Config!N$40</f>
        <v>0</v>
      </c>
      <c r="AG278" s="225">
        <f>R278*Config!O$40</f>
        <v>0</v>
      </c>
      <c r="AH278" s="226">
        <f t="shared" si="30"/>
        <v>0</v>
      </c>
      <c r="AI278" s="220">
        <f t="shared" si="31"/>
        <v>0</v>
      </c>
      <c r="AJ278" s="224">
        <f t="shared" si="32"/>
        <v>0</v>
      </c>
      <c r="AK278" s="225">
        <f t="shared" si="33"/>
        <v>0</v>
      </c>
      <c r="AL278" s="227" t="str">
        <f>IF(OR(SUM(X278:AG278)&lt;&gt;0,A278="EH"),INDEX(CASH!$B:$B,MATCH(A278,CASH!$A:$A,0)),"")</f>
        <v/>
      </c>
      <c r="AM278" s="230">
        <v>3750</v>
      </c>
      <c r="AN278" s="228">
        <f t="shared" si="34"/>
        <v>0.384036190737156</v>
      </c>
      <c r="AO278" s="122" t="str">
        <f>IF(ISERROR(VLOOKUP(A278,Config!$A$12:$A$32,1,FALSE)),LEFT(A278,2),"PRL")</f>
        <v>TM</v>
      </c>
      <c r="AP278" s="122" t="str">
        <f t="shared" si="35"/>
        <v>TM023</v>
      </c>
      <c r="AQ278" s="163" t="s">
        <v>882</v>
      </c>
      <c r="AR278" s="229" t="s">
        <v>781</v>
      </c>
      <c r="AS278" s="367" t="str">
        <f>IF(ISERROR(VLOOKUP($A278,'RAB Cat Lookup'!$B$4:$E$351,2,FALSE))=TRUE,"Unallocated",VLOOKUP($A278,'RAB Cat Lookup'!$B$4:$E$351,2,FALSE))</f>
        <v>Std</v>
      </c>
      <c r="AT278" s="367" t="str">
        <f>IF(ISERROR(VLOOKUP($A278,'RAB Cat Lookup'!$B$4:$E$351,4,FALSE))=TRUE,"Unallocated",VLOOKUP($A278,'RAB Cat Lookup'!$B$4:$E$351,4,FALSE))</f>
        <v>Sub-transmission lines and cables</v>
      </c>
      <c r="AU278" s="121" t="str">
        <f t="shared" si="36"/>
        <v/>
      </c>
    </row>
    <row r="279" spans="1:47" x14ac:dyDescent="0.25">
      <c r="A279" s="217" t="s">
        <v>201</v>
      </c>
      <c r="B279" s="217" t="s">
        <v>335</v>
      </c>
      <c r="C279" s="123" t="s">
        <v>513</v>
      </c>
      <c r="D279" s="218">
        <f>S279/Config!A$40</f>
        <v>0</v>
      </c>
      <c r="E279" s="219">
        <f>T279/Config!B$40</f>
        <v>30875.864945468744</v>
      </c>
      <c r="F279" s="219">
        <f>U279/Config!C$40</f>
        <v>75110.126812500006</v>
      </c>
      <c r="G279" s="219">
        <f>V279/Config!D$40</f>
        <v>809.29899999999986</v>
      </c>
      <c r="H279" s="219">
        <f>W279/Config!E$40</f>
        <v>0</v>
      </c>
      <c r="I279" s="220">
        <v>0</v>
      </c>
      <c r="J279" s="220">
        <v>0</v>
      </c>
      <c r="K279" s="220">
        <v>0</v>
      </c>
      <c r="L279" s="220">
        <v>0</v>
      </c>
      <c r="M279" s="220">
        <v>0</v>
      </c>
      <c r="N279" s="220">
        <v>0</v>
      </c>
      <c r="O279" s="220">
        <v>0</v>
      </c>
      <c r="P279" s="220">
        <v>0</v>
      </c>
      <c r="Q279" s="220">
        <v>0</v>
      </c>
      <c r="R279" s="221">
        <v>0</v>
      </c>
      <c r="S279" s="222">
        <v>0</v>
      </c>
      <c r="T279" s="223">
        <v>28671.309999999998</v>
      </c>
      <c r="U279" s="223">
        <v>71490.900000000009</v>
      </c>
      <c r="V279" s="223">
        <v>789.56</v>
      </c>
      <c r="W279" s="223">
        <v>0</v>
      </c>
      <c r="X279" s="224">
        <f>I279*Config!F$40</f>
        <v>0</v>
      </c>
      <c r="Y279" s="224">
        <f>J279*Config!G$40</f>
        <v>0</v>
      </c>
      <c r="Z279" s="224">
        <f>K279*Config!H$40</f>
        <v>0</v>
      </c>
      <c r="AA279" s="224">
        <f>L279*Config!I$40</f>
        <v>0</v>
      </c>
      <c r="AB279" s="224">
        <f>M279*Config!J$40</f>
        <v>0</v>
      </c>
      <c r="AC279" s="224">
        <f>N279*Config!K$40</f>
        <v>0</v>
      </c>
      <c r="AD279" s="224">
        <f>O279*Config!L$40</f>
        <v>0</v>
      </c>
      <c r="AE279" s="224">
        <f>P279*Config!M$40</f>
        <v>0</v>
      </c>
      <c r="AF279" s="224">
        <f>Q279*Config!N$40</f>
        <v>0</v>
      </c>
      <c r="AG279" s="225">
        <f>R279*Config!O$40</f>
        <v>0</v>
      </c>
      <c r="AH279" s="226">
        <f t="shared" si="30"/>
        <v>0</v>
      </c>
      <c r="AI279" s="220">
        <f t="shared" si="31"/>
        <v>0</v>
      </c>
      <c r="AJ279" s="224">
        <f t="shared" si="32"/>
        <v>0</v>
      </c>
      <c r="AK279" s="225">
        <f t="shared" si="33"/>
        <v>0</v>
      </c>
      <c r="AL279" s="227" t="str">
        <f>IF(OR(SUM(X279:AG279)&lt;&gt;0,A279="EH"),INDEX(CASH!$B:$B,MATCH(A279,CASH!$A:$A,0)),"")</f>
        <v/>
      </c>
      <c r="AM279" s="230">
        <v>3900</v>
      </c>
      <c r="AN279" s="228">
        <f t="shared" si="34"/>
        <v>0.38299694447210186</v>
      </c>
      <c r="AO279" s="122" t="str">
        <f>IF(ISERROR(VLOOKUP(A279,Config!$A$12:$A$32,1,FALSE)),LEFT(A279,2),"PRL")</f>
        <v>TM</v>
      </c>
      <c r="AP279" s="122" t="str">
        <f t="shared" si="35"/>
        <v>TM027</v>
      </c>
      <c r="AQ279" s="163" t="s">
        <v>882</v>
      </c>
      <c r="AR279" s="229" t="s">
        <v>781</v>
      </c>
      <c r="AS279" s="367" t="str">
        <f>IF(ISERROR(VLOOKUP($A279,'RAB Cat Lookup'!$B$4:$E$351,2,FALSE))=TRUE,"Unallocated",VLOOKUP($A279,'RAB Cat Lookup'!$B$4:$E$351,2,FALSE))</f>
        <v>Std</v>
      </c>
      <c r="AT279" s="367" t="str">
        <f>IF(ISERROR(VLOOKUP($A279,'RAB Cat Lookup'!$B$4:$E$351,4,FALSE))=TRUE,"Unallocated",VLOOKUP($A279,'RAB Cat Lookup'!$B$4:$E$351,4,FALSE))</f>
        <v>Sub-transmission lines and cables</v>
      </c>
      <c r="AU279" s="121" t="str">
        <f t="shared" si="36"/>
        <v/>
      </c>
    </row>
    <row r="280" spans="1:47" x14ac:dyDescent="0.25">
      <c r="A280" s="217" t="s">
        <v>202</v>
      </c>
      <c r="B280" s="217" t="s">
        <v>1029</v>
      </c>
      <c r="C280" s="123" t="s">
        <v>777</v>
      </c>
      <c r="D280" s="218">
        <f>S280/Config!A$40</f>
        <v>0</v>
      </c>
      <c r="E280" s="219">
        <f>T280/Config!B$40</f>
        <v>0</v>
      </c>
      <c r="F280" s="219">
        <f>U280/Config!C$40</f>
        <v>0</v>
      </c>
      <c r="G280" s="219">
        <f>V280/Config!D$40</f>
        <v>0</v>
      </c>
      <c r="H280" s="219">
        <f>W280/Config!E$40</f>
        <v>0</v>
      </c>
      <c r="I280" s="220">
        <v>0</v>
      </c>
      <c r="J280" s="220">
        <v>0</v>
      </c>
      <c r="K280" s="220">
        <v>0</v>
      </c>
      <c r="L280" s="220">
        <v>0</v>
      </c>
      <c r="M280" s="220">
        <v>0</v>
      </c>
      <c r="N280" s="220">
        <v>10200000</v>
      </c>
      <c r="O280" s="220">
        <v>9900000</v>
      </c>
      <c r="P280" s="220">
        <v>9900000</v>
      </c>
      <c r="Q280" s="220">
        <v>10200000</v>
      </c>
      <c r="R280" s="221">
        <v>10200000</v>
      </c>
      <c r="S280" s="222">
        <v>0</v>
      </c>
      <c r="T280" s="223">
        <v>0</v>
      </c>
      <c r="U280" s="223">
        <v>0</v>
      </c>
      <c r="V280" s="223">
        <v>0</v>
      </c>
      <c r="W280" s="223">
        <v>0</v>
      </c>
      <c r="X280" s="224">
        <f>I280*Config!F$40</f>
        <v>0</v>
      </c>
      <c r="Y280" s="224">
        <f>J280*Config!G$40</f>
        <v>0</v>
      </c>
      <c r="Z280" s="224">
        <f>K280*Config!H$40</f>
        <v>0</v>
      </c>
      <c r="AA280" s="224">
        <f>L280*Config!I$40</f>
        <v>0</v>
      </c>
      <c r="AB280" s="224">
        <f>M280*Config!J$40</f>
        <v>0</v>
      </c>
      <c r="AC280" s="224">
        <f>N280*Config!K$40</f>
        <v>11828872.86577148</v>
      </c>
      <c r="AD280" s="224">
        <f>O280*Config!L$40</f>
        <v>11767988.961315304</v>
      </c>
      <c r="AE280" s="224">
        <f>P280*Config!M$40</f>
        <v>12062188.685348185</v>
      </c>
      <c r="AF280" s="224">
        <f>Q280*Config!N$40</f>
        <v>12738402.293466188</v>
      </c>
      <c r="AG280" s="225">
        <f>R280*Config!O$40</f>
        <v>13056862.350802843</v>
      </c>
      <c r="AH280" s="226">
        <f t="shared" si="30"/>
        <v>0</v>
      </c>
      <c r="AI280" s="220">
        <f t="shared" si="31"/>
        <v>50400000</v>
      </c>
      <c r="AJ280" s="224">
        <f t="shared" si="32"/>
        <v>0</v>
      </c>
      <c r="AK280" s="225">
        <f t="shared" si="33"/>
        <v>61454315.156703994</v>
      </c>
      <c r="AL280" s="227">
        <f>IF(OR(SUM(X280:AG280)&lt;&gt;0,A280="EH"),INDEX(CASH!$B:$B,MATCH(A280,CASH!$A:$A,0)),"")</f>
        <v>260</v>
      </c>
      <c r="AM280" s="122">
        <f>AL280*VLOOKUP(C280,Config!$A$3:$C$9,3,FALSE)</f>
        <v>1300</v>
      </c>
      <c r="AN280" s="228">
        <f t="shared" si="34"/>
        <v>0.92229427226873739</v>
      </c>
      <c r="AO280" s="122" t="str">
        <f>IF(ISERROR(VLOOKUP(A280,Config!$A$12:$A$32,1,FALSE)),LEFT(A280,2),"PRL")</f>
        <v>TM</v>
      </c>
      <c r="AP280" s="122" t="str">
        <f t="shared" si="35"/>
        <v>TM028l</v>
      </c>
      <c r="AQ280" s="163" t="s">
        <v>882</v>
      </c>
      <c r="AR280" s="229" t="s">
        <v>781</v>
      </c>
      <c r="AS280" s="367" t="str">
        <f>IF(ISERROR(VLOOKUP($A280,'RAB Cat Lookup'!$B$4:$E$351,2,FALSE))=TRUE,"Unallocated",VLOOKUP($A280,'RAB Cat Lookup'!$B$4:$E$351,2,FALSE))</f>
        <v>Std</v>
      </c>
      <c r="AT280" s="367" t="str">
        <f>IF(ISERROR(VLOOKUP($A280,'RAB Cat Lookup'!$B$4:$E$351,4,FALSE))=TRUE,"Unallocated",VLOOKUP($A280,'RAB Cat Lookup'!$B$4:$E$351,4,FALSE))</f>
        <v>Sub-transmission lines and cables</v>
      </c>
      <c r="AU280" s="121" t="str">
        <f t="shared" si="36"/>
        <v/>
      </c>
    </row>
    <row r="281" spans="1:47" x14ac:dyDescent="0.25">
      <c r="A281" s="217" t="s">
        <v>820</v>
      </c>
      <c r="B281" s="217" t="s">
        <v>838</v>
      </c>
      <c r="C281" s="123" t="s">
        <v>512</v>
      </c>
      <c r="D281" s="218">
        <f>S281/Config!A$40</f>
        <v>0</v>
      </c>
      <c r="E281" s="219">
        <f>T281/Config!B$40</f>
        <v>0</v>
      </c>
      <c r="F281" s="219">
        <f>U281/Config!C$40</f>
        <v>0</v>
      </c>
      <c r="G281" s="219">
        <f>V281/Config!D$40</f>
        <v>6447.3525</v>
      </c>
      <c r="H281" s="219">
        <f>W281/Config!E$40</f>
        <v>122585.18</v>
      </c>
      <c r="I281" s="220">
        <v>0</v>
      </c>
      <c r="J281" s="220">
        <v>0</v>
      </c>
      <c r="K281" s="220">
        <v>0</v>
      </c>
      <c r="L281" s="220">
        <v>0</v>
      </c>
      <c r="M281" s="220">
        <v>0</v>
      </c>
      <c r="N281" s="220">
        <v>0</v>
      </c>
      <c r="O281" s="220">
        <v>0</v>
      </c>
      <c r="P281" s="220">
        <v>0</v>
      </c>
      <c r="Q281" s="220">
        <v>0</v>
      </c>
      <c r="R281" s="221">
        <v>0</v>
      </c>
      <c r="S281" s="222">
        <v>0</v>
      </c>
      <c r="T281" s="223">
        <v>0</v>
      </c>
      <c r="U281" s="223">
        <v>0</v>
      </c>
      <c r="V281" s="223">
        <v>6290.1</v>
      </c>
      <c r="W281" s="223">
        <v>122585.18</v>
      </c>
      <c r="X281" s="224">
        <f>I281*Config!F$40</f>
        <v>0</v>
      </c>
      <c r="Y281" s="224">
        <f>J281*Config!G$40</f>
        <v>0</v>
      </c>
      <c r="Z281" s="224">
        <f>K281*Config!H$40</f>
        <v>0</v>
      </c>
      <c r="AA281" s="224">
        <f>L281*Config!I$40</f>
        <v>0</v>
      </c>
      <c r="AB281" s="224">
        <f>M281*Config!J$40</f>
        <v>0</v>
      </c>
      <c r="AC281" s="224">
        <f>N281*Config!K$40</f>
        <v>0</v>
      </c>
      <c r="AD281" s="224">
        <f>O281*Config!L$40</f>
        <v>0</v>
      </c>
      <c r="AE281" s="224">
        <f>P281*Config!M$40</f>
        <v>0</v>
      </c>
      <c r="AF281" s="224">
        <f>Q281*Config!N$40</f>
        <v>0</v>
      </c>
      <c r="AG281" s="225">
        <f>R281*Config!O$40</f>
        <v>0</v>
      </c>
      <c r="AH281" s="226">
        <f t="shared" si="30"/>
        <v>0</v>
      </c>
      <c r="AI281" s="220">
        <f t="shared" si="31"/>
        <v>0</v>
      </c>
      <c r="AJ281" s="224">
        <f t="shared" si="32"/>
        <v>0</v>
      </c>
      <c r="AK281" s="225">
        <f t="shared" si="33"/>
        <v>0</v>
      </c>
      <c r="AL281" s="227" t="str">
        <f>IF(OR(SUM(X281:AG281)&lt;&gt;0,A281="EH"),INDEX(CASH!$B:$B,MATCH(A281,CASH!$A:$A,0)),"")</f>
        <v/>
      </c>
      <c r="AM281" s="230">
        <v>2100</v>
      </c>
      <c r="AN281" s="228">
        <f t="shared" si="34"/>
        <v>0.77812514139210753</v>
      </c>
      <c r="AO281" s="122" t="str">
        <f>IF(ISERROR(VLOOKUP(A281,Config!$A$12:$A$32,1,FALSE)),LEFT(A281,2),"PRL")</f>
        <v>TM</v>
      </c>
      <c r="AP281" s="122" t="str">
        <f t="shared" si="35"/>
        <v>TM029s</v>
      </c>
      <c r="AQ281" s="163" t="s">
        <v>882</v>
      </c>
      <c r="AR281" s="229" t="s">
        <v>781</v>
      </c>
      <c r="AS281" s="367" t="str">
        <f>IF(ISERROR(VLOOKUP($A281,'RAB Cat Lookup'!$B$4:$E$351,2,FALSE))=TRUE,"Unallocated",VLOOKUP($A281,'RAB Cat Lookup'!$B$4:$E$351,2,FALSE))</f>
        <v>Std</v>
      </c>
      <c r="AT281" s="367" t="str">
        <f>IF(ISERROR(VLOOKUP($A281,'RAB Cat Lookup'!$B$4:$E$351,4,FALSE))=TRUE,"Unallocated",VLOOKUP($A281,'RAB Cat Lookup'!$B$4:$E$351,4,FALSE))</f>
        <v>Sub-transmission lines and cables</v>
      </c>
      <c r="AU281" s="121" t="str">
        <f t="shared" si="36"/>
        <v/>
      </c>
    </row>
    <row r="282" spans="1:47" x14ac:dyDescent="0.25">
      <c r="A282" s="217" t="s">
        <v>879</v>
      </c>
      <c r="B282" s="217" t="s">
        <v>880</v>
      </c>
      <c r="C282" s="123" t="s">
        <v>516</v>
      </c>
      <c r="D282" s="218">
        <f>S282/Config!A$40</f>
        <v>0</v>
      </c>
      <c r="E282" s="219">
        <f>T282/Config!B$40</f>
        <v>0</v>
      </c>
      <c r="F282" s="219">
        <f>U282/Config!C$40</f>
        <v>0</v>
      </c>
      <c r="G282" s="219">
        <f>V282/Config!D$40</f>
        <v>0</v>
      </c>
      <c r="H282" s="219">
        <f>W282/Config!E$40</f>
        <v>0</v>
      </c>
      <c r="I282" s="220">
        <v>1600000</v>
      </c>
      <c r="J282" s="220">
        <v>1600000</v>
      </c>
      <c r="K282" s="220">
        <v>1600000</v>
      </c>
      <c r="L282" s="220">
        <v>0</v>
      </c>
      <c r="M282" s="220">
        <v>0</v>
      </c>
      <c r="N282" s="220">
        <v>0</v>
      </c>
      <c r="O282" s="220">
        <v>0</v>
      </c>
      <c r="P282" s="220">
        <v>0</v>
      </c>
      <c r="Q282" s="220">
        <v>0</v>
      </c>
      <c r="R282" s="221">
        <v>0</v>
      </c>
      <c r="S282" s="222">
        <v>0</v>
      </c>
      <c r="T282" s="223">
        <v>0</v>
      </c>
      <c r="U282" s="223">
        <v>0</v>
      </c>
      <c r="V282" s="223">
        <v>0</v>
      </c>
      <c r="W282" s="223">
        <v>0</v>
      </c>
      <c r="X282" s="224">
        <f>I282*Config!F$40</f>
        <v>1639999.9999999998</v>
      </c>
      <c r="Y282" s="224">
        <f>J282*Config!G$40</f>
        <v>1680999.9999999998</v>
      </c>
      <c r="Z282" s="224">
        <f>K282*Config!H$40</f>
        <v>1723024.9999999998</v>
      </c>
      <c r="AA282" s="224">
        <f>L282*Config!I$40</f>
        <v>0</v>
      </c>
      <c r="AB282" s="224">
        <f>M282*Config!J$40</f>
        <v>0</v>
      </c>
      <c r="AC282" s="224">
        <f>N282*Config!K$40</f>
        <v>0</v>
      </c>
      <c r="AD282" s="224">
        <f>O282*Config!L$40</f>
        <v>0</v>
      </c>
      <c r="AE282" s="224">
        <f>P282*Config!M$40</f>
        <v>0</v>
      </c>
      <c r="AF282" s="224">
        <f>Q282*Config!N$40</f>
        <v>0</v>
      </c>
      <c r="AG282" s="225">
        <f>R282*Config!O$40</f>
        <v>0</v>
      </c>
      <c r="AH282" s="226">
        <f t="shared" si="30"/>
        <v>4800000</v>
      </c>
      <c r="AI282" s="220">
        <f t="shared" si="31"/>
        <v>4800000</v>
      </c>
      <c r="AJ282" s="224">
        <f t="shared" si="32"/>
        <v>5044024.9999999991</v>
      </c>
      <c r="AK282" s="225">
        <f t="shared" si="33"/>
        <v>5044024.9999999991</v>
      </c>
      <c r="AL282" s="227">
        <f>IF(OR(SUM(X282:AG282)&lt;&gt;0,A282="EH"),INDEX(CASH!$B:$B,MATCH(A282,CASH!$A:$A,0)),"")</f>
        <v>200</v>
      </c>
      <c r="AM282" s="122">
        <f>AL282*VLOOKUP(C282,Config!$A$3:$C$9,3,FALSE)</f>
        <v>2000</v>
      </c>
      <c r="AN282" s="228">
        <f t="shared" si="34"/>
        <v>0.80123827338602005</v>
      </c>
      <c r="AO282" s="122" t="str">
        <f>IF(ISERROR(VLOOKUP(A282,Config!$A$12:$A$32,1,FALSE)),LEFT(A282,2),"PRL")</f>
        <v>TM</v>
      </c>
      <c r="AP282" s="122" t="str">
        <f t="shared" si="35"/>
        <v>TM030</v>
      </c>
      <c r="AQ282" s="163" t="s">
        <v>882</v>
      </c>
      <c r="AR282" s="229" t="s">
        <v>781</v>
      </c>
      <c r="AS282" s="367" t="str">
        <f>IF(ISERROR(VLOOKUP($A282,'RAB Cat Lookup'!$B$4:$E$351,2,FALSE))=TRUE,"Unallocated",VLOOKUP($A282,'RAB Cat Lookup'!$B$4:$E$351,2,FALSE))</f>
        <v>Std</v>
      </c>
      <c r="AT282" s="367" t="str">
        <f>IF(ISERROR(VLOOKUP($A282,'RAB Cat Lookup'!$B$4:$E$351,4,FALSE))=TRUE,"Unallocated",VLOOKUP($A282,'RAB Cat Lookup'!$B$4:$E$351,4,FALSE))</f>
        <v>Sub-transmission lines and cables</v>
      </c>
      <c r="AU282" s="121" t="str">
        <f t="shared" si="36"/>
        <v/>
      </c>
    </row>
    <row r="283" spans="1:47" x14ac:dyDescent="0.25">
      <c r="A283" s="217" t="s">
        <v>1109</v>
      </c>
      <c r="B283" s="217" t="s">
        <v>335</v>
      </c>
      <c r="C283" s="123" t="s">
        <v>512</v>
      </c>
      <c r="D283" s="218">
        <f>S283/Config!A$40</f>
        <v>0</v>
      </c>
      <c r="E283" s="219">
        <f>T283/Config!B$40</f>
        <v>0</v>
      </c>
      <c r="F283" s="219">
        <f>U283/Config!C$40</f>
        <v>0</v>
      </c>
      <c r="G283" s="219">
        <f>V283/Config!D$40</f>
        <v>0</v>
      </c>
      <c r="H283" s="219">
        <f>W283/Config!E$40</f>
        <v>112125</v>
      </c>
      <c r="I283" s="220">
        <v>12195</v>
      </c>
      <c r="J283" s="220">
        <v>0</v>
      </c>
      <c r="K283" s="220">
        <v>0</v>
      </c>
      <c r="L283" s="220">
        <v>0</v>
      </c>
      <c r="M283" s="220">
        <v>0</v>
      </c>
      <c r="N283" s="220">
        <v>0</v>
      </c>
      <c r="O283" s="220">
        <v>0</v>
      </c>
      <c r="P283" s="220">
        <v>0</v>
      </c>
      <c r="Q283" s="220">
        <v>0</v>
      </c>
      <c r="R283" s="221">
        <v>0</v>
      </c>
      <c r="S283" s="222">
        <v>0</v>
      </c>
      <c r="T283" s="223">
        <v>0</v>
      </c>
      <c r="U283" s="223">
        <v>0</v>
      </c>
      <c r="V283" s="223">
        <v>0</v>
      </c>
      <c r="W283" s="223">
        <v>112125</v>
      </c>
      <c r="X283" s="224">
        <f>I283*Config!F$40</f>
        <v>12499.874999999998</v>
      </c>
      <c r="Y283" s="224">
        <f>J283*Config!G$40</f>
        <v>0</v>
      </c>
      <c r="Z283" s="224">
        <f>K283*Config!H$40</f>
        <v>0</v>
      </c>
      <c r="AA283" s="224">
        <f>L283*Config!I$40</f>
        <v>0</v>
      </c>
      <c r="AB283" s="224">
        <f>M283*Config!J$40</f>
        <v>0</v>
      </c>
      <c r="AC283" s="224">
        <f>N283*Config!K$40</f>
        <v>0</v>
      </c>
      <c r="AD283" s="224">
        <f>O283*Config!L$40</f>
        <v>0</v>
      </c>
      <c r="AE283" s="224">
        <f>P283*Config!M$40</f>
        <v>0</v>
      </c>
      <c r="AF283" s="224">
        <f>Q283*Config!N$40</f>
        <v>0</v>
      </c>
      <c r="AG283" s="225">
        <f>R283*Config!O$40</f>
        <v>0</v>
      </c>
      <c r="AH283" s="226">
        <f t="shared" si="30"/>
        <v>12195</v>
      </c>
      <c r="AI283" s="220">
        <f t="shared" si="31"/>
        <v>12195</v>
      </c>
      <c r="AJ283" s="224">
        <f t="shared" si="32"/>
        <v>12499.874999999998</v>
      </c>
      <c r="AK283" s="225">
        <f t="shared" si="33"/>
        <v>12499.874999999998</v>
      </c>
      <c r="AL283" s="227">
        <f>IF(OR(SUM(X283:AG283)&lt;&gt;0,A283="EH"),INDEX(CASH!$B:$B,MATCH(A283,CASH!$A:$A,0)),"")</f>
        <v>260</v>
      </c>
      <c r="AM283" s="122">
        <f>AL283*VLOOKUP(C283,Config!$A$3:$C$9,3,FALSE)</f>
        <v>3900</v>
      </c>
      <c r="AN283" s="228">
        <f t="shared" si="34"/>
        <v>0.38299694447210186</v>
      </c>
      <c r="AO283" s="122" t="str">
        <f>IF(ISERROR(VLOOKUP(A283,Config!$A$12:$A$32,1,FALSE)),LEFT(A283,2),"PRL")</f>
        <v>TM</v>
      </c>
      <c r="AP283" s="122" t="str">
        <f t="shared" si="35"/>
        <v>TM031s</v>
      </c>
      <c r="AQ283" s="163" t="s">
        <v>882</v>
      </c>
      <c r="AR283" s="229" t="s">
        <v>781</v>
      </c>
      <c r="AS283" s="367" t="str">
        <f>IF(ISERROR(VLOOKUP($A283,'RAB Cat Lookup'!$B$4:$E$351,2,FALSE))=TRUE,"Unallocated",VLOOKUP($A283,'RAB Cat Lookup'!$B$4:$E$351,2,FALSE))</f>
        <v>Std</v>
      </c>
      <c r="AT283" s="367" t="str">
        <f>IF(ISERROR(VLOOKUP($A283,'RAB Cat Lookup'!$B$4:$E$351,4,FALSE))=TRUE,"Unallocated",VLOOKUP($A283,'RAB Cat Lookup'!$B$4:$E$351,4,FALSE))</f>
        <v>Sub-transmission lines and cables</v>
      </c>
      <c r="AU283" s="121" t="str">
        <f t="shared" si="36"/>
        <v/>
      </c>
    </row>
    <row r="284" spans="1:47" x14ac:dyDescent="0.25">
      <c r="A284" s="217" t="s">
        <v>1109</v>
      </c>
      <c r="B284" s="217" t="s">
        <v>335</v>
      </c>
      <c r="C284" s="123" t="s">
        <v>778</v>
      </c>
      <c r="D284" s="218">
        <f>S284/Config!A$40</f>
        <v>0</v>
      </c>
      <c r="E284" s="219">
        <f>T284/Config!B$40</f>
        <v>0</v>
      </c>
      <c r="F284" s="219">
        <f>U284/Config!C$40</f>
        <v>0</v>
      </c>
      <c r="G284" s="219">
        <f>V284/Config!D$40</f>
        <v>0</v>
      </c>
      <c r="H284" s="219">
        <f>W284/Config!E$40</f>
        <v>0</v>
      </c>
      <c r="I284" s="220">
        <v>2800000</v>
      </c>
      <c r="J284" s="220">
        <v>0</v>
      </c>
      <c r="K284" s="220">
        <v>0</v>
      </c>
      <c r="L284" s="220">
        <v>0</v>
      </c>
      <c r="M284" s="220">
        <v>0</v>
      </c>
      <c r="N284" s="220">
        <v>0</v>
      </c>
      <c r="O284" s="220">
        <v>0</v>
      </c>
      <c r="P284" s="220">
        <v>0</v>
      </c>
      <c r="Q284" s="220">
        <v>0</v>
      </c>
      <c r="R284" s="221">
        <v>0</v>
      </c>
      <c r="S284" s="222">
        <v>0</v>
      </c>
      <c r="T284" s="223">
        <v>0</v>
      </c>
      <c r="U284" s="223">
        <v>0</v>
      </c>
      <c r="V284" s="223">
        <v>0</v>
      </c>
      <c r="W284" s="223">
        <v>0</v>
      </c>
      <c r="X284" s="224">
        <f>I284*Config!F$40</f>
        <v>2869999.9999999995</v>
      </c>
      <c r="Y284" s="224">
        <f>J284*Config!G$40</f>
        <v>0</v>
      </c>
      <c r="Z284" s="224">
        <f>K284*Config!H$40</f>
        <v>0</v>
      </c>
      <c r="AA284" s="224">
        <f>L284*Config!I$40</f>
        <v>0</v>
      </c>
      <c r="AB284" s="224">
        <f>M284*Config!J$40</f>
        <v>0</v>
      </c>
      <c r="AC284" s="224">
        <f>N284*Config!K$40</f>
        <v>0</v>
      </c>
      <c r="AD284" s="224">
        <f>O284*Config!L$40</f>
        <v>0</v>
      </c>
      <c r="AE284" s="224">
        <f>P284*Config!M$40</f>
        <v>0</v>
      </c>
      <c r="AF284" s="224">
        <f>Q284*Config!N$40</f>
        <v>0</v>
      </c>
      <c r="AG284" s="225">
        <f>R284*Config!O$40</f>
        <v>0</v>
      </c>
      <c r="AH284" s="226">
        <f t="shared" si="30"/>
        <v>2800000</v>
      </c>
      <c r="AI284" s="220">
        <f t="shared" si="31"/>
        <v>2800000</v>
      </c>
      <c r="AJ284" s="224">
        <f t="shared" si="32"/>
        <v>2869999.9999999995</v>
      </c>
      <c r="AK284" s="225">
        <f t="shared" si="33"/>
        <v>2869999.9999999995</v>
      </c>
      <c r="AL284" s="227">
        <f>IF(OR(SUM(X284:AG284)&lt;&gt;0,A284="EH"),INDEX(CASH!$B:$B,MATCH(A284,CASH!$A:$A,0)),"")</f>
        <v>260</v>
      </c>
      <c r="AM284" s="122">
        <f>AL284*VLOOKUP(C284,Config!$A$3:$C$9,3,FALSE)</f>
        <v>2600</v>
      </c>
      <c r="AN284" s="228">
        <f t="shared" si="34"/>
        <v>0.66299283236258866</v>
      </c>
      <c r="AO284" s="122" t="str">
        <f>IF(ISERROR(VLOOKUP(A284,Config!$A$12:$A$32,1,FALSE)),LEFT(A284,2),"PRL")</f>
        <v>TM</v>
      </c>
      <c r="AP284" s="122" t="str">
        <f t="shared" si="35"/>
        <v>TM031m</v>
      </c>
      <c r="AQ284" s="163" t="s">
        <v>882</v>
      </c>
      <c r="AR284" s="229" t="s">
        <v>781</v>
      </c>
      <c r="AS284" s="367" t="str">
        <f>IF(ISERROR(VLOOKUP($A284,'RAB Cat Lookup'!$B$4:$E$351,2,FALSE))=TRUE,"Unallocated",VLOOKUP($A284,'RAB Cat Lookup'!$B$4:$E$351,2,FALSE))</f>
        <v>Std</v>
      </c>
      <c r="AT284" s="367" t="str">
        <f>IF(ISERROR(VLOOKUP($A284,'RAB Cat Lookup'!$B$4:$E$351,4,FALSE))=TRUE,"Unallocated",VLOOKUP($A284,'RAB Cat Lookup'!$B$4:$E$351,4,FALSE))</f>
        <v>Sub-transmission lines and cables</v>
      </c>
      <c r="AU284" s="121" t="str">
        <f t="shared" si="36"/>
        <v/>
      </c>
    </row>
    <row r="285" spans="1:47" x14ac:dyDescent="0.25">
      <c r="A285" s="217" t="s">
        <v>1080</v>
      </c>
      <c r="B285" s="217" t="s">
        <v>1081</v>
      </c>
      <c r="C285" s="123" t="s">
        <v>512</v>
      </c>
      <c r="D285" s="218">
        <f>S285/Config!A$40</f>
        <v>0</v>
      </c>
      <c r="E285" s="219">
        <f>T285/Config!B$40</f>
        <v>0</v>
      </c>
      <c r="F285" s="219">
        <f>U285/Config!C$40</f>
        <v>0</v>
      </c>
      <c r="G285" s="219">
        <f>V285/Config!D$40</f>
        <v>97158.561000000016</v>
      </c>
      <c r="H285" s="219">
        <f>W285/Config!E$40</f>
        <v>734759.36</v>
      </c>
      <c r="I285" s="220">
        <v>1347670</v>
      </c>
      <c r="J285" s="220">
        <v>1347670</v>
      </c>
      <c r="K285" s="220">
        <v>1347670</v>
      </c>
      <c r="L285" s="220">
        <v>1347670</v>
      </c>
      <c r="M285" s="220">
        <v>1347670</v>
      </c>
      <c r="N285" s="220">
        <v>1347670</v>
      </c>
      <c r="O285" s="220">
        <v>1347670</v>
      </c>
      <c r="P285" s="220">
        <v>1347670</v>
      </c>
      <c r="Q285" s="220">
        <v>1347670</v>
      </c>
      <c r="R285" s="221">
        <v>1347670</v>
      </c>
      <c r="S285" s="222">
        <v>0</v>
      </c>
      <c r="T285" s="223">
        <v>0</v>
      </c>
      <c r="U285" s="223">
        <v>0</v>
      </c>
      <c r="V285" s="223">
        <v>94788.840000000026</v>
      </c>
      <c r="W285" s="223">
        <v>734759.36</v>
      </c>
      <c r="X285" s="224">
        <f>I285*Config!F$40</f>
        <v>1381361.7499999998</v>
      </c>
      <c r="Y285" s="224">
        <f>J285*Config!G$40</f>
        <v>1415895.79375</v>
      </c>
      <c r="Z285" s="224">
        <f>K285*Config!H$40</f>
        <v>1451293.1885937499</v>
      </c>
      <c r="AA285" s="224">
        <f>L285*Config!I$40</f>
        <v>1487575.5183085934</v>
      </c>
      <c r="AB285" s="224">
        <f>M285*Config!J$40</f>
        <v>1524764.9062663082</v>
      </c>
      <c r="AC285" s="224">
        <f>N285*Config!K$40</f>
        <v>1562884.0289229658</v>
      </c>
      <c r="AD285" s="224">
        <f>O285*Config!L$40</f>
        <v>1601956.12964604</v>
      </c>
      <c r="AE285" s="224">
        <f>P285*Config!M$40</f>
        <v>1642005.0328871908</v>
      </c>
      <c r="AF285" s="224">
        <f>Q285*Config!N$40</f>
        <v>1683055.1587093703</v>
      </c>
      <c r="AG285" s="225">
        <f>R285*Config!O$40</f>
        <v>1725131.5376771046</v>
      </c>
      <c r="AH285" s="226">
        <f t="shared" si="30"/>
        <v>6738350</v>
      </c>
      <c r="AI285" s="220">
        <f t="shared" si="31"/>
        <v>13476700</v>
      </c>
      <c r="AJ285" s="224">
        <f t="shared" si="32"/>
        <v>7260891.1569186514</v>
      </c>
      <c r="AK285" s="225">
        <f t="shared" si="33"/>
        <v>15475923.044761322</v>
      </c>
      <c r="AL285" s="227">
        <f>IF(OR(SUM(X285:AG285)&lt;&gt;0,A285="EH"),INDEX(CASH!$B:$B,MATCH(A285,CASH!$A:$A,0)),"")</f>
        <v>330</v>
      </c>
      <c r="AM285" s="122">
        <f>AL285*VLOOKUP(C285,Config!$A$3:$C$9,3,FALSE)</f>
        <v>4950</v>
      </c>
      <c r="AN285" s="228">
        <f t="shared" si="34"/>
        <v>0.12479849538211955</v>
      </c>
      <c r="AO285" s="122" t="str">
        <f>IF(ISERROR(VLOOKUP(A285,Config!$A$12:$A$32,1,FALSE)),LEFT(A285,2),"PRL")</f>
        <v>TM</v>
      </c>
      <c r="AP285" s="122" t="str">
        <f t="shared" si="35"/>
        <v>TM033s</v>
      </c>
      <c r="AQ285" s="163" t="s">
        <v>882</v>
      </c>
      <c r="AR285" s="229" t="s">
        <v>781</v>
      </c>
      <c r="AS285" s="367" t="str">
        <f>IF(ISERROR(VLOOKUP($A285,'RAB Cat Lookup'!$B$4:$E$351,2,FALSE))=TRUE,"Unallocated",VLOOKUP($A285,'RAB Cat Lookup'!$B$4:$E$351,2,FALSE))</f>
        <v>Std</v>
      </c>
      <c r="AT285" s="367" t="str">
        <f>IF(ISERROR(VLOOKUP($A285,'RAB Cat Lookup'!$B$4:$E$351,4,FALSE))=TRUE,"Unallocated",VLOOKUP($A285,'RAB Cat Lookup'!$B$4:$E$351,4,FALSE))</f>
        <v>Sub-transmission lines and cables</v>
      </c>
      <c r="AU285" s="121" t="str">
        <f t="shared" si="36"/>
        <v/>
      </c>
    </row>
    <row r="286" spans="1:47" x14ac:dyDescent="0.25">
      <c r="A286" s="217" t="s">
        <v>355</v>
      </c>
      <c r="B286" s="217" t="s">
        <v>356</v>
      </c>
      <c r="C286" s="123" t="s">
        <v>512</v>
      </c>
      <c r="D286" s="218">
        <f>S286/Config!A$40</f>
        <v>723130.48592708178</v>
      </c>
      <c r="E286" s="219">
        <f>T286/Config!B$40</f>
        <v>9838.6450524999982</v>
      </c>
      <c r="F286" s="219">
        <f>U286/Config!C$40</f>
        <v>0</v>
      </c>
      <c r="G286" s="219">
        <f>V286/Config!D$40</f>
        <v>0</v>
      </c>
      <c r="H286" s="219">
        <f>W286/Config!E$40</f>
        <v>0</v>
      </c>
      <c r="I286" s="220">
        <v>0</v>
      </c>
      <c r="J286" s="220">
        <v>0</v>
      </c>
      <c r="K286" s="220">
        <v>0</v>
      </c>
      <c r="L286" s="220">
        <v>0</v>
      </c>
      <c r="M286" s="220">
        <v>0</v>
      </c>
      <c r="N286" s="220">
        <v>0</v>
      </c>
      <c r="O286" s="220">
        <v>0</v>
      </c>
      <c r="P286" s="220">
        <v>0</v>
      </c>
      <c r="Q286" s="220">
        <v>0</v>
      </c>
      <c r="R286" s="221">
        <v>0</v>
      </c>
      <c r="S286" s="222">
        <v>655120.52999999991</v>
      </c>
      <c r="T286" s="223">
        <v>9136.16</v>
      </c>
      <c r="U286" s="223">
        <v>0</v>
      </c>
      <c r="V286" s="223">
        <v>0</v>
      </c>
      <c r="W286" s="223">
        <v>0</v>
      </c>
      <c r="X286" s="224">
        <f>I286*Config!F$40</f>
        <v>0</v>
      </c>
      <c r="Y286" s="224">
        <f>J286*Config!G$40</f>
        <v>0</v>
      </c>
      <c r="Z286" s="224">
        <f>K286*Config!H$40</f>
        <v>0</v>
      </c>
      <c r="AA286" s="224">
        <f>L286*Config!I$40</f>
        <v>0</v>
      </c>
      <c r="AB286" s="224">
        <f>M286*Config!J$40</f>
        <v>0</v>
      </c>
      <c r="AC286" s="224">
        <f>N286*Config!K$40</f>
        <v>0</v>
      </c>
      <c r="AD286" s="224">
        <f>O286*Config!L$40</f>
        <v>0</v>
      </c>
      <c r="AE286" s="224">
        <f>P286*Config!M$40</f>
        <v>0</v>
      </c>
      <c r="AF286" s="224">
        <f>Q286*Config!N$40</f>
        <v>0</v>
      </c>
      <c r="AG286" s="225">
        <f>R286*Config!O$40</f>
        <v>0</v>
      </c>
      <c r="AH286" s="226">
        <f t="shared" si="30"/>
        <v>0</v>
      </c>
      <c r="AI286" s="220">
        <f t="shared" si="31"/>
        <v>0</v>
      </c>
      <c r="AJ286" s="224">
        <f t="shared" si="32"/>
        <v>0</v>
      </c>
      <c r="AK286" s="225">
        <f t="shared" si="33"/>
        <v>0</v>
      </c>
      <c r="AL286" s="227" t="str">
        <f>IF(OR(SUM(X286:AG286)&lt;&gt;0,A286="EH"),INDEX(CASH!$B:$B,MATCH(A286,CASH!$A:$A,0)),"")</f>
        <v/>
      </c>
      <c r="AM286" s="230">
        <v>1950</v>
      </c>
      <c r="AN286" s="228">
        <f t="shared" si="34"/>
        <v>0.80123827338602005</v>
      </c>
      <c r="AO286" s="122" t="str">
        <f>IF(ISERROR(VLOOKUP(A286,Config!$A$12:$A$32,1,FALSE)),LEFT(A286,2),"PRL")</f>
        <v>TM</v>
      </c>
      <c r="AP286" s="122" t="str">
        <f t="shared" si="35"/>
        <v>TM131s</v>
      </c>
      <c r="AQ286" s="163" t="s">
        <v>882</v>
      </c>
      <c r="AR286" s="229" t="s">
        <v>781</v>
      </c>
      <c r="AS286" s="367" t="str">
        <f>IF(ISERROR(VLOOKUP($A286,'RAB Cat Lookup'!$B$4:$E$351,2,FALSE))=TRUE,"Unallocated",VLOOKUP($A286,'RAB Cat Lookup'!$B$4:$E$351,2,FALSE))</f>
        <v>Std</v>
      </c>
      <c r="AT286" s="367" t="str">
        <f>IF(ISERROR(VLOOKUP($A286,'RAB Cat Lookup'!$B$4:$E$351,4,FALSE))=TRUE,"Unallocated",VLOOKUP($A286,'RAB Cat Lookup'!$B$4:$E$351,4,FALSE))</f>
        <v>Sub-transmission lines and cables</v>
      </c>
      <c r="AU286" s="121" t="str">
        <f t="shared" si="36"/>
        <v/>
      </c>
    </row>
    <row r="287" spans="1:47" x14ac:dyDescent="0.25">
      <c r="A287" s="217" t="s">
        <v>357</v>
      </c>
      <c r="B287" s="217" t="s">
        <v>358</v>
      </c>
      <c r="C287" s="123" t="s">
        <v>512</v>
      </c>
      <c r="D287" s="218">
        <f>S287/Config!A$40</f>
        <v>5002226.1323095262</v>
      </c>
      <c r="E287" s="219">
        <f>T287/Config!B$40</f>
        <v>533412.55031531246</v>
      </c>
      <c r="F287" s="219">
        <f>U287/Config!C$40</f>
        <v>45031.25837499999</v>
      </c>
      <c r="G287" s="219">
        <f>V287/Config!D$40</f>
        <v>3803.9594999999999</v>
      </c>
      <c r="H287" s="219">
        <f>W287/Config!E$40</f>
        <v>0</v>
      </c>
      <c r="I287" s="220">
        <v>0</v>
      </c>
      <c r="J287" s="220">
        <v>0</v>
      </c>
      <c r="K287" s="220">
        <v>0</v>
      </c>
      <c r="L287" s="220">
        <v>0</v>
      </c>
      <c r="M287" s="220">
        <v>0</v>
      </c>
      <c r="N287" s="220">
        <v>0</v>
      </c>
      <c r="O287" s="220">
        <v>1115000</v>
      </c>
      <c r="P287" s="220">
        <v>1115000</v>
      </c>
      <c r="Q287" s="220">
        <v>1115000</v>
      </c>
      <c r="R287" s="221">
        <v>1115000</v>
      </c>
      <c r="S287" s="222">
        <v>4531769.99</v>
      </c>
      <c r="T287" s="223">
        <v>495326.58000000007</v>
      </c>
      <c r="U287" s="223">
        <v>42861.399999999994</v>
      </c>
      <c r="V287" s="223">
        <v>3711.1800000000003</v>
      </c>
      <c r="W287" s="223">
        <v>0</v>
      </c>
      <c r="X287" s="224">
        <f>I287*Config!F$40</f>
        <v>0</v>
      </c>
      <c r="Y287" s="224">
        <f>J287*Config!G$40</f>
        <v>0</v>
      </c>
      <c r="Z287" s="224">
        <f>K287*Config!H$40</f>
        <v>0</v>
      </c>
      <c r="AA287" s="224">
        <f>L287*Config!I$40</f>
        <v>0</v>
      </c>
      <c r="AB287" s="224">
        <f>M287*Config!J$40</f>
        <v>0</v>
      </c>
      <c r="AC287" s="224">
        <f>N287*Config!K$40</f>
        <v>0</v>
      </c>
      <c r="AD287" s="224">
        <f>O287*Config!L$40</f>
        <v>1325384.6153400568</v>
      </c>
      <c r="AE287" s="224">
        <f>P287*Config!M$40</f>
        <v>1358519.2307235582</v>
      </c>
      <c r="AF287" s="224">
        <f>Q287*Config!N$40</f>
        <v>1392482.2114916469</v>
      </c>
      <c r="AG287" s="225">
        <f>R287*Config!O$40</f>
        <v>1427294.2667789382</v>
      </c>
      <c r="AH287" s="226">
        <f t="shared" si="30"/>
        <v>0</v>
      </c>
      <c r="AI287" s="220">
        <f t="shared" si="31"/>
        <v>4460000</v>
      </c>
      <c r="AJ287" s="224">
        <f t="shared" si="32"/>
        <v>0</v>
      </c>
      <c r="AK287" s="225">
        <f t="shared" si="33"/>
        <v>5503680.3243342005</v>
      </c>
      <c r="AL287" s="227">
        <f>IF(OR(SUM(X287:AG287)&lt;&gt;0,A287="EH"),INDEX(CASH!$B:$B,MATCH(A287,CASH!$A:$A,0)),"")</f>
        <v>160</v>
      </c>
      <c r="AM287" s="122">
        <f>AL287*VLOOKUP(C287,Config!$A$3:$C$9,3,FALSE)</f>
        <v>2400</v>
      </c>
      <c r="AN287" s="228">
        <f t="shared" si="34"/>
        <v>0.69318625244447352</v>
      </c>
      <c r="AO287" s="122" t="str">
        <f>IF(ISERROR(VLOOKUP(A287,Config!$A$12:$A$32,1,FALSE)),LEFT(A287,2),"PRL")</f>
        <v>TM</v>
      </c>
      <c r="AP287" s="122" t="str">
        <f t="shared" si="35"/>
        <v>TM132s</v>
      </c>
      <c r="AQ287" s="163" t="s">
        <v>882</v>
      </c>
      <c r="AR287" s="229" t="s">
        <v>781</v>
      </c>
      <c r="AS287" s="367" t="str">
        <f>IF(ISERROR(VLOOKUP($A287,'RAB Cat Lookup'!$B$4:$E$351,2,FALSE))=TRUE,"Unallocated",VLOOKUP($A287,'RAB Cat Lookup'!$B$4:$E$351,2,FALSE))</f>
        <v>Std</v>
      </c>
      <c r="AT287" s="367" t="str">
        <f>IF(ISERROR(VLOOKUP($A287,'RAB Cat Lookup'!$B$4:$E$351,4,FALSE))=TRUE,"Unallocated",VLOOKUP($A287,'RAB Cat Lookup'!$B$4:$E$351,4,FALSE))</f>
        <v>Sub-transmission lines and cables</v>
      </c>
      <c r="AU287" s="121" t="str">
        <f t="shared" si="36"/>
        <v/>
      </c>
    </row>
    <row r="288" spans="1:47" x14ac:dyDescent="0.25">
      <c r="A288" s="217" t="s">
        <v>84</v>
      </c>
      <c r="B288" s="217" t="s">
        <v>456</v>
      </c>
      <c r="C288" s="123" t="s">
        <v>512</v>
      </c>
      <c r="D288" s="218">
        <f>S288/Config!A$40</f>
        <v>9595140.4747014437</v>
      </c>
      <c r="E288" s="219">
        <f>T288/Config!B$40</f>
        <v>1005249.6685039059</v>
      </c>
      <c r="F288" s="219">
        <f>U288/Config!C$40</f>
        <v>0</v>
      </c>
      <c r="G288" s="219">
        <f>V288/Config!D$40</f>
        <v>0</v>
      </c>
      <c r="H288" s="219">
        <f>W288/Config!E$40</f>
        <v>0</v>
      </c>
      <c r="I288" s="220">
        <v>0</v>
      </c>
      <c r="J288" s="220">
        <v>0</v>
      </c>
      <c r="K288" s="220">
        <v>0</v>
      </c>
      <c r="L288" s="220">
        <v>0</v>
      </c>
      <c r="M288" s="220">
        <v>0</v>
      </c>
      <c r="N288" s="220">
        <v>0</v>
      </c>
      <c r="O288" s="220">
        <v>0</v>
      </c>
      <c r="P288" s="220">
        <v>0</v>
      </c>
      <c r="Q288" s="220">
        <v>0</v>
      </c>
      <c r="R288" s="221">
        <v>0</v>
      </c>
      <c r="S288" s="222">
        <v>8692723.7000000011</v>
      </c>
      <c r="T288" s="223">
        <v>933474.24999999977</v>
      </c>
      <c r="U288" s="223">
        <v>0</v>
      </c>
      <c r="V288" s="223">
        <v>0</v>
      </c>
      <c r="W288" s="223">
        <v>0</v>
      </c>
      <c r="X288" s="224">
        <f>I288*Config!F$40</f>
        <v>0</v>
      </c>
      <c r="Y288" s="224">
        <f>J288*Config!G$40</f>
        <v>0</v>
      </c>
      <c r="Z288" s="224">
        <f>K288*Config!H$40</f>
        <v>0</v>
      </c>
      <c r="AA288" s="224">
        <f>L288*Config!I$40</f>
        <v>0</v>
      </c>
      <c r="AB288" s="224">
        <f>M288*Config!J$40</f>
        <v>0</v>
      </c>
      <c r="AC288" s="224">
        <f>N288*Config!K$40</f>
        <v>0</v>
      </c>
      <c r="AD288" s="224">
        <f>O288*Config!L$40</f>
        <v>0</v>
      </c>
      <c r="AE288" s="224">
        <f>P288*Config!M$40</f>
        <v>0</v>
      </c>
      <c r="AF288" s="224">
        <f>Q288*Config!N$40</f>
        <v>0</v>
      </c>
      <c r="AG288" s="225">
        <f>R288*Config!O$40</f>
        <v>0</v>
      </c>
      <c r="AH288" s="226">
        <f t="shared" si="30"/>
        <v>0</v>
      </c>
      <c r="AI288" s="220">
        <f t="shared" si="31"/>
        <v>0</v>
      </c>
      <c r="AJ288" s="224">
        <f t="shared" si="32"/>
        <v>0</v>
      </c>
      <c r="AK288" s="225">
        <f t="shared" si="33"/>
        <v>0</v>
      </c>
      <c r="AL288" s="227" t="str">
        <f>IF(OR(SUM(X288:AG288)&lt;&gt;0,A288="EH"),INDEX(CASH!$B:$B,MATCH(A288,CASH!$A:$A,0)),"")</f>
        <v/>
      </c>
      <c r="AM288" s="230">
        <v>3300</v>
      </c>
      <c r="AN288" s="228">
        <f t="shared" si="34"/>
        <v>0.53992680800092707</v>
      </c>
      <c r="AO288" s="122" t="str">
        <f>IF(ISERROR(VLOOKUP(A288,Config!$A$12:$A$32,1,FALSE)),LEFT(A288,2),"PRL")</f>
        <v>TM</v>
      </c>
      <c r="AP288" s="122" t="str">
        <f t="shared" si="35"/>
        <v>TM133s</v>
      </c>
      <c r="AQ288" s="163" t="s">
        <v>882</v>
      </c>
      <c r="AR288" s="229" t="s">
        <v>781</v>
      </c>
      <c r="AS288" s="367" t="str">
        <f>IF(ISERROR(VLOOKUP($A288,'RAB Cat Lookup'!$B$4:$E$351,2,FALSE))=TRUE,"Unallocated",VLOOKUP($A288,'RAB Cat Lookup'!$B$4:$E$351,2,FALSE))</f>
        <v>Std</v>
      </c>
      <c r="AT288" s="367" t="str">
        <f>IF(ISERROR(VLOOKUP($A288,'RAB Cat Lookup'!$B$4:$E$351,4,FALSE))=TRUE,"Unallocated",VLOOKUP($A288,'RAB Cat Lookup'!$B$4:$E$351,4,FALSE))</f>
        <v>Sub-transmission lines and cables</v>
      </c>
      <c r="AU288" s="121" t="str">
        <f t="shared" si="36"/>
        <v/>
      </c>
    </row>
    <row r="289" spans="1:47" x14ac:dyDescent="0.25">
      <c r="A289" s="217" t="s">
        <v>182</v>
      </c>
      <c r="B289" s="217" t="s">
        <v>252</v>
      </c>
      <c r="C289" s="123" t="s">
        <v>512</v>
      </c>
      <c r="D289" s="218">
        <f>S289/Config!A$40</f>
        <v>0</v>
      </c>
      <c r="E289" s="219">
        <f>T289/Config!B$40</f>
        <v>0</v>
      </c>
      <c r="F289" s="219">
        <f>U289/Config!C$40</f>
        <v>0</v>
      </c>
      <c r="G289" s="219">
        <f>V289/Config!D$40</f>
        <v>0</v>
      </c>
      <c r="H289" s="219">
        <f>W289/Config!E$40</f>
        <v>0</v>
      </c>
      <c r="I289" s="220">
        <v>0</v>
      </c>
      <c r="J289" s="220">
        <v>0</v>
      </c>
      <c r="K289" s="220">
        <v>0</v>
      </c>
      <c r="L289" s="220">
        <v>0</v>
      </c>
      <c r="M289" s="220">
        <v>0</v>
      </c>
      <c r="N289" s="220">
        <v>0</v>
      </c>
      <c r="O289" s="220">
        <v>1665000</v>
      </c>
      <c r="P289" s="220">
        <v>1665000</v>
      </c>
      <c r="Q289" s="220">
        <v>1665000</v>
      </c>
      <c r="R289" s="221">
        <v>1665000</v>
      </c>
      <c r="S289" s="222">
        <v>0</v>
      </c>
      <c r="T289" s="223">
        <v>0</v>
      </c>
      <c r="U289" s="223">
        <v>0</v>
      </c>
      <c r="V289" s="223">
        <v>0</v>
      </c>
      <c r="W289" s="223">
        <v>0</v>
      </c>
      <c r="X289" s="224">
        <f>I289*Config!F$40</f>
        <v>0</v>
      </c>
      <c r="Y289" s="224">
        <f>J289*Config!G$40</f>
        <v>0</v>
      </c>
      <c r="Z289" s="224">
        <f>K289*Config!H$40</f>
        <v>0</v>
      </c>
      <c r="AA289" s="224">
        <f>L289*Config!I$40</f>
        <v>0</v>
      </c>
      <c r="AB289" s="224">
        <f>M289*Config!J$40</f>
        <v>0</v>
      </c>
      <c r="AC289" s="224">
        <f>N289*Config!K$40</f>
        <v>0</v>
      </c>
      <c r="AD289" s="224">
        <f>O289*Config!L$40</f>
        <v>1979161.7798575738</v>
      </c>
      <c r="AE289" s="224">
        <f>P289*Config!M$40</f>
        <v>2028640.824354013</v>
      </c>
      <c r="AF289" s="224">
        <f>Q289*Config!N$40</f>
        <v>2079356.844962863</v>
      </c>
      <c r="AG289" s="225">
        <f>R289*Config!O$40</f>
        <v>2131340.7660869346</v>
      </c>
      <c r="AH289" s="226">
        <f t="shared" si="30"/>
        <v>0</v>
      </c>
      <c r="AI289" s="220">
        <f t="shared" si="31"/>
        <v>6660000</v>
      </c>
      <c r="AJ289" s="224">
        <f t="shared" si="32"/>
        <v>0</v>
      </c>
      <c r="AK289" s="225">
        <f t="shared" si="33"/>
        <v>8218500.2152613848</v>
      </c>
      <c r="AL289" s="227">
        <f>IF(OR(SUM(X289:AG289)&lt;&gt;0,A289="EH"),INDEX(CASH!$B:$B,MATCH(A289,CASH!$A:$A,0)),"")</f>
        <v>110</v>
      </c>
      <c r="AM289" s="122">
        <f>AL289*VLOOKUP(C289,Config!$A$3:$C$9,3,FALSE)</f>
        <v>1650</v>
      </c>
      <c r="AN289" s="228">
        <f t="shared" si="34"/>
        <v>0.89013101468096512</v>
      </c>
      <c r="AO289" s="122" t="str">
        <f>IF(ISERROR(VLOOKUP(A289,Config!$A$12:$A$32,1,FALSE)),LEFT(A289,2),"PRL")</f>
        <v>TM</v>
      </c>
      <c r="AP289" s="122" t="str">
        <f t="shared" si="35"/>
        <v>TM134s</v>
      </c>
      <c r="AQ289" s="163" t="s">
        <v>882</v>
      </c>
      <c r="AR289" s="229" t="s">
        <v>781</v>
      </c>
      <c r="AS289" s="367" t="str">
        <f>IF(ISERROR(VLOOKUP($A289,'RAB Cat Lookup'!$B$4:$E$351,2,FALSE))=TRUE,"Unallocated",VLOOKUP($A289,'RAB Cat Lookup'!$B$4:$E$351,2,FALSE))</f>
        <v>Std</v>
      </c>
      <c r="AT289" s="367" t="str">
        <f>IF(ISERROR(VLOOKUP($A289,'RAB Cat Lookup'!$B$4:$E$351,4,FALSE))=TRUE,"Unallocated",VLOOKUP($A289,'RAB Cat Lookup'!$B$4:$E$351,4,FALSE))</f>
        <v>Sub-transmission lines and cables</v>
      </c>
      <c r="AU289" s="121" t="str">
        <f t="shared" si="36"/>
        <v/>
      </c>
    </row>
    <row r="290" spans="1:47" x14ac:dyDescent="0.25">
      <c r="A290" s="217" t="s">
        <v>183</v>
      </c>
      <c r="B290" s="217" t="s">
        <v>253</v>
      </c>
      <c r="C290" s="123" t="s">
        <v>512</v>
      </c>
      <c r="D290" s="218">
        <f>S290/Config!A$40</f>
        <v>0</v>
      </c>
      <c r="E290" s="219">
        <f>T290/Config!B$40</f>
        <v>0</v>
      </c>
      <c r="F290" s="219">
        <f>U290/Config!C$40</f>
        <v>0</v>
      </c>
      <c r="G290" s="219">
        <f>V290/Config!D$40</f>
        <v>0</v>
      </c>
      <c r="H290" s="219">
        <f>W290/Config!E$40</f>
        <v>0</v>
      </c>
      <c r="I290" s="220">
        <v>0</v>
      </c>
      <c r="J290" s="220">
        <v>0</v>
      </c>
      <c r="K290" s="220">
        <v>0</v>
      </c>
      <c r="L290" s="220">
        <v>0</v>
      </c>
      <c r="M290" s="220">
        <v>0</v>
      </c>
      <c r="N290" s="220">
        <v>0</v>
      </c>
      <c r="O290" s="220">
        <v>928000</v>
      </c>
      <c r="P290" s="220">
        <v>928000</v>
      </c>
      <c r="Q290" s="220">
        <v>928000</v>
      </c>
      <c r="R290" s="221">
        <v>928000</v>
      </c>
      <c r="S290" s="222">
        <v>0</v>
      </c>
      <c r="T290" s="223">
        <v>0</v>
      </c>
      <c r="U290" s="223">
        <v>0</v>
      </c>
      <c r="V290" s="223">
        <v>0</v>
      </c>
      <c r="W290" s="223">
        <v>0</v>
      </c>
      <c r="X290" s="224">
        <f>I290*Config!F$40</f>
        <v>0</v>
      </c>
      <c r="Y290" s="224">
        <f>J290*Config!G$40</f>
        <v>0</v>
      </c>
      <c r="Z290" s="224">
        <f>K290*Config!H$40</f>
        <v>0</v>
      </c>
      <c r="AA290" s="224">
        <f>L290*Config!I$40</f>
        <v>0</v>
      </c>
      <c r="AB290" s="224">
        <f>M290*Config!J$40</f>
        <v>0</v>
      </c>
      <c r="AC290" s="224">
        <f>N290*Config!K$40</f>
        <v>0</v>
      </c>
      <c r="AD290" s="224">
        <f>O290*Config!L$40</f>
        <v>1103100.3794041013</v>
      </c>
      <c r="AE290" s="224">
        <f>P290*Config!M$40</f>
        <v>1130677.8888892035</v>
      </c>
      <c r="AF290" s="224">
        <f>Q290*Config!N$40</f>
        <v>1158944.8361114336</v>
      </c>
      <c r="AG290" s="225">
        <f>R290*Config!O$40</f>
        <v>1187918.4570142194</v>
      </c>
      <c r="AH290" s="226">
        <f t="shared" si="30"/>
        <v>0</v>
      </c>
      <c r="AI290" s="220">
        <f t="shared" si="31"/>
        <v>3712000</v>
      </c>
      <c r="AJ290" s="224">
        <f t="shared" si="32"/>
        <v>0</v>
      </c>
      <c r="AK290" s="225">
        <f t="shared" si="33"/>
        <v>4580641.561418958</v>
      </c>
      <c r="AL290" s="227">
        <f>IF(OR(SUM(X290:AG290)&lt;&gt;0,A290="EH"),INDEX(CASH!$B:$B,MATCH(A290,CASH!$A:$A,0)),"")</f>
        <v>110</v>
      </c>
      <c r="AM290" s="122">
        <f>AL290*VLOOKUP(C290,Config!$A$3:$C$9,3,FALSE)</f>
        <v>1650</v>
      </c>
      <c r="AN290" s="228">
        <f t="shared" si="34"/>
        <v>0.89013101468096512</v>
      </c>
      <c r="AO290" s="122" t="str">
        <f>IF(ISERROR(VLOOKUP(A290,Config!$A$12:$A$32,1,FALSE)),LEFT(A290,2),"PRL")</f>
        <v>TM</v>
      </c>
      <c r="AP290" s="122" t="str">
        <f t="shared" si="35"/>
        <v>TM135s</v>
      </c>
      <c r="AQ290" s="163" t="s">
        <v>882</v>
      </c>
      <c r="AR290" s="229" t="s">
        <v>781</v>
      </c>
      <c r="AS290" s="367" t="str">
        <f>IF(ISERROR(VLOOKUP($A290,'RAB Cat Lookup'!$B$4:$E$351,2,FALSE))=TRUE,"Unallocated",VLOOKUP($A290,'RAB Cat Lookup'!$B$4:$E$351,2,FALSE))</f>
        <v>Std</v>
      </c>
      <c r="AT290" s="367" t="str">
        <f>IF(ISERROR(VLOOKUP($A290,'RAB Cat Lookup'!$B$4:$E$351,4,FALSE))=TRUE,"Unallocated",VLOOKUP($A290,'RAB Cat Lookup'!$B$4:$E$351,4,FALSE))</f>
        <v>Sub-transmission lines and cables</v>
      </c>
      <c r="AU290" s="121" t="str">
        <f t="shared" si="36"/>
        <v/>
      </c>
    </row>
    <row r="291" spans="1:47" x14ac:dyDescent="0.25">
      <c r="A291" s="217" t="s">
        <v>184</v>
      </c>
      <c r="B291" s="217" t="s">
        <v>254</v>
      </c>
      <c r="C291" s="123" t="s">
        <v>512</v>
      </c>
      <c r="D291" s="218">
        <f>S291/Config!A$40</f>
        <v>0</v>
      </c>
      <c r="E291" s="219">
        <f>T291/Config!B$40</f>
        <v>0</v>
      </c>
      <c r="F291" s="219">
        <f>U291/Config!C$40</f>
        <v>0</v>
      </c>
      <c r="G291" s="219">
        <f>V291/Config!D$40</f>
        <v>0</v>
      </c>
      <c r="H291" s="219">
        <f>W291/Config!E$40</f>
        <v>0</v>
      </c>
      <c r="I291" s="220">
        <v>0</v>
      </c>
      <c r="J291" s="220">
        <v>0</v>
      </c>
      <c r="K291" s="220">
        <v>0</v>
      </c>
      <c r="L291" s="220">
        <v>0</v>
      </c>
      <c r="M291" s="220">
        <v>0</v>
      </c>
      <c r="N291" s="220">
        <v>0</v>
      </c>
      <c r="O291" s="220">
        <v>908000</v>
      </c>
      <c r="P291" s="220">
        <v>908000</v>
      </c>
      <c r="Q291" s="220">
        <v>908000</v>
      </c>
      <c r="R291" s="221">
        <v>908000</v>
      </c>
      <c r="S291" s="222">
        <v>0</v>
      </c>
      <c r="T291" s="223">
        <v>0</v>
      </c>
      <c r="U291" s="223">
        <v>0</v>
      </c>
      <c r="V291" s="223">
        <v>0</v>
      </c>
      <c r="W291" s="223">
        <v>0</v>
      </c>
      <c r="X291" s="224">
        <f>I291*Config!F$40</f>
        <v>0</v>
      </c>
      <c r="Y291" s="224">
        <f>J291*Config!G$40</f>
        <v>0</v>
      </c>
      <c r="Z291" s="224">
        <f>K291*Config!H$40</f>
        <v>0</v>
      </c>
      <c r="AA291" s="224">
        <f>L291*Config!I$40</f>
        <v>0</v>
      </c>
      <c r="AB291" s="224">
        <f>M291*Config!J$40</f>
        <v>0</v>
      </c>
      <c r="AC291" s="224">
        <f>N291*Config!K$40</f>
        <v>0</v>
      </c>
      <c r="AD291" s="224">
        <f>O291*Config!L$40</f>
        <v>1079326.664330737</v>
      </c>
      <c r="AE291" s="224">
        <f>P291*Config!M$40</f>
        <v>1106309.8309390054</v>
      </c>
      <c r="AF291" s="224">
        <f>Q291*Config!N$40</f>
        <v>1133967.5767124803</v>
      </c>
      <c r="AG291" s="225">
        <f>R291*Config!O$40</f>
        <v>1162316.7661302923</v>
      </c>
      <c r="AH291" s="226">
        <f t="shared" si="30"/>
        <v>0</v>
      </c>
      <c r="AI291" s="220">
        <f t="shared" si="31"/>
        <v>3632000</v>
      </c>
      <c r="AJ291" s="224">
        <f t="shared" si="32"/>
        <v>0</v>
      </c>
      <c r="AK291" s="225">
        <f t="shared" si="33"/>
        <v>4481920.8381125145</v>
      </c>
      <c r="AL291" s="227">
        <f>IF(OR(SUM(X291:AG291)&lt;&gt;0,A291="EH"),INDEX(CASH!$B:$B,MATCH(A291,CASH!$A:$A,0)),"")</f>
        <v>110</v>
      </c>
      <c r="AM291" s="122">
        <f>AL291*VLOOKUP(C291,Config!$A$3:$C$9,3,FALSE)</f>
        <v>1650</v>
      </c>
      <c r="AN291" s="228">
        <f t="shared" si="34"/>
        <v>0.89013101468096512</v>
      </c>
      <c r="AO291" s="122" t="str">
        <f>IF(ISERROR(VLOOKUP(A291,Config!$A$12:$A$32,1,FALSE)),LEFT(A291,2),"PRL")</f>
        <v>TM</v>
      </c>
      <c r="AP291" s="122" t="str">
        <f t="shared" si="35"/>
        <v>TM137s</v>
      </c>
      <c r="AQ291" s="163" t="s">
        <v>882</v>
      </c>
      <c r="AR291" s="229" t="s">
        <v>781</v>
      </c>
      <c r="AS291" s="367" t="str">
        <f>IF(ISERROR(VLOOKUP($A291,'RAB Cat Lookup'!$B$4:$E$351,2,FALSE))=TRUE,"Unallocated",VLOOKUP($A291,'RAB Cat Lookup'!$B$4:$E$351,2,FALSE))</f>
        <v>Std</v>
      </c>
      <c r="AT291" s="367" t="str">
        <f>IF(ISERROR(VLOOKUP($A291,'RAB Cat Lookup'!$B$4:$E$351,4,FALSE))=TRUE,"Unallocated",VLOOKUP($A291,'RAB Cat Lookup'!$B$4:$E$351,4,FALSE))</f>
        <v>Sub-transmission lines and cables</v>
      </c>
      <c r="AU291" s="121" t="str">
        <f t="shared" si="36"/>
        <v/>
      </c>
    </row>
    <row r="292" spans="1:47" x14ac:dyDescent="0.25">
      <c r="A292" s="217" t="s">
        <v>725</v>
      </c>
      <c r="B292" s="217" t="s">
        <v>732</v>
      </c>
      <c r="C292" s="123" t="s">
        <v>513</v>
      </c>
      <c r="D292" s="218">
        <f>S292/Config!A$40</f>
        <v>0</v>
      </c>
      <c r="E292" s="219">
        <f>T292/Config!B$40</f>
        <v>11357.976190781248</v>
      </c>
      <c r="F292" s="219">
        <f>U292/Config!C$40</f>
        <v>180308.28351249994</v>
      </c>
      <c r="G292" s="219">
        <f>V292/Config!D$40</f>
        <v>401610.36475000001</v>
      </c>
      <c r="H292" s="219">
        <f>W292/Config!E$40</f>
        <v>5000</v>
      </c>
      <c r="I292" s="220">
        <v>0</v>
      </c>
      <c r="J292" s="220">
        <v>0</v>
      </c>
      <c r="K292" s="220">
        <v>0</v>
      </c>
      <c r="L292" s="220">
        <v>0</v>
      </c>
      <c r="M292" s="220">
        <v>0</v>
      </c>
      <c r="N292" s="220">
        <v>0</v>
      </c>
      <c r="O292" s="220">
        <v>0</v>
      </c>
      <c r="P292" s="220">
        <v>0</v>
      </c>
      <c r="Q292" s="220">
        <v>0</v>
      </c>
      <c r="R292" s="221">
        <v>0</v>
      </c>
      <c r="S292" s="222">
        <v>0</v>
      </c>
      <c r="T292" s="223">
        <v>10547.01</v>
      </c>
      <c r="U292" s="223">
        <v>171620.01999999996</v>
      </c>
      <c r="V292" s="223">
        <v>391814.99000000005</v>
      </c>
      <c r="W292" s="223">
        <v>5000</v>
      </c>
      <c r="X292" s="224">
        <f>I292*Config!F$40</f>
        <v>0</v>
      </c>
      <c r="Y292" s="224">
        <f>J292*Config!G$40</f>
        <v>0</v>
      </c>
      <c r="Z292" s="224">
        <f>K292*Config!H$40</f>
        <v>0</v>
      </c>
      <c r="AA292" s="224">
        <f>L292*Config!I$40</f>
        <v>0</v>
      </c>
      <c r="AB292" s="224">
        <f>M292*Config!J$40</f>
        <v>0</v>
      </c>
      <c r="AC292" s="224">
        <f>N292*Config!K$40</f>
        <v>0</v>
      </c>
      <c r="AD292" s="224">
        <f>O292*Config!L$40</f>
        <v>0</v>
      </c>
      <c r="AE292" s="224">
        <f>P292*Config!M$40</f>
        <v>0</v>
      </c>
      <c r="AF292" s="224">
        <f>Q292*Config!N$40</f>
        <v>0</v>
      </c>
      <c r="AG292" s="225">
        <f>R292*Config!O$40</f>
        <v>0</v>
      </c>
      <c r="AH292" s="226">
        <f t="shared" si="30"/>
        <v>0</v>
      </c>
      <c r="AI292" s="220">
        <f t="shared" si="31"/>
        <v>0</v>
      </c>
      <c r="AJ292" s="224">
        <f t="shared" si="32"/>
        <v>0</v>
      </c>
      <c r="AK292" s="225">
        <f t="shared" si="33"/>
        <v>0</v>
      </c>
      <c r="AL292" s="227" t="str">
        <f>IF(OR(SUM(X292:AG292)&lt;&gt;0,A292="EH"),INDEX(CASH!$B:$B,MATCH(A292,CASH!$A:$A,0)),"")</f>
        <v/>
      </c>
      <c r="AM292" s="230">
        <v>1650</v>
      </c>
      <c r="AN292" s="228">
        <f t="shared" si="34"/>
        <v>0.89013101468096512</v>
      </c>
      <c r="AO292" s="122" t="str">
        <f>IF(ISERROR(VLOOKUP(A292,Config!$A$12:$A$32,1,FALSE)),LEFT(A292,2),"PRL")</f>
        <v>TM</v>
      </c>
      <c r="AP292" s="122" t="str">
        <f t="shared" si="35"/>
        <v>TM138</v>
      </c>
      <c r="AQ292" s="163" t="s">
        <v>882</v>
      </c>
      <c r="AR292" s="229" t="s">
        <v>781</v>
      </c>
      <c r="AS292" s="367" t="str">
        <f>IF(ISERROR(VLOOKUP($A292,'RAB Cat Lookup'!$B$4:$E$351,2,FALSE))=TRUE,"Unallocated",VLOOKUP($A292,'RAB Cat Lookup'!$B$4:$E$351,2,FALSE))</f>
        <v>Std</v>
      </c>
      <c r="AT292" s="367" t="str">
        <f>IF(ISERROR(VLOOKUP($A292,'RAB Cat Lookup'!$B$4:$E$351,4,FALSE))=TRUE,"Unallocated",VLOOKUP($A292,'RAB Cat Lookup'!$B$4:$E$351,4,FALSE))</f>
        <v>Sub-transmission lines and cables</v>
      </c>
      <c r="AU292" s="121" t="str">
        <f t="shared" si="36"/>
        <v/>
      </c>
    </row>
    <row r="293" spans="1:47" x14ac:dyDescent="0.25">
      <c r="A293" s="217" t="s">
        <v>86</v>
      </c>
      <c r="B293" s="217" t="s">
        <v>255</v>
      </c>
      <c r="C293" s="123" t="s">
        <v>512</v>
      </c>
      <c r="D293" s="218">
        <f>S293/Config!A$40</f>
        <v>155323.08609494139</v>
      </c>
      <c r="E293" s="219">
        <f>T293/Config!B$40</f>
        <v>2059242.5512159371</v>
      </c>
      <c r="F293" s="219">
        <f>U293/Config!C$40</f>
        <v>2371342.1745124995</v>
      </c>
      <c r="G293" s="219">
        <f>V293/Config!D$40</f>
        <v>1611617.34</v>
      </c>
      <c r="H293" s="219">
        <f>W293/Config!E$40</f>
        <v>3545011.83</v>
      </c>
      <c r="I293" s="220">
        <v>0</v>
      </c>
      <c r="J293" s="220">
        <v>0</v>
      </c>
      <c r="K293" s="220">
        <v>0</v>
      </c>
      <c r="L293" s="220">
        <v>0</v>
      </c>
      <c r="M293" s="220">
        <v>138000</v>
      </c>
      <c r="N293" s="220">
        <v>897000</v>
      </c>
      <c r="O293" s="220">
        <v>897000</v>
      </c>
      <c r="P293" s="220">
        <v>897000</v>
      </c>
      <c r="Q293" s="220">
        <v>897000</v>
      </c>
      <c r="R293" s="221">
        <v>897000</v>
      </c>
      <c r="S293" s="222">
        <v>140715.05000000002</v>
      </c>
      <c r="T293" s="223">
        <v>1912211.42</v>
      </c>
      <c r="U293" s="223">
        <v>2257077.6199999996</v>
      </c>
      <c r="V293" s="223">
        <v>1572309.6000000003</v>
      </c>
      <c r="W293" s="223">
        <v>3545011.83</v>
      </c>
      <c r="X293" s="224">
        <f>I293*Config!F$40</f>
        <v>0</v>
      </c>
      <c r="Y293" s="224">
        <f>J293*Config!G$40</f>
        <v>0</v>
      </c>
      <c r="Z293" s="224">
        <f>K293*Config!H$40</f>
        <v>0</v>
      </c>
      <c r="AA293" s="224">
        <f>L293*Config!I$40</f>
        <v>0</v>
      </c>
      <c r="AB293" s="224">
        <f>M293*Config!J$40</f>
        <v>156134.33337890622</v>
      </c>
      <c r="AC293" s="224">
        <f>N293*Config!K$40</f>
        <v>1040244.9961369624</v>
      </c>
      <c r="AD293" s="224">
        <f>O293*Config!L$40</f>
        <v>1066251.1210403866</v>
      </c>
      <c r="AE293" s="224">
        <f>P293*Config!M$40</f>
        <v>1092907.3990663963</v>
      </c>
      <c r="AF293" s="224">
        <f>Q293*Config!N$40</f>
        <v>1120230.084043056</v>
      </c>
      <c r="AG293" s="225">
        <f>R293*Config!O$40</f>
        <v>1148235.8361441323</v>
      </c>
      <c r="AH293" s="226">
        <f t="shared" si="30"/>
        <v>138000</v>
      </c>
      <c r="AI293" s="220">
        <f t="shared" si="31"/>
        <v>4623000</v>
      </c>
      <c r="AJ293" s="224">
        <f t="shared" si="32"/>
        <v>156134.33337890622</v>
      </c>
      <c r="AK293" s="225">
        <f t="shared" si="33"/>
        <v>5624003.7698098393</v>
      </c>
      <c r="AL293" s="227">
        <f>IF(OR(SUM(X293:AG293)&lt;&gt;0,A293="EH"),INDEX(CASH!$B:$B,MATCH(A293,CASH!$A:$A,0)),"")</f>
        <v>270</v>
      </c>
      <c r="AM293" s="122">
        <f>AL293*VLOOKUP(C293,Config!$A$3:$C$9,3,FALSE)</f>
        <v>4050</v>
      </c>
      <c r="AN293" s="228">
        <f t="shared" si="34"/>
        <v>0.36995694717493016</v>
      </c>
      <c r="AO293" s="122" t="str">
        <f>IF(ISERROR(VLOOKUP(A293,Config!$A$12:$A$32,1,FALSE)),LEFT(A293,2),"PRL")</f>
        <v>TM</v>
      </c>
      <c r="AP293" s="122" t="str">
        <f t="shared" si="35"/>
        <v>TM171s</v>
      </c>
      <c r="AQ293" s="163" t="s">
        <v>882</v>
      </c>
      <c r="AR293" s="229" t="s">
        <v>781</v>
      </c>
      <c r="AS293" s="367" t="str">
        <f>IF(ISERROR(VLOOKUP($A293,'RAB Cat Lookup'!$B$4:$E$351,2,FALSE))=TRUE,"Unallocated",VLOOKUP($A293,'RAB Cat Lookup'!$B$4:$E$351,2,FALSE))</f>
        <v>Std</v>
      </c>
      <c r="AT293" s="367" t="str">
        <f>IF(ISERROR(VLOOKUP($A293,'RAB Cat Lookup'!$B$4:$E$351,4,FALSE))=TRUE,"Unallocated",VLOOKUP($A293,'RAB Cat Lookup'!$B$4:$E$351,4,FALSE))</f>
        <v>Sub-transmission lines and cables</v>
      </c>
      <c r="AU293" s="121" t="str">
        <f t="shared" si="36"/>
        <v/>
      </c>
    </row>
    <row r="294" spans="1:47" x14ac:dyDescent="0.25">
      <c r="A294" s="217" t="s">
        <v>87</v>
      </c>
      <c r="B294" s="217" t="s">
        <v>256</v>
      </c>
      <c r="C294" s="123" t="s">
        <v>512</v>
      </c>
      <c r="D294" s="218">
        <f>S294/Config!A$40</f>
        <v>0</v>
      </c>
      <c r="E294" s="219">
        <f>T294/Config!B$40</f>
        <v>0</v>
      </c>
      <c r="F294" s="219">
        <f>U294/Config!C$40</f>
        <v>0</v>
      </c>
      <c r="G294" s="219">
        <f>V294/Config!D$40</f>
        <v>0</v>
      </c>
      <c r="H294" s="219">
        <f>W294/Config!E$40</f>
        <v>0</v>
      </c>
      <c r="I294" s="220">
        <v>0</v>
      </c>
      <c r="J294" s="220">
        <v>1000000</v>
      </c>
      <c r="K294" s="220">
        <v>1000000</v>
      </c>
      <c r="L294" s="220">
        <v>0</v>
      </c>
      <c r="M294" s="220">
        <v>0</v>
      </c>
      <c r="N294" s="220">
        <v>0</v>
      </c>
      <c r="O294" s="220">
        <v>0</v>
      </c>
      <c r="P294" s="220">
        <v>0</v>
      </c>
      <c r="Q294" s="220">
        <v>0</v>
      </c>
      <c r="R294" s="221">
        <v>0</v>
      </c>
      <c r="S294" s="222">
        <v>0</v>
      </c>
      <c r="T294" s="223">
        <v>0</v>
      </c>
      <c r="U294" s="223">
        <v>0</v>
      </c>
      <c r="V294" s="223">
        <v>0</v>
      </c>
      <c r="W294" s="223">
        <v>0</v>
      </c>
      <c r="X294" s="224">
        <f>I294*Config!F$40</f>
        <v>0</v>
      </c>
      <c r="Y294" s="224">
        <f>J294*Config!G$40</f>
        <v>1050625</v>
      </c>
      <c r="Z294" s="224">
        <f>K294*Config!H$40</f>
        <v>1076890.6249999998</v>
      </c>
      <c r="AA294" s="224">
        <f>L294*Config!I$40</f>
        <v>0</v>
      </c>
      <c r="AB294" s="224">
        <f>M294*Config!J$40</f>
        <v>0</v>
      </c>
      <c r="AC294" s="224">
        <f>N294*Config!K$40</f>
        <v>0</v>
      </c>
      <c r="AD294" s="224">
        <f>O294*Config!L$40</f>
        <v>0</v>
      </c>
      <c r="AE294" s="224">
        <f>P294*Config!M$40</f>
        <v>0</v>
      </c>
      <c r="AF294" s="224">
        <f>Q294*Config!N$40</f>
        <v>0</v>
      </c>
      <c r="AG294" s="225">
        <f>R294*Config!O$40</f>
        <v>0</v>
      </c>
      <c r="AH294" s="226">
        <f t="shared" si="30"/>
        <v>2000000</v>
      </c>
      <c r="AI294" s="220">
        <f t="shared" si="31"/>
        <v>2000000</v>
      </c>
      <c r="AJ294" s="224">
        <f t="shared" si="32"/>
        <v>2127515.625</v>
      </c>
      <c r="AK294" s="225">
        <f t="shared" si="33"/>
        <v>2127515.625</v>
      </c>
      <c r="AL294" s="227">
        <f>IF(OR(SUM(X294:AG294)&lt;&gt;0,A294="EH"),INDEX(CASH!$B:$B,MATCH(A294,CASH!$A:$A,0)),"")</f>
        <v>170</v>
      </c>
      <c r="AM294" s="122">
        <f>AL294*VLOOKUP(C294,Config!$A$3:$C$9,3,FALSE)</f>
        <v>2550</v>
      </c>
      <c r="AN294" s="228">
        <f t="shared" si="34"/>
        <v>0.682557746962834</v>
      </c>
      <c r="AO294" s="122" t="str">
        <f>IF(ISERROR(VLOOKUP(A294,Config!$A$12:$A$32,1,FALSE)),LEFT(A294,2),"PRL")</f>
        <v>TM</v>
      </c>
      <c r="AP294" s="122" t="str">
        <f t="shared" si="35"/>
        <v>TM172s</v>
      </c>
      <c r="AQ294" s="163" t="s">
        <v>882</v>
      </c>
      <c r="AR294" s="229" t="s">
        <v>781</v>
      </c>
      <c r="AS294" s="367" t="str">
        <f>IF(ISERROR(VLOOKUP($A294,'RAB Cat Lookup'!$B$4:$E$351,2,FALSE))=TRUE,"Unallocated",VLOOKUP($A294,'RAB Cat Lookup'!$B$4:$E$351,2,FALSE))</f>
        <v>Std</v>
      </c>
      <c r="AT294" s="367" t="str">
        <f>IF(ISERROR(VLOOKUP($A294,'RAB Cat Lookup'!$B$4:$E$351,4,FALSE))=TRUE,"Unallocated",VLOOKUP($A294,'RAB Cat Lookup'!$B$4:$E$351,4,FALSE))</f>
        <v>Sub-transmission lines and cables</v>
      </c>
      <c r="AU294" s="121" t="str">
        <f t="shared" si="36"/>
        <v/>
      </c>
    </row>
    <row r="295" spans="1:47" x14ac:dyDescent="0.25">
      <c r="A295" s="217" t="s">
        <v>200</v>
      </c>
      <c r="B295" s="217" t="s">
        <v>336</v>
      </c>
      <c r="C295" s="123" t="s">
        <v>512</v>
      </c>
      <c r="D295" s="218">
        <f>S295/Config!A$40</f>
        <v>0</v>
      </c>
      <c r="E295" s="219">
        <f>T295/Config!B$40</f>
        <v>39983.096654374989</v>
      </c>
      <c r="F295" s="219">
        <f>U295/Config!C$40</f>
        <v>3575.8862374999999</v>
      </c>
      <c r="G295" s="219">
        <f>V295/Config!D$40</f>
        <v>0</v>
      </c>
      <c r="H295" s="219">
        <f>W295/Config!E$40</f>
        <v>0</v>
      </c>
      <c r="I295" s="220">
        <v>0</v>
      </c>
      <c r="J295" s="220">
        <v>1000000</v>
      </c>
      <c r="K295" s="220">
        <v>1000000</v>
      </c>
      <c r="L295" s="220">
        <v>1000000</v>
      </c>
      <c r="M295" s="220">
        <v>1000000</v>
      </c>
      <c r="N295" s="220">
        <v>1000000</v>
      </c>
      <c r="O295" s="220">
        <v>1000000</v>
      </c>
      <c r="P295" s="220">
        <v>1000000</v>
      </c>
      <c r="Q295" s="220">
        <v>1000000</v>
      </c>
      <c r="R295" s="221">
        <v>1000000</v>
      </c>
      <c r="S295" s="222">
        <v>0</v>
      </c>
      <c r="T295" s="223">
        <v>37128.28</v>
      </c>
      <c r="U295" s="223">
        <v>3403.58</v>
      </c>
      <c r="V295" s="223">
        <v>0</v>
      </c>
      <c r="W295" s="223">
        <v>0</v>
      </c>
      <c r="X295" s="224">
        <f>I295*Config!F$40</f>
        <v>0</v>
      </c>
      <c r="Y295" s="224">
        <f>J295*Config!G$40</f>
        <v>1050625</v>
      </c>
      <c r="Z295" s="224">
        <f>K295*Config!H$40</f>
        <v>1076890.6249999998</v>
      </c>
      <c r="AA295" s="224">
        <f>L295*Config!I$40</f>
        <v>1103812.8906249998</v>
      </c>
      <c r="AB295" s="224">
        <f>M295*Config!J$40</f>
        <v>1131408.2128906248</v>
      </c>
      <c r="AC295" s="224">
        <f>N295*Config!K$40</f>
        <v>1159693.4182128902</v>
      </c>
      <c r="AD295" s="224">
        <f>O295*Config!L$40</f>
        <v>1188685.7536682126</v>
      </c>
      <c r="AE295" s="224">
        <f>P295*Config!M$40</f>
        <v>1218402.8975099176</v>
      </c>
      <c r="AF295" s="224">
        <f>Q295*Config!N$40</f>
        <v>1248862.9699476655</v>
      </c>
      <c r="AG295" s="225">
        <f>R295*Config!O$40</f>
        <v>1280084.544196357</v>
      </c>
      <c r="AH295" s="226">
        <f t="shared" si="30"/>
        <v>4000000</v>
      </c>
      <c r="AI295" s="220">
        <f t="shared" si="31"/>
        <v>9000000</v>
      </c>
      <c r="AJ295" s="224">
        <f t="shared" si="32"/>
        <v>4362736.728515625</v>
      </c>
      <c r="AK295" s="225">
        <f t="shared" si="33"/>
        <v>10458466.312050667</v>
      </c>
      <c r="AL295" s="227">
        <f>IF(OR(SUM(X295:AG295)&lt;&gt;0,A295="EH"),INDEX(CASH!$B:$B,MATCH(A295,CASH!$A:$A,0)),"")</f>
        <v>240</v>
      </c>
      <c r="AM295" s="122">
        <f>AL295*VLOOKUP(C295,Config!$A$3:$C$9,3,FALSE)</f>
        <v>3600</v>
      </c>
      <c r="AN295" s="228">
        <f t="shared" si="34"/>
        <v>0.42422542822249787</v>
      </c>
      <c r="AO295" s="122" t="str">
        <f>IF(ISERROR(VLOOKUP(A295,Config!$A$12:$A$32,1,FALSE)),LEFT(A295,2),"PRL")</f>
        <v>TM</v>
      </c>
      <c r="AP295" s="122" t="str">
        <f t="shared" si="35"/>
        <v>TM174s</v>
      </c>
      <c r="AQ295" s="163" t="s">
        <v>882</v>
      </c>
      <c r="AR295" s="229" t="s">
        <v>781</v>
      </c>
      <c r="AS295" s="367" t="str">
        <f>IF(ISERROR(VLOOKUP($A295,'RAB Cat Lookup'!$B$4:$E$351,2,FALSE))=TRUE,"Unallocated",VLOOKUP($A295,'RAB Cat Lookup'!$B$4:$E$351,2,FALSE))</f>
        <v>Std</v>
      </c>
      <c r="AT295" s="367" t="str">
        <f>IF(ISERROR(VLOOKUP($A295,'RAB Cat Lookup'!$B$4:$E$351,4,FALSE))=TRUE,"Unallocated",VLOOKUP($A295,'RAB Cat Lookup'!$B$4:$E$351,4,FALSE))</f>
        <v>Sub-transmission lines and cables</v>
      </c>
      <c r="AU295" s="121" t="str">
        <f t="shared" si="36"/>
        <v/>
      </c>
    </row>
    <row r="296" spans="1:47" x14ac:dyDescent="0.25">
      <c r="A296" s="217" t="s">
        <v>77</v>
      </c>
      <c r="B296" s="217" t="s">
        <v>784</v>
      </c>
      <c r="C296" s="123" t="s">
        <v>512</v>
      </c>
      <c r="D296" s="218">
        <f>S296/Config!A$40</f>
        <v>516.36367023437492</v>
      </c>
      <c r="E296" s="219">
        <f>T296/Config!B$40</f>
        <v>9073.6757970312483</v>
      </c>
      <c r="F296" s="219">
        <f>U296/Config!C$40</f>
        <v>42897.081787500007</v>
      </c>
      <c r="G296" s="219">
        <f>V296/Config!D$40</f>
        <v>174604.51674999998</v>
      </c>
      <c r="H296" s="219">
        <f>W296/Config!E$40</f>
        <v>321511</v>
      </c>
      <c r="I296" s="220">
        <v>0</v>
      </c>
      <c r="J296" s="220">
        <v>0</v>
      </c>
      <c r="K296" s="220">
        <v>0</v>
      </c>
      <c r="L296" s="220">
        <v>0</v>
      </c>
      <c r="M296" s="220">
        <v>0</v>
      </c>
      <c r="N296" s="220">
        <v>0</v>
      </c>
      <c r="O296" s="220">
        <v>0</v>
      </c>
      <c r="P296" s="220">
        <v>0</v>
      </c>
      <c r="Q296" s="220">
        <v>0</v>
      </c>
      <c r="R296" s="221">
        <v>0</v>
      </c>
      <c r="S296" s="222">
        <v>467.8</v>
      </c>
      <c r="T296" s="223">
        <v>8425.81</v>
      </c>
      <c r="U296" s="223">
        <v>40830.060000000005</v>
      </c>
      <c r="V296" s="223">
        <v>170345.87</v>
      </c>
      <c r="W296" s="223">
        <v>321511</v>
      </c>
      <c r="X296" s="224">
        <f>I296*Config!F$40</f>
        <v>0</v>
      </c>
      <c r="Y296" s="224">
        <f>J296*Config!G$40</f>
        <v>0</v>
      </c>
      <c r="Z296" s="224">
        <f>K296*Config!H$40</f>
        <v>0</v>
      </c>
      <c r="AA296" s="224">
        <f>L296*Config!I$40</f>
        <v>0</v>
      </c>
      <c r="AB296" s="224">
        <f>M296*Config!J$40</f>
        <v>0</v>
      </c>
      <c r="AC296" s="224">
        <f>N296*Config!K$40</f>
        <v>0</v>
      </c>
      <c r="AD296" s="224">
        <f>O296*Config!L$40</f>
        <v>0</v>
      </c>
      <c r="AE296" s="224">
        <f>P296*Config!M$40</f>
        <v>0</v>
      </c>
      <c r="AF296" s="224">
        <f>Q296*Config!N$40</f>
        <v>0</v>
      </c>
      <c r="AG296" s="225">
        <f>R296*Config!O$40</f>
        <v>0</v>
      </c>
      <c r="AH296" s="226">
        <f t="shared" si="30"/>
        <v>0</v>
      </c>
      <c r="AI296" s="220">
        <f t="shared" si="31"/>
        <v>0</v>
      </c>
      <c r="AJ296" s="224">
        <f t="shared" si="32"/>
        <v>0</v>
      </c>
      <c r="AK296" s="225">
        <f t="shared" si="33"/>
        <v>0</v>
      </c>
      <c r="AL296" s="227" t="str">
        <f>IF(OR(SUM(X296:AG296)&lt;&gt;0,A296="EH"),INDEX(CASH!$B:$B,MATCH(A296,CASH!$A:$A,0)),"")</f>
        <v/>
      </c>
      <c r="AM296" s="230">
        <v>3000</v>
      </c>
      <c r="AN296" s="228">
        <f t="shared" si="34"/>
        <v>0.5816581798129733</v>
      </c>
      <c r="AO296" s="122" t="str">
        <f>IF(ISERROR(VLOOKUP(A296,Config!$A$12:$A$32,1,FALSE)),LEFT(A296,2),"PRL")</f>
        <v>TM</v>
      </c>
      <c r="AP296" s="122" t="str">
        <f t="shared" si="35"/>
        <v>TM302s</v>
      </c>
      <c r="AQ296" s="163" t="s">
        <v>882</v>
      </c>
      <c r="AR296" s="229" t="s">
        <v>781</v>
      </c>
      <c r="AS296" s="367" t="str">
        <f>IF(ISERROR(VLOOKUP($A296,'RAB Cat Lookup'!$B$4:$E$351,2,FALSE))=TRUE,"Unallocated",VLOOKUP($A296,'RAB Cat Lookup'!$B$4:$E$351,2,FALSE))</f>
        <v>Std</v>
      </c>
      <c r="AT296" s="367" t="str">
        <f>IF(ISERROR(VLOOKUP($A296,'RAB Cat Lookup'!$B$4:$E$351,4,FALSE))=TRUE,"Unallocated",VLOOKUP($A296,'RAB Cat Lookup'!$B$4:$E$351,4,FALSE))</f>
        <v>Sub-transmission lines and cables</v>
      </c>
      <c r="AU296" s="121" t="str">
        <f t="shared" si="36"/>
        <v/>
      </c>
    </row>
    <row r="297" spans="1:47" x14ac:dyDescent="0.25">
      <c r="A297" s="217" t="s">
        <v>77</v>
      </c>
      <c r="B297" s="217" t="s">
        <v>784</v>
      </c>
      <c r="C297" s="123" t="s">
        <v>778</v>
      </c>
      <c r="D297" s="218">
        <f>S297/Config!A$40</f>
        <v>0</v>
      </c>
      <c r="E297" s="219">
        <f>T297/Config!B$40</f>
        <v>0</v>
      </c>
      <c r="F297" s="219">
        <f>U297/Config!C$40</f>
        <v>0</v>
      </c>
      <c r="G297" s="219">
        <f>V297/Config!D$40</f>
        <v>0</v>
      </c>
      <c r="H297" s="219">
        <f>W297/Config!E$40</f>
        <v>0</v>
      </c>
      <c r="I297" s="220">
        <v>0</v>
      </c>
      <c r="J297" s="220">
        <v>72000</v>
      </c>
      <c r="K297" s="220">
        <v>0</v>
      </c>
      <c r="L297" s="220">
        <v>0</v>
      </c>
      <c r="M297" s="220">
        <v>0</v>
      </c>
      <c r="N297" s="220">
        <v>0</v>
      </c>
      <c r="O297" s="220">
        <v>72000</v>
      </c>
      <c r="P297" s="220">
        <v>0</v>
      </c>
      <c r="Q297" s="220">
        <v>0</v>
      </c>
      <c r="R297" s="221">
        <v>0</v>
      </c>
      <c r="S297" s="222">
        <v>0</v>
      </c>
      <c r="T297" s="223">
        <v>0</v>
      </c>
      <c r="U297" s="223">
        <v>0</v>
      </c>
      <c r="V297" s="223">
        <v>0</v>
      </c>
      <c r="W297" s="223">
        <v>0</v>
      </c>
      <c r="X297" s="224">
        <f>I297*Config!F$40</f>
        <v>0</v>
      </c>
      <c r="Y297" s="224">
        <f>J297*Config!G$40</f>
        <v>75645</v>
      </c>
      <c r="Z297" s="224">
        <f>K297*Config!H$40</f>
        <v>0</v>
      </c>
      <c r="AA297" s="224">
        <f>L297*Config!I$40</f>
        <v>0</v>
      </c>
      <c r="AB297" s="224">
        <f>M297*Config!J$40</f>
        <v>0</v>
      </c>
      <c r="AC297" s="224">
        <f>N297*Config!K$40</f>
        <v>0</v>
      </c>
      <c r="AD297" s="224">
        <f>O297*Config!L$40</f>
        <v>85585.374264111306</v>
      </c>
      <c r="AE297" s="224">
        <f>P297*Config!M$40</f>
        <v>0</v>
      </c>
      <c r="AF297" s="224">
        <f>Q297*Config!N$40</f>
        <v>0</v>
      </c>
      <c r="AG297" s="225">
        <f>R297*Config!O$40</f>
        <v>0</v>
      </c>
      <c r="AH297" s="226">
        <f t="shared" si="30"/>
        <v>72000</v>
      </c>
      <c r="AI297" s="220">
        <f t="shared" si="31"/>
        <v>144000</v>
      </c>
      <c r="AJ297" s="224">
        <f t="shared" si="32"/>
        <v>75645</v>
      </c>
      <c r="AK297" s="225">
        <f t="shared" si="33"/>
        <v>161230.37426411131</v>
      </c>
      <c r="AL297" s="227">
        <f>IF(OR(SUM(X297:AG297)&lt;&gt;0,A297="EH"),INDEX(CASH!$B:$B,MATCH(A297,CASH!$A:$A,0)),"")</f>
        <v>200</v>
      </c>
      <c r="AM297" s="122">
        <f>AL297*VLOOKUP(C297,Config!$A$3:$C$9,3,FALSE)</f>
        <v>2000</v>
      </c>
      <c r="AN297" s="228">
        <f t="shared" si="34"/>
        <v>0.80123827338602005</v>
      </c>
      <c r="AO297" s="122" t="str">
        <f>IF(ISERROR(VLOOKUP(A297,Config!$A$12:$A$32,1,FALSE)),LEFT(A297,2),"PRL")</f>
        <v>TM</v>
      </c>
      <c r="AP297" s="122" t="str">
        <f t="shared" si="35"/>
        <v>TM302m</v>
      </c>
      <c r="AQ297" s="163" t="s">
        <v>882</v>
      </c>
      <c r="AR297" s="229" t="s">
        <v>781</v>
      </c>
      <c r="AS297" s="367" t="str">
        <f>IF(ISERROR(VLOOKUP($A297,'RAB Cat Lookup'!$B$4:$E$351,2,FALSE))=TRUE,"Unallocated",VLOOKUP($A297,'RAB Cat Lookup'!$B$4:$E$351,2,FALSE))</f>
        <v>Std</v>
      </c>
      <c r="AT297" s="367" t="str">
        <f>IF(ISERROR(VLOOKUP($A297,'RAB Cat Lookup'!$B$4:$E$351,4,FALSE))=TRUE,"Unallocated",VLOOKUP($A297,'RAB Cat Lookup'!$B$4:$E$351,4,FALSE))</f>
        <v>Sub-transmission lines and cables</v>
      </c>
      <c r="AU297" s="121" t="str">
        <f t="shared" si="36"/>
        <v/>
      </c>
    </row>
    <row r="298" spans="1:47" x14ac:dyDescent="0.25">
      <c r="A298" s="217" t="s">
        <v>78</v>
      </c>
      <c r="B298" s="217" t="s">
        <v>337</v>
      </c>
      <c r="C298" s="123" t="s">
        <v>512</v>
      </c>
      <c r="D298" s="218">
        <f>S298/Config!A$40</f>
        <v>516.36367023437492</v>
      </c>
      <c r="E298" s="219">
        <f>T298/Config!B$40</f>
        <v>15315.280015</v>
      </c>
      <c r="F298" s="219">
        <f>U298/Config!C$40</f>
        <v>40622.247524999984</v>
      </c>
      <c r="G298" s="219">
        <f>V298/Config!D$40</f>
        <v>278030.07124999998</v>
      </c>
      <c r="H298" s="219">
        <f>W298/Config!E$40</f>
        <v>168040</v>
      </c>
      <c r="I298" s="220">
        <v>0</v>
      </c>
      <c r="J298" s="220">
        <v>0</v>
      </c>
      <c r="K298" s="220">
        <v>0</v>
      </c>
      <c r="L298" s="220">
        <v>0</v>
      </c>
      <c r="M298" s="220">
        <v>0</v>
      </c>
      <c r="N298" s="220">
        <v>0</v>
      </c>
      <c r="O298" s="220">
        <v>0</v>
      </c>
      <c r="P298" s="220">
        <v>0</v>
      </c>
      <c r="Q298" s="220">
        <v>0</v>
      </c>
      <c r="R298" s="221">
        <v>0</v>
      </c>
      <c r="S298" s="222">
        <v>467.8</v>
      </c>
      <c r="T298" s="223">
        <v>14221.760000000002</v>
      </c>
      <c r="U298" s="223">
        <v>38664.839999999989</v>
      </c>
      <c r="V298" s="223">
        <v>271248.84999999998</v>
      </c>
      <c r="W298" s="223">
        <v>168040</v>
      </c>
      <c r="X298" s="224">
        <f>I298*Config!F$40</f>
        <v>0</v>
      </c>
      <c r="Y298" s="224">
        <f>J298*Config!G$40</f>
        <v>0</v>
      </c>
      <c r="Z298" s="224">
        <f>K298*Config!H$40</f>
        <v>0</v>
      </c>
      <c r="AA298" s="224">
        <f>L298*Config!I$40</f>
        <v>0</v>
      </c>
      <c r="AB298" s="224">
        <f>M298*Config!J$40</f>
        <v>0</v>
      </c>
      <c r="AC298" s="224">
        <f>N298*Config!K$40</f>
        <v>0</v>
      </c>
      <c r="AD298" s="224">
        <f>O298*Config!L$40</f>
        <v>0</v>
      </c>
      <c r="AE298" s="224">
        <f>P298*Config!M$40</f>
        <v>0</v>
      </c>
      <c r="AF298" s="224">
        <f>Q298*Config!N$40</f>
        <v>0</v>
      </c>
      <c r="AG298" s="225">
        <f>R298*Config!O$40</f>
        <v>0</v>
      </c>
      <c r="AH298" s="226">
        <f t="shared" si="30"/>
        <v>0</v>
      </c>
      <c r="AI298" s="220">
        <f t="shared" si="31"/>
        <v>0</v>
      </c>
      <c r="AJ298" s="224">
        <f t="shared" si="32"/>
        <v>0</v>
      </c>
      <c r="AK298" s="225">
        <f t="shared" si="33"/>
        <v>0</v>
      </c>
      <c r="AL298" s="227" t="str">
        <f>IF(OR(SUM(X298:AG298)&lt;&gt;0,A298="EH"),INDEX(CASH!$B:$B,MATCH(A298,CASH!$A:$A,0)),"")</f>
        <v/>
      </c>
      <c r="AM298" s="230">
        <v>3900</v>
      </c>
      <c r="AN298" s="228">
        <f t="shared" si="34"/>
        <v>0.38299694447210186</v>
      </c>
      <c r="AO298" s="122" t="str">
        <f>IF(ISERROR(VLOOKUP(A298,Config!$A$12:$A$32,1,FALSE)),LEFT(A298,2),"PRL")</f>
        <v>TM</v>
      </c>
      <c r="AP298" s="122" t="str">
        <f t="shared" si="35"/>
        <v>TM303s</v>
      </c>
      <c r="AQ298" s="163" t="s">
        <v>882</v>
      </c>
      <c r="AR298" s="229" t="s">
        <v>781</v>
      </c>
      <c r="AS298" s="367" t="str">
        <f>IF(ISERROR(VLOOKUP($A298,'RAB Cat Lookup'!$B$4:$E$351,2,FALSE))=TRUE,"Unallocated",VLOOKUP($A298,'RAB Cat Lookup'!$B$4:$E$351,2,FALSE))</f>
        <v>Std</v>
      </c>
      <c r="AT298" s="367" t="str">
        <f>IF(ISERROR(VLOOKUP($A298,'RAB Cat Lookup'!$B$4:$E$351,4,FALSE))=TRUE,"Unallocated",VLOOKUP($A298,'RAB Cat Lookup'!$B$4:$E$351,4,FALSE))</f>
        <v>Sub-transmission lines and cables</v>
      </c>
      <c r="AU298" s="121" t="str">
        <f t="shared" si="36"/>
        <v/>
      </c>
    </row>
    <row r="299" spans="1:47" x14ac:dyDescent="0.25">
      <c r="A299" s="217" t="s">
        <v>78</v>
      </c>
      <c r="B299" s="217" t="s">
        <v>337</v>
      </c>
      <c r="C299" s="123" t="s">
        <v>778</v>
      </c>
      <c r="D299" s="218">
        <f>S299/Config!A$40</f>
        <v>0</v>
      </c>
      <c r="E299" s="219">
        <f>T299/Config!B$40</f>
        <v>0</v>
      </c>
      <c r="F299" s="219">
        <f>U299/Config!C$40</f>
        <v>0</v>
      </c>
      <c r="G299" s="219">
        <f>V299/Config!D$40</f>
        <v>0</v>
      </c>
      <c r="H299" s="219">
        <f>W299/Config!E$40</f>
        <v>0</v>
      </c>
      <c r="I299" s="220">
        <v>0</v>
      </c>
      <c r="J299" s="220">
        <v>90000</v>
      </c>
      <c r="K299" s="220">
        <v>0</v>
      </c>
      <c r="L299" s="220">
        <v>0</v>
      </c>
      <c r="M299" s="220">
        <v>0</v>
      </c>
      <c r="N299" s="220">
        <v>0</v>
      </c>
      <c r="O299" s="220">
        <v>90000</v>
      </c>
      <c r="P299" s="220">
        <v>0</v>
      </c>
      <c r="Q299" s="220">
        <v>0</v>
      </c>
      <c r="R299" s="221">
        <v>0</v>
      </c>
      <c r="S299" s="222">
        <v>0</v>
      </c>
      <c r="T299" s="223">
        <v>0</v>
      </c>
      <c r="U299" s="223">
        <v>0</v>
      </c>
      <c r="V299" s="223">
        <v>0</v>
      </c>
      <c r="W299" s="223">
        <v>0</v>
      </c>
      <c r="X299" s="224">
        <f>I299*Config!F$40</f>
        <v>0</v>
      </c>
      <c r="Y299" s="224">
        <f>J299*Config!G$40</f>
        <v>94556.25</v>
      </c>
      <c r="Z299" s="224">
        <f>K299*Config!H$40</f>
        <v>0</v>
      </c>
      <c r="AA299" s="224">
        <f>L299*Config!I$40</f>
        <v>0</v>
      </c>
      <c r="AB299" s="224">
        <f>M299*Config!J$40</f>
        <v>0</v>
      </c>
      <c r="AC299" s="224">
        <f>N299*Config!K$40</f>
        <v>0</v>
      </c>
      <c r="AD299" s="224">
        <f>O299*Config!L$40</f>
        <v>106981.71783013912</v>
      </c>
      <c r="AE299" s="224">
        <f>P299*Config!M$40</f>
        <v>0</v>
      </c>
      <c r="AF299" s="224">
        <f>Q299*Config!N$40</f>
        <v>0</v>
      </c>
      <c r="AG299" s="225">
        <f>R299*Config!O$40</f>
        <v>0</v>
      </c>
      <c r="AH299" s="226">
        <f t="shared" si="30"/>
        <v>90000</v>
      </c>
      <c r="AI299" s="220">
        <f t="shared" si="31"/>
        <v>180000</v>
      </c>
      <c r="AJ299" s="224">
        <f t="shared" si="32"/>
        <v>94556.25</v>
      </c>
      <c r="AK299" s="225">
        <f t="shared" si="33"/>
        <v>201537.96783013912</v>
      </c>
      <c r="AL299" s="227">
        <f>IF(OR(SUM(X299:AG299)&lt;&gt;0,A299="EH"),INDEX(CASH!$B:$B,MATCH(A299,CASH!$A:$A,0)),"")</f>
        <v>260</v>
      </c>
      <c r="AM299" s="122">
        <f>AL299*VLOOKUP(C299,Config!$A$3:$C$9,3,FALSE)</f>
        <v>2600</v>
      </c>
      <c r="AN299" s="228">
        <f t="shared" si="34"/>
        <v>0.66299283236258866</v>
      </c>
      <c r="AO299" s="122" t="str">
        <f>IF(ISERROR(VLOOKUP(A299,Config!$A$12:$A$32,1,FALSE)),LEFT(A299,2),"PRL")</f>
        <v>TM</v>
      </c>
      <c r="AP299" s="122" t="str">
        <f t="shared" si="35"/>
        <v>TM303m</v>
      </c>
      <c r="AQ299" s="163" t="s">
        <v>882</v>
      </c>
      <c r="AR299" s="229" t="s">
        <v>781</v>
      </c>
      <c r="AS299" s="367" t="str">
        <f>IF(ISERROR(VLOOKUP($A299,'RAB Cat Lookup'!$B$4:$E$351,2,FALSE))=TRUE,"Unallocated",VLOOKUP($A299,'RAB Cat Lookup'!$B$4:$E$351,2,FALSE))</f>
        <v>Std</v>
      </c>
      <c r="AT299" s="367" t="str">
        <f>IF(ISERROR(VLOOKUP($A299,'RAB Cat Lookup'!$B$4:$E$351,4,FALSE))=TRUE,"Unallocated",VLOOKUP($A299,'RAB Cat Lookup'!$B$4:$E$351,4,FALSE))</f>
        <v>Sub-transmission lines and cables</v>
      </c>
      <c r="AU299" s="121" t="str">
        <f t="shared" si="36"/>
        <v/>
      </c>
    </row>
    <row r="300" spans="1:47" x14ac:dyDescent="0.25">
      <c r="A300" s="217" t="s">
        <v>79</v>
      </c>
      <c r="B300" s="217" t="s">
        <v>80</v>
      </c>
      <c r="C300" s="123" t="s">
        <v>512</v>
      </c>
      <c r="D300" s="218">
        <f>S300/Config!A$40</f>
        <v>493765.94913608581</v>
      </c>
      <c r="E300" s="219">
        <f>T300/Config!B$40</f>
        <v>644240.37207546877</v>
      </c>
      <c r="F300" s="219">
        <f>U300/Config!C$40</f>
        <v>646087.74826249899</v>
      </c>
      <c r="G300" s="219">
        <f>V300/Config!D$40</f>
        <v>792822.59649999964</v>
      </c>
      <c r="H300" s="219">
        <f>W300/Config!E$40</f>
        <v>932355.84</v>
      </c>
      <c r="I300" s="220">
        <v>0</v>
      </c>
      <c r="J300" s="220">
        <v>0</v>
      </c>
      <c r="K300" s="220">
        <v>0</v>
      </c>
      <c r="L300" s="220">
        <v>0</v>
      </c>
      <c r="M300" s="220">
        <v>0</v>
      </c>
      <c r="N300" s="220">
        <v>0</v>
      </c>
      <c r="O300" s="220">
        <v>0</v>
      </c>
      <c r="P300" s="220">
        <v>0</v>
      </c>
      <c r="Q300" s="220">
        <v>0</v>
      </c>
      <c r="R300" s="221">
        <v>0</v>
      </c>
      <c r="S300" s="222">
        <v>447327.58</v>
      </c>
      <c r="T300" s="223">
        <v>598241.2300000001</v>
      </c>
      <c r="U300" s="223">
        <v>614955.61999999906</v>
      </c>
      <c r="V300" s="223">
        <v>773485.45999999973</v>
      </c>
      <c r="W300" s="223">
        <v>932355.84</v>
      </c>
      <c r="X300" s="224">
        <f>I300*Config!F$40</f>
        <v>0</v>
      </c>
      <c r="Y300" s="224">
        <f>J300*Config!G$40</f>
        <v>0</v>
      </c>
      <c r="Z300" s="224">
        <f>K300*Config!H$40</f>
        <v>0</v>
      </c>
      <c r="AA300" s="224">
        <f>L300*Config!I$40</f>
        <v>0</v>
      </c>
      <c r="AB300" s="224">
        <f>M300*Config!J$40</f>
        <v>0</v>
      </c>
      <c r="AC300" s="224">
        <f>N300*Config!K$40</f>
        <v>0</v>
      </c>
      <c r="AD300" s="224">
        <f>O300*Config!L$40</f>
        <v>0</v>
      </c>
      <c r="AE300" s="224">
        <f>P300*Config!M$40</f>
        <v>0</v>
      </c>
      <c r="AF300" s="224">
        <f>Q300*Config!N$40</f>
        <v>0</v>
      </c>
      <c r="AG300" s="225">
        <f>R300*Config!O$40</f>
        <v>0</v>
      </c>
      <c r="AH300" s="226">
        <f t="shared" si="30"/>
        <v>0</v>
      </c>
      <c r="AI300" s="220">
        <f t="shared" si="31"/>
        <v>0</v>
      </c>
      <c r="AJ300" s="224">
        <f t="shared" si="32"/>
        <v>0</v>
      </c>
      <c r="AK300" s="225">
        <f t="shared" si="33"/>
        <v>0</v>
      </c>
      <c r="AL300" s="227" t="str">
        <f>IF(OR(SUM(X300:AG300)&lt;&gt;0,A300="EH"),INDEX(CASH!$B:$B,MATCH(A300,CASH!$A:$A,0)),"")</f>
        <v/>
      </c>
      <c r="AM300" s="230">
        <v>3600</v>
      </c>
      <c r="AN300" s="228">
        <f t="shared" si="34"/>
        <v>0.42422542822249787</v>
      </c>
      <c r="AO300" s="122" t="str">
        <f>IF(ISERROR(VLOOKUP(A300,Config!$A$12:$A$32,1,FALSE)),LEFT(A300,2),"PRL")</f>
        <v>TM</v>
      </c>
      <c r="AP300" s="122" t="str">
        <f t="shared" si="35"/>
        <v>TM401s</v>
      </c>
      <c r="AQ300" s="163" t="s">
        <v>882</v>
      </c>
      <c r="AR300" s="229" t="s">
        <v>781</v>
      </c>
      <c r="AS300" s="367" t="str">
        <f>IF(ISERROR(VLOOKUP($A300,'RAB Cat Lookup'!$B$4:$E$351,2,FALSE))=TRUE,"Unallocated",VLOOKUP($A300,'RAB Cat Lookup'!$B$4:$E$351,2,FALSE))</f>
        <v>Std</v>
      </c>
      <c r="AT300" s="367" t="str">
        <f>IF(ISERROR(VLOOKUP($A300,'RAB Cat Lookup'!$B$4:$E$351,4,FALSE))=TRUE,"Unallocated",VLOOKUP($A300,'RAB Cat Lookup'!$B$4:$E$351,4,FALSE))</f>
        <v>Sub-transmission lines and cables</v>
      </c>
      <c r="AU300" s="121" t="str">
        <f t="shared" si="36"/>
        <v/>
      </c>
    </row>
    <row r="301" spans="1:47" x14ac:dyDescent="0.25">
      <c r="A301" s="217" t="s">
        <v>81</v>
      </c>
      <c r="B301" s="217" t="s">
        <v>257</v>
      </c>
      <c r="C301" s="123" t="s">
        <v>513</v>
      </c>
      <c r="D301" s="218">
        <f>S301/Config!A$40</f>
        <v>640420.78156282019</v>
      </c>
      <c r="E301" s="219">
        <f>T301/Config!B$40</f>
        <v>3701741.1701729684</v>
      </c>
      <c r="F301" s="219">
        <f>U301/Config!C$40</f>
        <v>1774014.6994562498</v>
      </c>
      <c r="G301" s="219">
        <f>V301/Config!D$40</f>
        <v>36180.378249999994</v>
      </c>
      <c r="H301" s="219">
        <f>W301/Config!E$40</f>
        <v>0</v>
      </c>
      <c r="I301" s="220">
        <v>0</v>
      </c>
      <c r="J301" s="220">
        <v>0</v>
      </c>
      <c r="K301" s="220">
        <v>0</v>
      </c>
      <c r="L301" s="220">
        <v>0</v>
      </c>
      <c r="M301" s="220">
        <v>0</v>
      </c>
      <c r="N301" s="220">
        <v>0</v>
      </c>
      <c r="O301" s="220">
        <v>0</v>
      </c>
      <c r="P301" s="220">
        <v>0</v>
      </c>
      <c r="Q301" s="220">
        <v>0</v>
      </c>
      <c r="R301" s="221">
        <v>0</v>
      </c>
      <c r="S301" s="222">
        <v>580189.62</v>
      </c>
      <c r="T301" s="223">
        <v>3437434.6700000004</v>
      </c>
      <c r="U301" s="223">
        <v>1688532.73</v>
      </c>
      <c r="V301" s="223">
        <v>35297.93</v>
      </c>
      <c r="W301" s="223">
        <v>0</v>
      </c>
      <c r="X301" s="224">
        <f>I301*Config!F$40</f>
        <v>0</v>
      </c>
      <c r="Y301" s="224">
        <f>J301*Config!G$40</f>
        <v>0</v>
      </c>
      <c r="Z301" s="224">
        <f>K301*Config!H$40</f>
        <v>0</v>
      </c>
      <c r="AA301" s="224">
        <f>L301*Config!I$40</f>
        <v>0</v>
      </c>
      <c r="AB301" s="224">
        <f>M301*Config!J$40</f>
        <v>0</v>
      </c>
      <c r="AC301" s="224">
        <f>N301*Config!K$40</f>
        <v>0</v>
      </c>
      <c r="AD301" s="224">
        <f>O301*Config!L$40</f>
        <v>0</v>
      </c>
      <c r="AE301" s="224">
        <f>P301*Config!M$40</f>
        <v>0</v>
      </c>
      <c r="AF301" s="224">
        <f>Q301*Config!N$40</f>
        <v>0</v>
      </c>
      <c r="AG301" s="225">
        <f>R301*Config!O$40</f>
        <v>0</v>
      </c>
      <c r="AH301" s="226">
        <f t="shared" si="30"/>
        <v>0</v>
      </c>
      <c r="AI301" s="220">
        <f t="shared" si="31"/>
        <v>0</v>
      </c>
      <c r="AJ301" s="224">
        <f t="shared" si="32"/>
        <v>0</v>
      </c>
      <c r="AK301" s="225">
        <f t="shared" si="33"/>
        <v>0</v>
      </c>
      <c r="AL301" s="227" t="str">
        <f>IF(OR(SUM(X301:AG301)&lt;&gt;0,A301="EH"),INDEX(CASH!$B:$B,MATCH(A301,CASH!$A:$A,0)),"")</f>
        <v/>
      </c>
      <c r="AM301" s="230">
        <v>5250</v>
      </c>
      <c r="AN301" s="228">
        <f t="shared" si="34"/>
        <v>4.6816054595620313E-2</v>
      </c>
      <c r="AO301" s="122" t="str">
        <f>IF(ISERROR(VLOOKUP(A301,Config!$A$12:$A$32,1,FALSE)),LEFT(A301,2),"PRL")</f>
        <v>TM</v>
      </c>
      <c r="AP301" s="122" t="str">
        <f t="shared" si="35"/>
        <v>TM404</v>
      </c>
      <c r="AQ301" s="163" t="s">
        <v>882</v>
      </c>
      <c r="AR301" s="229" t="s">
        <v>781</v>
      </c>
      <c r="AS301" s="367" t="str">
        <f>IF(ISERROR(VLOOKUP($A301,'RAB Cat Lookup'!$B$4:$E$351,2,FALSE))=TRUE,"Unallocated",VLOOKUP($A301,'RAB Cat Lookup'!$B$4:$E$351,2,FALSE))</f>
        <v>Std</v>
      </c>
      <c r="AT301" s="367" t="str">
        <f>IF(ISERROR(VLOOKUP($A301,'RAB Cat Lookup'!$B$4:$E$351,4,FALSE))=TRUE,"Unallocated",VLOOKUP($A301,'RAB Cat Lookup'!$B$4:$E$351,4,FALSE))</f>
        <v>Sub-transmission lines and cables</v>
      </c>
      <c r="AU301" s="121" t="str">
        <f t="shared" si="36"/>
        <v/>
      </c>
    </row>
    <row r="302" spans="1:47" x14ac:dyDescent="0.25">
      <c r="A302" s="217" t="s">
        <v>796</v>
      </c>
      <c r="B302" s="217" t="s">
        <v>797</v>
      </c>
      <c r="C302" s="123" t="s">
        <v>513</v>
      </c>
      <c r="D302" s="218">
        <f>S302/Config!A$40</f>
        <v>0</v>
      </c>
      <c r="E302" s="219">
        <f>T302/Config!B$40</f>
        <v>0</v>
      </c>
      <c r="F302" s="219">
        <f>U302/Config!C$40</f>
        <v>14108.034143750001</v>
      </c>
      <c r="G302" s="219">
        <f>V302/Config!D$40</f>
        <v>0</v>
      </c>
      <c r="H302" s="219">
        <f>W302/Config!E$40</f>
        <v>0</v>
      </c>
      <c r="I302" s="220">
        <v>0</v>
      </c>
      <c r="J302" s="220">
        <v>0</v>
      </c>
      <c r="K302" s="220">
        <v>0</v>
      </c>
      <c r="L302" s="220">
        <v>0</v>
      </c>
      <c r="M302" s="220">
        <v>0</v>
      </c>
      <c r="N302" s="220">
        <v>0</v>
      </c>
      <c r="O302" s="220">
        <v>0</v>
      </c>
      <c r="P302" s="220">
        <v>0</v>
      </c>
      <c r="Q302" s="220">
        <v>0</v>
      </c>
      <c r="R302" s="221">
        <v>0</v>
      </c>
      <c r="S302" s="222">
        <v>0</v>
      </c>
      <c r="T302" s="223">
        <v>0</v>
      </c>
      <c r="U302" s="223">
        <v>13428.230000000001</v>
      </c>
      <c r="V302" s="223">
        <v>0</v>
      </c>
      <c r="W302" s="223">
        <v>0</v>
      </c>
      <c r="X302" s="224">
        <f>I302*Config!F$40</f>
        <v>0</v>
      </c>
      <c r="Y302" s="224">
        <f>J302*Config!G$40</f>
        <v>0</v>
      </c>
      <c r="Z302" s="224">
        <f>K302*Config!H$40</f>
        <v>0</v>
      </c>
      <c r="AA302" s="224">
        <f>L302*Config!I$40</f>
        <v>0</v>
      </c>
      <c r="AB302" s="224">
        <f>M302*Config!J$40</f>
        <v>0</v>
      </c>
      <c r="AC302" s="224">
        <f>N302*Config!K$40</f>
        <v>0</v>
      </c>
      <c r="AD302" s="224">
        <f>O302*Config!L$40</f>
        <v>0</v>
      </c>
      <c r="AE302" s="224">
        <f>P302*Config!M$40</f>
        <v>0</v>
      </c>
      <c r="AF302" s="224">
        <f>Q302*Config!N$40</f>
        <v>0</v>
      </c>
      <c r="AG302" s="225">
        <f>R302*Config!O$40</f>
        <v>0</v>
      </c>
      <c r="AH302" s="226">
        <f t="shared" si="30"/>
        <v>0</v>
      </c>
      <c r="AI302" s="220">
        <f t="shared" si="31"/>
        <v>0</v>
      </c>
      <c r="AJ302" s="224">
        <f t="shared" si="32"/>
        <v>0</v>
      </c>
      <c r="AK302" s="225">
        <f t="shared" si="33"/>
        <v>0</v>
      </c>
      <c r="AL302" s="227" t="str">
        <f>IF(OR(SUM(X302:AG302)&lt;&gt;0,A302="EH"),INDEX(CASH!$B:$B,MATCH(A302,CASH!$A:$A,0)),"")</f>
        <v/>
      </c>
      <c r="AM302" s="230">
        <v>3200</v>
      </c>
      <c r="AN302" s="228">
        <f t="shared" si="34"/>
        <v>0.53992680800092707</v>
      </c>
      <c r="AO302" s="122" t="str">
        <f>IF(ISERROR(VLOOKUP(A302,Config!$A$12:$A$32,1,FALSE)),LEFT(A302,2),"PRL")</f>
        <v>TM</v>
      </c>
      <c r="AP302" s="122" t="str">
        <f t="shared" si="35"/>
        <v>TM408</v>
      </c>
      <c r="AQ302" s="163" t="s">
        <v>882</v>
      </c>
      <c r="AR302" s="229" t="s">
        <v>781</v>
      </c>
      <c r="AS302" s="367" t="str">
        <f>IF(ISERROR(VLOOKUP($A302,'RAB Cat Lookup'!$B$4:$E$351,2,FALSE))=TRUE,"Unallocated",VLOOKUP($A302,'RAB Cat Lookup'!$B$4:$E$351,2,FALSE))</f>
        <v>Std</v>
      </c>
      <c r="AT302" s="367" t="str">
        <f>IF(ISERROR(VLOOKUP($A302,'RAB Cat Lookup'!$B$4:$E$351,4,FALSE))=TRUE,"Unallocated",VLOOKUP($A302,'RAB Cat Lookup'!$B$4:$E$351,4,FALSE))</f>
        <v>Sub-transmission lines and cables</v>
      </c>
      <c r="AU302" s="121" t="str">
        <f t="shared" si="36"/>
        <v/>
      </c>
    </row>
    <row r="303" spans="1:47" x14ac:dyDescent="0.25">
      <c r="A303" s="217" t="s">
        <v>85</v>
      </c>
      <c r="B303" s="217" t="s">
        <v>441</v>
      </c>
      <c r="C303" s="123" t="s">
        <v>513</v>
      </c>
      <c r="D303" s="218">
        <f>S303/Config!A$40</f>
        <v>1280699.3809871988</v>
      </c>
      <c r="E303" s="219">
        <f>T303/Config!B$40</f>
        <v>263593.23204562493</v>
      </c>
      <c r="F303" s="219">
        <f>U303/Config!C$40</f>
        <v>61665.457293750005</v>
      </c>
      <c r="G303" s="219">
        <f>V303/Config!D$40</f>
        <v>0</v>
      </c>
      <c r="H303" s="219">
        <f>W303/Config!E$40</f>
        <v>13970</v>
      </c>
      <c r="I303" s="220">
        <v>0</v>
      </c>
      <c r="J303" s="220">
        <v>0</v>
      </c>
      <c r="K303" s="220">
        <v>0</v>
      </c>
      <c r="L303" s="220">
        <v>0</v>
      </c>
      <c r="M303" s="220">
        <v>0</v>
      </c>
      <c r="N303" s="220">
        <v>0</v>
      </c>
      <c r="O303" s="220">
        <v>0</v>
      </c>
      <c r="P303" s="220">
        <v>0</v>
      </c>
      <c r="Q303" s="220">
        <v>0</v>
      </c>
      <c r="R303" s="221">
        <v>0</v>
      </c>
      <c r="S303" s="222">
        <v>1160250.43</v>
      </c>
      <c r="T303" s="223">
        <v>244772.52</v>
      </c>
      <c r="U303" s="223">
        <v>58694.070000000007</v>
      </c>
      <c r="V303" s="223">
        <v>0</v>
      </c>
      <c r="W303" s="223">
        <v>13970</v>
      </c>
      <c r="X303" s="224">
        <f>I303*Config!F$40</f>
        <v>0</v>
      </c>
      <c r="Y303" s="224">
        <f>J303*Config!G$40</f>
        <v>0</v>
      </c>
      <c r="Z303" s="224">
        <f>K303*Config!H$40</f>
        <v>0</v>
      </c>
      <c r="AA303" s="224">
        <f>L303*Config!I$40</f>
        <v>0</v>
      </c>
      <c r="AB303" s="224">
        <f>M303*Config!J$40</f>
        <v>0</v>
      </c>
      <c r="AC303" s="224">
        <f>N303*Config!K$40</f>
        <v>0</v>
      </c>
      <c r="AD303" s="224">
        <f>O303*Config!L$40</f>
        <v>0</v>
      </c>
      <c r="AE303" s="224">
        <f>P303*Config!M$40</f>
        <v>0</v>
      </c>
      <c r="AF303" s="224">
        <f>Q303*Config!N$40</f>
        <v>0</v>
      </c>
      <c r="AG303" s="225">
        <f>R303*Config!O$40</f>
        <v>0</v>
      </c>
      <c r="AH303" s="226">
        <f t="shared" si="30"/>
        <v>0</v>
      </c>
      <c r="AI303" s="220">
        <f t="shared" si="31"/>
        <v>0</v>
      </c>
      <c r="AJ303" s="224">
        <f t="shared" si="32"/>
        <v>0</v>
      </c>
      <c r="AK303" s="225">
        <f t="shared" si="33"/>
        <v>0</v>
      </c>
      <c r="AL303" s="227" t="str">
        <f>IF(OR(SUM(X303:AG303)&lt;&gt;0,A303="EH"),INDEX(CASH!$B:$B,MATCH(A303,CASH!$A:$A,0)),"")</f>
        <v/>
      </c>
      <c r="AM303" s="230">
        <v>4350</v>
      </c>
      <c r="AN303" s="228">
        <f t="shared" si="34"/>
        <v>0.29112893964849867</v>
      </c>
      <c r="AO303" s="122" t="str">
        <f>IF(ISERROR(VLOOKUP(A303,Config!$A$12:$A$32,1,FALSE)),LEFT(A303,2),"PRL")</f>
        <v>TM</v>
      </c>
      <c r="AP303" s="122" t="str">
        <f t="shared" si="35"/>
        <v>TM410</v>
      </c>
      <c r="AQ303" s="163" t="s">
        <v>882</v>
      </c>
      <c r="AR303" s="229" t="s">
        <v>781</v>
      </c>
      <c r="AS303" s="367" t="str">
        <f>IF(ISERROR(VLOOKUP($A303,'RAB Cat Lookup'!$B$4:$E$351,2,FALSE))=TRUE,"Unallocated",VLOOKUP($A303,'RAB Cat Lookup'!$B$4:$E$351,2,FALSE))</f>
        <v>Std</v>
      </c>
      <c r="AT303" s="367" t="str">
        <f>IF(ISERROR(VLOOKUP($A303,'RAB Cat Lookup'!$B$4:$E$351,4,FALSE))=TRUE,"Unallocated",VLOOKUP($A303,'RAB Cat Lookup'!$B$4:$E$351,4,FALSE))</f>
        <v>Sub-transmission lines and cables</v>
      </c>
      <c r="AU303" s="121" t="str">
        <f t="shared" si="36"/>
        <v/>
      </c>
    </row>
    <row r="304" spans="1:47" x14ac:dyDescent="0.25">
      <c r="A304" s="217" t="s">
        <v>94</v>
      </c>
      <c r="B304" s="217" t="s">
        <v>917</v>
      </c>
      <c r="C304" s="123" t="s">
        <v>512</v>
      </c>
      <c r="D304" s="218">
        <f>S304/Config!A$40</f>
        <v>0</v>
      </c>
      <c r="E304" s="219">
        <f>T304/Config!B$40</f>
        <v>0</v>
      </c>
      <c r="F304" s="219">
        <f>U304/Config!C$40</f>
        <v>0</v>
      </c>
      <c r="G304" s="219">
        <f>V304/Config!D$40</f>
        <v>0</v>
      </c>
      <c r="H304" s="219">
        <f>W304/Config!E$40</f>
        <v>0</v>
      </c>
      <c r="I304" s="220">
        <v>0</v>
      </c>
      <c r="J304" s="220">
        <v>0</v>
      </c>
      <c r="K304" s="220">
        <v>0</v>
      </c>
      <c r="L304" s="220">
        <v>0</v>
      </c>
      <c r="M304" s="220">
        <v>0</v>
      </c>
      <c r="N304" s="220">
        <v>0</v>
      </c>
      <c r="O304" s="220">
        <v>0</v>
      </c>
      <c r="P304" s="220">
        <v>3500000</v>
      </c>
      <c r="Q304" s="220">
        <v>7500000</v>
      </c>
      <c r="R304" s="221">
        <v>12000000</v>
      </c>
      <c r="S304" s="222">
        <v>0</v>
      </c>
      <c r="T304" s="223">
        <v>0</v>
      </c>
      <c r="U304" s="223">
        <v>0</v>
      </c>
      <c r="V304" s="223">
        <v>0</v>
      </c>
      <c r="W304" s="223">
        <v>0</v>
      </c>
      <c r="X304" s="224">
        <f>I304*Config!F$40</f>
        <v>0</v>
      </c>
      <c r="Y304" s="224">
        <f>J304*Config!G$40</f>
        <v>0</v>
      </c>
      <c r="Z304" s="224">
        <f>K304*Config!H$40</f>
        <v>0</v>
      </c>
      <c r="AA304" s="224">
        <f>L304*Config!I$40</f>
        <v>0</v>
      </c>
      <c r="AB304" s="224">
        <f>M304*Config!J$40</f>
        <v>0</v>
      </c>
      <c r="AC304" s="224">
        <f>N304*Config!K$40</f>
        <v>0</v>
      </c>
      <c r="AD304" s="224">
        <f>O304*Config!L$40</f>
        <v>0</v>
      </c>
      <c r="AE304" s="224">
        <f>P304*Config!M$40</f>
        <v>4264410.1412847117</v>
      </c>
      <c r="AF304" s="224">
        <f>Q304*Config!N$40</f>
        <v>9366472.2746074907</v>
      </c>
      <c r="AG304" s="225">
        <f>R304*Config!O$40</f>
        <v>15361014.530356284</v>
      </c>
      <c r="AH304" s="226">
        <f t="shared" si="30"/>
        <v>0</v>
      </c>
      <c r="AI304" s="220">
        <f t="shared" si="31"/>
        <v>23000000</v>
      </c>
      <c r="AJ304" s="224">
        <f t="shared" si="32"/>
        <v>0</v>
      </c>
      <c r="AK304" s="225">
        <f t="shared" si="33"/>
        <v>28991896.946248487</v>
      </c>
      <c r="AL304" s="227">
        <f>IF(OR(SUM(X304:AG304)&lt;&gt;0,A304="EH"),INDEX(CASH!$B:$B,MATCH(A304,CASH!$A:$A,0)),"")</f>
        <v>150</v>
      </c>
      <c r="AM304" s="122">
        <f>AL304*VLOOKUP(C304,Config!$A$3:$C$9,3,FALSE)</f>
        <v>2250</v>
      </c>
      <c r="AN304" s="228">
        <f t="shared" si="34"/>
        <v>0.70421301635901934</v>
      </c>
      <c r="AO304" s="122" t="str">
        <f>IF(ISERROR(VLOOKUP(A304,Config!$A$12:$A$32,1,FALSE)),LEFT(A304,2),"PRL")</f>
        <v>TM</v>
      </c>
      <c r="AP304" s="122" t="str">
        <f t="shared" si="35"/>
        <v>TM419s</v>
      </c>
      <c r="AQ304" s="163" t="s">
        <v>882</v>
      </c>
      <c r="AR304" s="229" t="s">
        <v>781</v>
      </c>
      <c r="AS304" s="367" t="str">
        <f>IF(ISERROR(VLOOKUP($A304,'RAB Cat Lookup'!$B$4:$E$351,2,FALSE))=TRUE,"Unallocated",VLOOKUP($A304,'RAB Cat Lookup'!$B$4:$E$351,2,FALSE))</f>
        <v>Std</v>
      </c>
      <c r="AT304" s="367" t="str">
        <f>IF(ISERROR(VLOOKUP($A304,'RAB Cat Lookup'!$B$4:$E$351,4,FALSE))=TRUE,"Unallocated",VLOOKUP($A304,'RAB Cat Lookup'!$B$4:$E$351,4,FALSE))</f>
        <v>Sub-transmission lines and cables</v>
      </c>
      <c r="AU304" s="121" t="str">
        <f t="shared" si="36"/>
        <v/>
      </c>
    </row>
    <row r="305" spans="1:47" x14ac:dyDescent="0.25">
      <c r="A305" s="217" t="s">
        <v>94</v>
      </c>
      <c r="B305" s="217" t="s">
        <v>917</v>
      </c>
      <c r="C305" s="123" t="s">
        <v>778</v>
      </c>
      <c r="D305" s="218">
        <f>S305/Config!A$40</f>
        <v>0</v>
      </c>
      <c r="E305" s="219">
        <f>T305/Config!B$40</f>
        <v>0</v>
      </c>
      <c r="F305" s="219">
        <f>U305/Config!C$40</f>
        <v>0</v>
      </c>
      <c r="G305" s="219">
        <f>V305/Config!D$40</f>
        <v>0</v>
      </c>
      <c r="H305" s="219">
        <f>W305/Config!E$40</f>
        <v>0</v>
      </c>
      <c r="I305" s="220">
        <v>0</v>
      </c>
      <c r="J305" s="220">
        <v>0</v>
      </c>
      <c r="K305" s="220">
        <v>0</v>
      </c>
      <c r="L305" s="220">
        <v>0</v>
      </c>
      <c r="M305" s="220">
        <v>0</v>
      </c>
      <c r="N305" s="220">
        <v>0</v>
      </c>
      <c r="O305" s="220">
        <v>0</v>
      </c>
      <c r="P305" s="220">
        <v>500000</v>
      </c>
      <c r="Q305" s="220">
        <v>900000</v>
      </c>
      <c r="R305" s="221">
        <v>1500000</v>
      </c>
      <c r="S305" s="222">
        <v>0</v>
      </c>
      <c r="T305" s="223">
        <v>0</v>
      </c>
      <c r="U305" s="223">
        <v>0</v>
      </c>
      <c r="V305" s="223">
        <v>0</v>
      </c>
      <c r="W305" s="223">
        <v>0</v>
      </c>
      <c r="X305" s="224">
        <f>I305*Config!F$40</f>
        <v>0</v>
      </c>
      <c r="Y305" s="224">
        <f>J305*Config!G$40</f>
        <v>0</v>
      </c>
      <c r="Z305" s="224">
        <f>K305*Config!H$40</f>
        <v>0</v>
      </c>
      <c r="AA305" s="224">
        <f>L305*Config!I$40</f>
        <v>0</v>
      </c>
      <c r="AB305" s="224">
        <f>M305*Config!J$40</f>
        <v>0</v>
      </c>
      <c r="AC305" s="224">
        <f>N305*Config!K$40</f>
        <v>0</v>
      </c>
      <c r="AD305" s="224">
        <f>O305*Config!L$40</f>
        <v>0</v>
      </c>
      <c r="AE305" s="224">
        <f>P305*Config!M$40</f>
        <v>609201.44875495881</v>
      </c>
      <c r="AF305" s="224">
        <f>Q305*Config!N$40</f>
        <v>1123976.6729528988</v>
      </c>
      <c r="AG305" s="225">
        <f>R305*Config!O$40</f>
        <v>1920126.8162945355</v>
      </c>
      <c r="AH305" s="226">
        <f t="shared" si="30"/>
        <v>0</v>
      </c>
      <c r="AI305" s="220">
        <f t="shared" si="31"/>
        <v>2900000</v>
      </c>
      <c r="AJ305" s="224">
        <f t="shared" si="32"/>
        <v>0</v>
      </c>
      <c r="AK305" s="225">
        <f t="shared" si="33"/>
        <v>3653304.9380023931</v>
      </c>
      <c r="AL305" s="227">
        <f>IF(OR(SUM(X305:AG305)&lt;&gt;0,A305="EH"),INDEX(CASH!$B:$B,MATCH(A305,CASH!$A:$A,0)),"")</f>
        <v>150</v>
      </c>
      <c r="AM305" s="122">
        <f>AL305*VLOOKUP(C305,Config!$A$3:$C$9,3,FALSE)</f>
        <v>1500</v>
      </c>
      <c r="AN305" s="228">
        <f t="shared" si="34"/>
        <v>0.92229427226873739</v>
      </c>
      <c r="AO305" s="122" t="str">
        <f>IF(ISERROR(VLOOKUP(A305,Config!$A$12:$A$32,1,FALSE)),LEFT(A305,2),"PRL")</f>
        <v>TM</v>
      </c>
      <c r="AP305" s="122" t="str">
        <f t="shared" si="35"/>
        <v>TM419m</v>
      </c>
      <c r="AQ305" s="163" t="s">
        <v>882</v>
      </c>
      <c r="AR305" s="229" t="s">
        <v>781</v>
      </c>
      <c r="AS305" s="367" t="str">
        <f>IF(ISERROR(VLOOKUP($A305,'RAB Cat Lookup'!$B$4:$E$351,2,FALSE))=TRUE,"Unallocated",VLOOKUP($A305,'RAB Cat Lookup'!$B$4:$E$351,2,FALSE))</f>
        <v>Std</v>
      </c>
      <c r="AT305" s="367" t="str">
        <f>IF(ISERROR(VLOOKUP($A305,'RAB Cat Lookup'!$B$4:$E$351,4,FALSE))=TRUE,"Unallocated",VLOOKUP($A305,'RAB Cat Lookup'!$B$4:$E$351,4,FALSE))</f>
        <v>Sub-transmission lines and cables</v>
      </c>
      <c r="AU305" s="121" t="str">
        <f t="shared" si="36"/>
        <v/>
      </c>
    </row>
    <row r="306" spans="1:47" x14ac:dyDescent="0.25">
      <c r="A306" s="217" t="s">
        <v>94</v>
      </c>
      <c r="B306" s="217" t="s">
        <v>917</v>
      </c>
      <c r="C306" s="123" t="s">
        <v>777</v>
      </c>
      <c r="D306" s="218">
        <f>S306/Config!A$40</f>
        <v>0</v>
      </c>
      <c r="E306" s="219">
        <f>T306/Config!B$40</f>
        <v>0</v>
      </c>
      <c r="F306" s="219">
        <f>U306/Config!C$40</f>
        <v>0</v>
      </c>
      <c r="G306" s="219">
        <f>V306/Config!D$40</f>
        <v>0</v>
      </c>
      <c r="H306" s="219">
        <f>W306/Config!E$40</f>
        <v>0</v>
      </c>
      <c r="I306" s="220">
        <v>0</v>
      </c>
      <c r="J306" s="220">
        <v>0</v>
      </c>
      <c r="K306" s="220">
        <v>0</v>
      </c>
      <c r="L306" s="220">
        <v>0</v>
      </c>
      <c r="M306" s="220">
        <v>0</v>
      </c>
      <c r="N306" s="220">
        <v>0</v>
      </c>
      <c r="O306" s="220">
        <v>0</v>
      </c>
      <c r="P306" s="220">
        <v>500000</v>
      </c>
      <c r="Q306" s="220">
        <v>900000</v>
      </c>
      <c r="R306" s="221">
        <v>1500000</v>
      </c>
      <c r="S306" s="222">
        <v>0</v>
      </c>
      <c r="T306" s="223">
        <v>0</v>
      </c>
      <c r="U306" s="223">
        <v>0</v>
      </c>
      <c r="V306" s="223">
        <v>0</v>
      </c>
      <c r="W306" s="223">
        <v>0</v>
      </c>
      <c r="X306" s="224">
        <f>I306*Config!F$40</f>
        <v>0</v>
      </c>
      <c r="Y306" s="224">
        <f>J306*Config!G$40</f>
        <v>0</v>
      </c>
      <c r="Z306" s="224">
        <f>K306*Config!H$40</f>
        <v>0</v>
      </c>
      <c r="AA306" s="224">
        <f>L306*Config!I$40</f>
        <v>0</v>
      </c>
      <c r="AB306" s="224">
        <f>M306*Config!J$40</f>
        <v>0</v>
      </c>
      <c r="AC306" s="224">
        <f>N306*Config!K$40</f>
        <v>0</v>
      </c>
      <c r="AD306" s="224">
        <f>O306*Config!L$40</f>
        <v>0</v>
      </c>
      <c r="AE306" s="224">
        <f>P306*Config!M$40</f>
        <v>609201.44875495881</v>
      </c>
      <c r="AF306" s="224">
        <f>Q306*Config!N$40</f>
        <v>1123976.6729528988</v>
      </c>
      <c r="AG306" s="225">
        <f>R306*Config!O$40</f>
        <v>1920126.8162945355</v>
      </c>
      <c r="AH306" s="226">
        <f t="shared" si="30"/>
        <v>0</v>
      </c>
      <c r="AI306" s="220">
        <f t="shared" si="31"/>
        <v>2900000</v>
      </c>
      <c r="AJ306" s="224">
        <f t="shared" si="32"/>
        <v>0</v>
      </c>
      <c r="AK306" s="225">
        <f t="shared" si="33"/>
        <v>3653304.9380023931</v>
      </c>
      <c r="AL306" s="227">
        <f>IF(OR(SUM(X306:AG306)&lt;&gt;0,A306="EH"),INDEX(CASH!$B:$B,MATCH(A306,CASH!$A:$A,0)),"")</f>
        <v>150</v>
      </c>
      <c r="AM306" s="122">
        <f>AL306*VLOOKUP(C306,Config!$A$3:$C$9,3,FALSE)</f>
        <v>750</v>
      </c>
      <c r="AN306" s="228">
        <f t="shared" si="34"/>
        <v>0.99191803381762</v>
      </c>
      <c r="AO306" s="122" t="str">
        <f>IF(ISERROR(VLOOKUP(A306,Config!$A$12:$A$32,1,FALSE)),LEFT(A306,2),"PRL")</f>
        <v>TM</v>
      </c>
      <c r="AP306" s="122" t="str">
        <f t="shared" si="35"/>
        <v>TM419l</v>
      </c>
      <c r="AQ306" s="163" t="s">
        <v>882</v>
      </c>
      <c r="AR306" s="229" t="s">
        <v>781</v>
      </c>
      <c r="AS306" s="367" t="str">
        <f>IF(ISERROR(VLOOKUP($A306,'RAB Cat Lookup'!$B$4:$E$351,2,FALSE))=TRUE,"Unallocated",VLOOKUP($A306,'RAB Cat Lookup'!$B$4:$E$351,2,FALSE))</f>
        <v>Std</v>
      </c>
      <c r="AT306" s="367" t="str">
        <f>IF(ISERROR(VLOOKUP($A306,'RAB Cat Lookup'!$B$4:$E$351,4,FALSE))=TRUE,"Unallocated",VLOOKUP($A306,'RAB Cat Lookup'!$B$4:$E$351,4,FALSE))</f>
        <v>Sub-transmission lines and cables</v>
      </c>
      <c r="AU306" s="121" t="str">
        <f t="shared" si="36"/>
        <v/>
      </c>
    </row>
    <row r="307" spans="1:47" x14ac:dyDescent="0.25">
      <c r="A307" s="217" t="s">
        <v>82</v>
      </c>
      <c r="B307" s="217" t="s">
        <v>258</v>
      </c>
      <c r="C307" s="123" t="s">
        <v>512</v>
      </c>
      <c r="D307" s="218">
        <f>S307/Config!A$40</f>
        <v>491596.73604342958</v>
      </c>
      <c r="E307" s="219">
        <f>T307/Config!B$40</f>
        <v>206474.53330828124</v>
      </c>
      <c r="F307" s="219">
        <f>U307/Config!C$40</f>
        <v>90771.373437499991</v>
      </c>
      <c r="G307" s="219">
        <f>V307/Config!D$40</f>
        <v>0</v>
      </c>
      <c r="H307" s="219">
        <f>W307/Config!E$40</f>
        <v>0</v>
      </c>
      <c r="I307" s="220">
        <v>0</v>
      </c>
      <c r="J307" s="220">
        <v>0</v>
      </c>
      <c r="K307" s="220">
        <v>0</v>
      </c>
      <c r="L307" s="220">
        <v>0</v>
      </c>
      <c r="M307" s="220">
        <v>0</v>
      </c>
      <c r="N307" s="220">
        <v>800000</v>
      </c>
      <c r="O307" s="220">
        <v>800000</v>
      </c>
      <c r="P307" s="220">
        <v>800000</v>
      </c>
      <c r="Q307" s="220">
        <v>800000</v>
      </c>
      <c r="R307" s="221">
        <v>800000</v>
      </c>
      <c r="S307" s="222">
        <v>445362.38</v>
      </c>
      <c r="T307" s="223">
        <v>191732.13000000003</v>
      </c>
      <c r="U307" s="223">
        <v>86397.5</v>
      </c>
      <c r="V307" s="223">
        <v>0</v>
      </c>
      <c r="W307" s="223">
        <v>0</v>
      </c>
      <c r="X307" s="224">
        <f>I307*Config!F$40</f>
        <v>0</v>
      </c>
      <c r="Y307" s="224">
        <f>J307*Config!G$40</f>
        <v>0</v>
      </c>
      <c r="Z307" s="224">
        <f>K307*Config!H$40</f>
        <v>0</v>
      </c>
      <c r="AA307" s="224">
        <f>L307*Config!I$40</f>
        <v>0</v>
      </c>
      <c r="AB307" s="224">
        <f>M307*Config!J$40</f>
        <v>0</v>
      </c>
      <c r="AC307" s="224">
        <f>N307*Config!K$40</f>
        <v>927754.7345703122</v>
      </c>
      <c r="AD307" s="224">
        <f>O307*Config!L$40</f>
        <v>950948.60293457005</v>
      </c>
      <c r="AE307" s="224">
        <f>P307*Config!M$40</f>
        <v>974722.31800793414</v>
      </c>
      <c r="AF307" s="224">
        <f>Q307*Config!N$40</f>
        <v>999090.37595813232</v>
      </c>
      <c r="AG307" s="225">
        <f>R307*Config!O$40</f>
        <v>1024067.6353570856</v>
      </c>
      <c r="AH307" s="226">
        <f t="shared" si="30"/>
        <v>0</v>
      </c>
      <c r="AI307" s="220">
        <f t="shared" si="31"/>
        <v>4000000</v>
      </c>
      <c r="AJ307" s="224">
        <f t="shared" si="32"/>
        <v>0</v>
      </c>
      <c r="AK307" s="225">
        <f t="shared" si="33"/>
        <v>4876583.6668280344</v>
      </c>
      <c r="AL307" s="227">
        <f>IF(OR(SUM(X307:AG307)&lt;&gt;0,A307="EH"),INDEX(CASH!$B:$B,MATCH(A307,CASH!$A:$A,0)),"")</f>
        <v>170</v>
      </c>
      <c r="AM307" s="122">
        <f>AL307*VLOOKUP(C307,Config!$A$3:$C$9,3,FALSE)</f>
        <v>2550</v>
      </c>
      <c r="AN307" s="228">
        <f t="shared" si="34"/>
        <v>0.682557746962834</v>
      </c>
      <c r="AO307" s="122" t="str">
        <f>IF(ISERROR(VLOOKUP(A307,Config!$A$12:$A$32,1,FALSE)),LEFT(A307,2),"PRL")</f>
        <v>TM</v>
      </c>
      <c r="AP307" s="122" t="str">
        <f t="shared" si="35"/>
        <v>TM801s</v>
      </c>
      <c r="AQ307" s="163" t="s">
        <v>882</v>
      </c>
      <c r="AR307" s="229" t="s">
        <v>781</v>
      </c>
      <c r="AS307" s="367" t="str">
        <f>IF(ISERROR(VLOOKUP($A307,'RAB Cat Lookup'!$B$4:$E$351,2,FALSE))=TRUE,"Unallocated",VLOOKUP($A307,'RAB Cat Lookup'!$B$4:$E$351,2,FALSE))</f>
        <v>Std</v>
      </c>
      <c r="AT307" s="367" t="str">
        <f>IF(ISERROR(VLOOKUP($A307,'RAB Cat Lookup'!$B$4:$E$351,4,FALSE))=TRUE,"Unallocated",VLOOKUP($A307,'RAB Cat Lookup'!$B$4:$E$351,4,FALSE))</f>
        <v>Sub-transmission lines and cables</v>
      </c>
      <c r="AU307" s="121" t="str">
        <f t="shared" si="36"/>
        <v/>
      </c>
    </row>
    <row r="308" spans="1:47" x14ac:dyDescent="0.25">
      <c r="A308" s="217" t="s">
        <v>83</v>
      </c>
      <c r="B308" s="217" t="s">
        <v>259</v>
      </c>
      <c r="C308" s="123" t="s">
        <v>512</v>
      </c>
      <c r="D308" s="218">
        <f>S308/Config!A$40</f>
        <v>34762.412478839833</v>
      </c>
      <c r="E308" s="219">
        <f>T308/Config!B$40</f>
        <v>225013.11926640617</v>
      </c>
      <c r="F308" s="219">
        <f>U308/Config!C$40</f>
        <v>269076.16760624998</v>
      </c>
      <c r="G308" s="219">
        <f>V308/Config!D$40</f>
        <v>197408.44000000003</v>
      </c>
      <c r="H308" s="219">
        <f>W308/Config!E$40</f>
        <v>4408559.1199999992</v>
      </c>
      <c r="I308" s="220">
        <v>0</v>
      </c>
      <c r="J308" s="220">
        <v>1500000</v>
      </c>
      <c r="K308" s="220">
        <v>1500000</v>
      </c>
      <c r="L308" s="220">
        <v>1500000</v>
      </c>
      <c r="M308" s="220">
        <v>1500000</v>
      </c>
      <c r="N308" s="220">
        <v>1500000</v>
      </c>
      <c r="O308" s="220">
        <v>1500000</v>
      </c>
      <c r="P308" s="220">
        <v>1200000</v>
      </c>
      <c r="Q308" s="220">
        <v>750000</v>
      </c>
      <c r="R308" s="221">
        <v>750000</v>
      </c>
      <c r="S308" s="222">
        <v>31493.03</v>
      </c>
      <c r="T308" s="223">
        <v>208947.04999999996</v>
      </c>
      <c r="U308" s="223">
        <v>256110.57</v>
      </c>
      <c r="V308" s="223">
        <v>192593.60000000003</v>
      </c>
      <c r="W308" s="223">
        <v>4408559.1199999992</v>
      </c>
      <c r="X308" s="224">
        <f>I308*Config!F$40</f>
        <v>0</v>
      </c>
      <c r="Y308" s="224">
        <f>J308*Config!G$40</f>
        <v>1575937.4999999998</v>
      </c>
      <c r="Z308" s="224">
        <f>K308*Config!H$40</f>
        <v>1615335.9374999998</v>
      </c>
      <c r="AA308" s="224">
        <f>L308*Config!I$40</f>
        <v>1655719.3359374995</v>
      </c>
      <c r="AB308" s="224">
        <f>M308*Config!J$40</f>
        <v>1697112.319335937</v>
      </c>
      <c r="AC308" s="224">
        <f>N308*Config!K$40</f>
        <v>1739540.1273193352</v>
      </c>
      <c r="AD308" s="224">
        <f>O308*Config!L$40</f>
        <v>1783028.6305023187</v>
      </c>
      <c r="AE308" s="224">
        <f>P308*Config!M$40</f>
        <v>1462083.4770119013</v>
      </c>
      <c r="AF308" s="224">
        <f>Q308*Config!N$40</f>
        <v>936647.2274607491</v>
      </c>
      <c r="AG308" s="225">
        <f>R308*Config!O$40</f>
        <v>960063.40814726776</v>
      </c>
      <c r="AH308" s="226">
        <f t="shared" si="30"/>
        <v>6000000</v>
      </c>
      <c r="AI308" s="220">
        <f t="shared" si="31"/>
        <v>11700000</v>
      </c>
      <c r="AJ308" s="224">
        <f t="shared" si="32"/>
        <v>6544105.0927734356</v>
      </c>
      <c r="AK308" s="225">
        <f t="shared" si="33"/>
        <v>13425467.963215008</v>
      </c>
      <c r="AL308" s="227">
        <f>IF(OR(SUM(X308:AG308)&lt;&gt;0,A308="EH"),INDEX(CASH!$B:$B,MATCH(A308,CASH!$A:$A,0)),"")</f>
        <v>310</v>
      </c>
      <c r="AM308" s="122">
        <f>AL308*VLOOKUP(C308,Config!$A$3:$C$9,3,FALSE)</f>
        <v>4650</v>
      </c>
      <c r="AN308" s="228">
        <f t="shared" si="34"/>
        <v>0.2087661061020025</v>
      </c>
      <c r="AO308" s="122" t="str">
        <f>IF(ISERROR(VLOOKUP(A308,Config!$A$12:$A$32,1,FALSE)),LEFT(A308,2),"PRL")</f>
        <v>TM</v>
      </c>
      <c r="AP308" s="122" t="str">
        <f t="shared" si="35"/>
        <v>TM803s</v>
      </c>
      <c r="AQ308" s="163" t="s">
        <v>882</v>
      </c>
      <c r="AR308" s="229" t="s">
        <v>781</v>
      </c>
      <c r="AS308" s="367" t="str">
        <f>IF(ISERROR(VLOOKUP($A308,'RAB Cat Lookup'!$B$4:$E$351,2,FALSE))=TRUE,"Unallocated",VLOOKUP($A308,'RAB Cat Lookup'!$B$4:$E$351,2,FALSE))</f>
        <v>Std</v>
      </c>
      <c r="AT308" s="367" t="str">
        <f>IF(ISERROR(VLOOKUP($A308,'RAB Cat Lookup'!$B$4:$E$351,4,FALSE))=TRUE,"Unallocated",VLOOKUP($A308,'RAB Cat Lookup'!$B$4:$E$351,4,FALSE))</f>
        <v>Sub-transmission lines and cables</v>
      </c>
      <c r="AU308" s="121" t="str">
        <f t="shared" si="36"/>
        <v/>
      </c>
    </row>
    <row r="309" spans="1:47" x14ac:dyDescent="0.25">
      <c r="A309" s="217" t="s">
        <v>363</v>
      </c>
      <c r="B309" s="217" t="s">
        <v>787</v>
      </c>
      <c r="C309" s="123" t="s">
        <v>512</v>
      </c>
      <c r="D309" s="218">
        <f>S309/Config!A$40</f>
        <v>0</v>
      </c>
      <c r="E309" s="219">
        <f>T309/Config!B$40</f>
        <v>0</v>
      </c>
      <c r="F309" s="219">
        <f>U309/Config!C$40</f>
        <v>3862.19205625</v>
      </c>
      <c r="G309" s="219">
        <f>V309/Config!D$40</f>
        <v>778244.69799999997</v>
      </c>
      <c r="H309" s="219">
        <f>W309/Config!E$40</f>
        <v>46970</v>
      </c>
      <c r="I309" s="220">
        <v>200000</v>
      </c>
      <c r="J309" s="220">
        <v>200000</v>
      </c>
      <c r="K309" s="220">
        <v>200000</v>
      </c>
      <c r="L309" s="220">
        <v>200000</v>
      </c>
      <c r="M309" s="220">
        <v>20000</v>
      </c>
      <c r="N309" s="220">
        <v>20000</v>
      </c>
      <c r="O309" s="220">
        <v>20000</v>
      </c>
      <c r="P309" s="220">
        <v>20000</v>
      </c>
      <c r="Q309" s="220">
        <v>20000</v>
      </c>
      <c r="R309" s="221">
        <v>20000</v>
      </c>
      <c r="S309" s="222">
        <v>0</v>
      </c>
      <c r="T309" s="223">
        <v>0</v>
      </c>
      <c r="U309" s="223">
        <v>3676.09</v>
      </c>
      <c r="V309" s="223">
        <v>759263.12</v>
      </c>
      <c r="W309" s="223">
        <v>46970</v>
      </c>
      <c r="X309" s="224">
        <f>I309*Config!F$40</f>
        <v>204999.99999999997</v>
      </c>
      <c r="Y309" s="224">
        <f>J309*Config!G$40</f>
        <v>210124.99999999997</v>
      </c>
      <c r="Z309" s="224">
        <f>K309*Config!H$40</f>
        <v>215378.12499999997</v>
      </c>
      <c r="AA309" s="224">
        <f>L309*Config!I$40</f>
        <v>220762.57812499994</v>
      </c>
      <c r="AB309" s="224">
        <f>M309*Config!J$40</f>
        <v>22628.164257812492</v>
      </c>
      <c r="AC309" s="224">
        <f>N309*Config!K$40</f>
        <v>23193.868364257803</v>
      </c>
      <c r="AD309" s="224">
        <f>O309*Config!L$40</f>
        <v>23773.715073364248</v>
      </c>
      <c r="AE309" s="224">
        <f>P309*Config!M$40</f>
        <v>24368.057950198356</v>
      </c>
      <c r="AF309" s="224">
        <f>Q309*Config!N$40</f>
        <v>24977.259398953309</v>
      </c>
      <c r="AG309" s="225">
        <f>R309*Config!O$40</f>
        <v>25601.690883927142</v>
      </c>
      <c r="AH309" s="226">
        <f t="shared" si="30"/>
        <v>820000</v>
      </c>
      <c r="AI309" s="220">
        <f t="shared" si="31"/>
        <v>920000</v>
      </c>
      <c r="AJ309" s="224">
        <f t="shared" si="32"/>
        <v>873893.86738281231</v>
      </c>
      <c r="AK309" s="225">
        <f t="shared" si="33"/>
        <v>995808.45905351313</v>
      </c>
      <c r="AL309" s="227">
        <f>IF(OR(SUM(X309:AG309)&lt;&gt;0,A309="EH"),INDEX(CASH!$B:$B,MATCH(A309,CASH!$A:$A,0)),"")</f>
        <v>270</v>
      </c>
      <c r="AM309" s="122">
        <f>AL309*VLOOKUP(C309,Config!$A$3:$C$9,3,FALSE)</f>
        <v>4050</v>
      </c>
      <c r="AN309" s="228">
        <f t="shared" si="34"/>
        <v>0.36995694717493016</v>
      </c>
      <c r="AO309" s="122" t="str">
        <f>IF(ISERROR(VLOOKUP(A309,Config!$A$12:$A$32,1,FALSE)),LEFT(A309,2),"PRL")</f>
        <v>TM</v>
      </c>
      <c r="AP309" s="122" t="str">
        <f t="shared" si="35"/>
        <v>TM805s</v>
      </c>
      <c r="AQ309" s="163" t="s">
        <v>882</v>
      </c>
      <c r="AR309" s="229" t="s">
        <v>781</v>
      </c>
      <c r="AS309" s="367" t="str">
        <f>IF(ISERROR(VLOOKUP($A309,'RAB Cat Lookup'!$B$4:$E$351,2,FALSE))=TRUE,"Unallocated",VLOOKUP($A309,'RAB Cat Lookup'!$B$4:$E$351,2,FALSE))</f>
        <v>Std</v>
      </c>
      <c r="AT309" s="367" t="str">
        <f>IF(ISERROR(VLOOKUP($A309,'RAB Cat Lookup'!$B$4:$E$351,4,FALSE))=TRUE,"Unallocated",VLOOKUP($A309,'RAB Cat Lookup'!$B$4:$E$351,4,FALSE))</f>
        <v>Sub-transmission lines and cables</v>
      </c>
      <c r="AU309" s="121" t="str">
        <f t="shared" si="36"/>
        <v/>
      </c>
    </row>
    <row r="310" spans="1:47" x14ac:dyDescent="0.25">
      <c r="A310" s="217" t="s">
        <v>363</v>
      </c>
      <c r="B310" s="217" t="s">
        <v>787</v>
      </c>
      <c r="C310" s="123" t="s">
        <v>778</v>
      </c>
      <c r="D310" s="218">
        <f>S310/Config!A$40</f>
        <v>0</v>
      </c>
      <c r="E310" s="219">
        <f>T310/Config!B$40</f>
        <v>0</v>
      </c>
      <c r="F310" s="219">
        <f>U310/Config!C$40</f>
        <v>0</v>
      </c>
      <c r="G310" s="219">
        <f>V310/Config!D$40</f>
        <v>0</v>
      </c>
      <c r="H310" s="219">
        <f>W310/Config!E$40</f>
        <v>0</v>
      </c>
      <c r="I310" s="220">
        <v>80000</v>
      </c>
      <c r="J310" s="220">
        <v>80000</v>
      </c>
      <c r="K310" s="220">
        <v>80000</v>
      </c>
      <c r="L310" s="220">
        <v>80000</v>
      </c>
      <c r="M310" s="220">
        <v>0</v>
      </c>
      <c r="N310" s="220">
        <v>0</v>
      </c>
      <c r="O310" s="220">
        <v>0</v>
      </c>
      <c r="P310" s="220">
        <v>0</v>
      </c>
      <c r="Q310" s="220">
        <v>0</v>
      </c>
      <c r="R310" s="221">
        <v>0</v>
      </c>
      <c r="S310" s="222">
        <v>0</v>
      </c>
      <c r="T310" s="223">
        <v>0</v>
      </c>
      <c r="U310" s="223">
        <v>0</v>
      </c>
      <c r="V310" s="223">
        <v>0</v>
      </c>
      <c r="W310" s="223">
        <v>0</v>
      </c>
      <c r="X310" s="224">
        <f>I310*Config!F$40</f>
        <v>82000</v>
      </c>
      <c r="Y310" s="224">
        <f>J310*Config!G$40</f>
        <v>84050</v>
      </c>
      <c r="Z310" s="224">
        <f>K310*Config!H$40</f>
        <v>86151.249999999985</v>
      </c>
      <c r="AA310" s="224">
        <f>L310*Config!I$40</f>
        <v>88305.031249999985</v>
      </c>
      <c r="AB310" s="224">
        <f>M310*Config!J$40</f>
        <v>0</v>
      </c>
      <c r="AC310" s="224">
        <f>N310*Config!K$40</f>
        <v>0</v>
      </c>
      <c r="AD310" s="224">
        <f>O310*Config!L$40</f>
        <v>0</v>
      </c>
      <c r="AE310" s="224">
        <f>P310*Config!M$40</f>
        <v>0</v>
      </c>
      <c r="AF310" s="224">
        <f>Q310*Config!N$40</f>
        <v>0</v>
      </c>
      <c r="AG310" s="225">
        <f>R310*Config!O$40</f>
        <v>0</v>
      </c>
      <c r="AH310" s="226">
        <f t="shared" si="30"/>
        <v>320000</v>
      </c>
      <c r="AI310" s="220">
        <f t="shared" si="31"/>
        <v>320000</v>
      </c>
      <c r="AJ310" s="224">
        <f t="shared" si="32"/>
        <v>340506.28125</v>
      </c>
      <c r="AK310" s="225">
        <f t="shared" si="33"/>
        <v>340506.28125</v>
      </c>
      <c r="AL310" s="227">
        <f>IF(OR(SUM(X310:AG310)&lt;&gt;0,A310="EH"),INDEX(CASH!$B:$B,MATCH(A310,CASH!$A:$A,0)),"")</f>
        <v>270</v>
      </c>
      <c r="AM310" s="122">
        <f>AL310*VLOOKUP(C310,Config!$A$3:$C$9,3,FALSE)</f>
        <v>2700</v>
      </c>
      <c r="AN310" s="228">
        <f t="shared" si="34"/>
        <v>0.66070548673632656</v>
      </c>
      <c r="AO310" s="122" t="str">
        <f>IF(ISERROR(VLOOKUP(A310,Config!$A$12:$A$32,1,FALSE)),LEFT(A310,2),"PRL")</f>
        <v>TM</v>
      </c>
      <c r="AP310" s="122" t="str">
        <f t="shared" si="35"/>
        <v>TM805m</v>
      </c>
      <c r="AQ310" s="163" t="s">
        <v>882</v>
      </c>
      <c r="AR310" s="229" t="s">
        <v>781</v>
      </c>
      <c r="AS310" s="367" t="str">
        <f>IF(ISERROR(VLOOKUP($A310,'RAB Cat Lookup'!$B$4:$E$351,2,FALSE))=TRUE,"Unallocated",VLOOKUP($A310,'RAB Cat Lookup'!$B$4:$E$351,2,FALSE))</f>
        <v>Std</v>
      </c>
      <c r="AT310" s="367" t="str">
        <f>IF(ISERROR(VLOOKUP($A310,'RAB Cat Lookup'!$B$4:$E$351,4,FALSE))=TRUE,"Unallocated",VLOOKUP($A310,'RAB Cat Lookup'!$B$4:$E$351,4,FALSE))</f>
        <v>Sub-transmission lines and cables</v>
      </c>
      <c r="AU310" s="121" t="str">
        <f t="shared" si="36"/>
        <v/>
      </c>
    </row>
    <row r="311" spans="1:47" x14ac:dyDescent="0.25">
      <c r="A311" s="217" t="s">
        <v>95</v>
      </c>
      <c r="B311" s="217" t="s">
        <v>785</v>
      </c>
      <c r="C311" s="123" t="s">
        <v>512</v>
      </c>
      <c r="D311" s="218">
        <f>S311/Config!A$40</f>
        <v>0</v>
      </c>
      <c r="E311" s="219">
        <f>T311/Config!B$40</f>
        <v>0</v>
      </c>
      <c r="F311" s="219">
        <f>U311/Config!C$40</f>
        <v>0</v>
      </c>
      <c r="G311" s="219">
        <f>V311/Config!D$40</f>
        <v>0</v>
      </c>
      <c r="H311" s="219">
        <f>W311/Config!E$40</f>
        <v>0</v>
      </c>
      <c r="I311" s="220">
        <v>0</v>
      </c>
      <c r="J311" s="220">
        <v>300000</v>
      </c>
      <c r="K311" s="220">
        <v>300000</v>
      </c>
      <c r="L311" s="220">
        <v>300000</v>
      </c>
      <c r="M311" s="220">
        <v>300000</v>
      </c>
      <c r="N311" s="220">
        <v>300000</v>
      </c>
      <c r="O311" s="220">
        <v>300000</v>
      </c>
      <c r="P311" s="220">
        <v>300000</v>
      </c>
      <c r="Q311" s="220">
        <v>300000</v>
      </c>
      <c r="R311" s="221">
        <v>300000</v>
      </c>
      <c r="S311" s="222">
        <v>0</v>
      </c>
      <c r="T311" s="223">
        <v>0</v>
      </c>
      <c r="U311" s="223">
        <v>0</v>
      </c>
      <c r="V311" s="223">
        <v>0</v>
      </c>
      <c r="W311" s="223">
        <v>0</v>
      </c>
      <c r="X311" s="224">
        <f>I311*Config!F$40</f>
        <v>0</v>
      </c>
      <c r="Y311" s="224">
        <f>J311*Config!G$40</f>
        <v>315187.5</v>
      </c>
      <c r="Z311" s="224">
        <f>K311*Config!H$40</f>
        <v>323067.18749999994</v>
      </c>
      <c r="AA311" s="224">
        <f>L311*Config!I$40</f>
        <v>331143.86718749994</v>
      </c>
      <c r="AB311" s="224">
        <f>M311*Config!J$40</f>
        <v>339422.46386718738</v>
      </c>
      <c r="AC311" s="224">
        <f>N311*Config!K$40</f>
        <v>347908.02546386706</v>
      </c>
      <c r="AD311" s="224">
        <f>O311*Config!L$40</f>
        <v>356605.72610046377</v>
      </c>
      <c r="AE311" s="224">
        <f>P311*Config!M$40</f>
        <v>365520.86925297533</v>
      </c>
      <c r="AF311" s="224">
        <f>Q311*Config!N$40</f>
        <v>374658.89098429965</v>
      </c>
      <c r="AG311" s="225">
        <f>R311*Config!O$40</f>
        <v>384025.36325890711</v>
      </c>
      <c r="AH311" s="226">
        <f t="shared" si="30"/>
        <v>1200000</v>
      </c>
      <c r="AI311" s="220">
        <f t="shared" si="31"/>
        <v>2700000</v>
      </c>
      <c r="AJ311" s="224">
        <f t="shared" si="32"/>
        <v>1308821.0185546875</v>
      </c>
      <c r="AK311" s="225">
        <f t="shared" si="33"/>
        <v>3137539.8936152006</v>
      </c>
      <c r="AL311" s="227">
        <f>IF(OR(SUM(X311:AG311)&lt;&gt;0,A311="EH"),INDEX(CASH!$B:$B,MATCH(A311,CASH!$A:$A,0)),"")</f>
        <v>150</v>
      </c>
      <c r="AM311" s="122">
        <f>AL311*VLOOKUP(C311,Config!$A$3:$C$9,3,FALSE)</f>
        <v>2250</v>
      </c>
      <c r="AN311" s="228">
        <f t="shared" si="34"/>
        <v>0.70421301635901934</v>
      </c>
      <c r="AO311" s="122" t="str">
        <f>IF(ISERROR(VLOOKUP(A311,Config!$A$12:$A$32,1,FALSE)),LEFT(A311,2),"PRL")</f>
        <v>TM</v>
      </c>
      <c r="AP311" s="122" t="str">
        <f t="shared" si="35"/>
        <v>TM809s</v>
      </c>
      <c r="AQ311" s="163" t="s">
        <v>882</v>
      </c>
      <c r="AR311" s="229" t="s">
        <v>781</v>
      </c>
      <c r="AS311" s="367" t="str">
        <f>IF(ISERROR(VLOOKUP($A311,'RAB Cat Lookup'!$B$4:$E$351,2,FALSE))=TRUE,"Unallocated",VLOOKUP($A311,'RAB Cat Lookup'!$B$4:$E$351,2,FALSE))</f>
        <v>Std</v>
      </c>
      <c r="AT311" s="367" t="str">
        <f>IF(ISERROR(VLOOKUP($A311,'RAB Cat Lookup'!$B$4:$E$351,4,FALSE))=TRUE,"Unallocated",VLOOKUP($A311,'RAB Cat Lookup'!$B$4:$E$351,4,FALSE))</f>
        <v>Sub-transmission lines and cables</v>
      </c>
      <c r="AU311" s="121" t="str">
        <f t="shared" si="36"/>
        <v/>
      </c>
    </row>
    <row r="312" spans="1:47" x14ac:dyDescent="0.25">
      <c r="A312" s="217" t="s">
        <v>95</v>
      </c>
      <c r="B312" s="217" t="s">
        <v>785</v>
      </c>
      <c r="C312" s="123" t="s">
        <v>778</v>
      </c>
      <c r="D312" s="218">
        <f>S312/Config!A$40</f>
        <v>0</v>
      </c>
      <c r="E312" s="219">
        <f>T312/Config!B$40</f>
        <v>0</v>
      </c>
      <c r="F312" s="219">
        <f>U312/Config!C$40</f>
        <v>0</v>
      </c>
      <c r="G312" s="219">
        <f>V312/Config!D$40</f>
        <v>0</v>
      </c>
      <c r="H312" s="219">
        <f>W312/Config!E$40</f>
        <v>0</v>
      </c>
      <c r="I312" s="220">
        <v>0</v>
      </c>
      <c r="J312" s="220">
        <v>300000</v>
      </c>
      <c r="K312" s="220">
        <v>300000</v>
      </c>
      <c r="L312" s="220">
        <v>300000</v>
      </c>
      <c r="M312" s="220">
        <v>300000</v>
      </c>
      <c r="N312" s="220">
        <v>300000</v>
      </c>
      <c r="O312" s="220">
        <v>300000</v>
      </c>
      <c r="P312" s="220">
        <v>300000</v>
      </c>
      <c r="Q312" s="220">
        <v>300000</v>
      </c>
      <c r="R312" s="221">
        <v>300000</v>
      </c>
      <c r="S312" s="222">
        <v>0</v>
      </c>
      <c r="T312" s="223">
        <v>0</v>
      </c>
      <c r="U312" s="223">
        <v>0</v>
      </c>
      <c r="V312" s="223">
        <v>0</v>
      </c>
      <c r="W312" s="223">
        <v>0</v>
      </c>
      <c r="X312" s="224">
        <f>I312*Config!F$40</f>
        <v>0</v>
      </c>
      <c r="Y312" s="224">
        <f>J312*Config!G$40</f>
        <v>315187.5</v>
      </c>
      <c r="Z312" s="224">
        <f>K312*Config!H$40</f>
        <v>323067.18749999994</v>
      </c>
      <c r="AA312" s="224">
        <f>L312*Config!I$40</f>
        <v>331143.86718749994</v>
      </c>
      <c r="AB312" s="224">
        <f>M312*Config!J$40</f>
        <v>339422.46386718738</v>
      </c>
      <c r="AC312" s="224">
        <f>N312*Config!K$40</f>
        <v>347908.02546386706</v>
      </c>
      <c r="AD312" s="224">
        <f>O312*Config!L$40</f>
        <v>356605.72610046377</v>
      </c>
      <c r="AE312" s="224">
        <f>P312*Config!M$40</f>
        <v>365520.86925297533</v>
      </c>
      <c r="AF312" s="224">
        <f>Q312*Config!N$40</f>
        <v>374658.89098429965</v>
      </c>
      <c r="AG312" s="225">
        <f>R312*Config!O$40</f>
        <v>384025.36325890711</v>
      </c>
      <c r="AH312" s="226">
        <f t="shared" si="30"/>
        <v>1200000</v>
      </c>
      <c r="AI312" s="220">
        <f t="shared" si="31"/>
        <v>2700000</v>
      </c>
      <c r="AJ312" s="224">
        <f t="shared" si="32"/>
        <v>1308821.0185546875</v>
      </c>
      <c r="AK312" s="225">
        <f t="shared" si="33"/>
        <v>3137539.8936152006</v>
      </c>
      <c r="AL312" s="227">
        <f>IF(OR(SUM(X312:AG312)&lt;&gt;0,A312="EH"),INDEX(CASH!$B:$B,MATCH(A312,CASH!$A:$A,0)),"")</f>
        <v>150</v>
      </c>
      <c r="AM312" s="122">
        <f>AL312*VLOOKUP(C312,Config!$A$3:$C$9,3,FALSE)</f>
        <v>1500</v>
      </c>
      <c r="AN312" s="228">
        <f t="shared" si="34"/>
        <v>0.92229427226873739</v>
      </c>
      <c r="AO312" s="122" t="str">
        <f>IF(ISERROR(VLOOKUP(A312,Config!$A$12:$A$32,1,FALSE)),LEFT(A312,2),"PRL")</f>
        <v>TM</v>
      </c>
      <c r="AP312" s="122" t="str">
        <f t="shared" si="35"/>
        <v>TM809m</v>
      </c>
      <c r="AQ312" s="163" t="s">
        <v>882</v>
      </c>
      <c r="AR312" s="229" t="s">
        <v>781</v>
      </c>
      <c r="AS312" s="367" t="str">
        <f>IF(ISERROR(VLOOKUP($A312,'RAB Cat Lookup'!$B$4:$E$351,2,FALSE))=TRUE,"Unallocated",VLOOKUP($A312,'RAB Cat Lookup'!$B$4:$E$351,2,FALSE))</f>
        <v>Std</v>
      </c>
      <c r="AT312" s="367" t="str">
        <f>IF(ISERROR(VLOOKUP($A312,'RAB Cat Lookup'!$B$4:$E$351,4,FALSE))=TRUE,"Unallocated",VLOOKUP($A312,'RAB Cat Lookup'!$B$4:$E$351,4,FALSE))</f>
        <v>Sub-transmission lines and cables</v>
      </c>
      <c r="AU312" s="121" t="str">
        <f t="shared" si="36"/>
        <v/>
      </c>
    </row>
    <row r="313" spans="1:47" x14ac:dyDescent="0.25">
      <c r="A313" s="217" t="s">
        <v>494</v>
      </c>
      <c r="B313" s="217" t="s">
        <v>217</v>
      </c>
      <c r="C313" s="123" t="s">
        <v>512</v>
      </c>
      <c r="D313" s="218">
        <f>S313/Config!A$40</f>
        <v>183374.86810522649</v>
      </c>
      <c r="E313" s="219">
        <f>T313/Config!B$40</f>
        <v>12136.708108437495</v>
      </c>
      <c r="F313" s="219">
        <f>U313/Config!C$40</f>
        <v>0</v>
      </c>
      <c r="G313" s="219">
        <f>V313/Config!D$40</f>
        <v>0</v>
      </c>
      <c r="H313" s="219">
        <f>W313/Config!E$40</f>
        <v>0</v>
      </c>
      <c r="I313" s="220">
        <v>0</v>
      </c>
      <c r="J313" s="220">
        <v>0</v>
      </c>
      <c r="K313" s="220">
        <v>0</v>
      </c>
      <c r="L313" s="220">
        <v>0</v>
      </c>
      <c r="M313" s="220">
        <v>0</v>
      </c>
      <c r="N313" s="220">
        <v>0</v>
      </c>
      <c r="O313" s="220">
        <v>0</v>
      </c>
      <c r="P313" s="220">
        <v>0</v>
      </c>
      <c r="Q313" s="220">
        <v>0</v>
      </c>
      <c r="R313" s="221">
        <v>0</v>
      </c>
      <c r="S313" s="222">
        <v>166128.57999999999</v>
      </c>
      <c r="T313" s="223">
        <v>11270.139999999998</v>
      </c>
      <c r="U313" s="223">
        <v>0</v>
      </c>
      <c r="V313" s="223">
        <v>0</v>
      </c>
      <c r="W313" s="223">
        <v>0</v>
      </c>
      <c r="X313" s="224">
        <f>I313*Config!F$40</f>
        <v>0</v>
      </c>
      <c r="Y313" s="224">
        <f>J313*Config!G$40</f>
        <v>0</v>
      </c>
      <c r="Z313" s="224">
        <f>K313*Config!H$40</f>
        <v>0</v>
      </c>
      <c r="AA313" s="224">
        <f>L313*Config!I$40</f>
        <v>0</v>
      </c>
      <c r="AB313" s="224">
        <f>M313*Config!J$40</f>
        <v>0</v>
      </c>
      <c r="AC313" s="224">
        <f>N313*Config!K$40</f>
        <v>0</v>
      </c>
      <c r="AD313" s="224">
        <f>O313*Config!L$40</f>
        <v>0</v>
      </c>
      <c r="AE313" s="224">
        <f>P313*Config!M$40</f>
        <v>0</v>
      </c>
      <c r="AF313" s="224">
        <f>Q313*Config!N$40</f>
        <v>0</v>
      </c>
      <c r="AG313" s="225">
        <f>R313*Config!O$40</f>
        <v>0</v>
      </c>
      <c r="AH313" s="226">
        <f t="shared" si="30"/>
        <v>0</v>
      </c>
      <c r="AI313" s="220">
        <f t="shared" si="31"/>
        <v>0</v>
      </c>
      <c r="AJ313" s="224">
        <f t="shared" si="32"/>
        <v>0</v>
      </c>
      <c r="AK313" s="225">
        <f t="shared" si="33"/>
        <v>0</v>
      </c>
      <c r="AL313" s="227" t="str">
        <f>IF(OR(SUM(X313:AG313)&lt;&gt;0,A313="EH"),INDEX(CASH!$B:$B,MATCH(A313,CASH!$A:$A,0)),"")</f>
        <v/>
      </c>
      <c r="AM313" s="231">
        <v>4950</v>
      </c>
      <c r="AN313" s="228">
        <f t="shared" si="34"/>
        <v>0.12479849538211955</v>
      </c>
      <c r="AO313" s="122" t="str">
        <f>IF(ISERROR(VLOOKUP(A313,Config!$A$12:$A$32,1,FALSE)),LEFT(A313,2),"PRL")</f>
        <v>TS</v>
      </c>
      <c r="AP313" s="122" t="str">
        <f t="shared" si="35"/>
        <v>TS001s</v>
      </c>
      <c r="AQ313" s="163" t="s">
        <v>882</v>
      </c>
      <c r="AR313" s="229" t="s">
        <v>781</v>
      </c>
      <c r="AS313" s="367" t="str">
        <f>IF(ISERROR(VLOOKUP($A313,'RAB Cat Lookup'!$B$4:$E$351,2,FALSE))=TRUE,"Unallocated",VLOOKUP($A313,'RAB Cat Lookup'!$B$4:$E$351,2,FALSE))</f>
        <v>Unallocated</v>
      </c>
      <c r="AT313" s="367" t="str">
        <f>IF(ISERROR(VLOOKUP($A313,'RAB Cat Lookup'!$B$4:$E$351,4,FALSE))=TRUE,"Unallocated",VLOOKUP($A313,'RAB Cat Lookup'!$B$4:$E$351,4,FALSE))</f>
        <v>Unallocated</v>
      </c>
      <c r="AU313" s="121" t="str">
        <f t="shared" si="36"/>
        <v/>
      </c>
    </row>
    <row r="314" spans="1:47" x14ac:dyDescent="0.25">
      <c r="A314" s="217" t="s">
        <v>2</v>
      </c>
      <c r="B314" s="217" t="s">
        <v>218</v>
      </c>
      <c r="C314" s="123" t="s">
        <v>512</v>
      </c>
      <c r="D314" s="218">
        <f>S314/Config!A$40</f>
        <v>6412.7334456328108</v>
      </c>
      <c r="E314" s="219">
        <f>T314/Config!B$40</f>
        <v>142114.67124375</v>
      </c>
      <c r="F314" s="219">
        <f>U314/Config!C$40</f>
        <v>0</v>
      </c>
      <c r="G314" s="219">
        <f>V314/Config!D$40</f>
        <v>5539.2434999999996</v>
      </c>
      <c r="H314" s="219">
        <f>W314/Config!E$40</f>
        <v>100000</v>
      </c>
      <c r="I314" s="220">
        <v>0</v>
      </c>
      <c r="J314" s="220">
        <v>0</v>
      </c>
      <c r="K314" s="220">
        <v>0</v>
      </c>
      <c r="L314" s="220">
        <v>362000</v>
      </c>
      <c r="M314" s="220">
        <v>362000</v>
      </c>
      <c r="N314" s="220">
        <v>362000</v>
      </c>
      <c r="O314" s="220">
        <v>362000</v>
      </c>
      <c r="P314" s="220">
        <v>362000</v>
      </c>
      <c r="Q314" s="220">
        <v>362000</v>
      </c>
      <c r="R314" s="221">
        <v>362000</v>
      </c>
      <c r="S314" s="222">
        <v>5809.62</v>
      </c>
      <c r="T314" s="223">
        <v>131967.6</v>
      </c>
      <c r="U314" s="223">
        <v>0</v>
      </c>
      <c r="V314" s="223">
        <v>5404.14</v>
      </c>
      <c r="W314" s="223">
        <v>100000</v>
      </c>
      <c r="X314" s="224">
        <f>I314*Config!F$40</f>
        <v>0</v>
      </c>
      <c r="Y314" s="224">
        <f>J314*Config!G$40</f>
        <v>0</v>
      </c>
      <c r="Z314" s="224">
        <f>K314*Config!H$40</f>
        <v>0</v>
      </c>
      <c r="AA314" s="224">
        <f>L314*Config!I$40</f>
        <v>399580.2664062499</v>
      </c>
      <c r="AB314" s="224">
        <f>M314*Config!J$40</f>
        <v>409569.77306640614</v>
      </c>
      <c r="AC314" s="224">
        <f>N314*Config!K$40</f>
        <v>419809.01739306626</v>
      </c>
      <c r="AD314" s="224">
        <f>O314*Config!L$40</f>
        <v>430304.24282789294</v>
      </c>
      <c r="AE314" s="224">
        <f>P314*Config!M$40</f>
        <v>441061.84889859019</v>
      </c>
      <c r="AF314" s="224">
        <f>Q314*Config!N$40</f>
        <v>452088.3951210549</v>
      </c>
      <c r="AG314" s="225">
        <f>R314*Config!O$40</f>
        <v>463390.60499908129</v>
      </c>
      <c r="AH314" s="226">
        <f t="shared" si="30"/>
        <v>724000</v>
      </c>
      <c r="AI314" s="220">
        <f t="shared" si="31"/>
        <v>2534000</v>
      </c>
      <c r="AJ314" s="224">
        <f t="shared" si="32"/>
        <v>809150.03947265609</v>
      </c>
      <c r="AK314" s="225">
        <f t="shared" si="33"/>
        <v>3015804.1487123417</v>
      </c>
      <c r="AL314" s="227">
        <f>IF(OR(SUM(X314:AG314)&lt;&gt;0,A314="EH"),INDEX(CASH!$B:$B,MATCH(A314,CASH!$A:$A,0)),"")</f>
        <v>240</v>
      </c>
      <c r="AM314" s="122">
        <f>AL314*VLOOKUP(C314,Config!$A$3:$C$9,3,FALSE)</f>
        <v>3600</v>
      </c>
      <c r="AN314" s="228">
        <f t="shared" si="34"/>
        <v>0.42422542822249787</v>
      </c>
      <c r="AO314" s="122" t="str">
        <f>IF(ISERROR(VLOOKUP(A314,Config!$A$12:$A$32,1,FALSE)),LEFT(A314,2),"PRL")</f>
        <v>TS</v>
      </c>
      <c r="AP314" s="122" t="str">
        <f t="shared" si="35"/>
        <v>TS004s</v>
      </c>
      <c r="AQ314" s="163" t="s">
        <v>882</v>
      </c>
      <c r="AR314" s="229" t="s">
        <v>781</v>
      </c>
      <c r="AS314" s="367" t="str">
        <f>IF(ISERROR(VLOOKUP($A314,'RAB Cat Lookup'!$B$4:$E$351,2,FALSE))=TRUE,"Unallocated",VLOOKUP($A314,'RAB Cat Lookup'!$B$4:$E$351,2,FALSE))</f>
        <v>Std</v>
      </c>
      <c r="AT314" s="367" t="str">
        <f>IF(ISERROR(VLOOKUP($A314,'RAB Cat Lookup'!$B$4:$E$351,4,FALSE))=TRUE,"Unallocated",VLOOKUP($A314,'RAB Cat Lookup'!$B$4:$E$351,4,FALSE))</f>
        <v>Substations</v>
      </c>
      <c r="AU314" s="121" t="str">
        <f t="shared" si="36"/>
        <v/>
      </c>
    </row>
    <row r="315" spans="1:47" x14ac:dyDescent="0.25">
      <c r="A315" s="217" t="s">
        <v>4</v>
      </c>
      <c r="B315" s="217" t="s">
        <v>219</v>
      </c>
      <c r="C315" s="123" t="s">
        <v>512</v>
      </c>
      <c r="D315" s="218">
        <f>S315/Config!A$40</f>
        <v>1061307.0099558476</v>
      </c>
      <c r="E315" s="219">
        <f>T315/Config!B$40</f>
        <v>834040.35248406231</v>
      </c>
      <c r="F315" s="219">
        <f>U315/Config!C$40</f>
        <v>103727.65992500003</v>
      </c>
      <c r="G315" s="219">
        <f>V315/Config!D$40</f>
        <v>3365934.77</v>
      </c>
      <c r="H315" s="219">
        <f>W315/Config!E$40</f>
        <v>1522311.5100000002</v>
      </c>
      <c r="I315" s="220">
        <v>0</v>
      </c>
      <c r="J315" s="220">
        <v>0</v>
      </c>
      <c r="K315" s="220">
        <v>0</v>
      </c>
      <c r="L315" s="220">
        <v>770000</v>
      </c>
      <c r="M315" s="220">
        <v>770000</v>
      </c>
      <c r="N315" s="220">
        <v>1184000</v>
      </c>
      <c r="O315" s="220">
        <v>1184000</v>
      </c>
      <c r="P315" s="220">
        <v>1184000</v>
      </c>
      <c r="Q315" s="220">
        <v>1184000</v>
      </c>
      <c r="R315" s="221">
        <v>1184000</v>
      </c>
      <c r="S315" s="222">
        <v>961491.77000000025</v>
      </c>
      <c r="T315" s="223">
        <v>774489.38</v>
      </c>
      <c r="U315" s="223">
        <v>98729.480000000025</v>
      </c>
      <c r="V315" s="223">
        <v>3283838.8000000003</v>
      </c>
      <c r="W315" s="223">
        <v>1522311.5100000002</v>
      </c>
      <c r="X315" s="224">
        <f>I315*Config!F$40</f>
        <v>0</v>
      </c>
      <c r="Y315" s="224">
        <f>J315*Config!G$40</f>
        <v>0</v>
      </c>
      <c r="Z315" s="224">
        <f>K315*Config!H$40</f>
        <v>0</v>
      </c>
      <c r="AA315" s="224">
        <f>L315*Config!I$40</f>
        <v>849935.92578124977</v>
      </c>
      <c r="AB315" s="224">
        <f>M315*Config!J$40</f>
        <v>871184.32392578095</v>
      </c>
      <c r="AC315" s="224">
        <f>N315*Config!K$40</f>
        <v>1373077.007164062</v>
      </c>
      <c r="AD315" s="224">
        <f>O315*Config!L$40</f>
        <v>1407403.9323431635</v>
      </c>
      <c r="AE315" s="224">
        <f>P315*Config!M$40</f>
        <v>1442589.0306517426</v>
      </c>
      <c r="AF315" s="224">
        <f>Q315*Config!N$40</f>
        <v>1478653.7564180358</v>
      </c>
      <c r="AG315" s="225">
        <f>R315*Config!O$40</f>
        <v>1515620.1003284869</v>
      </c>
      <c r="AH315" s="226">
        <f t="shared" si="30"/>
        <v>1540000</v>
      </c>
      <c r="AI315" s="220">
        <f t="shared" si="31"/>
        <v>7460000</v>
      </c>
      <c r="AJ315" s="224">
        <f t="shared" si="32"/>
        <v>1721120.2497070306</v>
      </c>
      <c r="AK315" s="225">
        <f t="shared" si="33"/>
        <v>8938464.076612521</v>
      </c>
      <c r="AL315" s="227">
        <f>IF(OR(SUM(X315:AG315)&lt;&gt;0,A315="EH"),INDEX(CASH!$B:$B,MATCH(A315,CASH!$A:$A,0)),"")</f>
        <v>240</v>
      </c>
      <c r="AM315" s="122">
        <f>AL315*VLOOKUP(C315,Config!$A$3:$C$9,3,FALSE)</f>
        <v>3600</v>
      </c>
      <c r="AN315" s="228">
        <f t="shared" si="34"/>
        <v>0.42422542822249787</v>
      </c>
      <c r="AO315" s="122" t="str">
        <f>IF(ISERROR(VLOOKUP(A315,Config!$A$12:$A$32,1,FALSE)),LEFT(A315,2),"PRL")</f>
        <v>TS</v>
      </c>
      <c r="AP315" s="122" t="str">
        <f t="shared" si="35"/>
        <v>TS005s</v>
      </c>
      <c r="AQ315" s="163" t="s">
        <v>882</v>
      </c>
      <c r="AR315" s="229" t="s">
        <v>781</v>
      </c>
      <c r="AS315" s="367" t="str">
        <f>IF(ISERROR(VLOOKUP($A315,'RAB Cat Lookup'!$B$4:$E$351,2,FALSE))=TRUE,"Unallocated",VLOOKUP($A315,'RAB Cat Lookup'!$B$4:$E$351,2,FALSE))</f>
        <v>Std</v>
      </c>
      <c r="AT315" s="367" t="str">
        <f>IF(ISERROR(VLOOKUP($A315,'RAB Cat Lookup'!$B$4:$E$351,4,FALSE))=TRUE,"Unallocated",VLOOKUP($A315,'RAB Cat Lookup'!$B$4:$E$351,4,FALSE))</f>
        <v>Substations</v>
      </c>
      <c r="AU315" s="121" t="str">
        <f t="shared" si="36"/>
        <v/>
      </c>
    </row>
    <row r="316" spans="1:47" x14ac:dyDescent="0.25">
      <c r="A316" s="217" t="s">
        <v>5</v>
      </c>
      <c r="B316" s="217" t="s">
        <v>220</v>
      </c>
      <c r="C316" s="123" t="s">
        <v>512</v>
      </c>
      <c r="D316" s="218">
        <f>S316/Config!A$40</f>
        <v>0</v>
      </c>
      <c r="E316" s="219">
        <f>T316/Config!B$40</f>
        <v>0</v>
      </c>
      <c r="F316" s="219">
        <f>U316/Config!C$40</f>
        <v>0</v>
      </c>
      <c r="G316" s="219">
        <f>V316/Config!D$40</f>
        <v>27910.514249999993</v>
      </c>
      <c r="H316" s="219">
        <f>W316/Config!E$40</f>
        <v>33.590000000000003</v>
      </c>
      <c r="I316" s="220">
        <v>0</v>
      </c>
      <c r="J316" s="220">
        <v>350000</v>
      </c>
      <c r="K316" s="220">
        <v>350000</v>
      </c>
      <c r="L316" s="220">
        <v>0</v>
      </c>
      <c r="M316" s="220">
        <v>0</v>
      </c>
      <c r="N316" s="220">
        <v>0</v>
      </c>
      <c r="O316" s="220">
        <v>0</v>
      </c>
      <c r="P316" s="220">
        <v>0</v>
      </c>
      <c r="Q316" s="220">
        <v>0</v>
      </c>
      <c r="R316" s="221">
        <v>0</v>
      </c>
      <c r="S316" s="222">
        <v>0</v>
      </c>
      <c r="T316" s="223">
        <v>0</v>
      </c>
      <c r="U316" s="223">
        <v>0</v>
      </c>
      <c r="V316" s="223">
        <v>27229.769999999997</v>
      </c>
      <c r="W316" s="223">
        <v>33.590000000000003</v>
      </c>
      <c r="X316" s="224">
        <f>I316*Config!F$40</f>
        <v>0</v>
      </c>
      <c r="Y316" s="224">
        <f>J316*Config!G$40</f>
        <v>367718.75</v>
      </c>
      <c r="Z316" s="224">
        <f>K316*Config!H$40</f>
        <v>376911.71874999994</v>
      </c>
      <c r="AA316" s="224">
        <f>L316*Config!I$40</f>
        <v>0</v>
      </c>
      <c r="AB316" s="224">
        <f>M316*Config!J$40</f>
        <v>0</v>
      </c>
      <c r="AC316" s="224">
        <f>N316*Config!K$40</f>
        <v>0</v>
      </c>
      <c r="AD316" s="224">
        <f>O316*Config!L$40</f>
        <v>0</v>
      </c>
      <c r="AE316" s="224">
        <f>P316*Config!M$40</f>
        <v>0</v>
      </c>
      <c r="AF316" s="224">
        <f>Q316*Config!N$40</f>
        <v>0</v>
      </c>
      <c r="AG316" s="225">
        <f>R316*Config!O$40</f>
        <v>0</v>
      </c>
      <c r="AH316" s="226">
        <f t="shared" si="30"/>
        <v>700000</v>
      </c>
      <c r="AI316" s="220">
        <f t="shared" si="31"/>
        <v>700000</v>
      </c>
      <c r="AJ316" s="224">
        <f t="shared" si="32"/>
        <v>744630.46875</v>
      </c>
      <c r="AK316" s="225">
        <f t="shared" si="33"/>
        <v>744630.46875</v>
      </c>
      <c r="AL316" s="227">
        <f>IF(OR(SUM(X316:AG316)&lt;&gt;0,A316="EH"),INDEX(CASH!$B:$B,MATCH(A316,CASH!$A:$A,0)),"")</f>
        <v>230</v>
      </c>
      <c r="AM316" s="122">
        <f>AL316*VLOOKUP(C316,Config!$A$3:$C$9,3,FALSE)</f>
        <v>3450</v>
      </c>
      <c r="AN316" s="228">
        <f t="shared" si="34"/>
        <v>0.50978789955113346</v>
      </c>
      <c r="AO316" s="122" t="str">
        <f>IF(ISERROR(VLOOKUP(A316,Config!$A$12:$A$32,1,FALSE)),LEFT(A316,2),"PRL")</f>
        <v>TS</v>
      </c>
      <c r="AP316" s="122" t="str">
        <f t="shared" si="35"/>
        <v>TS007s</v>
      </c>
      <c r="AQ316" s="163" t="s">
        <v>882</v>
      </c>
      <c r="AR316" s="229" t="s">
        <v>781</v>
      </c>
      <c r="AS316" s="367" t="str">
        <f>IF(ISERROR(VLOOKUP($A316,'RAB Cat Lookup'!$B$4:$E$351,2,FALSE))=TRUE,"Unallocated",VLOOKUP($A316,'RAB Cat Lookup'!$B$4:$E$351,2,FALSE))</f>
        <v>Std</v>
      </c>
      <c r="AT316" s="367" t="str">
        <f>IF(ISERROR(VLOOKUP($A316,'RAB Cat Lookup'!$B$4:$E$351,4,FALSE))=TRUE,"Unallocated",VLOOKUP($A316,'RAB Cat Lookup'!$B$4:$E$351,4,FALSE))</f>
        <v>Substations</v>
      </c>
      <c r="AU316" s="121" t="str">
        <f t="shared" si="36"/>
        <v/>
      </c>
    </row>
    <row r="317" spans="1:47" x14ac:dyDescent="0.25">
      <c r="A317" s="217" t="s">
        <v>6</v>
      </c>
      <c r="B317" s="217" t="s">
        <v>222</v>
      </c>
      <c r="C317" s="123" t="s">
        <v>512</v>
      </c>
      <c r="D317" s="218">
        <f>S317/Config!A$40</f>
        <v>359859.07385943743</v>
      </c>
      <c r="E317" s="219">
        <f>T317/Config!B$40</f>
        <v>161080.90123796876</v>
      </c>
      <c r="F317" s="219">
        <f>U317/Config!C$40</f>
        <v>261411.0282375</v>
      </c>
      <c r="G317" s="219">
        <f>V317/Config!D$40</f>
        <v>689744.88599999994</v>
      </c>
      <c r="H317" s="219">
        <f>W317/Config!E$40</f>
        <v>1300326.8399999999</v>
      </c>
      <c r="I317" s="220">
        <v>520000</v>
      </c>
      <c r="J317" s="220">
        <v>520000</v>
      </c>
      <c r="K317" s="220">
        <v>520000</v>
      </c>
      <c r="L317" s="220">
        <v>520000</v>
      </c>
      <c r="M317" s="220">
        <v>520000</v>
      </c>
      <c r="N317" s="220">
        <v>520000</v>
      </c>
      <c r="O317" s="220">
        <v>520000</v>
      </c>
      <c r="P317" s="220">
        <v>520000</v>
      </c>
      <c r="Q317" s="220">
        <v>520000</v>
      </c>
      <c r="R317" s="221">
        <v>520000</v>
      </c>
      <c r="S317" s="222">
        <v>326014.56</v>
      </c>
      <c r="T317" s="223">
        <v>149579.63000000003</v>
      </c>
      <c r="U317" s="223">
        <v>248814.78</v>
      </c>
      <c r="V317" s="223">
        <v>672921.84</v>
      </c>
      <c r="W317" s="223">
        <v>1300326.8399999999</v>
      </c>
      <c r="X317" s="224">
        <f>I317*Config!F$40</f>
        <v>533000</v>
      </c>
      <c r="Y317" s="224">
        <f>J317*Config!G$40</f>
        <v>546325</v>
      </c>
      <c r="Z317" s="224">
        <f>K317*Config!H$40</f>
        <v>559983.12499999988</v>
      </c>
      <c r="AA317" s="224">
        <f>L317*Config!I$40</f>
        <v>573982.70312499988</v>
      </c>
      <c r="AB317" s="224">
        <f>M317*Config!J$40</f>
        <v>588332.27070312481</v>
      </c>
      <c r="AC317" s="224">
        <f>N317*Config!K$40</f>
        <v>603040.57747070293</v>
      </c>
      <c r="AD317" s="224">
        <f>O317*Config!L$40</f>
        <v>618116.59190747049</v>
      </c>
      <c r="AE317" s="224">
        <f>P317*Config!M$40</f>
        <v>633569.50670515723</v>
      </c>
      <c r="AF317" s="224">
        <f>Q317*Config!N$40</f>
        <v>649408.74437278602</v>
      </c>
      <c r="AG317" s="225">
        <f>R317*Config!O$40</f>
        <v>665643.96298210567</v>
      </c>
      <c r="AH317" s="226">
        <f t="shared" si="30"/>
        <v>2600000</v>
      </c>
      <c r="AI317" s="220">
        <f t="shared" si="31"/>
        <v>5200000</v>
      </c>
      <c r="AJ317" s="224">
        <f t="shared" si="32"/>
        <v>2801623.0988281248</v>
      </c>
      <c r="AK317" s="225">
        <f t="shared" si="33"/>
        <v>5971402.4822663479</v>
      </c>
      <c r="AL317" s="227">
        <f>IF(OR(SUM(X317:AG317)&lt;&gt;0,A317="EH"),INDEX(CASH!$B:$B,MATCH(A317,CASH!$A:$A,0)),"")</f>
        <v>370</v>
      </c>
      <c r="AM317" s="122">
        <f>AL317*VLOOKUP(C317,Config!$A$3:$C$9,3,FALSE)</f>
        <v>5550</v>
      </c>
      <c r="AN317" s="228">
        <f t="shared" si="34"/>
        <v>1.9389197488630137E-2</v>
      </c>
      <c r="AO317" s="122" t="str">
        <f>IF(ISERROR(VLOOKUP(A317,Config!$A$12:$A$32,1,FALSE)),LEFT(A317,2),"PRL")</f>
        <v>TS</v>
      </c>
      <c r="AP317" s="122" t="str">
        <f t="shared" si="35"/>
        <v>TS008s</v>
      </c>
      <c r="AQ317" s="163" t="s">
        <v>882</v>
      </c>
      <c r="AR317" s="229" t="s">
        <v>781</v>
      </c>
      <c r="AS317" s="367" t="str">
        <f>IF(ISERROR(VLOOKUP($A317,'RAB Cat Lookup'!$B$4:$E$351,2,FALSE))=TRUE,"Unallocated",VLOOKUP($A317,'RAB Cat Lookup'!$B$4:$E$351,2,FALSE))</f>
        <v>Std</v>
      </c>
      <c r="AT317" s="367" t="str">
        <f>IF(ISERROR(VLOOKUP($A317,'RAB Cat Lookup'!$B$4:$E$351,4,FALSE))=TRUE,"Unallocated",VLOOKUP($A317,'RAB Cat Lookup'!$B$4:$E$351,4,FALSE))</f>
        <v>Substations</v>
      </c>
      <c r="AU317" s="121" t="str">
        <f t="shared" si="36"/>
        <v/>
      </c>
    </row>
    <row r="318" spans="1:47" x14ac:dyDescent="0.25">
      <c r="A318" s="217" t="s">
        <v>6</v>
      </c>
      <c r="B318" s="217" t="s">
        <v>222</v>
      </c>
      <c r="C318" s="123" t="s">
        <v>778</v>
      </c>
      <c r="D318" s="218">
        <f>S318/Config!A$40</f>
        <v>0</v>
      </c>
      <c r="E318" s="219">
        <f>T318/Config!B$40</f>
        <v>0</v>
      </c>
      <c r="F318" s="219">
        <f>U318/Config!C$40</f>
        <v>0</v>
      </c>
      <c r="G318" s="219">
        <f>V318/Config!D$40</f>
        <v>0</v>
      </c>
      <c r="H318" s="219">
        <f>W318/Config!E$40</f>
        <v>0</v>
      </c>
      <c r="I318" s="220">
        <v>0</v>
      </c>
      <c r="J318" s="220">
        <v>0</v>
      </c>
      <c r="K318" s="220">
        <v>0</v>
      </c>
      <c r="L318" s="220">
        <v>0</v>
      </c>
      <c r="M318" s="220">
        <v>0</v>
      </c>
      <c r="N318" s="220">
        <v>520000</v>
      </c>
      <c r="O318" s="220">
        <v>520000</v>
      </c>
      <c r="P318" s="220">
        <v>520000</v>
      </c>
      <c r="Q318" s="220">
        <v>520000</v>
      </c>
      <c r="R318" s="221">
        <v>520000</v>
      </c>
      <c r="S318" s="222">
        <v>0</v>
      </c>
      <c r="T318" s="223">
        <v>0</v>
      </c>
      <c r="U318" s="223">
        <v>0</v>
      </c>
      <c r="V318" s="223">
        <v>0</v>
      </c>
      <c r="W318" s="223">
        <v>0</v>
      </c>
      <c r="X318" s="224">
        <f>I318*Config!F$40</f>
        <v>0</v>
      </c>
      <c r="Y318" s="224">
        <f>J318*Config!G$40</f>
        <v>0</v>
      </c>
      <c r="Z318" s="224">
        <f>K318*Config!H$40</f>
        <v>0</v>
      </c>
      <c r="AA318" s="224">
        <f>L318*Config!I$40</f>
        <v>0</v>
      </c>
      <c r="AB318" s="224">
        <f>M318*Config!J$40</f>
        <v>0</v>
      </c>
      <c r="AC318" s="224">
        <f>N318*Config!K$40</f>
        <v>603040.57747070293</v>
      </c>
      <c r="AD318" s="224">
        <f>O318*Config!L$40</f>
        <v>618116.59190747049</v>
      </c>
      <c r="AE318" s="224">
        <f>P318*Config!M$40</f>
        <v>633569.50670515723</v>
      </c>
      <c r="AF318" s="224">
        <f>Q318*Config!N$40</f>
        <v>649408.74437278602</v>
      </c>
      <c r="AG318" s="225">
        <f>R318*Config!O$40</f>
        <v>665643.96298210567</v>
      </c>
      <c r="AH318" s="226">
        <f t="shared" si="30"/>
        <v>0</v>
      </c>
      <c r="AI318" s="220">
        <f t="shared" si="31"/>
        <v>2600000</v>
      </c>
      <c r="AJ318" s="224">
        <f t="shared" si="32"/>
        <v>0</v>
      </c>
      <c r="AK318" s="225">
        <f t="shared" si="33"/>
        <v>3169779.3834382226</v>
      </c>
      <c r="AL318" s="227">
        <f>IF(OR(SUM(X318:AG318)&lt;&gt;0,A318="EH"),INDEX(CASH!$B:$B,MATCH(A318,CASH!$A:$A,0)),"")</f>
        <v>370</v>
      </c>
      <c r="AM318" s="122">
        <f>AL318*VLOOKUP(C318,Config!$A$3:$C$9,3,FALSE)</f>
        <v>3700</v>
      </c>
      <c r="AN318" s="228">
        <f t="shared" si="34"/>
        <v>0.384036190737156</v>
      </c>
      <c r="AO318" s="122" t="str">
        <f>IF(ISERROR(VLOOKUP(A318,Config!$A$12:$A$32,1,FALSE)),LEFT(A318,2),"PRL")</f>
        <v>TS</v>
      </c>
      <c r="AP318" s="122" t="str">
        <f t="shared" si="35"/>
        <v>TS008m</v>
      </c>
      <c r="AQ318" s="163" t="s">
        <v>882</v>
      </c>
      <c r="AR318" s="229" t="s">
        <v>781</v>
      </c>
      <c r="AS318" s="367" t="str">
        <f>IF(ISERROR(VLOOKUP($A318,'RAB Cat Lookup'!$B$4:$E$351,2,FALSE))=TRUE,"Unallocated",VLOOKUP($A318,'RAB Cat Lookup'!$B$4:$E$351,2,FALSE))</f>
        <v>Std</v>
      </c>
      <c r="AT318" s="367" t="str">
        <f>IF(ISERROR(VLOOKUP($A318,'RAB Cat Lookup'!$B$4:$E$351,4,FALSE))=TRUE,"Unallocated",VLOOKUP($A318,'RAB Cat Lookup'!$B$4:$E$351,4,FALSE))</f>
        <v>Substations</v>
      </c>
      <c r="AU318" s="121" t="str">
        <f t="shared" si="36"/>
        <v/>
      </c>
    </row>
    <row r="319" spans="1:47" x14ac:dyDescent="0.25">
      <c r="A319" s="217" t="s">
        <v>7</v>
      </c>
      <c r="B319" s="217" t="s">
        <v>223</v>
      </c>
      <c r="C319" s="123" t="s">
        <v>512</v>
      </c>
      <c r="D319" s="218">
        <f>S319/Config!A$40</f>
        <v>79042.959361023415</v>
      </c>
      <c r="E319" s="219">
        <f>T319/Config!B$40</f>
        <v>570495.79589468741</v>
      </c>
      <c r="F319" s="219">
        <f>U319/Config!C$40</f>
        <v>1138445.188825001</v>
      </c>
      <c r="G319" s="219">
        <f>V319/Config!D$40</f>
        <v>1545833.1782500008</v>
      </c>
      <c r="H319" s="219">
        <f>W319/Config!E$40</f>
        <v>647392</v>
      </c>
      <c r="I319" s="220">
        <v>0</v>
      </c>
      <c r="J319" s="220">
        <v>0</v>
      </c>
      <c r="K319" s="220">
        <v>0</v>
      </c>
      <c r="L319" s="220">
        <v>282000</v>
      </c>
      <c r="M319" s="220">
        <v>0</v>
      </c>
      <c r="N319" s="220">
        <v>282000</v>
      </c>
      <c r="O319" s="220">
        <v>0</v>
      </c>
      <c r="P319" s="220">
        <v>0</v>
      </c>
      <c r="Q319" s="220">
        <v>0</v>
      </c>
      <c r="R319" s="221">
        <v>0</v>
      </c>
      <c r="S319" s="222">
        <v>71609.02</v>
      </c>
      <c r="T319" s="223">
        <v>529762.06000000006</v>
      </c>
      <c r="U319" s="223">
        <v>1083588.5200000009</v>
      </c>
      <c r="V319" s="223">
        <v>1508129.9300000009</v>
      </c>
      <c r="W319" s="223">
        <v>647392</v>
      </c>
      <c r="X319" s="224">
        <f>I319*Config!F$40</f>
        <v>0</v>
      </c>
      <c r="Y319" s="224">
        <f>J319*Config!G$40</f>
        <v>0</v>
      </c>
      <c r="Z319" s="224">
        <f>K319*Config!H$40</f>
        <v>0</v>
      </c>
      <c r="AA319" s="224">
        <f>L319*Config!I$40</f>
        <v>311275.23515624995</v>
      </c>
      <c r="AB319" s="224">
        <f>M319*Config!J$40</f>
        <v>0</v>
      </c>
      <c r="AC319" s="224">
        <f>N319*Config!K$40</f>
        <v>327033.54393603501</v>
      </c>
      <c r="AD319" s="224">
        <f>O319*Config!L$40</f>
        <v>0</v>
      </c>
      <c r="AE319" s="224">
        <f>P319*Config!M$40</f>
        <v>0</v>
      </c>
      <c r="AF319" s="224">
        <f>Q319*Config!N$40</f>
        <v>0</v>
      </c>
      <c r="AG319" s="225">
        <f>R319*Config!O$40</f>
        <v>0</v>
      </c>
      <c r="AH319" s="226">
        <f t="shared" si="30"/>
        <v>282000</v>
      </c>
      <c r="AI319" s="220">
        <f t="shared" si="31"/>
        <v>564000</v>
      </c>
      <c r="AJ319" s="224">
        <f t="shared" si="32"/>
        <v>311275.23515624995</v>
      </c>
      <c r="AK319" s="225">
        <f t="shared" si="33"/>
        <v>638308.77909228497</v>
      </c>
      <c r="AL319" s="227">
        <f>IF(OR(SUM(X319:AG319)&lt;&gt;0,A319="EH"),INDEX(CASH!$B:$B,MATCH(A319,CASH!$A:$A,0)),"")</f>
        <v>190</v>
      </c>
      <c r="AM319" s="122">
        <f>AL319*VLOOKUP(C319,Config!$A$3:$C$9,3,FALSE)</f>
        <v>2850</v>
      </c>
      <c r="AN319" s="228">
        <f t="shared" si="34"/>
        <v>0.65710886224375653</v>
      </c>
      <c r="AO319" s="122" t="str">
        <f>IF(ISERROR(VLOOKUP(A319,Config!$A$12:$A$32,1,FALSE)),LEFT(A319,2),"PRL")</f>
        <v>TS</v>
      </c>
      <c r="AP319" s="122" t="str">
        <f t="shared" si="35"/>
        <v>TS009s</v>
      </c>
      <c r="AQ319" s="163" t="s">
        <v>882</v>
      </c>
      <c r="AR319" s="229" t="s">
        <v>781</v>
      </c>
      <c r="AS319" s="367" t="str">
        <f>IF(ISERROR(VLOOKUP($A319,'RAB Cat Lookup'!$B$4:$E$351,2,FALSE))=TRUE,"Unallocated",VLOOKUP($A319,'RAB Cat Lookup'!$B$4:$E$351,2,FALSE))</f>
        <v>Std</v>
      </c>
      <c r="AT319" s="367" t="str">
        <f>IF(ISERROR(VLOOKUP($A319,'RAB Cat Lookup'!$B$4:$E$351,4,FALSE))=TRUE,"Unallocated",VLOOKUP($A319,'RAB Cat Lookup'!$B$4:$E$351,4,FALSE))</f>
        <v>Substations</v>
      </c>
      <c r="AU319" s="121" t="str">
        <f t="shared" si="36"/>
        <v/>
      </c>
    </row>
    <row r="320" spans="1:47" x14ac:dyDescent="0.25">
      <c r="A320" s="217" t="s">
        <v>495</v>
      </c>
      <c r="B320" s="217" t="s">
        <v>581</v>
      </c>
      <c r="C320" s="123" t="s">
        <v>512</v>
      </c>
      <c r="D320" s="218">
        <f>S320/Config!A$40</f>
        <v>566.3663941796874</v>
      </c>
      <c r="E320" s="219">
        <f>T320/Config!B$40</f>
        <v>0</v>
      </c>
      <c r="F320" s="219">
        <f>U320/Config!C$40</f>
        <v>0</v>
      </c>
      <c r="G320" s="219">
        <f>V320/Config!D$40</f>
        <v>0</v>
      </c>
      <c r="H320" s="219">
        <f>W320/Config!E$40</f>
        <v>0</v>
      </c>
      <c r="I320" s="220">
        <v>0</v>
      </c>
      <c r="J320" s="220">
        <v>0</v>
      </c>
      <c r="K320" s="220">
        <v>0</v>
      </c>
      <c r="L320" s="220">
        <v>0</v>
      </c>
      <c r="M320" s="220">
        <v>0</v>
      </c>
      <c r="N320" s="220">
        <v>0</v>
      </c>
      <c r="O320" s="220">
        <v>0</v>
      </c>
      <c r="P320" s="220">
        <v>0</v>
      </c>
      <c r="Q320" s="220">
        <v>0</v>
      </c>
      <c r="R320" s="221">
        <v>0</v>
      </c>
      <c r="S320" s="222">
        <v>513.1</v>
      </c>
      <c r="T320" s="223">
        <v>0</v>
      </c>
      <c r="U320" s="223">
        <v>0</v>
      </c>
      <c r="V320" s="223">
        <v>0</v>
      </c>
      <c r="W320" s="223">
        <v>0</v>
      </c>
      <c r="X320" s="224">
        <f>I320*Config!F$40</f>
        <v>0</v>
      </c>
      <c r="Y320" s="224">
        <f>J320*Config!G$40</f>
        <v>0</v>
      </c>
      <c r="Z320" s="224">
        <f>K320*Config!H$40</f>
        <v>0</v>
      </c>
      <c r="AA320" s="224">
        <f>L320*Config!I$40</f>
        <v>0</v>
      </c>
      <c r="AB320" s="224">
        <f>M320*Config!J$40</f>
        <v>0</v>
      </c>
      <c r="AC320" s="224">
        <f>N320*Config!K$40</f>
        <v>0</v>
      </c>
      <c r="AD320" s="224">
        <f>O320*Config!L$40</f>
        <v>0</v>
      </c>
      <c r="AE320" s="224">
        <f>P320*Config!M$40</f>
        <v>0</v>
      </c>
      <c r="AF320" s="224">
        <f>Q320*Config!N$40</f>
        <v>0</v>
      </c>
      <c r="AG320" s="225">
        <f>R320*Config!O$40</f>
        <v>0</v>
      </c>
      <c r="AH320" s="226">
        <f t="shared" si="30"/>
        <v>0</v>
      </c>
      <c r="AI320" s="220">
        <f t="shared" si="31"/>
        <v>0</v>
      </c>
      <c r="AJ320" s="224">
        <f t="shared" si="32"/>
        <v>0</v>
      </c>
      <c r="AK320" s="225">
        <f t="shared" si="33"/>
        <v>0</v>
      </c>
      <c r="AL320" s="227" t="str">
        <f>IF(OR(SUM(X320:AG320)&lt;&gt;0,A320="EH"),INDEX(CASH!$B:$B,MATCH(A320,CASH!$A:$A,0)),"")</f>
        <v/>
      </c>
      <c r="AM320" s="231">
        <v>4950</v>
      </c>
      <c r="AN320" s="228">
        <f t="shared" si="34"/>
        <v>0.12479849538211955</v>
      </c>
      <c r="AO320" s="122" t="str">
        <f>IF(ISERROR(VLOOKUP(A320,Config!$A$12:$A$32,1,FALSE)),LEFT(A320,2),"PRL")</f>
        <v>TS</v>
      </c>
      <c r="AP320" s="122" t="str">
        <f t="shared" si="35"/>
        <v>TS011s</v>
      </c>
      <c r="AQ320" s="163" t="s">
        <v>882</v>
      </c>
      <c r="AR320" s="229" t="s">
        <v>781</v>
      </c>
      <c r="AS320" s="367" t="str">
        <f>IF(ISERROR(VLOOKUP($A320,'RAB Cat Lookup'!$B$4:$E$351,2,FALSE))=TRUE,"Unallocated",VLOOKUP($A320,'RAB Cat Lookup'!$B$4:$E$351,2,FALSE))</f>
        <v>Unallocated</v>
      </c>
      <c r="AT320" s="367" t="str">
        <f>IF(ISERROR(VLOOKUP($A320,'RAB Cat Lookup'!$B$4:$E$351,4,FALSE))=TRUE,"Unallocated",VLOOKUP($A320,'RAB Cat Lookup'!$B$4:$E$351,4,FALSE))</f>
        <v>Unallocated</v>
      </c>
      <c r="AU320" s="121" t="str">
        <f t="shared" si="36"/>
        <v/>
      </c>
    </row>
    <row r="321" spans="1:47" x14ac:dyDescent="0.25">
      <c r="A321" s="217" t="s">
        <v>8</v>
      </c>
      <c r="B321" s="217" t="s">
        <v>224</v>
      </c>
      <c r="C321" s="123" t="s">
        <v>512</v>
      </c>
      <c r="D321" s="218">
        <f>S321/Config!A$40</f>
        <v>54916.567790507797</v>
      </c>
      <c r="E321" s="219">
        <f>T321/Config!B$40</f>
        <v>22110.502934374999</v>
      </c>
      <c r="F321" s="219">
        <f>U321/Config!C$40</f>
        <v>22485.392199999995</v>
      </c>
      <c r="G321" s="219">
        <f>V321/Config!D$40</f>
        <v>73212.510999999999</v>
      </c>
      <c r="H321" s="219">
        <f>W321/Config!E$40</f>
        <v>57400</v>
      </c>
      <c r="I321" s="220">
        <v>37000</v>
      </c>
      <c r="J321" s="220">
        <v>50000</v>
      </c>
      <c r="K321" s="220">
        <v>50000</v>
      </c>
      <c r="L321" s="220">
        <v>50000</v>
      </c>
      <c r="M321" s="220">
        <v>25000</v>
      </c>
      <c r="N321" s="220">
        <v>50000</v>
      </c>
      <c r="O321" s="220">
        <v>50000</v>
      </c>
      <c r="P321" s="220">
        <v>50000</v>
      </c>
      <c r="Q321" s="220">
        <v>50000</v>
      </c>
      <c r="R321" s="221">
        <v>50000</v>
      </c>
      <c r="S321" s="222">
        <v>49751.7</v>
      </c>
      <c r="T321" s="223">
        <v>20531.800000000003</v>
      </c>
      <c r="U321" s="223">
        <v>21401.919999999995</v>
      </c>
      <c r="V321" s="223">
        <v>71426.840000000011</v>
      </c>
      <c r="W321" s="223">
        <v>57400</v>
      </c>
      <c r="X321" s="224">
        <f>I321*Config!F$40</f>
        <v>37925</v>
      </c>
      <c r="Y321" s="224">
        <f>J321*Config!G$40</f>
        <v>52531.249999999993</v>
      </c>
      <c r="Z321" s="224">
        <f>K321*Config!H$40</f>
        <v>53844.531249999993</v>
      </c>
      <c r="AA321" s="224">
        <f>L321*Config!I$40</f>
        <v>55190.644531249985</v>
      </c>
      <c r="AB321" s="224">
        <f>M321*Config!J$40</f>
        <v>28285.205322265618</v>
      </c>
      <c r="AC321" s="224">
        <f>N321*Config!K$40</f>
        <v>57984.670910644512</v>
      </c>
      <c r="AD321" s="224">
        <f>O321*Config!L$40</f>
        <v>59434.287683410628</v>
      </c>
      <c r="AE321" s="224">
        <f>P321*Config!M$40</f>
        <v>60920.144875495884</v>
      </c>
      <c r="AF321" s="224">
        <f>Q321*Config!N$40</f>
        <v>62443.14849738327</v>
      </c>
      <c r="AG321" s="225">
        <f>R321*Config!O$40</f>
        <v>64004.227209817851</v>
      </c>
      <c r="AH321" s="226">
        <f t="shared" si="30"/>
        <v>212000</v>
      </c>
      <c r="AI321" s="220">
        <f t="shared" si="31"/>
        <v>462000</v>
      </c>
      <c r="AJ321" s="224">
        <f t="shared" si="32"/>
        <v>227776.63110351563</v>
      </c>
      <c r="AK321" s="225">
        <f t="shared" si="33"/>
        <v>532563.11028026778</v>
      </c>
      <c r="AL321" s="227">
        <f>IF(OR(SUM(X321:AG321)&lt;&gt;0,A321="EH"),INDEX(CASH!$B:$B,MATCH(A321,CASH!$A:$A,0)),"")</f>
        <v>190</v>
      </c>
      <c r="AM321" s="122">
        <f>AL321*VLOOKUP(C321,Config!$A$3:$C$9,3,FALSE)</f>
        <v>2850</v>
      </c>
      <c r="AN321" s="228">
        <f t="shared" si="34"/>
        <v>0.65710886224375653</v>
      </c>
      <c r="AO321" s="122" t="str">
        <f>IF(ISERROR(VLOOKUP(A321,Config!$A$12:$A$32,1,FALSE)),LEFT(A321,2),"PRL")</f>
        <v>TS</v>
      </c>
      <c r="AP321" s="122" t="str">
        <f t="shared" si="35"/>
        <v>TS015s</v>
      </c>
      <c r="AQ321" s="163" t="s">
        <v>882</v>
      </c>
      <c r="AR321" s="229" t="s">
        <v>781</v>
      </c>
      <c r="AS321" s="367" t="str">
        <f>IF(ISERROR(VLOOKUP($A321,'RAB Cat Lookup'!$B$4:$E$351,2,FALSE))=TRUE,"Unallocated",VLOOKUP($A321,'RAB Cat Lookup'!$B$4:$E$351,2,FALSE))</f>
        <v>Std</v>
      </c>
      <c r="AT321" s="367" t="str">
        <f>IF(ISERROR(VLOOKUP($A321,'RAB Cat Lookup'!$B$4:$E$351,4,FALSE))=TRUE,"Unallocated",VLOOKUP($A321,'RAB Cat Lookup'!$B$4:$E$351,4,FALSE))</f>
        <v>Substations</v>
      </c>
      <c r="AU321" s="121" t="str">
        <f t="shared" si="36"/>
        <v/>
      </c>
    </row>
    <row r="322" spans="1:47" x14ac:dyDescent="0.25">
      <c r="A322" s="217" t="s">
        <v>8</v>
      </c>
      <c r="B322" s="217" t="s">
        <v>224</v>
      </c>
      <c r="C322" s="123" t="s">
        <v>778</v>
      </c>
      <c r="D322" s="218">
        <f>S322/Config!A$40</f>
        <v>0</v>
      </c>
      <c r="E322" s="219">
        <f>T322/Config!B$40</f>
        <v>0</v>
      </c>
      <c r="F322" s="219">
        <f>U322/Config!C$40</f>
        <v>0</v>
      </c>
      <c r="G322" s="219">
        <f>V322/Config!D$40</f>
        <v>0</v>
      </c>
      <c r="H322" s="219">
        <f>W322/Config!E$40</f>
        <v>0</v>
      </c>
      <c r="I322" s="220">
        <v>0</v>
      </c>
      <c r="J322" s="220">
        <v>68000</v>
      </c>
      <c r="K322" s="220">
        <v>68000</v>
      </c>
      <c r="L322" s="220">
        <v>68000</v>
      </c>
      <c r="M322" s="220">
        <v>25000</v>
      </c>
      <c r="N322" s="220">
        <v>0</v>
      </c>
      <c r="O322" s="220">
        <v>0</v>
      </c>
      <c r="P322" s="220">
        <v>0</v>
      </c>
      <c r="Q322" s="220">
        <v>0</v>
      </c>
      <c r="R322" s="221">
        <v>0</v>
      </c>
      <c r="S322" s="222">
        <v>0</v>
      </c>
      <c r="T322" s="223">
        <v>0</v>
      </c>
      <c r="U322" s="223">
        <v>0</v>
      </c>
      <c r="V322" s="223">
        <v>0</v>
      </c>
      <c r="W322" s="223">
        <v>0</v>
      </c>
      <c r="X322" s="224">
        <f>I322*Config!F$40</f>
        <v>0</v>
      </c>
      <c r="Y322" s="224">
        <f>J322*Config!G$40</f>
        <v>71442.5</v>
      </c>
      <c r="Z322" s="224">
        <f>K322*Config!H$40</f>
        <v>73228.562499999985</v>
      </c>
      <c r="AA322" s="224">
        <f>L322*Config!I$40</f>
        <v>75059.276562499988</v>
      </c>
      <c r="AB322" s="224">
        <f>M322*Config!J$40</f>
        <v>28285.205322265618</v>
      </c>
      <c r="AC322" s="224">
        <f>N322*Config!K$40</f>
        <v>0</v>
      </c>
      <c r="AD322" s="224">
        <f>O322*Config!L$40</f>
        <v>0</v>
      </c>
      <c r="AE322" s="224">
        <f>P322*Config!M$40</f>
        <v>0</v>
      </c>
      <c r="AF322" s="224">
        <f>Q322*Config!N$40</f>
        <v>0</v>
      </c>
      <c r="AG322" s="225">
        <f>R322*Config!O$40</f>
        <v>0</v>
      </c>
      <c r="AH322" s="226">
        <f t="shared" ref="AH322:AH385" si="37">SUM(I322:M322)</f>
        <v>229000</v>
      </c>
      <c r="AI322" s="220">
        <f t="shared" ref="AI322:AI385" si="38">SUM(I322:R322)</f>
        <v>229000</v>
      </c>
      <c r="AJ322" s="224">
        <f t="shared" ref="AJ322:AJ385" si="39">SUM(X322:AB322)</f>
        <v>248015.54438476561</v>
      </c>
      <c r="AK322" s="225">
        <f t="shared" ref="AK322:AK385" si="40">SUM(X322:AG322)</f>
        <v>248015.54438476561</v>
      </c>
      <c r="AL322" s="227">
        <f>IF(OR(SUM(X322:AG322)&lt;&gt;0,A322="EH"),INDEX(CASH!$B:$B,MATCH(A322,CASH!$A:$A,0)),"")</f>
        <v>190</v>
      </c>
      <c r="AM322" s="122">
        <f>AL322*VLOOKUP(C322,Config!$A$3:$C$9,3,FALSE)</f>
        <v>1900</v>
      </c>
      <c r="AN322" s="228">
        <f t="shared" ref="AN322:AN385" si="41">SUMIF($AM$2:$AM$418,"&gt;="&amp;AM322,$AJ$2:$AJ$418)/SUM($AJ$2:$AJ$418)</f>
        <v>0.8019866693121368</v>
      </c>
      <c r="AO322" s="122" t="str">
        <f>IF(ISERROR(VLOOKUP(A322,Config!$A$12:$A$32,1,FALSE)),LEFT(A322,2),"PRL")</f>
        <v>TS</v>
      </c>
      <c r="AP322" s="122" t="str">
        <f t="shared" ref="AP322:AP385" si="42">A322&amp;IF(LEFT(C322)="P",LOWER(MID(C322,11,1)),"")</f>
        <v>TS015m</v>
      </c>
      <c r="AQ322" s="163" t="s">
        <v>882</v>
      </c>
      <c r="AR322" s="229" t="s">
        <v>781</v>
      </c>
      <c r="AS322" s="367" t="str">
        <f>IF(ISERROR(VLOOKUP($A322,'RAB Cat Lookup'!$B$4:$E$351,2,FALSE))=TRUE,"Unallocated",VLOOKUP($A322,'RAB Cat Lookup'!$B$4:$E$351,2,FALSE))</f>
        <v>Std</v>
      </c>
      <c r="AT322" s="367" t="str">
        <f>IF(ISERROR(VLOOKUP($A322,'RAB Cat Lookup'!$B$4:$E$351,4,FALSE))=TRUE,"Unallocated",VLOOKUP($A322,'RAB Cat Lookup'!$B$4:$E$351,4,FALSE))</f>
        <v>Substations</v>
      </c>
      <c r="AU322" s="121" t="str">
        <f t="shared" si="36"/>
        <v/>
      </c>
    </row>
    <row r="323" spans="1:47" x14ac:dyDescent="0.25">
      <c r="A323" s="217" t="s">
        <v>9</v>
      </c>
      <c r="B323" s="217" t="s">
        <v>225</v>
      </c>
      <c r="C323" s="123" t="s">
        <v>512</v>
      </c>
      <c r="D323" s="218">
        <f>S323/Config!A$40</f>
        <v>1647852.3290084684</v>
      </c>
      <c r="E323" s="219">
        <f>T323/Config!B$40</f>
        <v>664754.33081375004</v>
      </c>
      <c r="F323" s="219">
        <f>U323/Config!C$40</f>
        <v>229164.01650624999</v>
      </c>
      <c r="G323" s="219">
        <f>V323/Config!D$40</f>
        <v>116662.85549999996</v>
      </c>
      <c r="H323" s="219">
        <f>W323/Config!E$40</f>
        <v>1131559.1599999999</v>
      </c>
      <c r="I323" s="220">
        <v>0</v>
      </c>
      <c r="J323" s="220">
        <v>0</v>
      </c>
      <c r="K323" s="220">
        <v>0</v>
      </c>
      <c r="L323" s="220">
        <v>698000</v>
      </c>
      <c r="M323" s="220">
        <v>698000</v>
      </c>
      <c r="N323" s="220">
        <v>698000</v>
      </c>
      <c r="O323" s="220">
        <v>698000</v>
      </c>
      <c r="P323" s="220">
        <v>698000</v>
      </c>
      <c r="Q323" s="220">
        <v>698000</v>
      </c>
      <c r="R323" s="221">
        <v>698000</v>
      </c>
      <c r="S323" s="222">
        <v>1492872.8800000001</v>
      </c>
      <c r="T323" s="223">
        <v>617290.4800000001</v>
      </c>
      <c r="U323" s="223">
        <v>218121.61</v>
      </c>
      <c r="V323" s="223">
        <v>113817.41999999997</v>
      </c>
      <c r="W323" s="223">
        <v>1131559.1599999999</v>
      </c>
      <c r="X323" s="224">
        <f>I323*Config!F$40</f>
        <v>0</v>
      </c>
      <c r="Y323" s="224">
        <f>J323*Config!G$40</f>
        <v>0</v>
      </c>
      <c r="Z323" s="224">
        <f>K323*Config!H$40</f>
        <v>0</v>
      </c>
      <c r="AA323" s="224">
        <f>L323*Config!I$40</f>
        <v>770461.39765624981</v>
      </c>
      <c r="AB323" s="224">
        <f>M323*Config!J$40</f>
        <v>789722.93259765604</v>
      </c>
      <c r="AC323" s="224">
        <f>N323*Config!K$40</f>
        <v>809466.00591259729</v>
      </c>
      <c r="AD323" s="224">
        <f>O323*Config!L$40</f>
        <v>829702.65606041229</v>
      </c>
      <c r="AE323" s="224">
        <f>P323*Config!M$40</f>
        <v>850445.22246192256</v>
      </c>
      <c r="AF323" s="224">
        <f>Q323*Config!N$40</f>
        <v>871706.3530234705</v>
      </c>
      <c r="AG323" s="225">
        <f>R323*Config!O$40</f>
        <v>893499.01184905728</v>
      </c>
      <c r="AH323" s="226">
        <f t="shared" si="37"/>
        <v>1396000</v>
      </c>
      <c r="AI323" s="220">
        <f t="shared" si="38"/>
        <v>4886000</v>
      </c>
      <c r="AJ323" s="224">
        <f t="shared" si="39"/>
        <v>1560184.3302539058</v>
      </c>
      <c r="AK323" s="225">
        <f t="shared" si="40"/>
        <v>5815003.5795613658</v>
      </c>
      <c r="AL323" s="227">
        <f>IF(OR(SUM(X323:AG323)&lt;&gt;0,A323="EH"),INDEX(CASH!$B:$B,MATCH(A323,CASH!$A:$A,0)),"")</f>
        <v>240</v>
      </c>
      <c r="AM323" s="122">
        <f>AL323*VLOOKUP(C323,Config!$A$3:$C$9,3,FALSE)</f>
        <v>3600</v>
      </c>
      <c r="AN323" s="228">
        <f t="shared" si="41"/>
        <v>0.42422542822249787</v>
      </c>
      <c r="AO323" s="122" t="str">
        <f>IF(ISERROR(VLOOKUP(A323,Config!$A$12:$A$32,1,FALSE)),LEFT(A323,2),"PRL")</f>
        <v>TS</v>
      </c>
      <c r="AP323" s="122" t="str">
        <f t="shared" si="42"/>
        <v>TS016s</v>
      </c>
      <c r="AQ323" s="163" t="s">
        <v>882</v>
      </c>
      <c r="AR323" s="229" t="s">
        <v>781</v>
      </c>
      <c r="AS323" s="367" t="str">
        <f>IF(ISERROR(VLOOKUP($A323,'RAB Cat Lookup'!$B$4:$E$351,2,FALSE))=TRUE,"Unallocated",VLOOKUP($A323,'RAB Cat Lookup'!$B$4:$E$351,2,FALSE))</f>
        <v>Std</v>
      </c>
      <c r="AT323" s="367" t="str">
        <f>IF(ISERROR(VLOOKUP($A323,'RAB Cat Lookup'!$B$4:$E$351,4,FALSE))=TRUE,"Unallocated",VLOOKUP($A323,'RAB Cat Lookup'!$B$4:$E$351,4,FALSE))</f>
        <v>Substations</v>
      </c>
      <c r="AU323" s="121" t="str">
        <f t="shared" si="36"/>
        <v/>
      </c>
    </row>
    <row r="324" spans="1:47" x14ac:dyDescent="0.25">
      <c r="A324" s="217" t="s">
        <v>386</v>
      </c>
      <c r="B324" s="217" t="s">
        <v>582</v>
      </c>
      <c r="C324" s="123" t="s">
        <v>512</v>
      </c>
      <c r="D324" s="218">
        <f>S324/Config!A$40</f>
        <v>660037.24753920687</v>
      </c>
      <c r="E324" s="219">
        <f>T324/Config!B$40</f>
        <v>0</v>
      </c>
      <c r="F324" s="219">
        <f>U324/Config!C$40</f>
        <v>0</v>
      </c>
      <c r="G324" s="219">
        <f>V324/Config!D$40</f>
        <v>20569.197749999999</v>
      </c>
      <c r="H324" s="219">
        <f>W324/Config!E$40</f>
        <v>0</v>
      </c>
      <c r="I324" s="220">
        <v>0</v>
      </c>
      <c r="J324" s="220">
        <v>0</v>
      </c>
      <c r="K324" s="220">
        <v>0</v>
      </c>
      <c r="L324" s="220">
        <v>0</v>
      </c>
      <c r="M324" s="220">
        <v>0</v>
      </c>
      <c r="N324" s="220">
        <v>0</v>
      </c>
      <c r="O324" s="220">
        <v>0</v>
      </c>
      <c r="P324" s="220">
        <v>0</v>
      </c>
      <c r="Q324" s="220">
        <v>0</v>
      </c>
      <c r="R324" s="221">
        <v>0</v>
      </c>
      <c r="S324" s="222">
        <v>597961.17000000004</v>
      </c>
      <c r="T324" s="223">
        <v>0</v>
      </c>
      <c r="U324" s="223">
        <v>0</v>
      </c>
      <c r="V324" s="223">
        <v>20067.510000000002</v>
      </c>
      <c r="W324" s="223">
        <v>0</v>
      </c>
      <c r="X324" s="224">
        <f>I324*Config!F$40</f>
        <v>0</v>
      </c>
      <c r="Y324" s="224">
        <f>J324*Config!G$40</f>
        <v>0</v>
      </c>
      <c r="Z324" s="224">
        <f>K324*Config!H$40</f>
        <v>0</v>
      </c>
      <c r="AA324" s="224">
        <f>L324*Config!I$40</f>
        <v>0</v>
      </c>
      <c r="AB324" s="224">
        <f>M324*Config!J$40</f>
        <v>0</v>
      </c>
      <c r="AC324" s="224">
        <f>N324*Config!K$40</f>
        <v>0</v>
      </c>
      <c r="AD324" s="224">
        <f>O324*Config!L$40</f>
        <v>0</v>
      </c>
      <c r="AE324" s="224">
        <f>P324*Config!M$40</f>
        <v>0</v>
      </c>
      <c r="AF324" s="224">
        <f>Q324*Config!N$40</f>
        <v>0</v>
      </c>
      <c r="AG324" s="225">
        <f>R324*Config!O$40</f>
        <v>0</v>
      </c>
      <c r="AH324" s="226">
        <f t="shared" si="37"/>
        <v>0</v>
      </c>
      <c r="AI324" s="220">
        <f t="shared" si="38"/>
        <v>0</v>
      </c>
      <c r="AJ324" s="224">
        <f t="shared" si="39"/>
        <v>0</v>
      </c>
      <c r="AK324" s="225">
        <f t="shared" si="40"/>
        <v>0</v>
      </c>
      <c r="AL324" s="227" t="str">
        <f>IF(OR(SUM(X324:AG324)&lt;&gt;0,A324="EH"),INDEX(CASH!$B:$B,MATCH(A324,CASH!$A:$A,0)),"")</f>
        <v/>
      </c>
      <c r="AM324" s="230">
        <v>2100</v>
      </c>
      <c r="AN324" s="228">
        <f t="shared" si="41"/>
        <v>0.77812514139210753</v>
      </c>
      <c r="AO324" s="122" t="str">
        <f>IF(ISERROR(VLOOKUP(A324,Config!$A$12:$A$32,1,FALSE)),LEFT(A324,2),"PRL")</f>
        <v>TS</v>
      </c>
      <c r="AP324" s="122" t="str">
        <f t="shared" si="42"/>
        <v>TS017s</v>
      </c>
      <c r="AQ324" s="163" t="s">
        <v>882</v>
      </c>
      <c r="AR324" s="229" t="s">
        <v>781</v>
      </c>
      <c r="AS324" s="367" t="str">
        <f>IF(ISERROR(VLOOKUP($A324,'RAB Cat Lookup'!$B$4:$E$351,2,FALSE))=TRUE,"Unallocated",VLOOKUP($A324,'RAB Cat Lookup'!$B$4:$E$351,2,FALSE))</f>
        <v>Std</v>
      </c>
      <c r="AT324" s="367" t="str">
        <f>IF(ISERROR(VLOOKUP($A324,'RAB Cat Lookup'!$B$4:$E$351,4,FALSE))=TRUE,"Unallocated",VLOOKUP($A324,'RAB Cat Lookup'!$B$4:$E$351,4,FALSE))</f>
        <v>Transformers</v>
      </c>
      <c r="AU324" s="121" t="str">
        <f t="shared" si="36"/>
        <v/>
      </c>
    </row>
    <row r="325" spans="1:47" x14ac:dyDescent="0.25">
      <c r="A325" s="217" t="s">
        <v>10</v>
      </c>
      <c r="B325" s="217" t="s">
        <v>471</v>
      </c>
      <c r="C325" s="123" t="s">
        <v>512</v>
      </c>
      <c r="D325" s="218">
        <f>S325/Config!A$40</f>
        <v>28841.527019140616</v>
      </c>
      <c r="E325" s="219">
        <f>T325/Config!B$40</f>
        <v>0</v>
      </c>
      <c r="F325" s="219">
        <f>U325/Config!C$40</f>
        <v>0</v>
      </c>
      <c r="G325" s="219">
        <f>V325/Config!D$40</f>
        <v>0</v>
      </c>
      <c r="H325" s="219">
        <f>W325/Config!E$40</f>
        <v>0</v>
      </c>
      <c r="I325" s="220">
        <v>0</v>
      </c>
      <c r="J325" s="220">
        <v>0</v>
      </c>
      <c r="K325" s="220">
        <v>0</v>
      </c>
      <c r="L325" s="220">
        <v>0</v>
      </c>
      <c r="M325" s="220">
        <v>0</v>
      </c>
      <c r="N325" s="220">
        <v>0</v>
      </c>
      <c r="O325" s="220">
        <v>0</v>
      </c>
      <c r="P325" s="220">
        <v>0</v>
      </c>
      <c r="Q325" s="220">
        <v>0</v>
      </c>
      <c r="R325" s="221">
        <v>0</v>
      </c>
      <c r="S325" s="222">
        <v>26129</v>
      </c>
      <c r="T325" s="223">
        <v>0</v>
      </c>
      <c r="U325" s="223">
        <v>0</v>
      </c>
      <c r="V325" s="223">
        <v>0</v>
      </c>
      <c r="W325" s="223">
        <v>0</v>
      </c>
      <c r="X325" s="224">
        <f>I325*Config!F$40</f>
        <v>0</v>
      </c>
      <c r="Y325" s="224">
        <f>J325*Config!G$40</f>
        <v>0</v>
      </c>
      <c r="Z325" s="224">
        <f>K325*Config!H$40</f>
        <v>0</v>
      </c>
      <c r="AA325" s="224">
        <f>L325*Config!I$40</f>
        <v>0</v>
      </c>
      <c r="AB325" s="224">
        <f>M325*Config!J$40</f>
        <v>0</v>
      </c>
      <c r="AC325" s="224">
        <f>N325*Config!K$40</f>
        <v>0</v>
      </c>
      <c r="AD325" s="224">
        <f>O325*Config!L$40</f>
        <v>0</v>
      </c>
      <c r="AE325" s="224">
        <f>P325*Config!M$40</f>
        <v>0</v>
      </c>
      <c r="AF325" s="224">
        <f>Q325*Config!N$40</f>
        <v>0</v>
      </c>
      <c r="AG325" s="225">
        <f>R325*Config!O$40</f>
        <v>0</v>
      </c>
      <c r="AH325" s="226">
        <f t="shared" si="37"/>
        <v>0</v>
      </c>
      <c r="AI325" s="220">
        <f t="shared" si="38"/>
        <v>0</v>
      </c>
      <c r="AJ325" s="224">
        <f t="shared" si="39"/>
        <v>0</v>
      </c>
      <c r="AK325" s="225">
        <f t="shared" si="40"/>
        <v>0</v>
      </c>
      <c r="AL325" s="227" t="str">
        <f>IF(OR(SUM(X325:AG325)&lt;&gt;0,A325="EH"),INDEX(CASH!$B:$B,MATCH(A325,CASH!$A:$A,0)),"")</f>
        <v/>
      </c>
      <c r="AM325" s="230">
        <v>1350</v>
      </c>
      <c r="AN325" s="228">
        <f t="shared" si="41"/>
        <v>0.92229427226873739</v>
      </c>
      <c r="AO325" s="122" t="str">
        <f>IF(ISERROR(VLOOKUP(A325,Config!$A$12:$A$32,1,FALSE)),LEFT(A325,2),"PRL")</f>
        <v>TS</v>
      </c>
      <c r="AP325" s="122" t="str">
        <f t="shared" si="42"/>
        <v>TS020s</v>
      </c>
      <c r="AQ325" s="163" t="s">
        <v>882</v>
      </c>
      <c r="AR325" s="229" t="s">
        <v>781</v>
      </c>
      <c r="AS325" s="367" t="str">
        <f>IF(ISERROR(VLOOKUP($A325,'RAB Cat Lookup'!$B$4:$E$351,2,FALSE))=TRUE,"Unallocated",VLOOKUP($A325,'RAB Cat Lookup'!$B$4:$E$351,2,FALSE))</f>
        <v>Std</v>
      </c>
      <c r="AT325" s="367" t="str">
        <f>IF(ISERROR(VLOOKUP($A325,'RAB Cat Lookup'!$B$4:$E$351,4,FALSE))=TRUE,"Unallocated",VLOOKUP($A325,'RAB Cat Lookup'!$B$4:$E$351,4,FALSE))</f>
        <v>Substations</v>
      </c>
      <c r="AU325" s="121" t="str">
        <f t="shared" ref="AU325:AU388" si="43">IF(AND(AT325=1,SUM(AI325&lt;&gt;0)),A325,"")</f>
        <v/>
      </c>
    </row>
    <row r="326" spans="1:47" x14ac:dyDescent="0.25">
      <c r="A326" s="217" t="s">
        <v>28</v>
      </c>
      <c r="B326" s="217" t="s">
        <v>241</v>
      </c>
      <c r="C326" s="123" t="s">
        <v>512</v>
      </c>
      <c r="D326" s="218">
        <f>S326/Config!A$40</f>
        <v>1956897.122571019</v>
      </c>
      <c r="E326" s="219">
        <f>T326/Config!B$40</f>
        <v>224420.66788906246</v>
      </c>
      <c r="F326" s="219">
        <f>U326/Config!C$40</f>
        <v>238963.65815625002</v>
      </c>
      <c r="G326" s="219">
        <f>V326/Config!D$40</f>
        <v>1690201.0457499998</v>
      </c>
      <c r="H326" s="219">
        <f>W326/Config!E$40</f>
        <v>740909.15</v>
      </c>
      <c r="I326" s="220">
        <v>1500000</v>
      </c>
      <c r="J326" s="220">
        <v>1500000</v>
      </c>
      <c r="K326" s="220">
        <v>1500000</v>
      </c>
      <c r="L326" s="220">
        <v>1500000</v>
      </c>
      <c r="M326" s="220">
        <v>1500000</v>
      </c>
      <c r="N326" s="220">
        <v>1000000</v>
      </c>
      <c r="O326" s="220">
        <v>1000000</v>
      </c>
      <c r="P326" s="220">
        <v>1000000</v>
      </c>
      <c r="Q326" s="220">
        <v>1000000</v>
      </c>
      <c r="R326" s="221">
        <v>1000000</v>
      </c>
      <c r="S326" s="222">
        <v>1772852.21</v>
      </c>
      <c r="T326" s="223">
        <v>208396.9</v>
      </c>
      <c r="U326" s="223">
        <v>227449.05000000002</v>
      </c>
      <c r="V326" s="223">
        <v>1648976.63</v>
      </c>
      <c r="W326" s="223">
        <v>740909.15</v>
      </c>
      <c r="X326" s="224">
        <f>I326*Config!F$40</f>
        <v>1537499.9999999998</v>
      </c>
      <c r="Y326" s="224">
        <f>J326*Config!G$40</f>
        <v>1575937.4999999998</v>
      </c>
      <c r="Z326" s="224">
        <f>K326*Config!H$40</f>
        <v>1615335.9374999998</v>
      </c>
      <c r="AA326" s="224">
        <f>L326*Config!I$40</f>
        <v>1655719.3359374995</v>
      </c>
      <c r="AB326" s="224">
        <f>M326*Config!J$40</f>
        <v>1697112.319335937</v>
      </c>
      <c r="AC326" s="224">
        <f>N326*Config!K$40</f>
        <v>1159693.4182128902</v>
      </c>
      <c r="AD326" s="224">
        <f>O326*Config!L$40</f>
        <v>1188685.7536682126</v>
      </c>
      <c r="AE326" s="224">
        <f>P326*Config!M$40</f>
        <v>1218402.8975099176</v>
      </c>
      <c r="AF326" s="224">
        <f>Q326*Config!N$40</f>
        <v>1248862.9699476655</v>
      </c>
      <c r="AG326" s="225">
        <f>R326*Config!O$40</f>
        <v>1280084.544196357</v>
      </c>
      <c r="AH326" s="226">
        <f t="shared" si="37"/>
        <v>7500000</v>
      </c>
      <c r="AI326" s="220">
        <f t="shared" si="38"/>
        <v>12500000</v>
      </c>
      <c r="AJ326" s="224">
        <f t="shared" si="39"/>
        <v>8081605.0927734356</v>
      </c>
      <c r="AK326" s="225">
        <f t="shared" si="40"/>
        <v>14177334.676308479</v>
      </c>
      <c r="AL326" s="227">
        <f>IF(OR(SUM(X326:AG326)&lt;&gt;0,A326="EH"),INDEX(CASH!$B:$B,MATCH(A326,CASH!$A:$A,0)),"")</f>
        <v>200</v>
      </c>
      <c r="AM326" s="122">
        <f>AL326*VLOOKUP(C326,Config!$A$3:$C$9,3,FALSE)</f>
        <v>3000</v>
      </c>
      <c r="AN326" s="228">
        <f t="shared" si="41"/>
        <v>0.5816581798129733</v>
      </c>
      <c r="AO326" s="122" t="str">
        <f>IF(ISERROR(VLOOKUP(A326,Config!$A$12:$A$32,1,FALSE)),LEFT(A326,2),"PRL")</f>
        <v>TS</v>
      </c>
      <c r="AP326" s="122" t="str">
        <f t="shared" si="42"/>
        <v>TS024s</v>
      </c>
      <c r="AQ326" s="163" t="s">
        <v>882</v>
      </c>
      <c r="AR326" s="229" t="s">
        <v>781</v>
      </c>
      <c r="AS326" s="367" t="str">
        <f>IF(ISERROR(VLOOKUP($A326,'RAB Cat Lookup'!$B$4:$E$351,2,FALSE))=TRUE,"Unallocated",VLOOKUP($A326,'RAB Cat Lookup'!$B$4:$E$351,2,FALSE))</f>
        <v>Std</v>
      </c>
      <c r="AT326" s="367" t="str">
        <f>IF(ISERROR(VLOOKUP($A326,'RAB Cat Lookup'!$B$4:$E$351,4,FALSE))=TRUE,"Unallocated",VLOOKUP($A326,'RAB Cat Lookup'!$B$4:$E$351,4,FALSE))</f>
        <v>Substations</v>
      </c>
      <c r="AU326" s="121" t="str">
        <f t="shared" si="43"/>
        <v/>
      </c>
    </row>
    <row r="327" spans="1:47" x14ac:dyDescent="0.25">
      <c r="A327" s="217" t="s">
        <v>28</v>
      </c>
      <c r="B327" s="217" t="s">
        <v>241</v>
      </c>
      <c r="C327" s="123" t="s">
        <v>778</v>
      </c>
      <c r="D327" s="218">
        <f>S327/Config!A$40</f>
        <v>0</v>
      </c>
      <c r="E327" s="219">
        <f>T327/Config!B$40</f>
        <v>0</v>
      </c>
      <c r="F327" s="219">
        <f>U327/Config!C$40</f>
        <v>0</v>
      </c>
      <c r="G327" s="219">
        <f>V327/Config!D$40</f>
        <v>0</v>
      </c>
      <c r="H327" s="219">
        <f>W327/Config!E$40</f>
        <v>0</v>
      </c>
      <c r="I327" s="220">
        <v>0</v>
      </c>
      <c r="J327" s="220">
        <v>0</v>
      </c>
      <c r="K327" s="220">
        <v>0</v>
      </c>
      <c r="L327" s="220">
        <v>0</v>
      </c>
      <c r="M327" s="220">
        <v>0</v>
      </c>
      <c r="N327" s="220">
        <v>1000000</v>
      </c>
      <c r="O327" s="220">
        <v>1000000</v>
      </c>
      <c r="P327" s="220">
        <v>1000000</v>
      </c>
      <c r="Q327" s="220">
        <v>1000000</v>
      </c>
      <c r="R327" s="221">
        <v>1000000</v>
      </c>
      <c r="S327" s="222">
        <v>0</v>
      </c>
      <c r="T327" s="223">
        <v>0</v>
      </c>
      <c r="U327" s="223">
        <v>0</v>
      </c>
      <c r="V327" s="223">
        <v>0</v>
      </c>
      <c r="W327" s="223">
        <v>0</v>
      </c>
      <c r="X327" s="224">
        <f>I327*Config!F$40</f>
        <v>0</v>
      </c>
      <c r="Y327" s="224">
        <f>J327*Config!G$40</f>
        <v>0</v>
      </c>
      <c r="Z327" s="224">
        <f>K327*Config!H$40</f>
        <v>0</v>
      </c>
      <c r="AA327" s="224">
        <f>L327*Config!I$40</f>
        <v>0</v>
      </c>
      <c r="AB327" s="224">
        <f>M327*Config!J$40</f>
        <v>0</v>
      </c>
      <c r="AC327" s="224">
        <f>N327*Config!K$40</f>
        <v>1159693.4182128902</v>
      </c>
      <c r="AD327" s="224">
        <f>O327*Config!L$40</f>
        <v>1188685.7536682126</v>
      </c>
      <c r="AE327" s="224">
        <f>P327*Config!M$40</f>
        <v>1218402.8975099176</v>
      </c>
      <c r="AF327" s="224">
        <f>Q327*Config!N$40</f>
        <v>1248862.9699476655</v>
      </c>
      <c r="AG327" s="225">
        <f>R327*Config!O$40</f>
        <v>1280084.544196357</v>
      </c>
      <c r="AH327" s="226">
        <f t="shared" si="37"/>
        <v>0</v>
      </c>
      <c r="AI327" s="220">
        <f t="shared" si="38"/>
        <v>5000000</v>
      </c>
      <c r="AJ327" s="224">
        <f t="shared" si="39"/>
        <v>0</v>
      </c>
      <c r="AK327" s="225">
        <f t="shared" si="40"/>
        <v>6095729.5835350426</v>
      </c>
      <c r="AL327" s="227">
        <f>IF(OR(SUM(X327:AG327)&lt;&gt;0,A327="EH"),INDEX(CASH!$B:$B,MATCH(A327,CASH!$A:$A,0)),"")</f>
        <v>200</v>
      </c>
      <c r="AM327" s="122">
        <f>AL327*VLOOKUP(C327,Config!$A$3:$C$9,3,FALSE)</f>
        <v>2000</v>
      </c>
      <c r="AN327" s="228">
        <f t="shared" si="41"/>
        <v>0.80123827338602005</v>
      </c>
      <c r="AO327" s="122" t="str">
        <f>IF(ISERROR(VLOOKUP(A327,Config!$A$12:$A$32,1,FALSE)),LEFT(A327,2),"PRL")</f>
        <v>TS</v>
      </c>
      <c r="AP327" s="122" t="str">
        <f t="shared" si="42"/>
        <v>TS024m</v>
      </c>
      <c r="AQ327" s="163" t="s">
        <v>882</v>
      </c>
      <c r="AR327" s="229" t="s">
        <v>781</v>
      </c>
      <c r="AS327" s="367" t="str">
        <f>IF(ISERROR(VLOOKUP($A327,'RAB Cat Lookup'!$B$4:$E$351,2,FALSE))=TRUE,"Unallocated",VLOOKUP($A327,'RAB Cat Lookup'!$B$4:$E$351,2,FALSE))</f>
        <v>Std</v>
      </c>
      <c r="AT327" s="367" t="str">
        <f>IF(ISERROR(VLOOKUP($A327,'RAB Cat Lookup'!$B$4:$E$351,4,FALSE))=TRUE,"Unallocated",VLOOKUP($A327,'RAB Cat Lookup'!$B$4:$E$351,4,FALSE))</f>
        <v>Substations</v>
      </c>
      <c r="AU327" s="121" t="str">
        <f t="shared" si="43"/>
        <v/>
      </c>
    </row>
    <row r="328" spans="1:47" x14ac:dyDescent="0.25">
      <c r="A328" s="217" t="s">
        <v>29</v>
      </c>
      <c r="B328" s="217" t="s">
        <v>293</v>
      </c>
      <c r="C328" s="123" t="s">
        <v>512</v>
      </c>
      <c r="D328" s="218">
        <f>S328/Config!A$40</f>
        <v>1510953.9110737769</v>
      </c>
      <c r="E328" s="219">
        <f>T328/Config!B$40</f>
        <v>380046.50428374991</v>
      </c>
      <c r="F328" s="219">
        <f>U328/Config!C$40</f>
        <v>140462.7840625</v>
      </c>
      <c r="G328" s="219">
        <f>V328/Config!D$40</f>
        <v>333384.36599999998</v>
      </c>
      <c r="H328" s="219">
        <f>W328/Config!E$40</f>
        <v>641743.65</v>
      </c>
      <c r="I328" s="220">
        <v>89000</v>
      </c>
      <c r="J328" s="220">
        <v>450000</v>
      </c>
      <c r="K328" s="220">
        <v>450000</v>
      </c>
      <c r="L328" s="220">
        <v>518000</v>
      </c>
      <c r="M328" s="220">
        <v>520000</v>
      </c>
      <c r="N328" s="220">
        <v>539000</v>
      </c>
      <c r="O328" s="220">
        <v>450000</v>
      </c>
      <c r="P328" s="220">
        <v>450000</v>
      </c>
      <c r="Q328" s="220">
        <v>518000</v>
      </c>
      <c r="R328" s="221">
        <v>520000</v>
      </c>
      <c r="S328" s="222">
        <v>1368849.67</v>
      </c>
      <c r="T328" s="223">
        <v>352910.95999999996</v>
      </c>
      <c r="U328" s="223">
        <v>133694.5</v>
      </c>
      <c r="V328" s="223">
        <v>325253.04000000004</v>
      </c>
      <c r="W328" s="223">
        <v>641743.65</v>
      </c>
      <c r="X328" s="224">
        <f>I328*Config!F$40</f>
        <v>91224.999999999985</v>
      </c>
      <c r="Y328" s="224">
        <f>J328*Config!G$40</f>
        <v>472781.24999999994</v>
      </c>
      <c r="Z328" s="224">
        <f>K328*Config!H$40</f>
        <v>484600.78124999994</v>
      </c>
      <c r="AA328" s="224">
        <f>L328*Config!I$40</f>
        <v>571775.07734374993</v>
      </c>
      <c r="AB328" s="224">
        <f>M328*Config!J$40</f>
        <v>588332.27070312481</v>
      </c>
      <c r="AC328" s="224">
        <f>N328*Config!K$40</f>
        <v>625074.75241674786</v>
      </c>
      <c r="AD328" s="224">
        <f>O328*Config!L$40</f>
        <v>534908.5891506956</v>
      </c>
      <c r="AE328" s="224">
        <f>P328*Config!M$40</f>
        <v>548281.303879463</v>
      </c>
      <c r="AF328" s="224">
        <f>Q328*Config!N$40</f>
        <v>646911.01843289065</v>
      </c>
      <c r="AG328" s="225">
        <f>R328*Config!O$40</f>
        <v>665643.96298210567</v>
      </c>
      <c r="AH328" s="226">
        <f t="shared" si="37"/>
        <v>2027000</v>
      </c>
      <c r="AI328" s="220">
        <f t="shared" si="38"/>
        <v>4504000</v>
      </c>
      <c r="AJ328" s="224">
        <f t="shared" si="39"/>
        <v>2208714.3792968746</v>
      </c>
      <c r="AK328" s="225">
        <f t="shared" si="40"/>
        <v>5229534.0061587775</v>
      </c>
      <c r="AL328" s="227">
        <f>IF(OR(SUM(X328:AG328)&lt;&gt;0,A328="EH"),INDEX(CASH!$B:$B,MATCH(A328,CASH!$A:$A,0)),"")</f>
        <v>160</v>
      </c>
      <c r="AM328" s="122">
        <f>AL328*VLOOKUP(C328,Config!$A$3:$C$9,3,FALSE)</f>
        <v>2400</v>
      </c>
      <c r="AN328" s="228">
        <f t="shared" si="41"/>
        <v>0.69318625244447352</v>
      </c>
      <c r="AO328" s="122" t="str">
        <f>IF(ISERROR(VLOOKUP(A328,Config!$A$12:$A$32,1,FALSE)),LEFT(A328,2),"PRL")</f>
        <v>TS</v>
      </c>
      <c r="AP328" s="122" t="str">
        <f t="shared" si="42"/>
        <v>TS025s</v>
      </c>
      <c r="AQ328" s="163" t="s">
        <v>882</v>
      </c>
      <c r="AR328" s="229" t="s">
        <v>781</v>
      </c>
      <c r="AS328" s="367" t="str">
        <f>IF(ISERROR(VLOOKUP($A328,'RAB Cat Lookup'!$B$4:$E$351,2,FALSE))=TRUE,"Unallocated",VLOOKUP($A328,'RAB Cat Lookup'!$B$4:$E$351,2,FALSE))</f>
        <v>Std</v>
      </c>
      <c r="AT328" s="367" t="str">
        <f>IF(ISERROR(VLOOKUP($A328,'RAB Cat Lookup'!$B$4:$E$351,4,FALSE))=TRUE,"Unallocated",VLOOKUP($A328,'RAB Cat Lookup'!$B$4:$E$351,4,FALSE))</f>
        <v>Substations</v>
      </c>
      <c r="AU328" s="121" t="str">
        <f t="shared" si="43"/>
        <v/>
      </c>
    </row>
    <row r="329" spans="1:47" x14ac:dyDescent="0.25">
      <c r="A329" s="217" t="s">
        <v>1</v>
      </c>
      <c r="B329" s="217" t="s">
        <v>216</v>
      </c>
      <c r="C329" s="123" t="s">
        <v>512</v>
      </c>
      <c r="D329" s="218">
        <f>S329/Config!A$40</f>
        <v>2537007.510500777</v>
      </c>
      <c r="E329" s="219">
        <f>T329/Config!B$40</f>
        <v>60574.343832812483</v>
      </c>
      <c r="F329" s="219">
        <f>U329/Config!C$40</f>
        <v>255672.14676875001</v>
      </c>
      <c r="G329" s="219">
        <f>V329/Config!D$40</f>
        <v>2112.4327499999995</v>
      </c>
      <c r="H329" s="219">
        <f>W329/Config!E$40</f>
        <v>0</v>
      </c>
      <c r="I329" s="220">
        <v>0</v>
      </c>
      <c r="J329" s="220">
        <v>0</v>
      </c>
      <c r="K329" s="220">
        <v>1000000</v>
      </c>
      <c r="L329" s="220">
        <v>0</v>
      </c>
      <c r="M329" s="220">
        <v>1000000</v>
      </c>
      <c r="N329" s="220">
        <v>0</v>
      </c>
      <c r="O329" s="220">
        <v>1000000</v>
      </c>
      <c r="P329" s="220">
        <v>0</v>
      </c>
      <c r="Q329" s="220">
        <v>1000000</v>
      </c>
      <c r="R329" s="221">
        <v>0</v>
      </c>
      <c r="S329" s="222">
        <v>2298403.5900000003</v>
      </c>
      <c r="T329" s="223">
        <v>56249.299999999996</v>
      </c>
      <c r="U329" s="223">
        <v>243352.43000000002</v>
      </c>
      <c r="V329" s="223">
        <v>2060.91</v>
      </c>
      <c r="W329" s="223">
        <v>0</v>
      </c>
      <c r="X329" s="224">
        <f>I329*Config!F$40</f>
        <v>0</v>
      </c>
      <c r="Y329" s="224">
        <f>J329*Config!G$40</f>
        <v>0</v>
      </c>
      <c r="Z329" s="224">
        <f>K329*Config!H$40</f>
        <v>1076890.6249999998</v>
      </c>
      <c r="AA329" s="224">
        <f>L329*Config!I$40</f>
        <v>0</v>
      </c>
      <c r="AB329" s="224">
        <f>M329*Config!J$40</f>
        <v>1131408.2128906248</v>
      </c>
      <c r="AC329" s="224">
        <f>N329*Config!K$40</f>
        <v>0</v>
      </c>
      <c r="AD329" s="224">
        <f>O329*Config!L$40</f>
        <v>1188685.7536682126</v>
      </c>
      <c r="AE329" s="224">
        <f>P329*Config!M$40</f>
        <v>0</v>
      </c>
      <c r="AF329" s="224">
        <f>Q329*Config!N$40</f>
        <v>1248862.9699476655</v>
      </c>
      <c r="AG329" s="225">
        <f>R329*Config!O$40</f>
        <v>0</v>
      </c>
      <c r="AH329" s="226">
        <f t="shared" si="37"/>
        <v>2000000</v>
      </c>
      <c r="AI329" s="220">
        <f t="shared" si="38"/>
        <v>4000000</v>
      </c>
      <c r="AJ329" s="224">
        <f t="shared" si="39"/>
        <v>2208298.8378906245</v>
      </c>
      <c r="AK329" s="225">
        <f t="shared" si="40"/>
        <v>4645847.5615065023</v>
      </c>
      <c r="AL329" s="227">
        <f>IF(OR(SUM(X329:AG329)&lt;&gt;0,A329="EH"),INDEX(CASH!$B:$B,MATCH(A329,CASH!$A:$A,0)),"")</f>
        <v>210</v>
      </c>
      <c r="AM329" s="122">
        <f>AL329*VLOOKUP(C329,Config!$A$3:$C$9,3,FALSE)</f>
        <v>3150</v>
      </c>
      <c r="AN329" s="228">
        <f t="shared" si="41"/>
        <v>0.5453379805134515</v>
      </c>
      <c r="AO329" s="122" t="str">
        <f>IF(ISERROR(VLOOKUP(A329,Config!$A$12:$A$32,1,FALSE)),LEFT(A329,2),"PRL")</f>
        <v>TS</v>
      </c>
      <c r="AP329" s="122" t="str">
        <f t="shared" si="42"/>
        <v>TS026s</v>
      </c>
      <c r="AQ329" s="163" t="s">
        <v>882</v>
      </c>
      <c r="AR329" s="229" t="s">
        <v>781</v>
      </c>
      <c r="AS329" s="367" t="str">
        <f>IF(ISERROR(VLOOKUP($A329,'RAB Cat Lookup'!$B$4:$E$351,2,FALSE))=TRUE,"Unallocated",VLOOKUP($A329,'RAB Cat Lookup'!$B$4:$E$351,2,FALSE))</f>
        <v>Std</v>
      </c>
      <c r="AT329" s="367" t="str">
        <f>IF(ISERROR(VLOOKUP($A329,'RAB Cat Lookup'!$B$4:$E$351,4,FALSE))=TRUE,"Unallocated",VLOOKUP($A329,'RAB Cat Lookup'!$B$4:$E$351,4,FALSE))</f>
        <v>Substations</v>
      </c>
      <c r="AU329" s="121" t="str">
        <f t="shared" si="43"/>
        <v/>
      </c>
    </row>
    <row r="330" spans="1:47" x14ac:dyDescent="0.25">
      <c r="A330" s="217" t="s">
        <v>11</v>
      </c>
      <c r="B330" s="217" t="s">
        <v>242</v>
      </c>
      <c r="C330" s="123" t="s">
        <v>512</v>
      </c>
      <c r="D330" s="218">
        <f>S330/Config!A$40</f>
        <v>531359.24430673814</v>
      </c>
      <c r="E330" s="219">
        <f>T330/Config!B$40</f>
        <v>414573.16844374995</v>
      </c>
      <c r="F330" s="219">
        <f>U330/Config!C$40</f>
        <v>286525.75658750004</v>
      </c>
      <c r="G330" s="219">
        <f>V330/Config!D$40</f>
        <v>28716.000249999994</v>
      </c>
      <c r="H330" s="219">
        <f>W330/Config!E$40</f>
        <v>0</v>
      </c>
      <c r="I330" s="220">
        <v>110000</v>
      </c>
      <c r="J330" s="220">
        <v>110000</v>
      </c>
      <c r="K330" s="220">
        <v>110000</v>
      </c>
      <c r="L330" s="220">
        <v>110000</v>
      </c>
      <c r="M330" s="220">
        <v>110000</v>
      </c>
      <c r="N330" s="220">
        <v>110000</v>
      </c>
      <c r="O330" s="220">
        <v>110000</v>
      </c>
      <c r="P330" s="220">
        <v>110000</v>
      </c>
      <c r="Q330" s="220">
        <v>110000</v>
      </c>
      <c r="R330" s="221">
        <v>110000</v>
      </c>
      <c r="S330" s="222">
        <v>481385.25</v>
      </c>
      <c r="T330" s="223">
        <v>384972.4</v>
      </c>
      <c r="U330" s="223">
        <v>272719.34000000003</v>
      </c>
      <c r="V330" s="223">
        <v>28015.609999999997</v>
      </c>
      <c r="W330" s="223">
        <v>0</v>
      </c>
      <c r="X330" s="224">
        <f>I330*Config!F$40</f>
        <v>112749.99999999999</v>
      </c>
      <c r="Y330" s="224">
        <f>J330*Config!G$40</f>
        <v>115568.74999999999</v>
      </c>
      <c r="Z330" s="224">
        <f>K330*Config!H$40</f>
        <v>118457.96874999999</v>
      </c>
      <c r="AA330" s="224">
        <f>L330*Config!I$40</f>
        <v>121419.41796874997</v>
      </c>
      <c r="AB330" s="224">
        <f>M330*Config!J$40</f>
        <v>124454.90341796872</v>
      </c>
      <c r="AC330" s="224">
        <f>N330*Config!K$40</f>
        <v>127566.27600341792</v>
      </c>
      <c r="AD330" s="224">
        <f>O330*Config!L$40</f>
        <v>130755.43290350337</v>
      </c>
      <c r="AE330" s="224">
        <f>P330*Config!M$40</f>
        <v>134024.31872609095</v>
      </c>
      <c r="AF330" s="224">
        <f>Q330*Config!N$40</f>
        <v>137374.92669424319</v>
      </c>
      <c r="AG330" s="225">
        <f>R330*Config!O$40</f>
        <v>140809.29986159928</v>
      </c>
      <c r="AH330" s="226">
        <f t="shared" si="37"/>
        <v>550000</v>
      </c>
      <c r="AI330" s="220">
        <f t="shared" si="38"/>
        <v>1100000</v>
      </c>
      <c r="AJ330" s="224">
        <f t="shared" si="39"/>
        <v>592651.04013671866</v>
      </c>
      <c r="AK330" s="225">
        <f t="shared" si="40"/>
        <v>1263181.2943255734</v>
      </c>
      <c r="AL330" s="227">
        <f>IF(OR(SUM(X330:AG330)&lt;&gt;0,A330="EH"),INDEX(CASH!$B:$B,MATCH(A330,CASH!$A:$A,0)),"")</f>
        <v>140</v>
      </c>
      <c r="AM330" s="122">
        <f>AL330*VLOOKUP(C330,Config!$A$3:$C$9,3,FALSE)</f>
        <v>2100</v>
      </c>
      <c r="AN330" s="228">
        <f t="shared" si="41"/>
        <v>0.77812514139210753</v>
      </c>
      <c r="AO330" s="122" t="str">
        <f>IF(ISERROR(VLOOKUP(A330,Config!$A$12:$A$32,1,FALSE)),LEFT(A330,2),"PRL")</f>
        <v>TS</v>
      </c>
      <c r="AP330" s="122" t="str">
        <f t="shared" si="42"/>
        <v>TS027s</v>
      </c>
      <c r="AQ330" s="163" t="s">
        <v>882</v>
      </c>
      <c r="AR330" s="229" t="s">
        <v>781</v>
      </c>
      <c r="AS330" s="367" t="str">
        <f>IF(ISERROR(VLOOKUP($A330,'RAB Cat Lookup'!$B$4:$E$351,2,FALSE))=TRUE,"Unallocated",VLOOKUP($A330,'RAB Cat Lookup'!$B$4:$E$351,2,FALSE))</f>
        <v>Std</v>
      </c>
      <c r="AT330" s="367" t="str">
        <f>IF(ISERROR(VLOOKUP($A330,'RAB Cat Lookup'!$B$4:$E$351,4,FALSE))=TRUE,"Unallocated",VLOOKUP($A330,'RAB Cat Lookup'!$B$4:$E$351,4,FALSE))</f>
        <v>Substations</v>
      </c>
      <c r="AU330" s="121" t="str">
        <f t="shared" si="43"/>
        <v/>
      </c>
    </row>
    <row r="331" spans="1:47" x14ac:dyDescent="0.25">
      <c r="A331" s="217" t="s">
        <v>30</v>
      </c>
      <c r="B331" s="217" t="s">
        <v>473</v>
      </c>
      <c r="C331" s="123" t="s">
        <v>512</v>
      </c>
      <c r="D331" s="218">
        <f>S331/Config!A$40</f>
        <v>13597.164559359371</v>
      </c>
      <c r="E331" s="219">
        <f>T331/Config!B$40</f>
        <v>0</v>
      </c>
      <c r="F331" s="219">
        <f>U331/Config!C$40</f>
        <v>0</v>
      </c>
      <c r="G331" s="219">
        <f>V331/Config!D$40</f>
        <v>0</v>
      </c>
      <c r="H331" s="219">
        <f>W331/Config!E$40</f>
        <v>0</v>
      </c>
      <c r="I331" s="220">
        <v>0</v>
      </c>
      <c r="J331" s="220">
        <v>0</v>
      </c>
      <c r="K331" s="220">
        <v>0</v>
      </c>
      <c r="L331" s="220">
        <v>0</v>
      </c>
      <c r="M331" s="220">
        <v>0</v>
      </c>
      <c r="N331" s="220">
        <v>0</v>
      </c>
      <c r="O331" s="220">
        <v>0</v>
      </c>
      <c r="P331" s="220">
        <v>0</v>
      </c>
      <c r="Q331" s="220">
        <v>0</v>
      </c>
      <c r="R331" s="221">
        <v>0</v>
      </c>
      <c r="S331" s="222">
        <v>12318.36</v>
      </c>
      <c r="T331" s="223">
        <v>0</v>
      </c>
      <c r="U331" s="223">
        <v>0</v>
      </c>
      <c r="V331" s="223">
        <v>0</v>
      </c>
      <c r="W331" s="223">
        <v>0</v>
      </c>
      <c r="X331" s="224">
        <f>I331*Config!F$40</f>
        <v>0</v>
      </c>
      <c r="Y331" s="224">
        <f>J331*Config!G$40</f>
        <v>0</v>
      </c>
      <c r="Z331" s="224">
        <f>K331*Config!H$40</f>
        <v>0</v>
      </c>
      <c r="AA331" s="224">
        <f>L331*Config!I$40</f>
        <v>0</v>
      </c>
      <c r="AB331" s="224">
        <f>M331*Config!J$40</f>
        <v>0</v>
      </c>
      <c r="AC331" s="224">
        <f>N331*Config!K$40</f>
        <v>0</v>
      </c>
      <c r="AD331" s="224">
        <f>O331*Config!L$40</f>
        <v>0</v>
      </c>
      <c r="AE331" s="224">
        <f>P331*Config!M$40</f>
        <v>0</v>
      </c>
      <c r="AF331" s="224">
        <f>Q331*Config!N$40</f>
        <v>0</v>
      </c>
      <c r="AG331" s="225">
        <f>R331*Config!O$40</f>
        <v>0</v>
      </c>
      <c r="AH331" s="226">
        <f t="shared" si="37"/>
        <v>0</v>
      </c>
      <c r="AI331" s="220">
        <f t="shared" si="38"/>
        <v>0</v>
      </c>
      <c r="AJ331" s="224">
        <f t="shared" si="39"/>
        <v>0</v>
      </c>
      <c r="AK331" s="225">
        <f t="shared" si="40"/>
        <v>0</v>
      </c>
      <c r="AL331" s="227" t="str">
        <f>IF(OR(SUM(X331:AG331)&lt;&gt;0,A331="EH"),INDEX(CASH!$B:$B,MATCH(A331,CASH!$A:$A,0)),"")</f>
        <v/>
      </c>
      <c r="AM331" s="230">
        <v>600</v>
      </c>
      <c r="AN331" s="228">
        <f t="shared" si="41"/>
        <v>0.99191803381762</v>
      </c>
      <c r="AO331" s="122" t="str">
        <f>IF(ISERROR(VLOOKUP(A331,Config!$A$12:$A$32,1,FALSE)),LEFT(A331,2),"PRL")</f>
        <v>TS</v>
      </c>
      <c r="AP331" s="122" t="str">
        <f t="shared" si="42"/>
        <v>TS028s</v>
      </c>
      <c r="AQ331" s="163" t="s">
        <v>882</v>
      </c>
      <c r="AR331" s="229" t="s">
        <v>781</v>
      </c>
      <c r="AS331" s="367" t="str">
        <f>IF(ISERROR(VLOOKUP($A331,'RAB Cat Lookup'!$B$4:$E$351,2,FALSE))=TRUE,"Unallocated",VLOOKUP($A331,'RAB Cat Lookup'!$B$4:$E$351,2,FALSE))</f>
        <v>Std</v>
      </c>
      <c r="AT331" s="367" t="str">
        <f>IF(ISERROR(VLOOKUP($A331,'RAB Cat Lookup'!$B$4:$E$351,4,FALSE))=TRUE,"Unallocated",VLOOKUP($A331,'RAB Cat Lookup'!$B$4:$E$351,4,FALSE))</f>
        <v>Substations</v>
      </c>
      <c r="AU331" s="121" t="str">
        <f t="shared" si="43"/>
        <v/>
      </c>
    </row>
    <row r="332" spans="1:47" x14ac:dyDescent="0.25">
      <c r="A332" s="217" t="s">
        <v>31</v>
      </c>
      <c r="B332" s="217" t="s">
        <v>469</v>
      </c>
      <c r="C332" s="123" t="s">
        <v>512</v>
      </c>
      <c r="D332" s="218">
        <f>S332/Config!A$40</f>
        <v>95883.115154910149</v>
      </c>
      <c r="E332" s="219">
        <f>T332/Config!B$40</f>
        <v>15956.202239374998</v>
      </c>
      <c r="F332" s="219">
        <f>U332/Config!C$40</f>
        <v>421.00645000000003</v>
      </c>
      <c r="G332" s="219">
        <f>V332/Config!D$40</f>
        <v>1153.33</v>
      </c>
      <c r="H332" s="219">
        <f>W332/Config!E$40</f>
        <v>0</v>
      </c>
      <c r="I332" s="220">
        <v>0</v>
      </c>
      <c r="J332" s="220">
        <v>0</v>
      </c>
      <c r="K332" s="220">
        <v>0</v>
      </c>
      <c r="L332" s="220">
        <v>0</v>
      </c>
      <c r="M332" s="220">
        <v>0</v>
      </c>
      <c r="N332" s="220">
        <v>0</v>
      </c>
      <c r="O332" s="220">
        <v>0</v>
      </c>
      <c r="P332" s="220">
        <v>0</v>
      </c>
      <c r="Q332" s="220">
        <v>0</v>
      </c>
      <c r="R332" s="221">
        <v>0</v>
      </c>
      <c r="S332" s="222">
        <v>86865.37000000001</v>
      </c>
      <c r="T332" s="223">
        <v>14816.92</v>
      </c>
      <c r="U332" s="223">
        <v>400.72</v>
      </c>
      <c r="V332" s="223">
        <v>1125.2</v>
      </c>
      <c r="W332" s="223">
        <v>0</v>
      </c>
      <c r="X332" s="224">
        <f>I332*Config!F$40</f>
        <v>0</v>
      </c>
      <c r="Y332" s="224">
        <f>J332*Config!G$40</f>
        <v>0</v>
      </c>
      <c r="Z332" s="224">
        <f>K332*Config!H$40</f>
        <v>0</v>
      </c>
      <c r="AA332" s="224">
        <f>L332*Config!I$40</f>
        <v>0</v>
      </c>
      <c r="AB332" s="224">
        <f>M332*Config!J$40</f>
        <v>0</v>
      </c>
      <c r="AC332" s="224">
        <f>N332*Config!K$40</f>
        <v>0</v>
      </c>
      <c r="AD332" s="224">
        <f>O332*Config!L$40</f>
        <v>0</v>
      </c>
      <c r="AE332" s="224">
        <f>P332*Config!M$40</f>
        <v>0</v>
      </c>
      <c r="AF332" s="224">
        <f>Q332*Config!N$40</f>
        <v>0</v>
      </c>
      <c r="AG332" s="225">
        <f>R332*Config!O$40</f>
        <v>0</v>
      </c>
      <c r="AH332" s="226">
        <f t="shared" si="37"/>
        <v>0</v>
      </c>
      <c r="AI332" s="220">
        <f t="shared" si="38"/>
        <v>0</v>
      </c>
      <c r="AJ332" s="224">
        <f t="shared" si="39"/>
        <v>0</v>
      </c>
      <c r="AK332" s="225">
        <f t="shared" si="40"/>
        <v>0</v>
      </c>
      <c r="AL332" s="227" t="str">
        <f>IF(OR(SUM(X332:AG332)&lt;&gt;0,A332="EH"),INDEX(CASH!$B:$B,MATCH(A332,CASH!$A:$A,0)),"")</f>
        <v/>
      </c>
      <c r="AM332" s="230">
        <v>1500</v>
      </c>
      <c r="AN332" s="228">
        <f t="shared" si="41"/>
        <v>0.92229427226873739</v>
      </c>
      <c r="AO332" s="122" t="str">
        <f>IF(ISERROR(VLOOKUP(A332,Config!$A$12:$A$32,1,FALSE)),LEFT(A332,2),"PRL")</f>
        <v>TS</v>
      </c>
      <c r="AP332" s="122" t="str">
        <f t="shared" si="42"/>
        <v>TS029s</v>
      </c>
      <c r="AQ332" s="163" t="s">
        <v>882</v>
      </c>
      <c r="AR332" s="229" t="s">
        <v>781</v>
      </c>
      <c r="AS332" s="367" t="str">
        <f>IF(ISERROR(VLOOKUP($A332,'RAB Cat Lookup'!$B$4:$E$351,2,FALSE))=TRUE,"Unallocated",VLOOKUP($A332,'RAB Cat Lookup'!$B$4:$E$351,2,FALSE))</f>
        <v>Std</v>
      </c>
      <c r="AT332" s="367" t="str">
        <f>IF(ISERROR(VLOOKUP($A332,'RAB Cat Lookup'!$B$4:$E$351,4,FALSE))=TRUE,"Unallocated",VLOOKUP($A332,'RAB Cat Lookup'!$B$4:$E$351,4,FALSE))</f>
        <v>Substations</v>
      </c>
      <c r="AU332" s="121" t="str">
        <f t="shared" si="43"/>
        <v/>
      </c>
    </row>
    <row r="333" spans="1:47" x14ac:dyDescent="0.25">
      <c r="A333" s="217" t="s">
        <v>32</v>
      </c>
      <c r="B333" s="217" t="s">
        <v>243</v>
      </c>
      <c r="C333" s="123" t="s">
        <v>512</v>
      </c>
      <c r="D333" s="218">
        <f>S333/Config!A$40</f>
        <v>149721.7765433359</v>
      </c>
      <c r="E333" s="219">
        <f>T333/Config!B$40</f>
        <v>241168.4601201562</v>
      </c>
      <c r="F333" s="219">
        <f>U333/Config!C$40</f>
        <v>3615.9150499999996</v>
      </c>
      <c r="G333" s="219">
        <f>V333/Config!D$40</f>
        <v>3991.5754999999995</v>
      </c>
      <c r="H333" s="219">
        <f>W333/Config!E$40</f>
        <v>646105.78</v>
      </c>
      <c r="I333" s="220">
        <v>100000</v>
      </c>
      <c r="J333" s="220">
        <v>100000</v>
      </c>
      <c r="K333" s="220">
        <v>100000</v>
      </c>
      <c r="L333" s="220">
        <v>100000</v>
      </c>
      <c r="M333" s="220">
        <v>100000</v>
      </c>
      <c r="N333" s="220">
        <v>100000</v>
      </c>
      <c r="O333" s="220">
        <v>100000</v>
      </c>
      <c r="P333" s="220">
        <v>100000</v>
      </c>
      <c r="Q333" s="220">
        <v>100000</v>
      </c>
      <c r="R333" s="221">
        <v>100000</v>
      </c>
      <c r="S333" s="222">
        <v>135640.54</v>
      </c>
      <c r="T333" s="223">
        <v>223948.88999999998</v>
      </c>
      <c r="U333" s="223">
        <v>3441.68</v>
      </c>
      <c r="V333" s="223">
        <v>3894.22</v>
      </c>
      <c r="W333" s="223">
        <v>646105.78</v>
      </c>
      <c r="X333" s="224">
        <f>I333*Config!F$40</f>
        <v>102499.99999999999</v>
      </c>
      <c r="Y333" s="224">
        <f>J333*Config!G$40</f>
        <v>105062.49999999999</v>
      </c>
      <c r="Z333" s="224">
        <f>K333*Config!H$40</f>
        <v>107689.06249999999</v>
      </c>
      <c r="AA333" s="224">
        <f>L333*Config!I$40</f>
        <v>110381.28906249997</v>
      </c>
      <c r="AB333" s="224">
        <f>M333*Config!J$40</f>
        <v>113140.82128906247</v>
      </c>
      <c r="AC333" s="224">
        <f>N333*Config!K$40</f>
        <v>115969.34182128902</v>
      </c>
      <c r="AD333" s="224">
        <f>O333*Config!L$40</f>
        <v>118868.57536682126</v>
      </c>
      <c r="AE333" s="224">
        <f>P333*Config!M$40</f>
        <v>121840.28975099177</v>
      </c>
      <c r="AF333" s="224">
        <f>Q333*Config!N$40</f>
        <v>124886.29699476654</v>
      </c>
      <c r="AG333" s="225">
        <f>R333*Config!O$40</f>
        <v>128008.4544196357</v>
      </c>
      <c r="AH333" s="226">
        <f t="shared" si="37"/>
        <v>500000</v>
      </c>
      <c r="AI333" s="220">
        <f t="shared" si="38"/>
        <v>1000000</v>
      </c>
      <c r="AJ333" s="224">
        <f t="shared" si="39"/>
        <v>538773.67285156238</v>
      </c>
      <c r="AK333" s="225">
        <f t="shared" si="40"/>
        <v>1148346.6312050666</v>
      </c>
      <c r="AL333" s="227">
        <f>IF(OR(SUM(X333:AG333)&lt;&gt;0,A333="EH"),INDEX(CASH!$B:$B,MATCH(A333,CASH!$A:$A,0)),"")</f>
        <v>230</v>
      </c>
      <c r="AM333" s="122">
        <f>AL333*VLOOKUP(C333,Config!$A$3:$C$9,3,FALSE)</f>
        <v>3450</v>
      </c>
      <c r="AN333" s="228">
        <f t="shared" si="41"/>
        <v>0.50978789955113346</v>
      </c>
      <c r="AO333" s="122" t="str">
        <f>IF(ISERROR(VLOOKUP(A333,Config!$A$12:$A$32,1,FALSE)),LEFT(A333,2),"PRL")</f>
        <v>TS</v>
      </c>
      <c r="AP333" s="122" t="str">
        <f t="shared" si="42"/>
        <v>TS031s</v>
      </c>
      <c r="AQ333" s="163" t="s">
        <v>882</v>
      </c>
      <c r="AR333" s="229" t="s">
        <v>781</v>
      </c>
      <c r="AS333" s="367" t="str">
        <f>IF(ISERROR(VLOOKUP($A333,'RAB Cat Lookup'!$B$4:$E$351,2,FALSE))=TRUE,"Unallocated",VLOOKUP($A333,'RAB Cat Lookup'!$B$4:$E$351,2,FALSE))</f>
        <v>Std</v>
      </c>
      <c r="AT333" s="367" t="str">
        <f>IF(ISERROR(VLOOKUP($A333,'RAB Cat Lookup'!$B$4:$E$351,4,FALSE))=TRUE,"Unallocated",VLOOKUP($A333,'RAB Cat Lookup'!$B$4:$E$351,4,FALSE))</f>
        <v>Substations</v>
      </c>
      <c r="AU333" s="121" t="str">
        <f t="shared" si="43"/>
        <v/>
      </c>
    </row>
    <row r="334" spans="1:47" x14ac:dyDescent="0.25">
      <c r="A334" s="217" t="s">
        <v>33</v>
      </c>
      <c r="B334" s="217" t="s">
        <v>244</v>
      </c>
      <c r="C334" s="123" t="s">
        <v>512</v>
      </c>
      <c r="D334" s="218">
        <f>S334/Config!A$40</f>
        <v>2584854.3885275382</v>
      </c>
      <c r="E334" s="219">
        <f>T334/Config!B$40</f>
        <v>46442.125089531241</v>
      </c>
      <c r="F334" s="219">
        <f>U334/Config!C$40</f>
        <v>269107.06648749992</v>
      </c>
      <c r="G334" s="219">
        <f>V334/Config!D$40</f>
        <v>3819.2012499999996</v>
      </c>
      <c r="H334" s="219">
        <f>W334/Config!E$40</f>
        <v>0</v>
      </c>
      <c r="I334" s="220">
        <v>150000</v>
      </c>
      <c r="J334" s="220">
        <v>150000</v>
      </c>
      <c r="K334" s="220">
        <v>150000</v>
      </c>
      <c r="L334" s="220">
        <v>0</v>
      </c>
      <c r="M334" s="220">
        <v>0</v>
      </c>
      <c r="N334" s="220">
        <v>0</v>
      </c>
      <c r="O334" s="220">
        <v>0</v>
      </c>
      <c r="P334" s="220">
        <v>0</v>
      </c>
      <c r="Q334" s="220">
        <v>0</v>
      </c>
      <c r="R334" s="221">
        <v>0</v>
      </c>
      <c r="S334" s="222">
        <v>2341750.5</v>
      </c>
      <c r="T334" s="223">
        <v>43126.13</v>
      </c>
      <c r="U334" s="223">
        <v>256139.97999999995</v>
      </c>
      <c r="V334" s="223">
        <v>3726.05</v>
      </c>
      <c r="W334" s="223">
        <v>0</v>
      </c>
      <c r="X334" s="224">
        <f>I334*Config!F$40</f>
        <v>153750</v>
      </c>
      <c r="Y334" s="224">
        <f>J334*Config!G$40</f>
        <v>157593.75</v>
      </c>
      <c r="Z334" s="224">
        <f>K334*Config!H$40</f>
        <v>161533.59374999997</v>
      </c>
      <c r="AA334" s="224">
        <f>L334*Config!I$40</f>
        <v>0</v>
      </c>
      <c r="AB334" s="224">
        <f>M334*Config!J$40</f>
        <v>0</v>
      </c>
      <c r="AC334" s="224">
        <f>N334*Config!K$40</f>
        <v>0</v>
      </c>
      <c r="AD334" s="224">
        <f>O334*Config!L$40</f>
        <v>0</v>
      </c>
      <c r="AE334" s="224">
        <f>P334*Config!M$40</f>
        <v>0</v>
      </c>
      <c r="AF334" s="224">
        <f>Q334*Config!N$40</f>
        <v>0</v>
      </c>
      <c r="AG334" s="225">
        <f>R334*Config!O$40</f>
        <v>0</v>
      </c>
      <c r="AH334" s="226">
        <f t="shared" si="37"/>
        <v>450000</v>
      </c>
      <c r="AI334" s="220">
        <f t="shared" si="38"/>
        <v>450000</v>
      </c>
      <c r="AJ334" s="224">
        <f t="shared" si="39"/>
        <v>472877.34375</v>
      </c>
      <c r="AK334" s="225">
        <f t="shared" si="40"/>
        <v>472877.34375</v>
      </c>
      <c r="AL334" s="227">
        <f>IF(OR(SUM(X334:AG334)&lt;&gt;0,A334="EH"),INDEX(CASH!$B:$B,MATCH(A334,CASH!$A:$A,0)),"")</f>
        <v>150</v>
      </c>
      <c r="AM334" s="122">
        <f>AL334*VLOOKUP(C334,Config!$A$3:$C$9,3,FALSE)</f>
        <v>2250</v>
      </c>
      <c r="AN334" s="228">
        <f t="shared" si="41"/>
        <v>0.70421301635901934</v>
      </c>
      <c r="AO334" s="122" t="str">
        <f>IF(ISERROR(VLOOKUP(A334,Config!$A$12:$A$32,1,FALSE)),LEFT(A334,2),"PRL")</f>
        <v>TS</v>
      </c>
      <c r="AP334" s="122" t="str">
        <f t="shared" si="42"/>
        <v>TS032s</v>
      </c>
      <c r="AQ334" s="163" t="s">
        <v>882</v>
      </c>
      <c r="AR334" s="229" t="s">
        <v>781</v>
      </c>
      <c r="AS334" s="367" t="str">
        <f>IF(ISERROR(VLOOKUP($A334,'RAB Cat Lookup'!$B$4:$E$351,2,FALSE))=TRUE,"Unallocated",VLOOKUP($A334,'RAB Cat Lookup'!$B$4:$E$351,2,FALSE))</f>
        <v>Std</v>
      </c>
      <c r="AT334" s="367" t="str">
        <f>IF(ISERROR(VLOOKUP($A334,'RAB Cat Lookup'!$B$4:$E$351,4,FALSE))=TRUE,"Unallocated",VLOOKUP($A334,'RAB Cat Lookup'!$B$4:$E$351,4,FALSE))</f>
        <v>Substations</v>
      </c>
      <c r="AU334" s="121" t="str">
        <f t="shared" si="43"/>
        <v/>
      </c>
    </row>
    <row r="335" spans="1:47" x14ac:dyDescent="0.25">
      <c r="A335" s="217" t="s">
        <v>35</v>
      </c>
      <c r="B335" s="217" t="s">
        <v>245</v>
      </c>
      <c r="C335" s="123" t="s">
        <v>512</v>
      </c>
      <c r="D335" s="218">
        <f>S335/Config!A$40</f>
        <v>770042.40132109751</v>
      </c>
      <c r="E335" s="219">
        <f>T335/Config!B$40</f>
        <v>693600.23539328121</v>
      </c>
      <c r="F335" s="219">
        <f>U335/Config!C$40</f>
        <v>318122.23182500002</v>
      </c>
      <c r="G335" s="219">
        <f>V335/Config!D$40</f>
        <v>584229.8997500001</v>
      </c>
      <c r="H335" s="219">
        <f>W335/Config!E$40</f>
        <v>191793</v>
      </c>
      <c r="I335" s="220">
        <v>200000</v>
      </c>
      <c r="J335" s="220">
        <v>200000</v>
      </c>
      <c r="K335" s="220">
        <v>200000</v>
      </c>
      <c r="L335" s="220">
        <v>200000</v>
      </c>
      <c r="M335" s="220">
        <v>200000</v>
      </c>
      <c r="N335" s="220">
        <v>200000</v>
      </c>
      <c r="O335" s="220">
        <v>200000</v>
      </c>
      <c r="P335" s="220">
        <v>200000</v>
      </c>
      <c r="Q335" s="220">
        <v>200000</v>
      </c>
      <c r="R335" s="221">
        <v>200000</v>
      </c>
      <c r="S335" s="222">
        <v>697620.41</v>
      </c>
      <c r="T335" s="223">
        <v>644076.77</v>
      </c>
      <c r="U335" s="223">
        <v>302793.32</v>
      </c>
      <c r="V335" s="223">
        <v>569980.39000000013</v>
      </c>
      <c r="W335" s="223">
        <v>191793</v>
      </c>
      <c r="X335" s="224">
        <f>I335*Config!F$40</f>
        <v>204999.99999999997</v>
      </c>
      <c r="Y335" s="224">
        <f>J335*Config!G$40</f>
        <v>210124.99999999997</v>
      </c>
      <c r="Z335" s="224">
        <f>K335*Config!H$40</f>
        <v>215378.12499999997</v>
      </c>
      <c r="AA335" s="224">
        <f>L335*Config!I$40</f>
        <v>220762.57812499994</v>
      </c>
      <c r="AB335" s="224">
        <f>M335*Config!J$40</f>
        <v>226281.64257812494</v>
      </c>
      <c r="AC335" s="224">
        <f>N335*Config!K$40</f>
        <v>231938.68364257805</v>
      </c>
      <c r="AD335" s="224">
        <f>O335*Config!L$40</f>
        <v>237737.15073364251</v>
      </c>
      <c r="AE335" s="224">
        <f>P335*Config!M$40</f>
        <v>243680.57950198354</v>
      </c>
      <c r="AF335" s="224">
        <f>Q335*Config!N$40</f>
        <v>249772.59398953308</v>
      </c>
      <c r="AG335" s="225">
        <f>R335*Config!O$40</f>
        <v>256016.9088392714</v>
      </c>
      <c r="AH335" s="226">
        <f t="shared" si="37"/>
        <v>1000000</v>
      </c>
      <c r="AI335" s="220">
        <f t="shared" si="38"/>
        <v>2000000</v>
      </c>
      <c r="AJ335" s="224">
        <f t="shared" si="39"/>
        <v>1077547.3457031248</v>
      </c>
      <c r="AK335" s="225">
        <f t="shared" si="40"/>
        <v>2296693.2624101331</v>
      </c>
      <c r="AL335" s="227">
        <f>IF(OR(SUM(X335:AG335)&lt;&gt;0,A335="EH"),INDEX(CASH!$B:$B,MATCH(A335,CASH!$A:$A,0)),"")</f>
        <v>160</v>
      </c>
      <c r="AM335" s="122">
        <f>AL335*VLOOKUP(C335,Config!$A$3:$C$9,3,FALSE)</f>
        <v>2400</v>
      </c>
      <c r="AN335" s="228">
        <f t="shared" si="41"/>
        <v>0.69318625244447352</v>
      </c>
      <c r="AO335" s="122" t="str">
        <f>IF(ISERROR(VLOOKUP(A335,Config!$A$12:$A$32,1,FALSE)),LEFT(A335,2),"PRL")</f>
        <v>TS</v>
      </c>
      <c r="AP335" s="122" t="str">
        <f t="shared" si="42"/>
        <v>TS033s</v>
      </c>
      <c r="AQ335" s="163" t="s">
        <v>882</v>
      </c>
      <c r="AR335" s="229" t="s">
        <v>781</v>
      </c>
      <c r="AS335" s="367" t="str">
        <f>IF(ISERROR(VLOOKUP($A335,'RAB Cat Lookup'!$B$4:$E$351,2,FALSE))=TRUE,"Unallocated",VLOOKUP($A335,'RAB Cat Lookup'!$B$4:$E$351,2,FALSE))</f>
        <v>Std</v>
      </c>
      <c r="AT335" s="367" t="str">
        <f>IF(ISERROR(VLOOKUP($A335,'RAB Cat Lookup'!$B$4:$E$351,4,FALSE))=TRUE,"Unallocated",VLOOKUP($A335,'RAB Cat Lookup'!$B$4:$E$351,4,FALSE))</f>
        <v>Substations</v>
      </c>
      <c r="AU335" s="121" t="str">
        <f t="shared" si="43"/>
        <v/>
      </c>
    </row>
    <row r="336" spans="1:47" x14ac:dyDescent="0.25">
      <c r="A336" s="217" t="s">
        <v>36</v>
      </c>
      <c r="B336" s="217" t="s">
        <v>246</v>
      </c>
      <c r="C336" s="123" t="s">
        <v>512</v>
      </c>
      <c r="D336" s="218">
        <f>S336/Config!A$40</f>
        <v>447990.35392232414</v>
      </c>
      <c r="E336" s="219">
        <f>T336/Config!B$40</f>
        <v>358580.22962796869</v>
      </c>
      <c r="F336" s="219">
        <f>U336/Config!C$40</f>
        <v>148722.92388749996</v>
      </c>
      <c r="G336" s="219">
        <f>V336/Config!D$40</f>
        <v>8132.2679999999991</v>
      </c>
      <c r="H336" s="219">
        <f>W336/Config!E$40</f>
        <v>152066.07999999999</v>
      </c>
      <c r="I336" s="220">
        <v>160000</v>
      </c>
      <c r="J336" s="220">
        <v>160000</v>
      </c>
      <c r="K336" s="220">
        <v>160000</v>
      </c>
      <c r="L336" s="220">
        <v>160000</v>
      </c>
      <c r="M336" s="220">
        <v>160000</v>
      </c>
      <c r="N336" s="220">
        <v>160000</v>
      </c>
      <c r="O336" s="220">
        <v>160000</v>
      </c>
      <c r="P336" s="220">
        <v>160000</v>
      </c>
      <c r="Q336" s="220">
        <v>160000</v>
      </c>
      <c r="R336" s="221">
        <v>160000</v>
      </c>
      <c r="S336" s="222">
        <v>405857.15</v>
      </c>
      <c r="T336" s="223">
        <v>332977.39</v>
      </c>
      <c r="U336" s="223">
        <v>141556.61999999997</v>
      </c>
      <c r="V336" s="223">
        <v>7933.92</v>
      </c>
      <c r="W336" s="223">
        <v>152066.07999999999</v>
      </c>
      <c r="X336" s="224">
        <f>I336*Config!F$40</f>
        <v>164000</v>
      </c>
      <c r="Y336" s="224">
        <f>J336*Config!G$40</f>
        <v>168100</v>
      </c>
      <c r="Z336" s="224">
        <f>K336*Config!H$40</f>
        <v>172302.49999999997</v>
      </c>
      <c r="AA336" s="224">
        <f>L336*Config!I$40</f>
        <v>176610.06249999997</v>
      </c>
      <c r="AB336" s="224">
        <f>M336*Config!J$40</f>
        <v>181025.31406249994</v>
      </c>
      <c r="AC336" s="224">
        <f>N336*Config!K$40</f>
        <v>185550.94691406243</v>
      </c>
      <c r="AD336" s="224">
        <f>O336*Config!L$40</f>
        <v>190189.72058691399</v>
      </c>
      <c r="AE336" s="224">
        <f>P336*Config!M$40</f>
        <v>194944.46360158685</v>
      </c>
      <c r="AF336" s="224">
        <f>Q336*Config!N$40</f>
        <v>199818.07519162647</v>
      </c>
      <c r="AG336" s="225">
        <f>R336*Config!O$40</f>
        <v>204813.52707141713</v>
      </c>
      <c r="AH336" s="226">
        <f t="shared" si="37"/>
        <v>800000</v>
      </c>
      <c r="AI336" s="220">
        <f t="shared" si="38"/>
        <v>1600000</v>
      </c>
      <c r="AJ336" s="224">
        <f t="shared" si="39"/>
        <v>862037.87656249991</v>
      </c>
      <c r="AK336" s="225">
        <f t="shared" si="40"/>
        <v>1837354.6099281069</v>
      </c>
      <c r="AL336" s="227">
        <f>IF(OR(SUM(X336:AG336)&lt;&gt;0,A336="EH"),INDEX(CASH!$B:$B,MATCH(A336,CASH!$A:$A,0)),"")</f>
        <v>120</v>
      </c>
      <c r="AM336" s="122">
        <f>AL336*VLOOKUP(C336,Config!$A$3:$C$9,3,FALSE)</f>
        <v>1800</v>
      </c>
      <c r="AN336" s="228">
        <f t="shared" si="41"/>
        <v>0.81856625251358184</v>
      </c>
      <c r="AO336" s="122" t="str">
        <f>IF(ISERROR(VLOOKUP(A336,Config!$A$12:$A$32,1,FALSE)),LEFT(A336,2),"PRL")</f>
        <v>TS</v>
      </c>
      <c r="AP336" s="122" t="str">
        <f t="shared" si="42"/>
        <v>TS034s</v>
      </c>
      <c r="AQ336" s="163" t="s">
        <v>882</v>
      </c>
      <c r="AR336" s="229" t="s">
        <v>781</v>
      </c>
      <c r="AS336" s="367" t="str">
        <f>IF(ISERROR(VLOOKUP($A336,'RAB Cat Lookup'!$B$4:$E$351,2,FALSE))=TRUE,"Unallocated",VLOOKUP($A336,'RAB Cat Lookup'!$B$4:$E$351,2,FALSE))</f>
        <v>Std</v>
      </c>
      <c r="AT336" s="367" t="str">
        <f>IF(ISERROR(VLOOKUP($A336,'RAB Cat Lookup'!$B$4:$E$351,4,FALSE))=TRUE,"Unallocated",VLOOKUP($A336,'RAB Cat Lookup'!$B$4:$E$351,4,FALSE))</f>
        <v>Substations</v>
      </c>
      <c r="AU336" s="121" t="str">
        <f t="shared" si="43"/>
        <v/>
      </c>
    </row>
    <row r="337" spans="1:47" x14ac:dyDescent="0.25">
      <c r="A337" s="217" t="s">
        <v>37</v>
      </c>
      <c r="B337" s="217" t="s">
        <v>247</v>
      </c>
      <c r="C337" s="123" t="s">
        <v>512</v>
      </c>
      <c r="D337" s="218">
        <f>S337/Config!A$40</f>
        <v>589858.33617692953</v>
      </c>
      <c r="E337" s="219">
        <f>T337/Config!B$40</f>
        <v>564481.18945156236</v>
      </c>
      <c r="F337" s="219">
        <f>U337/Config!C$40</f>
        <v>19831.229781249978</v>
      </c>
      <c r="G337" s="219">
        <f>V337/Config!D$40</f>
        <v>11680.694999999998</v>
      </c>
      <c r="H337" s="219">
        <f>W337/Config!E$40</f>
        <v>198616</v>
      </c>
      <c r="I337" s="220">
        <v>70000</v>
      </c>
      <c r="J337" s="220">
        <v>70000</v>
      </c>
      <c r="K337" s="220">
        <v>70000</v>
      </c>
      <c r="L337" s="220">
        <v>70000</v>
      </c>
      <c r="M337" s="220">
        <v>70000</v>
      </c>
      <c r="N337" s="220">
        <v>70000</v>
      </c>
      <c r="O337" s="220">
        <v>70000</v>
      </c>
      <c r="P337" s="220">
        <v>70000</v>
      </c>
      <c r="Q337" s="220">
        <v>70000</v>
      </c>
      <c r="R337" s="221">
        <v>70000</v>
      </c>
      <c r="S337" s="222">
        <v>534382.54</v>
      </c>
      <c r="T337" s="223">
        <v>524176.89999999997</v>
      </c>
      <c r="U337" s="223">
        <v>18875.64999999998</v>
      </c>
      <c r="V337" s="223">
        <v>11395.8</v>
      </c>
      <c r="W337" s="223">
        <v>198616</v>
      </c>
      <c r="X337" s="224">
        <f>I337*Config!F$40</f>
        <v>71750</v>
      </c>
      <c r="Y337" s="224">
        <f>J337*Config!G$40</f>
        <v>73543.75</v>
      </c>
      <c r="Z337" s="224">
        <f>K337*Config!H$40</f>
        <v>75382.343749999985</v>
      </c>
      <c r="AA337" s="224">
        <f>L337*Config!I$40</f>
        <v>77266.902343749985</v>
      </c>
      <c r="AB337" s="224">
        <f>M337*Config!J$40</f>
        <v>79198.574902343724</v>
      </c>
      <c r="AC337" s="224">
        <f>N337*Config!K$40</f>
        <v>81178.539274902316</v>
      </c>
      <c r="AD337" s="224">
        <f>O337*Config!L$40</f>
        <v>83208.002756774877</v>
      </c>
      <c r="AE337" s="224">
        <f>P337*Config!M$40</f>
        <v>85288.202825694243</v>
      </c>
      <c r="AF337" s="224">
        <f>Q337*Config!N$40</f>
        <v>87420.407896336576</v>
      </c>
      <c r="AG337" s="225">
        <f>R337*Config!O$40</f>
        <v>89605.918093745</v>
      </c>
      <c r="AH337" s="226">
        <f t="shared" si="37"/>
        <v>350000</v>
      </c>
      <c r="AI337" s="220">
        <f t="shared" si="38"/>
        <v>700000</v>
      </c>
      <c r="AJ337" s="224">
        <f t="shared" si="39"/>
        <v>377141.57099609374</v>
      </c>
      <c r="AK337" s="225">
        <f t="shared" si="40"/>
        <v>803842.64184354676</v>
      </c>
      <c r="AL337" s="227">
        <f>IF(OR(SUM(X337:AG337)&lt;&gt;0,A337="EH"),INDEX(CASH!$B:$B,MATCH(A337,CASH!$A:$A,0)),"")</f>
        <v>110</v>
      </c>
      <c r="AM337" s="122">
        <f>AL337*VLOOKUP(C337,Config!$A$3:$C$9,3,FALSE)</f>
        <v>1650</v>
      </c>
      <c r="AN337" s="228">
        <f t="shared" si="41"/>
        <v>0.89013101468096512</v>
      </c>
      <c r="AO337" s="122" t="str">
        <f>IF(ISERROR(VLOOKUP(A337,Config!$A$12:$A$32,1,FALSE)),LEFT(A337,2),"PRL")</f>
        <v>TS</v>
      </c>
      <c r="AP337" s="122" t="str">
        <f t="shared" si="42"/>
        <v>TS035s</v>
      </c>
      <c r="AQ337" s="163" t="s">
        <v>882</v>
      </c>
      <c r="AR337" s="229" t="s">
        <v>781</v>
      </c>
      <c r="AS337" s="367" t="str">
        <f>IF(ISERROR(VLOOKUP($A337,'RAB Cat Lookup'!$B$4:$E$351,2,FALSE))=TRUE,"Unallocated",VLOOKUP($A337,'RAB Cat Lookup'!$B$4:$E$351,2,FALSE))</f>
        <v>Std</v>
      </c>
      <c r="AT337" s="367" t="str">
        <f>IF(ISERROR(VLOOKUP($A337,'RAB Cat Lookup'!$B$4:$E$351,4,FALSE))=TRUE,"Unallocated",VLOOKUP($A337,'RAB Cat Lookup'!$B$4:$E$351,4,FALSE))</f>
        <v>Substations</v>
      </c>
      <c r="AU337" s="121" t="str">
        <f t="shared" si="43"/>
        <v/>
      </c>
    </row>
    <row r="338" spans="1:47" x14ac:dyDescent="0.25">
      <c r="A338" s="217" t="s">
        <v>12</v>
      </c>
      <c r="B338" s="217" t="s">
        <v>226</v>
      </c>
      <c r="C338" s="123" t="s">
        <v>512</v>
      </c>
      <c r="D338" s="218">
        <f>S338/Config!A$40</f>
        <v>1919878.9470307692</v>
      </c>
      <c r="E338" s="219">
        <f>T338/Config!B$40</f>
        <v>1501035.940373281</v>
      </c>
      <c r="F338" s="219">
        <f>U338/Config!C$40</f>
        <v>2046544.9123187489</v>
      </c>
      <c r="G338" s="219">
        <f>V338/Config!D$40</f>
        <v>2481136.2585000037</v>
      </c>
      <c r="H338" s="219">
        <f>W338/Config!E$40</f>
        <v>755210</v>
      </c>
      <c r="I338" s="220">
        <v>340000</v>
      </c>
      <c r="J338" s="220">
        <v>408000</v>
      </c>
      <c r="K338" s="220">
        <v>0</v>
      </c>
      <c r="L338" s="220">
        <v>0</v>
      </c>
      <c r="M338" s="220">
        <v>0</v>
      </c>
      <c r="N338" s="220">
        <v>0</v>
      </c>
      <c r="O338" s="220">
        <v>0</v>
      </c>
      <c r="P338" s="220">
        <v>0</v>
      </c>
      <c r="Q338" s="220">
        <v>0</v>
      </c>
      <c r="R338" s="221">
        <v>0</v>
      </c>
      <c r="S338" s="222">
        <v>1739315.57</v>
      </c>
      <c r="T338" s="223">
        <v>1393861.09</v>
      </c>
      <c r="U338" s="223">
        <v>1947930.909999999</v>
      </c>
      <c r="V338" s="223">
        <v>2420620.7400000039</v>
      </c>
      <c r="W338" s="223">
        <v>755210</v>
      </c>
      <c r="X338" s="224">
        <f>I338*Config!F$40</f>
        <v>348499.99999999994</v>
      </c>
      <c r="Y338" s="224">
        <f>J338*Config!G$40</f>
        <v>428654.99999999994</v>
      </c>
      <c r="Z338" s="224">
        <f>K338*Config!H$40</f>
        <v>0</v>
      </c>
      <c r="AA338" s="224">
        <f>L338*Config!I$40</f>
        <v>0</v>
      </c>
      <c r="AB338" s="224">
        <f>M338*Config!J$40</f>
        <v>0</v>
      </c>
      <c r="AC338" s="224">
        <f>N338*Config!K$40</f>
        <v>0</v>
      </c>
      <c r="AD338" s="224">
        <f>O338*Config!L$40</f>
        <v>0</v>
      </c>
      <c r="AE338" s="224">
        <f>P338*Config!M$40</f>
        <v>0</v>
      </c>
      <c r="AF338" s="224">
        <f>Q338*Config!N$40</f>
        <v>0</v>
      </c>
      <c r="AG338" s="225">
        <f>R338*Config!O$40</f>
        <v>0</v>
      </c>
      <c r="AH338" s="226">
        <f t="shared" si="37"/>
        <v>748000</v>
      </c>
      <c r="AI338" s="220">
        <f t="shared" si="38"/>
        <v>748000</v>
      </c>
      <c r="AJ338" s="224">
        <f t="shared" si="39"/>
        <v>777154.99999999988</v>
      </c>
      <c r="AK338" s="225">
        <f t="shared" si="40"/>
        <v>777154.99999999988</v>
      </c>
      <c r="AL338" s="227">
        <f>IF(OR(SUM(X338:AG338)&lt;&gt;0,A338="EH"),INDEX(CASH!$B:$B,MATCH(A338,CASH!$A:$A,0)),"")</f>
        <v>370</v>
      </c>
      <c r="AM338" s="122">
        <f>AL338*VLOOKUP(C338,Config!$A$3:$C$9,3,FALSE)</f>
        <v>5550</v>
      </c>
      <c r="AN338" s="228">
        <f t="shared" si="41"/>
        <v>1.9389197488630137E-2</v>
      </c>
      <c r="AO338" s="122" t="str">
        <f>IF(ISERROR(VLOOKUP(A338,Config!$A$12:$A$32,1,FALSE)),LEFT(A338,2),"PRL")</f>
        <v>TS</v>
      </c>
      <c r="AP338" s="122" t="str">
        <f t="shared" si="42"/>
        <v>TS036s</v>
      </c>
      <c r="AQ338" s="163" t="s">
        <v>882</v>
      </c>
      <c r="AR338" s="229" t="s">
        <v>781</v>
      </c>
      <c r="AS338" s="367" t="str">
        <f>IF(ISERROR(VLOOKUP($A338,'RAB Cat Lookup'!$B$4:$E$351,2,FALSE))=TRUE,"Unallocated",VLOOKUP($A338,'RAB Cat Lookup'!$B$4:$E$351,2,FALSE))</f>
        <v>Std</v>
      </c>
      <c r="AT338" s="367" t="str">
        <f>IF(ISERROR(VLOOKUP($A338,'RAB Cat Lookup'!$B$4:$E$351,4,FALSE))=TRUE,"Unallocated",VLOOKUP($A338,'RAB Cat Lookup'!$B$4:$E$351,4,FALSE))</f>
        <v>Substations</v>
      </c>
      <c r="AU338" s="121" t="str">
        <f t="shared" si="43"/>
        <v/>
      </c>
    </row>
    <row r="339" spans="1:47" x14ac:dyDescent="0.25">
      <c r="A339" s="217" t="s">
        <v>496</v>
      </c>
      <c r="B339" s="217" t="s">
        <v>583</v>
      </c>
      <c r="C339" s="123" t="s">
        <v>512</v>
      </c>
      <c r="D339" s="218">
        <f>S339/Config!A$40</f>
        <v>-60.709708984374984</v>
      </c>
      <c r="E339" s="219">
        <f>T339/Config!B$40</f>
        <v>0</v>
      </c>
      <c r="F339" s="219">
        <f>U339/Config!C$40</f>
        <v>0</v>
      </c>
      <c r="G339" s="219">
        <f>V339/Config!D$40</f>
        <v>0</v>
      </c>
      <c r="H339" s="219">
        <f>W339/Config!E$40</f>
        <v>0</v>
      </c>
      <c r="I339" s="220">
        <v>0</v>
      </c>
      <c r="J339" s="220">
        <v>0</v>
      </c>
      <c r="K339" s="220">
        <v>0</v>
      </c>
      <c r="L339" s="220">
        <v>0</v>
      </c>
      <c r="M339" s="220">
        <v>0</v>
      </c>
      <c r="N339" s="220">
        <v>0</v>
      </c>
      <c r="O339" s="220">
        <v>0</v>
      </c>
      <c r="P339" s="220">
        <v>0</v>
      </c>
      <c r="Q339" s="220">
        <v>0</v>
      </c>
      <c r="R339" s="221">
        <v>0</v>
      </c>
      <c r="S339" s="222">
        <v>-55</v>
      </c>
      <c r="T339" s="223">
        <v>0</v>
      </c>
      <c r="U339" s="223">
        <v>0</v>
      </c>
      <c r="V339" s="223">
        <v>0</v>
      </c>
      <c r="W339" s="223">
        <v>0</v>
      </c>
      <c r="X339" s="224">
        <f>I339*Config!F$40</f>
        <v>0</v>
      </c>
      <c r="Y339" s="224">
        <f>J339*Config!G$40</f>
        <v>0</v>
      </c>
      <c r="Z339" s="224">
        <f>K339*Config!H$40</f>
        <v>0</v>
      </c>
      <c r="AA339" s="224">
        <f>L339*Config!I$40</f>
        <v>0</v>
      </c>
      <c r="AB339" s="224">
        <f>M339*Config!J$40</f>
        <v>0</v>
      </c>
      <c r="AC339" s="224">
        <f>N339*Config!K$40</f>
        <v>0</v>
      </c>
      <c r="AD339" s="224">
        <f>O339*Config!L$40</f>
        <v>0</v>
      </c>
      <c r="AE339" s="224">
        <f>P339*Config!M$40</f>
        <v>0</v>
      </c>
      <c r="AF339" s="224">
        <f>Q339*Config!N$40</f>
        <v>0</v>
      </c>
      <c r="AG339" s="225">
        <f>R339*Config!O$40</f>
        <v>0</v>
      </c>
      <c r="AH339" s="226">
        <f t="shared" si="37"/>
        <v>0</v>
      </c>
      <c r="AI339" s="220">
        <f t="shared" si="38"/>
        <v>0</v>
      </c>
      <c r="AJ339" s="224">
        <f t="shared" si="39"/>
        <v>0</v>
      </c>
      <c r="AK339" s="225">
        <f t="shared" si="40"/>
        <v>0</v>
      </c>
      <c r="AL339" s="227" t="str">
        <f>IF(OR(SUM(X339:AG339)&lt;&gt;0,A339="EH"),INDEX(CASH!$B:$B,MATCH(A339,CASH!$A:$A,0)),"")</f>
        <v/>
      </c>
      <c r="AM339" s="231">
        <v>4950</v>
      </c>
      <c r="AN339" s="228">
        <f t="shared" si="41"/>
        <v>0.12479849538211955</v>
      </c>
      <c r="AO339" s="122" t="str">
        <f>IF(ISERROR(VLOOKUP(A339,Config!$A$12:$A$32,1,FALSE)),LEFT(A339,2),"PRL")</f>
        <v>TS</v>
      </c>
      <c r="AP339" s="122" t="str">
        <f t="shared" si="42"/>
        <v>TS047s</v>
      </c>
      <c r="AQ339" s="163" t="s">
        <v>882</v>
      </c>
      <c r="AR339" s="229" t="s">
        <v>781</v>
      </c>
      <c r="AS339" s="367" t="str">
        <f>IF(ISERROR(VLOOKUP($A339,'RAB Cat Lookup'!$B$4:$E$351,2,FALSE))=TRUE,"Unallocated",VLOOKUP($A339,'RAB Cat Lookup'!$B$4:$E$351,2,FALSE))</f>
        <v>Unallocated</v>
      </c>
      <c r="AT339" s="367" t="str">
        <f>IF(ISERROR(VLOOKUP($A339,'RAB Cat Lookup'!$B$4:$E$351,4,FALSE))=TRUE,"Unallocated",VLOOKUP($A339,'RAB Cat Lookup'!$B$4:$E$351,4,FALSE))</f>
        <v>Unallocated</v>
      </c>
      <c r="AU339" s="121" t="str">
        <f t="shared" si="43"/>
        <v/>
      </c>
    </row>
    <row r="340" spans="1:47" x14ac:dyDescent="0.25">
      <c r="A340" s="217" t="s">
        <v>38</v>
      </c>
      <c r="B340" s="217" t="s">
        <v>472</v>
      </c>
      <c r="C340" s="123" t="s">
        <v>512</v>
      </c>
      <c r="D340" s="218">
        <f>S340/Config!A$40</f>
        <v>34064.250825519521</v>
      </c>
      <c r="E340" s="219">
        <f>T340/Config!B$40</f>
        <v>309.11068499999999</v>
      </c>
      <c r="F340" s="219">
        <f>U340/Config!C$40</f>
        <v>0</v>
      </c>
      <c r="G340" s="219">
        <f>V340/Config!D$40</f>
        <v>0</v>
      </c>
      <c r="H340" s="219">
        <f>W340/Config!E$40</f>
        <v>0</v>
      </c>
      <c r="I340" s="220">
        <v>0</v>
      </c>
      <c r="J340" s="220">
        <v>0</v>
      </c>
      <c r="K340" s="220">
        <v>0</v>
      </c>
      <c r="L340" s="220">
        <v>0</v>
      </c>
      <c r="M340" s="220">
        <v>0</v>
      </c>
      <c r="N340" s="220">
        <v>0</v>
      </c>
      <c r="O340" s="220">
        <v>0</v>
      </c>
      <c r="P340" s="220">
        <v>0</v>
      </c>
      <c r="Q340" s="220">
        <v>0</v>
      </c>
      <c r="R340" s="221">
        <v>0</v>
      </c>
      <c r="S340" s="222">
        <v>30860.53</v>
      </c>
      <c r="T340" s="223">
        <v>287.04000000000002</v>
      </c>
      <c r="U340" s="223">
        <v>0</v>
      </c>
      <c r="V340" s="223">
        <v>0</v>
      </c>
      <c r="W340" s="223">
        <v>0</v>
      </c>
      <c r="X340" s="224">
        <f>I340*Config!F$40</f>
        <v>0</v>
      </c>
      <c r="Y340" s="224">
        <f>J340*Config!G$40</f>
        <v>0</v>
      </c>
      <c r="Z340" s="224">
        <f>K340*Config!H$40</f>
        <v>0</v>
      </c>
      <c r="AA340" s="224">
        <f>L340*Config!I$40</f>
        <v>0</v>
      </c>
      <c r="AB340" s="224">
        <f>M340*Config!J$40</f>
        <v>0</v>
      </c>
      <c r="AC340" s="224">
        <f>N340*Config!K$40</f>
        <v>0</v>
      </c>
      <c r="AD340" s="224">
        <f>O340*Config!L$40</f>
        <v>0</v>
      </c>
      <c r="AE340" s="224">
        <f>P340*Config!M$40</f>
        <v>0</v>
      </c>
      <c r="AF340" s="224">
        <f>Q340*Config!N$40</f>
        <v>0</v>
      </c>
      <c r="AG340" s="225">
        <f>R340*Config!O$40</f>
        <v>0</v>
      </c>
      <c r="AH340" s="226">
        <f t="shared" si="37"/>
        <v>0</v>
      </c>
      <c r="AI340" s="220">
        <f t="shared" si="38"/>
        <v>0</v>
      </c>
      <c r="AJ340" s="224">
        <f t="shared" si="39"/>
        <v>0</v>
      </c>
      <c r="AK340" s="225">
        <f t="shared" si="40"/>
        <v>0</v>
      </c>
      <c r="AL340" s="227" t="str">
        <f>IF(OR(SUM(X340:AG340)&lt;&gt;0,A340="EH"),INDEX(CASH!$B:$B,MATCH(A340,CASH!$A:$A,0)),"")</f>
        <v/>
      </c>
      <c r="AM340" s="230">
        <v>1000</v>
      </c>
      <c r="AN340" s="228">
        <f t="shared" si="41"/>
        <v>0.97413197299614496</v>
      </c>
      <c r="AO340" s="122" t="str">
        <f>IF(ISERROR(VLOOKUP(A340,Config!$A$12:$A$32,1,FALSE)),LEFT(A340,2),"PRL")</f>
        <v>TS</v>
      </c>
      <c r="AP340" s="122" t="str">
        <f t="shared" si="42"/>
        <v>TS048s</v>
      </c>
      <c r="AQ340" s="163" t="s">
        <v>882</v>
      </c>
      <c r="AR340" s="229" t="s">
        <v>781</v>
      </c>
      <c r="AS340" s="367" t="str">
        <f>IF(ISERROR(VLOOKUP($A340,'RAB Cat Lookup'!$B$4:$E$351,2,FALSE))=TRUE,"Unallocated",VLOOKUP($A340,'RAB Cat Lookup'!$B$4:$E$351,2,FALSE))</f>
        <v>Std</v>
      </c>
      <c r="AT340" s="367" t="str">
        <f>IF(ISERROR(VLOOKUP($A340,'RAB Cat Lookup'!$B$4:$E$351,4,FALSE))=TRUE,"Unallocated",VLOOKUP($A340,'RAB Cat Lookup'!$B$4:$E$351,4,FALSE))</f>
        <v>Substations</v>
      </c>
      <c r="AU340" s="121" t="str">
        <f t="shared" si="43"/>
        <v/>
      </c>
    </row>
    <row r="341" spans="1:47" x14ac:dyDescent="0.25">
      <c r="A341" s="217" t="s">
        <v>13</v>
      </c>
      <c r="B341" s="217" t="s">
        <v>14</v>
      </c>
      <c r="C341" s="123" t="s">
        <v>512</v>
      </c>
      <c r="D341" s="218">
        <f>S341/Config!A$40</f>
        <v>10046.72832040625</v>
      </c>
      <c r="E341" s="219">
        <f>T341/Config!B$40</f>
        <v>33076.350941874989</v>
      </c>
      <c r="F341" s="219">
        <f>U341/Config!C$40</f>
        <v>0</v>
      </c>
      <c r="G341" s="219">
        <f>V341/Config!D$40</f>
        <v>0</v>
      </c>
      <c r="H341" s="219">
        <f>W341/Config!E$40</f>
        <v>0</v>
      </c>
      <c r="I341" s="220">
        <v>0</v>
      </c>
      <c r="J341" s="220">
        <v>0</v>
      </c>
      <c r="K341" s="220">
        <v>0</v>
      </c>
      <c r="L341" s="220">
        <v>45000</v>
      </c>
      <c r="M341" s="220">
        <v>45000</v>
      </c>
      <c r="N341" s="220">
        <v>0</v>
      </c>
      <c r="O341" s="220">
        <v>0</v>
      </c>
      <c r="P341" s="220">
        <v>0</v>
      </c>
      <c r="Q341" s="220">
        <v>45000</v>
      </c>
      <c r="R341" s="221">
        <v>45000</v>
      </c>
      <c r="S341" s="222">
        <v>9101.840000000002</v>
      </c>
      <c r="T341" s="223">
        <v>30714.679999999993</v>
      </c>
      <c r="U341" s="223">
        <v>0</v>
      </c>
      <c r="V341" s="223">
        <v>0</v>
      </c>
      <c r="W341" s="223">
        <v>0</v>
      </c>
      <c r="X341" s="224">
        <f>I341*Config!F$40</f>
        <v>0</v>
      </c>
      <c r="Y341" s="224">
        <f>J341*Config!G$40</f>
        <v>0</v>
      </c>
      <c r="Z341" s="224">
        <f>K341*Config!H$40</f>
        <v>0</v>
      </c>
      <c r="AA341" s="224">
        <f>L341*Config!I$40</f>
        <v>49671.580078124993</v>
      </c>
      <c r="AB341" s="224">
        <f>M341*Config!J$40</f>
        <v>50913.369580078106</v>
      </c>
      <c r="AC341" s="224">
        <f>N341*Config!K$40</f>
        <v>0</v>
      </c>
      <c r="AD341" s="224">
        <f>O341*Config!L$40</f>
        <v>0</v>
      </c>
      <c r="AE341" s="224">
        <f>P341*Config!M$40</f>
        <v>0</v>
      </c>
      <c r="AF341" s="224">
        <f>Q341*Config!N$40</f>
        <v>56198.833647644948</v>
      </c>
      <c r="AG341" s="225">
        <f>R341*Config!O$40</f>
        <v>57603.804488836067</v>
      </c>
      <c r="AH341" s="226">
        <f t="shared" si="37"/>
        <v>90000</v>
      </c>
      <c r="AI341" s="220">
        <f t="shared" si="38"/>
        <v>180000</v>
      </c>
      <c r="AJ341" s="224">
        <f t="shared" si="39"/>
        <v>100584.9496582031</v>
      </c>
      <c r="AK341" s="225">
        <f t="shared" si="40"/>
        <v>214387.58779468411</v>
      </c>
      <c r="AL341" s="227">
        <f>IF(OR(SUM(X341:AG341)&lt;&gt;0,A341="EH"),INDEX(CASH!$B:$B,MATCH(A341,CASH!$A:$A,0)),"")</f>
        <v>150</v>
      </c>
      <c r="AM341" s="122">
        <f>AL341*VLOOKUP(C341,Config!$A$3:$C$9,3,FALSE)</f>
        <v>2250</v>
      </c>
      <c r="AN341" s="228">
        <f t="shared" si="41"/>
        <v>0.70421301635901934</v>
      </c>
      <c r="AO341" s="122" t="str">
        <f>IF(ISERROR(VLOOKUP(A341,Config!$A$12:$A$32,1,FALSE)),LEFT(A341,2),"PRL")</f>
        <v>TS</v>
      </c>
      <c r="AP341" s="122" t="str">
        <f t="shared" si="42"/>
        <v>TS049s</v>
      </c>
      <c r="AQ341" s="163" t="s">
        <v>882</v>
      </c>
      <c r="AR341" s="229" t="s">
        <v>781</v>
      </c>
      <c r="AS341" s="367" t="str">
        <f>IF(ISERROR(VLOOKUP($A341,'RAB Cat Lookup'!$B$4:$E$351,2,FALSE))=TRUE,"Unallocated",VLOOKUP($A341,'RAB Cat Lookup'!$B$4:$E$351,2,FALSE))</f>
        <v>Std</v>
      </c>
      <c r="AT341" s="367" t="str">
        <f>IF(ISERROR(VLOOKUP($A341,'RAB Cat Lookup'!$B$4:$E$351,4,FALSE))=TRUE,"Unallocated",VLOOKUP($A341,'RAB Cat Lookup'!$B$4:$E$351,4,FALSE))</f>
        <v>Substations</v>
      </c>
      <c r="AU341" s="121" t="str">
        <f t="shared" si="43"/>
        <v/>
      </c>
    </row>
    <row r="342" spans="1:47" x14ac:dyDescent="0.25">
      <c r="A342" s="217" t="s">
        <v>15</v>
      </c>
      <c r="B342" s="217" t="s">
        <v>227</v>
      </c>
      <c r="C342" s="123" t="s">
        <v>512</v>
      </c>
      <c r="D342" s="218">
        <f>S342/Config!A$40</f>
        <v>160500.08997139055</v>
      </c>
      <c r="E342" s="219">
        <f>T342/Config!B$40</f>
        <v>60521.091591406235</v>
      </c>
      <c r="F342" s="219">
        <f>U342/Config!C$40</f>
        <v>0</v>
      </c>
      <c r="G342" s="219">
        <f>V342/Config!D$40</f>
        <v>0</v>
      </c>
      <c r="H342" s="219">
        <f>W342/Config!E$40</f>
        <v>0</v>
      </c>
      <c r="I342" s="220">
        <v>0</v>
      </c>
      <c r="J342" s="220">
        <v>0</v>
      </c>
      <c r="K342" s="220">
        <v>0</v>
      </c>
      <c r="L342" s="220">
        <v>0</v>
      </c>
      <c r="M342" s="220">
        <v>0</v>
      </c>
      <c r="N342" s="220">
        <v>0</v>
      </c>
      <c r="O342" s="220">
        <v>0</v>
      </c>
      <c r="P342" s="220">
        <v>0</v>
      </c>
      <c r="Q342" s="220">
        <v>0</v>
      </c>
      <c r="R342" s="221">
        <v>0</v>
      </c>
      <c r="S342" s="222">
        <v>145405.15999999997</v>
      </c>
      <c r="T342" s="223">
        <v>56199.85</v>
      </c>
      <c r="U342" s="223">
        <v>0</v>
      </c>
      <c r="V342" s="223">
        <v>0</v>
      </c>
      <c r="W342" s="223">
        <v>0</v>
      </c>
      <c r="X342" s="224">
        <f>I342*Config!F$40</f>
        <v>0</v>
      </c>
      <c r="Y342" s="224">
        <f>J342*Config!G$40</f>
        <v>0</v>
      </c>
      <c r="Z342" s="224">
        <f>K342*Config!H$40</f>
        <v>0</v>
      </c>
      <c r="AA342" s="224">
        <f>L342*Config!I$40</f>
        <v>0</v>
      </c>
      <c r="AB342" s="224">
        <f>M342*Config!J$40</f>
        <v>0</v>
      </c>
      <c r="AC342" s="224">
        <f>N342*Config!K$40</f>
        <v>0</v>
      </c>
      <c r="AD342" s="224">
        <f>O342*Config!L$40</f>
        <v>0</v>
      </c>
      <c r="AE342" s="224">
        <f>P342*Config!M$40</f>
        <v>0</v>
      </c>
      <c r="AF342" s="224">
        <f>Q342*Config!N$40</f>
        <v>0</v>
      </c>
      <c r="AG342" s="225">
        <f>R342*Config!O$40</f>
        <v>0</v>
      </c>
      <c r="AH342" s="226">
        <f t="shared" si="37"/>
        <v>0</v>
      </c>
      <c r="AI342" s="220">
        <f t="shared" si="38"/>
        <v>0</v>
      </c>
      <c r="AJ342" s="224">
        <f t="shared" si="39"/>
        <v>0</v>
      </c>
      <c r="AK342" s="225">
        <f t="shared" si="40"/>
        <v>0</v>
      </c>
      <c r="AL342" s="227" t="str">
        <f>IF(OR(SUM(X342:AG342)&lt;&gt;0,A342="EH"),INDEX(CASH!$B:$B,MATCH(A342,CASH!$A:$A,0)),"")</f>
        <v/>
      </c>
      <c r="AM342" s="230">
        <v>2250</v>
      </c>
      <c r="AN342" s="228">
        <f t="shared" si="41"/>
        <v>0.70421301635901934</v>
      </c>
      <c r="AO342" s="122" t="str">
        <f>IF(ISERROR(VLOOKUP(A342,Config!$A$12:$A$32,1,FALSE)),LEFT(A342,2),"PRL")</f>
        <v>TS</v>
      </c>
      <c r="AP342" s="122" t="str">
        <f t="shared" si="42"/>
        <v>TS050s</v>
      </c>
      <c r="AQ342" s="163" t="s">
        <v>882</v>
      </c>
      <c r="AR342" s="229" t="s">
        <v>781</v>
      </c>
      <c r="AS342" s="367" t="str">
        <f>IF(ISERROR(VLOOKUP($A342,'RAB Cat Lookup'!$B$4:$E$351,2,FALSE))=TRUE,"Unallocated",VLOOKUP($A342,'RAB Cat Lookup'!$B$4:$E$351,2,FALSE))</f>
        <v>Std</v>
      </c>
      <c r="AT342" s="367" t="str">
        <f>IF(ISERROR(VLOOKUP($A342,'RAB Cat Lookup'!$B$4:$E$351,4,FALSE))=TRUE,"Unallocated",VLOOKUP($A342,'RAB Cat Lookup'!$B$4:$E$351,4,FALSE))</f>
        <v>Substations</v>
      </c>
      <c r="AU342" s="121" t="str">
        <f t="shared" si="43"/>
        <v/>
      </c>
    </row>
    <row r="343" spans="1:47" x14ac:dyDescent="0.25">
      <c r="A343" s="217" t="s">
        <v>3</v>
      </c>
      <c r="B343" s="217" t="s">
        <v>221</v>
      </c>
      <c r="C343" s="123" t="s">
        <v>512</v>
      </c>
      <c r="D343" s="218">
        <f>S343/Config!A$40</f>
        <v>528802.39420315216</v>
      </c>
      <c r="E343" s="219">
        <f>T343/Config!B$40</f>
        <v>31569.307125624997</v>
      </c>
      <c r="F343" s="219">
        <f>U343/Config!C$40</f>
        <v>0</v>
      </c>
      <c r="G343" s="219">
        <f>V343/Config!D$40</f>
        <v>0</v>
      </c>
      <c r="H343" s="219">
        <f>W343/Config!E$40</f>
        <v>0</v>
      </c>
      <c r="I343" s="220">
        <v>258000</v>
      </c>
      <c r="J343" s="220">
        <v>258000</v>
      </c>
      <c r="K343" s="220">
        <v>0</v>
      </c>
      <c r="L343" s="220">
        <v>0</v>
      </c>
      <c r="M343" s="220">
        <v>0</v>
      </c>
      <c r="N343" s="220">
        <v>258000</v>
      </c>
      <c r="O343" s="220">
        <v>258000</v>
      </c>
      <c r="P343" s="220">
        <v>258000</v>
      </c>
      <c r="Q343" s="220">
        <v>258000</v>
      </c>
      <c r="R343" s="221">
        <v>258000</v>
      </c>
      <c r="S343" s="222">
        <v>479068.87</v>
      </c>
      <c r="T343" s="223">
        <v>29315.24</v>
      </c>
      <c r="U343" s="223">
        <v>0</v>
      </c>
      <c r="V343" s="223">
        <v>0</v>
      </c>
      <c r="W343" s="223">
        <v>0</v>
      </c>
      <c r="X343" s="224">
        <f>I343*Config!F$40</f>
        <v>264450</v>
      </c>
      <c r="Y343" s="224">
        <f>J343*Config!G$40</f>
        <v>271061.25</v>
      </c>
      <c r="Z343" s="224">
        <f>K343*Config!H$40</f>
        <v>0</v>
      </c>
      <c r="AA343" s="224">
        <f>L343*Config!I$40</f>
        <v>0</v>
      </c>
      <c r="AB343" s="224">
        <f>M343*Config!J$40</f>
        <v>0</v>
      </c>
      <c r="AC343" s="224">
        <f>N343*Config!K$40</f>
        <v>299200.90189892566</v>
      </c>
      <c r="AD343" s="224">
        <f>O343*Config!L$40</f>
        <v>306680.9244463988</v>
      </c>
      <c r="AE343" s="224">
        <f>P343*Config!M$40</f>
        <v>314347.94755755877</v>
      </c>
      <c r="AF343" s="224">
        <f>Q343*Config!N$40</f>
        <v>322206.64624649769</v>
      </c>
      <c r="AG343" s="225">
        <f>R343*Config!O$40</f>
        <v>330261.81240266014</v>
      </c>
      <c r="AH343" s="226">
        <f t="shared" si="37"/>
        <v>516000</v>
      </c>
      <c r="AI343" s="220">
        <f t="shared" si="38"/>
        <v>1806000</v>
      </c>
      <c r="AJ343" s="224">
        <f t="shared" si="39"/>
        <v>535511.25</v>
      </c>
      <c r="AK343" s="225">
        <f t="shared" si="40"/>
        <v>2108209.4825520413</v>
      </c>
      <c r="AL343" s="227">
        <f>IF(OR(SUM(X343:AG343)&lt;&gt;0,A343="EH"),INDEX(CASH!$B:$B,MATCH(A343,CASH!$A:$A,0)),"")</f>
        <v>240</v>
      </c>
      <c r="AM343" s="122">
        <f>AL343*VLOOKUP(C343,Config!$A$3:$C$9,3,FALSE)</f>
        <v>3600</v>
      </c>
      <c r="AN343" s="228">
        <f t="shared" si="41"/>
        <v>0.42422542822249787</v>
      </c>
      <c r="AO343" s="122" t="str">
        <f>IF(ISERROR(VLOOKUP(A343,Config!$A$12:$A$32,1,FALSE)),LEFT(A343,2),"PRL")</f>
        <v>TS</v>
      </c>
      <c r="AP343" s="122" t="str">
        <f t="shared" si="42"/>
        <v>TS055s</v>
      </c>
      <c r="AQ343" s="163" t="s">
        <v>882</v>
      </c>
      <c r="AR343" s="229" t="s">
        <v>781</v>
      </c>
      <c r="AS343" s="367" t="str">
        <f>IF(ISERROR(VLOOKUP($A343,'RAB Cat Lookup'!$B$4:$E$351,2,FALSE))=TRUE,"Unallocated",VLOOKUP($A343,'RAB Cat Lookup'!$B$4:$E$351,2,FALSE))</f>
        <v>Std</v>
      </c>
      <c r="AT343" s="367" t="str">
        <f>IF(ISERROR(VLOOKUP($A343,'RAB Cat Lookup'!$B$4:$E$351,4,FALSE))=TRUE,"Unallocated",VLOOKUP($A343,'RAB Cat Lookup'!$B$4:$E$351,4,FALSE))</f>
        <v>Substations</v>
      </c>
      <c r="AU343" s="121" t="str">
        <f t="shared" si="43"/>
        <v/>
      </c>
    </row>
    <row r="344" spans="1:47" x14ac:dyDescent="0.25">
      <c r="A344" s="217" t="s">
        <v>16</v>
      </c>
      <c r="B344" s="217" t="s">
        <v>228</v>
      </c>
      <c r="C344" s="123" t="s">
        <v>512</v>
      </c>
      <c r="D344" s="218">
        <f>S344/Config!A$40</f>
        <v>79919.717940046845</v>
      </c>
      <c r="E344" s="219">
        <f>T344/Config!B$40</f>
        <v>0</v>
      </c>
      <c r="F344" s="219">
        <f>U344/Config!C$40</f>
        <v>0</v>
      </c>
      <c r="G344" s="219">
        <f>V344/Config!D$40</f>
        <v>1494.4499999999998</v>
      </c>
      <c r="H344" s="219">
        <f>W344/Config!E$40</f>
        <v>135353</v>
      </c>
      <c r="I344" s="220">
        <v>0</v>
      </c>
      <c r="J344" s="220">
        <v>0</v>
      </c>
      <c r="K344" s="220">
        <v>0</v>
      </c>
      <c r="L344" s="220">
        <v>0</v>
      </c>
      <c r="M344" s="220">
        <v>0</v>
      </c>
      <c r="N344" s="220">
        <v>0</v>
      </c>
      <c r="O344" s="220">
        <v>0</v>
      </c>
      <c r="P344" s="220">
        <v>0</v>
      </c>
      <c r="Q344" s="220">
        <v>0</v>
      </c>
      <c r="R344" s="221">
        <v>0</v>
      </c>
      <c r="S344" s="222">
        <v>72403.319999999992</v>
      </c>
      <c r="T344" s="223">
        <v>0</v>
      </c>
      <c r="U344" s="223">
        <v>0</v>
      </c>
      <c r="V344" s="223">
        <v>1458</v>
      </c>
      <c r="W344" s="223">
        <v>135353</v>
      </c>
      <c r="X344" s="224">
        <f>I344*Config!F$40</f>
        <v>0</v>
      </c>
      <c r="Y344" s="224">
        <f>J344*Config!G$40</f>
        <v>0</v>
      </c>
      <c r="Z344" s="224">
        <f>K344*Config!H$40</f>
        <v>0</v>
      </c>
      <c r="AA344" s="224">
        <f>L344*Config!I$40</f>
        <v>0</v>
      </c>
      <c r="AB344" s="224">
        <f>M344*Config!J$40</f>
        <v>0</v>
      </c>
      <c r="AC344" s="224">
        <f>N344*Config!K$40</f>
        <v>0</v>
      </c>
      <c r="AD344" s="224">
        <f>O344*Config!L$40</f>
        <v>0</v>
      </c>
      <c r="AE344" s="224">
        <f>P344*Config!M$40</f>
        <v>0</v>
      </c>
      <c r="AF344" s="224">
        <f>Q344*Config!N$40</f>
        <v>0</v>
      </c>
      <c r="AG344" s="225">
        <f>R344*Config!O$40</f>
        <v>0</v>
      </c>
      <c r="AH344" s="226">
        <f t="shared" si="37"/>
        <v>0</v>
      </c>
      <c r="AI344" s="220">
        <f t="shared" si="38"/>
        <v>0</v>
      </c>
      <c r="AJ344" s="224">
        <f t="shared" si="39"/>
        <v>0</v>
      </c>
      <c r="AK344" s="225">
        <f t="shared" si="40"/>
        <v>0</v>
      </c>
      <c r="AL344" s="227" t="str">
        <f>IF(OR(SUM(X344:AG344)&lt;&gt;0,A344="EH"),INDEX(CASH!$B:$B,MATCH(A344,CASH!$A:$A,0)),"")</f>
        <v/>
      </c>
      <c r="AM344" s="230">
        <v>2400</v>
      </c>
      <c r="AN344" s="228">
        <f t="shared" si="41"/>
        <v>0.69318625244447352</v>
      </c>
      <c r="AO344" s="122" t="str">
        <f>IF(ISERROR(VLOOKUP(A344,Config!$A$12:$A$32,1,FALSE)),LEFT(A344,2),"PRL")</f>
        <v>TS</v>
      </c>
      <c r="AP344" s="122" t="str">
        <f t="shared" si="42"/>
        <v>TS057s</v>
      </c>
      <c r="AQ344" s="163" t="s">
        <v>882</v>
      </c>
      <c r="AR344" s="229" t="s">
        <v>781</v>
      </c>
      <c r="AS344" s="367" t="str">
        <f>IF(ISERROR(VLOOKUP($A344,'RAB Cat Lookup'!$B$4:$E$351,2,FALSE))=TRUE,"Unallocated",VLOOKUP($A344,'RAB Cat Lookup'!$B$4:$E$351,2,FALSE))</f>
        <v>Std</v>
      </c>
      <c r="AT344" s="367" t="str">
        <f>IF(ISERROR(VLOOKUP($A344,'RAB Cat Lookup'!$B$4:$E$351,4,FALSE))=TRUE,"Unallocated",VLOOKUP($A344,'RAB Cat Lookup'!$B$4:$E$351,4,FALSE))</f>
        <v>Substations</v>
      </c>
      <c r="AU344" s="121" t="str">
        <f t="shared" si="43"/>
        <v/>
      </c>
    </row>
    <row r="345" spans="1:47" x14ac:dyDescent="0.25">
      <c r="A345" s="217" t="s">
        <v>497</v>
      </c>
      <c r="B345" s="217" t="s">
        <v>584</v>
      </c>
      <c r="C345" s="123" t="s">
        <v>513</v>
      </c>
      <c r="D345" s="218">
        <f>S345/Config!A$40</f>
        <v>2379.5446389648432</v>
      </c>
      <c r="E345" s="219">
        <f>T345/Config!B$40</f>
        <v>36.743508124999998</v>
      </c>
      <c r="F345" s="219">
        <f>U345/Config!C$40</f>
        <v>0</v>
      </c>
      <c r="G345" s="219">
        <f>V345/Config!D$40</f>
        <v>0</v>
      </c>
      <c r="H345" s="219">
        <f>W345/Config!E$40</f>
        <v>0</v>
      </c>
      <c r="I345" s="220">
        <v>0</v>
      </c>
      <c r="J345" s="220">
        <v>0</v>
      </c>
      <c r="K345" s="220">
        <v>0</v>
      </c>
      <c r="L345" s="220">
        <v>0</v>
      </c>
      <c r="M345" s="220">
        <v>0</v>
      </c>
      <c r="N345" s="220">
        <v>0</v>
      </c>
      <c r="O345" s="220">
        <v>0</v>
      </c>
      <c r="P345" s="220">
        <v>0</v>
      </c>
      <c r="Q345" s="220">
        <v>0</v>
      </c>
      <c r="R345" s="221">
        <v>0</v>
      </c>
      <c r="S345" s="222">
        <v>2155.75</v>
      </c>
      <c r="T345" s="223">
        <v>34.120000000000005</v>
      </c>
      <c r="U345" s="223">
        <v>0</v>
      </c>
      <c r="V345" s="223">
        <v>0</v>
      </c>
      <c r="W345" s="223">
        <v>0</v>
      </c>
      <c r="X345" s="224">
        <f>I345*Config!F$40</f>
        <v>0</v>
      </c>
      <c r="Y345" s="224">
        <f>J345*Config!G$40</f>
        <v>0</v>
      </c>
      <c r="Z345" s="224">
        <f>K345*Config!H$40</f>
        <v>0</v>
      </c>
      <c r="AA345" s="224">
        <f>L345*Config!I$40</f>
        <v>0</v>
      </c>
      <c r="AB345" s="224">
        <f>M345*Config!J$40</f>
        <v>0</v>
      </c>
      <c r="AC345" s="224">
        <f>N345*Config!K$40</f>
        <v>0</v>
      </c>
      <c r="AD345" s="224">
        <f>O345*Config!L$40</f>
        <v>0</v>
      </c>
      <c r="AE345" s="224">
        <f>P345*Config!M$40</f>
        <v>0</v>
      </c>
      <c r="AF345" s="224">
        <f>Q345*Config!N$40</f>
        <v>0</v>
      </c>
      <c r="AG345" s="225">
        <f>R345*Config!O$40</f>
        <v>0</v>
      </c>
      <c r="AH345" s="226">
        <f t="shared" si="37"/>
        <v>0</v>
      </c>
      <c r="AI345" s="220">
        <f t="shared" si="38"/>
        <v>0</v>
      </c>
      <c r="AJ345" s="224">
        <f t="shared" si="39"/>
        <v>0</v>
      </c>
      <c r="AK345" s="225">
        <f t="shared" si="40"/>
        <v>0</v>
      </c>
      <c r="AL345" s="227" t="str">
        <f>IF(OR(SUM(X345:AG345)&lt;&gt;0,A345="EH"),INDEX(CASH!$B:$B,MATCH(A345,CASH!$A:$A,0)),"")</f>
        <v/>
      </c>
      <c r="AM345" s="231">
        <v>4950</v>
      </c>
      <c r="AN345" s="228">
        <f t="shared" si="41"/>
        <v>0.12479849538211955</v>
      </c>
      <c r="AO345" s="122" t="str">
        <f>IF(ISERROR(VLOOKUP(A345,Config!$A$12:$A$32,1,FALSE)),LEFT(A345,2),"PRL")</f>
        <v>TS</v>
      </c>
      <c r="AP345" s="122" t="str">
        <f t="shared" si="42"/>
        <v>TS060</v>
      </c>
      <c r="AQ345" s="163" t="s">
        <v>882</v>
      </c>
      <c r="AR345" s="229" t="s">
        <v>781</v>
      </c>
      <c r="AS345" s="367" t="str">
        <f>IF(ISERROR(VLOOKUP($A345,'RAB Cat Lookup'!$B$4:$E$351,2,FALSE))=TRUE,"Unallocated",VLOOKUP($A345,'RAB Cat Lookup'!$B$4:$E$351,2,FALSE))</f>
        <v>Unallocated</v>
      </c>
      <c r="AT345" s="367" t="str">
        <f>IF(ISERROR(VLOOKUP($A345,'RAB Cat Lookup'!$B$4:$E$351,4,FALSE))=TRUE,"Unallocated",VLOOKUP($A345,'RAB Cat Lookup'!$B$4:$E$351,4,FALSE))</f>
        <v>Unallocated</v>
      </c>
      <c r="AU345" s="121" t="str">
        <f t="shared" si="43"/>
        <v/>
      </c>
    </row>
    <row r="346" spans="1:47" x14ac:dyDescent="0.25">
      <c r="A346" s="217" t="s">
        <v>423</v>
      </c>
      <c r="B346" s="217" t="s">
        <v>585</v>
      </c>
      <c r="C346" s="123" t="s">
        <v>513</v>
      </c>
      <c r="D346" s="218">
        <f>S346/Config!A$40</f>
        <v>16789.104447695307</v>
      </c>
      <c r="E346" s="219">
        <f>T346/Config!B$40</f>
        <v>0</v>
      </c>
      <c r="F346" s="219">
        <f>U346/Config!C$40</f>
        <v>0</v>
      </c>
      <c r="G346" s="219">
        <f>V346/Config!D$40</f>
        <v>0</v>
      </c>
      <c r="H346" s="219">
        <f>W346/Config!E$40</f>
        <v>0</v>
      </c>
      <c r="I346" s="220">
        <v>0</v>
      </c>
      <c r="J346" s="220">
        <v>0</v>
      </c>
      <c r="K346" s="220">
        <v>0</v>
      </c>
      <c r="L346" s="220">
        <v>0</v>
      </c>
      <c r="M346" s="220">
        <v>0</v>
      </c>
      <c r="N346" s="220">
        <v>0</v>
      </c>
      <c r="O346" s="220">
        <v>0</v>
      </c>
      <c r="P346" s="220">
        <v>0</v>
      </c>
      <c r="Q346" s="220">
        <v>0</v>
      </c>
      <c r="R346" s="221">
        <v>0</v>
      </c>
      <c r="S346" s="222">
        <v>15210.099999999999</v>
      </c>
      <c r="T346" s="223">
        <v>0</v>
      </c>
      <c r="U346" s="223">
        <v>0</v>
      </c>
      <c r="V346" s="223">
        <v>0</v>
      </c>
      <c r="W346" s="223">
        <v>0</v>
      </c>
      <c r="X346" s="224">
        <f>I346*Config!F$40</f>
        <v>0</v>
      </c>
      <c r="Y346" s="224">
        <f>J346*Config!G$40</f>
        <v>0</v>
      </c>
      <c r="Z346" s="224">
        <f>K346*Config!H$40</f>
        <v>0</v>
      </c>
      <c r="AA346" s="224">
        <f>L346*Config!I$40</f>
        <v>0</v>
      </c>
      <c r="AB346" s="224">
        <f>M346*Config!J$40</f>
        <v>0</v>
      </c>
      <c r="AC346" s="224">
        <f>N346*Config!K$40</f>
        <v>0</v>
      </c>
      <c r="AD346" s="224">
        <f>O346*Config!L$40</f>
        <v>0</v>
      </c>
      <c r="AE346" s="224">
        <f>P346*Config!M$40</f>
        <v>0</v>
      </c>
      <c r="AF346" s="224">
        <f>Q346*Config!N$40</f>
        <v>0</v>
      </c>
      <c r="AG346" s="225">
        <f>R346*Config!O$40</f>
        <v>0</v>
      </c>
      <c r="AH346" s="226">
        <f t="shared" si="37"/>
        <v>0</v>
      </c>
      <c r="AI346" s="220">
        <f t="shared" si="38"/>
        <v>0</v>
      </c>
      <c r="AJ346" s="224">
        <f t="shared" si="39"/>
        <v>0</v>
      </c>
      <c r="AK346" s="225">
        <f t="shared" si="40"/>
        <v>0</v>
      </c>
      <c r="AL346" s="227" t="str">
        <f>IF(OR(SUM(X346:AG346)&lt;&gt;0,A346="EH"),INDEX(CASH!$B:$B,MATCH(A346,CASH!$A:$A,0)),"")</f>
        <v/>
      </c>
      <c r="AM346" s="230">
        <v>4950</v>
      </c>
      <c r="AN346" s="228">
        <f t="shared" si="41"/>
        <v>0.12479849538211955</v>
      </c>
      <c r="AO346" s="122" t="str">
        <f>IF(ISERROR(VLOOKUP(A346,Config!$A$12:$A$32,1,FALSE)),LEFT(A346,2),"PRL")</f>
        <v>TS</v>
      </c>
      <c r="AP346" s="122" t="str">
        <f t="shared" si="42"/>
        <v>TS067</v>
      </c>
      <c r="AQ346" s="163" t="s">
        <v>882</v>
      </c>
      <c r="AR346" s="229" t="s">
        <v>781</v>
      </c>
      <c r="AS346" s="367" t="str">
        <f>IF(ISERROR(VLOOKUP($A346,'RAB Cat Lookup'!$B$4:$E$351,2,FALSE))=TRUE,"Unallocated",VLOOKUP($A346,'RAB Cat Lookup'!$B$4:$E$351,2,FALSE))</f>
        <v>Std</v>
      </c>
      <c r="AT346" s="367" t="str">
        <f>IF(ISERROR(VLOOKUP($A346,'RAB Cat Lookup'!$B$4:$E$351,4,FALSE))=TRUE,"Unallocated",VLOOKUP($A346,'RAB Cat Lookup'!$B$4:$E$351,4,FALSE))</f>
        <v>Substations</v>
      </c>
      <c r="AU346" s="121" t="str">
        <f t="shared" si="43"/>
        <v/>
      </c>
    </row>
    <row r="347" spans="1:47" x14ac:dyDescent="0.25">
      <c r="A347" s="217" t="s">
        <v>394</v>
      </c>
      <c r="B347" s="217" t="s">
        <v>586</v>
      </c>
      <c r="C347" s="123" t="s">
        <v>513</v>
      </c>
      <c r="D347" s="218">
        <f>S347/Config!A$40</f>
        <v>349485.09813134756</v>
      </c>
      <c r="E347" s="219">
        <f>T347/Config!B$40</f>
        <v>1897.0505249999997</v>
      </c>
      <c r="F347" s="219">
        <f>U347/Config!C$40</f>
        <v>-1097.903125</v>
      </c>
      <c r="G347" s="219">
        <f>V347/Config!D$40</f>
        <v>0</v>
      </c>
      <c r="H347" s="219">
        <f>W347/Config!E$40</f>
        <v>0</v>
      </c>
      <c r="I347" s="220">
        <v>0</v>
      </c>
      <c r="J347" s="220">
        <v>0</v>
      </c>
      <c r="K347" s="220">
        <v>0</v>
      </c>
      <c r="L347" s="220">
        <v>0</v>
      </c>
      <c r="M347" s="220">
        <v>0</v>
      </c>
      <c r="N347" s="220">
        <v>0</v>
      </c>
      <c r="O347" s="220">
        <v>0</v>
      </c>
      <c r="P347" s="220">
        <v>0</v>
      </c>
      <c r="Q347" s="220">
        <v>0</v>
      </c>
      <c r="R347" s="221">
        <v>0</v>
      </c>
      <c r="S347" s="222">
        <v>316616.25</v>
      </c>
      <c r="T347" s="223">
        <v>1761.6</v>
      </c>
      <c r="U347" s="223">
        <v>-1045</v>
      </c>
      <c r="V347" s="223">
        <v>0</v>
      </c>
      <c r="W347" s="223">
        <v>0</v>
      </c>
      <c r="X347" s="224">
        <f>I347*Config!F$40</f>
        <v>0</v>
      </c>
      <c r="Y347" s="224">
        <f>J347*Config!G$40</f>
        <v>0</v>
      </c>
      <c r="Z347" s="224">
        <f>K347*Config!H$40</f>
        <v>0</v>
      </c>
      <c r="AA347" s="224">
        <f>L347*Config!I$40</f>
        <v>0</v>
      </c>
      <c r="AB347" s="224">
        <f>M347*Config!J$40</f>
        <v>0</v>
      </c>
      <c r="AC347" s="224">
        <f>N347*Config!K$40</f>
        <v>0</v>
      </c>
      <c r="AD347" s="224">
        <f>O347*Config!L$40</f>
        <v>0</v>
      </c>
      <c r="AE347" s="224">
        <f>P347*Config!M$40</f>
        <v>0</v>
      </c>
      <c r="AF347" s="224">
        <f>Q347*Config!N$40</f>
        <v>0</v>
      </c>
      <c r="AG347" s="225">
        <f>R347*Config!O$40</f>
        <v>0</v>
      </c>
      <c r="AH347" s="226">
        <f t="shared" si="37"/>
        <v>0</v>
      </c>
      <c r="AI347" s="220">
        <f t="shared" si="38"/>
        <v>0</v>
      </c>
      <c r="AJ347" s="224">
        <f t="shared" si="39"/>
        <v>0</v>
      </c>
      <c r="AK347" s="225">
        <f t="shared" si="40"/>
        <v>0</v>
      </c>
      <c r="AL347" s="227" t="str">
        <f>IF(OR(SUM(X347:AG347)&lt;&gt;0,A347="EH"),INDEX(CASH!$B:$B,MATCH(A347,CASH!$A:$A,0)),"")</f>
        <v/>
      </c>
      <c r="AM347" s="230">
        <v>4950</v>
      </c>
      <c r="AN347" s="228">
        <f t="shared" si="41"/>
        <v>0.12479849538211955</v>
      </c>
      <c r="AO347" s="122" t="str">
        <f>IF(ISERROR(VLOOKUP(A347,Config!$A$12:$A$32,1,FALSE)),LEFT(A347,2),"PRL")</f>
        <v>TS</v>
      </c>
      <c r="AP347" s="122" t="str">
        <f t="shared" si="42"/>
        <v>TS072</v>
      </c>
      <c r="AQ347" s="163" t="s">
        <v>882</v>
      </c>
      <c r="AR347" s="229" t="s">
        <v>781</v>
      </c>
      <c r="AS347" s="367" t="str">
        <f>IF(ISERROR(VLOOKUP($A347,'RAB Cat Lookup'!$B$4:$E$351,2,FALSE))=TRUE,"Unallocated",VLOOKUP($A347,'RAB Cat Lookup'!$B$4:$E$351,2,FALSE))</f>
        <v>Std</v>
      </c>
      <c r="AT347" s="367" t="str">
        <f>IF(ISERROR(VLOOKUP($A347,'RAB Cat Lookup'!$B$4:$E$351,4,FALSE))=TRUE,"Unallocated",VLOOKUP($A347,'RAB Cat Lookup'!$B$4:$E$351,4,FALSE))</f>
        <v>Substations</v>
      </c>
      <c r="AU347" s="121" t="str">
        <f t="shared" si="43"/>
        <v/>
      </c>
    </row>
    <row r="348" spans="1:47" x14ac:dyDescent="0.25">
      <c r="A348" s="217" t="s">
        <v>17</v>
      </c>
      <c r="B348" s="217" t="s">
        <v>229</v>
      </c>
      <c r="C348" s="123" t="s">
        <v>512</v>
      </c>
      <c r="D348" s="218">
        <f>S348/Config!A$40</f>
        <v>0</v>
      </c>
      <c r="E348" s="219">
        <f>T348/Config!B$40</f>
        <v>0</v>
      </c>
      <c r="F348" s="219">
        <f>U348/Config!C$40</f>
        <v>13011.076581250003</v>
      </c>
      <c r="G348" s="219">
        <f>V348/Config!D$40</f>
        <v>598284.31024999998</v>
      </c>
      <c r="H348" s="219">
        <f>W348/Config!E$40</f>
        <v>197917</v>
      </c>
      <c r="I348" s="220">
        <v>0</v>
      </c>
      <c r="J348" s="220">
        <v>94500</v>
      </c>
      <c r="K348" s="220">
        <v>94500</v>
      </c>
      <c r="L348" s="220">
        <v>94500</v>
      </c>
      <c r="M348" s="220">
        <v>94500</v>
      </c>
      <c r="N348" s="220">
        <v>94500</v>
      </c>
      <c r="O348" s="220">
        <v>94500</v>
      </c>
      <c r="P348" s="220">
        <v>94500</v>
      </c>
      <c r="Q348" s="220">
        <v>94500</v>
      </c>
      <c r="R348" s="221">
        <v>94500</v>
      </c>
      <c r="S348" s="222">
        <v>0</v>
      </c>
      <c r="T348" s="223">
        <v>0</v>
      </c>
      <c r="U348" s="223">
        <v>12384.130000000003</v>
      </c>
      <c r="V348" s="223">
        <v>583692.01</v>
      </c>
      <c r="W348" s="223">
        <v>197917</v>
      </c>
      <c r="X348" s="224">
        <f>I348*Config!F$40</f>
        <v>0</v>
      </c>
      <c r="Y348" s="224">
        <f>J348*Config!G$40</f>
        <v>99284.062499999985</v>
      </c>
      <c r="Z348" s="224">
        <f>K348*Config!H$40</f>
        <v>101766.16406249999</v>
      </c>
      <c r="AA348" s="224">
        <f>L348*Config!I$40</f>
        <v>104310.31816406248</v>
      </c>
      <c r="AB348" s="224">
        <f>M348*Config!J$40</f>
        <v>106918.07611816403</v>
      </c>
      <c r="AC348" s="224">
        <f>N348*Config!K$40</f>
        <v>109591.02802111812</v>
      </c>
      <c r="AD348" s="224">
        <f>O348*Config!L$40</f>
        <v>112330.80372164608</v>
      </c>
      <c r="AE348" s="224">
        <f>P348*Config!M$40</f>
        <v>115139.07381468722</v>
      </c>
      <c r="AF348" s="224">
        <f>Q348*Config!N$40</f>
        <v>118017.55066005439</v>
      </c>
      <c r="AG348" s="225">
        <f>R348*Config!O$40</f>
        <v>120967.98942655574</v>
      </c>
      <c r="AH348" s="226">
        <f t="shared" si="37"/>
        <v>378000</v>
      </c>
      <c r="AI348" s="220">
        <f t="shared" si="38"/>
        <v>850500</v>
      </c>
      <c r="AJ348" s="224">
        <f t="shared" si="39"/>
        <v>412278.62084472645</v>
      </c>
      <c r="AK348" s="225">
        <f t="shared" si="40"/>
        <v>988325.066488788</v>
      </c>
      <c r="AL348" s="227">
        <f>IF(OR(SUM(X348:AG348)&lt;&gt;0,A348="EH"),INDEX(CASH!$B:$B,MATCH(A348,CASH!$A:$A,0)),"")</f>
        <v>200</v>
      </c>
      <c r="AM348" s="122">
        <f>AL348*VLOOKUP(C348,Config!$A$3:$C$9,3,FALSE)</f>
        <v>3000</v>
      </c>
      <c r="AN348" s="228">
        <f t="shared" si="41"/>
        <v>0.5816581798129733</v>
      </c>
      <c r="AO348" s="122" t="str">
        <f>IF(ISERROR(VLOOKUP(A348,Config!$A$12:$A$32,1,FALSE)),LEFT(A348,2),"PRL")</f>
        <v>TS</v>
      </c>
      <c r="AP348" s="122" t="str">
        <f t="shared" si="42"/>
        <v>TS086s</v>
      </c>
      <c r="AQ348" s="163" t="s">
        <v>882</v>
      </c>
      <c r="AR348" s="229" t="s">
        <v>781</v>
      </c>
      <c r="AS348" s="367" t="str">
        <f>IF(ISERROR(VLOOKUP($A348,'RAB Cat Lookup'!$B$4:$E$351,2,FALSE))=TRUE,"Unallocated",VLOOKUP($A348,'RAB Cat Lookup'!$B$4:$E$351,2,FALSE))</f>
        <v>Std</v>
      </c>
      <c r="AT348" s="367" t="str">
        <f>IF(ISERROR(VLOOKUP($A348,'RAB Cat Lookup'!$B$4:$E$351,4,FALSE))=TRUE,"Unallocated",VLOOKUP($A348,'RAB Cat Lookup'!$B$4:$E$351,4,FALSE))</f>
        <v>Substations</v>
      </c>
      <c r="AU348" s="121" t="str">
        <f t="shared" si="43"/>
        <v/>
      </c>
    </row>
    <row r="349" spans="1:47" x14ac:dyDescent="0.25">
      <c r="A349" s="217" t="s">
        <v>498</v>
      </c>
      <c r="B349" s="217" t="s">
        <v>587</v>
      </c>
      <c r="C349" s="123" t="s">
        <v>513</v>
      </c>
      <c r="D349" s="218">
        <f>S349/Config!A$40</f>
        <v>8807.5769312617158</v>
      </c>
      <c r="E349" s="219">
        <f>T349/Config!B$40</f>
        <v>0</v>
      </c>
      <c r="F349" s="219">
        <f>U349/Config!C$40</f>
        <v>0</v>
      </c>
      <c r="G349" s="219">
        <f>V349/Config!D$40</f>
        <v>0</v>
      </c>
      <c r="H349" s="219">
        <f>W349/Config!E$40</f>
        <v>0</v>
      </c>
      <c r="I349" s="220">
        <v>0</v>
      </c>
      <c r="J349" s="220">
        <v>0</v>
      </c>
      <c r="K349" s="220">
        <v>0</v>
      </c>
      <c r="L349" s="220">
        <v>0</v>
      </c>
      <c r="M349" s="220">
        <v>0</v>
      </c>
      <c r="N349" s="220">
        <v>0</v>
      </c>
      <c r="O349" s="220">
        <v>0</v>
      </c>
      <c r="P349" s="220">
        <v>0</v>
      </c>
      <c r="Q349" s="220">
        <v>0</v>
      </c>
      <c r="R349" s="221">
        <v>0</v>
      </c>
      <c r="S349" s="222">
        <v>7979.23</v>
      </c>
      <c r="T349" s="223">
        <v>0</v>
      </c>
      <c r="U349" s="223">
        <v>0</v>
      </c>
      <c r="V349" s="223">
        <v>0</v>
      </c>
      <c r="W349" s="223">
        <v>0</v>
      </c>
      <c r="X349" s="224">
        <f>I349*Config!F$40</f>
        <v>0</v>
      </c>
      <c r="Y349" s="224">
        <f>J349*Config!G$40</f>
        <v>0</v>
      </c>
      <c r="Z349" s="224">
        <f>K349*Config!H$40</f>
        <v>0</v>
      </c>
      <c r="AA349" s="224">
        <f>L349*Config!I$40</f>
        <v>0</v>
      </c>
      <c r="AB349" s="224">
        <f>M349*Config!J$40</f>
        <v>0</v>
      </c>
      <c r="AC349" s="224">
        <f>N349*Config!K$40</f>
        <v>0</v>
      </c>
      <c r="AD349" s="224">
        <f>O349*Config!L$40</f>
        <v>0</v>
      </c>
      <c r="AE349" s="224">
        <f>P349*Config!M$40</f>
        <v>0</v>
      </c>
      <c r="AF349" s="224">
        <f>Q349*Config!N$40</f>
        <v>0</v>
      </c>
      <c r="AG349" s="225">
        <f>R349*Config!O$40</f>
        <v>0</v>
      </c>
      <c r="AH349" s="226">
        <f t="shared" si="37"/>
        <v>0</v>
      </c>
      <c r="AI349" s="220">
        <f t="shared" si="38"/>
        <v>0</v>
      </c>
      <c r="AJ349" s="224">
        <f t="shared" si="39"/>
        <v>0</v>
      </c>
      <c r="AK349" s="225">
        <f t="shared" si="40"/>
        <v>0</v>
      </c>
      <c r="AL349" s="227" t="str">
        <f>IF(OR(SUM(X349:AG349)&lt;&gt;0,A349="EH"),INDEX(CASH!$B:$B,MATCH(A349,CASH!$A:$A,0)),"")</f>
        <v/>
      </c>
      <c r="AM349" s="231">
        <v>4950</v>
      </c>
      <c r="AN349" s="228">
        <f t="shared" si="41"/>
        <v>0.12479849538211955</v>
      </c>
      <c r="AO349" s="122" t="str">
        <f>IF(ISERROR(VLOOKUP(A349,Config!$A$12:$A$32,1,FALSE)),LEFT(A349,2),"PRL")</f>
        <v>TS</v>
      </c>
      <c r="AP349" s="122" t="str">
        <f t="shared" si="42"/>
        <v>TS092</v>
      </c>
      <c r="AQ349" s="163" t="s">
        <v>882</v>
      </c>
      <c r="AR349" s="229" t="s">
        <v>781</v>
      </c>
      <c r="AS349" s="367" t="str">
        <f>IF(ISERROR(VLOOKUP($A349,'RAB Cat Lookup'!$B$4:$E$351,2,FALSE))=TRUE,"Unallocated",VLOOKUP($A349,'RAB Cat Lookup'!$B$4:$E$351,2,FALSE))</f>
        <v>Std</v>
      </c>
      <c r="AT349" s="367" t="str">
        <f>IF(ISERROR(VLOOKUP($A349,'RAB Cat Lookup'!$B$4:$E$351,4,FALSE))=TRUE,"Unallocated",VLOOKUP($A349,'RAB Cat Lookup'!$B$4:$E$351,4,FALSE))</f>
        <v>Substations</v>
      </c>
      <c r="AU349" s="121" t="str">
        <f t="shared" si="43"/>
        <v/>
      </c>
    </row>
    <row r="350" spans="1:47" x14ac:dyDescent="0.25">
      <c r="A350" s="217" t="s">
        <v>18</v>
      </c>
      <c r="B350" s="217" t="s">
        <v>248</v>
      </c>
      <c r="C350" s="123" t="s">
        <v>512</v>
      </c>
      <c r="D350" s="218">
        <f>S350/Config!A$40</f>
        <v>85533.942102472633</v>
      </c>
      <c r="E350" s="219">
        <f>T350/Config!B$40</f>
        <v>61810.054287187493</v>
      </c>
      <c r="F350" s="219">
        <f>U350/Config!C$40</f>
        <v>64802.003675</v>
      </c>
      <c r="G350" s="219">
        <f>V350/Config!D$40</f>
        <v>14349.999999999998</v>
      </c>
      <c r="H350" s="219">
        <f>W350/Config!E$40</f>
        <v>0</v>
      </c>
      <c r="I350" s="220">
        <v>0</v>
      </c>
      <c r="J350" s="220">
        <v>0</v>
      </c>
      <c r="K350" s="220">
        <v>0</v>
      </c>
      <c r="L350" s="220">
        <v>0</v>
      </c>
      <c r="M350" s="220">
        <v>0</v>
      </c>
      <c r="N350" s="220">
        <v>0</v>
      </c>
      <c r="O350" s="220">
        <v>0</v>
      </c>
      <c r="P350" s="220">
        <v>0</v>
      </c>
      <c r="Q350" s="220">
        <v>0</v>
      </c>
      <c r="R350" s="221">
        <v>0</v>
      </c>
      <c r="S350" s="222">
        <v>77489.53</v>
      </c>
      <c r="T350" s="223">
        <v>57396.780000000006</v>
      </c>
      <c r="U350" s="223">
        <v>61679.48</v>
      </c>
      <c r="V350" s="223">
        <v>14000</v>
      </c>
      <c r="W350" s="223">
        <v>0</v>
      </c>
      <c r="X350" s="224">
        <f>I350*Config!F$40</f>
        <v>0</v>
      </c>
      <c r="Y350" s="224">
        <f>J350*Config!G$40</f>
        <v>0</v>
      </c>
      <c r="Z350" s="224">
        <f>K350*Config!H$40</f>
        <v>0</v>
      </c>
      <c r="AA350" s="224">
        <f>L350*Config!I$40</f>
        <v>0</v>
      </c>
      <c r="AB350" s="224">
        <f>M350*Config!J$40</f>
        <v>0</v>
      </c>
      <c r="AC350" s="224">
        <f>N350*Config!K$40</f>
        <v>0</v>
      </c>
      <c r="AD350" s="224">
        <f>O350*Config!L$40</f>
        <v>0</v>
      </c>
      <c r="AE350" s="224">
        <f>P350*Config!M$40</f>
        <v>0</v>
      </c>
      <c r="AF350" s="224">
        <f>Q350*Config!N$40</f>
        <v>0</v>
      </c>
      <c r="AG350" s="225">
        <f>R350*Config!O$40</f>
        <v>0</v>
      </c>
      <c r="AH350" s="226">
        <f t="shared" si="37"/>
        <v>0</v>
      </c>
      <c r="AI350" s="220">
        <f t="shared" si="38"/>
        <v>0</v>
      </c>
      <c r="AJ350" s="224">
        <f t="shared" si="39"/>
        <v>0</v>
      </c>
      <c r="AK350" s="225">
        <f t="shared" si="40"/>
        <v>0</v>
      </c>
      <c r="AL350" s="227" t="str">
        <f>IF(OR(SUM(X350:AG350)&lt;&gt;0,A350="EH"),INDEX(CASH!$B:$B,MATCH(A350,CASH!$A:$A,0)),"")</f>
        <v/>
      </c>
      <c r="AM350" s="230">
        <v>750</v>
      </c>
      <c r="AN350" s="228">
        <f t="shared" si="41"/>
        <v>0.99191803381762</v>
      </c>
      <c r="AO350" s="122" t="str">
        <f>IF(ISERROR(VLOOKUP(A350,Config!$A$12:$A$32,1,FALSE)),LEFT(A350,2),"PRL")</f>
        <v>TS</v>
      </c>
      <c r="AP350" s="122" t="str">
        <f t="shared" si="42"/>
        <v>TS099s</v>
      </c>
      <c r="AQ350" s="163" t="s">
        <v>882</v>
      </c>
      <c r="AR350" s="229" t="s">
        <v>781</v>
      </c>
      <c r="AS350" s="367" t="str">
        <f>IF(ISERROR(VLOOKUP($A350,'RAB Cat Lookup'!$B$4:$E$351,2,FALSE))=TRUE,"Unallocated",VLOOKUP($A350,'RAB Cat Lookup'!$B$4:$E$351,2,FALSE))</f>
        <v>Std</v>
      </c>
      <c r="AT350" s="367" t="str">
        <f>IF(ISERROR(VLOOKUP($A350,'RAB Cat Lookup'!$B$4:$E$351,4,FALSE))=TRUE,"Unallocated",VLOOKUP($A350,'RAB Cat Lookup'!$B$4:$E$351,4,FALSE))</f>
        <v>Substations</v>
      </c>
      <c r="AU350" s="121" t="str">
        <f t="shared" si="43"/>
        <v/>
      </c>
    </row>
    <row r="351" spans="1:47" x14ac:dyDescent="0.25">
      <c r="A351" s="217" t="s">
        <v>39</v>
      </c>
      <c r="B351" s="217" t="s">
        <v>470</v>
      </c>
      <c r="C351" s="123" t="s">
        <v>512</v>
      </c>
      <c r="D351" s="218">
        <f>S351/Config!A$40</f>
        <v>77447.099798144511</v>
      </c>
      <c r="E351" s="219">
        <f>T351/Config!B$40</f>
        <v>0</v>
      </c>
      <c r="F351" s="219">
        <f>U351/Config!C$40</f>
        <v>0</v>
      </c>
      <c r="G351" s="219">
        <f>V351/Config!D$40</f>
        <v>0</v>
      </c>
      <c r="H351" s="219">
        <f>W351/Config!E$40</f>
        <v>0</v>
      </c>
      <c r="I351" s="220">
        <v>0</v>
      </c>
      <c r="J351" s="220">
        <v>0</v>
      </c>
      <c r="K351" s="220">
        <v>0</v>
      </c>
      <c r="L351" s="220">
        <v>0</v>
      </c>
      <c r="M351" s="220">
        <v>0</v>
      </c>
      <c r="N351" s="220">
        <v>0</v>
      </c>
      <c r="O351" s="220">
        <v>0</v>
      </c>
      <c r="P351" s="220">
        <v>0</v>
      </c>
      <c r="Q351" s="220">
        <v>0</v>
      </c>
      <c r="R351" s="221">
        <v>0</v>
      </c>
      <c r="S351" s="222">
        <v>70163.25</v>
      </c>
      <c r="T351" s="223">
        <v>0</v>
      </c>
      <c r="U351" s="223">
        <v>0</v>
      </c>
      <c r="V351" s="223">
        <v>0</v>
      </c>
      <c r="W351" s="223">
        <v>0</v>
      </c>
      <c r="X351" s="224">
        <f>I351*Config!F$40</f>
        <v>0</v>
      </c>
      <c r="Y351" s="224">
        <f>J351*Config!G$40</f>
        <v>0</v>
      </c>
      <c r="Z351" s="224">
        <f>K351*Config!H$40</f>
        <v>0</v>
      </c>
      <c r="AA351" s="224">
        <f>L351*Config!I$40</f>
        <v>0</v>
      </c>
      <c r="AB351" s="224">
        <f>M351*Config!J$40</f>
        <v>0</v>
      </c>
      <c r="AC351" s="224">
        <f>N351*Config!K$40</f>
        <v>0</v>
      </c>
      <c r="AD351" s="224">
        <f>O351*Config!L$40</f>
        <v>0</v>
      </c>
      <c r="AE351" s="224">
        <f>P351*Config!M$40</f>
        <v>0</v>
      </c>
      <c r="AF351" s="224">
        <f>Q351*Config!N$40</f>
        <v>0</v>
      </c>
      <c r="AG351" s="225">
        <f>R351*Config!O$40</f>
        <v>0</v>
      </c>
      <c r="AH351" s="226">
        <f t="shared" si="37"/>
        <v>0</v>
      </c>
      <c r="AI351" s="220">
        <f t="shared" si="38"/>
        <v>0</v>
      </c>
      <c r="AJ351" s="224">
        <f t="shared" si="39"/>
        <v>0</v>
      </c>
      <c r="AK351" s="225">
        <f t="shared" si="40"/>
        <v>0</v>
      </c>
      <c r="AL351" s="227" t="str">
        <f>IF(OR(SUM(X351:AG351)&lt;&gt;0,A351="EH"),INDEX(CASH!$B:$B,MATCH(A351,CASH!$A:$A,0)),"")</f>
        <v/>
      </c>
      <c r="AM351" s="230">
        <v>1350</v>
      </c>
      <c r="AN351" s="228">
        <f t="shared" si="41"/>
        <v>0.92229427226873739</v>
      </c>
      <c r="AO351" s="122" t="str">
        <f>IF(ISERROR(VLOOKUP(A351,Config!$A$12:$A$32,1,FALSE)),LEFT(A351,2),"PRL")</f>
        <v>TS</v>
      </c>
      <c r="AP351" s="122" t="str">
        <f t="shared" si="42"/>
        <v>TS100s</v>
      </c>
      <c r="AQ351" s="163" t="s">
        <v>882</v>
      </c>
      <c r="AR351" s="229" t="s">
        <v>781</v>
      </c>
      <c r="AS351" s="367" t="str">
        <f>IF(ISERROR(VLOOKUP($A351,'RAB Cat Lookup'!$B$4:$E$351,2,FALSE))=TRUE,"Unallocated",VLOOKUP($A351,'RAB Cat Lookup'!$B$4:$E$351,2,FALSE))</f>
        <v>Std</v>
      </c>
      <c r="AT351" s="367" t="str">
        <f>IF(ISERROR(VLOOKUP($A351,'RAB Cat Lookup'!$B$4:$E$351,4,FALSE))=TRUE,"Unallocated",VLOOKUP($A351,'RAB Cat Lookup'!$B$4:$E$351,4,FALSE))</f>
        <v>Substations</v>
      </c>
      <c r="AU351" s="121" t="str">
        <f t="shared" si="43"/>
        <v/>
      </c>
    </row>
    <row r="352" spans="1:47" x14ac:dyDescent="0.25">
      <c r="A352" s="217" t="s">
        <v>20</v>
      </c>
      <c r="B352" s="217" t="s">
        <v>230</v>
      </c>
      <c r="C352" s="123" t="s">
        <v>513</v>
      </c>
      <c r="D352" s="218">
        <f>S352/Config!A$40</f>
        <v>3399238.6535368939</v>
      </c>
      <c r="E352" s="219">
        <f>T352/Config!B$40</f>
        <v>1787716.9535954683</v>
      </c>
      <c r="F352" s="219">
        <f>U352/Config!C$40</f>
        <v>1986003.2245374995</v>
      </c>
      <c r="G352" s="219">
        <f>V352/Config!D$40</f>
        <v>59785.451749999978</v>
      </c>
      <c r="H352" s="219">
        <f>W352/Config!E$40</f>
        <v>0</v>
      </c>
      <c r="I352" s="220">
        <v>0</v>
      </c>
      <c r="J352" s="220">
        <v>0</v>
      </c>
      <c r="K352" s="220">
        <v>0</v>
      </c>
      <c r="L352" s="220">
        <v>0</v>
      </c>
      <c r="M352" s="220">
        <v>0</v>
      </c>
      <c r="N352" s="220">
        <v>0</v>
      </c>
      <c r="O352" s="220">
        <v>0</v>
      </c>
      <c r="P352" s="220">
        <v>0</v>
      </c>
      <c r="Q352" s="220">
        <v>0</v>
      </c>
      <c r="R352" s="221">
        <v>0</v>
      </c>
      <c r="S352" s="222">
        <v>3079542.45</v>
      </c>
      <c r="T352" s="223">
        <v>1660072.91</v>
      </c>
      <c r="U352" s="223">
        <v>1890306.4599999995</v>
      </c>
      <c r="V352" s="223">
        <v>58327.269999999982</v>
      </c>
      <c r="W352" s="223">
        <v>0</v>
      </c>
      <c r="X352" s="224">
        <f>I352*Config!F$40</f>
        <v>0</v>
      </c>
      <c r="Y352" s="224">
        <f>J352*Config!G$40</f>
        <v>0</v>
      </c>
      <c r="Z352" s="224">
        <f>K352*Config!H$40</f>
        <v>0</v>
      </c>
      <c r="AA352" s="224">
        <f>L352*Config!I$40</f>
        <v>0</v>
      </c>
      <c r="AB352" s="224">
        <f>M352*Config!J$40</f>
        <v>0</v>
      </c>
      <c r="AC352" s="224">
        <f>N352*Config!K$40</f>
        <v>0</v>
      </c>
      <c r="AD352" s="224">
        <f>O352*Config!L$40</f>
        <v>0</v>
      </c>
      <c r="AE352" s="224">
        <f>P352*Config!M$40</f>
        <v>0</v>
      </c>
      <c r="AF352" s="224">
        <f>Q352*Config!N$40</f>
        <v>0</v>
      </c>
      <c r="AG352" s="225">
        <f>R352*Config!O$40</f>
        <v>0</v>
      </c>
      <c r="AH352" s="226">
        <f t="shared" si="37"/>
        <v>0</v>
      </c>
      <c r="AI352" s="220">
        <f t="shared" si="38"/>
        <v>0</v>
      </c>
      <c r="AJ352" s="224">
        <f t="shared" si="39"/>
        <v>0</v>
      </c>
      <c r="AK352" s="225">
        <f t="shared" si="40"/>
        <v>0</v>
      </c>
      <c r="AL352" s="227" t="str">
        <f>IF(OR(SUM(X352:AG352)&lt;&gt;0,A352="EH"),INDEX(CASH!$B:$B,MATCH(A352,CASH!$A:$A,0)),"")</f>
        <v/>
      </c>
      <c r="AM352" s="230">
        <v>3450</v>
      </c>
      <c r="AN352" s="228">
        <f t="shared" si="41"/>
        <v>0.50978789955113346</v>
      </c>
      <c r="AO352" s="122" t="str">
        <f>IF(ISERROR(VLOOKUP(A352,Config!$A$12:$A$32,1,FALSE)),LEFT(A352,2),"PRL")</f>
        <v>TS</v>
      </c>
      <c r="AP352" s="122" t="str">
        <f t="shared" si="42"/>
        <v>TS102</v>
      </c>
      <c r="AQ352" s="163" t="s">
        <v>882</v>
      </c>
      <c r="AR352" s="229" t="s">
        <v>781</v>
      </c>
      <c r="AS352" s="367" t="str">
        <f>IF(ISERROR(VLOOKUP($A352,'RAB Cat Lookup'!$B$4:$E$351,2,FALSE))=TRUE,"Unallocated",VLOOKUP($A352,'RAB Cat Lookup'!$B$4:$E$351,2,FALSE))</f>
        <v>Std</v>
      </c>
      <c r="AT352" s="367" t="str">
        <f>IF(ISERROR(VLOOKUP($A352,'RAB Cat Lookup'!$B$4:$E$351,4,FALSE))=TRUE,"Unallocated",VLOOKUP($A352,'RAB Cat Lookup'!$B$4:$E$351,4,FALSE))</f>
        <v>Substations</v>
      </c>
      <c r="AU352" s="121" t="str">
        <f t="shared" si="43"/>
        <v/>
      </c>
    </row>
    <row r="353" spans="1:47" x14ac:dyDescent="0.25">
      <c r="A353" s="217" t="s">
        <v>408</v>
      </c>
      <c r="B353" s="217" t="s">
        <v>588</v>
      </c>
      <c r="C353" s="123" t="s">
        <v>513</v>
      </c>
      <c r="D353" s="218">
        <f>S353/Config!A$40</f>
        <v>64047.396326789043</v>
      </c>
      <c r="E353" s="219">
        <f>T353/Config!B$40</f>
        <v>0</v>
      </c>
      <c r="F353" s="219">
        <f>U353/Config!C$40</f>
        <v>0</v>
      </c>
      <c r="G353" s="219">
        <f>V353/Config!D$40</f>
        <v>0</v>
      </c>
      <c r="H353" s="219">
        <f>W353/Config!E$40</f>
        <v>0</v>
      </c>
      <c r="I353" s="220">
        <v>0</v>
      </c>
      <c r="J353" s="220">
        <v>0</v>
      </c>
      <c r="K353" s="220">
        <v>0</v>
      </c>
      <c r="L353" s="220">
        <v>0</v>
      </c>
      <c r="M353" s="220">
        <v>0</v>
      </c>
      <c r="N353" s="220">
        <v>0</v>
      </c>
      <c r="O353" s="220">
        <v>0</v>
      </c>
      <c r="P353" s="220">
        <v>0</v>
      </c>
      <c r="Q353" s="220">
        <v>0</v>
      </c>
      <c r="R353" s="221">
        <v>0</v>
      </c>
      <c r="S353" s="222">
        <v>58023.78</v>
      </c>
      <c r="T353" s="223">
        <v>0</v>
      </c>
      <c r="U353" s="223">
        <v>0</v>
      </c>
      <c r="V353" s="223">
        <v>0</v>
      </c>
      <c r="W353" s="223">
        <v>0</v>
      </c>
      <c r="X353" s="224">
        <f>I353*Config!F$40</f>
        <v>0</v>
      </c>
      <c r="Y353" s="224">
        <f>J353*Config!G$40</f>
        <v>0</v>
      </c>
      <c r="Z353" s="224">
        <f>K353*Config!H$40</f>
        <v>0</v>
      </c>
      <c r="AA353" s="224">
        <f>L353*Config!I$40</f>
        <v>0</v>
      </c>
      <c r="AB353" s="224">
        <f>M353*Config!J$40</f>
        <v>0</v>
      </c>
      <c r="AC353" s="224">
        <f>N353*Config!K$40</f>
        <v>0</v>
      </c>
      <c r="AD353" s="224">
        <f>O353*Config!L$40</f>
        <v>0</v>
      </c>
      <c r="AE353" s="224">
        <f>P353*Config!M$40</f>
        <v>0</v>
      </c>
      <c r="AF353" s="224">
        <f>Q353*Config!N$40</f>
        <v>0</v>
      </c>
      <c r="AG353" s="225">
        <f>R353*Config!O$40</f>
        <v>0</v>
      </c>
      <c r="AH353" s="226">
        <f t="shared" si="37"/>
        <v>0</v>
      </c>
      <c r="AI353" s="220">
        <f t="shared" si="38"/>
        <v>0</v>
      </c>
      <c r="AJ353" s="224">
        <f t="shared" si="39"/>
        <v>0</v>
      </c>
      <c r="AK353" s="225">
        <f t="shared" si="40"/>
        <v>0</v>
      </c>
      <c r="AL353" s="227" t="str">
        <f>IF(OR(SUM(X353:AG353)&lt;&gt;0,A353="EH"),INDEX(CASH!$B:$B,MATCH(A353,CASH!$A:$A,0)),"")</f>
        <v/>
      </c>
      <c r="AM353" s="230">
        <v>4950</v>
      </c>
      <c r="AN353" s="228">
        <f t="shared" si="41"/>
        <v>0.12479849538211955</v>
      </c>
      <c r="AO353" s="122" t="str">
        <f>IF(ISERROR(VLOOKUP(A353,Config!$A$12:$A$32,1,FALSE)),LEFT(A353,2),"PRL")</f>
        <v>TS</v>
      </c>
      <c r="AP353" s="122" t="str">
        <f t="shared" si="42"/>
        <v>TS111</v>
      </c>
      <c r="AQ353" s="163" t="s">
        <v>882</v>
      </c>
      <c r="AR353" s="229" t="s">
        <v>781</v>
      </c>
      <c r="AS353" s="367" t="str">
        <f>IF(ISERROR(VLOOKUP($A353,'RAB Cat Lookup'!$B$4:$E$351,2,FALSE))=TRUE,"Unallocated",VLOOKUP($A353,'RAB Cat Lookup'!$B$4:$E$351,2,FALSE))</f>
        <v>Std</v>
      </c>
      <c r="AT353" s="367" t="str">
        <f>IF(ISERROR(VLOOKUP($A353,'RAB Cat Lookup'!$B$4:$E$351,4,FALSE))=TRUE,"Unallocated",VLOOKUP($A353,'RAB Cat Lookup'!$B$4:$E$351,4,FALSE))</f>
        <v>Substations</v>
      </c>
      <c r="AU353" s="121" t="str">
        <f t="shared" si="43"/>
        <v/>
      </c>
    </row>
    <row r="354" spans="1:47" x14ac:dyDescent="0.25">
      <c r="A354" s="217" t="s">
        <v>40</v>
      </c>
      <c r="B354" s="217" t="s">
        <v>338</v>
      </c>
      <c r="C354" s="123" t="s">
        <v>512</v>
      </c>
      <c r="D354" s="218">
        <f>S354/Config!A$40</f>
        <v>1325763.9440893359</v>
      </c>
      <c r="E354" s="219">
        <f>T354/Config!B$40</f>
        <v>798588.28390328097</v>
      </c>
      <c r="F354" s="219">
        <f>U354/Config!C$40</f>
        <v>188394.07211875002</v>
      </c>
      <c r="G354" s="219">
        <f>V354/Config!D$40</f>
        <v>1148046.5145</v>
      </c>
      <c r="H354" s="219">
        <f>W354/Config!E$40</f>
        <v>556587.41999999993</v>
      </c>
      <c r="I354" s="220">
        <v>1000000</v>
      </c>
      <c r="J354" s="220">
        <v>1000000</v>
      </c>
      <c r="K354" s="220">
        <v>1000000</v>
      </c>
      <c r="L354" s="220">
        <v>1000000</v>
      </c>
      <c r="M354" s="220">
        <v>1000000</v>
      </c>
      <c r="N354" s="220">
        <v>1000000</v>
      </c>
      <c r="O354" s="220">
        <v>1000000</v>
      </c>
      <c r="P354" s="220">
        <v>1000000</v>
      </c>
      <c r="Q354" s="220">
        <v>1000000</v>
      </c>
      <c r="R354" s="221">
        <v>1000000</v>
      </c>
      <c r="S354" s="222">
        <v>1201076.7000000002</v>
      </c>
      <c r="T354" s="223">
        <v>741568.60999999987</v>
      </c>
      <c r="U354" s="223">
        <v>179316.19000000003</v>
      </c>
      <c r="V354" s="223">
        <v>1120045.3800000001</v>
      </c>
      <c r="W354" s="223">
        <v>556587.41999999993</v>
      </c>
      <c r="X354" s="224">
        <f>I354*Config!F$40</f>
        <v>1024999.9999999999</v>
      </c>
      <c r="Y354" s="224">
        <f>J354*Config!G$40</f>
        <v>1050625</v>
      </c>
      <c r="Z354" s="224">
        <f>K354*Config!H$40</f>
        <v>1076890.6249999998</v>
      </c>
      <c r="AA354" s="224">
        <f>L354*Config!I$40</f>
        <v>1103812.8906249998</v>
      </c>
      <c r="AB354" s="224">
        <f>M354*Config!J$40</f>
        <v>1131408.2128906248</v>
      </c>
      <c r="AC354" s="224">
        <f>N354*Config!K$40</f>
        <v>1159693.4182128902</v>
      </c>
      <c r="AD354" s="224">
        <f>O354*Config!L$40</f>
        <v>1188685.7536682126</v>
      </c>
      <c r="AE354" s="224">
        <f>P354*Config!M$40</f>
        <v>1218402.8975099176</v>
      </c>
      <c r="AF354" s="224">
        <f>Q354*Config!N$40</f>
        <v>1248862.9699476655</v>
      </c>
      <c r="AG354" s="225">
        <f>R354*Config!O$40</f>
        <v>1280084.544196357</v>
      </c>
      <c r="AH354" s="226">
        <f t="shared" si="37"/>
        <v>5000000</v>
      </c>
      <c r="AI354" s="220">
        <f t="shared" si="38"/>
        <v>10000000</v>
      </c>
      <c r="AJ354" s="224">
        <f t="shared" si="39"/>
        <v>5387736.728515625</v>
      </c>
      <c r="AK354" s="225">
        <f t="shared" si="40"/>
        <v>11483466.312050667</v>
      </c>
      <c r="AL354" s="227">
        <f>IF(OR(SUM(X354:AG354)&lt;&gt;0,A354="EH"),INDEX(CASH!$B:$B,MATCH(A354,CASH!$A:$A,0)),"")</f>
        <v>280</v>
      </c>
      <c r="AM354" s="122">
        <f>AL354*VLOOKUP(C354,Config!$A$3:$C$9,3,FALSE)</f>
        <v>4200</v>
      </c>
      <c r="AN354" s="228">
        <f t="shared" si="41"/>
        <v>0.36071719304860189</v>
      </c>
      <c r="AO354" s="122" t="str">
        <f>IF(ISERROR(VLOOKUP(A354,Config!$A$12:$A$32,1,FALSE)),LEFT(A354,2),"PRL")</f>
        <v>TS</v>
      </c>
      <c r="AP354" s="122" t="str">
        <f t="shared" si="42"/>
        <v>TS116s</v>
      </c>
      <c r="AQ354" s="163" t="s">
        <v>882</v>
      </c>
      <c r="AR354" s="229" t="s">
        <v>781</v>
      </c>
      <c r="AS354" s="367" t="str">
        <f>IF(ISERROR(VLOOKUP($A354,'RAB Cat Lookup'!$B$4:$E$351,2,FALSE))=TRUE,"Unallocated",VLOOKUP($A354,'RAB Cat Lookup'!$B$4:$E$351,2,FALSE))</f>
        <v>Std</v>
      </c>
      <c r="AT354" s="367" t="str">
        <f>IF(ISERROR(VLOOKUP($A354,'RAB Cat Lookup'!$B$4:$E$351,4,FALSE))=TRUE,"Unallocated",VLOOKUP($A354,'RAB Cat Lookup'!$B$4:$E$351,4,FALSE))</f>
        <v>Substations</v>
      </c>
      <c r="AU354" s="121" t="str">
        <f t="shared" si="43"/>
        <v/>
      </c>
    </row>
    <row r="355" spans="1:47" x14ac:dyDescent="0.25">
      <c r="A355" s="217" t="s">
        <v>40</v>
      </c>
      <c r="B355" s="217" t="s">
        <v>338</v>
      </c>
      <c r="C355" s="123" t="s">
        <v>778</v>
      </c>
      <c r="D355" s="218">
        <f>S355/Config!A$40</f>
        <v>0</v>
      </c>
      <c r="E355" s="219">
        <f>T355/Config!B$40</f>
        <v>0</v>
      </c>
      <c r="F355" s="219">
        <f>U355/Config!C$40</f>
        <v>0</v>
      </c>
      <c r="G355" s="219">
        <f>V355/Config!D$40</f>
        <v>0</v>
      </c>
      <c r="H355" s="219">
        <f>W355/Config!E$40</f>
        <v>0</v>
      </c>
      <c r="I355" s="220">
        <v>500000</v>
      </c>
      <c r="J355" s="220">
        <v>500000</v>
      </c>
      <c r="K355" s="220">
        <v>500000</v>
      </c>
      <c r="L355" s="220">
        <v>500000</v>
      </c>
      <c r="M355" s="220">
        <v>500000</v>
      </c>
      <c r="N355" s="220">
        <v>500000</v>
      </c>
      <c r="O355" s="220">
        <v>500000</v>
      </c>
      <c r="P355" s="220">
        <v>500000</v>
      </c>
      <c r="Q355" s="220">
        <v>500000</v>
      </c>
      <c r="R355" s="221">
        <v>500000</v>
      </c>
      <c r="S355" s="222">
        <v>0</v>
      </c>
      <c r="T355" s="223">
        <v>0</v>
      </c>
      <c r="U355" s="223">
        <v>0</v>
      </c>
      <c r="V355" s="223">
        <v>0</v>
      </c>
      <c r="W355" s="223">
        <v>0</v>
      </c>
      <c r="X355" s="224">
        <f>I355*Config!F$40</f>
        <v>512499.99999999994</v>
      </c>
      <c r="Y355" s="224">
        <f>J355*Config!G$40</f>
        <v>525312.5</v>
      </c>
      <c r="Z355" s="224">
        <f>K355*Config!H$40</f>
        <v>538445.31249999988</v>
      </c>
      <c r="AA355" s="224">
        <f>L355*Config!I$40</f>
        <v>551906.44531249988</v>
      </c>
      <c r="AB355" s="224">
        <f>M355*Config!J$40</f>
        <v>565704.10644531238</v>
      </c>
      <c r="AC355" s="224">
        <f>N355*Config!K$40</f>
        <v>579846.70910644508</v>
      </c>
      <c r="AD355" s="224">
        <f>O355*Config!L$40</f>
        <v>594342.87683410628</v>
      </c>
      <c r="AE355" s="224">
        <f>P355*Config!M$40</f>
        <v>609201.44875495881</v>
      </c>
      <c r="AF355" s="224">
        <f>Q355*Config!N$40</f>
        <v>624431.48497383273</v>
      </c>
      <c r="AG355" s="225">
        <f>R355*Config!O$40</f>
        <v>640042.27209817851</v>
      </c>
      <c r="AH355" s="226">
        <f t="shared" si="37"/>
        <v>2500000</v>
      </c>
      <c r="AI355" s="220">
        <f t="shared" si="38"/>
        <v>5000000</v>
      </c>
      <c r="AJ355" s="224">
        <f t="shared" si="39"/>
        <v>2693868.3642578125</v>
      </c>
      <c r="AK355" s="225">
        <f t="shared" si="40"/>
        <v>5741733.1560253333</v>
      </c>
      <c r="AL355" s="227">
        <f>IF(OR(SUM(X355:AG355)&lt;&gt;0,A355="EH"),INDEX(CASH!$B:$B,MATCH(A355,CASH!$A:$A,0)),"")</f>
        <v>280</v>
      </c>
      <c r="AM355" s="122">
        <f>AL355*VLOOKUP(C355,Config!$A$3:$C$9,3,FALSE)</f>
        <v>2800</v>
      </c>
      <c r="AN355" s="228">
        <f t="shared" si="41"/>
        <v>0.65992314112952299</v>
      </c>
      <c r="AO355" s="122" t="str">
        <f>IF(ISERROR(VLOOKUP(A355,Config!$A$12:$A$32,1,FALSE)),LEFT(A355,2),"PRL")</f>
        <v>TS</v>
      </c>
      <c r="AP355" s="122" t="str">
        <f t="shared" si="42"/>
        <v>TS116m</v>
      </c>
      <c r="AQ355" s="163" t="s">
        <v>882</v>
      </c>
      <c r="AR355" s="229" t="s">
        <v>781</v>
      </c>
      <c r="AS355" s="367" t="str">
        <f>IF(ISERROR(VLOOKUP($A355,'RAB Cat Lookup'!$B$4:$E$351,2,FALSE))=TRUE,"Unallocated",VLOOKUP($A355,'RAB Cat Lookup'!$B$4:$E$351,2,FALSE))</f>
        <v>Std</v>
      </c>
      <c r="AT355" s="367" t="str">
        <f>IF(ISERROR(VLOOKUP($A355,'RAB Cat Lookup'!$B$4:$E$351,4,FALSE))=TRUE,"Unallocated",VLOOKUP($A355,'RAB Cat Lookup'!$B$4:$E$351,4,FALSE))</f>
        <v>Substations</v>
      </c>
      <c r="AU355" s="121" t="str">
        <f t="shared" si="43"/>
        <v/>
      </c>
    </row>
    <row r="356" spans="1:47" x14ac:dyDescent="0.25">
      <c r="A356" s="217" t="s">
        <v>499</v>
      </c>
      <c r="B356" s="217" t="s">
        <v>589</v>
      </c>
      <c r="C356" s="123" t="s">
        <v>513</v>
      </c>
      <c r="D356" s="218">
        <f>S356/Config!A$40</f>
        <v>10327.273404687498</v>
      </c>
      <c r="E356" s="219">
        <f>T356/Config!B$40</f>
        <v>0</v>
      </c>
      <c r="F356" s="219">
        <f>U356/Config!C$40</f>
        <v>0</v>
      </c>
      <c r="G356" s="219">
        <f>V356/Config!D$40</f>
        <v>0</v>
      </c>
      <c r="H356" s="219">
        <f>W356/Config!E$40</f>
        <v>0</v>
      </c>
      <c r="I356" s="220">
        <v>0</v>
      </c>
      <c r="J356" s="220">
        <v>0</v>
      </c>
      <c r="K356" s="220">
        <v>0</v>
      </c>
      <c r="L356" s="220">
        <v>0</v>
      </c>
      <c r="M356" s="220">
        <v>0</v>
      </c>
      <c r="N356" s="220">
        <v>0</v>
      </c>
      <c r="O356" s="220">
        <v>0</v>
      </c>
      <c r="P356" s="220">
        <v>0</v>
      </c>
      <c r="Q356" s="220">
        <v>0</v>
      </c>
      <c r="R356" s="221">
        <v>0</v>
      </c>
      <c r="S356" s="222">
        <v>9356</v>
      </c>
      <c r="T356" s="223">
        <v>0</v>
      </c>
      <c r="U356" s="223">
        <v>0</v>
      </c>
      <c r="V356" s="223">
        <v>0</v>
      </c>
      <c r="W356" s="223">
        <v>0</v>
      </c>
      <c r="X356" s="224">
        <f>I356*Config!F$40</f>
        <v>0</v>
      </c>
      <c r="Y356" s="224">
        <f>J356*Config!G$40</f>
        <v>0</v>
      </c>
      <c r="Z356" s="224">
        <f>K356*Config!H$40</f>
        <v>0</v>
      </c>
      <c r="AA356" s="224">
        <f>L356*Config!I$40</f>
        <v>0</v>
      </c>
      <c r="AB356" s="224">
        <f>M356*Config!J$40</f>
        <v>0</v>
      </c>
      <c r="AC356" s="224">
        <f>N356*Config!K$40</f>
        <v>0</v>
      </c>
      <c r="AD356" s="224">
        <f>O356*Config!L$40</f>
        <v>0</v>
      </c>
      <c r="AE356" s="224">
        <f>P356*Config!M$40</f>
        <v>0</v>
      </c>
      <c r="AF356" s="224">
        <f>Q356*Config!N$40</f>
        <v>0</v>
      </c>
      <c r="AG356" s="225">
        <f>R356*Config!O$40</f>
        <v>0</v>
      </c>
      <c r="AH356" s="226">
        <f t="shared" si="37"/>
        <v>0</v>
      </c>
      <c r="AI356" s="220">
        <f t="shared" si="38"/>
        <v>0</v>
      </c>
      <c r="AJ356" s="224">
        <f t="shared" si="39"/>
        <v>0</v>
      </c>
      <c r="AK356" s="225">
        <f t="shared" si="40"/>
        <v>0</v>
      </c>
      <c r="AL356" s="227" t="str">
        <f>IF(OR(SUM(X356:AG356)&lt;&gt;0,A356="EH"),INDEX(CASH!$B:$B,MATCH(A356,CASH!$A:$A,0)),"")</f>
        <v/>
      </c>
      <c r="AM356" s="231">
        <v>4950</v>
      </c>
      <c r="AN356" s="228">
        <f t="shared" si="41"/>
        <v>0.12479849538211955</v>
      </c>
      <c r="AO356" s="122" t="str">
        <f>IF(ISERROR(VLOOKUP(A356,Config!$A$12:$A$32,1,FALSE)),LEFT(A356,2),"PRL")</f>
        <v>TS</v>
      </c>
      <c r="AP356" s="122" t="str">
        <f t="shared" si="42"/>
        <v>TS118</v>
      </c>
      <c r="AQ356" s="163" t="s">
        <v>882</v>
      </c>
      <c r="AR356" s="229" t="s">
        <v>781</v>
      </c>
      <c r="AS356" s="367" t="str">
        <f>IF(ISERROR(VLOOKUP($A356,'RAB Cat Lookup'!$B$4:$E$351,2,FALSE))=TRUE,"Unallocated",VLOOKUP($A356,'RAB Cat Lookup'!$B$4:$E$351,2,FALSE))</f>
        <v>Unallocated</v>
      </c>
      <c r="AT356" s="367" t="str">
        <f>IF(ISERROR(VLOOKUP($A356,'RAB Cat Lookup'!$B$4:$E$351,4,FALSE))=TRUE,"Unallocated",VLOOKUP($A356,'RAB Cat Lookup'!$B$4:$E$351,4,FALSE))</f>
        <v>Unallocated</v>
      </c>
      <c r="AU356" s="121" t="str">
        <f t="shared" si="43"/>
        <v/>
      </c>
    </row>
    <row r="357" spans="1:47" x14ac:dyDescent="0.25">
      <c r="A357" s="217" t="s">
        <v>430</v>
      </c>
      <c r="B357" s="217" t="s">
        <v>590</v>
      </c>
      <c r="C357" s="123" t="s">
        <v>513</v>
      </c>
      <c r="D357" s="218">
        <f>S357/Config!A$40</f>
        <v>4033.0453109921868</v>
      </c>
      <c r="E357" s="219">
        <f>T357/Config!B$40</f>
        <v>0</v>
      </c>
      <c r="F357" s="219">
        <f>U357/Config!C$40</f>
        <v>0</v>
      </c>
      <c r="G357" s="219">
        <f>V357/Config!D$40</f>
        <v>0</v>
      </c>
      <c r="H357" s="219">
        <f>W357/Config!E$40</f>
        <v>0</v>
      </c>
      <c r="I357" s="220">
        <v>0</v>
      </c>
      <c r="J357" s="220">
        <v>0</v>
      </c>
      <c r="K357" s="220">
        <v>0</v>
      </c>
      <c r="L357" s="220">
        <v>0</v>
      </c>
      <c r="M357" s="220">
        <v>0</v>
      </c>
      <c r="N357" s="220">
        <v>0</v>
      </c>
      <c r="O357" s="220">
        <v>0</v>
      </c>
      <c r="P357" s="220">
        <v>0</v>
      </c>
      <c r="Q357" s="220">
        <v>0</v>
      </c>
      <c r="R357" s="221">
        <v>0</v>
      </c>
      <c r="S357" s="222">
        <v>3653.7400000000002</v>
      </c>
      <c r="T357" s="223">
        <v>0</v>
      </c>
      <c r="U357" s="223">
        <v>0</v>
      </c>
      <c r="V357" s="223">
        <v>0</v>
      </c>
      <c r="W357" s="223">
        <v>0</v>
      </c>
      <c r="X357" s="224">
        <f>I357*Config!F$40</f>
        <v>0</v>
      </c>
      <c r="Y357" s="224">
        <f>J357*Config!G$40</f>
        <v>0</v>
      </c>
      <c r="Z357" s="224">
        <f>K357*Config!H$40</f>
        <v>0</v>
      </c>
      <c r="AA357" s="224">
        <f>L357*Config!I$40</f>
        <v>0</v>
      </c>
      <c r="AB357" s="224">
        <f>M357*Config!J$40</f>
        <v>0</v>
      </c>
      <c r="AC357" s="224">
        <f>N357*Config!K$40</f>
        <v>0</v>
      </c>
      <c r="AD357" s="224">
        <f>O357*Config!L$40</f>
        <v>0</v>
      </c>
      <c r="AE357" s="224">
        <f>P357*Config!M$40</f>
        <v>0</v>
      </c>
      <c r="AF357" s="224">
        <f>Q357*Config!N$40</f>
        <v>0</v>
      </c>
      <c r="AG357" s="225">
        <f>R357*Config!O$40</f>
        <v>0</v>
      </c>
      <c r="AH357" s="226">
        <f t="shared" si="37"/>
        <v>0</v>
      </c>
      <c r="AI357" s="220">
        <f t="shared" si="38"/>
        <v>0</v>
      </c>
      <c r="AJ357" s="224">
        <f t="shared" si="39"/>
        <v>0</v>
      </c>
      <c r="AK357" s="225">
        <f t="shared" si="40"/>
        <v>0</v>
      </c>
      <c r="AL357" s="227" t="str">
        <f>IF(OR(SUM(X357:AG357)&lt;&gt;0,A357="EH"),INDEX(CASH!$B:$B,MATCH(A357,CASH!$A:$A,0)),"")</f>
        <v/>
      </c>
      <c r="AM357" s="230">
        <v>4950</v>
      </c>
      <c r="AN357" s="228">
        <f t="shared" si="41"/>
        <v>0.12479849538211955</v>
      </c>
      <c r="AO357" s="122" t="str">
        <f>IF(ISERROR(VLOOKUP(A357,Config!$A$12:$A$32,1,FALSE)),LEFT(A357,2),"PRL")</f>
        <v>TS</v>
      </c>
      <c r="AP357" s="122" t="str">
        <f t="shared" si="42"/>
        <v>TS119</v>
      </c>
      <c r="AQ357" s="163" t="s">
        <v>882</v>
      </c>
      <c r="AR357" s="229" t="s">
        <v>781</v>
      </c>
      <c r="AS357" s="367" t="str">
        <f>IF(ISERROR(VLOOKUP($A357,'RAB Cat Lookup'!$B$4:$E$351,2,FALSE))=TRUE,"Unallocated",VLOOKUP($A357,'RAB Cat Lookup'!$B$4:$E$351,2,FALSE))</f>
        <v>Std</v>
      </c>
      <c r="AT357" s="367" t="str">
        <f>IF(ISERROR(VLOOKUP($A357,'RAB Cat Lookup'!$B$4:$E$351,4,FALSE))=TRUE,"Unallocated",VLOOKUP($A357,'RAB Cat Lookup'!$B$4:$E$351,4,FALSE))</f>
        <v>Substations</v>
      </c>
      <c r="AU357" s="121" t="str">
        <f t="shared" si="43"/>
        <v/>
      </c>
    </row>
    <row r="358" spans="1:47" x14ac:dyDescent="0.25">
      <c r="A358" s="217" t="s">
        <v>382</v>
      </c>
      <c r="B358" s="217" t="s">
        <v>591</v>
      </c>
      <c r="C358" s="123" t="s">
        <v>513</v>
      </c>
      <c r="D358" s="218">
        <f>S358/Config!A$40</f>
        <v>971846.79436329252</v>
      </c>
      <c r="E358" s="219">
        <f>T358/Config!B$40</f>
        <v>99740.489721249978</v>
      </c>
      <c r="F358" s="219">
        <f>U358/Config!C$40</f>
        <v>0</v>
      </c>
      <c r="G358" s="219">
        <f>V358/Config!D$40</f>
        <v>0</v>
      </c>
      <c r="H358" s="219">
        <f>W358/Config!E$40</f>
        <v>0</v>
      </c>
      <c r="I358" s="220">
        <v>0</v>
      </c>
      <c r="J358" s="220">
        <v>0</v>
      </c>
      <c r="K358" s="220">
        <v>0</v>
      </c>
      <c r="L358" s="220">
        <v>0</v>
      </c>
      <c r="M358" s="220">
        <v>0</v>
      </c>
      <c r="N358" s="220">
        <v>0</v>
      </c>
      <c r="O358" s="220">
        <v>0</v>
      </c>
      <c r="P358" s="220">
        <v>0</v>
      </c>
      <c r="Q358" s="220">
        <v>0</v>
      </c>
      <c r="R358" s="221">
        <v>0</v>
      </c>
      <c r="S358" s="222">
        <v>880445.22999999986</v>
      </c>
      <c r="T358" s="223">
        <v>92618.959999999992</v>
      </c>
      <c r="U358" s="223">
        <v>0</v>
      </c>
      <c r="V358" s="223">
        <v>0</v>
      </c>
      <c r="W358" s="223">
        <v>0</v>
      </c>
      <c r="X358" s="224">
        <f>I358*Config!F$40</f>
        <v>0</v>
      </c>
      <c r="Y358" s="224">
        <f>J358*Config!G$40</f>
        <v>0</v>
      </c>
      <c r="Z358" s="224">
        <f>K358*Config!H$40</f>
        <v>0</v>
      </c>
      <c r="AA358" s="224">
        <f>L358*Config!I$40</f>
        <v>0</v>
      </c>
      <c r="AB358" s="224">
        <f>M358*Config!J$40</f>
        <v>0</v>
      </c>
      <c r="AC358" s="224">
        <f>N358*Config!K$40</f>
        <v>0</v>
      </c>
      <c r="AD358" s="224">
        <f>O358*Config!L$40</f>
        <v>0</v>
      </c>
      <c r="AE358" s="224">
        <f>P358*Config!M$40</f>
        <v>0</v>
      </c>
      <c r="AF358" s="224">
        <f>Q358*Config!N$40</f>
        <v>0</v>
      </c>
      <c r="AG358" s="225">
        <f>R358*Config!O$40</f>
        <v>0</v>
      </c>
      <c r="AH358" s="226">
        <f t="shared" si="37"/>
        <v>0</v>
      </c>
      <c r="AI358" s="220">
        <f t="shared" si="38"/>
        <v>0</v>
      </c>
      <c r="AJ358" s="224">
        <f t="shared" si="39"/>
        <v>0</v>
      </c>
      <c r="AK358" s="225">
        <f t="shared" si="40"/>
        <v>0</v>
      </c>
      <c r="AL358" s="227" t="str">
        <f>IF(OR(SUM(X358:AG358)&lt;&gt;0,A358="EH"),INDEX(CASH!$B:$B,MATCH(A358,CASH!$A:$A,0)),"")</f>
        <v/>
      </c>
      <c r="AM358" s="230">
        <v>4950</v>
      </c>
      <c r="AN358" s="228">
        <f t="shared" si="41"/>
        <v>0.12479849538211955</v>
      </c>
      <c r="AO358" s="122" t="str">
        <f>IF(ISERROR(VLOOKUP(A358,Config!$A$12:$A$32,1,FALSE)),LEFT(A358,2),"PRL")</f>
        <v>TS</v>
      </c>
      <c r="AP358" s="122" t="str">
        <f t="shared" si="42"/>
        <v>TS120</v>
      </c>
      <c r="AQ358" s="163" t="s">
        <v>882</v>
      </c>
      <c r="AR358" s="229" t="s">
        <v>781</v>
      </c>
      <c r="AS358" s="367" t="str">
        <f>IF(ISERROR(VLOOKUP($A358,'RAB Cat Lookup'!$B$4:$E$351,2,FALSE))=TRUE,"Unallocated",VLOOKUP($A358,'RAB Cat Lookup'!$B$4:$E$351,2,FALSE))</f>
        <v>Std</v>
      </c>
      <c r="AT358" s="367" t="str">
        <f>IF(ISERROR(VLOOKUP($A358,'RAB Cat Lookup'!$B$4:$E$351,4,FALSE))=TRUE,"Unallocated",VLOOKUP($A358,'RAB Cat Lookup'!$B$4:$E$351,4,FALSE))</f>
        <v>Substations</v>
      </c>
      <c r="AU358" s="121" t="str">
        <f t="shared" si="43"/>
        <v/>
      </c>
    </row>
    <row r="359" spans="1:47" x14ac:dyDescent="0.25">
      <c r="A359" s="217" t="s">
        <v>443</v>
      </c>
      <c r="B359" s="217" t="s">
        <v>444</v>
      </c>
      <c r="C359" s="123" t="s">
        <v>513</v>
      </c>
      <c r="D359" s="218">
        <f>S359/Config!A$40</f>
        <v>1879541.2749845423</v>
      </c>
      <c r="E359" s="219">
        <f>T359/Config!B$40</f>
        <v>523682.41276218742</v>
      </c>
      <c r="F359" s="219">
        <f>U359/Config!C$40</f>
        <v>0</v>
      </c>
      <c r="G359" s="219">
        <f>V359/Config!D$40</f>
        <v>0</v>
      </c>
      <c r="H359" s="219">
        <f>W359/Config!E$40</f>
        <v>0</v>
      </c>
      <c r="I359" s="220">
        <v>0</v>
      </c>
      <c r="J359" s="220">
        <v>0</v>
      </c>
      <c r="K359" s="220">
        <v>0</v>
      </c>
      <c r="L359" s="220">
        <v>0</v>
      </c>
      <c r="M359" s="220">
        <v>0</v>
      </c>
      <c r="N359" s="220">
        <v>0</v>
      </c>
      <c r="O359" s="220">
        <v>0</v>
      </c>
      <c r="P359" s="220">
        <v>0</v>
      </c>
      <c r="Q359" s="220">
        <v>0</v>
      </c>
      <c r="R359" s="221">
        <v>0</v>
      </c>
      <c r="S359" s="222">
        <v>1702771.63</v>
      </c>
      <c r="T359" s="223">
        <v>486291.18</v>
      </c>
      <c r="U359" s="223">
        <v>0</v>
      </c>
      <c r="V359" s="223">
        <v>0</v>
      </c>
      <c r="W359" s="223">
        <v>0</v>
      </c>
      <c r="X359" s="224">
        <f>I359*Config!F$40</f>
        <v>0</v>
      </c>
      <c r="Y359" s="224">
        <f>J359*Config!G$40</f>
        <v>0</v>
      </c>
      <c r="Z359" s="224">
        <f>K359*Config!H$40</f>
        <v>0</v>
      </c>
      <c r="AA359" s="224">
        <f>L359*Config!I$40</f>
        <v>0</v>
      </c>
      <c r="AB359" s="224">
        <f>M359*Config!J$40</f>
        <v>0</v>
      </c>
      <c r="AC359" s="224">
        <f>N359*Config!K$40</f>
        <v>0</v>
      </c>
      <c r="AD359" s="224">
        <f>O359*Config!L$40</f>
        <v>0</v>
      </c>
      <c r="AE359" s="224">
        <f>P359*Config!M$40</f>
        <v>0</v>
      </c>
      <c r="AF359" s="224">
        <f>Q359*Config!N$40</f>
        <v>0</v>
      </c>
      <c r="AG359" s="225">
        <f>R359*Config!O$40</f>
        <v>0</v>
      </c>
      <c r="AH359" s="226">
        <f t="shared" si="37"/>
        <v>0</v>
      </c>
      <c r="AI359" s="220">
        <f t="shared" si="38"/>
        <v>0</v>
      </c>
      <c r="AJ359" s="224">
        <f t="shared" si="39"/>
        <v>0</v>
      </c>
      <c r="AK359" s="225">
        <f t="shared" si="40"/>
        <v>0</v>
      </c>
      <c r="AL359" s="227" t="str">
        <f>IF(OR(SUM(X359:AG359)&lt;&gt;0,A359="EH"),INDEX(CASH!$B:$B,MATCH(A359,CASH!$A:$A,0)),"")</f>
        <v/>
      </c>
      <c r="AM359" s="230">
        <v>4200</v>
      </c>
      <c r="AN359" s="228">
        <f t="shared" si="41"/>
        <v>0.36071719304860189</v>
      </c>
      <c r="AO359" s="122" t="str">
        <f>IF(ISERROR(VLOOKUP(A359,Config!$A$12:$A$32,1,FALSE)),LEFT(A359,2),"PRL")</f>
        <v>TS</v>
      </c>
      <c r="AP359" s="122" t="str">
        <f t="shared" si="42"/>
        <v>TS121</v>
      </c>
      <c r="AQ359" s="163" t="s">
        <v>882</v>
      </c>
      <c r="AR359" s="229" t="s">
        <v>781</v>
      </c>
      <c r="AS359" s="367" t="str">
        <f>IF(ISERROR(VLOOKUP($A359,'RAB Cat Lookup'!$B$4:$E$351,2,FALSE))=TRUE,"Unallocated",VLOOKUP($A359,'RAB Cat Lookup'!$B$4:$E$351,2,FALSE))</f>
        <v>Std</v>
      </c>
      <c r="AT359" s="367" t="str">
        <f>IF(ISERROR(VLOOKUP($A359,'RAB Cat Lookup'!$B$4:$E$351,4,FALSE))=TRUE,"Unallocated",VLOOKUP($A359,'RAB Cat Lookup'!$B$4:$E$351,4,FALSE))</f>
        <v>Substations</v>
      </c>
      <c r="AU359" s="121" t="str">
        <f t="shared" si="43"/>
        <v/>
      </c>
    </row>
    <row r="360" spans="1:47" x14ac:dyDescent="0.25">
      <c r="A360" s="217" t="s">
        <v>21</v>
      </c>
      <c r="B360" s="217" t="s">
        <v>231</v>
      </c>
      <c r="C360" s="123" t="s">
        <v>513</v>
      </c>
      <c r="D360" s="218">
        <f>S360/Config!A$40</f>
        <v>3040645.8296730658</v>
      </c>
      <c r="E360" s="219">
        <f>T360/Config!B$40</f>
        <v>1639394.6971085935</v>
      </c>
      <c r="F360" s="219">
        <f>U360/Config!C$40</f>
        <v>2573137.3362250002</v>
      </c>
      <c r="G360" s="219">
        <f>V360/Config!D$40</f>
        <v>2578508.1732500009</v>
      </c>
      <c r="H360" s="219">
        <f>W360/Config!E$40</f>
        <v>217104</v>
      </c>
      <c r="I360" s="220">
        <v>0</v>
      </c>
      <c r="J360" s="220">
        <v>0</v>
      </c>
      <c r="K360" s="220">
        <v>0</v>
      </c>
      <c r="L360" s="220">
        <v>0</v>
      </c>
      <c r="M360" s="220">
        <v>0</v>
      </c>
      <c r="N360" s="220">
        <v>0</v>
      </c>
      <c r="O360" s="220">
        <v>0</v>
      </c>
      <c r="P360" s="220">
        <v>0</v>
      </c>
      <c r="Q360" s="220">
        <v>0</v>
      </c>
      <c r="R360" s="221">
        <v>0</v>
      </c>
      <c r="S360" s="222">
        <v>2754675.0500000003</v>
      </c>
      <c r="T360" s="223">
        <v>1522340.95</v>
      </c>
      <c r="U360" s="223">
        <v>2449149.16</v>
      </c>
      <c r="V360" s="223">
        <v>2515617.7300000009</v>
      </c>
      <c r="W360" s="223">
        <v>217104</v>
      </c>
      <c r="X360" s="224">
        <f>I360*Config!F$40</f>
        <v>0</v>
      </c>
      <c r="Y360" s="224">
        <f>J360*Config!G$40</f>
        <v>0</v>
      </c>
      <c r="Z360" s="224">
        <f>K360*Config!H$40</f>
        <v>0</v>
      </c>
      <c r="AA360" s="224">
        <f>L360*Config!I$40</f>
        <v>0</v>
      </c>
      <c r="AB360" s="224">
        <f>M360*Config!J$40</f>
        <v>0</v>
      </c>
      <c r="AC360" s="224">
        <f>N360*Config!K$40</f>
        <v>0</v>
      </c>
      <c r="AD360" s="224">
        <f>O360*Config!L$40</f>
        <v>0</v>
      </c>
      <c r="AE360" s="224">
        <f>P360*Config!M$40</f>
        <v>0</v>
      </c>
      <c r="AF360" s="224">
        <f>Q360*Config!N$40</f>
        <v>0</v>
      </c>
      <c r="AG360" s="225">
        <f>R360*Config!O$40</f>
        <v>0</v>
      </c>
      <c r="AH360" s="226">
        <f t="shared" si="37"/>
        <v>0</v>
      </c>
      <c r="AI360" s="220">
        <f t="shared" si="38"/>
        <v>0</v>
      </c>
      <c r="AJ360" s="224">
        <f t="shared" si="39"/>
        <v>0</v>
      </c>
      <c r="AK360" s="225">
        <f t="shared" si="40"/>
        <v>0</v>
      </c>
      <c r="AL360" s="227" t="str">
        <f>IF(OR(SUM(X360:AG360)&lt;&gt;0,A360="EH"),INDEX(CASH!$B:$B,MATCH(A360,CASH!$A:$A,0)),"")</f>
        <v/>
      </c>
      <c r="AM360" s="230">
        <v>3450</v>
      </c>
      <c r="AN360" s="228">
        <f t="shared" si="41"/>
        <v>0.50978789955113346</v>
      </c>
      <c r="AO360" s="122" t="str">
        <f>IF(ISERROR(VLOOKUP(A360,Config!$A$12:$A$32,1,FALSE)),LEFT(A360,2),"PRL")</f>
        <v>TS</v>
      </c>
      <c r="AP360" s="122" t="str">
        <f t="shared" si="42"/>
        <v>TS122</v>
      </c>
      <c r="AQ360" s="163" t="s">
        <v>882</v>
      </c>
      <c r="AR360" s="229" t="s">
        <v>781</v>
      </c>
      <c r="AS360" s="367" t="str">
        <f>IF(ISERROR(VLOOKUP($A360,'RAB Cat Lookup'!$B$4:$E$351,2,FALSE))=TRUE,"Unallocated",VLOOKUP($A360,'RAB Cat Lookup'!$B$4:$E$351,2,FALSE))</f>
        <v>Std</v>
      </c>
      <c r="AT360" s="367" t="str">
        <f>IF(ISERROR(VLOOKUP($A360,'RAB Cat Lookup'!$B$4:$E$351,4,FALSE))=TRUE,"Unallocated",VLOOKUP($A360,'RAB Cat Lookup'!$B$4:$E$351,4,FALSE))</f>
        <v>Substations</v>
      </c>
      <c r="AU360" s="121" t="str">
        <f t="shared" si="43"/>
        <v/>
      </c>
    </row>
    <row r="361" spans="1:47" x14ac:dyDescent="0.25">
      <c r="A361" s="217" t="s">
        <v>22</v>
      </c>
      <c r="B361" s="217" t="s">
        <v>232</v>
      </c>
      <c r="C361" s="123" t="s">
        <v>513</v>
      </c>
      <c r="D361" s="218">
        <f>S361/Config!A$40</f>
        <v>5427859.9703264199</v>
      </c>
      <c r="E361" s="219">
        <f>T361/Config!B$40</f>
        <v>3835902.8641553116</v>
      </c>
      <c r="F361" s="219">
        <f>U361/Config!C$40</f>
        <v>210400.71551874999</v>
      </c>
      <c r="G361" s="219">
        <f>V361/Config!D$40</f>
        <v>0</v>
      </c>
      <c r="H361" s="219">
        <f>W361/Config!E$40</f>
        <v>0</v>
      </c>
      <c r="I361" s="220">
        <v>0</v>
      </c>
      <c r="J361" s="220">
        <v>0</v>
      </c>
      <c r="K361" s="220">
        <v>0</v>
      </c>
      <c r="L361" s="220">
        <v>0</v>
      </c>
      <c r="M361" s="220">
        <v>0</v>
      </c>
      <c r="N361" s="220">
        <v>0</v>
      </c>
      <c r="O361" s="220">
        <v>0</v>
      </c>
      <c r="P361" s="220">
        <v>0</v>
      </c>
      <c r="Q361" s="220">
        <v>0</v>
      </c>
      <c r="R361" s="221">
        <v>0</v>
      </c>
      <c r="S361" s="222">
        <v>4917373.2399999993</v>
      </c>
      <c r="T361" s="223">
        <v>3562017.1399999997</v>
      </c>
      <c r="U361" s="223">
        <v>200262.43</v>
      </c>
      <c r="V361" s="223">
        <v>0</v>
      </c>
      <c r="W361" s="223">
        <v>0</v>
      </c>
      <c r="X361" s="224">
        <f>I361*Config!F$40</f>
        <v>0</v>
      </c>
      <c r="Y361" s="224">
        <f>J361*Config!G$40</f>
        <v>0</v>
      </c>
      <c r="Z361" s="224">
        <f>K361*Config!H$40</f>
        <v>0</v>
      </c>
      <c r="AA361" s="224">
        <f>L361*Config!I$40</f>
        <v>0</v>
      </c>
      <c r="AB361" s="224">
        <f>M361*Config!J$40</f>
        <v>0</v>
      </c>
      <c r="AC361" s="224">
        <f>N361*Config!K$40</f>
        <v>0</v>
      </c>
      <c r="AD361" s="224">
        <f>O361*Config!L$40</f>
        <v>0</v>
      </c>
      <c r="AE361" s="224">
        <f>P361*Config!M$40</f>
        <v>0</v>
      </c>
      <c r="AF361" s="224">
        <f>Q361*Config!N$40</f>
        <v>0</v>
      </c>
      <c r="AG361" s="225">
        <f>R361*Config!O$40</f>
        <v>0</v>
      </c>
      <c r="AH361" s="226">
        <f t="shared" si="37"/>
        <v>0</v>
      </c>
      <c r="AI361" s="220">
        <f t="shared" si="38"/>
        <v>0</v>
      </c>
      <c r="AJ361" s="224">
        <f t="shared" si="39"/>
        <v>0</v>
      </c>
      <c r="AK361" s="225">
        <f t="shared" si="40"/>
        <v>0</v>
      </c>
      <c r="AL361" s="227" t="str">
        <f>IF(OR(SUM(X361:AG361)&lt;&gt;0,A361="EH"),INDEX(CASH!$B:$B,MATCH(A361,CASH!$A:$A,0)),"")</f>
        <v/>
      </c>
      <c r="AM361" s="230">
        <v>3450</v>
      </c>
      <c r="AN361" s="228">
        <f t="shared" si="41"/>
        <v>0.50978789955113346</v>
      </c>
      <c r="AO361" s="122" t="str">
        <f>IF(ISERROR(VLOOKUP(A361,Config!$A$12:$A$32,1,FALSE)),LEFT(A361,2),"PRL")</f>
        <v>TS</v>
      </c>
      <c r="AP361" s="122" t="str">
        <f t="shared" si="42"/>
        <v>TS123</v>
      </c>
      <c r="AQ361" s="163" t="s">
        <v>882</v>
      </c>
      <c r="AR361" s="229" t="s">
        <v>781</v>
      </c>
      <c r="AS361" s="367" t="str">
        <f>IF(ISERROR(VLOOKUP($A361,'RAB Cat Lookup'!$B$4:$E$351,2,FALSE))=TRUE,"Unallocated",VLOOKUP($A361,'RAB Cat Lookup'!$B$4:$E$351,2,FALSE))</f>
        <v>Std</v>
      </c>
      <c r="AT361" s="367" t="str">
        <f>IF(ISERROR(VLOOKUP($A361,'RAB Cat Lookup'!$B$4:$E$351,4,FALSE))=TRUE,"Unallocated",VLOOKUP($A361,'RAB Cat Lookup'!$B$4:$E$351,4,FALSE))</f>
        <v>Substations</v>
      </c>
      <c r="AU361" s="121" t="str">
        <f t="shared" si="43"/>
        <v/>
      </c>
    </row>
    <row r="362" spans="1:47" x14ac:dyDescent="0.25">
      <c r="A362" s="217" t="s">
        <v>34</v>
      </c>
      <c r="B362" s="217" t="s">
        <v>466</v>
      </c>
      <c r="C362" s="123" t="s">
        <v>512</v>
      </c>
      <c r="D362" s="218">
        <f>S362/Config!A$40</f>
        <v>3548.7915577460926</v>
      </c>
      <c r="E362" s="219">
        <f>T362/Config!B$40</f>
        <v>0</v>
      </c>
      <c r="F362" s="219">
        <f>U362/Config!C$40</f>
        <v>0</v>
      </c>
      <c r="G362" s="219">
        <f>V362/Config!D$40</f>
        <v>0</v>
      </c>
      <c r="H362" s="219">
        <f>W362/Config!E$40</f>
        <v>0</v>
      </c>
      <c r="I362" s="220">
        <v>0</v>
      </c>
      <c r="J362" s="220">
        <v>0</v>
      </c>
      <c r="K362" s="220">
        <v>0</v>
      </c>
      <c r="L362" s="220">
        <v>0</v>
      </c>
      <c r="M362" s="220">
        <v>0</v>
      </c>
      <c r="N362" s="220">
        <v>0</v>
      </c>
      <c r="O362" s="220">
        <v>0</v>
      </c>
      <c r="P362" s="220">
        <v>0</v>
      </c>
      <c r="Q362" s="220">
        <v>0</v>
      </c>
      <c r="R362" s="221">
        <v>0</v>
      </c>
      <c r="S362" s="222">
        <v>3215.0299999999997</v>
      </c>
      <c r="T362" s="223">
        <v>0</v>
      </c>
      <c r="U362" s="223">
        <v>0</v>
      </c>
      <c r="V362" s="223">
        <v>0</v>
      </c>
      <c r="W362" s="223">
        <v>0</v>
      </c>
      <c r="X362" s="224">
        <f>I362*Config!F$40</f>
        <v>0</v>
      </c>
      <c r="Y362" s="224">
        <f>J362*Config!G$40</f>
        <v>0</v>
      </c>
      <c r="Z362" s="224">
        <f>K362*Config!H$40</f>
        <v>0</v>
      </c>
      <c r="AA362" s="224">
        <f>L362*Config!I$40</f>
        <v>0</v>
      </c>
      <c r="AB362" s="224">
        <f>M362*Config!J$40</f>
        <v>0</v>
      </c>
      <c r="AC362" s="224">
        <f>N362*Config!K$40</f>
        <v>0</v>
      </c>
      <c r="AD362" s="224">
        <f>O362*Config!L$40</f>
        <v>0</v>
      </c>
      <c r="AE362" s="224">
        <f>P362*Config!M$40</f>
        <v>0</v>
      </c>
      <c r="AF362" s="224">
        <f>Q362*Config!N$40</f>
        <v>0</v>
      </c>
      <c r="AG362" s="225">
        <f>R362*Config!O$40</f>
        <v>0</v>
      </c>
      <c r="AH362" s="226">
        <f t="shared" si="37"/>
        <v>0</v>
      </c>
      <c r="AI362" s="220">
        <f t="shared" si="38"/>
        <v>0</v>
      </c>
      <c r="AJ362" s="224">
        <f t="shared" si="39"/>
        <v>0</v>
      </c>
      <c r="AK362" s="225">
        <f t="shared" si="40"/>
        <v>0</v>
      </c>
      <c r="AL362" s="227" t="str">
        <f>IF(OR(SUM(X362:AG362)&lt;&gt;0,A362="EH"),INDEX(CASH!$B:$B,MATCH(A362,CASH!$A:$A,0)),"")</f>
        <v/>
      </c>
      <c r="AM362" s="230">
        <v>3000</v>
      </c>
      <c r="AN362" s="228">
        <f t="shared" si="41"/>
        <v>0.5816581798129733</v>
      </c>
      <c r="AO362" s="122" t="str">
        <f>IF(ISERROR(VLOOKUP(A362,Config!$A$12:$A$32,1,FALSE)),LEFT(A362,2),"PRL")</f>
        <v>TS</v>
      </c>
      <c r="AP362" s="122" t="str">
        <f t="shared" si="42"/>
        <v>TS124s</v>
      </c>
      <c r="AQ362" s="163" t="s">
        <v>882</v>
      </c>
      <c r="AR362" s="229" t="s">
        <v>781</v>
      </c>
      <c r="AS362" s="367" t="str">
        <f>IF(ISERROR(VLOOKUP($A362,'RAB Cat Lookup'!$B$4:$E$351,2,FALSE))=TRUE,"Unallocated",VLOOKUP($A362,'RAB Cat Lookup'!$B$4:$E$351,2,FALSE))</f>
        <v>Std</v>
      </c>
      <c r="AT362" s="367" t="str">
        <f>IF(ISERROR(VLOOKUP($A362,'RAB Cat Lookup'!$B$4:$E$351,4,FALSE))=TRUE,"Unallocated",VLOOKUP($A362,'RAB Cat Lookup'!$B$4:$E$351,4,FALSE))</f>
        <v>Substations</v>
      </c>
      <c r="AU362" s="121" t="str">
        <f t="shared" si="43"/>
        <v/>
      </c>
    </row>
    <row r="363" spans="1:47" x14ac:dyDescent="0.25">
      <c r="A363" s="217" t="s">
        <v>23</v>
      </c>
      <c r="B363" s="217" t="s">
        <v>371</v>
      </c>
      <c r="C363" s="123" t="s">
        <v>513</v>
      </c>
      <c r="D363" s="218">
        <f>S363/Config!A$40</f>
        <v>4509601.3490922842</v>
      </c>
      <c r="E363" s="219">
        <f>T363/Config!B$40</f>
        <v>2363590.2889773436</v>
      </c>
      <c r="F363" s="219">
        <f>U363/Config!C$40</f>
        <v>456076.44908125</v>
      </c>
      <c r="G363" s="219">
        <f>V363/Config!D$40</f>
        <v>1251.402</v>
      </c>
      <c r="H363" s="219">
        <f>W363/Config!E$40</f>
        <v>0</v>
      </c>
      <c r="I363" s="220">
        <v>0</v>
      </c>
      <c r="J363" s="220">
        <v>0</v>
      </c>
      <c r="K363" s="220">
        <v>0</v>
      </c>
      <c r="L363" s="220">
        <v>0</v>
      </c>
      <c r="M363" s="220">
        <v>0</v>
      </c>
      <c r="N363" s="220">
        <v>0</v>
      </c>
      <c r="O363" s="220">
        <v>0</v>
      </c>
      <c r="P363" s="220">
        <v>0</v>
      </c>
      <c r="Q363" s="220">
        <v>0</v>
      </c>
      <c r="R363" s="221">
        <v>0</v>
      </c>
      <c r="S363" s="222">
        <v>4085476.2500000005</v>
      </c>
      <c r="T363" s="223">
        <v>2194828.5500000003</v>
      </c>
      <c r="U363" s="223">
        <v>434100.13</v>
      </c>
      <c r="V363" s="223">
        <v>1220.8800000000001</v>
      </c>
      <c r="W363" s="223">
        <v>0</v>
      </c>
      <c r="X363" s="224">
        <f>I363*Config!F$40</f>
        <v>0</v>
      </c>
      <c r="Y363" s="224">
        <f>J363*Config!G$40</f>
        <v>0</v>
      </c>
      <c r="Z363" s="224">
        <f>K363*Config!H$40</f>
        <v>0</v>
      </c>
      <c r="AA363" s="224">
        <f>L363*Config!I$40</f>
        <v>0</v>
      </c>
      <c r="AB363" s="224">
        <f>M363*Config!J$40</f>
        <v>0</v>
      </c>
      <c r="AC363" s="224">
        <f>N363*Config!K$40</f>
        <v>0</v>
      </c>
      <c r="AD363" s="224">
        <f>O363*Config!L$40</f>
        <v>0</v>
      </c>
      <c r="AE363" s="224">
        <f>P363*Config!M$40</f>
        <v>0</v>
      </c>
      <c r="AF363" s="224">
        <f>Q363*Config!N$40</f>
        <v>0</v>
      </c>
      <c r="AG363" s="225">
        <f>R363*Config!O$40</f>
        <v>0</v>
      </c>
      <c r="AH363" s="226">
        <f t="shared" si="37"/>
        <v>0</v>
      </c>
      <c r="AI363" s="220">
        <f t="shared" si="38"/>
        <v>0</v>
      </c>
      <c r="AJ363" s="224">
        <f t="shared" si="39"/>
        <v>0</v>
      </c>
      <c r="AK363" s="225">
        <f t="shared" si="40"/>
        <v>0</v>
      </c>
      <c r="AL363" s="227" t="str">
        <f>IF(OR(SUM(X363:AG363)&lt;&gt;0,A363="EH"),INDEX(CASH!$B:$B,MATCH(A363,CASH!$A:$A,0)),"")</f>
        <v/>
      </c>
      <c r="AM363" s="230">
        <v>6300</v>
      </c>
      <c r="AN363" s="228">
        <f t="shared" si="41"/>
        <v>0</v>
      </c>
      <c r="AO363" s="122" t="str">
        <f>IF(ISERROR(VLOOKUP(A363,Config!$A$12:$A$32,1,FALSE)),LEFT(A363,2),"PRL")</f>
        <v>TS</v>
      </c>
      <c r="AP363" s="122" t="str">
        <f t="shared" si="42"/>
        <v>TS125</v>
      </c>
      <c r="AQ363" s="163" t="s">
        <v>882</v>
      </c>
      <c r="AR363" s="229" t="s">
        <v>781</v>
      </c>
      <c r="AS363" s="367" t="str">
        <f>IF(ISERROR(VLOOKUP($A363,'RAB Cat Lookup'!$B$4:$E$351,2,FALSE))=TRUE,"Unallocated",VLOOKUP($A363,'RAB Cat Lookup'!$B$4:$E$351,2,FALSE))</f>
        <v>Std</v>
      </c>
      <c r="AT363" s="367" t="str">
        <f>IF(ISERROR(VLOOKUP($A363,'RAB Cat Lookup'!$B$4:$E$351,4,FALSE))=TRUE,"Unallocated",VLOOKUP($A363,'RAB Cat Lookup'!$B$4:$E$351,4,FALSE))</f>
        <v>Substations</v>
      </c>
      <c r="AU363" s="121" t="str">
        <f t="shared" si="43"/>
        <v/>
      </c>
    </row>
    <row r="364" spans="1:47" x14ac:dyDescent="0.25">
      <c r="A364" s="217" t="s">
        <v>427</v>
      </c>
      <c r="B364" s="217" t="s">
        <v>592</v>
      </c>
      <c r="C364" s="123" t="s">
        <v>513</v>
      </c>
      <c r="D364" s="218">
        <f>S364/Config!A$40</f>
        <v>10783.170204773434</v>
      </c>
      <c r="E364" s="219">
        <f>T364/Config!B$40</f>
        <v>0</v>
      </c>
      <c r="F364" s="219">
        <f>U364/Config!C$40</f>
        <v>0</v>
      </c>
      <c r="G364" s="219">
        <f>V364/Config!D$40</f>
        <v>0</v>
      </c>
      <c r="H364" s="219">
        <f>W364/Config!E$40</f>
        <v>0</v>
      </c>
      <c r="I364" s="220">
        <v>0</v>
      </c>
      <c r="J364" s="220">
        <v>0</v>
      </c>
      <c r="K364" s="220">
        <v>0</v>
      </c>
      <c r="L364" s="220">
        <v>0</v>
      </c>
      <c r="M364" s="220">
        <v>0</v>
      </c>
      <c r="N364" s="220">
        <v>0</v>
      </c>
      <c r="O364" s="220">
        <v>0</v>
      </c>
      <c r="P364" s="220">
        <v>0</v>
      </c>
      <c r="Q364" s="220">
        <v>0</v>
      </c>
      <c r="R364" s="221">
        <v>0</v>
      </c>
      <c r="S364" s="222">
        <v>9769.02</v>
      </c>
      <c r="T364" s="223">
        <v>0</v>
      </c>
      <c r="U364" s="223">
        <v>0</v>
      </c>
      <c r="V364" s="223">
        <v>0</v>
      </c>
      <c r="W364" s="223">
        <v>0</v>
      </c>
      <c r="X364" s="224">
        <f>I364*Config!F$40</f>
        <v>0</v>
      </c>
      <c r="Y364" s="224">
        <f>J364*Config!G$40</f>
        <v>0</v>
      </c>
      <c r="Z364" s="224">
        <f>K364*Config!H$40</f>
        <v>0</v>
      </c>
      <c r="AA364" s="224">
        <f>L364*Config!I$40</f>
        <v>0</v>
      </c>
      <c r="AB364" s="224">
        <f>M364*Config!J$40</f>
        <v>0</v>
      </c>
      <c r="AC364" s="224">
        <f>N364*Config!K$40</f>
        <v>0</v>
      </c>
      <c r="AD364" s="224">
        <f>O364*Config!L$40</f>
        <v>0</v>
      </c>
      <c r="AE364" s="224">
        <f>P364*Config!M$40</f>
        <v>0</v>
      </c>
      <c r="AF364" s="224">
        <f>Q364*Config!N$40</f>
        <v>0</v>
      </c>
      <c r="AG364" s="225">
        <f>R364*Config!O$40</f>
        <v>0</v>
      </c>
      <c r="AH364" s="226">
        <f t="shared" si="37"/>
        <v>0</v>
      </c>
      <c r="AI364" s="220">
        <f t="shared" si="38"/>
        <v>0</v>
      </c>
      <c r="AJ364" s="224">
        <f t="shared" si="39"/>
        <v>0</v>
      </c>
      <c r="AK364" s="225">
        <f t="shared" si="40"/>
        <v>0</v>
      </c>
      <c r="AL364" s="227" t="str">
        <f>IF(OR(SUM(X364:AG364)&lt;&gt;0,A364="EH"),INDEX(CASH!$B:$B,MATCH(A364,CASH!$A:$A,0)),"")</f>
        <v/>
      </c>
      <c r="AM364" s="230">
        <v>4950</v>
      </c>
      <c r="AN364" s="228">
        <f t="shared" si="41"/>
        <v>0.12479849538211955</v>
      </c>
      <c r="AO364" s="122" t="str">
        <f>IF(ISERROR(VLOOKUP(A364,Config!$A$12:$A$32,1,FALSE)),LEFT(A364,2),"PRL")</f>
        <v>TS</v>
      </c>
      <c r="AP364" s="122" t="str">
        <f t="shared" si="42"/>
        <v>TS126</v>
      </c>
      <c r="AQ364" s="163" t="s">
        <v>882</v>
      </c>
      <c r="AR364" s="229" t="s">
        <v>781</v>
      </c>
      <c r="AS364" s="367" t="str">
        <f>IF(ISERROR(VLOOKUP($A364,'RAB Cat Lookup'!$B$4:$E$351,2,FALSE))=TRUE,"Unallocated",VLOOKUP($A364,'RAB Cat Lookup'!$B$4:$E$351,2,FALSE))</f>
        <v>Std</v>
      </c>
      <c r="AT364" s="367" t="str">
        <f>IF(ISERROR(VLOOKUP($A364,'RAB Cat Lookup'!$B$4:$E$351,4,FALSE))=TRUE,"Unallocated",VLOOKUP($A364,'RAB Cat Lookup'!$B$4:$E$351,4,FALSE))</f>
        <v>Substations</v>
      </c>
      <c r="AU364" s="121" t="str">
        <f t="shared" si="43"/>
        <v/>
      </c>
    </row>
    <row r="365" spans="1:47" x14ac:dyDescent="0.25">
      <c r="A365" s="217" t="s">
        <v>24</v>
      </c>
      <c r="B365" s="217" t="s">
        <v>233</v>
      </c>
      <c r="C365" s="123" t="s">
        <v>513</v>
      </c>
      <c r="D365" s="218">
        <f>S365/Config!A$40</f>
        <v>-1529272.5469677539</v>
      </c>
      <c r="E365" s="219">
        <f>T365/Config!B$40</f>
        <v>406444.15187187493</v>
      </c>
      <c r="F365" s="219">
        <f>U365/Config!C$40</f>
        <v>811916.12891249999</v>
      </c>
      <c r="G365" s="219">
        <f>V365/Config!D$40</f>
        <v>933226.65575000003</v>
      </c>
      <c r="H365" s="219">
        <f>W365/Config!E$40</f>
        <v>367933</v>
      </c>
      <c r="I365" s="220">
        <v>0</v>
      </c>
      <c r="J365" s="220">
        <v>0</v>
      </c>
      <c r="K365" s="220">
        <v>0</v>
      </c>
      <c r="L365" s="220">
        <v>0</v>
      </c>
      <c r="M365" s="220">
        <v>0</v>
      </c>
      <c r="N365" s="220">
        <v>0</v>
      </c>
      <c r="O365" s="220">
        <v>0</v>
      </c>
      <c r="P365" s="220">
        <v>0</v>
      </c>
      <c r="Q365" s="220">
        <v>0</v>
      </c>
      <c r="R365" s="221">
        <v>0</v>
      </c>
      <c r="S365" s="222">
        <v>-1385445.4500000004</v>
      </c>
      <c r="T365" s="223">
        <v>377423.8</v>
      </c>
      <c r="U365" s="223">
        <v>772793.46</v>
      </c>
      <c r="V365" s="223">
        <v>910465.03000000014</v>
      </c>
      <c r="W365" s="223">
        <v>367933</v>
      </c>
      <c r="X365" s="224">
        <f>I365*Config!F$40</f>
        <v>0</v>
      </c>
      <c r="Y365" s="224">
        <f>J365*Config!G$40</f>
        <v>0</v>
      </c>
      <c r="Z365" s="224">
        <f>K365*Config!H$40</f>
        <v>0</v>
      </c>
      <c r="AA365" s="224">
        <f>L365*Config!I$40</f>
        <v>0</v>
      </c>
      <c r="AB365" s="224">
        <f>M365*Config!J$40</f>
        <v>0</v>
      </c>
      <c r="AC365" s="224">
        <f>N365*Config!K$40</f>
        <v>0</v>
      </c>
      <c r="AD365" s="224">
        <f>O365*Config!L$40</f>
        <v>0</v>
      </c>
      <c r="AE365" s="224">
        <f>P365*Config!M$40</f>
        <v>0</v>
      </c>
      <c r="AF365" s="224">
        <f>Q365*Config!N$40</f>
        <v>0</v>
      </c>
      <c r="AG365" s="225">
        <f>R365*Config!O$40</f>
        <v>0</v>
      </c>
      <c r="AH365" s="226">
        <f t="shared" si="37"/>
        <v>0</v>
      </c>
      <c r="AI365" s="220">
        <f t="shared" si="38"/>
        <v>0</v>
      </c>
      <c r="AJ365" s="224">
        <f t="shared" si="39"/>
        <v>0</v>
      </c>
      <c r="AK365" s="225">
        <f t="shared" si="40"/>
        <v>0</v>
      </c>
      <c r="AL365" s="227" t="str">
        <f>IF(OR(SUM(X365:AG365)&lt;&gt;0,A365="EH"),INDEX(CASH!$B:$B,MATCH(A365,CASH!$A:$A,0)),"")</f>
        <v/>
      </c>
      <c r="AM365" s="230">
        <v>3450</v>
      </c>
      <c r="AN365" s="228">
        <f t="shared" si="41"/>
        <v>0.50978789955113346</v>
      </c>
      <c r="AO365" s="122" t="str">
        <f>IF(ISERROR(VLOOKUP(A365,Config!$A$12:$A$32,1,FALSE)),LEFT(A365,2),"PRL")</f>
        <v>TS</v>
      </c>
      <c r="AP365" s="122" t="str">
        <f t="shared" si="42"/>
        <v>TS127</v>
      </c>
      <c r="AQ365" s="163" t="s">
        <v>882</v>
      </c>
      <c r="AR365" s="229" t="s">
        <v>781</v>
      </c>
      <c r="AS365" s="367" t="str">
        <f>IF(ISERROR(VLOOKUP($A365,'RAB Cat Lookup'!$B$4:$E$351,2,FALSE))=TRUE,"Unallocated",VLOOKUP($A365,'RAB Cat Lookup'!$B$4:$E$351,2,FALSE))</f>
        <v>Std</v>
      </c>
      <c r="AT365" s="367" t="str">
        <f>IF(ISERROR(VLOOKUP($A365,'RAB Cat Lookup'!$B$4:$E$351,4,FALSE))=TRUE,"Unallocated",VLOOKUP($A365,'RAB Cat Lookup'!$B$4:$E$351,4,FALSE))</f>
        <v>Substations</v>
      </c>
      <c r="AU365" s="121" t="str">
        <f t="shared" si="43"/>
        <v/>
      </c>
    </row>
    <row r="366" spans="1:47" x14ac:dyDescent="0.25">
      <c r="A366" s="217" t="s">
        <v>19</v>
      </c>
      <c r="B366" s="217" t="s">
        <v>339</v>
      </c>
      <c r="C366" s="123" t="s">
        <v>512</v>
      </c>
      <c r="D366" s="218">
        <f>S366/Config!A$40</f>
        <v>0</v>
      </c>
      <c r="E366" s="219">
        <f>T366/Config!B$40</f>
        <v>0</v>
      </c>
      <c r="F366" s="219">
        <f>U366/Config!C$40</f>
        <v>0</v>
      </c>
      <c r="G366" s="219">
        <f>V366/Config!D$40</f>
        <v>345973.58</v>
      </c>
      <c r="H366" s="219">
        <f>W366/Config!E$40</f>
        <v>1372467</v>
      </c>
      <c r="I366" s="220">
        <v>0</v>
      </c>
      <c r="J366" s="220">
        <v>0</v>
      </c>
      <c r="K366" s="220">
        <v>0</v>
      </c>
      <c r="L366" s="220">
        <v>0</v>
      </c>
      <c r="M366" s="220">
        <v>0</v>
      </c>
      <c r="N366" s="220">
        <v>0</v>
      </c>
      <c r="O366" s="220">
        <v>0</v>
      </c>
      <c r="P366" s="220">
        <v>0</v>
      </c>
      <c r="Q366" s="220">
        <v>0</v>
      </c>
      <c r="R366" s="221">
        <v>0</v>
      </c>
      <c r="S366" s="222">
        <v>0</v>
      </c>
      <c r="T366" s="223">
        <v>0</v>
      </c>
      <c r="U366" s="223">
        <v>0</v>
      </c>
      <c r="V366" s="223">
        <v>337535.20000000007</v>
      </c>
      <c r="W366" s="223">
        <v>1372467</v>
      </c>
      <c r="X366" s="224">
        <f>I366*Config!F$40</f>
        <v>0</v>
      </c>
      <c r="Y366" s="224">
        <f>J366*Config!G$40</f>
        <v>0</v>
      </c>
      <c r="Z366" s="224">
        <f>K366*Config!H$40</f>
        <v>0</v>
      </c>
      <c r="AA366" s="224">
        <f>L366*Config!I$40</f>
        <v>0</v>
      </c>
      <c r="AB366" s="224">
        <f>M366*Config!J$40</f>
        <v>0</v>
      </c>
      <c r="AC366" s="224">
        <f>N366*Config!K$40</f>
        <v>0</v>
      </c>
      <c r="AD366" s="224">
        <f>O366*Config!L$40</f>
        <v>0</v>
      </c>
      <c r="AE366" s="224">
        <f>P366*Config!M$40</f>
        <v>0</v>
      </c>
      <c r="AF366" s="224">
        <f>Q366*Config!N$40</f>
        <v>0</v>
      </c>
      <c r="AG366" s="225">
        <f>R366*Config!O$40</f>
        <v>0</v>
      </c>
      <c r="AH366" s="226">
        <f t="shared" si="37"/>
        <v>0</v>
      </c>
      <c r="AI366" s="220">
        <f t="shared" si="38"/>
        <v>0</v>
      </c>
      <c r="AJ366" s="224">
        <f t="shared" si="39"/>
        <v>0</v>
      </c>
      <c r="AK366" s="225">
        <f t="shared" si="40"/>
        <v>0</v>
      </c>
      <c r="AL366" s="227" t="str">
        <f>IF(OR(SUM(X366:AG366)&lt;&gt;0,A366="EH"),INDEX(CASH!$B:$B,MATCH(A366,CASH!$A:$A,0)),"")</f>
        <v/>
      </c>
      <c r="AM366" s="230">
        <v>4200</v>
      </c>
      <c r="AN366" s="228">
        <f t="shared" si="41"/>
        <v>0.36071719304860189</v>
      </c>
      <c r="AO366" s="122" t="str">
        <f>IF(ISERROR(VLOOKUP(A366,Config!$A$12:$A$32,1,FALSE)),LEFT(A366,2),"PRL")</f>
        <v>TS</v>
      </c>
      <c r="AP366" s="122" t="str">
        <f t="shared" si="42"/>
        <v>TS128s</v>
      </c>
      <c r="AQ366" s="163" t="s">
        <v>882</v>
      </c>
      <c r="AR366" s="229" t="s">
        <v>781</v>
      </c>
      <c r="AS366" s="367" t="str">
        <f>IF(ISERROR(VLOOKUP($A366,'RAB Cat Lookup'!$B$4:$E$351,2,FALSE))=TRUE,"Unallocated",VLOOKUP($A366,'RAB Cat Lookup'!$B$4:$E$351,2,FALSE))</f>
        <v>Std</v>
      </c>
      <c r="AT366" s="367" t="str">
        <f>IF(ISERROR(VLOOKUP($A366,'RAB Cat Lookup'!$B$4:$E$351,4,FALSE))=TRUE,"Unallocated",VLOOKUP($A366,'RAB Cat Lookup'!$B$4:$E$351,4,FALSE))</f>
        <v>Substations</v>
      </c>
      <c r="AU366" s="121" t="str">
        <f t="shared" si="43"/>
        <v/>
      </c>
    </row>
    <row r="367" spans="1:47" x14ac:dyDescent="0.25">
      <c r="A367" s="217" t="s">
        <v>439</v>
      </c>
      <c r="B367" s="217" t="s">
        <v>593</v>
      </c>
      <c r="C367" s="123" t="s">
        <v>513</v>
      </c>
      <c r="D367" s="218">
        <f>S367/Config!A$40</f>
        <v>4115108.7439471167</v>
      </c>
      <c r="E367" s="219">
        <f>T367/Config!B$40</f>
        <v>1433481.3422739061</v>
      </c>
      <c r="F367" s="219">
        <f>U367/Config!C$40</f>
        <v>457693.7601937498</v>
      </c>
      <c r="G367" s="219">
        <f>V367/Config!D$40</f>
        <v>0</v>
      </c>
      <c r="H367" s="219">
        <f>W367/Config!E$40</f>
        <v>0</v>
      </c>
      <c r="I367" s="220">
        <v>0</v>
      </c>
      <c r="J367" s="220">
        <v>0</v>
      </c>
      <c r="K367" s="220">
        <v>0</v>
      </c>
      <c r="L367" s="220">
        <v>0</v>
      </c>
      <c r="M367" s="220">
        <v>0</v>
      </c>
      <c r="N367" s="220">
        <v>0</v>
      </c>
      <c r="O367" s="220">
        <v>0</v>
      </c>
      <c r="P367" s="220">
        <v>0</v>
      </c>
      <c r="Q367" s="220">
        <v>0</v>
      </c>
      <c r="R367" s="221">
        <v>0</v>
      </c>
      <c r="S367" s="222">
        <v>3728085.4200000004</v>
      </c>
      <c r="T367" s="223">
        <v>1331129.9300000002</v>
      </c>
      <c r="U367" s="223">
        <v>435639.50999999983</v>
      </c>
      <c r="V367" s="223">
        <v>0</v>
      </c>
      <c r="W367" s="223">
        <v>0</v>
      </c>
      <c r="X367" s="224">
        <f>I367*Config!F$40</f>
        <v>0</v>
      </c>
      <c r="Y367" s="224">
        <f>J367*Config!G$40</f>
        <v>0</v>
      </c>
      <c r="Z367" s="224">
        <f>K367*Config!H$40</f>
        <v>0</v>
      </c>
      <c r="AA367" s="224">
        <f>L367*Config!I$40</f>
        <v>0</v>
      </c>
      <c r="AB367" s="224">
        <f>M367*Config!J$40</f>
        <v>0</v>
      </c>
      <c r="AC367" s="224">
        <f>N367*Config!K$40</f>
        <v>0</v>
      </c>
      <c r="AD367" s="224">
        <f>O367*Config!L$40</f>
        <v>0</v>
      </c>
      <c r="AE367" s="224">
        <f>P367*Config!M$40</f>
        <v>0</v>
      </c>
      <c r="AF367" s="224">
        <f>Q367*Config!N$40</f>
        <v>0</v>
      </c>
      <c r="AG367" s="225">
        <f>R367*Config!O$40</f>
        <v>0</v>
      </c>
      <c r="AH367" s="226">
        <f t="shared" si="37"/>
        <v>0</v>
      </c>
      <c r="AI367" s="220">
        <f t="shared" si="38"/>
        <v>0</v>
      </c>
      <c r="AJ367" s="224">
        <f t="shared" si="39"/>
        <v>0</v>
      </c>
      <c r="AK367" s="225">
        <f t="shared" si="40"/>
        <v>0</v>
      </c>
      <c r="AL367" s="227" t="str">
        <f>IF(OR(SUM(X367:AG367)&lt;&gt;0,A367="EH"),INDEX(CASH!$B:$B,MATCH(A367,CASH!$A:$A,0)),"")</f>
        <v/>
      </c>
      <c r="AM367" s="230">
        <v>4500</v>
      </c>
      <c r="AN367" s="228">
        <f t="shared" si="41"/>
        <v>0.25393883661449068</v>
      </c>
      <c r="AO367" s="122" t="str">
        <f>IF(ISERROR(VLOOKUP(A367,Config!$A$12:$A$32,1,FALSE)),LEFT(A367,2),"PRL")</f>
        <v>TS</v>
      </c>
      <c r="AP367" s="122" t="str">
        <f t="shared" si="42"/>
        <v>TS130</v>
      </c>
      <c r="AQ367" s="163" t="s">
        <v>882</v>
      </c>
      <c r="AR367" s="229" t="s">
        <v>781</v>
      </c>
      <c r="AS367" s="367" t="str">
        <f>IF(ISERROR(VLOOKUP($A367,'RAB Cat Lookup'!$B$4:$E$351,2,FALSE))=TRUE,"Unallocated",VLOOKUP($A367,'RAB Cat Lookup'!$B$4:$E$351,2,FALSE))</f>
        <v>Std</v>
      </c>
      <c r="AT367" s="367" t="str">
        <f>IF(ISERROR(VLOOKUP($A367,'RAB Cat Lookup'!$B$4:$E$351,4,FALSE))=TRUE,"Unallocated",VLOOKUP($A367,'RAB Cat Lookup'!$B$4:$E$351,4,FALSE))</f>
        <v>Substations</v>
      </c>
      <c r="AU367" s="121" t="str">
        <f t="shared" si="43"/>
        <v/>
      </c>
    </row>
    <row r="368" spans="1:47" x14ac:dyDescent="0.25">
      <c r="A368" s="217" t="s">
        <v>445</v>
      </c>
      <c r="B368" s="217" t="s">
        <v>594</v>
      </c>
      <c r="C368" s="123" t="s">
        <v>513</v>
      </c>
      <c r="D368" s="218">
        <f>S368/Config!A$40</f>
        <v>1077772.5978834294</v>
      </c>
      <c r="E368" s="219">
        <f>T368/Config!B$40</f>
        <v>264627.81163796876</v>
      </c>
      <c r="F368" s="219">
        <f>U368/Config!C$40</f>
        <v>0</v>
      </c>
      <c r="G368" s="219">
        <f>V368/Config!D$40</f>
        <v>0</v>
      </c>
      <c r="H368" s="219">
        <f>W368/Config!E$40</f>
        <v>0</v>
      </c>
      <c r="I368" s="220">
        <v>0</v>
      </c>
      <c r="J368" s="220">
        <v>0</v>
      </c>
      <c r="K368" s="220">
        <v>0</v>
      </c>
      <c r="L368" s="220">
        <v>0</v>
      </c>
      <c r="M368" s="220">
        <v>0</v>
      </c>
      <c r="N368" s="220">
        <v>0</v>
      </c>
      <c r="O368" s="220">
        <v>0</v>
      </c>
      <c r="P368" s="220">
        <v>0</v>
      </c>
      <c r="Q368" s="220">
        <v>0</v>
      </c>
      <c r="R368" s="221">
        <v>0</v>
      </c>
      <c r="S368" s="222">
        <v>976408.77999999991</v>
      </c>
      <c r="T368" s="223">
        <v>245733.23000000007</v>
      </c>
      <c r="U368" s="223">
        <v>0</v>
      </c>
      <c r="V368" s="223">
        <v>0</v>
      </c>
      <c r="W368" s="223">
        <v>0</v>
      </c>
      <c r="X368" s="224">
        <f>I368*Config!F$40</f>
        <v>0</v>
      </c>
      <c r="Y368" s="224">
        <f>J368*Config!G$40</f>
        <v>0</v>
      </c>
      <c r="Z368" s="224">
        <f>K368*Config!H$40</f>
        <v>0</v>
      </c>
      <c r="AA368" s="224">
        <f>L368*Config!I$40</f>
        <v>0</v>
      </c>
      <c r="AB368" s="224">
        <f>M368*Config!J$40</f>
        <v>0</v>
      </c>
      <c r="AC368" s="224">
        <f>N368*Config!K$40</f>
        <v>0</v>
      </c>
      <c r="AD368" s="224">
        <f>O368*Config!L$40</f>
        <v>0</v>
      </c>
      <c r="AE368" s="224">
        <f>P368*Config!M$40</f>
        <v>0</v>
      </c>
      <c r="AF368" s="224">
        <f>Q368*Config!N$40</f>
        <v>0</v>
      </c>
      <c r="AG368" s="225">
        <f>R368*Config!O$40</f>
        <v>0</v>
      </c>
      <c r="AH368" s="226">
        <f t="shared" si="37"/>
        <v>0</v>
      </c>
      <c r="AI368" s="220">
        <f t="shared" si="38"/>
        <v>0</v>
      </c>
      <c r="AJ368" s="224">
        <f t="shared" si="39"/>
        <v>0</v>
      </c>
      <c r="AK368" s="225">
        <f t="shared" si="40"/>
        <v>0</v>
      </c>
      <c r="AL368" s="227" t="str">
        <f>IF(OR(SUM(X368:AG368)&lt;&gt;0,A368="EH"),INDEX(CASH!$B:$B,MATCH(A368,CASH!$A:$A,0)),"")</f>
        <v/>
      </c>
      <c r="AM368" s="230">
        <v>4125</v>
      </c>
      <c r="AN368" s="228">
        <f t="shared" si="41"/>
        <v>0.36071719304860189</v>
      </c>
      <c r="AO368" s="122" t="str">
        <f>IF(ISERROR(VLOOKUP(A368,Config!$A$12:$A$32,1,FALSE)),LEFT(A368,2),"PRL")</f>
        <v>TS</v>
      </c>
      <c r="AP368" s="122" t="str">
        <f t="shared" si="42"/>
        <v>TS131</v>
      </c>
      <c r="AQ368" s="163" t="s">
        <v>882</v>
      </c>
      <c r="AR368" s="229" t="s">
        <v>781</v>
      </c>
      <c r="AS368" s="367" t="str">
        <f>IF(ISERROR(VLOOKUP($A368,'RAB Cat Lookup'!$B$4:$E$351,2,FALSE))=TRUE,"Unallocated",VLOOKUP($A368,'RAB Cat Lookup'!$B$4:$E$351,2,FALSE))</f>
        <v>Std</v>
      </c>
      <c r="AT368" s="367" t="str">
        <f>IF(ISERROR(VLOOKUP($A368,'RAB Cat Lookup'!$B$4:$E$351,4,FALSE))=TRUE,"Unallocated",VLOOKUP($A368,'RAB Cat Lookup'!$B$4:$E$351,4,FALSE))</f>
        <v>Substations</v>
      </c>
      <c r="AU368" s="121" t="str">
        <f t="shared" si="43"/>
        <v/>
      </c>
    </row>
    <row r="369" spans="1:47" x14ac:dyDescent="0.25">
      <c r="A369" s="217" t="s">
        <v>438</v>
      </c>
      <c r="B369" s="217" t="s">
        <v>595</v>
      </c>
      <c r="C369" s="123" t="s">
        <v>513</v>
      </c>
      <c r="D369" s="218">
        <f>S369/Config!A$40</f>
        <v>1360727.4271243315</v>
      </c>
      <c r="E369" s="219">
        <f>T369/Config!B$40</f>
        <v>0</v>
      </c>
      <c r="F369" s="219">
        <f>U369/Config!C$40</f>
        <v>0</v>
      </c>
      <c r="G369" s="219">
        <f>V369/Config!D$40</f>
        <v>0</v>
      </c>
      <c r="H369" s="219">
        <f>W369/Config!E$40</f>
        <v>0</v>
      </c>
      <c r="I369" s="220">
        <v>0</v>
      </c>
      <c r="J369" s="220">
        <v>0</v>
      </c>
      <c r="K369" s="220">
        <v>0</v>
      </c>
      <c r="L369" s="220">
        <v>0</v>
      </c>
      <c r="M369" s="220">
        <v>0</v>
      </c>
      <c r="N369" s="220">
        <v>0</v>
      </c>
      <c r="O369" s="220">
        <v>0</v>
      </c>
      <c r="P369" s="220">
        <v>0</v>
      </c>
      <c r="Q369" s="220">
        <v>0</v>
      </c>
      <c r="R369" s="221">
        <v>0</v>
      </c>
      <c r="S369" s="222">
        <v>1232751.8899999999</v>
      </c>
      <c r="T369" s="223">
        <v>0</v>
      </c>
      <c r="U369" s="223">
        <v>0</v>
      </c>
      <c r="V369" s="223">
        <v>0</v>
      </c>
      <c r="W369" s="223">
        <v>0</v>
      </c>
      <c r="X369" s="224">
        <f>I369*Config!F$40</f>
        <v>0</v>
      </c>
      <c r="Y369" s="224">
        <f>J369*Config!G$40</f>
        <v>0</v>
      </c>
      <c r="Z369" s="224">
        <f>K369*Config!H$40</f>
        <v>0</v>
      </c>
      <c r="AA369" s="224">
        <f>L369*Config!I$40</f>
        <v>0</v>
      </c>
      <c r="AB369" s="224">
        <f>M369*Config!J$40</f>
        <v>0</v>
      </c>
      <c r="AC369" s="224">
        <f>N369*Config!K$40</f>
        <v>0</v>
      </c>
      <c r="AD369" s="224">
        <f>O369*Config!L$40</f>
        <v>0</v>
      </c>
      <c r="AE369" s="224">
        <f>P369*Config!M$40</f>
        <v>0</v>
      </c>
      <c r="AF369" s="224">
        <f>Q369*Config!N$40</f>
        <v>0</v>
      </c>
      <c r="AG369" s="225">
        <f>R369*Config!O$40</f>
        <v>0</v>
      </c>
      <c r="AH369" s="226">
        <f t="shared" si="37"/>
        <v>0</v>
      </c>
      <c r="AI369" s="220">
        <f t="shared" si="38"/>
        <v>0</v>
      </c>
      <c r="AJ369" s="224">
        <f t="shared" si="39"/>
        <v>0</v>
      </c>
      <c r="AK369" s="225">
        <f t="shared" si="40"/>
        <v>0</v>
      </c>
      <c r="AL369" s="227" t="str">
        <f>IF(OR(SUM(X369:AG369)&lt;&gt;0,A369="EH"),INDEX(CASH!$B:$B,MATCH(A369,CASH!$A:$A,0)),"")</f>
        <v/>
      </c>
      <c r="AM369" s="230">
        <v>4575</v>
      </c>
      <c r="AN369" s="228">
        <f t="shared" si="41"/>
        <v>0.2087661061020025</v>
      </c>
      <c r="AO369" s="122" t="str">
        <f>IF(ISERROR(VLOOKUP(A369,Config!$A$12:$A$32,1,FALSE)),LEFT(A369,2),"PRL")</f>
        <v>TS</v>
      </c>
      <c r="AP369" s="122" t="str">
        <f t="shared" si="42"/>
        <v>TS133</v>
      </c>
      <c r="AQ369" s="163" t="s">
        <v>882</v>
      </c>
      <c r="AR369" s="229" t="s">
        <v>781</v>
      </c>
      <c r="AS369" s="367" t="str">
        <f>IF(ISERROR(VLOOKUP($A369,'RAB Cat Lookup'!$B$4:$E$351,2,FALSE))=TRUE,"Unallocated",VLOOKUP($A369,'RAB Cat Lookup'!$B$4:$E$351,2,FALSE))</f>
        <v>Std</v>
      </c>
      <c r="AT369" s="367" t="str">
        <f>IF(ISERROR(VLOOKUP($A369,'RAB Cat Lookup'!$B$4:$E$351,4,FALSE))=TRUE,"Unallocated",VLOOKUP($A369,'RAB Cat Lookup'!$B$4:$E$351,4,FALSE))</f>
        <v>Substations</v>
      </c>
      <c r="AU369" s="121" t="str">
        <f t="shared" si="43"/>
        <v/>
      </c>
    </row>
    <row r="370" spans="1:47" x14ac:dyDescent="0.25">
      <c r="A370" s="217" t="s">
        <v>25</v>
      </c>
      <c r="B370" s="217" t="s">
        <v>455</v>
      </c>
      <c r="C370" s="123" t="s">
        <v>513</v>
      </c>
      <c r="D370" s="218">
        <f>S370/Config!A$40</f>
        <v>2726290.0735016596</v>
      </c>
      <c r="E370" s="219">
        <f>T370/Config!B$40</f>
        <v>233342.97593984375</v>
      </c>
      <c r="F370" s="219">
        <f>U370/Config!C$40</f>
        <v>43955.681031250002</v>
      </c>
      <c r="G370" s="219">
        <f>V370/Config!D$40</f>
        <v>0</v>
      </c>
      <c r="H370" s="219">
        <f>W370/Config!E$40</f>
        <v>0</v>
      </c>
      <c r="I370" s="220">
        <v>0</v>
      </c>
      <c r="J370" s="220">
        <v>0</v>
      </c>
      <c r="K370" s="220">
        <v>0</v>
      </c>
      <c r="L370" s="220">
        <v>0</v>
      </c>
      <c r="M370" s="220">
        <v>0</v>
      </c>
      <c r="N370" s="220">
        <v>0</v>
      </c>
      <c r="O370" s="220">
        <v>0</v>
      </c>
      <c r="P370" s="220">
        <v>0</v>
      </c>
      <c r="Q370" s="220">
        <v>0</v>
      </c>
      <c r="R370" s="221">
        <v>0</v>
      </c>
      <c r="S370" s="222">
        <v>2469884.25</v>
      </c>
      <c r="T370" s="223">
        <v>216682.15000000002</v>
      </c>
      <c r="U370" s="223">
        <v>41837.65</v>
      </c>
      <c r="V370" s="223">
        <v>0</v>
      </c>
      <c r="W370" s="223">
        <v>0</v>
      </c>
      <c r="X370" s="224">
        <f>I370*Config!F$40</f>
        <v>0</v>
      </c>
      <c r="Y370" s="224">
        <f>J370*Config!G$40</f>
        <v>0</v>
      </c>
      <c r="Z370" s="224">
        <f>K370*Config!H$40</f>
        <v>0</v>
      </c>
      <c r="AA370" s="224">
        <f>L370*Config!I$40</f>
        <v>0</v>
      </c>
      <c r="AB370" s="224">
        <f>M370*Config!J$40</f>
        <v>0</v>
      </c>
      <c r="AC370" s="224">
        <f>N370*Config!K$40</f>
        <v>0</v>
      </c>
      <c r="AD370" s="224">
        <f>O370*Config!L$40</f>
        <v>0</v>
      </c>
      <c r="AE370" s="224">
        <f>P370*Config!M$40</f>
        <v>0</v>
      </c>
      <c r="AF370" s="224">
        <f>Q370*Config!N$40</f>
        <v>0</v>
      </c>
      <c r="AG370" s="225">
        <f>R370*Config!O$40</f>
        <v>0</v>
      </c>
      <c r="AH370" s="226">
        <f t="shared" si="37"/>
        <v>0</v>
      </c>
      <c r="AI370" s="220">
        <f t="shared" si="38"/>
        <v>0</v>
      </c>
      <c r="AJ370" s="224">
        <f t="shared" si="39"/>
        <v>0</v>
      </c>
      <c r="AK370" s="225">
        <f t="shared" si="40"/>
        <v>0</v>
      </c>
      <c r="AL370" s="227" t="str">
        <f>IF(OR(SUM(X370:AG370)&lt;&gt;0,A370="EH"),INDEX(CASH!$B:$B,MATCH(A370,CASH!$A:$A,0)),"")</f>
        <v/>
      </c>
      <c r="AM370" s="230">
        <v>3450</v>
      </c>
      <c r="AN370" s="228">
        <f t="shared" si="41"/>
        <v>0.50978789955113346</v>
      </c>
      <c r="AO370" s="122" t="str">
        <f>IF(ISERROR(VLOOKUP(A370,Config!$A$12:$A$32,1,FALSE)),LEFT(A370,2),"PRL")</f>
        <v>TS</v>
      </c>
      <c r="AP370" s="122" t="str">
        <f t="shared" si="42"/>
        <v>TS134</v>
      </c>
      <c r="AQ370" s="163" t="s">
        <v>882</v>
      </c>
      <c r="AR370" s="229" t="s">
        <v>781</v>
      </c>
      <c r="AS370" s="367" t="str">
        <f>IF(ISERROR(VLOOKUP($A370,'RAB Cat Lookup'!$B$4:$E$351,2,FALSE))=TRUE,"Unallocated",VLOOKUP($A370,'RAB Cat Lookup'!$B$4:$E$351,2,FALSE))</f>
        <v>Std</v>
      </c>
      <c r="AT370" s="367" t="str">
        <f>IF(ISERROR(VLOOKUP($A370,'RAB Cat Lookup'!$B$4:$E$351,4,FALSE))=TRUE,"Unallocated",VLOOKUP($A370,'RAB Cat Lookup'!$B$4:$E$351,4,FALSE))</f>
        <v>Substations</v>
      </c>
      <c r="AU370" s="121" t="str">
        <f t="shared" si="43"/>
        <v/>
      </c>
    </row>
    <row r="371" spans="1:47" x14ac:dyDescent="0.25">
      <c r="A371" s="217" t="s">
        <v>429</v>
      </c>
      <c r="B371" s="217" t="s">
        <v>596</v>
      </c>
      <c r="C371" s="123" t="s">
        <v>513</v>
      </c>
      <c r="D371" s="218">
        <f>S371/Config!A$40</f>
        <v>7573.8783777968729</v>
      </c>
      <c r="E371" s="219">
        <f>T371/Config!B$40</f>
        <v>7327.2391948437489</v>
      </c>
      <c r="F371" s="219">
        <f>U371/Config!C$40</f>
        <v>0</v>
      </c>
      <c r="G371" s="219">
        <f>V371/Config!D$40</f>
        <v>0</v>
      </c>
      <c r="H371" s="219">
        <f>W371/Config!E$40</f>
        <v>0</v>
      </c>
      <c r="I371" s="220">
        <v>0</v>
      </c>
      <c r="J371" s="220">
        <v>0</v>
      </c>
      <c r="K371" s="220">
        <v>0</v>
      </c>
      <c r="L371" s="220">
        <v>0</v>
      </c>
      <c r="M371" s="220">
        <v>0</v>
      </c>
      <c r="N371" s="220">
        <v>0</v>
      </c>
      <c r="O371" s="220">
        <v>0</v>
      </c>
      <c r="P371" s="220">
        <v>0</v>
      </c>
      <c r="Q371" s="220">
        <v>0</v>
      </c>
      <c r="R371" s="221">
        <v>0</v>
      </c>
      <c r="S371" s="222">
        <v>6861.5599999999995</v>
      </c>
      <c r="T371" s="223">
        <v>6804.07</v>
      </c>
      <c r="U371" s="223">
        <v>0</v>
      </c>
      <c r="V371" s="223">
        <v>0</v>
      </c>
      <c r="W371" s="223">
        <v>0</v>
      </c>
      <c r="X371" s="224">
        <f>I371*Config!F$40</f>
        <v>0</v>
      </c>
      <c r="Y371" s="224">
        <f>J371*Config!G$40</f>
        <v>0</v>
      </c>
      <c r="Z371" s="224">
        <f>K371*Config!H$40</f>
        <v>0</v>
      </c>
      <c r="AA371" s="224">
        <f>L371*Config!I$40</f>
        <v>0</v>
      </c>
      <c r="AB371" s="224">
        <f>M371*Config!J$40</f>
        <v>0</v>
      </c>
      <c r="AC371" s="224">
        <f>N371*Config!K$40</f>
        <v>0</v>
      </c>
      <c r="AD371" s="224">
        <f>O371*Config!L$40</f>
        <v>0</v>
      </c>
      <c r="AE371" s="224">
        <f>P371*Config!M$40</f>
        <v>0</v>
      </c>
      <c r="AF371" s="224">
        <f>Q371*Config!N$40</f>
        <v>0</v>
      </c>
      <c r="AG371" s="225">
        <f>R371*Config!O$40</f>
        <v>0</v>
      </c>
      <c r="AH371" s="226">
        <f t="shared" si="37"/>
        <v>0</v>
      </c>
      <c r="AI371" s="220">
        <f t="shared" si="38"/>
        <v>0</v>
      </c>
      <c r="AJ371" s="224">
        <f t="shared" si="39"/>
        <v>0</v>
      </c>
      <c r="AK371" s="225">
        <f t="shared" si="40"/>
        <v>0</v>
      </c>
      <c r="AL371" s="227" t="str">
        <f>IF(OR(SUM(X371:AG371)&lt;&gt;0,A371="EH"),INDEX(CASH!$B:$B,MATCH(A371,CASH!$A:$A,0)),"")</f>
        <v/>
      </c>
      <c r="AM371" s="230">
        <v>4950</v>
      </c>
      <c r="AN371" s="228">
        <f t="shared" si="41"/>
        <v>0.12479849538211955</v>
      </c>
      <c r="AO371" s="122" t="str">
        <f>IF(ISERROR(VLOOKUP(A371,Config!$A$12:$A$32,1,FALSE)),LEFT(A371,2),"PRL")</f>
        <v>TS</v>
      </c>
      <c r="AP371" s="122" t="str">
        <f t="shared" si="42"/>
        <v>TS135</v>
      </c>
      <c r="AQ371" s="163" t="s">
        <v>882</v>
      </c>
      <c r="AR371" s="229" t="s">
        <v>781</v>
      </c>
      <c r="AS371" s="367" t="str">
        <f>IF(ISERROR(VLOOKUP($A371,'RAB Cat Lookup'!$B$4:$E$351,2,FALSE))=TRUE,"Unallocated",VLOOKUP($A371,'RAB Cat Lookup'!$B$4:$E$351,2,FALSE))</f>
        <v>Std</v>
      </c>
      <c r="AT371" s="367" t="str">
        <f>IF(ISERROR(VLOOKUP($A371,'RAB Cat Lookup'!$B$4:$E$351,4,FALSE))=TRUE,"Unallocated",VLOOKUP($A371,'RAB Cat Lookup'!$B$4:$E$351,4,FALSE))</f>
        <v>Substations</v>
      </c>
      <c r="AU371" s="121" t="str">
        <f t="shared" si="43"/>
        <v/>
      </c>
    </row>
    <row r="372" spans="1:47" x14ac:dyDescent="0.25">
      <c r="A372" s="217" t="s">
        <v>414</v>
      </c>
      <c r="B372" s="217" t="s">
        <v>597</v>
      </c>
      <c r="C372" s="123" t="s">
        <v>513</v>
      </c>
      <c r="D372" s="218">
        <f>S372/Config!A$40</f>
        <v>48899.959676933577</v>
      </c>
      <c r="E372" s="219">
        <f>T372/Config!B$40</f>
        <v>107.22599953124998</v>
      </c>
      <c r="F372" s="219">
        <f>U372/Config!C$40</f>
        <v>0</v>
      </c>
      <c r="G372" s="219">
        <f>V372/Config!D$40</f>
        <v>0</v>
      </c>
      <c r="H372" s="219">
        <f>W372/Config!E$40</f>
        <v>0</v>
      </c>
      <c r="I372" s="220">
        <v>0</v>
      </c>
      <c r="J372" s="220">
        <v>0</v>
      </c>
      <c r="K372" s="220">
        <v>0</v>
      </c>
      <c r="L372" s="220">
        <v>0</v>
      </c>
      <c r="M372" s="220">
        <v>0</v>
      </c>
      <c r="N372" s="220">
        <v>0</v>
      </c>
      <c r="O372" s="220">
        <v>0</v>
      </c>
      <c r="P372" s="220">
        <v>0</v>
      </c>
      <c r="Q372" s="220">
        <v>0</v>
      </c>
      <c r="R372" s="221">
        <v>0</v>
      </c>
      <c r="S372" s="222">
        <v>44300.95</v>
      </c>
      <c r="T372" s="223">
        <v>99.57</v>
      </c>
      <c r="U372" s="223">
        <v>0</v>
      </c>
      <c r="V372" s="223">
        <v>0</v>
      </c>
      <c r="W372" s="223">
        <v>0</v>
      </c>
      <c r="X372" s="224">
        <f>I372*Config!F$40</f>
        <v>0</v>
      </c>
      <c r="Y372" s="224">
        <f>J372*Config!G$40</f>
        <v>0</v>
      </c>
      <c r="Z372" s="224">
        <f>K372*Config!H$40</f>
        <v>0</v>
      </c>
      <c r="AA372" s="224">
        <f>L372*Config!I$40</f>
        <v>0</v>
      </c>
      <c r="AB372" s="224">
        <f>M372*Config!J$40</f>
        <v>0</v>
      </c>
      <c r="AC372" s="224">
        <f>N372*Config!K$40</f>
        <v>0</v>
      </c>
      <c r="AD372" s="224">
        <f>O372*Config!L$40</f>
        <v>0</v>
      </c>
      <c r="AE372" s="224">
        <f>P372*Config!M$40</f>
        <v>0</v>
      </c>
      <c r="AF372" s="224">
        <f>Q372*Config!N$40</f>
        <v>0</v>
      </c>
      <c r="AG372" s="225">
        <f>R372*Config!O$40</f>
        <v>0</v>
      </c>
      <c r="AH372" s="226">
        <f t="shared" si="37"/>
        <v>0</v>
      </c>
      <c r="AI372" s="220">
        <f t="shared" si="38"/>
        <v>0</v>
      </c>
      <c r="AJ372" s="224">
        <f t="shared" si="39"/>
        <v>0</v>
      </c>
      <c r="AK372" s="225">
        <f t="shared" si="40"/>
        <v>0</v>
      </c>
      <c r="AL372" s="227" t="str">
        <f>IF(OR(SUM(X372:AG372)&lt;&gt;0,A372="EH"),INDEX(CASH!$B:$B,MATCH(A372,CASH!$A:$A,0)),"")</f>
        <v/>
      </c>
      <c r="AM372" s="230">
        <v>4950</v>
      </c>
      <c r="AN372" s="228">
        <f t="shared" si="41"/>
        <v>0.12479849538211955</v>
      </c>
      <c r="AO372" s="122" t="str">
        <f>IF(ISERROR(VLOOKUP(A372,Config!$A$12:$A$32,1,FALSE)),LEFT(A372,2),"PRL")</f>
        <v>TS</v>
      </c>
      <c r="AP372" s="122" t="str">
        <f t="shared" si="42"/>
        <v>TS136</v>
      </c>
      <c r="AQ372" s="163" t="s">
        <v>882</v>
      </c>
      <c r="AR372" s="229" t="s">
        <v>781</v>
      </c>
      <c r="AS372" s="367" t="str">
        <f>IF(ISERROR(VLOOKUP($A372,'RAB Cat Lookup'!$B$4:$E$351,2,FALSE))=TRUE,"Unallocated",VLOOKUP($A372,'RAB Cat Lookup'!$B$4:$E$351,2,FALSE))</f>
        <v>Std</v>
      </c>
      <c r="AT372" s="367" t="str">
        <f>IF(ISERROR(VLOOKUP($A372,'RAB Cat Lookup'!$B$4:$E$351,4,FALSE))=TRUE,"Unallocated",VLOOKUP($A372,'RAB Cat Lookup'!$B$4:$E$351,4,FALSE))</f>
        <v>Substations</v>
      </c>
      <c r="AU372" s="121" t="str">
        <f t="shared" si="43"/>
        <v/>
      </c>
    </row>
    <row r="373" spans="1:47" x14ac:dyDescent="0.25">
      <c r="A373" s="217" t="s">
        <v>500</v>
      </c>
      <c r="B373" s="217" t="s">
        <v>598</v>
      </c>
      <c r="C373" s="123" t="s">
        <v>512</v>
      </c>
      <c r="D373" s="218">
        <f>S373/Config!A$40</f>
        <v>3583.4071299960933</v>
      </c>
      <c r="E373" s="219">
        <f>T373/Config!B$40</f>
        <v>0</v>
      </c>
      <c r="F373" s="219">
        <f>U373/Config!C$40</f>
        <v>0</v>
      </c>
      <c r="G373" s="219">
        <f>V373/Config!D$40</f>
        <v>0</v>
      </c>
      <c r="H373" s="219">
        <f>W373/Config!E$40</f>
        <v>0</v>
      </c>
      <c r="I373" s="220">
        <v>0</v>
      </c>
      <c r="J373" s="220">
        <v>0</v>
      </c>
      <c r="K373" s="220">
        <v>0</v>
      </c>
      <c r="L373" s="220">
        <v>0</v>
      </c>
      <c r="M373" s="220">
        <v>0</v>
      </c>
      <c r="N373" s="220">
        <v>0</v>
      </c>
      <c r="O373" s="220">
        <v>0</v>
      </c>
      <c r="P373" s="220">
        <v>0</v>
      </c>
      <c r="Q373" s="220">
        <v>0</v>
      </c>
      <c r="R373" s="221">
        <v>0</v>
      </c>
      <c r="S373" s="222">
        <v>3246.3900000000003</v>
      </c>
      <c r="T373" s="223">
        <v>0</v>
      </c>
      <c r="U373" s="223">
        <v>0</v>
      </c>
      <c r="V373" s="223">
        <v>0</v>
      </c>
      <c r="W373" s="223">
        <v>0</v>
      </c>
      <c r="X373" s="224">
        <f>I373*Config!F$40</f>
        <v>0</v>
      </c>
      <c r="Y373" s="224">
        <f>J373*Config!G$40</f>
        <v>0</v>
      </c>
      <c r="Z373" s="224">
        <f>K373*Config!H$40</f>
        <v>0</v>
      </c>
      <c r="AA373" s="224">
        <f>L373*Config!I$40</f>
        <v>0</v>
      </c>
      <c r="AB373" s="224">
        <f>M373*Config!J$40</f>
        <v>0</v>
      </c>
      <c r="AC373" s="224">
        <f>N373*Config!K$40</f>
        <v>0</v>
      </c>
      <c r="AD373" s="224">
        <f>O373*Config!L$40</f>
        <v>0</v>
      </c>
      <c r="AE373" s="224">
        <f>P373*Config!M$40</f>
        <v>0</v>
      </c>
      <c r="AF373" s="224">
        <f>Q373*Config!N$40</f>
        <v>0</v>
      </c>
      <c r="AG373" s="225">
        <f>R373*Config!O$40</f>
        <v>0</v>
      </c>
      <c r="AH373" s="226">
        <f t="shared" si="37"/>
        <v>0</v>
      </c>
      <c r="AI373" s="220">
        <f t="shared" si="38"/>
        <v>0</v>
      </c>
      <c r="AJ373" s="224">
        <f t="shared" si="39"/>
        <v>0</v>
      </c>
      <c r="AK373" s="225">
        <f t="shared" si="40"/>
        <v>0</v>
      </c>
      <c r="AL373" s="227" t="str">
        <f>IF(OR(SUM(X373:AG373)&lt;&gt;0,A373="EH"),INDEX(CASH!$B:$B,MATCH(A373,CASH!$A:$A,0)),"")</f>
        <v/>
      </c>
      <c r="AM373" s="231">
        <v>4950</v>
      </c>
      <c r="AN373" s="228">
        <f t="shared" si="41"/>
        <v>0.12479849538211955</v>
      </c>
      <c r="AO373" s="122" t="str">
        <f>IF(ISERROR(VLOOKUP(A373,Config!$A$12:$A$32,1,FALSE)),LEFT(A373,2),"PRL")</f>
        <v>TS</v>
      </c>
      <c r="AP373" s="122" t="str">
        <f t="shared" si="42"/>
        <v>TS137s</v>
      </c>
      <c r="AQ373" s="163" t="s">
        <v>882</v>
      </c>
      <c r="AR373" s="229" t="s">
        <v>781</v>
      </c>
      <c r="AS373" s="367" t="str">
        <f>IF(ISERROR(VLOOKUP($A373,'RAB Cat Lookup'!$B$4:$E$351,2,FALSE))=TRUE,"Unallocated",VLOOKUP($A373,'RAB Cat Lookup'!$B$4:$E$351,2,FALSE))</f>
        <v>Unallocated</v>
      </c>
      <c r="AT373" s="367" t="str">
        <f>IF(ISERROR(VLOOKUP($A373,'RAB Cat Lookup'!$B$4:$E$351,4,FALSE))=TRUE,"Unallocated",VLOOKUP($A373,'RAB Cat Lookup'!$B$4:$E$351,4,FALSE))</f>
        <v>Unallocated</v>
      </c>
      <c r="AU373" s="121" t="str">
        <f t="shared" si="43"/>
        <v/>
      </c>
    </row>
    <row r="374" spans="1:47" x14ac:dyDescent="0.25">
      <c r="A374" s="217" t="s">
        <v>422</v>
      </c>
      <c r="B374" s="217" t="s">
        <v>599</v>
      </c>
      <c r="C374" s="123" t="s">
        <v>513</v>
      </c>
      <c r="D374" s="218">
        <f>S374/Config!A$40</f>
        <v>20041.864426304681</v>
      </c>
      <c r="E374" s="219">
        <f>T374/Config!B$40</f>
        <v>0</v>
      </c>
      <c r="F374" s="219">
        <f>U374/Config!C$40</f>
        <v>0</v>
      </c>
      <c r="G374" s="219">
        <f>V374/Config!D$40</f>
        <v>0</v>
      </c>
      <c r="H374" s="219">
        <f>W374/Config!E$40</f>
        <v>0</v>
      </c>
      <c r="I374" s="220">
        <v>0</v>
      </c>
      <c r="J374" s="220">
        <v>0</v>
      </c>
      <c r="K374" s="220">
        <v>0</v>
      </c>
      <c r="L374" s="220">
        <v>0</v>
      </c>
      <c r="M374" s="220">
        <v>0</v>
      </c>
      <c r="N374" s="220">
        <v>0</v>
      </c>
      <c r="O374" s="220">
        <v>0</v>
      </c>
      <c r="P374" s="220">
        <v>0</v>
      </c>
      <c r="Q374" s="220">
        <v>0</v>
      </c>
      <c r="R374" s="221">
        <v>0</v>
      </c>
      <c r="S374" s="222">
        <v>18156.939999999999</v>
      </c>
      <c r="T374" s="223">
        <v>0</v>
      </c>
      <c r="U374" s="223">
        <v>0</v>
      </c>
      <c r="V374" s="223">
        <v>0</v>
      </c>
      <c r="W374" s="223">
        <v>0</v>
      </c>
      <c r="X374" s="224">
        <f>I374*Config!F$40</f>
        <v>0</v>
      </c>
      <c r="Y374" s="224">
        <f>J374*Config!G$40</f>
        <v>0</v>
      </c>
      <c r="Z374" s="224">
        <f>K374*Config!H$40</f>
        <v>0</v>
      </c>
      <c r="AA374" s="224">
        <f>L374*Config!I$40</f>
        <v>0</v>
      </c>
      <c r="AB374" s="224">
        <f>M374*Config!J$40</f>
        <v>0</v>
      </c>
      <c r="AC374" s="224">
        <f>N374*Config!K$40</f>
        <v>0</v>
      </c>
      <c r="AD374" s="224">
        <f>O374*Config!L$40</f>
        <v>0</v>
      </c>
      <c r="AE374" s="224">
        <f>P374*Config!M$40</f>
        <v>0</v>
      </c>
      <c r="AF374" s="224">
        <f>Q374*Config!N$40</f>
        <v>0</v>
      </c>
      <c r="AG374" s="225">
        <f>R374*Config!O$40</f>
        <v>0</v>
      </c>
      <c r="AH374" s="226">
        <f t="shared" si="37"/>
        <v>0</v>
      </c>
      <c r="AI374" s="220">
        <f t="shared" si="38"/>
        <v>0</v>
      </c>
      <c r="AJ374" s="224">
        <f t="shared" si="39"/>
        <v>0</v>
      </c>
      <c r="AK374" s="225">
        <f t="shared" si="40"/>
        <v>0</v>
      </c>
      <c r="AL374" s="227" t="str">
        <f>IF(OR(SUM(X374:AG374)&lt;&gt;0,A374="EH"),INDEX(CASH!$B:$B,MATCH(A374,CASH!$A:$A,0)),"")</f>
        <v/>
      </c>
      <c r="AM374" s="230">
        <v>4950</v>
      </c>
      <c r="AN374" s="228">
        <f t="shared" si="41"/>
        <v>0.12479849538211955</v>
      </c>
      <c r="AO374" s="122" t="str">
        <f>IF(ISERROR(VLOOKUP(A374,Config!$A$12:$A$32,1,FALSE)),LEFT(A374,2),"PRL")</f>
        <v>TS</v>
      </c>
      <c r="AP374" s="122" t="str">
        <f t="shared" si="42"/>
        <v>TS138</v>
      </c>
      <c r="AQ374" s="163" t="s">
        <v>882</v>
      </c>
      <c r="AR374" s="229" t="s">
        <v>781</v>
      </c>
      <c r="AS374" s="367" t="str">
        <f>IF(ISERROR(VLOOKUP($A374,'RAB Cat Lookup'!$B$4:$E$351,2,FALSE))=TRUE,"Unallocated",VLOOKUP($A374,'RAB Cat Lookup'!$B$4:$E$351,2,FALSE))</f>
        <v>Std</v>
      </c>
      <c r="AT374" s="367" t="str">
        <f>IF(ISERROR(VLOOKUP($A374,'RAB Cat Lookup'!$B$4:$E$351,4,FALSE))=TRUE,"Unallocated",VLOOKUP($A374,'RAB Cat Lookup'!$B$4:$E$351,4,FALSE))</f>
        <v>Substations</v>
      </c>
      <c r="AU374" s="121" t="str">
        <f t="shared" si="43"/>
        <v/>
      </c>
    </row>
    <row r="375" spans="1:47" x14ac:dyDescent="0.25">
      <c r="A375" s="217" t="s">
        <v>415</v>
      </c>
      <c r="B375" s="217" t="s">
        <v>600</v>
      </c>
      <c r="C375" s="123" t="s">
        <v>513</v>
      </c>
      <c r="D375" s="218">
        <f>S375/Config!A$40</f>
        <v>42471.287173160141</v>
      </c>
      <c r="E375" s="219">
        <f>T375/Config!B$40</f>
        <v>14742.632656249998</v>
      </c>
      <c r="F375" s="219">
        <f>U375/Config!C$40</f>
        <v>0</v>
      </c>
      <c r="G375" s="219">
        <f>V375/Config!D$40</f>
        <v>0</v>
      </c>
      <c r="H375" s="219">
        <f>W375/Config!E$40</f>
        <v>0</v>
      </c>
      <c r="I375" s="220">
        <v>0</v>
      </c>
      <c r="J375" s="220">
        <v>0</v>
      </c>
      <c r="K375" s="220">
        <v>0</v>
      </c>
      <c r="L375" s="220">
        <v>0</v>
      </c>
      <c r="M375" s="220">
        <v>0</v>
      </c>
      <c r="N375" s="220">
        <v>0</v>
      </c>
      <c r="O375" s="220">
        <v>0</v>
      </c>
      <c r="P375" s="220">
        <v>0</v>
      </c>
      <c r="Q375" s="220">
        <v>0</v>
      </c>
      <c r="R375" s="221">
        <v>0</v>
      </c>
      <c r="S375" s="222">
        <v>38476.89</v>
      </c>
      <c r="T375" s="223">
        <v>13690</v>
      </c>
      <c r="U375" s="223">
        <v>0</v>
      </c>
      <c r="V375" s="223">
        <v>0</v>
      </c>
      <c r="W375" s="223">
        <v>0</v>
      </c>
      <c r="X375" s="224">
        <f>I375*Config!F$40</f>
        <v>0</v>
      </c>
      <c r="Y375" s="224">
        <f>J375*Config!G$40</f>
        <v>0</v>
      </c>
      <c r="Z375" s="224">
        <f>K375*Config!H$40</f>
        <v>0</v>
      </c>
      <c r="AA375" s="224">
        <f>L375*Config!I$40</f>
        <v>0</v>
      </c>
      <c r="AB375" s="224">
        <f>M375*Config!J$40</f>
        <v>0</v>
      </c>
      <c r="AC375" s="224">
        <f>N375*Config!K$40</f>
        <v>0</v>
      </c>
      <c r="AD375" s="224">
        <f>O375*Config!L$40</f>
        <v>0</v>
      </c>
      <c r="AE375" s="224">
        <f>P375*Config!M$40</f>
        <v>0</v>
      </c>
      <c r="AF375" s="224">
        <f>Q375*Config!N$40</f>
        <v>0</v>
      </c>
      <c r="AG375" s="225">
        <f>R375*Config!O$40</f>
        <v>0</v>
      </c>
      <c r="AH375" s="226">
        <f t="shared" si="37"/>
        <v>0</v>
      </c>
      <c r="AI375" s="220">
        <f t="shared" si="38"/>
        <v>0</v>
      </c>
      <c r="AJ375" s="224">
        <f t="shared" si="39"/>
        <v>0</v>
      </c>
      <c r="AK375" s="225">
        <f t="shared" si="40"/>
        <v>0</v>
      </c>
      <c r="AL375" s="227" t="str">
        <f>IF(OR(SUM(X375:AG375)&lt;&gt;0,A375="EH"),INDEX(CASH!$B:$B,MATCH(A375,CASH!$A:$A,0)),"")</f>
        <v/>
      </c>
      <c r="AM375" s="230">
        <v>4950</v>
      </c>
      <c r="AN375" s="228">
        <f t="shared" si="41"/>
        <v>0.12479849538211955</v>
      </c>
      <c r="AO375" s="122" t="str">
        <f>IF(ISERROR(VLOOKUP(A375,Config!$A$12:$A$32,1,FALSE)),LEFT(A375,2),"PRL")</f>
        <v>TS</v>
      </c>
      <c r="AP375" s="122" t="str">
        <f t="shared" si="42"/>
        <v>TS139</v>
      </c>
      <c r="AQ375" s="163" t="s">
        <v>882</v>
      </c>
      <c r="AR375" s="229" t="s">
        <v>781</v>
      </c>
      <c r="AS375" s="367" t="str">
        <f>IF(ISERROR(VLOOKUP($A375,'RAB Cat Lookup'!$B$4:$E$351,2,FALSE))=TRUE,"Unallocated",VLOOKUP($A375,'RAB Cat Lookup'!$B$4:$E$351,2,FALSE))</f>
        <v>Std</v>
      </c>
      <c r="AT375" s="367" t="str">
        <f>IF(ISERROR(VLOOKUP($A375,'RAB Cat Lookup'!$B$4:$E$351,4,FALSE))=TRUE,"Unallocated",VLOOKUP($A375,'RAB Cat Lookup'!$B$4:$E$351,4,FALSE))</f>
        <v>Substations</v>
      </c>
      <c r="AU375" s="121" t="str">
        <f t="shared" si="43"/>
        <v/>
      </c>
    </row>
    <row r="376" spans="1:47" x14ac:dyDescent="0.25">
      <c r="A376" s="217" t="s">
        <v>26</v>
      </c>
      <c r="B376" s="217" t="s">
        <v>375</v>
      </c>
      <c r="C376" s="123" t="s">
        <v>513</v>
      </c>
      <c r="D376" s="218">
        <f>S376/Config!A$40</f>
        <v>2432949.4687728668</v>
      </c>
      <c r="E376" s="219">
        <f>T376/Config!B$40</f>
        <v>731617.10206890618</v>
      </c>
      <c r="F376" s="219">
        <f>U376/Config!C$40</f>
        <v>2317.7312812499999</v>
      </c>
      <c r="G376" s="219">
        <f>V376/Config!D$40</f>
        <v>0</v>
      </c>
      <c r="H376" s="219">
        <f>W376/Config!E$40</f>
        <v>0</v>
      </c>
      <c r="I376" s="220">
        <v>0</v>
      </c>
      <c r="J376" s="220">
        <v>0</v>
      </c>
      <c r="K376" s="220">
        <v>0</v>
      </c>
      <c r="L376" s="220">
        <v>0</v>
      </c>
      <c r="M376" s="220">
        <v>0</v>
      </c>
      <c r="N376" s="220">
        <v>0</v>
      </c>
      <c r="O376" s="220">
        <v>0</v>
      </c>
      <c r="P376" s="220">
        <v>0</v>
      </c>
      <c r="Q376" s="220">
        <v>0</v>
      </c>
      <c r="R376" s="221">
        <v>0</v>
      </c>
      <c r="S376" s="222">
        <v>2204132.14</v>
      </c>
      <c r="T376" s="223">
        <v>679379.21000000008</v>
      </c>
      <c r="U376" s="223">
        <v>2206.0500000000002</v>
      </c>
      <c r="V376" s="223">
        <v>0</v>
      </c>
      <c r="W376" s="223">
        <v>0</v>
      </c>
      <c r="X376" s="224">
        <f>I376*Config!F$40</f>
        <v>0</v>
      </c>
      <c r="Y376" s="224">
        <f>J376*Config!G$40</f>
        <v>0</v>
      </c>
      <c r="Z376" s="224">
        <f>K376*Config!H$40</f>
        <v>0</v>
      </c>
      <c r="AA376" s="224">
        <f>L376*Config!I$40</f>
        <v>0</v>
      </c>
      <c r="AB376" s="224">
        <f>M376*Config!J$40</f>
        <v>0</v>
      </c>
      <c r="AC376" s="224">
        <f>N376*Config!K$40</f>
        <v>0</v>
      </c>
      <c r="AD376" s="224">
        <f>O376*Config!L$40</f>
        <v>0</v>
      </c>
      <c r="AE376" s="224">
        <f>P376*Config!M$40</f>
        <v>0</v>
      </c>
      <c r="AF376" s="224">
        <f>Q376*Config!N$40</f>
        <v>0</v>
      </c>
      <c r="AG376" s="225">
        <f>R376*Config!O$40</f>
        <v>0</v>
      </c>
      <c r="AH376" s="226">
        <f t="shared" si="37"/>
        <v>0</v>
      </c>
      <c r="AI376" s="220">
        <f t="shared" si="38"/>
        <v>0</v>
      </c>
      <c r="AJ376" s="224">
        <f t="shared" si="39"/>
        <v>0</v>
      </c>
      <c r="AK376" s="225">
        <f t="shared" si="40"/>
        <v>0</v>
      </c>
      <c r="AL376" s="227" t="str">
        <f>IF(OR(SUM(X376:AG376)&lt;&gt;0,A376="EH"),INDEX(CASH!$B:$B,MATCH(A376,CASH!$A:$A,0)),"")</f>
        <v/>
      </c>
      <c r="AM376" s="230">
        <v>5700</v>
      </c>
      <c r="AN376" s="228">
        <f t="shared" si="41"/>
        <v>1.6627940240866043E-2</v>
      </c>
      <c r="AO376" s="122" t="str">
        <f>IF(ISERROR(VLOOKUP(A376,Config!$A$12:$A$32,1,FALSE)),LEFT(A376,2),"PRL")</f>
        <v>TS</v>
      </c>
      <c r="AP376" s="122" t="str">
        <f t="shared" si="42"/>
        <v>TS143</v>
      </c>
      <c r="AQ376" s="163" t="s">
        <v>882</v>
      </c>
      <c r="AR376" s="229" t="s">
        <v>781</v>
      </c>
      <c r="AS376" s="367" t="str">
        <f>IF(ISERROR(VLOOKUP($A376,'RAB Cat Lookup'!$B$4:$E$351,2,FALSE))=TRUE,"Unallocated",VLOOKUP($A376,'RAB Cat Lookup'!$B$4:$E$351,2,FALSE))</f>
        <v>Std</v>
      </c>
      <c r="AT376" s="367" t="str">
        <f>IF(ISERROR(VLOOKUP($A376,'RAB Cat Lookup'!$B$4:$E$351,4,FALSE))=TRUE,"Unallocated",VLOOKUP($A376,'RAB Cat Lookup'!$B$4:$E$351,4,FALSE))</f>
        <v>Substations</v>
      </c>
      <c r="AU376" s="121" t="str">
        <f t="shared" si="43"/>
        <v/>
      </c>
    </row>
    <row r="377" spans="1:47" x14ac:dyDescent="0.25">
      <c r="A377" s="217" t="s">
        <v>41</v>
      </c>
      <c r="B377" s="217" t="s">
        <v>249</v>
      </c>
      <c r="C377" s="123" t="s">
        <v>512</v>
      </c>
      <c r="D377" s="218">
        <f>S377/Config!A$40</f>
        <v>146786.57249523044</v>
      </c>
      <c r="E377" s="219">
        <f>T377/Config!B$40</f>
        <v>112904.17457421875</v>
      </c>
      <c r="F377" s="219">
        <f>U377/Config!C$40</f>
        <v>52660.970668749993</v>
      </c>
      <c r="G377" s="219">
        <f>V377/Config!D$40</f>
        <v>11606.515749999999</v>
      </c>
      <c r="H377" s="219">
        <f>W377/Config!E$40</f>
        <v>186676</v>
      </c>
      <c r="I377" s="220">
        <v>66000</v>
      </c>
      <c r="J377" s="220">
        <v>66000</v>
      </c>
      <c r="K377" s="220">
        <v>66000</v>
      </c>
      <c r="L377" s="220">
        <v>66000</v>
      </c>
      <c r="M377" s="220">
        <v>66000</v>
      </c>
      <c r="N377" s="220">
        <v>66000</v>
      </c>
      <c r="O377" s="220">
        <v>66000</v>
      </c>
      <c r="P377" s="220">
        <v>66000</v>
      </c>
      <c r="Q377" s="220">
        <v>66000</v>
      </c>
      <c r="R377" s="221">
        <v>66000</v>
      </c>
      <c r="S377" s="222">
        <v>132981.39000000001</v>
      </c>
      <c r="T377" s="223">
        <v>104842.75000000001</v>
      </c>
      <c r="U377" s="223">
        <v>50123.469999999994</v>
      </c>
      <c r="V377" s="223">
        <v>11323.43</v>
      </c>
      <c r="W377" s="223">
        <v>186676</v>
      </c>
      <c r="X377" s="224">
        <f>I377*Config!F$40</f>
        <v>67650</v>
      </c>
      <c r="Y377" s="224">
        <f>J377*Config!G$40</f>
        <v>69341.25</v>
      </c>
      <c r="Z377" s="224">
        <f>K377*Config!H$40</f>
        <v>71074.781249999985</v>
      </c>
      <c r="AA377" s="224">
        <f>L377*Config!I$40</f>
        <v>72851.650781249991</v>
      </c>
      <c r="AB377" s="224">
        <f>M377*Config!J$40</f>
        <v>74672.942050781232</v>
      </c>
      <c r="AC377" s="224">
        <f>N377*Config!K$40</f>
        <v>76539.765602050757</v>
      </c>
      <c r="AD377" s="224">
        <f>O377*Config!L$40</f>
        <v>78453.259742102018</v>
      </c>
      <c r="AE377" s="224">
        <f>P377*Config!M$40</f>
        <v>80414.591235654574</v>
      </c>
      <c r="AF377" s="224">
        <f>Q377*Config!N$40</f>
        <v>82424.956016545912</v>
      </c>
      <c r="AG377" s="225">
        <f>R377*Config!O$40</f>
        <v>84485.57991695957</v>
      </c>
      <c r="AH377" s="226">
        <f t="shared" si="37"/>
        <v>330000</v>
      </c>
      <c r="AI377" s="220">
        <f t="shared" si="38"/>
        <v>660000</v>
      </c>
      <c r="AJ377" s="224">
        <f t="shared" si="39"/>
        <v>355590.62408203119</v>
      </c>
      <c r="AK377" s="225">
        <f t="shared" si="40"/>
        <v>757908.77659534407</v>
      </c>
      <c r="AL377" s="227">
        <f>IF(OR(SUM(X377:AG377)&lt;&gt;0,A377="EH"),INDEX(CASH!$B:$B,MATCH(A377,CASH!$A:$A,0)),"")</f>
        <v>160</v>
      </c>
      <c r="AM377" s="122">
        <f>AL377*VLOOKUP(C377,Config!$A$3:$C$9,3,FALSE)</f>
        <v>2400</v>
      </c>
      <c r="AN377" s="228">
        <f t="shared" si="41"/>
        <v>0.69318625244447352</v>
      </c>
      <c r="AO377" s="122" t="str">
        <f>IF(ISERROR(VLOOKUP(A377,Config!$A$12:$A$32,1,FALSE)),LEFT(A377,2),"PRL")</f>
        <v>TS</v>
      </c>
      <c r="AP377" s="122" t="str">
        <f t="shared" si="42"/>
        <v>TS144s</v>
      </c>
      <c r="AQ377" s="163" t="s">
        <v>882</v>
      </c>
      <c r="AR377" s="229" t="s">
        <v>781</v>
      </c>
      <c r="AS377" s="367" t="str">
        <f>IF(ISERROR(VLOOKUP($A377,'RAB Cat Lookup'!$B$4:$E$351,2,FALSE))=TRUE,"Unallocated",VLOOKUP($A377,'RAB Cat Lookup'!$B$4:$E$351,2,FALSE))</f>
        <v>Std</v>
      </c>
      <c r="AT377" s="367" t="str">
        <f>IF(ISERROR(VLOOKUP($A377,'RAB Cat Lookup'!$B$4:$E$351,4,FALSE))=TRUE,"Unallocated",VLOOKUP($A377,'RAB Cat Lookup'!$B$4:$E$351,4,FALSE))</f>
        <v>Substations</v>
      </c>
      <c r="AU377" s="121" t="str">
        <f t="shared" si="43"/>
        <v/>
      </c>
    </row>
    <row r="378" spans="1:47" x14ac:dyDescent="0.25">
      <c r="A378" s="217" t="s">
        <v>27</v>
      </c>
      <c r="B378" s="217" t="s">
        <v>234</v>
      </c>
      <c r="C378" s="123" t="s">
        <v>513</v>
      </c>
      <c r="D378" s="218">
        <f>S378/Config!A$40</f>
        <v>0</v>
      </c>
      <c r="E378" s="219">
        <f>T378/Config!B$40</f>
        <v>0</v>
      </c>
      <c r="F378" s="219">
        <f>U378/Config!C$40</f>
        <v>28322.223437500001</v>
      </c>
      <c r="G378" s="219">
        <f>V378/Config!D$40</f>
        <v>2381634.6499999994</v>
      </c>
      <c r="H378" s="219">
        <f>W378/Config!E$40</f>
        <v>2558031</v>
      </c>
      <c r="I378" s="220">
        <v>8204878</v>
      </c>
      <c r="J378" s="220">
        <v>1829077</v>
      </c>
      <c r="K378" s="220">
        <v>0</v>
      </c>
      <c r="L378" s="220">
        <v>0</v>
      </c>
      <c r="M378" s="220">
        <v>0</v>
      </c>
      <c r="N378" s="220">
        <v>0</v>
      </c>
      <c r="O378" s="220">
        <v>0</v>
      </c>
      <c r="P378" s="220">
        <v>0</v>
      </c>
      <c r="Q378" s="220">
        <v>0</v>
      </c>
      <c r="R378" s="221">
        <v>0</v>
      </c>
      <c r="S378" s="222">
        <v>0</v>
      </c>
      <c r="T378" s="223">
        <v>0</v>
      </c>
      <c r="U378" s="223">
        <v>26957.5</v>
      </c>
      <c r="V378" s="223">
        <v>2323545.9999999995</v>
      </c>
      <c r="W378" s="223">
        <v>2558031</v>
      </c>
      <c r="X378" s="224">
        <f>I378*Config!F$40</f>
        <v>8409999.9499999993</v>
      </c>
      <c r="Y378" s="224">
        <f>J378*Config!G$40</f>
        <v>1921674.0231249998</v>
      </c>
      <c r="Z378" s="224">
        <f>K378*Config!H$40</f>
        <v>0</v>
      </c>
      <c r="AA378" s="224">
        <f>L378*Config!I$40</f>
        <v>0</v>
      </c>
      <c r="AB378" s="224">
        <f>M378*Config!J$40</f>
        <v>0</v>
      </c>
      <c r="AC378" s="224">
        <f>N378*Config!K$40</f>
        <v>0</v>
      </c>
      <c r="AD378" s="224">
        <f>O378*Config!L$40</f>
        <v>0</v>
      </c>
      <c r="AE378" s="224">
        <f>P378*Config!M$40</f>
        <v>0</v>
      </c>
      <c r="AF378" s="224">
        <f>Q378*Config!N$40</f>
        <v>0</v>
      </c>
      <c r="AG378" s="225">
        <f>R378*Config!O$40</f>
        <v>0</v>
      </c>
      <c r="AH378" s="226">
        <f t="shared" si="37"/>
        <v>10033955</v>
      </c>
      <c r="AI378" s="220">
        <f t="shared" si="38"/>
        <v>10033955</v>
      </c>
      <c r="AJ378" s="224">
        <f t="shared" si="39"/>
        <v>10331673.973125</v>
      </c>
      <c r="AK378" s="225">
        <f t="shared" si="40"/>
        <v>10331673.973125</v>
      </c>
      <c r="AL378" s="227">
        <f>IF(OR(SUM(X378:AG378)&lt;&gt;0,A378="EH"),INDEX(CASH!$B:$B,MATCH(A378,CASH!$A:$A,0)),"")</f>
        <v>230</v>
      </c>
      <c r="AM378" s="122">
        <f>AL378*VLOOKUP(C378,Config!$A$3:$C$9,3,FALSE)</f>
        <v>3450</v>
      </c>
      <c r="AN378" s="228">
        <f t="shared" si="41"/>
        <v>0.50978789955113346</v>
      </c>
      <c r="AO378" s="122" t="str">
        <f>IF(ISERROR(VLOOKUP(A378,Config!$A$12:$A$32,1,FALSE)),LEFT(A378,2),"PRL")</f>
        <v>TS</v>
      </c>
      <c r="AP378" s="122" t="str">
        <f t="shared" si="42"/>
        <v>TS146</v>
      </c>
      <c r="AQ378" s="163" t="s">
        <v>882</v>
      </c>
      <c r="AR378" s="229" t="s">
        <v>781</v>
      </c>
      <c r="AS378" s="367" t="str">
        <f>IF(ISERROR(VLOOKUP($A378,'RAB Cat Lookup'!$B$4:$E$351,2,FALSE))=TRUE,"Unallocated",VLOOKUP($A378,'RAB Cat Lookup'!$B$4:$E$351,2,FALSE))</f>
        <v>Std</v>
      </c>
      <c r="AT378" s="367" t="str">
        <f>IF(ISERROR(VLOOKUP($A378,'RAB Cat Lookup'!$B$4:$E$351,4,FALSE))=TRUE,"Unallocated",VLOOKUP($A378,'RAB Cat Lookup'!$B$4:$E$351,4,FALSE))</f>
        <v>Substations</v>
      </c>
      <c r="AU378" s="121" t="str">
        <f t="shared" si="43"/>
        <v/>
      </c>
    </row>
    <row r="379" spans="1:47" x14ac:dyDescent="0.25">
      <c r="A379" s="217" t="s">
        <v>428</v>
      </c>
      <c r="B379" s="217" t="s">
        <v>601</v>
      </c>
      <c r="C379" s="123" t="s">
        <v>513</v>
      </c>
      <c r="D379" s="218">
        <f>S379/Config!A$40</f>
        <v>9279.7770477421855</v>
      </c>
      <c r="E379" s="219">
        <f>T379/Config!B$40</f>
        <v>0</v>
      </c>
      <c r="F379" s="219">
        <f>U379/Config!C$40</f>
        <v>0</v>
      </c>
      <c r="G379" s="219">
        <f>V379/Config!D$40</f>
        <v>0</v>
      </c>
      <c r="H379" s="219">
        <f>W379/Config!E$40</f>
        <v>0</v>
      </c>
      <c r="I379" s="220">
        <v>0</v>
      </c>
      <c r="J379" s="220">
        <v>0</v>
      </c>
      <c r="K379" s="220">
        <v>0</v>
      </c>
      <c r="L379" s="220">
        <v>0</v>
      </c>
      <c r="M379" s="220">
        <v>0</v>
      </c>
      <c r="N379" s="220">
        <v>0</v>
      </c>
      <c r="O379" s="220">
        <v>0</v>
      </c>
      <c r="P379" s="220">
        <v>0</v>
      </c>
      <c r="Q379" s="220">
        <v>0</v>
      </c>
      <c r="R379" s="221">
        <v>0</v>
      </c>
      <c r="S379" s="222">
        <v>8407.02</v>
      </c>
      <c r="T379" s="223">
        <v>0</v>
      </c>
      <c r="U379" s="223">
        <v>0</v>
      </c>
      <c r="V379" s="223">
        <v>0</v>
      </c>
      <c r="W379" s="223">
        <v>0</v>
      </c>
      <c r="X379" s="224">
        <f>I379*Config!F$40</f>
        <v>0</v>
      </c>
      <c r="Y379" s="224">
        <f>J379*Config!G$40</f>
        <v>0</v>
      </c>
      <c r="Z379" s="224">
        <f>K379*Config!H$40</f>
        <v>0</v>
      </c>
      <c r="AA379" s="224">
        <f>L379*Config!I$40</f>
        <v>0</v>
      </c>
      <c r="AB379" s="224">
        <f>M379*Config!J$40</f>
        <v>0</v>
      </c>
      <c r="AC379" s="224">
        <f>N379*Config!K$40</f>
        <v>0</v>
      </c>
      <c r="AD379" s="224">
        <f>O379*Config!L$40</f>
        <v>0</v>
      </c>
      <c r="AE379" s="224">
        <f>P379*Config!M$40</f>
        <v>0</v>
      </c>
      <c r="AF379" s="224">
        <f>Q379*Config!N$40</f>
        <v>0</v>
      </c>
      <c r="AG379" s="225">
        <f>R379*Config!O$40</f>
        <v>0</v>
      </c>
      <c r="AH379" s="226">
        <f t="shared" si="37"/>
        <v>0</v>
      </c>
      <c r="AI379" s="220">
        <f t="shared" si="38"/>
        <v>0</v>
      </c>
      <c r="AJ379" s="224">
        <f t="shared" si="39"/>
        <v>0</v>
      </c>
      <c r="AK379" s="225">
        <f t="shared" si="40"/>
        <v>0</v>
      </c>
      <c r="AL379" s="227" t="str">
        <f>IF(OR(SUM(X379:AG379)&lt;&gt;0,A379="EH"),INDEX(CASH!$B:$B,MATCH(A379,CASH!$A:$A,0)),"")</f>
        <v/>
      </c>
      <c r="AM379" s="230">
        <v>4950</v>
      </c>
      <c r="AN379" s="228">
        <f t="shared" si="41"/>
        <v>0.12479849538211955</v>
      </c>
      <c r="AO379" s="122" t="str">
        <f>IF(ISERROR(VLOOKUP(A379,Config!$A$12:$A$32,1,FALSE)),LEFT(A379,2),"PRL")</f>
        <v>TS</v>
      </c>
      <c r="AP379" s="122" t="str">
        <f t="shared" si="42"/>
        <v>TS149</v>
      </c>
      <c r="AQ379" s="163" t="s">
        <v>882</v>
      </c>
      <c r="AR379" s="229" t="s">
        <v>781</v>
      </c>
      <c r="AS379" s="367" t="str">
        <f>IF(ISERROR(VLOOKUP($A379,'RAB Cat Lookup'!$B$4:$E$351,2,FALSE))=TRUE,"Unallocated",VLOOKUP($A379,'RAB Cat Lookup'!$B$4:$E$351,2,FALSE))</f>
        <v>Std</v>
      </c>
      <c r="AT379" s="367" t="str">
        <f>IF(ISERROR(VLOOKUP($A379,'RAB Cat Lookup'!$B$4:$E$351,4,FALSE))=TRUE,"Unallocated",VLOOKUP($A379,'RAB Cat Lookup'!$B$4:$E$351,4,FALSE))</f>
        <v>Substations</v>
      </c>
      <c r="AU379" s="121" t="str">
        <f t="shared" si="43"/>
        <v/>
      </c>
    </row>
    <row r="380" spans="1:47" x14ac:dyDescent="0.25">
      <c r="A380" s="217" t="s">
        <v>88</v>
      </c>
      <c r="B380" s="217" t="s">
        <v>235</v>
      </c>
      <c r="C380" s="123" t="s">
        <v>513</v>
      </c>
      <c r="D380" s="218">
        <f>S380/Config!A$40</f>
        <v>0</v>
      </c>
      <c r="E380" s="219">
        <f>T380/Config!B$40</f>
        <v>0</v>
      </c>
      <c r="F380" s="219">
        <f>U380/Config!C$40</f>
        <v>0</v>
      </c>
      <c r="G380" s="219">
        <f>V380/Config!D$40</f>
        <v>275065.54574999993</v>
      </c>
      <c r="H380" s="219">
        <f>W380/Config!E$40</f>
        <v>3841000.34</v>
      </c>
      <c r="I380" s="220">
        <v>1678556</v>
      </c>
      <c r="J380" s="220">
        <v>37345</v>
      </c>
      <c r="K380" s="220">
        <v>0</v>
      </c>
      <c r="L380" s="220">
        <v>0</v>
      </c>
      <c r="M380" s="220">
        <v>0</v>
      </c>
      <c r="N380" s="220">
        <v>0</v>
      </c>
      <c r="O380" s="220">
        <v>0</v>
      </c>
      <c r="P380" s="220">
        <v>0</v>
      </c>
      <c r="Q380" s="220">
        <v>0</v>
      </c>
      <c r="R380" s="221">
        <v>0</v>
      </c>
      <c r="S380" s="222">
        <v>0</v>
      </c>
      <c r="T380" s="223">
        <v>0</v>
      </c>
      <c r="U380" s="223">
        <v>0</v>
      </c>
      <c r="V380" s="223">
        <v>268356.62999999995</v>
      </c>
      <c r="W380" s="223">
        <v>3841000.34</v>
      </c>
      <c r="X380" s="224">
        <f>I380*Config!F$40</f>
        <v>1720519.9</v>
      </c>
      <c r="Y380" s="224">
        <f>J380*Config!G$40</f>
        <v>39235.590624999997</v>
      </c>
      <c r="Z380" s="224">
        <f>K380*Config!H$40</f>
        <v>0</v>
      </c>
      <c r="AA380" s="224">
        <f>L380*Config!I$40</f>
        <v>0</v>
      </c>
      <c r="AB380" s="224">
        <f>M380*Config!J$40</f>
        <v>0</v>
      </c>
      <c r="AC380" s="224">
        <f>N380*Config!K$40</f>
        <v>0</v>
      </c>
      <c r="AD380" s="224">
        <f>O380*Config!L$40</f>
        <v>0</v>
      </c>
      <c r="AE380" s="224">
        <f>P380*Config!M$40</f>
        <v>0</v>
      </c>
      <c r="AF380" s="224">
        <f>Q380*Config!N$40</f>
        <v>0</v>
      </c>
      <c r="AG380" s="225">
        <f>R380*Config!O$40</f>
        <v>0</v>
      </c>
      <c r="AH380" s="226">
        <f t="shared" si="37"/>
        <v>1715901</v>
      </c>
      <c r="AI380" s="220">
        <f t="shared" si="38"/>
        <v>1715901</v>
      </c>
      <c r="AJ380" s="224">
        <f t="shared" si="39"/>
        <v>1759755.4906249999</v>
      </c>
      <c r="AK380" s="225">
        <f t="shared" si="40"/>
        <v>1759755.4906249999</v>
      </c>
      <c r="AL380" s="227">
        <f>IF(OR(SUM(X380:AG380)&lt;&gt;0,A380="EH"),INDEX(CASH!$B:$B,MATCH(A380,CASH!$A:$A,0)),"")</f>
        <v>210</v>
      </c>
      <c r="AM380" s="122">
        <f>AL380*VLOOKUP(C380,Config!$A$3:$C$9,3,FALSE)</f>
        <v>3150</v>
      </c>
      <c r="AN380" s="228">
        <f t="shared" si="41"/>
        <v>0.5453379805134515</v>
      </c>
      <c r="AO380" s="122" t="str">
        <f>IF(ISERROR(VLOOKUP(A380,Config!$A$12:$A$32,1,FALSE)),LEFT(A380,2),"PRL")</f>
        <v>TS</v>
      </c>
      <c r="AP380" s="122" t="str">
        <f t="shared" si="42"/>
        <v>TS155</v>
      </c>
      <c r="AQ380" s="163" t="s">
        <v>882</v>
      </c>
      <c r="AR380" s="229" t="s">
        <v>781</v>
      </c>
      <c r="AS380" s="367" t="str">
        <f>IF(ISERROR(VLOOKUP($A380,'RAB Cat Lookup'!$B$4:$E$351,2,FALSE))=TRUE,"Unallocated",VLOOKUP($A380,'RAB Cat Lookup'!$B$4:$E$351,2,FALSE))</f>
        <v>Std</v>
      </c>
      <c r="AT380" s="367" t="str">
        <f>IF(ISERROR(VLOOKUP($A380,'RAB Cat Lookup'!$B$4:$E$351,4,FALSE))=TRUE,"Unallocated",VLOOKUP($A380,'RAB Cat Lookup'!$B$4:$E$351,4,FALSE))</f>
        <v>Substations</v>
      </c>
      <c r="AU380" s="121" t="str">
        <f t="shared" si="43"/>
        <v/>
      </c>
    </row>
    <row r="381" spans="1:47" x14ac:dyDescent="0.25">
      <c r="A381" s="217" t="s">
        <v>447</v>
      </c>
      <c r="B381" s="217" t="s">
        <v>602</v>
      </c>
      <c r="C381" s="123" t="s">
        <v>513</v>
      </c>
      <c r="D381" s="218">
        <f>S381/Config!A$40</f>
        <v>264448.12570662098</v>
      </c>
      <c r="E381" s="219">
        <f>T381/Config!B$40</f>
        <v>0</v>
      </c>
      <c r="F381" s="219">
        <f>U381/Config!C$40</f>
        <v>0</v>
      </c>
      <c r="G381" s="219">
        <f>V381/Config!D$40</f>
        <v>0</v>
      </c>
      <c r="H381" s="219">
        <f>W381/Config!E$40</f>
        <v>0</v>
      </c>
      <c r="I381" s="220">
        <v>0</v>
      </c>
      <c r="J381" s="220">
        <v>0</v>
      </c>
      <c r="K381" s="220">
        <v>0</v>
      </c>
      <c r="L381" s="220">
        <v>0</v>
      </c>
      <c r="M381" s="220">
        <v>0</v>
      </c>
      <c r="N381" s="220">
        <v>0</v>
      </c>
      <c r="O381" s="220">
        <v>0</v>
      </c>
      <c r="P381" s="220">
        <v>0</v>
      </c>
      <c r="Q381" s="220">
        <v>0</v>
      </c>
      <c r="R381" s="221">
        <v>0</v>
      </c>
      <c r="S381" s="222">
        <v>239576.94999999998</v>
      </c>
      <c r="T381" s="223">
        <v>0</v>
      </c>
      <c r="U381" s="223">
        <v>0</v>
      </c>
      <c r="V381" s="223">
        <v>0</v>
      </c>
      <c r="W381" s="223">
        <v>0</v>
      </c>
      <c r="X381" s="224">
        <f>I381*Config!F$40</f>
        <v>0</v>
      </c>
      <c r="Y381" s="224">
        <f>J381*Config!G$40</f>
        <v>0</v>
      </c>
      <c r="Z381" s="224">
        <f>K381*Config!H$40</f>
        <v>0</v>
      </c>
      <c r="AA381" s="224">
        <f>L381*Config!I$40</f>
        <v>0</v>
      </c>
      <c r="AB381" s="224">
        <f>M381*Config!J$40</f>
        <v>0</v>
      </c>
      <c r="AC381" s="224">
        <f>N381*Config!K$40</f>
        <v>0</v>
      </c>
      <c r="AD381" s="224">
        <f>O381*Config!L$40</f>
        <v>0</v>
      </c>
      <c r="AE381" s="224">
        <f>P381*Config!M$40</f>
        <v>0</v>
      </c>
      <c r="AF381" s="224">
        <f>Q381*Config!N$40</f>
        <v>0</v>
      </c>
      <c r="AG381" s="225">
        <f>R381*Config!O$40</f>
        <v>0</v>
      </c>
      <c r="AH381" s="226">
        <f t="shared" si="37"/>
        <v>0</v>
      </c>
      <c r="AI381" s="220">
        <f t="shared" si="38"/>
        <v>0</v>
      </c>
      <c r="AJ381" s="224">
        <f t="shared" si="39"/>
        <v>0</v>
      </c>
      <c r="AK381" s="225">
        <f t="shared" si="40"/>
        <v>0</v>
      </c>
      <c r="AL381" s="227" t="str">
        <f>IF(OR(SUM(X381:AG381)&lt;&gt;0,A381="EH"),INDEX(CASH!$B:$B,MATCH(A381,CASH!$A:$A,0)),"")</f>
        <v/>
      </c>
      <c r="AM381" s="230">
        <v>3975</v>
      </c>
      <c r="AN381" s="228">
        <f t="shared" si="41"/>
        <v>0.36995694717493016</v>
      </c>
      <c r="AO381" s="122" t="str">
        <f>IF(ISERROR(VLOOKUP(A381,Config!$A$12:$A$32,1,FALSE)),LEFT(A381,2),"PRL")</f>
        <v>TS</v>
      </c>
      <c r="AP381" s="122" t="str">
        <f t="shared" si="42"/>
        <v>TS156</v>
      </c>
      <c r="AQ381" s="163" t="s">
        <v>882</v>
      </c>
      <c r="AR381" s="229" t="s">
        <v>781</v>
      </c>
      <c r="AS381" s="367" t="str">
        <f>IF(ISERROR(VLOOKUP($A381,'RAB Cat Lookup'!$B$4:$E$351,2,FALSE))=TRUE,"Unallocated",VLOOKUP($A381,'RAB Cat Lookup'!$B$4:$E$351,2,FALSE))</f>
        <v>Std</v>
      </c>
      <c r="AT381" s="367" t="str">
        <f>IF(ISERROR(VLOOKUP($A381,'RAB Cat Lookup'!$B$4:$E$351,4,FALSE))=TRUE,"Unallocated",VLOOKUP($A381,'RAB Cat Lookup'!$B$4:$E$351,4,FALSE))</f>
        <v>Substations</v>
      </c>
      <c r="AU381" s="121" t="str">
        <f t="shared" si="43"/>
        <v/>
      </c>
    </row>
    <row r="382" spans="1:47" x14ac:dyDescent="0.25">
      <c r="A382" s="217" t="s">
        <v>91</v>
      </c>
      <c r="B382" s="217" t="s">
        <v>238</v>
      </c>
      <c r="C382" s="123" t="s">
        <v>516</v>
      </c>
      <c r="D382" s="218">
        <f>S382/Config!A$40</f>
        <v>0</v>
      </c>
      <c r="E382" s="219">
        <f>T382/Config!B$40</f>
        <v>0</v>
      </c>
      <c r="F382" s="219">
        <f>U382/Config!C$40</f>
        <v>0</v>
      </c>
      <c r="G382" s="219">
        <f>V382/Config!D$40</f>
        <v>0</v>
      </c>
      <c r="H382" s="219">
        <f>W382/Config!E$40</f>
        <v>0</v>
      </c>
      <c r="I382" s="220">
        <v>0</v>
      </c>
      <c r="J382" s="220">
        <v>4500000</v>
      </c>
      <c r="K382" s="220">
        <v>4500000</v>
      </c>
      <c r="L382" s="220">
        <v>4500000</v>
      </c>
      <c r="M382" s="220">
        <v>0</v>
      </c>
      <c r="N382" s="220">
        <v>0</v>
      </c>
      <c r="O382" s="220">
        <v>0</v>
      </c>
      <c r="P382" s="220">
        <v>0</v>
      </c>
      <c r="Q382" s="220">
        <v>0</v>
      </c>
      <c r="R382" s="221">
        <v>0</v>
      </c>
      <c r="S382" s="222">
        <v>0</v>
      </c>
      <c r="T382" s="223">
        <v>0</v>
      </c>
      <c r="U382" s="223">
        <v>0</v>
      </c>
      <c r="V382" s="223">
        <v>0</v>
      </c>
      <c r="W382" s="223">
        <v>0</v>
      </c>
      <c r="X382" s="224">
        <f>I382*Config!F$40</f>
        <v>0</v>
      </c>
      <c r="Y382" s="224">
        <f>J382*Config!G$40</f>
        <v>4727812.5</v>
      </c>
      <c r="Z382" s="224">
        <f>K382*Config!H$40</f>
        <v>4846007.8124999991</v>
      </c>
      <c r="AA382" s="224">
        <f>L382*Config!I$40</f>
        <v>4967158.0078124991</v>
      </c>
      <c r="AB382" s="224">
        <f>M382*Config!J$40</f>
        <v>0</v>
      </c>
      <c r="AC382" s="224">
        <f>N382*Config!K$40</f>
        <v>0</v>
      </c>
      <c r="AD382" s="224">
        <f>O382*Config!L$40</f>
        <v>0</v>
      </c>
      <c r="AE382" s="224">
        <f>P382*Config!M$40</f>
        <v>0</v>
      </c>
      <c r="AF382" s="224">
        <f>Q382*Config!N$40</f>
        <v>0</v>
      </c>
      <c r="AG382" s="225">
        <f>R382*Config!O$40</f>
        <v>0</v>
      </c>
      <c r="AH382" s="226">
        <f t="shared" si="37"/>
        <v>13500000</v>
      </c>
      <c r="AI382" s="220">
        <f t="shared" si="38"/>
        <v>13500000</v>
      </c>
      <c r="AJ382" s="224">
        <f t="shared" si="39"/>
        <v>14540978.3203125</v>
      </c>
      <c r="AK382" s="225">
        <f t="shared" si="40"/>
        <v>14540978.3203125</v>
      </c>
      <c r="AL382" s="227">
        <f>IF(OR(SUM(X382:AG382)&lt;&gt;0,A382="EH"),INDEX(CASH!$B:$B,MATCH(A382,CASH!$A:$A,0)),"")</f>
        <v>180</v>
      </c>
      <c r="AM382" s="122">
        <f>AL382*VLOOKUP(C382,Config!$A$3:$C$9,3,FALSE)</f>
        <v>1800</v>
      </c>
      <c r="AN382" s="228">
        <f t="shared" si="41"/>
        <v>0.81856625251358184</v>
      </c>
      <c r="AO382" s="122" t="str">
        <f>IF(ISERROR(VLOOKUP(A382,Config!$A$12:$A$32,1,FALSE)),LEFT(A382,2),"PRL")</f>
        <v>TS</v>
      </c>
      <c r="AP382" s="122" t="str">
        <f t="shared" si="42"/>
        <v>TS167</v>
      </c>
      <c r="AQ382" s="163" t="s">
        <v>882</v>
      </c>
      <c r="AR382" s="229" t="s">
        <v>781</v>
      </c>
      <c r="AS382" s="367" t="str">
        <f>IF(ISERROR(VLOOKUP($A382,'RAB Cat Lookup'!$B$4:$E$351,2,FALSE))=TRUE,"Unallocated",VLOOKUP($A382,'RAB Cat Lookup'!$B$4:$E$351,2,FALSE))</f>
        <v>Std</v>
      </c>
      <c r="AT382" s="367" t="str">
        <f>IF(ISERROR(VLOOKUP($A382,'RAB Cat Lookup'!$B$4:$E$351,4,FALSE))=TRUE,"Unallocated",VLOOKUP($A382,'RAB Cat Lookup'!$B$4:$E$351,4,FALSE))</f>
        <v>Substations</v>
      </c>
      <c r="AU382" s="121" t="str">
        <f t="shared" si="43"/>
        <v/>
      </c>
    </row>
    <row r="383" spans="1:47" x14ac:dyDescent="0.25">
      <c r="A383" s="217" t="s">
        <v>92</v>
      </c>
      <c r="B383" s="217" t="s">
        <v>239</v>
      </c>
      <c r="C383" s="123" t="s">
        <v>513</v>
      </c>
      <c r="D383" s="218">
        <f>S383/Config!A$40</f>
        <v>42401.073635187495</v>
      </c>
      <c r="E383" s="219">
        <f>T383/Config!B$40</f>
        <v>342189.84662640619</v>
      </c>
      <c r="F383" s="219">
        <f>U383/Config!C$40</f>
        <v>993229.28270624985</v>
      </c>
      <c r="G383" s="219">
        <f>V383/Config!D$40</f>
        <v>80616.823999999993</v>
      </c>
      <c r="H383" s="219">
        <f>W383/Config!E$40</f>
        <v>9370</v>
      </c>
      <c r="I383" s="220">
        <v>0</v>
      </c>
      <c r="J383" s="220">
        <v>0</v>
      </c>
      <c r="K383" s="220">
        <v>0</v>
      </c>
      <c r="L383" s="220">
        <v>0</v>
      </c>
      <c r="M383" s="220">
        <v>0</v>
      </c>
      <c r="N383" s="220">
        <v>0</v>
      </c>
      <c r="O383" s="220">
        <v>0</v>
      </c>
      <c r="P383" s="220">
        <v>0</v>
      </c>
      <c r="Q383" s="220">
        <v>0</v>
      </c>
      <c r="R383" s="221">
        <v>0</v>
      </c>
      <c r="S383" s="222">
        <v>38413.280000000006</v>
      </c>
      <c r="T383" s="223">
        <v>317757.28999999998</v>
      </c>
      <c r="U383" s="223">
        <v>945369.92999999993</v>
      </c>
      <c r="V383" s="223">
        <v>78650.559999999998</v>
      </c>
      <c r="W383" s="223">
        <v>9370</v>
      </c>
      <c r="X383" s="224">
        <f>I383*Config!F$40</f>
        <v>0</v>
      </c>
      <c r="Y383" s="224">
        <f>J383*Config!G$40</f>
        <v>0</v>
      </c>
      <c r="Z383" s="224">
        <f>K383*Config!H$40</f>
        <v>0</v>
      </c>
      <c r="AA383" s="224">
        <f>L383*Config!I$40</f>
        <v>0</v>
      </c>
      <c r="AB383" s="224">
        <f>M383*Config!J$40</f>
        <v>0</v>
      </c>
      <c r="AC383" s="224">
        <f>N383*Config!K$40</f>
        <v>0</v>
      </c>
      <c r="AD383" s="224">
        <f>O383*Config!L$40</f>
        <v>0</v>
      </c>
      <c r="AE383" s="224">
        <f>P383*Config!M$40</f>
        <v>0</v>
      </c>
      <c r="AF383" s="224">
        <f>Q383*Config!N$40</f>
        <v>0</v>
      </c>
      <c r="AG383" s="225">
        <f>R383*Config!O$40</f>
        <v>0</v>
      </c>
      <c r="AH383" s="226">
        <f t="shared" si="37"/>
        <v>0</v>
      </c>
      <c r="AI383" s="220">
        <f t="shared" si="38"/>
        <v>0</v>
      </c>
      <c r="AJ383" s="224">
        <f t="shared" si="39"/>
        <v>0</v>
      </c>
      <c r="AK383" s="225">
        <f t="shared" si="40"/>
        <v>0</v>
      </c>
      <c r="AL383" s="227" t="str">
        <f>IF(OR(SUM(X383:AG383)&lt;&gt;0,A383="EH"),INDEX(CASH!$B:$B,MATCH(A383,CASH!$A:$A,0)),"")</f>
        <v/>
      </c>
      <c r="AM383" s="230">
        <v>3750</v>
      </c>
      <c r="AN383" s="228">
        <f t="shared" si="41"/>
        <v>0.384036190737156</v>
      </c>
      <c r="AO383" s="122" t="str">
        <f>IF(ISERROR(VLOOKUP(A383,Config!$A$12:$A$32,1,FALSE)),LEFT(A383,2),"PRL")</f>
        <v>TS</v>
      </c>
      <c r="AP383" s="122" t="str">
        <f t="shared" si="42"/>
        <v>TS168</v>
      </c>
      <c r="AQ383" s="163" t="s">
        <v>882</v>
      </c>
      <c r="AR383" s="229" t="s">
        <v>781</v>
      </c>
      <c r="AS383" s="367" t="str">
        <f>IF(ISERROR(VLOOKUP($A383,'RAB Cat Lookup'!$B$4:$E$351,2,FALSE))=TRUE,"Unallocated",VLOOKUP($A383,'RAB Cat Lookup'!$B$4:$E$351,2,FALSE))</f>
        <v>Std</v>
      </c>
      <c r="AT383" s="367" t="str">
        <f>IF(ISERROR(VLOOKUP($A383,'RAB Cat Lookup'!$B$4:$E$351,4,FALSE))=TRUE,"Unallocated",VLOOKUP($A383,'RAB Cat Lookup'!$B$4:$E$351,4,FALSE))</f>
        <v>Substations</v>
      </c>
      <c r="AU383" s="121" t="str">
        <f t="shared" si="43"/>
        <v/>
      </c>
    </row>
    <row r="384" spans="1:47" x14ac:dyDescent="0.25">
      <c r="A384" s="217" t="s">
        <v>198</v>
      </c>
      <c r="B384" s="217" t="s">
        <v>340</v>
      </c>
      <c r="C384" s="123" t="s">
        <v>512</v>
      </c>
      <c r="D384" s="218">
        <f>S384/Config!A$40</f>
        <v>0</v>
      </c>
      <c r="E384" s="219">
        <f>T384/Config!B$40</f>
        <v>19319.353199062494</v>
      </c>
      <c r="F384" s="219">
        <f>U384/Config!C$40</f>
        <v>50784.144674999989</v>
      </c>
      <c r="G384" s="219">
        <f>V384/Config!D$40</f>
        <v>541075.91350000002</v>
      </c>
      <c r="H384" s="219">
        <f>W384/Config!E$40</f>
        <v>1841138</v>
      </c>
      <c r="I384" s="220">
        <v>3648000</v>
      </c>
      <c r="J384" s="220">
        <v>3648000</v>
      </c>
      <c r="K384" s="220">
        <v>3648000</v>
      </c>
      <c r="L384" s="220">
        <v>2928000</v>
      </c>
      <c r="M384" s="220">
        <v>2928000</v>
      </c>
      <c r="N384" s="220">
        <v>2928000</v>
      </c>
      <c r="O384" s="220">
        <v>2928000</v>
      </c>
      <c r="P384" s="220">
        <v>2928000</v>
      </c>
      <c r="Q384" s="220">
        <v>0</v>
      </c>
      <c r="R384" s="221">
        <v>0</v>
      </c>
      <c r="S384" s="222">
        <v>0</v>
      </c>
      <c r="T384" s="223">
        <v>17939.939999999999</v>
      </c>
      <c r="U384" s="223">
        <v>48337.079999999987</v>
      </c>
      <c r="V384" s="223">
        <v>527878.94000000006</v>
      </c>
      <c r="W384" s="223">
        <v>1841138</v>
      </c>
      <c r="X384" s="224">
        <f>I384*Config!F$40</f>
        <v>3739199.9999999995</v>
      </c>
      <c r="Y384" s="224">
        <f>J384*Config!G$40</f>
        <v>3832679.9999999995</v>
      </c>
      <c r="Z384" s="224">
        <f>K384*Config!H$40</f>
        <v>3928496.9999999995</v>
      </c>
      <c r="AA384" s="224">
        <f>L384*Config!I$40</f>
        <v>3231964.1437499993</v>
      </c>
      <c r="AB384" s="224">
        <f>M384*Config!J$40</f>
        <v>3312763.2473437488</v>
      </c>
      <c r="AC384" s="224">
        <f>N384*Config!K$40</f>
        <v>3395582.3285273425</v>
      </c>
      <c r="AD384" s="224">
        <f>O384*Config!L$40</f>
        <v>3480471.8867405262</v>
      </c>
      <c r="AE384" s="224">
        <f>P384*Config!M$40</f>
        <v>3567483.683909039</v>
      </c>
      <c r="AF384" s="224">
        <f>Q384*Config!N$40</f>
        <v>0</v>
      </c>
      <c r="AG384" s="225">
        <f>R384*Config!O$40</f>
        <v>0</v>
      </c>
      <c r="AH384" s="226">
        <f t="shared" si="37"/>
        <v>16800000</v>
      </c>
      <c r="AI384" s="220">
        <f t="shared" si="38"/>
        <v>25584000</v>
      </c>
      <c r="AJ384" s="224">
        <f t="shared" si="39"/>
        <v>18045104.391093746</v>
      </c>
      <c r="AK384" s="225">
        <f t="shared" si="40"/>
        <v>28488642.290270653</v>
      </c>
      <c r="AL384" s="227">
        <f>IF(OR(SUM(X384:AG384)&lt;&gt;0,A384="EH"),INDEX(CASH!$B:$B,MATCH(A384,CASH!$A:$A,0)),"")</f>
        <v>290</v>
      </c>
      <c r="AM384" s="122">
        <f>AL384*VLOOKUP(C384,Config!$A$3:$C$9,3,FALSE)</f>
        <v>4350</v>
      </c>
      <c r="AN384" s="228">
        <f t="shared" si="41"/>
        <v>0.29112893964849867</v>
      </c>
      <c r="AO384" s="122" t="str">
        <f>IF(ISERROR(VLOOKUP(A384,Config!$A$12:$A$32,1,FALSE)),LEFT(A384,2),"PRL")</f>
        <v>TS</v>
      </c>
      <c r="AP384" s="122" t="str">
        <f t="shared" si="42"/>
        <v>TS173s</v>
      </c>
      <c r="AQ384" s="163" t="s">
        <v>882</v>
      </c>
      <c r="AR384" s="229" t="s">
        <v>781</v>
      </c>
      <c r="AS384" s="367" t="str">
        <f>IF(ISERROR(VLOOKUP($A384,'RAB Cat Lookup'!$B$4:$E$351,2,FALSE))=TRUE,"Unallocated",VLOOKUP($A384,'RAB Cat Lookup'!$B$4:$E$351,2,FALSE))</f>
        <v>Std</v>
      </c>
      <c r="AT384" s="367" t="str">
        <f>IF(ISERROR(VLOOKUP($A384,'RAB Cat Lookup'!$B$4:$E$351,4,FALSE))=TRUE,"Unallocated",VLOOKUP($A384,'RAB Cat Lookup'!$B$4:$E$351,4,FALSE))</f>
        <v>Substations</v>
      </c>
      <c r="AU384" s="121" t="str">
        <f t="shared" si="43"/>
        <v/>
      </c>
    </row>
    <row r="385" spans="1:47" x14ac:dyDescent="0.25">
      <c r="A385" s="217" t="s">
        <v>342</v>
      </c>
      <c r="B385" s="217" t="s">
        <v>344</v>
      </c>
      <c r="C385" s="123" t="s">
        <v>512</v>
      </c>
      <c r="D385" s="218">
        <f>S385/Config!A$40</f>
        <v>10974.692779425779</v>
      </c>
      <c r="E385" s="219">
        <f>T385/Config!B$40</f>
        <v>1277290.0306120312</v>
      </c>
      <c r="F385" s="219">
        <f>U385/Config!C$40</f>
        <v>134878.01877500012</v>
      </c>
      <c r="G385" s="219">
        <f>V385/Config!D$40</f>
        <v>0</v>
      </c>
      <c r="H385" s="219">
        <f>W385/Config!E$40</f>
        <v>0</v>
      </c>
      <c r="I385" s="220">
        <v>0</v>
      </c>
      <c r="J385" s="220">
        <v>0</v>
      </c>
      <c r="K385" s="220">
        <v>0</v>
      </c>
      <c r="L385" s="220">
        <v>0</v>
      </c>
      <c r="M385" s="220">
        <v>0</v>
      </c>
      <c r="N385" s="220">
        <v>0</v>
      </c>
      <c r="O385" s="220">
        <v>0</v>
      </c>
      <c r="P385" s="220">
        <v>0</v>
      </c>
      <c r="Q385" s="220">
        <v>0</v>
      </c>
      <c r="R385" s="221">
        <v>0</v>
      </c>
      <c r="S385" s="222">
        <v>9942.5300000000007</v>
      </c>
      <c r="T385" s="223">
        <v>1186090.7700000003</v>
      </c>
      <c r="U385" s="223">
        <v>128378.84000000011</v>
      </c>
      <c r="V385" s="223">
        <v>0</v>
      </c>
      <c r="W385" s="223">
        <v>0</v>
      </c>
      <c r="X385" s="224">
        <f>I385*Config!F$40</f>
        <v>0</v>
      </c>
      <c r="Y385" s="224">
        <f>J385*Config!G$40</f>
        <v>0</v>
      </c>
      <c r="Z385" s="224">
        <f>K385*Config!H$40</f>
        <v>0</v>
      </c>
      <c r="AA385" s="224">
        <f>L385*Config!I$40</f>
        <v>0</v>
      </c>
      <c r="AB385" s="224">
        <f>M385*Config!J$40</f>
        <v>0</v>
      </c>
      <c r="AC385" s="224">
        <f>N385*Config!K$40</f>
        <v>0</v>
      </c>
      <c r="AD385" s="224">
        <f>O385*Config!L$40</f>
        <v>0</v>
      </c>
      <c r="AE385" s="224">
        <f>P385*Config!M$40</f>
        <v>0</v>
      </c>
      <c r="AF385" s="224">
        <f>Q385*Config!N$40</f>
        <v>0</v>
      </c>
      <c r="AG385" s="225">
        <f>R385*Config!O$40</f>
        <v>0</v>
      </c>
      <c r="AH385" s="226">
        <f t="shared" si="37"/>
        <v>0</v>
      </c>
      <c r="AI385" s="220">
        <f t="shared" si="38"/>
        <v>0</v>
      </c>
      <c r="AJ385" s="224">
        <f t="shared" si="39"/>
        <v>0</v>
      </c>
      <c r="AK385" s="225">
        <f t="shared" si="40"/>
        <v>0</v>
      </c>
      <c r="AL385" s="227" t="str">
        <f>IF(OR(SUM(X385:AG385)&lt;&gt;0,A385="EH"),INDEX(CASH!$B:$B,MATCH(A385,CASH!$A:$A,0)),"")</f>
        <v/>
      </c>
      <c r="AM385" s="230">
        <v>2100</v>
      </c>
      <c r="AN385" s="228">
        <f t="shared" si="41"/>
        <v>0.77812514139210753</v>
      </c>
      <c r="AO385" s="122" t="str">
        <f>IF(ISERROR(VLOOKUP(A385,Config!$A$12:$A$32,1,FALSE)),LEFT(A385,2),"PRL")</f>
        <v>TS</v>
      </c>
      <c r="AP385" s="122" t="str">
        <f t="shared" si="42"/>
        <v>TS175s</v>
      </c>
      <c r="AQ385" s="163" t="s">
        <v>882</v>
      </c>
      <c r="AR385" s="229" t="s">
        <v>781</v>
      </c>
      <c r="AS385" s="367" t="str">
        <f>IF(ISERROR(VLOOKUP($A385,'RAB Cat Lookup'!$B$4:$E$351,2,FALSE))=TRUE,"Unallocated",VLOOKUP($A385,'RAB Cat Lookup'!$B$4:$E$351,2,FALSE))</f>
        <v>Std</v>
      </c>
      <c r="AT385" s="367" t="str">
        <f>IF(ISERROR(VLOOKUP($A385,'RAB Cat Lookup'!$B$4:$E$351,4,FALSE))=TRUE,"Unallocated",VLOOKUP($A385,'RAB Cat Lookup'!$B$4:$E$351,4,FALSE))</f>
        <v>Substations</v>
      </c>
      <c r="AU385" s="121" t="str">
        <f t="shared" si="43"/>
        <v/>
      </c>
    </row>
    <row r="386" spans="1:47" x14ac:dyDescent="0.25">
      <c r="A386" s="217" t="s">
        <v>345</v>
      </c>
      <c r="B386" s="217" t="s">
        <v>346</v>
      </c>
      <c r="C386" s="123" t="s">
        <v>512</v>
      </c>
      <c r="D386" s="218">
        <f>S386/Config!A$40</f>
        <v>0</v>
      </c>
      <c r="E386" s="219">
        <f>T386/Config!B$40</f>
        <v>4042.6366373437495</v>
      </c>
      <c r="F386" s="219">
        <f>U386/Config!C$40</f>
        <v>300347.73706250009</v>
      </c>
      <c r="G386" s="219">
        <f>V386/Config!D$40</f>
        <v>1639041.3072500003</v>
      </c>
      <c r="H386" s="219">
        <f>W386/Config!E$40</f>
        <v>2245214.7999999998</v>
      </c>
      <c r="I386" s="220">
        <v>0</v>
      </c>
      <c r="J386" s="220">
        <v>918000</v>
      </c>
      <c r="K386" s="220">
        <v>765000</v>
      </c>
      <c r="L386" s="220">
        <v>0</v>
      </c>
      <c r="M386" s="220">
        <v>0</v>
      </c>
      <c r="N386" s="220">
        <v>0</v>
      </c>
      <c r="O386" s="220">
        <v>0</v>
      </c>
      <c r="P386" s="220">
        <v>0</v>
      </c>
      <c r="Q386" s="220">
        <v>0</v>
      </c>
      <c r="R386" s="221">
        <v>0</v>
      </c>
      <c r="S386" s="222">
        <v>0</v>
      </c>
      <c r="T386" s="223">
        <v>3753.9900000000002</v>
      </c>
      <c r="U386" s="223">
        <v>285875.3000000001</v>
      </c>
      <c r="V386" s="223">
        <v>1599064.6900000004</v>
      </c>
      <c r="W386" s="223">
        <v>2245214.7999999998</v>
      </c>
      <c r="X386" s="224">
        <f>I386*Config!F$40</f>
        <v>0</v>
      </c>
      <c r="Y386" s="224">
        <f>J386*Config!G$40</f>
        <v>964473.74999999988</v>
      </c>
      <c r="Z386" s="224">
        <f>K386*Config!H$40</f>
        <v>823821.32812499988</v>
      </c>
      <c r="AA386" s="224">
        <f>L386*Config!I$40</f>
        <v>0</v>
      </c>
      <c r="AB386" s="224">
        <f>M386*Config!J$40</f>
        <v>0</v>
      </c>
      <c r="AC386" s="224">
        <f>N386*Config!K$40</f>
        <v>0</v>
      </c>
      <c r="AD386" s="224">
        <f>O386*Config!L$40</f>
        <v>0</v>
      </c>
      <c r="AE386" s="224">
        <f>P386*Config!M$40</f>
        <v>0</v>
      </c>
      <c r="AF386" s="224">
        <f>Q386*Config!N$40</f>
        <v>0</v>
      </c>
      <c r="AG386" s="225">
        <f>R386*Config!O$40</f>
        <v>0</v>
      </c>
      <c r="AH386" s="226">
        <f t="shared" ref="AH386:AH418" si="44">SUM(I386:M386)</f>
        <v>1683000</v>
      </c>
      <c r="AI386" s="220">
        <f t="shared" ref="AI386:AI418" si="45">SUM(I386:R386)</f>
        <v>1683000</v>
      </c>
      <c r="AJ386" s="224">
        <f t="shared" ref="AJ386:AJ418" si="46">SUM(X386:AB386)</f>
        <v>1788295.0781249998</v>
      </c>
      <c r="AK386" s="225">
        <f t="shared" ref="AK386:AK418" si="47">SUM(X386:AG386)</f>
        <v>1788295.0781249998</v>
      </c>
      <c r="AL386" s="227">
        <f>IF(OR(SUM(X386:AG386)&lt;&gt;0,A386="EH"),INDEX(CASH!$B:$B,MATCH(A386,CASH!$A:$A,0)),"")</f>
        <v>330</v>
      </c>
      <c r="AM386" s="122">
        <f>AL386*VLOOKUP(C386,Config!$A$3:$C$9,3,FALSE)</f>
        <v>4950</v>
      </c>
      <c r="AN386" s="228">
        <f t="shared" ref="AN386:AN418" si="48">SUMIF($AM$2:$AM$418,"&gt;="&amp;AM386,$AJ$2:$AJ$418)/SUM($AJ$2:$AJ$418)</f>
        <v>0.12479849538211955</v>
      </c>
      <c r="AO386" s="122" t="str">
        <f>IF(ISERROR(VLOOKUP(A386,Config!$A$12:$A$32,1,FALSE)),LEFT(A386,2),"PRL")</f>
        <v>TS</v>
      </c>
      <c r="AP386" s="122" t="str">
        <f t="shared" ref="AP386:AP418" si="49">A386&amp;IF(LEFT(C386)="P",LOWER(MID(C386,11,1)),"")</f>
        <v>TS177s</v>
      </c>
      <c r="AQ386" s="163" t="s">
        <v>882</v>
      </c>
      <c r="AR386" s="229" t="s">
        <v>781</v>
      </c>
      <c r="AS386" s="367" t="str">
        <f>IF(ISERROR(VLOOKUP($A386,'RAB Cat Lookup'!$B$4:$E$351,2,FALSE))=TRUE,"Unallocated",VLOOKUP($A386,'RAB Cat Lookup'!$B$4:$E$351,2,FALSE))</f>
        <v>Std</v>
      </c>
      <c r="AT386" s="367" t="str">
        <f>IF(ISERROR(VLOOKUP($A386,'RAB Cat Lookup'!$B$4:$E$351,4,FALSE))=TRUE,"Unallocated",VLOOKUP($A386,'RAB Cat Lookup'!$B$4:$E$351,4,FALSE))</f>
        <v>Substations</v>
      </c>
      <c r="AU386" s="121" t="str">
        <f t="shared" si="43"/>
        <v/>
      </c>
    </row>
    <row r="387" spans="1:47" x14ac:dyDescent="0.25">
      <c r="A387" s="217" t="s">
        <v>726</v>
      </c>
      <c r="B387" s="217" t="s">
        <v>806</v>
      </c>
      <c r="C387" s="123" t="s">
        <v>513</v>
      </c>
      <c r="D387" s="218">
        <f>S387/Config!A$40</f>
        <v>0</v>
      </c>
      <c r="E387" s="219">
        <f>T387/Config!B$40</f>
        <v>6499.5625982812489</v>
      </c>
      <c r="F387" s="219">
        <f>U387/Config!C$40</f>
        <v>285176.49143125006</v>
      </c>
      <c r="G387" s="219">
        <f>V387/Config!D$40</f>
        <v>109516.80149999999</v>
      </c>
      <c r="H387" s="219">
        <f>W387/Config!E$40</f>
        <v>0</v>
      </c>
      <c r="I387" s="220">
        <v>0</v>
      </c>
      <c r="J387" s="220">
        <v>0</v>
      </c>
      <c r="K387" s="220">
        <v>0</v>
      </c>
      <c r="L387" s="220">
        <v>0</v>
      </c>
      <c r="M387" s="220">
        <v>0</v>
      </c>
      <c r="N387" s="220">
        <v>0</v>
      </c>
      <c r="O387" s="220">
        <v>0</v>
      </c>
      <c r="P387" s="220">
        <v>0</v>
      </c>
      <c r="Q387" s="220">
        <v>0</v>
      </c>
      <c r="R387" s="221">
        <v>0</v>
      </c>
      <c r="S387" s="222">
        <v>0</v>
      </c>
      <c r="T387" s="223">
        <v>6035.49</v>
      </c>
      <c r="U387" s="223">
        <v>271435.09000000008</v>
      </c>
      <c r="V387" s="223">
        <v>106845.66</v>
      </c>
      <c r="W387" s="223">
        <v>0</v>
      </c>
      <c r="X387" s="224">
        <f>I387*Config!F$40</f>
        <v>0</v>
      </c>
      <c r="Y387" s="224">
        <f>J387*Config!G$40</f>
        <v>0</v>
      </c>
      <c r="Z387" s="224">
        <f>K387*Config!H$40</f>
        <v>0</v>
      </c>
      <c r="AA387" s="224">
        <f>L387*Config!I$40</f>
        <v>0</v>
      </c>
      <c r="AB387" s="224">
        <f>M387*Config!J$40</f>
        <v>0</v>
      </c>
      <c r="AC387" s="224">
        <f>N387*Config!K$40</f>
        <v>0</v>
      </c>
      <c r="AD387" s="224">
        <f>O387*Config!L$40</f>
        <v>0</v>
      </c>
      <c r="AE387" s="224">
        <f>P387*Config!M$40</f>
        <v>0</v>
      </c>
      <c r="AF387" s="224">
        <f>Q387*Config!N$40</f>
        <v>0</v>
      </c>
      <c r="AG387" s="225">
        <f>R387*Config!O$40</f>
        <v>0</v>
      </c>
      <c r="AH387" s="226">
        <f t="shared" si="44"/>
        <v>0</v>
      </c>
      <c r="AI387" s="220">
        <f t="shared" si="45"/>
        <v>0</v>
      </c>
      <c r="AJ387" s="224">
        <f t="shared" si="46"/>
        <v>0</v>
      </c>
      <c r="AK387" s="225">
        <f t="shared" si="47"/>
        <v>0</v>
      </c>
      <c r="AL387" s="227" t="str">
        <f>IF(OR(SUM(X387:AG387)&lt;&gt;0,A387="EH"),INDEX(CASH!$B:$B,MATCH(A387,CASH!$A:$A,0)),"")</f>
        <v/>
      </c>
      <c r="AM387" s="230">
        <v>3000</v>
      </c>
      <c r="AN387" s="228">
        <f t="shared" si="48"/>
        <v>0.5816581798129733</v>
      </c>
      <c r="AO387" s="122" t="str">
        <f>IF(ISERROR(VLOOKUP(A387,Config!$A$12:$A$32,1,FALSE)),LEFT(A387,2),"PRL")</f>
        <v>TS</v>
      </c>
      <c r="AP387" s="122" t="str">
        <f t="shared" si="49"/>
        <v>TS178</v>
      </c>
      <c r="AQ387" s="163" t="s">
        <v>882</v>
      </c>
      <c r="AR387" s="229" t="s">
        <v>781</v>
      </c>
      <c r="AS387" s="367" t="str">
        <f>IF(ISERROR(VLOOKUP($A387,'RAB Cat Lookup'!$B$4:$E$351,2,FALSE))=TRUE,"Unallocated",VLOOKUP($A387,'RAB Cat Lookup'!$B$4:$E$351,2,FALSE))</f>
        <v>Std</v>
      </c>
      <c r="AT387" s="367" t="str">
        <f>IF(ISERROR(VLOOKUP($A387,'RAB Cat Lookup'!$B$4:$E$351,4,FALSE))=TRUE,"Unallocated",VLOOKUP($A387,'RAB Cat Lookup'!$B$4:$E$351,4,FALSE))</f>
        <v>Substations</v>
      </c>
      <c r="AU387" s="121" t="str">
        <f t="shared" si="43"/>
        <v/>
      </c>
    </row>
    <row r="388" spans="1:47" x14ac:dyDescent="0.25">
      <c r="A388" s="217" t="s">
        <v>708</v>
      </c>
      <c r="B388" s="217" t="s">
        <v>713</v>
      </c>
      <c r="C388" s="123" t="s">
        <v>512</v>
      </c>
      <c r="D388" s="218">
        <f>S388/Config!A$40</f>
        <v>0</v>
      </c>
      <c r="E388" s="219">
        <f>T388/Config!B$40</f>
        <v>0</v>
      </c>
      <c r="F388" s="219">
        <f>U388/Config!C$40</f>
        <v>0</v>
      </c>
      <c r="G388" s="219">
        <f>V388/Config!D$40</f>
        <v>307198.71150000009</v>
      </c>
      <c r="H388" s="219">
        <f>W388/Config!E$40</f>
        <v>237836.91</v>
      </c>
      <c r="I388" s="220">
        <v>0</v>
      </c>
      <c r="J388" s="220">
        <v>0</v>
      </c>
      <c r="K388" s="220">
        <v>0</v>
      </c>
      <c r="L388" s="220">
        <v>0</v>
      </c>
      <c r="M388" s="220">
        <v>0</v>
      </c>
      <c r="N388" s="220">
        <v>0</v>
      </c>
      <c r="O388" s="220">
        <v>0</v>
      </c>
      <c r="P388" s="220">
        <v>0</v>
      </c>
      <c r="Q388" s="220">
        <v>0</v>
      </c>
      <c r="R388" s="221">
        <v>0</v>
      </c>
      <c r="S388" s="222">
        <v>0</v>
      </c>
      <c r="T388" s="223">
        <v>0</v>
      </c>
      <c r="U388" s="223">
        <v>0</v>
      </c>
      <c r="V388" s="223">
        <v>299706.06000000011</v>
      </c>
      <c r="W388" s="223">
        <v>237836.91</v>
      </c>
      <c r="X388" s="224">
        <f>I388*Config!F$40</f>
        <v>0</v>
      </c>
      <c r="Y388" s="224">
        <f>J388*Config!G$40</f>
        <v>0</v>
      </c>
      <c r="Z388" s="224">
        <f>K388*Config!H$40</f>
        <v>0</v>
      </c>
      <c r="AA388" s="224">
        <f>L388*Config!I$40</f>
        <v>0</v>
      </c>
      <c r="AB388" s="224">
        <f>M388*Config!J$40</f>
        <v>0</v>
      </c>
      <c r="AC388" s="224">
        <f>N388*Config!K$40</f>
        <v>0</v>
      </c>
      <c r="AD388" s="224">
        <f>O388*Config!L$40</f>
        <v>0</v>
      </c>
      <c r="AE388" s="224">
        <f>P388*Config!M$40</f>
        <v>0</v>
      </c>
      <c r="AF388" s="224">
        <f>Q388*Config!N$40</f>
        <v>0</v>
      </c>
      <c r="AG388" s="225">
        <f>R388*Config!O$40</f>
        <v>0</v>
      </c>
      <c r="AH388" s="226">
        <f t="shared" si="44"/>
        <v>0</v>
      </c>
      <c r="AI388" s="220">
        <f t="shared" si="45"/>
        <v>0</v>
      </c>
      <c r="AJ388" s="224">
        <f t="shared" si="46"/>
        <v>0</v>
      </c>
      <c r="AK388" s="225">
        <f t="shared" si="47"/>
        <v>0</v>
      </c>
      <c r="AL388" s="227" t="str">
        <f>IF(OR(SUM(X388:AG388)&lt;&gt;0,A388="EH"),INDEX(CASH!$B:$B,MATCH(A388,CASH!$A:$A,0)),"")</f>
        <v/>
      </c>
      <c r="AM388" s="230">
        <v>3150</v>
      </c>
      <c r="AN388" s="228">
        <f t="shared" si="48"/>
        <v>0.5453379805134515</v>
      </c>
      <c r="AO388" s="122" t="str">
        <f>IF(ISERROR(VLOOKUP(A388,Config!$A$12:$A$32,1,FALSE)),LEFT(A388,2),"PRL")</f>
        <v>TS</v>
      </c>
      <c r="AP388" s="122" t="str">
        <f t="shared" si="49"/>
        <v>TS179s</v>
      </c>
      <c r="AQ388" s="163" t="s">
        <v>882</v>
      </c>
      <c r="AR388" s="229" t="s">
        <v>781</v>
      </c>
      <c r="AS388" s="367" t="str">
        <f>IF(ISERROR(VLOOKUP($A388,'RAB Cat Lookup'!$B$4:$E$351,2,FALSE))=TRUE,"Unallocated",VLOOKUP($A388,'RAB Cat Lookup'!$B$4:$E$351,2,FALSE))</f>
        <v>Std</v>
      </c>
      <c r="AT388" s="367" t="str">
        <f>IF(ISERROR(VLOOKUP($A388,'RAB Cat Lookup'!$B$4:$E$351,4,FALSE))=TRUE,"Unallocated",VLOOKUP($A388,'RAB Cat Lookup'!$B$4:$E$351,4,FALSE))</f>
        <v>Substations</v>
      </c>
      <c r="AU388" s="121" t="str">
        <f t="shared" si="43"/>
        <v/>
      </c>
    </row>
    <row r="389" spans="1:47" x14ac:dyDescent="0.25">
      <c r="A389" s="217" t="s">
        <v>709</v>
      </c>
      <c r="B389" s="217" t="s">
        <v>714</v>
      </c>
      <c r="C389" s="123" t="s">
        <v>512</v>
      </c>
      <c r="D389" s="218">
        <f>S389/Config!A$40</f>
        <v>0</v>
      </c>
      <c r="E389" s="219">
        <f>T389/Config!B$40</f>
        <v>0</v>
      </c>
      <c r="F389" s="219">
        <f>U389/Config!C$40</f>
        <v>0</v>
      </c>
      <c r="G389" s="219">
        <f>V389/Config!D$40</f>
        <v>0</v>
      </c>
      <c r="H389" s="219">
        <f>W389/Config!E$40</f>
        <v>0</v>
      </c>
      <c r="I389" s="220">
        <v>0</v>
      </c>
      <c r="J389" s="220">
        <v>600000</v>
      </c>
      <c r="K389" s="220">
        <v>600000</v>
      </c>
      <c r="L389" s="220">
        <v>600000</v>
      </c>
      <c r="M389" s="220">
        <v>600000</v>
      </c>
      <c r="N389" s="220">
        <v>600000</v>
      </c>
      <c r="O389" s="220">
        <v>600000</v>
      </c>
      <c r="P389" s="220">
        <v>600000</v>
      </c>
      <c r="Q389" s="220">
        <v>600000</v>
      </c>
      <c r="R389" s="221">
        <v>600000</v>
      </c>
      <c r="S389" s="222">
        <v>0</v>
      </c>
      <c r="T389" s="223">
        <v>0</v>
      </c>
      <c r="U389" s="223">
        <v>0</v>
      </c>
      <c r="V389" s="223">
        <v>0</v>
      </c>
      <c r="W389" s="223">
        <v>0</v>
      </c>
      <c r="X389" s="224">
        <f>I389*Config!F$40</f>
        <v>0</v>
      </c>
      <c r="Y389" s="224">
        <f>J389*Config!G$40</f>
        <v>630375</v>
      </c>
      <c r="Z389" s="224">
        <f>K389*Config!H$40</f>
        <v>646134.37499999988</v>
      </c>
      <c r="AA389" s="224">
        <f>L389*Config!I$40</f>
        <v>662287.73437499988</v>
      </c>
      <c r="AB389" s="224">
        <f>M389*Config!J$40</f>
        <v>678844.92773437477</v>
      </c>
      <c r="AC389" s="224">
        <f>N389*Config!K$40</f>
        <v>695816.05092773412</v>
      </c>
      <c r="AD389" s="224">
        <f>O389*Config!L$40</f>
        <v>713211.45220092754</v>
      </c>
      <c r="AE389" s="224">
        <f>P389*Config!M$40</f>
        <v>731041.73850595066</v>
      </c>
      <c r="AF389" s="224">
        <f>Q389*Config!N$40</f>
        <v>749317.7819685993</v>
      </c>
      <c r="AG389" s="225">
        <f>R389*Config!O$40</f>
        <v>768050.72651781421</v>
      </c>
      <c r="AH389" s="226">
        <f t="shared" si="44"/>
        <v>2400000</v>
      </c>
      <c r="AI389" s="220">
        <f t="shared" si="45"/>
        <v>5400000</v>
      </c>
      <c r="AJ389" s="224">
        <f t="shared" si="46"/>
        <v>2617642.037109375</v>
      </c>
      <c r="AK389" s="225">
        <f t="shared" si="47"/>
        <v>6275079.7872304013</v>
      </c>
      <c r="AL389" s="227">
        <f>IF(OR(SUM(X389:AG389)&lt;&gt;0,A389="EH"),INDEX(CASH!$B:$B,MATCH(A389,CASH!$A:$A,0)),"")</f>
        <v>140</v>
      </c>
      <c r="AM389" s="122">
        <f>AL389*VLOOKUP(C389,Config!$A$3:$C$9,3,FALSE)</f>
        <v>2100</v>
      </c>
      <c r="AN389" s="228">
        <f t="shared" si="48"/>
        <v>0.77812514139210753</v>
      </c>
      <c r="AO389" s="122" t="str">
        <f>IF(ISERROR(VLOOKUP(A389,Config!$A$12:$A$32,1,FALSE)),LEFT(A389,2),"PRL")</f>
        <v>TS</v>
      </c>
      <c r="AP389" s="122" t="str">
        <f t="shared" si="49"/>
        <v>TS180s</v>
      </c>
      <c r="AQ389" s="163" t="s">
        <v>882</v>
      </c>
      <c r="AR389" s="229" t="s">
        <v>781</v>
      </c>
      <c r="AS389" s="367" t="str">
        <f>IF(ISERROR(VLOOKUP($A389,'RAB Cat Lookup'!$B$4:$E$351,2,FALSE))=TRUE,"Unallocated",VLOOKUP($A389,'RAB Cat Lookup'!$B$4:$E$351,2,FALSE))</f>
        <v>Std</v>
      </c>
      <c r="AT389" s="367" t="str">
        <f>IF(ISERROR(VLOOKUP($A389,'RAB Cat Lookup'!$B$4:$E$351,4,FALSE))=TRUE,"Unallocated",VLOOKUP($A389,'RAB Cat Lookup'!$B$4:$E$351,4,FALSE))</f>
        <v>Substations</v>
      </c>
      <c r="AU389" s="121" t="str">
        <f t="shared" ref="AU389:AU418" si="50">IF(AND(AT389=1,SUM(AI389&lt;&gt;0)),A389,"")</f>
        <v/>
      </c>
    </row>
    <row r="390" spans="1:47" x14ac:dyDescent="0.25">
      <c r="A390" s="217" t="s">
        <v>710</v>
      </c>
      <c r="B390" s="217" t="s">
        <v>715</v>
      </c>
      <c r="C390" s="123" t="s">
        <v>512</v>
      </c>
      <c r="D390" s="218">
        <f>S390/Config!A$40</f>
        <v>0</v>
      </c>
      <c r="E390" s="219">
        <f>T390/Config!B$40</f>
        <v>0</v>
      </c>
      <c r="F390" s="219">
        <f>U390/Config!C$40</f>
        <v>3893.9419437500001</v>
      </c>
      <c r="G390" s="219">
        <f>V390/Config!D$40</f>
        <v>2406895.5802499973</v>
      </c>
      <c r="H390" s="219">
        <f>W390/Config!E$40</f>
        <v>377909</v>
      </c>
      <c r="I390" s="220">
        <v>0</v>
      </c>
      <c r="J390" s="220">
        <v>0</v>
      </c>
      <c r="K390" s="220">
        <v>0</v>
      </c>
      <c r="L390" s="220">
        <v>0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221">
        <v>0</v>
      </c>
      <c r="S390" s="222">
        <v>0</v>
      </c>
      <c r="T390" s="223">
        <v>0</v>
      </c>
      <c r="U390" s="223">
        <v>3706.31</v>
      </c>
      <c r="V390" s="223">
        <v>2348190.8099999977</v>
      </c>
      <c r="W390" s="223">
        <v>377909</v>
      </c>
      <c r="X390" s="224">
        <f>I390*Config!F$40</f>
        <v>0</v>
      </c>
      <c r="Y390" s="224">
        <f>J390*Config!G$40</f>
        <v>0</v>
      </c>
      <c r="Z390" s="224">
        <f>K390*Config!H$40</f>
        <v>0</v>
      </c>
      <c r="AA390" s="224">
        <f>L390*Config!I$40</f>
        <v>0</v>
      </c>
      <c r="AB390" s="224">
        <f>M390*Config!J$40</f>
        <v>0</v>
      </c>
      <c r="AC390" s="224">
        <f>N390*Config!K$40</f>
        <v>0</v>
      </c>
      <c r="AD390" s="224">
        <f>O390*Config!L$40</f>
        <v>0</v>
      </c>
      <c r="AE390" s="224">
        <f>P390*Config!M$40</f>
        <v>0</v>
      </c>
      <c r="AF390" s="224">
        <f>Q390*Config!N$40</f>
        <v>0</v>
      </c>
      <c r="AG390" s="225">
        <f>R390*Config!O$40</f>
        <v>0</v>
      </c>
      <c r="AH390" s="226">
        <f t="shared" si="44"/>
        <v>0</v>
      </c>
      <c r="AI390" s="220">
        <f t="shared" si="45"/>
        <v>0</v>
      </c>
      <c r="AJ390" s="224">
        <f t="shared" si="46"/>
        <v>0</v>
      </c>
      <c r="AK390" s="225">
        <f t="shared" si="47"/>
        <v>0</v>
      </c>
      <c r="AL390" s="227" t="str">
        <f>IF(OR(SUM(X390:AG390)&lt;&gt;0,A390="EH"),INDEX(CASH!$B:$B,MATCH(A390,CASH!$A:$A,0)),"")</f>
        <v/>
      </c>
      <c r="AM390" s="230">
        <v>4050</v>
      </c>
      <c r="AN390" s="228">
        <f t="shared" si="48"/>
        <v>0.36995694717493016</v>
      </c>
      <c r="AO390" s="122" t="str">
        <f>IF(ISERROR(VLOOKUP(A390,Config!$A$12:$A$32,1,FALSE)),LEFT(A390,2),"PRL")</f>
        <v>TS</v>
      </c>
      <c r="AP390" s="122" t="str">
        <f t="shared" si="49"/>
        <v>TS181s</v>
      </c>
      <c r="AQ390" s="163" t="s">
        <v>882</v>
      </c>
      <c r="AR390" s="229" t="s">
        <v>781</v>
      </c>
      <c r="AS390" s="367" t="str">
        <f>IF(ISERROR(VLOOKUP($A390,'RAB Cat Lookup'!$B$4:$E$351,2,FALSE))=TRUE,"Unallocated",VLOOKUP($A390,'RAB Cat Lookup'!$B$4:$E$351,2,FALSE))</f>
        <v>Std</v>
      </c>
      <c r="AT390" s="367" t="str">
        <f>IF(ISERROR(VLOOKUP($A390,'RAB Cat Lookup'!$B$4:$E$351,4,FALSE))=TRUE,"Unallocated",VLOOKUP($A390,'RAB Cat Lookup'!$B$4:$E$351,4,FALSE))</f>
        <v>Substations</v>
      </c>
      <c r="AU390" s="121" t="str">
        <f t="shared" si="50"/>
        <v/>
      </c>
    </row>
    <row r="391" spans="1:47" x14ac:dyDescent="0.25">
      <c r="A391" s="217" t="s">
        <v>733</v>
      </c>
      <c r="B391" s="217" t="s">
        <v>734</v>
      </c>
      <c r="C391" s="123" t="s">
        <v>512</v>
      </c>
      <c r="D391" s="218">
        <f>S391/Config!A$40</f>
        <v>0</v>
      </c>
      <c r="E391" s="219">
        <f>T391/Config!B$40</f>
        <v>0</v>
      </c>
      <c r="F391" s="219">
        <f>U391/Config!C$40</f>
        <v>0</v>
      </c>
      <c r="G391" s="219">
        <f>V391/Config!D$40</f>
        <v>212316.15274999998</v>
      </c>
      <c r="H391" s="219">
        <f>W391/Config!E$40</f>
        <v>0</v>
      </c>
      <c r="I391" s="220">
        <v>0</v>
      </c>
      <c r="J391" s="220">
        <v>0</v>
      </c>
      <c r="K391" s="220">
        <v>0</v>
      </c>
      <c r="L391" s="220">
        <v>0</v>
      </c>
      <c r="M391" s="220">
        <v>0</v>
      </c>
      <c r="N391" s="220">
        <v>0</v>
      </c>
      <c r="O391" s="220">
        <v>0</v>
      </c>
      <c r="P391" s="220">
        <v>0</v>
      </c>
      <c r="Q391" s="220">
        <v>0</v>
      </c>
      <c r="R391" s="221">
        <v>0</v>
      </c>
      <c r="S391" s="222">
        <v>0</v>
      </c>
      <c r="T391" s="223">
        <v>0</v>
      </c>
      <c r="U391" s="223">
        <v>0</v>
      </c>
      <c r="V391" s="223">
        <v>207137.71</v>
      </c>
      <c r="W391" s="223">
        <v>0</v>
      </c>
      <c r="X391" s="224">
        <f>I391*Config!F$40</f>
        <v>0</v>
      </c>
      <c r="Y391" s="224">
        <f>J391*Config!G$40</f>
        <v>0</v>
      </c>
      <c r="Z391" s="224">
        <f>K391*Config!H$40</f>
        <v>0</v>
      </c>
      <c r="AA391" s="224">
        <f>L391*Config!I$40</f>
        <v>0</v>
      </c>
      <c r="AB391" s="224">
        <f>M391*Config!J$40</f>
        <v>0</v>
      </c>
      <c r="AC391" s="224">
        <f>N391*Config!K$40</f>
        <v>0</v>
      </c>
      <c r="AD391" s="224">
        <f>O391*Config!L$40</f>
        <v>0</v>
      </c>
      <c r="AE391" s="224">
        <f>P391*Config!M$40</f>
        <v>0</v>
      </c>
      <c r="AF391" s="224">
        <f>Q391*Config!N$40</f>
        <v>0</v>
      </c>
      <c r="AG391" s="225">
        <f>R391*Config!O$40</f>
        <v>0</v>
      </c>
      <c r="AH391" s="226">
        <f t="shared" si="44"/>
        <v>0</v>
      </c>
      <c r="AI391" s="220">
        <f t="shared" si="45"/>
        <v>0</v>
      </c>
      <c r="AJ391" s="224">
        <f t="shared" si="46"/>
        <v>0</v>
      </c>
      <c r="AK391" s="225">
        <f t="shared" si="47"/>
        <v>0</v>
      </c>
      <c r="AL391" s="227" t="str">
        <f>IF(OR(SUM(X391:AG391)&lt;&gt;0,A391="EH"),INDEX(CASH!$B:$B,MATCH(A391,CASH!$A:$A,0)),"")</f>
        <v/>
      </c>
      <c r="AM391" s="230">
        <v>3450</v>
      </c>
      <c r="AN391" s="228">
        <f t="shared" si="48"/>
        <v>0.50978789955113346</v>
      </c>
      <c r="AO391" s="122" t="str">
        <f>IF(ISERROR(VLOOKUP(A391,Config!$A$12:$A$32,1,FALSE)),LEFT(A391,2),"PRL")</f>
        <v>TS</v>
      </c>
      <c r="AP391" s="122" t="str">
        <f t="shared" si="49"/>
        <v>TS182s</v>
      </c>
      <c r="AQ391" s="163" t="s">
        <v>882</v>
      </c>
      <c r="AR391" s="229" t="s">
        <v>781</v>
      </c>
      <c r="AS391" s="367" t="str">
        <f>IF(ISERROR(VLOOKUP($A391,'RAB Cat Lookup'!$B$4:$E$351,2,FALSE))=TRUE,"Unallocated",VLOOKUP($A391,'RAB Cat Lookup'!$B$4:$E$351,2,FALSE))</f>
        <v>Std</v>
      </c>
      <c r="AT391" s="367" t="str">
        <f>IF(ISERROR(VLOOKUP($A391,'RAB Cat Lookup'!$B$4:$E$351,4,FALSE))=TRUE,"Unallocated",VLOOKUP($A391,'RAB Cat Lookup'!$B$4:$E$351,4,FALSE))</f>
        <v>Substations</v>
      </c>
      <c r="AU391" s="121" t="str">
        <f t="shared" si="50"/>
        <v/>
      </c>
    </row>
    <row r="392" spans="1:47" x14ac:dyDescent="0.25">
      <c r="A392" s="217" t="s">
        <v>1065</v>
      </c>
      <c r="B392" s="217" t="s">
        <v>1087</v>
      </c>
      <c r="C392" s="123" t="s">
        <v>513</v>
      </c>
      <c r="D392" s="218">
        <f>S392/Config!A$40</f>
        <v>0</v>
      </c>
      <c r="E392" s="219">
        <f>T392/Config!B$40</f>
        <v>0</v>
      </c>
      <c r="F392" s="219">
        <f>U392/Config!C$40</f>
        <v>0</v>
      </c>
      <c r="G392" s="219">
        <f>V392/Config!D$40</f>
        <v>50391.234499999999</v>
      </c>
      <c r="H392" s="219">
        <f>W392/Config!E$40</f>
        <v>0</v>
      </c>
      <c r="I392" s="220">
        <v>0</v>
      </c>
      <c r="J392" s="220">
        <v>0</v>
      </c>
      <c r="K392" s="220">
        <v>0</v>
      </c>
      <c r="L392" s="220">
        <v>0</v>
      </c>
      <c r="M392" s="220">
        <v>0</v>
      </c>
      <c r="N392" s="220">
        <v>0</v>
      </c>
      <c r="O392" s="220">
        <v>0</v>
      </c>
      <c r="P392" s="220">
        <v>0</v>
      </c>
      <c r="Q392" s="220">
        <v>0</v>
      </c>
      <c r="R392" s="221">
        <v>0</v>
      </c>
      <c r="S392" s="222">
        <v>0</v>
      </c>
      <c r="T392" s="223">
        <v>0</v>
      </c>
      <c r="U392" s="223">
        <v>0</v>
      </c>
      <c r="V392" s="223">
        <v>49162.18</v>
      </c>
      <c r="W392" s="223">
        <v>0</v>
      </c>
      <c r="X392" s="224">
        <f>I392*Config!F$40</f>
        <v>0</v>
      </c>
      <c r="Y392" s="224">
        <f>J392*Config!G$40</f>
        <v>0</v>
      </c>
      <c r="Z392" s="224">
        <f>K392*Config!H$40</f>
        <v>0</v>
      </c>
      <c r="AA392" s="224">
        <f>L392*Config!I$40</f>
        <v>0</v>
      </c>
      <c r="AB392" s="224">
        <f>M392*Config!J$40</f>
        <v>0</v>
      </c>
      <c r="AC392" s="224">
        <f>N392*Config!K$40</f>
        <v>0</v>
      </c>
      <c r="AD392" s="224">
        <f>O392*Config!L$40</f>
        <v>0</v>
      </c>
      <c r="AE392" s="224">
        <f>P392*Config!M$40</f>
        <v>0</v>
      </c>
      <c r="AF392" s="224">
        <f>Q392*Config!N$40</f>
        <v>0</v>
      </c>
      <c r="AG392" s="225">
        <f>R392*Config!O$40</f>
        <v>0</v>
      </c>
      <c r="AH392" s="226">
        <f t="shared" si="44"/>
        <v>0</v>
      </c>
      <c r="AI392" s="220">
        <f t="shared" si="45"/>
        <v>0</v>
      </c>
      <c r="AJ392" s="224">
        <f t="shared" si="46"/>
        <v>0</v>
      </c>
      <c r="AK392" s="225">
        <f t="shared" si="47"/>
        <v>0</v>
      </c>
      <c r="AL392" s="227" t="str">
        <f>IF(OR(SUM(X392:AG392)&lt;&gt;0,A392="EH"),INDEX(CASH!$B:$B,MATCH(A392,CASH!$A:$A,0)),"")</f>
        <v/>
      </c>
      <c r="AM392" s="231">
        <v>4950</v>
      </c>
      <c r="AN392" s="228">
        <f t="shared" si="48"/>
        <v>0.12479849538211955</v>
      </c>
      <c r="AO392" s="122" t="str">
        <f>IF(ISERROR(VLOOKUP(A392,Config!$A$12:$A$32,1,FALSE)),LEFT(A392,2),"PRL")</f>
        <v>TS</v>
      </c>
      <c r="AP392" s="122" t="str">
        <f t="shared" si="49"/>
        <v>TS183</v>
      </c>
      <c r="AQ392" s="163" t="s">
        <v>882</v>
      </c>
      <c r="AR392" s="229" t="s">
        <v>781</v>
      </c>
      <c r="AS392" s="367" t="str">
        <f>IF(ISERROR(VLOOKUP($A392,'RAB Cat Lookup'!$B$4:$E$351,2,FALSE))=TRUE,"Unallocated",VLOOKUP($A392,'RAB Cat Lookup'!$B$4:$E$351,2,FALSE))</f>
        <v>Std</v>
      </c>
      <c r="AT392" s="367" t="str">
        <f>IF(ISERROR(VLOOKUP($A392,'RAB Cat Lookup'!$B$4:$E$351,4,FALSE))=TRUE,"Unallocated",VLOOKUP($A392,'RAB Cat Lookup'!$B$4:$E$351,4,FALSE))</f>
        <v>Substations</v>
      </c>
      <c r="AU392" s="121" t="str">
        <f t="shared" si="50"/>
        <v/>
      </c>
    </row>
    <row r="393" spans="1:47" x14ac:dyDescent="0.25">
      <c r="A393" s="217" t="s">
        <v>816</v>
      </c>
      <c r="B393" s="217" t="s">
        <v>834</v>
      </c>
      <c r="C393" s="123" t="s">
        <v>513</v>
      </c>
      <c r="D393" s="218">
        <f>S393/Config!A$40</f>
        <v>0</v>
      </c>
      <c r="E393" s="219">
        <f>T393/Config!B$40</f>
        <v>0</v>
      </c>
      <c r="F393" s="219">
        <f>U393/Config!C$40</f>
        <v>0</v>
      </c>
      <c r="G393" s="219">
        <f>V393/Config!D$40</f>
        <v>1182549.6544999999</v>
      </c>
      <c r="H393" s="219">
        <f>W393/Config!E$40</f>
        <v>946244</v>
      </c>
      <c r="I393" s="220">
        <v>0</v>
      </c>
      <c r="J393" s="220">
        <v>0</v>
      </c>
      <c r="K393" s="220">
        <v>0</v>
      </c>
      <c r="L393" s="220">
        <v>0</v>
      </c>
      <c r="M393" s="220">
        <v>0</v>
      </c>
      <c r="N393" s="220">
        <v>0</v>
      </c>
      <c r="O393" s="220">
        <v>0</v>
      </c>
      <c r="P393" s="220">
        <v>0</v>
      </c>
      <c r="Q393" s="220">
        <v>0</v>
      </c>
      <c r="R393" s="221">
        <v>0</v>
      </c>
      <c r="S393" s="222">
        <v>0</v>
      </c>
      <c r="T393" s="223">
        <v>0</v>
      </c>
      <c r="U393" s="223">
        <v>0</v>
      </c>
      <c r="V393" s="223">
        <v>1153706.98</v>
      </c>
      <c r="W393" s="223">
        <v>946244</v>
      </c>
      <c r="X393" s="224">
        <f>I393*Config!F$40</f>
        <v>0</v>
      </c>
      <c r="Y393" s="224">
        <f>J393*Config!G$40</f>
        <v>0</v>
      </c>
      <c r="Z393" s="224">
        <f>K393*Config!H$40</f>
        <v>0</v>
      </c>
      <c r="AA393" s="224">
        <f>L393*Config!I$40</f>
        <v>0</v>
      </c>
      <c r="AB393" s="224">
        <f>M393*Config!J$40</f>
        <v>0</v>
      </c>
      <c r="AC393" s="224">
        <f>N393*Config!K$40</f>
        <v>0</v>
      </c>
      <c r="AD393" s="224">
        <f>O393*Config!L$40</f>
        <v>0</v>
      </c>
      <c r="AE393" s="224">
        <f>P393*Config!M$40</f>
        <v>0</v>
      </c>
      <c r="AF393" s="224">
        <f>Q393*Config!N$40</f>
        <v>0</v>
      </c>
      <c r="AG393" s="225">
        <f>R393*Config!O$40</f>
        <v>0</v>
      </c>
      <c r="AH393" s="226">
        <f t="shared" si="44"/>
        <v>0</v>
      </c>
      <c r="AI393" s="220">
        <f t="shared" si="45"/>
        <v>0</v>
      </c>
      <c r="AJ393" s="224">
        <f t="shared" si="46"/>
        <v>0</v>
      </c>
      <c r="AK393" s="225">
        <f t="shared" si="47"/>
        <v>0</v>
      </c>
      <c r="AL393" s="227" t="str">
        <f>IF(OR(SUM(X393:AG393)&lt;&gt;0,A393="EH"),INDEX(CASH!$B:$B,MATCH(A393,CASH!$A:$A,0)),"")</f>
        <v/>
      </c>
      <c r="AM393" s="230">
        <v>4500</v>
      </c>
      <c r="AN393" s="228">
        <f t="shared" si="48"/>
        <v>0.25393883661449068</v>
      </c>
      <c r="AO393" s="122" t="str">
        <f>IF(ISERROR(VLOOKUP(A393,Config!$A$12:$A$32,1,FALSE)),LEFT(A393,2),"PRL")</f>
        <v>TS</v>
      </c>
      <c r="AP393" s="122" t="str">
        <f t="shared" si="49"/>
        <v>TS184</v>
      </c>
      <c r="AQ393" s="163" t="s">
        <v>882</v>
      </c>
      <c r="AR393" s="229" t="s">
        <v>781</v>
      </c>
      <c r="AS393" s="367" t="str">
        <f>IF(ISERROR(VLOOKUP($A393,'RAB Cat Lookup'!$B$4:$E$351,2,FALSE))=TRUE,"Unallocated",VLOOKUP($A393,'RAB Cat Lookup'!$B$4:$E$351,2,FALSE))</f>
        <v>Std</v>
      </c>
      <c r="AT393" s="367" t="str">
        <f>IF(ISERROR(VLOOKUP($A393,'RAB Cat Lookup'!$B$4:$E$351,4,FALSE))=TRUE,"Unallocated",VLOOKUP($A393,'RAB Cat Lookup'!$B$4:$E$351,4,FALSE))</f>
        <v>Substations</v>
      </c>
      <c r="AU393" s="121" t="str">
        <f t="shared" si="50"/>
        <v/>
      </c>
    </row>
    <row r="394" spans="1:47" x14ac:dyDescent="0.25">
      <c r="A394" s="217" t="s">
        <v>817</v>
      </c>
      <c r="B394" s="217" t="s">
        <v>835</v>
      </c>
      <c r="C394" s="123" t="s">
        <v>513</v>
      </c>
      <c r="D394" s="218">
        <f>S394/Config!A$40</f>
        <v>0</v>
      </c>
      <c r="E394" s="219">
        <f>T394/Config!B$40</f>
        <v>0</v>
      </c>
      <c r="F394" s="219">
        <f>U394/Config!C$40</f>
        <v>0</v>
      </c>
      <c r="G394" s="219">
        <f>V394/Config!D$40</f>
        <v>1479735.1307500002</v>
      </c>
      <c r="H394" s="219">
        <f>W394/Config!E$40</f>
        <v>2086556.6199999999</v>
      </c>
      <c r="I394" s="220">
        <v>0</v>
      </c>
      <c r="J394" s="220">
        <v>0</v>
      </c>
      <c r="K394" s="220">
        <v>0</v>
      </c>
      <c r="L394" s="220">
        <v>0</v>
      </c>
      <c r="M394" s="220">
        <v>0</v>
      </c>
      <c r="N394" s="220">
        <v>0</v>
      </c>
      <c r="O394" s="220">
        <v>0</v>
      </c>
      <c r="P394" s="220">
        <v>0</v>
      </c>
      <c r="Q394" s="220">
        <v>0</v>
      </c>
      <c r="R394" s="221">
        <v>0</v>
      </c>
      <c r="S394" s="222">
        <v>0</v>
      </c>
      <c r="T394" s="223">
        <v>0</v>
      </c>
      <c r="U394" s="223">
        <v>0</v>
      </c>
      <c r="V394" s="223">
        <v>1443644.0300000003</v>
      </c>
      <c r="W394" s="223">
        <v>2086556.6199999999</v>
      </c>
      <c r="X394" s="224">
        <f>I394*Config!F$40</f>
        <v>0</v>
      </c>
      <c r="Y394" s="224">
        <f>J394*Config!G$40</f>
        <v>0</v>
      </c>
      <c r="Z394" s="224">
        <f>K394*Config!H$40</f>
        <v>0</v>
      </c>
      <c r="AA394" s="224">
        <f>L394*Config!I$40</f>
        <v>0</v>
      </c>
      <c r="AB394" s="224">
        <f>M394*Config!J$40</f>
        <v>0</v>
      </c>
      <c r="AC394" s="224">
        <f>N394*Config!K$40</f>
        <v>0</v>
      </c>
      <c r="AD394" s="224">
        <f>O394*Config!L$40</f>
        <v>0</v>
      </c>
      <c r="AE394" s="224">
        <f>P394*Config!M$40</f>
        <v>0</v>
      </c>
      <c r="AF394" s="224">
        <f>Q394*Config!N$40</f>
        <v>0</v>
      </c>
      <c r="AG394" s="225">
        <f>R394*Config!O$40</f>
        <v>0</v>
      </c>
      <c r="AH394" s="226">
        <f t="shared" si="44"/>
        <v>0</v>
      </c>
      <c r="AI394" s="220">
        <f t="shared" si="45"/>
        <v>0</v>
      </c>
      <c r="AJ394" s="224">
        <f t="shared" si="46"/>
        <v>0</v>
      </c>
      <c r="AK394" s="225">
        <f t="shared" si="47"/>
        <v>0</v>
      </c>
      <c r="AL394" s="227" t="str">
        <f>IF(OR(SUM(X394:AG394)&lt;&gt;0,A394="EH"),INDEX(CASH!$B:$B,MATCH(A394,CASH!$A:$A,0)),"")</f>
        <v/>
      </c>
      <c r="AM394" s="230">
        <v>3450</v>
      </c>
      <c r="AN394" s="228">
        <f t="shared" si="48"/>
        <v>0.50978789955113346</v>
      </c>
      <c r="AO394" s="122" t="str">
        <f>IF(ISERROR(VLOOKUP(A394,Config!$A$12:$A$32,1,FALSE)),LEFT(A394,2),"PRL")</f>
        <v>TS</v>
      </c>
      <c r="AP394" s="122" t="str">
        <f t="shared" si="49"/>
        <v>TS185</v>
      </c>
      <c r="AQ394" s="163" t="s">
        <v>882</v>
      </c>
      <c r="AR394" s="229" t="s">
        <v>781</v>
      </c>
      <c r="AS394" s="367" t="str">
        <f>IF(ISERROR(VLOOKUP($A394,'RAB Cat Lookup'!$B$4:$E$351,2,FALSE))=TRUE,"Unallocated",VLOOKUP($A394,'RAB Cat Lookup'!$B$4:$E$351,2,FALSE))</f>
        <v>Std</v>
      </c>
      <c r="AT394" s="367" t="str">
        <f>IF(ISERROR(VLOOKUP($A394,'RAB Cat Lookup'!$B$4:$E$351,4,FALSE))=TRUE,"Unallocated",VLOOKUP($A394,'RAB Cat Lookup'!$B$4:$E$351,4,FALSE))</f>
        <v>Substations</v>
      </c>
      <c r="AU394" s="121" t="str">
        <f t="shared" si="50"/>
        <v/>
      </c>
    </row>
    <row r="395" spans="1:47" x14ac:dyDescent="0.25">
      <c r="A395" s="217" t="s">
        <v>875</v>
      </c>
      <c r="B395" s="217" t="s">
        <v>945</v>
      </c>
      <c r="C395" s="123" t="s">
        <v>512</v>
      </c>
      <c r="D395" s="218">
        <f>S395/Config!A$40</f>
        <v>0</v>
      </c>
      <c r="E395" s="219">
        <f>T395/Config!B$40</f>
        <v>0</v>
      </c>
      <c r="F395" s="219">
        <f>U395/Config!C$40</f>
        <v>0</v>
      </c>
      <c r="G395" s="219">
        <f>V395/Config!D$40</f>
        <v>60193.996250000004</v>
      </c>
      <c r="H395" s="219">
        <f>W395/Config!E$40</f>
        <v>481274</v>
      </c>
      <c r="I395" s="220">
        <v>0</v>
      </c>
      <c r="J395" s="220">
        <v>0</v>
      </c>
      <c r="K395" s="220">
        <v>0</v>
      </c>
      <c r="L395" s="220">
        <v>0</v>
      </c>
      <c r="M395" s="220">
        <v>0</v>
      </c>
      <c r="N395" s="220">
        <v>0</v>
      </c>
      <c r="O395" s="220">
        <v>0</v>
      </c>
      <c r="P395" s="220">
        <v>0</v>
      </c>
      <c r="Q395" s="220">
        <v>0</v>
      </c>
      <c r="R395" s="221">
        <v>0</v>
      </c>
      <c r="S395" s="222">
        <v>0</v>
      </c>
      <c r="T395" s="223">
        <v>0</v>
      </c>
      <c r="U395" s="223">
        <v>0</v>
      </c>
      <c r="V395" s="223">
        <v>58725.850000000006</v>
      </c>
      <c r="W395" s="223">
        <v>481274</v>
      </c>
      <c r="X395" s="224">
        <f>I395*Config!F$40</f>
        <v>0</v>
      </c>
      <c r="Y395" s="224">
        <f>J395*Config!G$40</f>
        <v>0</v>
      </c>
      <c r="Z395" s="224">
        <f>K395*Config!H$40</f>
        <v>0</v>
      </c>
      <c r="AA395" s="224">
        <f>L395*Config!I$40</f>
        <v>0</v>
      </c>
      <c r="AB395" s="224">
        <f>M395*Config!J$40</f>
        <v>0</v>
      </c>
      <c r="AC395" s="224">
        <f>N395*Config!K$40</f>
        <v>0</v>
      </c>
      <c r="AD395" s="224">
        <f>O395*Config!L$40</f>
        <v>0</v>
      </c>
      <c r="AE395" s="224">
        <f>P395*Config!M$40</f>
        <v>0</v>
      </c>
      <c r="AF395" s="224">
        <f>Q395*Config!N$40</f>
        <v>0</v>
      </c>
      <c r="AG395" s="225">
        <f>R395*Config!O$40</f>
        <v>0</v>
      </c>
      <c r="AH395" s="226">
        <f t="shared" si="44"/>
        <v>0</v>
      </c>
      <c r="AI395" s="220">
        <f t="shared" si="45"/>
        <v>0</v>
      </c>
      <c r="AJ395" s="224">
        <f t="shared" si="46"/>
        <v>0</v>
      </c>
      <c r="AK395" s="225">
        <f t="shared" si="47"/>
        <v>0</v>
      </c>
      <c r="AL395" s="227" t="str">
        <f>IF(OR(SUM(X395:AG395)&lt;&gt;0,A395="EH"),INDEX(CASH!$B:$B,MATCH(A395,CASH!$A:$A,0)),"")</f>
        <v/>
      </c>
      <c r="AM395" s="230">
        <v>2850</v>
      </c>
      <c r="AN395" s="228">
        <f t="shared" si="48"/>
        <v>0.65710886224375653</v>
      </c>
      <c r="AO395" s="122" t="str">
        <f>IF(ISERROR(VLOOKUP(A395,Config!$A$12:$A$32,1,FALSE)),LEFT(A395,2),"PRL")</f>
        <v>TS</v>
      </c>
      <c r="AP395" s="122" t="str">
        <f t="shared" si="49"/>
        <v>TS187s</v>
      </c>
      <c r="AQ395" s="163" t="s">
        <v>882</v>
      </c>
      <c r="AR395" s="229" t="s">
        <v>781</v>
      </c>
      <c r="AS395" s="367" t="str">
        <f>IF(ISERROR(VLOOKUP($A395,'RAB Cat Lookup'!$B$4:$E$351,2,FALSE))=TRUE,"Unallocated",VLOOKUP($A395,'RAB Cat Lookup'!$B$4:$E$351,2,FALSE))</f>
        <v>Std</v>
      </c>
      <c r="AT395" s="367" t="str">
        <f>IF(ISERROR(VLOOKUP($A395,'RAB Cat Lookup'!$B$4:$E$351,4,FALSE))=TRUE,"Unallocated",VLOOKUP($A395,'RAB Cat Lookup'!$B$4:$E$351,4,FALSE))</f>
        <v>Substations</v>
      </c>
      <c r="AU395" s="121" t="str">
        <f t="shared" si="50"/>
        <v/>
      </c>
    </row>
    <row r="396" spans="1:47" x14ac:dyDescent="0.25">
      <c r="A396" s="217" t="s">
        <v>946</v>
      </c>
      <c r="B396" s="217" t="s">
        <v>947</v>
      </c>
      <c r="C396" s="123" t="s">
        <v>513</v>
      </c>
      <c r="D396" s="218">
        <f>S396/Config!A$40</f>
        <v>0</v>
      </c>
      <c r="E396" s="219">
        <f>T396/Config!B$40</f>
        <v>0</v>
      </c>
      <c r="F396" s="219">
        <f>U396/Config!C$40</f>
        <v>0</v>
      </c>
      <c r="G396" s="219">
        <f>V396/Config!D$40</f>
        <v>8463.9580000000005</v>
      </c>
      <c r="H396" s="219">
        <f>W396/Config!E$40</f>
        <v>271743</v>
      </c>
      <c r="I396" s="220">
        <v>0</v>
      </c>
      <c r="J396" s="220">
        <v>0</v>
      </c>
      <c r="K396" s="220">
        <v>0</v>
      </c>
      <c r="L396" s="220">
        <v>0</v>
      </c>
      <c r="M396" s="220">
        <v>0</v>
      </c>
      <c r="N396" s="220">
        <v>0</v>
      </c>
      <c r="O396" s="220">
        <v>0</v>
      </c>
      <c r="P396" s="220">
        <v>0</v>
      </c>
      <c r="Q396" s="220">
        <v>0</v>
      </c>
      <c r="R396" s="221">
        <v>0</v>
      </c>
      <c r="S396" s="222">
        <v>0</v>
      </c>
      <c r="T396" s="223">
        <v>0</v>
      </c>
      <c r="U396" s="223">
        <v>0</v>
      </c>
      <c r="V396" s="223">
        <v>8257.52</v>
      </c>
      <c r="W396" s="223">
        <v>271743</v>
      </c>
      <c r="X396" s="224">
        <f>I396*Config!F$40</f>
        <v>0</v>
      </c>
      <c r="Y396" s="224">
        <f>J396*Config!G$40</f>
        <v>0</v>
      </c>
      <c r="Z396" s="224">
        <f>K396*Config!H$40</f>
        <v>0</v>
      </c>
      <c r="AA396" s="224">
        <f>L396*Config!I$40</f>
        <v>0</v>
      </c>
      <c r="AB396" s="224">
        <f>M396*Config!J$40</f>
        <v>0</v>
      </c>
      <c r="AC396" s="224">
        <f>N396*Config!K$40</f>
        <v>0</v>
      </c>
      <c r="AD396" s="224">
        <f>O396*Config!L$40</f>
        <v>0</v>
      </c>
      <c r="AE396" s="224">
        <f>P396*Config!M$40</f>
        <v>0</v>
      </c>
      <c r="AF396" s="224">
        <f>Q396*Config!N$40</f>
        <v>0</v>
      </c>
      <c r="AG396" s="225">
        <f>R396*Config!O$40</f>
        <v>0</v>
      </c>
      <c r="AH396" s="226">
        <f t="shared" si="44"/>
        <v>0</v>
      </c>
      <c r="AI396" s="220">
        <f t="shared" si="45"/>
        <v>0</v>
      </c>
      <c r="AJ396" s="224">
        <f t="shared" si="46"/>
        <v>0</v>
      </c>
      <c r="AK396" s="225">
        <f t="shared" si="47"/>
        <v>0</v>
      </c>
      <c r="AL396" s="227" t="str">
        <f>IF(OR(SUM(X396:AG396)&lt;&gt;0,A396="EH"),INDEX(CASH!$B:$B,MATCH(A396,CASH!$A:$A,0)),"")</f>
        <v/>
      </c>
      <c r="AM396" s="230">
        <v>3000</v>
      </c>
      <c r="AN396" s="228">
        <f t="shared" si="48"/>
        <v>0.5816581798129733</v>
      </c>
      <c r="AO396" s="122" t="str">
        <f>IF(ISERROR(VLOOKUP(A396,Config!$A$12:$A$32,1,FALSE)),LEFT(A396,2),"PRL")</f>
        <v>TS</v>
      </c>
      <c r="AP396" s="122" t="str">
        <f t="shared" si="49"/>
        <v>TS188</v>
      </c>
      <c r="AQ396" s="163" t="s">
        <v>882</v>
      </c>
      <c r="AR396" s="229" t="s">
        <v>781</v>
      </c>
      <c r="AS396" s="367" t="str">
        <f>IF(ISERROR(VLOOKUP($A396,'RAB Cat Lookup'!$B$4:$E$351,2,FALSE))=TRUE,"Unallocated",VLOOKUP($A396,'RAB Cat Lookup'!$B$4:$E$351,2,FALSE))</f>
        <v>Std</v>
      </c>
      <c r="AT396" s="367" t="str">
        <f>IF(ISERROR(VLOOKUP($A396,'RAB Cat Lookup'!$B$4:$E$351,4,FALSE))=TRUE,"Unallocated",VLOOKUP($A396,'RAB Cat Lookup'!$B$4:$E$351,4,FALSE))</f>
        <v>Substations</v>
      </c>
      <c r="AU396" s="121" t="str">
        <f t="shared" si="50"/>
        <v/>
      </c>
    </row>
    <row r="397" spans="1:47" x14ac:dyDescent="0.25">
      <c r="A397" s="217" t="s">
        <v>93</v>
      </c>
      <c r="B397" s="217" t="s">
        <v>916</v>
      </c>
      <c r="C397" s="123" t="s">
        <v>512</v>
      </c>
      <c r="D397" s="218">
        <f>S397/Config!A$40</f>
        <v>0</v>
      </c>
      <c r="E397" s="219">
        <f>T397/Config!B$40</f>
        <v>0</v>
      </c>
      <c r="F397" s="219">
        <f>U397/Config!C$40</f>
        <v>0</v>
      </c>
      <c r="G397" s="219">
        <f>V397/Config!D$40</f>
        <v>0</v>
      </c>
      <c r="H397" s="219">
        <f>W397/Config!E$40</f>
        <v>0</v>
      </c>
      <c r="I397" s="220">
        <v>0</v>
      </c>
      <c r="J397" s="220">
        <v>0</v>
      </c>
      <c r="K397" s="220">
        <v>0</v>
      </c>
      <c r="L397" s="220">
        <v>0</v>
      </c>
      <c r="M397" s="220">
        <v>0</v>
      </c>
      <c r="N397" s="220">
        <v>0</v>
      </c>
      <c r="O397" s="220">
        <v>0</v>
      </c>
      <c r="P397" s="220">
        <v>3500000</v>
      </c>
      <c r="Q397" s="220">
        <v>7500000</v>
      </c>
      <c r="R397" s="221">
        <v>12000000</v>
      </c>
      <c r="S397" s="222">
        <v>0</v>
      </c>
      <c r="T397" s="223">
        <v>0</v>
      </c>
      <c r="U397" s="223">
        <v>0</v>
      </c>
      <c r="V397" s="223">
        <v>0</v>
      </c>
      <c r="W397" s="223">
        <v>0</v>
      </c>
      <c r="X397" s="224">
        <f>I397*Config!F$40</f>
        <v>0</v>
      </c>
      <c r="Y397" s="224">
        <f>J397*Config!G$40</f>
        <v>0</v>
      </c>
      <c r="Z397" s="224">
        <f>K397*Config!H$40</f>
        <v>0</v>
      </c>
      <c r="AA397" s="224">
        <f>L397*Config!I$40</f>
        <v>0</v>
      </c>
      <c r="AB397" s="224">
        <f>M397*Config!J$40</f>
        <v>0</v>
      </c>
      <c r="AC397" s="224">
        <f>N397*Config!K$40</f>
        <v>0</v>
      </c>
      <c r="AD397" s="224">
        <f>O397*Config!L$40</f>
        <v>0</v>
      </c>
      <c r="AE397" s="224">
        <f>P397*Config!M$40</f>
        <v>4264410.1412847117</v>
      </c>
      <c r="AF397" s="224">
        <f>Q397*Config!N$40</f>
        <v>9366472.2746074907</v>
      </c>
      <c r="AG397" s="225">
        <f>R397*Config!O$40</f>
        <v>15361014.530356284</v>
      </c>
      <c r="AH397" s="226">
        <f t="shared" si="44"/>
        <v>0</v>
      </c>
      <c r="AI397" s="220">
        <f t="shared" si="45"/>
        <v>23000000</v>
      </c>
      <c r="AJ397" s="224">
        <f t="shared" si="46"/>
        <v>0</v>
      </c>
      <c r="AK397" s="225">
        <f t="shared" si="47"/>
        <v>28991896.946248487</v>
      </c>
      <c r="AL397" s="227">
        <f>IF(OR(SUM(X397:AG397)&lt;&gt;0,A397="EH"),INDEX(CASH!$B:$B,MATCH(A397,CASH!$A:$A,0)),"")</f>
        <v>180</v>
      </c>
      <c r="AM397" s="122">
        <f>AL397*VLOOKUP(C397,Config!$A$3:$C$9,3,FALSE)</f>
        <v>2700</v>
      </c>
      <c r="AN397" s="228">
        <f t="shared" si="48"/>
        <v>0.66070548673632656</v>
      </c>
      <c r="AO397" s="122" t="str">
        <f>IF(ISERROR(VLOOKUP(A397,Config!$A$12:$A$32,1,FALSE)),LEFT(A397,2),"PRL")</f>
        <v>TS</v>
      </c>
      <c r="AP397" s="122" t="str">
        <f t="shared" si="49"/>
        <v>TS199s</v>
      </c>
      <c r="AQ397" s="163" t="s">
        <v>882</v>
      </c>
      <c r="AR397" s="229" t="s">
        <v>781</v>
      </c>
      <c r="AS397" s="367" t="str">
        <f>IF(ISERROR(VLOOKUP($A397,'RAB Cat Lookup'!$B$4:$E$351,2,FALSE))=TRUE,"Unallocated",VLOOKUP($A397,'RAB Cat Lookup'!$B$4:$E$351,2,FALSE))</f>
        <v>Std</v>
      </c>
      <c r="AT397" s="367" t="str">
        <f>IF(ISERROR(VLOOKUP($A397,'RAB Cat Lookup'!$B$4:$E$351,4,FALSE))=TRUE,"Unallocated",VLOOKUP($A397,'RAB Cat Lookup'!$B$4:$E$351,4,FALSE))</f>
        <v>Substations</v>
      </c>
      <c r="AU397" s="121" t="str">
        <f t="shared" si="50"/>
        <v/>
      </c>
    </row>
    <row r="398" spans="1:47" x14ac:dyDescent="0.25">
      <c r="A398" s="217" t="s">
        <v>93</v>
      </c>
      <c r="B398" s="217" t="s">
        <v>916</v>
      </c>
      <c r="C398" s="123" t="s">
        <v>778</v>
      </c>
      <c r="D398" s="218">
        <f>S398/Config!A$40</f>
        <v>0</v>
      </c>
      <c r="E398" s="219">
        <f>T398/Config!B$40</f>
        <v>0</v>
      </c>
      <c r="F398" s="219">
        <f>U398/Config!C$40</f>
        <v>0</v>
      </c>
      <c r="G398" s="219">
        <f>V398/Config!D$40</f>
        <v>0</v>
      </c>
      <c r="H398" s="219">
        <f>W398/Config!E$40</f>
        <v>0</v>
      </c>
      <c r="I398" s="220">
        <v>0</v>
      </c>
      <c r="J398" s="220">
        <v>0</v>
      </c>
      <c r="K398" s="220">
        <v>0</v>
      </c>
      <c r="L398" s="220">
        <v>0</v>
      </c>
      <c r="M398" s="220">
        <v>0</v>
      </c>
      <c r="N398" s="220">
        <v>0</v>
      </c>
      <c r="O398" s="220">
        <v>0</v>
      </c>
      <c r="P398" s="220">
        <v>500000</v>
      </c>
      <c r="Q398" s="220">
        <v>900000</v>
      </c>
      <c r="R398" s="221">
        <v>1500000</v>
      </c>
      <c r="S398" s="222">
        <v>0</v>
      </c>
      <c r="T398" s="223">
        <v>0</v>
      </c>
      <c r="U398" s="223">
        <v>0</v>
      </c>
      <c r="V398" s="223">
        <v>0</v>
      </c>
      <c r="W398" s="223">
        <v>0</v>
      </c>
      <c r="X398" s="224">
        <f>I398*Config!F$40</f>
        <v>0</v>
      </c>
      <c r="Y398" s="224">
        <f>J398*Config!G$40</f>
        <v>0</v>
      </c>
      <c r="Z398" s="224">
        <f>K398*Config!H$40</f>
        <v>0</v>
      </c>
      <c r="AA398" s="224">
        <f>L398*Config!I$40</f>
        <v>0</v>
      </c>
      <c r="AB398" s="224">
        <f>M398*Config!J$40</f>
        <v>0</v>
      </c>
      <c r="AC398" s="224">
        <f>N398*Config!K$40</f>
        <v>0</v>
      </c>
      <c r="AD398" s="224">
        <f>O398*Config!L$40</f>
        <v>0</v>
      </c>
      <c r="AE398" s="224">
        <f>P398*Config!M$40</f>
        <v>609201.44875495881</v>
      </c>
      <c r="AF398" s="224">
        <f>Q398*Config!N$40</f>
        <v>1123976.6729528988</v>
      </c>
      <c r="AG398" s="225">
        <f>R398*Config!O$40</f>
        <v>1920126.8162945355</v>
      </c>
      <c r="AH398" s="226">
        <f t="shared" si="44"/>
        <v>0</v>
      </c>
      <c r="AI398" s="220">
        <f t="shared" si="45"/>
        <v>2900000</v>
      </c>
      <c r="AJ398" s="224">
        <f t="shared" si="46"/>
        <v>0</v>
      </c>
      <c r="AK398" s="225">
        <f t="shared" si="47"/>
        <v>3653304.9380023931</v>
      </c>
      <c r="AL398" s="227">
        <f>IF(OR(SUM(X398:AG398)&lt;&gt;0,A398="EH"),INDEX(CASH!$B:$B,MATCH(A398,CASH!$A:$A,0)),"")</f>
        <v>180</v>
      </c>
      <c r="AM398" s="122">
        <f>AL398*VLOOKUP(C398,Config!$A$3:$C$9,3,FALSE)</f>
        <v>1800</v>
      </c>
      <c r="AN398" s="228">
        <f t="shared" si="48"/>
        <v>0.81856625251358184</v>
      </c>
      <c r="AO398" s="122" t="str">
        <f>IF(ISERROR(VLOOKUP(A398,Config!$A$12:$A$32,1,FALSE)),LEFT(A398,2),"PRL")</f>
        <v>TS</v>
      </c>
      <c r="AP398" s="122" t="str">
        <f t="shared" si="49"/>
        <v>TS199m</v>
      </c>
      <c r="AQ398" s="163" t="s">
        <v>882</v>
      </c>
      <c r="AR398" s="229" t="s">
        <v>781</v>
      </c>
      <c r="AS398" s="367" t="str">
        <f>IF(ISERROR(VLOOKUP($A398,'RAB Cat Lookup'!$B$4:$E$351,2,FALSE))=TRUE,"Unallocated",VLOOKUP($A398,'RAB Cat Lookup'!$B$4:$E$351,2,FALSE))</f>
        <v>Std</v>
      </c>
      <c r="AT398" s="367" t="str">
        <f>IF(ISERROR(VLOOKUP($A398,'RAB Cat Lookup'!$B$4:$E$351,4,FALSE))=TRUE,"Unallocated",VLOOKUP($A398,'RAB Cat Lookup'!$B$4:$E$351,4,FALSE))</f>
        <v>Substations</v>
      </c>
      <c r="AU398" s="121" t="str">
        <f t="shared" si="50"/>
        <v/>
      </c>
    </row>
    <row r="399" spans="1:47" x14ac:dyDescent="0.25">
      <c r="A399" s="217" t="s">
        <v>93</v>
      </c>
      <c r="B399" s="217" t="s">
        <v>916</v>
      </c>
      <c r="C399" s="123" t="s">
        <v>777</v>
      </c>
      <c r="D399" s="218">
        <f>S399/Config!A$40</f>
        <v>0</v>
      </c>
      <c r="E399" s="219">
        <f>T399/Config!B$40</f>
        <v>0</v>
      </c>
      <c r="F399" s="219">
        <f>U399/Config!C$40</f>
        <v>0</v>
      </c>
      <c r="G399" s="219">
        <f>V399/Config!D$40</f>
        <v>0</v>
      </c>
      <c r="H399" s="219">
        <f>W399/Config!E$40</f>
        <v>0</v>
      </c>
      <c r="I399" s="220">
        <v>0</v>
      </c>
      <c r="J399" s="220">
        <v>0</v>
      </c>
      <c r="K399" s="220">
        <v>0</v>
      </c>
      <c r="L399" s="220">
        <v>0</v>
      </c>
      <c r="M399" s="220">
        <v>0</v>
      </c>
      <c r="N399" s="220">
        <v>0</v>
      </c>
      <c r="O399" s="220">
        <v>0</v>
      </c>
      <c r="P399" s="220">
        <v>500000</v>
      </c>
      <c r="Q399" s="220">
        <v>900000</v>
      </c>
      <c r="R399" s="221">
        <v>1500000</v>
      </c>
      <c r="S399" s="222">
        <v>0</v>
      </c>
      <c r="T399" s="223">
        <v>0</v>
      </c>
      <c r="U399" s="223">
        <v>0</v>
      </c>
      <c r="V399" s="223">
        <v>0</v>
      </c>
      <c r="W399" s="223">
        <v>0</v>
      </c>
      <c r="X399" s="224">
        <f>I399*Config!F$40</f>
        <v>0</v>
      </c>
      <c r="Y399" s="224">
        <f>J399*Config!G$40</f>
        <v>0</v>
      </c>
      <c r="Z399" s="224">
        <f>K399*Config!H$40</f>
        <v>0</v>
      </c>
      <c r="AA399" s="224">
        <f>L399*Config!I$40</f>
        <v>0</v>
      </c>
      <c r="AB399" s="224">
        <f>M399*Config!J$40</f>
        <v>0</v>
      </c>
      <c r="AC399" s="224">
        <f>N399*Config!K$40</f>
        <v>0</v>
      </c>
      <c r="AD399" s="224">
        <f>O399*Config!L$40</f>
        <v>0</v>
      </c>
      <c r="AE399" s="224">
        <f>P399*Config!M$40</f>
        <v>609201.44875495881</v>
      </c>
      <c r="AF399" s="224">
        <f>Q399*Config!N$40</f>
        <v>1123976.6729528988</v>
      </c>
      <c r="AG399" s="225">
        <f>R399*Config!O$40</f>
        <v>1920126.8162945355</v>
      </c>
      <c r="AH399" s="226">
        <f t="shared" si="44"/>
        <v>0</v>
      </c>
      <c r="AI399" s="220">
        <f t="shared" si="45"/>
        <v>2900000</v>
      </c>
      <c r="AJ399" s="224">
        <f t="shared" si="46"/>
        <v>0</v>
      </c>
      <c r="AK399" s="225">
        <f t="shared" si="47"/>
        <v>3653304.9380023931</v>
      </c>
      <c r="AL399" s="227">
        <f>IF(OR(SUM(X399:AG399)&lt;&gt;0,A399="EH"),INDEX(CASH!$B:$B,MATCH(A399,CASH!$A:$A,0)),"")</f>
        <v>180</v>
      </c>
      <c r="AM399" s="122">
        <f>AL399*VLOOKUP(C399,Config!$A$3:$C$9,3,FALSE)</f>
        <v>900</v>
      </c>
      <c r="AN399" s="228">
        <f t="shared" si="48"/>
        <v>0.97413197299614496</v>
      </c>
      <c r="AO399" s="122" t="str">
        <f>IF(ISERROR(VLOOKUP(A399,Config!$A$12:$A$32,1,FALSE)),LEFT(A399,2),"PRL")</f>
        <v>TS</v>
      </c>
      <c r="AP399" s="122" t="str">
        <f t="shared" si="49"/>
        <v>TS199l</v>
      </c>
      <c r="AQ399" s="163" t="s">
        <v>882</v>
      </c>
      <c r="AR399" s="229" t="s">
        <v>781</v>
      </c>
      <c r="AS399" s="367" t="str">
        <f>IF(ISERROR(VLOOKUP($A399,'RAB Cat Lookup'!$B$4:$E$351,2,FALSE))=TRUE,"Unallocated",VLOOKUP($A399,'RAB Cat Lookup'!$B$4:$E$351,2,FALSE))</f>
        <v>Std</v>
      </c>
      <c r="AT399" s="367" t="str">
        <f>IF(ISERROR(VLOOKUP($A399,'RAB Cat Lookup'!$B$4:$E$351,4,FALSE))=TRUE,"Unallocated",VLOOKUP($A399,'RAB Cat Lookup'!$B$4:$E$351,4,FALSE))</f>
        <v>Substations</v>
      </c>
      <c r="AU399" s="121" t="str">
        <f t="shared" si="50"/>
        <v/>
      </c>
    </row>
    <row r="400" spans="1:47" x14ac:dyDescent="0.25">
      <c r="A400" s="217" t="s">
        <v>188</v>
      </c>
      <c r="B400" s="217" t="s">
        <v>217</v>
      </c>
      <c r="C400" s="123" t="s">
        <v>512</v>
      </c>
      <c r="D400" s="218">
        <f>S400/Config!A$40</f>
        <v>0</v>
      </c>
      <c r="E400" s="219">
        <f>T400/Config!B$40</f>
        <v>0</v>
      </c>
      <c r="F400" s="219">
        <f>U400/Config!C$40</f>
        <v>0</v>
      </c>
      <c r="G400" s="219">
        <f>V400/Config!D$40</f>
        <v>0</v>
      </c>
      <c r="H400" s="219">
        <f>W400/Config!E$40</f>
        <v>0</v>
      </c>
      <c r="I400" s="220">
        <v>1700000</v>
      </c>
      <c r="J400" s="220">
        <v>11600000</v>
      </c>
      <c r="K400" s="220">
        <v>7500000</v>
      </c>
      <c r="L400" s="220">
        <v>11000000</v>
      </c>
      <c r="M400" s="220">
        <v>11100000</v>
      </c>
      <c r="N400" s="220">
        <v>12700000</v>
      </c>
      <c r="O400" s="220">
        <v>12700000</v>
      </c>
      <c r="P400" s="220">
        <v>12700000</v>
      </c>
      <c r="Q400" s="220">
        <v>12700000</v>
      </c>
      <c r="R400" s="221">
        <v>12700000</v>
      </c>
      <c r="S400" s="222">
        <v>0</v>
      </c>
      <c r="T400" s="223">
        <v>0</v>
      </c>
      <c r="U400" s="223">
        <v>0</v>
      </c>
      <c r="V400" s="223">
        <v>0</v>
      </c>
      <c r="W400" s="223">
        <v>0</v>
      </c>
      <c r="X400" s="224">
        <f>I400*Config!F$40</f>
        <v>1742499.9999999998</v>
      </c>
      <c r="Y400" s="224">
        <f>J400*Config!G$40</f>
        <v>12187250</v>
      </c>
      <c r="Z400" s="224">
        <f>K400*Config!H$40</f>
        <v>8076679.6874999991</v>
      </c>
      <c r="AA400" s="224">
        <f>L400*Config!I$40</f>
        <v>12141941.796874998</v>
      </c>
      <c r="AB400" s="224">
        <f>M400*Config!J$40</f>
        <v>12558631.163085934</v>
      </c>
      <c r="AC400" s="224">
        <f>N400*Config!K$40</f>
        <v>14728106.411303705</v>
      </c>
      <c r="AD400" s="224">
        <f>O400*Config!L$40</f>
        <v>15096309.071586298</v>
      </c>
      <c r="AE400" s="224">
        <f>P400*Config!M$40</f>
        <v>15473716.798375955</v>
      </c>
      <c r="AF400" s="224">
        <f>Q400*Config!N$40</f>
        <v>15860559.718335351</v>
      </c>
      <c r="AG400" s="225">
        <f>R400*Config!O$40</f>
        <v>16257073.711293735</v>
      </c>
      <c r="AH400" s="226">
        <f t="shared" si="44"/>
        <v>42900000</v>
      </c>
      <c r="AI400" s="220">
        <f t="shared" si="45"/>
        <v>106400000</v>
      </c>
      <c r="AJ400" s="224">
        <f t="shared" si="46"/>
        <v>46707002.647460938</v>
      </c>
      <c r="AK400" s="225">
        <f t="shared" si="47"/>
        <v>124122768.35835597</v>
      </c>
      <c r="AL400" s="227">
        <f>IF(OR(SUM(X400:AG400)&lt;&gt;0,A400="EH"),INDEX(CASH!$B:$B,MATCH(A400,CASH!$A:$A,0)),"")</f>
        <v>340</v>
      </c>
      <c r="AM400" s="122">
        <f>AL400*VLOOKUP(C400,Config!$A$3:$C$9,3,FALSE)</f>
        <v>5100</v>
      </c>
      <c r="AN400" s="228">
        <f t="shared" si="48"/>
        <v>9.2277390047231442E-2</v>
      </c>
      <c r="AO400" s="122" t="str">
        <f>IF(ISERROR(VLOOKUP(A400,Config!$A$12:$A$32,1,FALSE)),LEFT(A400,2),"PRL")</f>
        <v>TS</v>
      </c>
      <c r="AP400" s="122" t="str">
        <f t="shared" si="49"/>
        <v>TS600s</v>
      </c>
      <c r="AQ400" s="163" t="s">
        <v>882</v>
      </c>
      <c r="AR400" s="229" t="s">
        <v>781</v>
      </c>
      <c r="AS400" s="367" t="str">
        <f>IF(ISERROR(VLOOKUP($A400,'RAB Cat Lookup'!$B$4:$E$351,2,FALSE))=TRUE,"Unallocated",VLOOKUP($A400,'RAB Cat Lookup'!$B$4:$E$351,2,FALSE))</f>
        <v>Std</v>
      </c>
      <c r="AT400" s="367" t="str">
        <f>IF(ISERROR(VLOOKUP($A400,'RAB Cat Lookup'!$B$4:$E$351,4,FALSE))=TRUE,"Unallocated",VLOOKUP($A400,'RAB Cat Lookup'!$B$4:$E$351,4,FALSE))</f>
        <v>Transformers</v>
      </c>
      <c r="AU400" s="121" t="str">
        <f t="shared" si="50"/>
        <v/>
      </c>
    </row>
    <row r="401" spans="1:47" x14ac:dyDescent="0.25">
      <c r="A401" s="217" t="s">
        <v>404</v>
      </c>
      <c r="B401" s="217" t="s">
        <v>603</v>
      </c>
      <c r="C401" s="123" t="s">
        <v>513</v>
      </c>
      <c r="D401" s="218">
        <f>S401/Config!A$40</f>
        <v>99498.99646014841</v>
      </c>
      <c r="E401" s="219">
        <f>T401/Config!B$40</f>
        <v>3041.2145073437491</v>
      </c>
      <c r="F401" s="219">
        <f>U401/Config!C$40</f>
        <v>-12.985724999999999</v>
      </c>
      <c r="G401" s="219">
        <f>V401/Config!D$40</f>
        <v>0</v>
      </c>
      <c r="H401" s="219">
        <f>W401/Config!E$40</f>
        <v>0</v>
      </c>
      <c r="I401" s="220">
        <v>0</v>
      </c>
      <c r="J401" s="220">
        <v>0</v>
      </c>
      <c r="K401" s="220">
        <v>0</v>
      </c>
      <c r="L401" s="220">
        <v>0</v>
      </c>
      <c r="M401" s="220">
        <v>0</v>
      </c>
      <c r="N401" s="220">
        <v>0</v>
      </c>
      <c r="O401" s="220">
        <v>0</v>
      </c>
      <c r="P401" s="220">
        <v>0</v>
      </c>
      <c r="Q401" s="220">
        <v>0</v>
      </c>
      <c r="R401" s="221">
        <v>0</v>
      </c>
      <c r="S401" s="222">
        <v>90141.18</v>
      </c>
      <c r="T401" s="223">
        <v>2824.0699999999997</v>
      </c>
      <c r="U401" s="223">
        <v>-12.36</v>
      </c>
      <c r="V401" s="223">
        <v>0</v>
      </c>
      <c r="W401" s="223">
        <v>0</v>
      </c>
      <c r="X401" s="224">
        <f>I401*Config!F$40</f>
        <v>0</v>
      </c>
      <c r="Y401" s="224">
        <f>J401*Config!G$40</f>
        <v>0</v>
      </c>
      <c r="Z401" s="224">
        <f>K401*Config!H$40</f>
        <v>0</v>
      </c>
      <c r="AA401" s="224">
        <f>L401*Config!I$40</f>
        <v>0</v>
      </c>
      <c r="AB401" s="224">
        <f>M401*Config!J$40</f>
        <v>0</v>
      </c>
      <c r="AC401" s="224">
        <f>N401*Config!K$40</f>
        <v>0</v>
      </c>
      <c r="AD401" s="224">
        <f>O401*Config!L$40</f>
        <v>0</v>
      </c>
      <c r="AE401" s="224">
        <f>P401*Config!M$40</f>
        <v>0</v>
      </c>
      <c r="AF401" s="224">
        <f>Q401*Config!N$40</f>
        <v>0</v>
      </c>
      <c r="AG401" s="225">
        <f>R401*Config!O$40</f>
        <v>0</v>
      </c>
      <c r="AH401" s="226">
        <f t="shared" si="44"/>
        <v>0</v>
      </c>
      <c r="AI401" s="220">
        <f t="shared" si="45"/>
        <v>0</v>
      </c>
      <c r="AJ401" s="224">
        <f t="shared" si="46"/>
        <v>0</v>
      </c>
      <c r="AK401" s="225">
        <f t="shared" si="47"/>
        <v>0</v>
      </c>
      <c r="AL401" s="227" t="str">
        <f>IF(OR(SUM(X401:AG401)&lt;&gt;0,A401="EH"),INDEX(CASH!$B:$B,MATCH(A401,CASH!$A:$A,0)),"")</f>
        <v/>
      </c>
      <c r="AM401" s="230">
        <v>4950</v>
      </c>
      <c r="AN401" s="228">
        <f t="shared" si="48"/>
        <v>0.12479849538211955</v>
      </c>
      <c r="AO401" s="122" t="str">
        <f>IF(ISERROR(VLOOKUP(A401,Config!$A$12:$A$32,1,FALSE)),LEFT(A401,2),"PRL")</f>
        <v>TS</v>
      </c>
      <c r="AP401" s="122" t="str">
        <f t="shared" si="49"/>
        <v>TS601</v>
      </c>
      <c r="AQ401" s="163" t="s">
        <v>882</v>
      </c>
      <c r="AR401" s="229" t="s">
        <v>781</v>
      </c>
      <c r="AS401" s="367" t="str">
        <f>IF(ISERROR(VLOOKUP($A401,'RAB Cat Lookup'!$B$4:$E$351,2,FALSE))=TRUE,"Unallocated",VLOOKUP($A401,'RAB Cat Lookup'!$B$4:$E$351,2,FALSE))</f>
        <v>Std</v>
      </c>
      <c r="AT401" s="367" t="str">
        <f>IF(ISERROR(VLOOKUP($A401,'RAB Cat Lookup'!$B$4:$E$351,4,FALSE))=TRUE,"Unallocated",VLOOKUP($A401,'RAB Cat Lookup'!$B$4:$E$351,4,FALSE))</f>
        <v>Transformers</v>
      </c>
      <c r="AU401" s="121" t="str">
        <f t="shared" si="50"/>
        <v/>
      </c>
    </row>
    <row r="402" spans="1:47" x14ac:dyDescent="0.25">
      <c r="A402" s="217" t="s">
        <v>385</v>
      </c>
      <c r="B402" s="217" t="s">
        <v>604</v>
      </c>
      <c r="C402" s="123" t="s">
        <v>513</v>
      </c>
      <c r="D402" s="218">
        <f>S402/Config!A$40</f>
        <v>721251.98403542954</v>
      </c>
      <c r="E402" s="219">
        <f>T402/Config!B$40</f>
        <v>47568.218847187491</v>
      </c>
      <c r="F402" s="219">
        <f>U402/Config!C$40</f>
        <v>0</v>
      </c>
      <c r="G402" s="219">
        <f>V402/Config!D$40</f>
        <v>0</v>
      </c>
      <c r="H402" s="219">
        <f>W402/Config!E$40</f>
        <v>0</v>
      </c>
      <c r="I402" s="220">
        <v>0</v>
      </c>
      <c r="J402" s="220">
        <v>0</v>
      </c>
      <c r="K402" s="220">
        <v>0</v>
      </c>
      <c r="L402" s="220">
        <v>0</v>
      </c>
      <c r="M402" s="220">
        <v>0</v>
      </c>
      <c r="N402" s="220">
        <v>0</v>
      </c>
      <c r="O402" s="220">
        <v>0</v>
      </c>
      <c r="P402" s="220">
        <v>0</v>
      </c>
      <c r="Q402" s="220">
        <v>0</v>
      </c>
      <c r="R402" s="221">
        <v>0</v>
      </c>
      <c r="S402" s="222">
        <v>653418.70000000007</v>
      </c>
      <c r="T402" s="223">
        <v>44171.82</v>
      </c>
      <c r="U402" s="223">
        <v>0</v>
      </c>
      <c r="V402" s="223">
        <v>0</v>
      </c>
      <c r="W402" s="223">
        <v>0</v>
      </c>
      <c r="X402" s="224">
        <f>I402*Config!F$40</f>
        <v>0</v>
      </c>
      <c r="Y402" s="224">
        <f>J402*Config!G$40</f>
        <v>0</v>
      </c>
      <c r="Z402" s="224">
        <f>K402*Config!H$40</f>
        <v>0</v>
      </c>
      <c r="AA402" s="224">
        <f>L402*Config!I$40</f>
        <v>0</v>
      </c>
      <c r="AB402" s="224">
        <f>M402*Config!J$40</f>
        <v>0</v>
      </c>
      <c r="AC402" s="224">
        <f>N402*Config!K$40</f>
        <v>0</v>
      </c>
      <c r="AD402" s="224">
        <f>O402*Config!L$40</f>
        <v>0</v>
      </c>
      <c r="AE402" s="224">
        <f>P402*Config!M$40</f>
        <v>0</v>
      </c>
      <c r="AF402" s="224">
        <f>Q402*Config!N$40</f>
        <v>0</v>
      </c>
      <c r="AG402" s="225">
        <f>R402*Config!O$40</f>
        <v>0</v>
      </c>
      <c r="AH402" s="226">
        <f t="shared" si="44"/>
        <v>0</v>
      </c>
      <c r="AI402" s="220">
        <f t="shared" si="45"/>
        <v>0</v>
      </c>
      <c r="AJ402" s="224">
        <f t="shared" si="46"/>
        <v>0</v>
      </c>
      <c r="AK402" s="225">
        <f t="shared" si="47"/>
        <v>0</v>
      </c>
      <c r="AL402" s="227" t="str">
        <f>IF(OR(SUM(X402:AG402)&lt;&gt;0,A402="EH"),INDEX(CASH!$B:$B,MATCH(A402,CASH!$A:$A,0)),"")</f>
        <v/>
      </c>
      <c r="AM402" s="230">
        <v>4950</v>
      </c>
      <c r="AN402" s="228">
        <f t="shared" si="48"/>
        <v>0.12479849538211955</v>
      </c>
      <c r="AO402" s="122" t="str">
        <f>IF(ISERROR(VLOOKUP(A402,Config!$A$12:$A$32,1,FALSE)),LEFT(A402,2),"PRL")</f>
        <v>TS</v>
      </c>
      <c r="AP402" s="122" t="str">
        <f t="shared" si="49"/>
        <v>TS602</v>
      </c>
      <c r="AQ402" s="163" t="s">
        <v>882</v>
      </c>
      <c r="AR402" s="229" t="s">
        <v>781</v>
      </c>
      <c r="AS402" s="367" t="str">
        <f>IF(ISERROR(VLOOKUP($A402,'RAB Cat Lookup'!$B$4:$E$351,2,FALSE))=TRUE,"Unallocated",VLOOKUP($A402,'RAB Cat Lookup'!$B$4:$E$351,2,FALSE))</f>
        <v>Std</v>
      </c>
      <c r="AT402" s="367" t="str">
        <f>IF(ISERROR(VLOOKUP($A402,'RAB Cat Lookup'!$B$4:$E$351,4,FALSE))=TRUE,"Unallocated",VLOOKUP($A402,'RAB Cat Lookup'!$B$4:$E$351,4,FALSE))</f>
        <v>Transformers</v>
      </c>
      <c r="AU402" s="121" t="str">
        <f t="shared" si="50"/>
        <v/>
      </c>
    </row>
    <row r="403" spans="1:47" x14ac:dyDescent="0.25">
      <c r="A403" s="217" t="s">
        <v>493</v>
      </c>
      <c r="B403" s="217" t="s">
        <v>605</v>
      </c>
      <c r="C403" s="123" t="s">
        <v>513</v>
      </c>
      <c r="D403" s="218">
        <f>S403/Config!A$40</f>
        <v>66467.693737675756</v>
      </c>
      <c r="E403" s="219">
        <f>T403/Config!B$40</f>
        <v>0</v>
      </c>
      <c r="F403" s="219">
        <f>U403/Config!C$40</f>
        <v>0</v>
      </c>
      <c r="G403" s="219">
        <f>V403/Config!D$40</f>
        <v>0</v>
      </c>
      <c r="H403" s="219">
        <f>W403/Config!E$40</f>
        <v>0</v>
      </c>
      <c r="I403" s="220">
        <v>0</v>
      </c>
      <c r="J403" s="220">
        <v>0</v>
      </c>
      <c r="K403" s="220">
        <v>0</v>
      </c>
      <c r="L403" s="220">
        <v>0</v>
      </c>
      <c r="M403" s="220">
        <v>0</v>
      </c>
      <c r="N403" s="220">
        <v>0</v>
      </c>
      <c r="O403" s="220">
        <v>0</v>
      </c>
      <c r="P403" s="220">
        <v>0</v>
      </c>
      <c r="Q403" s="220">
        <v>0</v>
      </c>
      <c r="R403" s="221">
        <v>0</v>
      </c>
      <c r="S403" s="222">
        <v>60216.45</v>
      </c>
      <c r="T403" s="223">
        <v>0</v>
      </c>
      <c r="U403" s="223">
        <v>0</v>
      </c>
      <c r="V403" s="223">
        <v>0</v>
      </c>
      <c r="W403" s="223">
        <v>0</v>
      </c>
      <c r="X403" s="224">
        <f>I403*Config!F$40</f>
        <v>0</v>
      </c>
      <c r="Y403" s="224">
        <f>J403*Config!G$40</f>
        <v>0</v>
      </c>
      <c r="Z403" s="224">
        <f>K403*Config!H$40</f>
        <v>0</v>
      </c>
      <c r="AA403" s="224">
        <f>L403*Config!I$40</f>
        <v>0</v>
      </c>
      <c r="AB403" s="224">
        <f>M403*Config!J$40</f>
        <v>0</v>
      </c>
      <c r="AC403" s="224">
        <f>N403*Config!K$40</f>
        <v>0</v>
      </c>
      <c r="AD403" s="224">
        <f>O403*Config!L$40</f>
        <v>0</v>
      </c>
      <c r="AE403" s="224">
        <f>P403*Config!M$40</f>
        <v>0</v>
      </c>
      <c r="AF403" s="224">
        <f>Q403*Config!N$40</f>
        <v>0</v>
      </c>
      <c r="AG403" s="225">
        <f>R403*Config!O$40</f>
        <v>0</v>
      </c>
      <c r="AH403" s="226">
        <f t="shared" si="44"/>
        <v>0</v>
      </c>
      <c r="AI403" s="220">
        <f t="shared" si="45"/>
        <v>0</v>
      </c>
      <c r="AJ403" s="224">
        <f t="shared" si="46"/>
        <v>0</v>
      </c>
      <c r="AK403" s="225">
        <f t="shared" si="47"/>
        <v>0</v>
      </c>
      <c r="AL403" s="227" t="str">
        <f>IF(OR(SUM(X403:AG403)&lt;&gt;0,A403="EH"),INDEX(CASH!$B:$B,MATCH(A403,CASH!$A:$A,0)),"")</f>
        <v/>
      </c>
      <c r="AM403" s="231">
        <v>4950</v>
      </c>
      <c r="AN403" s="228">
        <f t="shared" si="48"/>
        <v>0.12479849538211955</v>
      </c>
      <c r="AO403" s="122" t="str">
        <f>IF(ISERROR(VLOOKUP(A403,Config!$A$12:$A$32,1,FALSE)),LEFT(A403,2),"PRL")</f>
        <v>TS</v>
      </c>
      <c r="AP403" s="122" t="str">
        <f t="shared" si="49"/>
        <v>TS603</v>
      </c>
      <c r="AQ403" s="163" t="s">
        <v>882</v>
      </c>
      <c r="AR403" s="229" t="s">
        <v>781</v>
      </c>
      <c r="AS403" s="367" t="str">
        <f>IF(ISERROR(VLOOKUP($A403,'RAB Cat Lookup'!$B$4:$E$351,2,FALSE))=TRUE,"Unallocated",VLOOKUP($A403,'RAB Cat Lookup'!$B$4:$E$351,2,FALSE))</f>
        <v>Unallocated</v>
      </c>
      <c r="AT403" s="367" t="str">
        <f>IF(ISERROR(VLOOKUP($A403,'RAB Cat Lookup'!$B$4:$E$351,4,FALSE))=TRUE,"Unallocated",VLOOKUP($A403,'RAB Cat Lookup'!$B$4:$E$351,4,FALSE))</f>
        <v>Unallocated</v>
      </c>
      <c r="AU403" s="121" t="str">
        <f t="shared" si="50"/>
        <v/>
      </c>
    </row>
    <row r="404" spans="1:47" x14ac:dyDescent="0.25">
      <c r="A404" s="217" t="s">
        <v>390</v>
      </c>
      <c r="B404" s="217" t="s">
        <v>606</v>
      </c>
      <c r="C404" s="123" t="s">
        <v>513</v>
      </c>
      <c r="D404" s="218">
        <f>S404/Config!A$40</f>
        <v>566975.38982770289</v>
      </c>
      <c r="E404" s="219">
        <f>T404/Config!B$40</f>
        <v>73639.719340624986</v>
      </c>
      <c r="F404" s="219">
        <f>U404/Config!C$40</f>
        <v>0</v>
      </c>
      <c r="G404" s="219">
        <f>V404/Config!D$40</f>
        <v>0</v>
      </c>
      <c r="H404" s="219">
        <f>W404/Config!E$40</f>
        <v>0</v>
      </c>
      <c r="I404" s="220">
        <v>0</v>
      </c>
      <c r="J404" s="220">
        <v>0</v>
      </c>
      <c r="K404" s="220">
        <v>0</v>
      </c>
      <c r="L404" s="220">
        <v>0</v>
      </c>
      <c r="M404" s="220">
        <v>0</v>
      </c>
      <c r="N404" s="220">
        <v>0</v>
      </c>
      <c r="O404" s="220">
        <v>0</v>
      </c>
      <c r="P404" s="220">
        <v>0</v>
      </c>
      <c r="Q404" s="220">
        <v>0</v>
      </c>
      <c r="R404" s="221">
        <v>0</v>
      </c>
      <c r="S404" s="222">
        <v>513651.72</v>
      </c>
      <c r="T404" s="223">
        <v>68381.8</v>
      </c>
      <c r="U404" s="223">
        <v>0</v>
      </c>
      <c r="V404" s="223">
        <v>0</v>
      </c>
      <c r="W404" s="223">
        <v>0</v>
      </c>
      <c r="X404" s="224">
        <f>I404*Config!F$40</f>
        <v>0</v>
      </c>
      <c r="Y404" s="224">
        <f>J404*Config!G$40</f>
        <v>0</v>
      </c>
      <c r="Z404" s="224">
        <f>K404*Config!H$40</f>
        <v>0</v>
      </c>
      <c r="AA404" s="224">
        <f>L404*Config!I$40</f>
        <v>0</v>
      </c>
      <c r="AB404" s="224">
        <f>M404*Config!J$40</f>
        <v>0</v>
      </c>
      <c r="AC404" s="224">
        <f>N404*Config!K$40</f>
        <v>0</v>
      </c>
      <c r="AD404" s="224">
        <f>O404*Config!L$40</f>
        <v>0</v>
      </c>
      <c r="AE404" s="224">
        <f>P404*Config!M$40</f>
        <v>0</v>
      </c>
      <c r="AF404" s="224">
        <f>Q404*Config!N$40</f>
        <v>0</v>
      </c>
      <c r="AG404" s="225">
        <f>R404*Config!O$40</f>
        <v>0</v>
      </c>
      <c r="AH404" s="226">
        <f t="shared" si="44"/>
        <v>0</v>
      </c>
      <c r="AI404" s="220">
        <f t="shared" si="45"/>
        <v>0</v>
      </c>
      <c r="AJ404" s="224">
        <f t="shared" si="46"/>
        <v>0</v>
      </c>
      <c r="AK404" s="225">
        <f t="shared" si="47"/>
        <v>0</v>
      </c>
      <c r="AL404" s="227" t="str">
        <f>IF(OR(SUM(X404:AG404)&lt;&gt;0,A404="EH"),INDEX(CASH!$B:$B,MATCH(A404,CASH!$A:$A,0)),"")</f>
        <v/>
      </c>
      <c r="AM404" s="230">
        <v>4950</v>
      </c>
      <c r="AN404" s="228">
        <f t="shared" si="48"/>
        <v>0.12479849538211955</v>
      </c>
      <c r="AO404" s="122" t="str">
        <f>IF(ISERROR(VLOOKUP(A404,Config!$A$12:$A$32,1,FALSE)),LEFT(A404,2),"PRL")</f>
        <v>TS</v>
      </c>
      <c r="AP404" s="122" t="str">
        <f t="shared" si="49"/>
        <v>TS604</v>
      </c>
      <c r="AQ404" s="163" t="s">
        <v>882</v>
      </c>
      <c r="AR404" s="229" t="s">
        <v>781</v>
      </c>
      <c r="AS404" s="367" t="str">
        <f>IF(ISERROR(VLOOKUP($A404,'RAB Cat Lookup'!$B$4:$E$351,2,FALSE))=TRUE,"Unallocated",VLOOKUP($A404,'RAB Cat Lookup'!$B$4:$E$351,2,FALSE))</f>
        <v>Std</v>
      </c>
      <c r="AT404" s="367" t="str">
        <f>IF(ISERROR(VLOOKUP($A404,'RAB Cat Lookup'!$B$4:$E$351,4,FALSE))=TRUE,"Unallocated",VLOOKUP($A404,'RAB Cat Lookup'!$B$4:$E$351,4,FALSE))</f>
        <v>Transformers</v>
      </c>
      <c r="AU404" s="121" t="str">
        <f t="shared" si="50"/>
        <v/>
      </c>
    </row>
    <row r="405" spans="1:47" x14ac:dyDescent="0.25">
      <c r="A405" s="217" t="s">
        <v>383</v>
      </c>
      <c r="B405" s="217" t="s">
        <v>607</v>
      </c>
      <c r="C405" s="123" t="s">
        <v>513</v>
      </c>
      <c r="D405" s="218">
        <f>S405/Config!A$40</f>
        <v>872832.62563909357</v>
      </c>
      <c r="E405" s="219">
        <f>T405/Config!B$40</f>
        <v>67977.751501562481</v>
      </c>
      <c r="F405" s="219">
        <f>U405/Config!C$40</f>
        <v>0</v>
      </c>
      <c r="G405" s="219">
        <f>V405/Config!D$40</f>
        <v>0</v>
      </c>
      <c r="H405" s="219">
        <f>W405/Config!E$40</f>
        <v>0</v>
      </c>
      <c r="I405" s="220">
        <v>0</v>
      </c>
      <c r="J405" s="220">
        <v>0</v>
      </c>
      <c r="K405" s="220">
        <v>0</v>
      </c>
      <c r="L405" s="220">
        <v>0</v>
      </c>
      <c r="M405" s="220">
        <v>0</v>
      </c>
      <c r="N405" s="220">
        <v>0</v>
      </c>
      <c r="O405" s="220">
        <v>0</v>
      </c>
      <c r="P405" s="220">
        <v>0</v>
      </c>
      <c r="Q405" s="220">
        <v>0</v>
      </c>
      <c r="R405" s="221">
        <v>0</v>
      </c>
      <c r="S405" s="222">
        <v>790743.28</v>
      </c>
      <c r="T405" s="223">
        <v>63124.1</v>
      </c>
      <c r="U405" s="223">
        <v>0</v>
      </c>
      <c r="V405" s="223">
        <v>0</v>
      </c>
      <c r="W405" s="223">
        <v>0</v>
      </c>
      <c r="X405" s="224">
        <f>I405*Config!F$40</f>
        <v>0</v>
      </c>
      <c r="Y405" s="224">
        <f>J405*Config!G$40</f>
        <v>0</v>
      </c>
      <c r="Z405" s="224">
        <f>K405*Config!H$40</f>
        <v>0</v>
      </c>
      <c r="AA405" s="224">
        <f>L405*Config!I$40</f>
        <v>0</v>
      </c>
      <c r="AB405" s="224">
        <f>M405*Config!J$40</f>
        <v>0</v>
      </c>
      <c r="AC405" s="224">
        <f>N405*Config!K$40</f>
        <v>0</v>
      </c>
      <c r="AD405" s="224">
        <f>O405*Config!L$40</f>
        <v>0</v>
      </c>
      <c r="AE405" s="224">
        <f>P405*Config!M$40</f>
        <v>0</v>
      </c>
      <c r="AF405" s="224">
        <f>Q405*Config!N$40</f>
        <v>0</v>
      </c>
      <c r="AG405" s="225">
        <f>R405*Config!O$40</f>
        <v>0</v>
      </c>
      <c r="AH405" s="226">
        <f t="shared" si="44"/>
        <v>0</v>
      </c>
      <c r="AI405" s="220">
        <f t="shared" si="45"/>
        <v>0</v>
      </c>
      <c r="AJ405" s="224">
        <f t="shared" si="46"/>
        <v>0</v>
      </c>
      <c r="AK405" s="225">
        <f t="shared" si="47"/>
        <v>0</v>
      </c>
      <c r="AL405" s="227" t="str">
        <f>IF(OR(SUM(X405:AG405)&lt;&gt;0,A405="EH"),INDEX(CASH!$B:$B,MATCH(A405,CASH!$A:$A,0)),"")</f>
        <v/>
      </c>
      <c r="AM405" s="230">
        <v>4950</v>
      </c>
      <c r="AN405" s="228">
        <f t="shared" si="48"/>
        <v>0.12479849538211955</v>
      </c>
      <c r="AO405" s="122" t="str">
        <f>IF(ISERROR(VLOOKUP(A405,Config!$A$12:$A$32,1,FALSE)),LEFT(A405,2),"PRL")</f>
        <v>TS</v>
      </c>
      <c r="AP405" s="122" t="str">
        <f t="shared" si="49"/>
        <v>TS605</v>
      </c>
      <c r="AQ405" s="163" t="s">
        <v>882</v>
      </c>
      <c r="AR405" s="229" t="s">
        <v>781</v>
      </c>
      <c r="AS405" s="367" t="str">
        <f>IF(ISERROR(VLOOKUP($A405,'RAB Cat Lookup'!$B$4:$E$351,2,FALSE))=TRUE,"Unallocated",VLOOKUP($A405,'RAB Cat Lookup'!$B$4:$E$351,2,FALSE))</f>
        <v>Std</v>
      </c>
      <c r="AT405" s="367" t="str">
        <f>IF(ISERROR(VLOOKUP($A405,'RAB Cat Lookup'!$B$4:$E$351,4,FALSE))=TRUE,"Unallocated",VLOOKUP($A405,'RAB Cat Lookup'!$B$4:$E$351,4,FALSE))</f>
        <v>Substations</v>
      </c>
      <c r="AU405" s="121" t="str">
        <f t="shared" si="50"/>
        <v/>
      </c>
    </row>
    <row r="406" spans="1:47" x14ac:dyDescent="0.25">
      <c r="A406" s="217" t="s">
        <v>773</v>
      </c>
      <c r="B406" s="217" t="s">
        <v>774</v>
      </c>
      <c r="C406" s="123" t="s">
        <v>513</v>
      </c>
      <c r="D406" s="218">
        <f>S406/Config!A$40</f>
        <v>0</v>
      </c>
      <c r="E406" s="219">
        <f>T406/Config!B$40</f>
        <v>0</v>
      </c>
      <c r="F406" s="219">
        <f>U406/Config!C$40</f>
        <v>110597.12946250002</v>
      </c>
      <c r="G406" s="219">
        <f>V406/Config!D$40</f>
        <v>373474.47349999991</v>
      </c>
      <c r="H406" s="219">
        <f>W406/Config!E$40</f>
        <v>15251.65</v>
      </c>
      <c r="I406" s="220">
        <v>0</v>
      </c>
      <c r="J406" s="220">
        <v>0</v>
      </c>
      <c r="K406" s="220">
        <v>0</v>
      </c>
      <c r="L406" s="220">
        <v>0</v>
      </c>
      <c r="M406" s="220">
        <v>0</v>
      </c>
      <c r="N406" s="220">
        <v>0</v>
      </c>
      <c r="O406" s="220">
        <v>0</v>
      </c>
      <c r="P406" s="220">
        <v>0</v>
      </c>
      <c r="Q406" s="220">
        <v>0</v>
      </c>
      <c r="R406" s="221">
        <v>0</v>
      </c>
      <c r="S406" s="222">
        <v>0</v>
      </c>
      <c r="T406" s="223">
        <v>0</v>
      </c>
      <c r="U406" s="223">
        <v>105267.94000000002</v>
      </c>
      <c r="V406" s="223">
        <v>364365.33999999997</v>
      </c>
      <c r="W406" s="223">
        <v>15251.65</v>
      </c>
      <c r="X406" s="224">
        <f>I406*Config!F$40</f>
        <v>0</v>
      </c>
      <c r="Y406" s="224">
        <f>J406*Config!G$40</f>
        <v>0</v>
      </c>
      <c r="Z406" s="224">
        <f>K406*Config!H$40</f>
        <v>0</v>
      </c>
      <c r="AA406" s="224">
        <f>L406*Config!I$40</f>
        <v>0</v>
      </c>
      <c r="AB406" s="224">
        <f>M406*Config!J$40</f>
        <v>0</v>
      </c>
      <c r="AC406" s="224">
        <f>N406*Config!K$40</f>
        <v>0</v>
      </c>
      <c r="AD406" s="224">
        <f>O406*Config!L$40</f>
        <v>0</v>
      </c>
      <c r="AE406" s="224">
        <f>P406*Config!M$40</f>
        <v>0</v>
      </c>
      <c r="AF406" s="224">
        <f>Q406*Config!N$40</f>
        <v>0</v>
      </c>
      <c r="AG406" s="225">
        <f>R406*Config!O$40</f>
        <v>0</v>
      </c>
      <c r="AH406" s="226">
        <f t="shared" si="44"/>
        <v>0</v>
      </c>
      <c r="AI406" s="220">
        <f t="shared" si="45"/>
        <v>0</v>
      </c>
      <c r="AJ406" s="224">
        <f t="shared" si="46"/>
        <v>0</v>
      </c>
      <c r="AK406" s="225">
        <f t="shared" si="47"/>
        <v>0</v>
      </c>
      <c r="AL406" s="227" t="str">
        <f>IF(OR(SUM(X406:AG406)&lt;&gt;0,A406="EH"),INDEX(CASH!$B:$B,MATCH(A406,CASH!$A:$A,0)),"")</f>
        <v/>
      </c>
      <c r="AM406" s="230">
        <v>5100</v>
      </c>
      <c r="AN406" s="228">
        <f t="shared" si="48"/>
        <v>9.2277390047231442E-2</v>
      </c>
      <c r="AO406" s="122" t="str">
        <f>IF(ISERROR(VLOOKUP(A406,Config!$A$12:$A$32,1,FALSE)),LEFT(A406,2),"PRL")</f>
        <v>TS</v>
      </c>
      <c r="AP406" s="122" t="str">
        <f t="shared" si="49"/>
        <v>TS615</v>
      </c>
      <c r="AQ406" s="163" t="s">
        <v>882</v>
      </c>
      <c r="AR406" s="229" t="s">
        <v>781</v>
      </c>
      <c r="AS406" s="367" t="str">
        <f>IF(ISERROR(VLOOKUP($A406,'RAB Cat Lookup'!$B$4:$E$351,2,FALSE))=TRUE,"Unallocated",VLOOKUP($A406,'RAB Cat Lookup'!$B$4:$E$351,2,FALSE))</f>
        <v>Std</v>
      </c>
      <c r="AT406" s="367" t="str">
        <f>IF(ISERROR(VLOOKUP($A406,'RAB Cat Lookup'!$B$4:$E$351,4,FALSE))=TRUE,"Unallocated",VLOOKUP($A406,'RAB Cat Lookup'!$B$4:$E$351,4,FALSE))</f>
        <v>Transformers</v>
      </c>
      <c r="AU406" s="121" t="str">
        <f t="shared" si="50"/>
        <v/>
      </c>
    </row>
    <row r="407" spans="1:47" x14ac:dyDescent="0.25">
      <c r="A407" s="217" t="s">
        <v>818</v>
      </c>
      <c r="B407" s="217" t="s">
        <v>836</v>
      </c>
      <c r="C407" s="123" t="s">
        <v>513</v>
      </c>
      <c r="D407" s="218">
        <f>S407/Config!A$40</f>
        <v>0</v>
      </c>
      <c r="E407" s="219">
        <f>T407/Config!B$40</f>
        <v>0</v>
      </c>
      <c r="F407" s="219">
        <f>U407/Config!C$40</f>
        <v>0</v>
      </c>
      <c r="G407" s="219">
        <f>V407/Config!D$40</f>
        <v>1330940.0832499997</v>
      </c>
      <c r="H407" s="219">
        <f>W407/Config!E$40</f>
        <v>2660563</v>
      </c>
      <c r="I407" s="220">
        <v>332642</v>
      </c>
      <c r="J407" s="220">
        <v>0</v>
      </c>
      <c r="K407" s="220">
        <v>0</v>
      </c>
      <c r="L407" s="220">
        <v>0</v>
      </c>
      <c r="M407" s="220">
        <v>0</v>
      </c>
      <c r="N407" s="220">
        <v>0</v>
      </c>
      <c r="O407" s="220">
        <v>0</v>
      </c>
      <c r="P407" s="220">
        <v>0</v>
      </c>
      <c r="Q407" s="220">
        <v>0</v>
      </c>
      <c r="R407" s="221">
        <v>0</v>
      </c>
      <c r="S407" s="222">
        <v>0</v>
      </c>
      <c r="T407" s="223">
        <v>0</v>
      </c>
      <c r="U407" s="223">
        <v>0</v>
      </c>
      <c r="V407" s="223">
        <v>1298478.1299999999</v>
      </c>
      <c r="W407" s="223">
        <v>2660563</v>
      </c>
      <c r="X407" s="224">
        <f>I407*Config!F$40</f>
        <v>340958.05</v>
      </c>
      <c r="Y407" s="224">
        <f>J407*Config!G$40</f>
        <v>0</v>
      </c>
      <c r="Z407" s="224">
        <f>K407*Config!H$40</f>
        <v>0</v>
      </c>
      <c r="AA407" s="224">
        <f>L407*Config!I$40</f>
        <v>0</v>
      </c>
      <c r="AB407" s="224">
        <f>M407*Config!J$40</f>
        <v>0</v>
      </c>
      <c r="AC407" s="224">
        <f>N407*Config!K$40</f>
        <v>0</v>
      </c>
      <c r="AD407" s="224">
        <f>O407*Config!L$40</f>
        <v>0</v>
      </c>
      <c r="AE407" s="224">
        <f>P407*Config!M$40</f>
        <v>0</v>
      </c>
      <c r="AF407" s="224">
        <f>Q407*Config!N$40</f>
        <v>0</v>
      </c>
      <c r="AG407" s="225">
        <f>R407*Config!O$40</f>
        <v>0</v>
      </c>
      <c r="AH407" s="226">
        <f t="shared" si="44"/>
        <v>332642</v>
      </c>
      <c r="AI407" s="220">
        <f t="shared" si="45"/>
        <v>332642</v>
      </c>
      <c r="AJ407" s="224">
        <f t="shared" si="46"/>
        <v>340958.05</v>
      </c>
      <c r="AK407" s="225">
        <f t="shared" si="47"/>
        <v>340958.05</v>
      </c>
      <c r="AL407" s="227">
        <f>IF(OR(SUM(X407:AG407)&lt;&gt;0,A407="EH"),INDEX(CASH!$B:$B,MATCH(A407,CASH!$A:$A,0)),"")</f>
        <v>340</v>
      </c>
      <c r="AM407" s="122">
        <f>AL407*VLOOKUP(C407,Config!$A$3:$C$9,3,FALSE)</f>
        <v>5100</v>
      </c>
      <c r="AN407" s="228">
        <f t="shared" si="48"/>
        <v>9.2277390047231442E-2</v>
      </c>
      <c r="AO407" s="122" t="str">
        <f>IF(ISERROR(VLOOKUP(A407,Config!$A$12:$A$32,1,FALSE)),LEFT(A407,2),"PRL")</f>
        <v>TS</v>
      </c>
      <c r="AP407" s="122" t="str">
        <f t="shared" si="49"/>
        <v>TS616</v>
      </c>
      <c r="AQ407" s="163" t="s">
        <v>882</v>
      </c>
      <c r="AR407" s="229" t="s">
        <v>781</v>
      </c>
      <c r="AS407" s="367" t="str">
        <f>IF(ISERROR(VLOOKUP($A407,'RAB Cat Lookup'!$B$4:$E$351,2,FALSE))=TRUE,"Unallocated",VLOOKUP($A407,'RAB Cat Lookup'!$B$4:$E$351,2,FALSE))</f>
        <v>Std</v>
      </c>
      <c r="AT407" s="367" t="str">
        <f>IF(ISERROR(VLOOKUP($A407,'RAB Cat Lookup'!$B$4:$E$351,4,FALSE))=TRUE,"Unallocated",VLOOKUP($A407,'RAB Cat Lookup'!$B$4:$E$351,4,FALSE))</f>
        <v>Transformers</v>
      </c>
      <c r="AU407" s="121" t="str">
        <f t="shared" si="50"/>
        <v/>
      </c>
    </row>
    <row r="408" spans="1:47" x14ac:dyDescent="0.25">
      <c r="A408" s="217" t="s">
        <v>821</v>
      </c>
      <c r="B408" s="217" t="s">
        <v>839</v>
      </c>
      <c r="C408" s="123" t="s">
        <v>513</v>
      </c>
      <c r="D408" s="218">
        <f>S408/Config!A$40</f>
        <v>0</v>
      </c>
      <c r="E408" s="219">
        <f>T408/Config!B$40</f>
        <v>0</v>
      </c>
      <c r="F408" s="219">
        <f>U408/Config!C$40</f>
        <v>0</v>
      </c>
      <c r="G408" s="219">
        <f>V408/Config!D$40</f>
        <v>292312.288</v>
      </c>
      <c r="H408" s="219">
        <f>W408/Config!E$40</f>
        <v>2449406</v>
      </c>
      <c r="I408" s="220">
        <v>29268</v>
      </c>
      <c r="J408" s="220">
        <v>0</v>
      </c>
      <c r="K408" s="220">
        <v>0</v>
      </c>
      <c r="L408" s="220">
        <v>0</v>
      </c>
      <c r="M408" s="220">
        <v>0</v>
      </c>
      <c r="N408" s="220">
        <v>0</v>
      </c>
      <c r="O408" s="220">
        <v>0</v>
      </c>
      <c r="P408" s="220">
        <v>0</v>
      </c>
      <c r="Q408" s="220">
        <v>0</v>
      </c>
      <c r="R408" s="221">
        <v>0</v>
      </c>
      <c r="S408" s="222">
        <v>0</v>
      </c>
      <c r="T408" s="223">
        <v>0</v>
      </c>
      <c r="U408" s="223">
        <v>0</v>
      </c>
      <c r="V408" s="223">
        <v>285182.72000000003</v>
      </c>
      <c r="W408" s="223">
        <v>2449406</v>
      </c>
      <c r="X408" s="224">
        <f>I408*Config!F$40</f>
        <v>29999.699999999997</v>
      </c>
      <c r="Y408" s="224">
        <f>J408*Config!G$40</f>
        <v>0</v>
      </c>
      <c r="Z408" s="224">
        <f>K408*Config!H$40</f>
        <v>0</v>
      </c>
      <c r="AA408" s="224">
        <f>L408*Config!I$40</f>
        <v>0</v>
      </c>
      <c r="AB408" s="224">
        <f>M408*Config!J$40</f>
        <v>0</v>
      </c>
      <c r="AC408" s="224">
        <f>N408*Config!K$40</f>
        <v>0</v>
      </c>
      <c r="AD408" s="224">
        <f>O408*Config!L$40</f>
        <v>0</v>
      </c>
      <c r="AE408" s="224">
        <f>P408*Config!M$40</f>
        <v>0</v>
      </c>
      <c r="AF408" s="224">
        <f>Q408*Config!N$40</f>
        <v>0</v>
      </c>
      <c r="AG408" s="225">
        <f>R408*Config!O$40</f>
        <v>0</v>
      </c>
      <c r="AH408" s="226">
        <f t="shared" si="44"/>
        <v>29268</v>
      </c>
      <c r="AI408" s="220">
        <f t="shared" si="45"/>
        <v>29268</v>
      </c>
      <c r="AJ408" s="224">
        <f t="shared" si="46"/>
        <v>29999.699999999997</v>
      </c>
      <c r="AK408" s="225">
        <f t="shared" si="47"/>
        <v>29999.699999999997</v>
      </c>
      <c r="AL408" s="227">
        <f>IF(OR(SUM(X408:AG408)&lt;&gt;0,A408="EH"),INDEX(CASH!$B:$B,MATCH(A408,CASH!$A:$A,0)),"")</f>
        <v>340</v>
      </c>
      <c r="AM408" s="122">
        <f>AL408*VLOOKUP(C408,Config!$A$3:$C$9,3,FALSE)</f>
        <v>5100</v>
      </c>
      <c r="AN408" s="228">
        <f t="shared" si="48"/>
        <v>9.2277390047231442E-2</v>
      </c>
      <c r="AO408" s="122" t="str">
        <f>IF(ISERROR(VLOOKUP(A408,Config!$A$12:$A$32,1,FALSE)),LEFT(A408,2),"PRL")</f>
        <v>TS</v>
      </c>
      <c r="AP408" s="122" t="str">
        <f t="shared" si="49"/>
        <v>TS617</v>
      </c>
      <c r="AQ408" s="163" t="s">
        <v>882</v>
      </c>
      <c r="AR408" s="229" t="s">
        <v>781</v>
      </c>
      <c r="AS408" s="367" t="str">
        <f>IF(ISERROR(VLOOKUP($A408,'RAB Cat Lookup'!$B$4:$E$351,2,FALSE))=TRUE,"Unallocated",VLOOKUP($A408,'RAB Cat Lookup'!$B$4:$E$351,2,FALSE))</f>
        <v>Std</v>
      </c>
      <c r="AT408" s="367" t="str">
        <f>IF(ISERROR(VLOOKUP($A408,'RAB Cat Lookup'!$B$4:$E$351,4,FALSE))=TRUE,"Unallocated",VLOOKUP($A408,'RAB Cat Lookup'!$B$4:$E$351,4,FALSE))</f>
        <v>Transformers</v>
      </c>
      <c r="AU408" s="121" t="str">
        <f t="shared" si="50"/>
        <v/>
      </c>
    </row>
    <row r="409" spans="1:47" x14ac:dyDescent="0.25">
      <c r="A409" s="217" t="s">
        <v>822</v>
      </c>
      <c r="B409" s="217" t="s">
        <v>840</v>
      </c>
      <c r="C409" s="123" t="s">
        <v>513</v>
      </c>
      <c r="D409" s="218">
        <f>S409/Config!A$40</f>
        <v>0</v>
      </c>
      <c r="E409" s="219">
        <f>T409/Config!B$40</f>
        <v>0</v>
      </c>
      <c r="F409" s="219">
        <f>U409/Config!C$40</f>
        <v>0</v>
      </c>
      <c r="G409" s="219">
        <f>V409/Config!D$40</f>
        <v>400093.15974999993</v>
      </c>
      <c r="H409" s="219">
        <f>W409/Config!E$40</f>
        <v>1248155.45</v>
      </c>
      <c r="I409" s="220">
        <v>1577261</v>
      </c>
      <c r="J409" s="220">
        <v>0</v>
      </c>
      <c r="K409" s="220">
        <v>0</v>
      </c>
      <c r="L409" s="220">
        <v>0</v>
      </c>
      <c r="M409" s="220">
        <v>0</v>
      </c>
      <c r="N409" s="220">
        <v>0</v>
      </c>
      <c r="O409" s="220">
        <v>0</v>
      </c>
      <c r="P409" s="220">
        <v>0</v>
      </c>
      <c r="Q409" s="220">
        <v>0</v>
      </c>
      <c r="R409" s="221">
        <v>0</v>
      </c>
      <c r="S409" s="222">
        <v>0</v>
      </c>
      <c r="T409" s="223">
        <v>0</v>
      </c>
      <c r="U409" s="223">
        <v>0</v>
      </c>
      <c r="V409" s="223">
        <v>390334.79</v>
      </c>
      <c r="W409" s="223">
        <v>1248155.45</v>
      </c>
      <c r="X409" s="224">
        <f>I409*Config!F$40</f>
        <v>1616692.5249999999</v>
      </c>
      <c r="Y409" s="224">
        <f>J409*Config!G$40</f>
        <v>0</v>
      </c>
      <c r="Z409" s="224">
        <f>K409*Config!H$40</f>
        <v>0</v>
      </c>
      <c r="AA409" s="224">
        <f>L409*Config!I$40</f>
        <v>0</v>
      </c>
      <c r="AB409" s="224">
        <f>M409*Config!J$40</f>
        <v>0</v>
      </c>
      <c r="AC409" s="224">
        <f>N409*Config!K$40</f>
        <v>0</v>
      </c>
      <c r="AD409" s="224">
        <f>O409*Config!L$40</f>
        <v>0</v>
      </c>
      <c r="AE409" s="224">
        <f>P409*Config!M$40</f>
        <v>0</v>
      </c>
      <c r="AF409" s="224">
        <f>Q409*Config!N$40</f>
        <v>0</v>
      </c>
      <c r="AG409" s="225">
        <f>R409*Config!O$40</f>
        <v>0</v>
      </c>
      <c r="AH409" s="226">
        <f t="shared" si="44"/>
        <v>1577261</v>
      </c>
      <c r="AI409" s="220">
        <f t="shared" si="45"/>
        <v>1577261</v>
      </c>
      <c r="AJ409" s="224">
        <f t="shared" si="46"/>
        <v>1616692.5249999999</v>
      </c>
      <c r="AK409" s="225">
        <f t="shared" si="47"/>
        <v>1616692.5249999999</v>
      </c>
      <c r="AL409" s="227">
        <f>IF(OR(SUM(X409:AG409)&lt;&gt;0,A409="EH"),INDEX(CASH!$B:$B,MATCH(A409,CASH!$A:$A,0)),"")</f>
        <v>340</v>
      </c>
      <c r="AM409" s="122">
        <f>AL409*VLOOKUP(C409,Config!$A$3:$C$9,3,FALSE)</f>
        <v>5100</v>
      </c>
      <c r="AN409" s="228">
        <f t="shared" si="48"/>
        <v>9.2277390047231442E-2</v>
      </c>
      <c r="AO409" s="122" t="str">
        <f>IF(ISERROR(VLOOKUP(A409,Config!$A$12:$A$32,1,FALSE)),LEFT(A409,2),"PRL")</f>
        <v>TS</v>
      </c>
      <c r="AP409" s="122" t="str">
        <f t="shared" si="49"/>
        <v>TS618</v>
      </c>
      <c r="AQ409" s="163" t="s">
        <v>882</v>
      </c>
      <c r="AR409" s="229" t="s">
        <v>781</v>
      </c>
      <c r="AS409" s="367" t="str">
        <f>IF(ISERROR(VLOOKUP($A409,'RAB Cat Lookup'!$B$4:$E$351,2,FALSE))=TRUE,"Unallocated",VLOOKUP($A409,'RAB Cat Lookup'!$B$4:$E$351,2,FALSE))</f>
        <v>Std</v>
      </c>
      <c r="AT409" s="367" t="str">
        <f>IF(ISERROR(VLOOKUP($A409,'RAB Cat Lookup'!$B$4:$E$351,4,FALSE))=TRUE,"Unallocated",VLOOKUP($A409,'RAB Cat Lookup'!$B$4:$E$351,4,FALSE))</f>
        <v>Transformers</v>
      </c>
      <c r="AU409" s="121" t="str">
        <f t="shared" si="50"/>
        <v/>
      </c>
    </row>
    <row r="410" spans="1:47" x14ac:dyDescent="0.25">
      <c r="A410" s="217" t="s">
        <v>819</v>
      </c>
      <c r="B410" s="217" t="s">
        <v>837</v>
      </c>
      <c r="C410" s="123" t="s">
        <v>513</v>
      </c>
      <c r="D410" s="218">
        <f>S410/Config!A$40</f>
        <v>0</v>
      </c>
      <c r="E410" s="219">
        <f>T410/Config!B$40</f>
        <v>0</v>
      </c>
      <c r="F410" s="219">
        <f>U410/Config!C$40</f>
        <v>0</v>
      </c>
      <c r="G410" s="219">
        <f>V410/Config!D$40</f>
        <v>26522.602750000002</v>
      </c>
      <c r="H410" s="219">
        <f>W410/Config!E$40</f>
        <v>375000</v>
      </c>
      <c r="I410" s="220">
        <v>0</v>
      </c>
      <c r="J410" s="220">
        <v>0</v>
      </c>
      <c r="K410" s="220">
        <v>0</v>
      </c>
      <c r="L410" s="220">
        <v>0</v>
      </c>
      <c r="M410" s="220">
        <v>0</v>
      </c>
      <c r="N410" s="220">
        <v>0</v>
      </c>
      <c r="O410" s="220">
        <v>0</v>
      </c>
      <c r="P410" s="220">
        <v>0</v>
      </c>
      <c r="Q410" s="220">
        <v>0</v>
      </c>
      <c r="R410" s="221">
        <v>0</v>
      </c>
      <c r="S410" s="222">
        <v>0</v>
      </c>
      <c r="T410" s="223">
        <v>0</v>
      </c>
      <c r="U410" s="223">
        <v>0</v>
      </c>
      <c r="V410" s="223">
        <v>25875.710000000003</v>
      </c>
      <c r="W410" s="223">
        <v>375000</v>
      </c>
      <c r="X410" s="224">
        <f>I410*Config!F$40</f>
        <v>0</v>
      </c>
      <c r="Y410" s="224">
        <f>J410*Config!G$40</f>
        <v>0</v>
      </c>
      <c r="Z410" s="224">
        <f>K410*Config!H$40</f>
        <v>0</v>
      </c>
      <c r="AA410" s="224">
        <f>L410*Config!I$40</f>
        <v>0</v>
      </c>
      <c r="AB410" s="224">
        <f>M410*Config!J$40</f>
        <v>0</v>
      </c>
      <c r="AC410" s="224">
        <f>N410*Config!K$40</f>
        <v>0</v>
      </c>
      <c r="AD410" s="224">
        <f>O410*Config!L$40</f>
        <v>0</v>
      </c>
      <c r="AE410" s="224">
        <f>P410*Config!M$40</f>
        <v>0</v>
      </c>
      <c r="AF410" s="224">
        <f>Q410*Config!N$40</f>
        <v>0</v>
      </c>
      <c r="AG410" s="225">
        <f>R410*Config!O$40</f>
        <v>0</v>
      </c>
      <c r="AH410" s="226">
        <f t="shared" si="44"/>
        <v>0</v>
      </c>
      <c r="AI410" s="220">
        <f t="shared" si="45"/>
        <v>0</v>
      </c>
      <c r="AJ410" s="224">
        <f t="shared" si="46"/>
        <v>0</v>
      </c>
      <c r="AK410" s="225">
        <f t="shared" si="47"/>
        <v>0</v>
      </c>
      <c r="AL410" s="227" t="str">
        <f>IF(OR(SUM(X410:AG410)&lt;&gt;0,A410="EH"),INDEX(CASH!$B:$B,MATCH(A410,CASH!$A:$A,0)),"")</f>
        <v/>
      </c>
      <c r="AM410" s="230">
        <v>5100</v>
      </c>
      <c r="AN410" s="228">
        <f t="shared" si="48"/>
        <v>9.2277390047231442E-2</v>
      </c>
      <c r="AO410" s="122" t="str">
        <f>IF(ISERROR(VLOOKUP(A410,Config!$A$12:$A$32,1,FALSE)),LEFT(A410,2),"PRL")</f>
        <v>TS</v>
      </c>
      <c r="AP410" s="122" t="str">
        <f t="shared" si="49"/>
        <v>TS619</v>
      </c>
      <c r="AQ410" s="163" t="s">
        <v>882</v>
      </c>
      <c r="AR410" s="229" t="s">
        <v>781</v>
      </c>
      <c r="AS410" s="367" t="str">
        <f>IF(ISERROR(VLOOKUP($A410,'RAB Cat Lookup'!$B$4:$E$351,2,FALSE))=TRUE,"Unallocated",VLOOKUP($A410,'RAB Cat Lookup'!$B$4:$E$351,2,FALSE))</f>
        <v>Std</v>
      </c>
      <c r="AT410" s="367" t="str">
        <f>IF(ISERROR(VLOOKUP($A410,'RAB Cat Lookup'!$B$4:$E$351,4,FALSE))=TRUE,"Unallocated",VLOOKUP($A410,'RAB Cat Lookup'!$B$4:$E$351,4,FALSE))</f>
        <v>Transformers</v>
      </c>
      <c r="AU410" s="121" t="str">
        <f t="shared" si="50"/>
        <v/>
      </c>
    </row>
    <row r="411" spans="1:47" x14ac:dyDescent="0.25">
      <c r="A411" s="217" t="s">
        <v>1084</v>
      </c>
      <c r="B411" s="217" t="s">
        <v>1088</v>
      </c>
      <c r="C411" s="123" t="s">
        <v>513</v>
      </c>
      <c r="D411" s="218">
        <f>S411/Config!A$40</f>
        <v>0</v>
      </c>
      <c r="E411" s="219">
        <f>T411/Config!B$40</f>
        <v>0</v>
      </c>
      <c r="F411" s="219">
        <f>U411/Config!C$40</f>
        <v>0</v>
      </c>
      <c r="G411" s="219">
        <f>V411/Config!D$40</f>
        <v>4993.1439999999993</v>
      </c>
      <c r="H411" s="219">
        <f>W411/Config!E$40</f>
        <v>662422.99999999988</v>
      </c>
      <c r="I411" s="220">
        <v>1080563</v>
      </c>
      <c r="J411" s="220">
        <v>0</v>
      </c>
      <c r="K411" s="220">
        <v>0</v>
      </c>
      <c r="L411" s="220">
        <v>0</v>
      </c>
      <c r="M411" s="220">
        <v>0</v>
      </c>
      <c r="N411" s="220">
        <v>0</v>
      </c>
      <c r="O411" s="220">
        <v>0</v>
      </c>
      <c r="P411" s="220">
        <v>0</v>
      </c>
      <c r="Q411" s="220">
        <v>0</v>
      </c>
      <c r="R411" s="221">
        <v>0</v>
      </c>
      <c r="S411" s="222">
        <v>0</v>
      </c>
      <c r="T411" s="223">
        <v>0</v>
      </c>
      <c r="U411" s="223">
        <v>0</v>
      </c>
      <c r="V411" s="223">
        <v>4871.3599999999997</v>
      </c>
      <c r="W411" s="223">
        <v>662422.99999999988</v>
      </c>
      <c r="X411" s="224">
        <f>I411*Config!F$40</f>
        <v>1107577.075</v>
      </c>
      <c r="Y411" s="224">
        <f>J411*Config!G$40</f>
        <v>0</v>
      </c>
      <c r="Z411" s="224">
        <f>K411*Config!H$40</f>
        <v>0</v>
      </c>
      <c r="AA411" s="224">
        <f>L411*Config!I$40</f>
        <v>0</v>
      </c>
      <c r="AB411" s="224">
        <f>M411*Config!J$40</f>
        <v>0</v>
      </c>
      <c r="AC411" s="224">
        <f>N411*Config!K$40</f>
        <v>0</v>
      </c>
      <c r="AD411" s="224">
        <f>O411*Config!L$40</f>
        <v>0</v>
      </c>
      <c r="AE411" s="224">
        <f>P411*Config!M$40</f>
        <v>0</v>
      </c>
      <c r="AF411" s="224">
        <f>Q411*Config!N$40</f>
        <v>0</v>
      </c>
      <c r="AG411" s="225">
        <f>R411*Config!O$40</f>
        <v>0</v>
      </c>
      <c r="AH411" s="226">
        <f t="shared" si="44"/>
        <v>1080563</v>
      </c>
      <c r="AI411" s="220">
        <f t="shared" si="45"/>
        <v>1080563</v>
      </c>
      <c r="AJ411" s="224">
        <f t="shared" si="46"/>
        <v>1107577.075</v>
      </c>
      <c r="AK411" s="225">
        <f t="shared" si="47"/>
        <v>1107577.075</v>
      </c>
      <c r="AL411" s="227">
        <f>IF(OR(SUM(X411:AG411)&lt;&gt;0,A411="EH"),INDEX(CASH!$B:$B,MATCH(A411,CASH!$A:$A,0)),"")</f>
        <v>340</v>
      </c>
      <c r="AM411" s="231">
        <v>4950</v>
      </c>
      <c r="AN411" s="228">
        <f t="shared" si="48"/>
        <v>0.12479849538211955</v>
      </c>
      <c r="AO411" s="122" t="str">
        <f>IF(ISERROR(VLOOKUP(A411,Config!$A$12:$A$32,1,FALSE)),LEFT(A411,2),"PRL")</f>
        <v>TS</v>
      </c>
      <c r="AP411" s="122" t="str">
        <f t="shared" si="49"/>
        <v>TS620</v>
      </c>
      <c r="AQ411" s="163" t="s">
        <v>882</v>
      </c>
      <c r="AR411" s="229" t="s">
        <v>781</v>
      </c>
      <c r="AS411" s="367" t="str">
        <f>IF(ISERROR(VLOOKUP($A411,'RAB Cat Lookup'!$B$4:$E$351,2,FALSE))=TRUE,"Unallocated",VLOOKUP($A411,'RAB Cat Lookup'!$B$4:$E$351,2,FALSE))</f>
        <v>Std</v>
      </c>
      <c r="AT411" s="367" t="str">
        <f>IF(ISERROR(VLOOKUP($A411,'RAB Cat Lookup'!$B$4:$E$351,4,FALSE))=TRUE,"Unallocated",VLOOKUP($A411,'RAB Cat Lookup'!$B$4:$E$351,4,FALSE))</f>
        <v>Transformers</v>
      </c>
      <c r="AU411" s="121" t="str">
        <f t="shared" si="50"/>
        <v/>
      </c>
    </row>
    <row r="412" spans="1:47" x14ac:dyDescent="0.25">
      <c r="A412" s="217" t="s">
        <v>885</v>
      </c>
      <c r="B412" s="217" t="s">
        <v>890</v>
      </c>
      <c r="C412" s="123" t="s">
        <v>512</v>
      </c>
      <c r="D412" s="218">
        <f>S412/Config!A$40</f>
        <v>0</v>
      </c>
      <c r="E412" s="219">
        <f>T412/Config!B$40</f>
        <v>0</v>
      </c>
      <c r="F412" s="219">
        <f>U412/Config!C$40</f>
        <v>0</v>
      </c>
      <c r="G412" s="219">
        <f>V412/Config!D$40</f>
        <v>0</v>
      </c>
      <c r="H412" s="219">
        <f>W412/Config!E$40</f>
        <v>0</v>
      </c>
      <c r="I412" s="220">
        <v>0</v>
      </c>
      <c r="J412" s="220">
        <v>4000000</v>
      </c>
      <c r="K412" s="220">
        <v>4000000</v>
      </c>
      <c r="L412" s="220">
        <v>4000000</v>
      </c>
      <c r="M412" s="220">
        <v>4000000</v>
      </c>
      <c r="N412" s="220">
        <v>4000000</v>
      </c>
      <c r="O412" s="220">
        <v>4000000</v>
      </c>
      <c r="P412" s="220">
        <v>4000000</v>
      </c>
      <c r="Q412" s="220">
        <v>4000000</v>
      </c>
      <c r="R412" s="221">
        <v>4000000</v>
      </c>
      <c r="S412" s="222">
        <v>0</v>
      </c>
      <c r="T412" s="223">
        <v>0</v>
      </c>
      <c r="U412" s="223">
        <v>0</v>
      </c>
      <c r="V412" s="223">
        <v>0</v>
      </c>
      <c r="W412" s="223">
        <v>0</v>
      </c>
      <c r="X412" s="224">
        <f>I412*Config!F$40</f>
        <v>0</v>
      </c>
      <c r="Y412" s="224">
        <f>J412*Config!G$40</f>
        <v>4202500</v>
      </c>
      <c r="Z412" s="224">
        <f>K412*Config!H$40</f>
        <v>4307562.4999999991</v>
      </c>
      <c r="AA412" s="224">
        <f>L412*Config!I$40</f>
        <v>4415251.5624999991</v>
      </c>
      <c r="AB412" s="224">
        <f>M412*Config!J$40</f>
        <v>4525632.8515624991</v>
      </c>
      <c r="AC412" s="224">
        <f>N412*Config!K$40</f>
        <v>4638773.6728515606</v>
      </c>
      <c r="AD412" s="224">
        <f>O412*Config!L$40</f>
        <v>4754743.0146728503</v>
      </c>
      <c r="AE412" s="224">
        <f>P412*Config!M$40</f>
        <v>4873611.5900396705</v>
      </c>
      <c r="AF412" s="224">
        <f>Q412*Config!N$40</f>
        <v>4995451.8797906619</v>
      </c>
      <c r="AG412" s="225">
        <f>R412*Config!O$40</f>
        <v>5120338.1767854281</v>
      </c>
      <c r="AH412" s="226">
        <f t="shared" si="44"/>
        <v>16000000</v>
      </c>
      <c r="AI412" s="220">
        <f t="shared" si="45"/>
        <v>36000000</v>
      </c>
      <c r="AJ412" s="224">
        <f t="shared" si="46"/>
        <v>17450946.9140625</v>
      </c>
      <c r="AK412" s="225">
        <f t="shared" si="47"/>
        <v>41833865.248202667</v>
      </c>
      <c r="AL412" s="227">
        <f>IF(OR(SUM(X412:AG412)&lt;&gt;0,A412="EH"),INDEX(CASH!$B:$B,MATCH(A412,CASH!$A:$A,0)),"")</f>
        <v>290</v>
      </c>
      <c r="AM412" s="122">
        <f>AL412*VLOOKUP(C412,Config!$A$3:$C$9,3,FALSE)</f>
        <v>4350</v>
      </c>
      <c r="AN412" s="228">
        <f t="shared" si="48"/>
        <v>0.29112893964849867</v>
      </c>
      <c r="AO412" s="122" t="str">
        <f>IF(ISERROR(VLOOKUP(A412,Config!$A$12:$A$32,1,FALSE)),LEFT(A412,2),"PRL")</f>
        <v>TS</v>
      </c>
      <c r="AP412" s="122" t="str">
        <f t="shared" si="49"/>
        <v>TS700s</v>
      </c>
      <c r="AQ412" s="163" t="s">
        <v>882</v>
      </c>
      <c r="AR412" s="229" t="s">
        <v>781</v>
      </c>
      <c r="AS412" s="367" t="str">
        <f>IF(ISERROR(VLOOKUP($A412,'RAB Cat Lookup'!$B$4:$E$351,2,FALSE))=TRUE,"Unallocated",VLOOKUP($A412,'RAB Cat Lookup'!$B$4:$E$351,2,FALSE))</f>
        <v>Std</v>
      </c>
      <c r="AT412" s="367" t="str">
        <f>IF(ISERROR(VLOOKUP($A412,'RAB Cat Lookup'!$B$4:$E$351,4,FALSE))=TRUE,"Unallocated",VLOOKUP($A412,'RAB Cat Lookup'!$B$4:$E$351,4,FALSE))</f>
        <v>Substations</v>
      </c>
      <c r="AU412" s="121" t="str">
        <f t="shared" si="50"/>
        <v/>
      </c>
    </row>
    <row r="413" spans="1:47" x14ac:dyDescent="0.25">
      <c r="A413" s="217" t="s">
        <v>885</v>
      </c>
      <c r="B413" s="217" t="s">
        <v>890</v>
      </c>
      <c r="C413" s="123" t="s">
        <v>778</v>
      </c>
      <c r="D413" s="218">
        <f>S413/Config!A$40</f>
        <v>0</v>
      </c>
      <c r="E413" s="219">
        <f>T413/Config!B$40</f>
        <v>0</v>
      </c>
      <c r="F413" s="219">
        <f>U413/Config!C$40</f>
        <v>0</v>
      </c>
      <c r="G413" s="219">
        <f>V413/Config!D$40</f>
        <v>0</v>
      </c>
      <c r="H413" s="219">
        <f>W413/Config!E$40</f>
        <v>0</v>
      </c>
      <c r="I413" s="220">
        <v>0</v>
      </c>
      <c r="J413" s="220">
        <v>0</v>
      </c>
      <c r="K413" s="220">
        <v>0</v>
      </c>
      <c r="L413" s="220">
        <v>4000000</v>
      </c>
      <c r="M413" s="220">
        <v>8000000</v>
      </c>
      <c r="N413" s="220">
        <v>0</v>
      </c>
      <c r="O413" s="220">
        <v>0</v>
      </c>
      <c r="P413" s="220">
        <v>0</v>
      </c>
      <c r="Q413" s="220">
        <v>0</v>
      </c>
      <c r="R413" s="221">
        <v>0</v>
      </c>
      <c r="S413" s="222">
        <v>0</v>
      </c>
      <c r="T413" s="223">
        <v>0</v>
      </c>
      <c r="U413" s="223">
        <v>0</v>
      </c>
      <c r="V413" s="223">
        <v>0</v>
      </c>
      <c r="W413" s="223">
        <v>0</v>
      </c>
      <c r="X413" s="224">
        <f>I413*Config!F$40</f>
        <v>0</v>
      </c>
      <c r="Y413" s="224">
        <f>J413*Config!G$40</f>
        <v>0</v>
      </c>
      <c r="Z413" s="224">
        <f>K413*Config!H$40</f>
        <v>0</v>
      </c>
      <c r="AA413" s="224">
        <f>L413*Config!I$40</f>
        <v>4415251.5624999991</v>
      </c>
      <c r="AB413" s="224">
        <f>M413*Config!J$40</f>
        <v>9051265.7031249981</v>
      </c>
      <c r="AC413" s="224">
        <f>N413*Config!K$40</f>
        <v>0</v>
      </c>
      <c r="AD413" s="224">
        <f>O413*Config!L$40</f>
        <v>0</v>
      </c>
      <c r="AE413" s="224">
        <f>P413*Config!M$40</f>
        <v>0</v>
      </c>
      <c r="AF413" s="224">
        <f>Q413*Config!N$40</f>
        <v>0</v>
      </c>
      <c r="AG413" s="225">
        <f>R413*Config!O$40</f>
        <v>0</v>
      </c>
      <c r="AH413" s="226">
        <f t="shared" ref="AH413" si="51">SUM(I413:M413)</f>
        <v>12000000</v>
      </c>
      <c r="AI413" s="220">
        <f t="shared" ref="AI413" si="52">SUM(I413:R413)</f>
        <v>12000000</v>
      </c>
      <c r="AJ413" s="224">
        <f t="shared" ref="AJ413" si="53">SUM(X413:AB413)</f>
        <v>13466517.265624996</v>
      </c>
      <c r="AK413" s="225">
        <f t="shared" ref="AK413" si="54">SUM(X413:AG413)</f>
        <v>13466517.265624996</v>
      </c>
      <c r="AL413" s="227">
        <f>IF(OR(SUM(X413:AG413)&lt;&gt;0,A413="EH"),INDEX(CASH!$B:$B,MATCH(A413,CASH!$A:$A,0)),"")</f>
        <v>290</v>
      </c>
      <c r="AM413" s="122">
        <f>AL413*VLOOKUP(C413,Config!$A$3:$C$9,3,FALSE)</f>
        <v>2900</v>
      </c>
      <c r="AN413" s="228">
        <f t="shared" si="48"/>
        <v>0.59384754007178142</v>
      </c>
      <c r="AO413" s="122" t="str">
        <f>IF(ISERROR(VLOOKUP(A413,Config!$A$12:$A$32,1,FALSE)),LEFT(A413,2),"PRL")</f>
        <v>TS</v>
      </c>
      <c r="AP413" s="122" t="str">
        <f t="shared" ref="AP413" si="55">A413&amp;IF(LEFT(C413)="P",LOWER(MID(C413,11,1)),"")</f>
        <v>TS700m</v>
      </c>
      <c r="AQ413" s="163" t="s">
        <v>882</v>
      </c>
      <c r="AR413" s="229" t="s">
        <v>781</v>
      </c>
      <c r="AS413" s="367" t="str">
        <f>IF(ISERROR(VLOOKUP($A413,'RAB Cat Lookup'!$B$4:$E$351,2,FALSE))=TRUE,"Unallocated",VLOOKUP($A413,'RAB Cat Lookup'!$B$4:$E$351,2,FALSE))</f>
        <v>Std</v>
      </c>
      <c r="AT413" s="367" t="str">
        <f>IF(ISERROR(VLOOKUP($A413,'RAB Cat Lookup'!$B$4:$E$351,4,FALSE))=TRUE,"Unallocated",VLOOKUP($A413,'RAB Cat Lookup'!$B$4:$E$351,4,FALSE))</f>
        <v>Substations</v>
      </c>
      <c r="AU413" s="121" t="str">
        <f t="shared" ref="AU413" si="56">IF(AND(AT413=1,SUM(AI413&lt;&gt;0)),A413,"")</f>
        <v/>
      </c>
    </row>
    <row r="414" spans="1:47" x14ac:dyDescent="0.25">
      <c r="A414" s="217" t="s">
        <v>886</v>
      </c>
      <c r="B414" s="217" t="s">
        <v>891</v>
      </c>
      <c r="C414" s="123" t="s">
        <v>513</v>
      </c>
      <c r="D414" s="218">
        <f>S414/Config!A$40</f>
        <v>0</v>
      </c>
      <c r="E414" s="219">
        <f>T414/Config!B$40</f>
        <v>0</v>
      </c>
      <c r="F414" s="219">
        <f>U414/Config!C$40</f>
        <v>0</v>
      </c>
      <c r="G414" s="219">
        <f>V414/Config!D$40</f>
        <v>940590.40949999995</v>
      </c>
      <c r="H414" s="219">
        <f>W414/Config!E$40</f>
        <v>1453893</v>
      </c>
      <c r="I414" s="220">
        <v>777546</v>
      </c>
      <c r="J414" s="220">
        <v>36169</v>
      </c>
      <c r="K414" s="220">
        <v>0</v>
      </c>
      <c r="L414" s="220">
        <v>0</v>
      </c>
      <c r="M414" s="220">
        <v>0</v>
      </c>
      <c r="N414" s="220">
        <v>0</v>
      </c>
      <c r="O414" s="220">
        <v>0</v>
      </c>
      <c r="P414" s="220">
        <v>0</v>
      </c>
      <c r="Q414" s="220">
        <v>0</v>
      </c>
      <c r="R414" s="221">
        <v>0</v>
      </c>
      <c r="S414" s="222">
        <v>0</v>
      </c>
      <c r="T414" s="223">
        <v>0</v>
      </c>
      <c r="U414" s="223">
        <v>0</v>
      </c>
      <c r="V414" s="223">
        <v>917649.18</v>
      </c>
      <c r="W414" s="223">
        <v>1453893</v>
      </c>
      <c r="X414" s="224">
        <f>I414*Config!F$40</f>
        <v>796984.64999999991</v>
      </c>
      <c r="Y414" s="224">
        <f>J414*Config!G$40</f>
        <v>38000.055624999994</v>
      </c>
      <c r="Z414" s="224">
        <f>K414*Config!H$40</f>
        <v>0</v>
      </c>
      <c r="AA414" s="224">
        <f>L414*Config!I$40</f>
        <v>0</v>
      </c>
      <c r="AB414" s="224">
        <f>M414*Config!J$40</f>
        <v>0</v>
      </c>
      <c r="AC414" s="224">
        <f>N414*Config!K$40</f>
        <v>0</v>
      </c>
      <c r="AD414" s="224">
        <f>O414*Config!L$40</f>
        <v>0</v>
      </c>
      <c r="AE414" s="224">
        <f>P414*Config!M$40</f>
        <v>0</v>
      </c>
      <c r="AF414" s="224">
        <f>Q414*Config!N$40</f>
        <v>0</v>
      </c>
      <c r="AG414" s="225">
        <f>R414*Config!O$40</f>
        <v>0</v>
      </c>
      <c r="AH414" s="226">
        <f t="shared" si="44"/>
        <v>813715</v>
      </c>
      <c r="AI414" s="220">
        <f t="shared" si="45"/>
        <v>813715</v>
      </c>
      <c r="AJ414" s="224">
        <f t="shared" si="46"/>
        <v>834984.70562499994</v>
      </c>
      <c r="AK414" s="225">
        <f t="shared" si="47"/>
        <v>834984.70562499994</v>
      </c>
      <c r="AL414" s="227">
        <f>IF(OR(SUM(X414:AG414)&lt;&gt;0,A414="EH"),INDEX(CASH!$B:$B,MATCH(A414,CASH!$A:$A,0)),"")</f>
        <v>290</v>
      </c>
      <c r="AM414" s="122">
        <f>AL414*VLOOKUP(C414,Config!$A$3:$C$9,3,FALSE)</f>
        <v>4350</v>
      </c>
      <c r="AN414" s="228">
        <f t="shared" si="48"/>
        <v>0.29112893964849867</v>
      </c>
      <c r="AO414" s="122" t="str">
        <f>IF(ISERROR(VLOOKUP(A414,Config!$A$12:$A$32,1,FALSE)),LEFT(A414,2),"PRL")</f>
        <v>TS</v>
      </c>
      <c r="AP414" s="122" t="str">
        <f t="shared" si="49"/>
        <v>TS701</v>
      </c>
      <c r="AQ414" s="163" t="s">
        <v>882</v>
      </c>
      <c r="AR414" s="229" t="s">
        <v>781</v>
      </c>
      <c r="AS414" s="367" t="str">
        <f>IF(ISERROR(VLOOKUP($A414,'RAB Cat Lookup'!$B$4:$E$351,2,FALSE))=TRUE,"Unallocated",VLOOKUP($A414,'RAB Cat Lookup'!$B$4:$E$351,2,FALSE))</f>
        <v>Std</v>
      </c>
      <c r="AT414" s="367" t="str">
        <f>IF(ISERROR(VLOOKUP($A414,'RAB Cat Lookup'!$B$4:$E$351,4,FALSE))=TRUE,"Unallocated",VLOOKUP($A414,'RAB Cat Lookup'!$B$4:$E$351,4,FALSE))</f>
        <v>Substations</v>
      </c>
      <c r="AU414" s="121" t="str">
        <f t="shared" si="50"/>
        <v/>
      </c>
    </row>
    <row r="415" spans="1:47" x14ac:dyDescent="0.25">
      <c r="A415" s="217" t="s">
        <v>887</v>
      </c>
      <c r="B415" s="217" t="s">
        <v>892</v>
      </c>
      <c r="C415" s="123" t="s">
        <v>513</v>
      </c>
      <c r="D415" s="218">
        <f>S415/Config!A$40</f>
        <v>0</v>
      </c>
      <c r="E415" s="219">
        <f>T415/Config!B$40</f>
        <v>0</v>
      </c>
      <c r="F415" s="219">
        <f>U415/Config!C$40</f>
        <v>0</v>
      </c>
      <c r="G415" s="219">
        <f>V415/Config!D$40</f>
        <v>788605.68499999994</v>
      </c>
      <c r="H415" s="219">
        <f>W415/Config!E$40</f>
        <v>573638</v>
      </c>
      <c r="I415" s="220">
        <v>953171</v>
      </c>
      <c r="J415" s="220">
        <v>265366</v>
      </c>
      <c r="K415" s="220">
        <v>0</v>
      </c>
      <c r="L415" s="220">
        <v>0</v>
      </c>
      <c r="M415" s="220">
        <v>0</v>
      </c>
      <c r="N415" s="220">
        <v>0</v>
      </c>
      <c r="O415" s="220">
        <v>0</v>
      </c>
      <c r="P415" s="220">
        <v>0</v>
      </c>
      <c r="Q415" s="220">
        <v>0</v>
      </c>
      <c r="R415" s="221">
        <v>0</v>
      </c>
      <c r="S415" s="222">
        <v>0</v>
      </c>
      <c r="T415" s="223">
        <v>0</v>
      </c>
      <c r="U415" s="223">
        <v>0</v>
      </c>
      <c r="V415" s="223">
        <v>769371.4</v>
      </c>
      <c r="W415" s="223">
        <v>573638</v>
      </c>
      <c r="X415" s="224">
        <f>I415*Config!F$40</f>
        <v>977000.27499999991</v>
      </c>
      <c r="Y415" s="224">
        <f>J415*Config!G$40</f>
        <v>278800.15375</v>
      </c>
      <c r="Z415" s="224">
        <f>K415*Config!H$40</f>
        <v>0</v>
      </c>
      <c r="AA415" s="224">
        <f>L415*Config!I$40</f>
        <v>0</v>
      </c>
      <c r="AB415" s="224">
        <f>M415*Config!J$40</f>
        <v>0</v>
      </c>
      <c r="AC415" s="224">
        <f>N415*Config!K$40</f>
        <v>0</v>
      </c>
      <c r="AD415" s="224">
        <f>O415*Config!L$40</f>
        <v>0</v>
      </c>
      <c r="AE415" s="224">
        <f>P415*Config!M$40</f>
        <v>0</v>
      </c>
      <c r="AF415" s="224">
        <f>Q415*Config!N$40</f>
        <v>0</v>
      </c>
      <c r="AG415" s="225">
        <f>R415*Config!O$40</f>
        <v>0</v>
      </c>
      <c r="AH415" s="226">
        <f t="shared" si="44"/>
        <v>1218537</v>
      </c>
      <c r="AI415" s="220">
        <f t="shared" si="45"/>
        <v>1218537</v>
      </c>
      <c r="AJ415" s="224">
        <f t="shared" si="46"/>
        <v>1255800.42875</v>
      </c>
      <c r="AK415" s="225">
        <f t="shared" si="47"/>
        <v>1255800.42875</v>
      </c>
      <c r="AL415" s="227">
        <f>IF(OR(SUM(X415:AG415)&lt;&gt;0,A415="EH"),INDEX(CASH!$B:$B,MATCH(A415,CASH!$A:$A,0)),"")</f>
        <v>290</v>
      </c>
      <c r="AM415" s="122">
        <f>AL415*VLOOKUP(C415,Config!$A$3:$C$9,3,FALSE)</f>
        <v>4350</v>
      </c>
      <c r="AN415" s="228">
        <f t="shared" si="48"/>
        <v>0.29112893964849867</v>
      </c>
      <c r="AO415" s="122" t="str">
        <f>IF(ISERROR(VLOOKUP(A415,Config!$A$12:$A$32,1,FALSE)),LEFT(A415,2),"PRL")</f>
        <v>TS</v>
      </c>
      <c r="AP415" s="122" t="str">
        <f t="shared" si="49"/>
        <v>TS702</v>
      </c>
      <c r="AQ415" s="163" t="s">
        <v>882</v>
      </c>
      <c r="AR415" s="229" t="s">
        <v>781</v>
      </c>
      <c r="AS415" s="367" t="str">
        <f>IF(ISERROR(VLOOKUP($A415,'RAB Cat Lookup'!$B$4:$E$351,2,FALSE))=TRUE,"Unallocated",VLOOKUP($A415,'RAB Cat Lookup'!$B$4:$E$351,2,FALSE))</f>
        <v>Std</v>
      </c>
      <c r="AT415" s="367" t="str">
        <f>IF(ISERROR(VLOOKUP($A415,'RAB Cat Lookup'!$B$4:$E$351,4,FALSE))=TRUE,"Unallocated",VLOOKUP($A415,'RAB Cat Lookup'!$B$4:$E$351,4,FALSE))</f>
        <v>Substations</v>
      </c>
      <c r="AU415" s="121" t="str">
        <f t="shared" si="50"/>
        <v/>
      </c>
    </row>
    <row r="416" spans="1:47" x14ac:dyDescent="0.25">
      <c r="A416" s="217" t="s">
        <v>888</v>
      </c>
      <c r="B416" s="217" t="s">
        <v>893</v>
      </c>
      <c r="C416" s="123" t="s">
        <v>513</v>
      </c>
      <c r="D416" s="218">
        <f>S416/Config!A$40</f>
        <v>0</v>
      </c>
      <c r="E416" s="219">
        <f>T416/Config!B$40</f>
        <v>0</v>
      </c>
      <c r="F416" s="219">
        <f>U416/Config!C$40</f>
        <v>0</v>
      </c>
      <c r="G416" s="219">
        <f>V416/Config!D$40</f>
        <v>342639.99300000002</v>
      </c>
      <c r="H416" s="219">
        <f>W416/Config!E$40</f>
        <v>1941242</v>
      </c>
      <c r="I416" s="220">
        <v>424390</v>
      </c>
      <c r="J416" s="220">
        <v>0</v>
      </c>
      <c r="K416" s="220">
        <v>0</v>
      </c>
      <c r="L416" s="220">
        <v>0</v>
      </c>
      <c r="M416" s="220">
        <v>0</v>
      </c>
      <c r="N416" s="220">
        <v>0</v>
      </c>
      <c r="O416" s="220">
        <v>0</v>
      </c>
      <c r="P416" s="220">
        <v>0</v>
      </c>
      <c r="Q416" s="220">
        <v>0</v>
      </c>
      <c r="R416" s="221">
        <v>0</v>
      </c>
      <c r="S416" s="222">
        <v>0</v>
      </c>
      <c r="T416" s="223">
        <v>0</v>
      </c>
      <c r="U416" s="223">
        <v>0</v>
      </c>
      <c r="V416" s="223">
        <v>334282.92000000004</v>
      </c>
      <c r="W416" s="223">
        <v>1941242</v>
      </c>
      <c r="X416" s="224">
        <f>I416*Config!F$40</f>
        <v>434999.74999999994</v>
      </c>
      <c r="Y416" s="224">
        <f>J416*Config!G$40</f>
        <v>0</v>
      </c>
      <c r="Z416" s="224">
        <f>K416*Config!H$40</f>
        <v>0</v>
      </c>
      <c r="AA416" s="224">
        <f>L416*Config!I$40</f>
        <v>0</v>
      </c>
      <c r="AB416" s="224">
        <f>M416*Config!J$40</f>
        <v>0</v>
      </c>
      <c r="AC416" s="224">
        <f>N416*Config!K$40</f>
        <v>0</v>
      </c>
      <c r="AD416" s="224">
        <f>O416*Config!L$40</f>
        <v>0</v>
      </c>
      <c r="AE416" s="224">
        <f>P416*Config!M$40</f>
        <v>0</v>
      </c>
      <c r="AF416" s="224">
        <f>Q416*Config!N$40</f>
        <v>0</v>
      </c>
      <c r="AG416" s="225">
        <f>R416*Config!O$40</f>
        <v>0</v>
      </c>
      <c r="AH416" s="226">
        <f t="shared" si="44"/>
        <v>424390</v>
      </c>
      <c r="AI416" s="220">
        <f t="shared" si="45"/>
        <v>424390</v>
      </c>
      <c r="AJ416" s="224">
        <f t="shared" si="46"/>
        <v>434999.74999999994</v>
      </c>
      <c r="AK416" s="225">
        <f t="shared" si="47"/>
        <v>434999.74999999994</v>
      </c>
      <c r="AL416" s="227">
        <f>IF(OR(SUM(X416:AG416)&lt;&gt;0,A416="EH"),INDEX(CASH!$B:$B,MATCH(A416,CASH!$A:$A,0)),"")</f>
        <v>290</v>
      </c>
      <c r="AM416" s="122">
        <f>AL416*VLOOKUP(C416,Config!$A$3:$C$9,3,FALSE)</f>
        <v>4350</v>
      </c>
      <c r="AN416" s="228">
        <f t="shared" si="48"/>
        <v>0.29112893964849867</v>
      </c>
      <c r="AO416" s="122" t="str">
        <f>IF(ISERROR(VLOOKUP(A416,Config!$A$12:$A$32,1,FALSE)),LEFT(A416,2),"PRL")</f>
        <v>TS</v>
      </c>
      <c r="AP416" s="122" t="str">
        <f t="shared" si="49"/>
        <v>TS703</v>
      </c>
      <c r="AQ416" s="163" t="s">
        <v>882</v>
      </c>
      <c r="AR416" s="229" t="s">
        <v>781</v>
      </c>
      <c r="AS416" s="367" t="str">
        <f>IF(ISERROR(VLOOKUP($A416,'RAB Cat Lookup'!$B$4:$E$351,2,FALSE))=TRUE,"Unallocated",VLOOKUP($A416,'RAB Cat Lookup'!$B$4:$E$351,2,FALSE))</f>
        <v>Std</v>
      </c>
      <c r="AT416" s="367" t="str">
        <f>IF(ISERROR(VLOOKUP($A416,'RAB Cat Lookup'!$B$4:$E$351,4,FALSE))=TRUE,"Unallocated",VLOOKUP($A416,'RAB Cat Lookup'!$B$4:$E$351,4,FALSE))</f>
        <v>Substations</v>
      </c>
      <c r="AU416" s="121" t="str">
        <f t="shared" si="50"/>
        <v/>
      </c>
    </row>
    <row r="417" spans="1:47" x14ac:dyDescent="0.25">
      <c r="A417" s="217" t="s">
        <v>889</v>
      </c>
      <c r="B417" s="217" t="s">
        <v>894</v>
      </c>
      <c r="C417" s="123" t="s">
        <v>513</v>
      </c>
      <c r="D417" s="218">
        <f>S417/Config!A$40</f>
        <v>0</v>
      </c>
      <c r="E417" s="219">
        <f>T417/Config!B$40</f>
        <v>0</v>
      </c>
      <c r="F417" s="219">
        <f>U417/Config!C$40</f>
        <v>0</v>
      </c>
      <c r="G417" s="219">
        <f>V417/Config!D$40</f>
        <v>289959.63624999998</v>
      </c>
      <c r="H417" s="219">
        <f>W417/Config!E$40</f>
        <v>1583396.0299999998</v>
      </c>
      <c r="I417" s="220">
        <v>488652</v>
      </c>
      <c r="J417" s="220">
        <v>0</v>
      </c>
      <c r="K417" s="220">
        <v>0</v>
      </c>
      <c r="L417" s="220">
        <v>0</v>
      </c>
      <c r="M417" s="220">
        <v>0</v>
      </c>
      <c r="N417" s="220">
        <v>0</v>
      </c>
      <c r="O417" s="220">
        <v>0</v>
      </c>
      <c r="P417" s="220">
        <v>0</v>
      </c>
      <c r="Q417" s="220">
        <v>0</v>
      </c>
      <c r="R417" s="221">
        <v>0</v>
      </c>
      <c r="S417" s="222">
        <v>0</v>
      </c>
      <c r="T417" s="223">
        <v>0</v>
      </c>
      <c r="U417" s="223">
        <v>0</v>
      </c>
      <c r="V417" s="223">
        <v>282887.45</v>
      </c>
      <c r="W417" s="223">
        <v>1583396.0299999998</v>
      </c>
      <c r="X417" s="224">
        <f>I417*Config!F$40</f>
        <v>500868.29999999993</v>
      </c>
      <c r="Y417" s="224">
        <f>J417*Config!G$40</f>
        <v>0</v>
      </c>
      <c r="Z417" s="224">
        <f>K417*Config!H$40</f>
        <v>0</v>
      </c>
      <c r="AA417" s="224">
        <f>L417*Config!I$40</f>
        <v>0</v>
      </c>
      <c r="AB417" s="224">
        <f>M417*Config!J$40</f>
        <v>0</v>
      </c>
      <c r="AC417" s="224">
        <f>N417*Config!K$40</f>
        <v>0</v>
      </c>
      <c r="AD417" s="224">
        <f>O417*Config!L$40</f>
        <v>0</v>
      </c>
      <c r="AE417" s="224">
        <f>P417*Config!M$40</f>
        <v>0</v>
      </c>
      <c r="AF417" s="224">
        <f>Q417*Config!N$40</f>
        <v>0</v>
      </c>
      <c r="AG417" s="225">
        <f>R417*Config!O$40</f>
        <v>0</v>
      </c>
      <c r="AH417" s="226">
        <f t="shared" si="44"/>
        <v>488652</v>
      </c>
      <c r="AI417" s="220">
        <f t="shared" si="45"/>
        <v>488652</v>
      </c>
      <c r="AJ417" s="224">
        <f t="shared" si="46"/>
        <v>500868.29999999993</v>
      </c>
      <c r="AK417" s="225">
        <f t="shared" si="47"/>
        <v>500868.29999999993</v>
      </c>
      <c r="AL417" s="227">
        <f>IF(OR(SUM(X417:AG417)&lt;&gt;0,A417="EH"),INDEX(CASH!$B:$B,MATCH(A417,CASH!$A:$A,0)),"")</f>
        <v>290</v>
      </c>
      <c r="AM417" s="122">
        <f>AL417*VLOOKUP(C417,Config!$A$3:$C$9,3,FALSE)</f>
        <v>4350</v>
      </c>
      <c r="AN417" s="228">
        <f t="shared" si="48"/>
        <v>0.29112893964849867</v>
      </c>
      <c r="AO417" s="122" t="str">
        <f>IF(ISERROR(VLOOKUP(A417,Config!$A$12:$A$32,1,FALSE)),LEFT(A417,2),"PRL")</f>
        <v>TS</v>
      </c>
      <c r="AP417" s="122" t="str">
        <f t="shared" si="49"/>
        <v>TS704</v>
      </c>
      <c r="AQ417" s="163" t="s">
        <v>882</v>
      </c>
      <c r="AR417" s="229" t="s">
        <v>781</v>
      </c>
      <c r="AS417" s="367" t="str">
        <f>IF(ISERROR(VLOOKUP($A417,'RAB Cat Lookup'!$B$4:$E$351,2,FALSE))=TRUE,"Unallocated",VLOOKUP($A417,'RAB Cat Lookup'!$B$4:$E$351,2,FALSE))</f>
        <v>Std</v>
      </c>
      <c r="AT417" s="367" t="str">
        <f>IF(ISERROR(VLOOKUP($A417,'RAB Cat Lookup'!$B$4:$E$351,4,FALSE))=TRUE,"Unallocated",VLOOKUP($A417,'RAB Cat Lookup'!$B$4:$E$351,4,FALSE))</f>
        <v>Substations</v>
      </c>
      <c r="AU417" s="121" t="str">
        <f t="shared" si="50"/>
        <v/>
      </c>
    </row>
    <row r="418" spans="1:47" x14ac:dyDescent="0.25">
      <c r="A418" s="217" t="s">
        <v>99</v>
      </c>
      <c r="B418" s="217" t="s">
        <v>341</v>
      </c>
      <c r="C418" s="123" t="s">
        <v>512</v>
      </c>
      <c r="D418" s="218">
        <f>S418/Config!A$40</f>
        <v>7817292.9294237355</v>
      </c>
      <c r="E418" s="219">
        <f>T418/Config!B$40</f>
        <v>10255821.388651559</v>
      </c>
      <c r="F418" s="219">
        <f>U418/Config!C$40</f>
        <v>9476480.8202937394</v>
      </c>
      <c r="G418" s="219">
        <f>V418/Config!D$40</f>
        <v>14222289.950749999</v>
      </c>
      <c r="H418" s="219">
        <f>W418/Config!E$40</f>
        <v>27120000.008000001</v>
      </c>
      <c r="I418" s="220">
        <v>21659051</v>
      </c>
      <c r="J418" s="220">
        <v>14600685</v>
      </c>
      <c r="K418" s="220">
        <v>11758786</v>
      </c>
      <c r="L418" s="220">
        <v>11056595</v>
      </c>
      <c r="M418" s="220">
        <v>10803669</v>
      </c>
      <c r="N418" s="220">
        <v>10803669</v>
      </c>
      <c r="O418" s="220">
        <v>10803669</v>
      </c>
      <c r="P418" s="220">
        <v>10803669</v>
      </c>
      <c r="Q418" s="220">
        <v>10803669</v>
      </c>
      <c r="R418" s="221">
        <v>10803669</v>
      </c>
      <c r="S418" s="222">
        <v>7082081.5699999994</v>
      </c>
      <c r="T418" s="223">
        <v>9523549.6999999993</v>
      </c>
      <c r="U418" s="223">
        <v>9019850.8699999899</v>
      </c>
      <c r="V418" s="223">
        <v>13875404.83</v>
      </c>
      <c r="W418" s="223">
        <v>27120000.008000001</v>
      </c>
      <c r="X418" s="224">
        <f>I418*Config!F$40</f>
        <v>22200527.274999999</v>
      </c>
      <c r="Y418" s="224">
        <f>J418*Config!G$40</f>
        <v>15339844.678125</v>
      </c>
      <c r="Z418" s="224">
        <f>K418*Config!H$40</f>
        <v>12662926.404781248</v>
      </c>
      <c r="AA418" s="224">
        <f>L418*Config!I$40</f>
        <v>12204412.08741992</v>
      </c>
      <c r="AB418" s="224">
        <f>M418*Config!J$40</f>
        <v>12223359.835951842</v>
      </c>
      <c r="AC418" s="224">
        <f>N418*Config!K$40</f>
        <v>12528943.831850637</v>
      </c>
      <c r="AD418" s="224">
        <f>O418*Config!L$40</f>
        <v>12842167.427646903</v>
      </c>
      <c r="AE418" s="224">
        <f>P418*Config!M$40</f>
        <v>13163221.613338076</v>
      </c>
      <c r="AF418" s="224">
        <f>Q418*Config!N$40</f>
        <v>13492302.153671525</v>
      </c>
      <c r="AG418" s="225">
        <f>R418*Config!O$40</f>
        <v>13829609.707513314</v>
      </c>
      <c r="AH418" s="226">
        <f t="shared" si="44"/>
        <v>69878786</v>
      </c>
      <c r="AI418" s="220">
        <f t="shared" si="45"/>
        <v>123897131</v>
      </c>
      <c r="AJ418" s="224">
        <f t="shared" si="46"/>
        <v>74631070.281278014</v>
      </c>
      <c r="AK418" s="225">
        <f t="shared" si="47"/>
        <v>140487315.01529846</v>
      </c>
      <c r="AL418" s="227">
        <f>IF(OR(SUM(X418:AG418)&lt;&gt;0,A418="EH"),INDEX(CASH!$B:$B,MATCH(A418,CASH!$A:$A,0)),"")</f>
        <v>190</v>
      </c>
      <c r="AM418" s="122">
        <f>AL418*VLOOKUP(C418,Config!$A$3:$C$9,3,FALSE)</f>
        <v>2850</v>
      </c>
      <c r="AN418" s="228">
        <f t="shared" si="48"/>
        <v>0.65710886224375653</v>
      </c>
      <c r="AO418" s="122" t="str">
        <f>IF(ISERROR(VLOOKUP(A418,Config!$A$12:$A$32,1,FALSE)),LEFT(A418,2),"PRL")</f>
        <v>UR</v>
      </c>
      <c r="AP418" s="122" t="str">
        <f t="shared" si="49"/>
        <v>URs</v>
      </c>
      <c r="AQ418" s="163" t="s">
        <v>1094</v>
      </c>
      <c r="AR418" s="229" t="s">
        <v>781</v>
      </c>
      <c r="AS418" s="367" t="str">
        <f>IF(ISERROR(VLOOKUP($A418,'RAB Cat Lookup'!$B$4:$E$351,2,FALSE))=TRUE,"Unallocated",VLOOKUP($A418,'RAB Cat Lookup'!$B$4:$E$351,2,FALSE))</f>
        <v>Std</v>
      </c>
      <c r="AT418" s="367" t="str">
        <f>IF(ISERROR(VLOOKUP($A418,'RAB Cat Lookup'!$B$4:$E$351,4,FALSE))=TRUE,"Unallocated",VLOOKUP($A418,'RAB Cat Lookup'!$B$4:$E$351,4,FALSE))</f>
        <v>Distribution lines and cables</v>
      </c>
      <c r="AU418" s="121" t="str">
        <f t="shared" si="50"/>
        <v/>
      </c>
    </row>
    <row r="419" spans="1:47" x14ac:dyDescent="0.25">
      <c r="A419" s="217" t="s">
        <v>162</v>
      </c>
      <c r="B419" s="217" t="s">
        <v>180</v>
      </c>
      <c r="C419" s="123" t="s">
        <v>517</v>
      </c>
      <c r="D419" s="218">
        <f>S419/Config!A$40</f>
        <v>6762274.7609546771</v>
      </c>
      <c r="E419" s="219">
        <f>T419/Config!B$40</f>
        <v>4467538.1453139065</v>
      </c>
      <c r="F419" s="219">
        <f>U419/Config!C$40</f>
        <v>3442736.0766000012</v>
      </c>
      <c r="G419" s="219">
        <f>V419/Config!D$40</f>
        <v>4703599.0172499986</v>
      </c>
      <c r="H419" s="219">
        <f>W419/Config!E$40</f>
        <v>3277485.7600000002</v>
      </c>
      <c r="I419" s="220">
        <f>X419/Config!F$40</f>
        <v>6283900.8864677213</v>
      </c>
      <c r="J419" s="220">
        <f>Y419/Config!G$40</f>
        <v>6382175.5445077857</v>
      </c>
      <c r="K419" s="220">
        <f>Z419/Config!H$40</f>
        <v>6686467.7531523397</v>
      </c>
      <c r="L419" s="220">
        <f>AA419/Config!I$40</f>
        <v>6495126.3572923364</v>
      </c>
      <c r="M419" s="220">
        <f>AB419/Config!J$40</f>
        <v>6714861.539615334</v>
      </c>
      <c r="N419" s="220">
        <f>AC419/Config!K$40</f>
        <v>7423719.2766590593</v>
      </c>
      <c r="O419" s="220">
        <f>AD419/Config!L$40</f>
        <v>7683873.5145178428</v>
      </c>
      <c r="P419" s="220">
        <f>AE419/Config!M$40</f>
        <v>7944102.7058396908</v>
      </c>
      <c r="Q419" s="220">
        <f>AF419/Config!N$40</f>
        <v>8085985.7683156794</v>
      </c>
      <c r="R419" s="220">
        <f>AG419/Config!O$40</f>
        <v>8183178.697874113</v>
      </c>
      <c r="S419" s="238">
        <v>6126287.1799999997</v>
      </c>
      <c r="T419" s="239">
        <v>4148553.2900000005</v>
      </c>
      <c r="U419" s="239">
        <v>3276845.7600000012</v>
      </c>
      <c r="V419" s="223">
        <v>4588877.0899999989</v>
      </c>
      <c r="W419" s="223">
        <v>3277485.7600000002</v>
      </c>
      <c r="X419" s="240">
        <v>6440998.4086294137</v>
      </c>
      <c r="Y419" s="240">
        <v>6705273.1814484922</v>
      </c>
      <c r="Z419" s="240">
        <v>7200594.4377345685</v>
      </c>
      <c r="AA419" s="240">
        <v>7169404.1994174784</v>
      </c>
      <c r="AB419" s="240">
        <v>7597249.494344173</v>
      </c>
      <c r="AC419" s="240">
        <v>8609238.3838016689</v>
      </c>
      <c r="AD419" s="240">
        <v>9133710.9796958584</v>
      </c>
      <c r="AE419" s="240">
        <v>9679117.7549114563</v>
      </c>
      <c r="AF419" s="240">
        <v>10098288.201573275</v>
      </c>
      <c r="AG419" s="241">
        <v>10475160.573545523</v>
      </c>
      <c r="AL419" s="242"/>
      <c r="AM419" s="242"/>
      <c r="AQ419" s="305" t="str">
        <f>IF(ISERROR(VLOOKUP($A419,'RAB Cat Lookup'!$B$4:$E$351,4,FALSE))=TRUE,"Unallocated",VLOOKUP($A419,'RAB Cat Lookup'!$B$4:$E$351,4,FALSE))</f>
        <v>Overheads</v>
      </c>
      <c r="AS419" s="367" t="str">
        <f>IF(ISERROR(VLOOKUP($A419,'RAB Cat Lookup'!$B$4:$E$351,2,FALSE))=TRUE,"Unallocated",VLOOKUP($A419,'RAB Cat Lookup'!$B$4:$E$351,2,FALSE))</f>
        <v>Std</v>
      </c>
      <c r="AT419" s="367" t="str">
        <f>IF(ISERROR(VLOOKUP($A419,'RAB Cat Lookup'!$B$4:$E$351,4,FALSE))=TRUE,"Unallocated",VLOOKUP($A419,'RAB Cat Lookup'!$B$4:$E$351,4,FALSE))</f>
        <v>Overheads</v>
      </c>
    </row>
    <row r="420" spans="1:47" x14ac:dyDescent="0.25">
      <c r="A420" s="217" t="s">
        <v>163</v>
      </c>
      <c r="B420" s="217" t="s">
        <v>181</v>
      </c>
      <c r="C420" s="123" t="s">
        <v>517</v>
      </c>
      <c r="D420" s="218">
        <f>S420/Config!A$40</f>
        <v>82318236.313021928</v>
      </c>
      <c r="E420" s="219">
        <f>T420/Config!B$40</f>
        <v>67117356.587884203</v>
      </c>
      <c r="F420" s="219">
        <f>U420/Config!C$40</f>
        <v>52931914.994693771</v>
      </c>
      <c r="G420" s="219">
        <f>V420/Config!D$40</f>
        <v>70569224.026000008</v>
      </c>
      <c r="H420" s="219">
        <f>W420/Config!E$40</f>
        <v>66922514.260000013</v>
      </c>
      <c r="I420" s="220">
        <f>X420/Config!F$40</f>
        <v>73106139.081208169</v>
      </c>
      <c r="J420" s="220">
        <f>Y420/Config!G$40</f>
        <v>73273110.103678629</v>
      </c>
      <c r="K420" s="220">
        <f>Z420/Config!H$40</f>
        <v>73775204.556416273</v>
      </c>
      <c r="L420" s="220">
        <f>AA420/Config!I$40</f>
        <v>73462071.757048041</v>
      </c>
      <c r="M420" s="220">
        <f>AB420/Config!J$40</f>
        <v>73820942.420613334</v>
      </c>
      <c r="N420" s="220">
        <f>AC420/Config!K$40</f>
        <v>76860996.09989132</v>
      </c>
      <c r="O420" s="220">
        <f>AD420/Config!L$40</f>
        <v>77233408.487903669</v>
      </c>
      <c r="P420" s="220">
        <f>AE420/Config!M$40</f>
        <v>77593252.762439117</v>
      </c>
      <c r="Q420" s="220">
        <f>AF420/Config!N$40</f>
        <v>77784338.942599237</v>
      </c>
      <c r="R420" s="220">
        <f>AG420/Config!O$40</f>
        <v>78058962.86008814</v>
      </c>
      <c r="S420" s="238">
        <v>74576259.266560823</v>
      </c>
      <c r="T420" s="239">
        <v>62325137.789999999</v>
      </c>
      <c r="U420" s="239">
        <v>50381358.710000023</v>
      </c>
      <c r="V420" s="223">
        <v>68848023.440000013</v>
      </c>
      <c r="W420" s="223">
        <v>66922514.260000013</v>
      </c>
      <c r="X420" s="240">
        <v>74933792.558238372</v>
      </c>
      <c r="Y420" s="240">
        <v>76982561.302677348</v>
      </c>
      <c r="Z420" s="240">
        <v>79447826.144261956</v>
      </c>
      <c r="AA420" s="240">
        <v>81088381.777448356</v>
      </c>
      <c r="AB420" s="240">
        <v>83521620.538007841</v>
      </c>
      <c r="AC420" s="240">
        <v>89135191.294330582</v>
      </c>
      <c r="AD420" s="240">
        <v>91806252.376808688</v>
      </c>
      <c r="AE420" s="240">
        <v>94539843.99297525</v>
      </c>
      <c r="AF420" s="240">
        <v>97141980.547270328</v>
      </c>
      <c r="AG420" s="241">
        <v>99922071.893196285</v>
      </c>
      <c r="AL420" s="242"/>
      <c r="AM420" s="242"/>
      <c r="AQ420" s="305" t="str">
        <f>IF(ISERROR(VLOOKUP($A420,'RAB Cat Lookup'!$B$4:$E$351,4,FALSE))=TRUE,"Unallocated",VLOOKUP($A420,'RAB Cat Lookup'!$B$4:$E$351,4,FALSE))</f>
        <v>Overheads</v>
      </c>
      <c r="AS420" s="367" t="str">
        <f>IF(ISERROR(VLOOKUP($A420,'RAB Cat Lookup'!$B$4:$E$351,2,FALSE))=TRUE,"Unallocated",VLOOKUP($A420,'RAB Cat Lookup'!$B$4:$E$351,2,FALSE))</f>
        <v>Std</v>
      </c>
      <c r="AT420" s="367" t="str">
        <f>IF(ISERROR(VLOOKUP($A420,'RAB Cat Lookup'!$B$4:$E$351,4,FALSE))=TRUE,"Unallocated",VLOOKUP($A420,'RAB Cat Lookup'!$B$4:$E$351,4,FALSE))</f>
        <v>Overheads</v>
      </c>
    </row>
    <row r="422" spans="1:47" x14ac:dyDescent="0.25">
      <c r="C422" s="206" t="s">
        <v>967</v>
      </c>
      <c r="D422" s="243">
        <f t="shared" ref="D422:AG422" si="57">SUM(D2:D418)</f>
        <v>281816507.3180474</v>
      </c>
      <c r="E422" s="244">
        <f t="shared" si="57"/>
        <v>189233085.61649108</v>
      </c>
      <c r="F422" s="244">
        <f t="shared" si="57"/>
        <v>145052384.18566895</v>
      </c>
      <c r="G422" s="244">
        <f t="shared" si="57"/>
        <v>227818569.71074989</v>
      </c>
      <c r="H422" s="244">
        <f t="shared" si="57"/>
        <v>246955911.54350007</v>
      </c>
      <c r="I422" s="245">
        <f t="shared" si="57"/>
        <v>230618406</v>
      </c>
      <c r="J422" s="245">
        <f t="shared" si="57"/>
        <v>226392736</v>
      </c>
      <c r="K422" s="245">
        <f t="shared" si="57"/>
        <v>240541648</v>
      </c>
      <c r="L422" s="245">
        <f t="shared" si="57"/>
        <v>253020781</v>
      </c>
      <c r="M422" s="245">
        <f t="shared" si="57"/>
        <v>250577959</v>
      </c>
      <c r="N422" s="245">
        <f t="shared" si="57"/>
        <v>252388669</v>
      </c>
      <c r="O422" s="245">
        <f t="shared" si="57"/>
        <v>261527529</v>
      </c>
      <c r="P422" s="245">
        <f t="shared" si="57"/>
        <v>289157626</v>
      </c>
      <c r="Q422" s="245">
        <f t="shared" si="57"/>
        <v>309697865</v>
      </c>
      <c r="R422" s="245">
        <f t="shared" si="57"/>
        <v>321694374</v>
      </c>
      <c r="S422" s="246">
        <f t="shared" si="57"/>
        <v>255311846.52000013</v>
      </c>
      <c r="T422" s="247">
        <f t="shared" si="57"/>
        <v>175721731.83000001</v>
      </c>
      <c r="U422" s="247">
        <f t="shared" si="57"/>
        <v>138062947.47000015</v>
      </c>
      <c r="V422" s="247">
        <f t="shared" si="57"/>
        <v>222262019.22999987</v>
      </c>
      <c r="W422" s="247">
        <f t="shared" si="57"/>
        <v>246955911.54350007</v>
      </c>
      <c r="X422" s="248">
        <f t="shared" si="57"/>
        <v>236383866.14999998</v>
      </c>
      <c r="Y422" s="248">
        <f t="shared" si="57"/>
        <v>237853868.25999996</v>
      </c>
      <c r="Z422" s="248">
        <f t="shared" si="57"/>
        <v>259037045.65325001</v>
      </c>
      <c r="AA422" s="248">
        <f t="shared" si="57"/>
        <v>279287599.66380507</v>
      </c>
      <c r="AB422" s="248">
        <f t="shared" si="57"/>
        <v>283505960.78197032</v>
      </c>
      <c r="AC422" s="248">
        <f t="shared" si="57"/>
        <v>292693478.27081168</v>
      </c>
      <c r="AD422" s="248">
        <f t="shared" si="57"/>
        <v>310874047.91435027</v>
      </c>
      <c r="AE422" s="248">
        <f t="shared" si="57"/>
        <v>352310489.35548943</v>
      </c>
      <c r="AF422" s="248">
        <f t="shared" si="57"/>
        <v>386770195.47035092</v>
      </c>
      <c r="AG422" s="249">
        <f t="shared" si="57"/>
        <v>411795996.11232251</v>
      </c>
    </row>
    <row r="423" spans="1:47" x14ac:dyDescent="0.25">
      <c r="C423" s="206" t="s">
        <v>966</v>
      </c>
      <c r="D423" s="243">
        <f t="shared" ref="D423:AG423" si="58">SUM(D2:D418,D419:D420)</f>
        <v>370897018.39202404</v>
      </c>
      <c r="E423" s="244">
        <f t="shared" si="58"/>
        <v>260817980.34968919</v>
      </c>
      <c r="F423" s="244">
        <f t="shared" si="58"/>
        <v>201427035.25696272</v>
      </c>
      <c r="G423" s="244">
        <f t="shared" si="58"/>
        <v>303091392.75399989</v>
      </c>
      <c r="H423" s="244">
        <f t="shared" si="58"/>
        <v>317155911.56350005</v>
      </c>
      <c r="I423" s="245">
        <f t="shared" si="58"/>
        <v>310008445.96767592</v>
      </c>
      <c r="J423" s="245">
        <f t="shared" si="58"/>
        <v>306048021.64818639</v>
      </c>
      <c r="K423" s="245">
        <f t="shared" si="58"/>
        <v>321003320.30956864</v>
      </c>
      <c r="L423" s="245">
        <f t="shared" si="58"/>
        <v>332977979.11434036</v>
      </c>
      <c r="M423" s="245">
        <f t="shared" si="58"/>
        <v>331113762.96022868</v>
      </c>
      <c r="N423" s="245">
        <f t="shared" si="58"/>
        <v>336673384.37655038</v>
      </c>
      <c r="O423" s="245">
        <f t="shared" si="58"/>
        <v>346444811.0024215</v>
      </c>
      <c r="P423" s="245">
        <f t="shared" si="58"/>
        <v>374694981.46827883</v>
      </c>
      <c r="Q423" s="245">
        <f t="shared" si="58"/>
        <v>395568189.71091491</v>
      </c>
      <c r="R423" s="245">
        <f t="shared" si="58"/>
        <v>407936515.5579623</v>
      </c>
      <c r="S423" s="246">
        <f t="shared" si="58"/>
        <v>336014392.96656096</v>
      </c>
      <c r="T423" s="247">
        <f t="shared" si="58"/>
        <v>242195422.91</v>
      </c>
      <c r="U423" s="247">
        <f t="shared" si="58"/>
        <v>191721151.94000018</v>
      </c>
      <c r="V423" s="247">
        <f t="shared" si="58"/>
        <v>295698919.75999987</v>
      </c>
      <c r="W423" s="247">
        <f t="shared" si="58"/>
        <v>317155911.56350005</v>
      </c>
      <c r="X423" s="248">
        <f t="shared" si="58"/>
        <v>317758657.11686778</v>
      </c>
      <c r="Y423" s="248">
        <f t="shared" si="58"/>
        <v>321541702.74412578</v>
      </c>
      <c r="Z423" s="248">
        <f t="shared" si="58"/>
        <v>345685466.23524654</v>
      </c>
      <c r="AA423" s="248">
        <f t="shared" si="58"/>
        <v>367545385.6406709</v>
      </c>
      <c r="AB423" s="248">
        <f t="shared" si="58"/>
        <v>374624830.81432235</v>
      </c>
      <c r="AC423" s="248">
        <f t="shared" si="58"/>
        <v>390437907.94894397</v>
      </c>
      <c r="AD423" s="248">
        <f t="shared" si="58"/>
        <v>411814011.27085483</v>
      </c>
      <c r="AE423" s="248">
        <f t="shared" si="58"/>
        <v>456529451.10337615</v>
      </c>
      <c r="AF423" s="248">
        <f t="shared" si="58"/>
        <v>494010464.21919453</v>
      </c>
      <c r="AG423" s="249">
        <f t="shared" si="58"/>
        <v>522193228.57906431</v>
      </c>
    </row>
    <row r="425" spans="1:47" x14ac:dyDescent="0.25">
      <c r="C425" s="250"/>
      <c r="D425" s="251" t="s">
        <v>968</v>
      </c>
      <c r="E425" s="252" t="s">
        <v>969</v>
      </c>
      <c r="F425" s="252" t="s">
        <v>970</v>
      </c>
      <c r="G425" s="252" t="s">
        <v>971</v>
      </c>
      <c r="H425" s="252" t="s">
        <v>972</v>
      </c>
      <c r="I425" s="253" t="s">
        <v>973</v>
      </c>
      <c r="J425" s="253" t="s">
        <v>974</v>
      </c>
      <c r="K425" s="253" t="s">
        <v>975</v>
      </c>
      <c r="L425" s="253" t="s">
        <v>976</v>
      </c>
      <c r="M425" s="253" t="s">
        <v>977</v>
      </c>
      <c r="N425" s="253" t="s">
        <v>978</v>
      </c>
      <c r="O425" s="253" t="s">
        <v>979</v>
      </c>
      <c r="P425" s="253" t="s">
        <v>980</v>
      </c>
      <c r="Q425" s="253" t="s">
        <v>981</v>
      </c>
      <c r="R425" s="253" t="s">
        <v>981</v>
      </c>
      <c r="S425" s="254" t="s">
        <v>982</v>
      </c>
      <c r="T425" s="255" t="s">
        <v>983</v>
      </c>
      <c r="U425" s="255" t="s">
        <v>984</v>
      </c>
      <c r="V425" s="255" t="s">
        <v>985</v>
      </c>
      <c r="W425" s="255" t="s">
        <v>986</v>
      </c>
      <c r="X425" s="256" t="s">
        <v>987</v>
      </c>
      <c r="Y425" s="256" t="s">
        <v>988</v>
      </c>
      <c r="Z425" s="256" t="s">
        <v>989</v>
      </c>
      <c r="AA425" s="256" t="s">
        <v>990</v>
      </c>
      <c r="AB425" s="256" t="s">
        <v>991</v>
      </c>
      <c r="AC425" s="256" t="s">
        <v>992</v>
      </c>
      <c r="AD425" s="256" t="s">
        <v>993</v>
      </c>
      <c r="AE425" s="256" t="s">
        <v>994</v>
      </c>
      <c r="AF425" s="256" t="s">
        <v>995</v>
      </c>
      <c r="AG425" s="257" t="s">
        <v>995</v>
      </c>
    </row>
    <row r="426" spans="1:47" x14ac:dyDescent="0.25">
      <c r="C426" s="250" t="s">
        <v>881</v>
      </c>
      <c r="D426" s="258">
        <f t="shared" ref="D426:M430" si="59">SUMIFS(D$2:D$418,$AQ$2:$AQ$418,$C426,$AR$2:$AR$418,"Std")</f>
        <v>85743846.186201185</v>
      </c>
      <c r="E426" s="259">
        <f t="shared" si="59"/>
        <v>48149533.484750465</v>
      </c>
      <c r="F426" s="259">
        <f t="shared" si="59"/>
        <v>29873629.66323749</v>
      </c>
      <c r="G426" s="259">
        <f t="shared" si="59"/>
        <v>39270519.837000005</v>
      </c>
      <c r="H426" s="259">
        <f t="shared" si="59"/>
        <v>57478433.086500004</v>
      </c>
      <c r="I426" s="260">
        <f t="shared" si="59"/>
        <v>64808968</v>
      </c>
      <c r="J426" s="260">
        <f t="shared" si="59"/>
        <v>64514992</v>
      </c>
      <c r="K426" s="260">
        <f t="shared" si="59"/>
        <v>70132408</v>
      </c>
      <c r="L426" s="260">
        <f t="shared" si="59"/>
        <v>78309987</v>
      </c>
      <c r="M426" s="260">
        <f t="shared" si="59"/>
        <v>72071597</v>
      </c>
      <c r="N426" s="260">
        <f t="shared" ref="N426:W430" si="60">SUMIFS(N$2:N$418,$AQ$2:$AQ$418,$C426,$AR$2:$AR$418,"Std")</f>
        <v>80244851</v>
      </c>
      <c r="O426" s="260">
        <f t="shared" si="60"/>
        <v>76142154</v>
      </c>
      <c r="P426" s="260">
        <f t="shared" si="60"/>
        <v>85054650</v>
      </c>
      <c r="Q426" s="260">
        <f t="shared" si="60"/>
        <v>84625200</v>
      </c>
      <c r="R426" s="260">
        <f t="shared" si="60"/>
        <v>76412400</v>
      </c>
      <c r="S426" s="238">
        <f t="shared" si="60"/>
        <v>77679692.739999995</v>
      </c>
      <c r="T426" s="239">
        <f t="shared" si="60"/>
        <v>44711628.43</v>
      </c>
      <c r="U426" s="239">
        <f t="shared" si="60"/>
        <v>28434150.779999997</v>
      </c>
      <c r="V426" s="223">
        <f t="shared" si="60"/>
        <v>38312702.280000001</v>
      </c>
      <c r="W426" s="223">
        <f t="shared" si="60"/>
        <v>57478433.086500004</v>
      </c>
      <c r="X426" s="240">
        <f t="shared" ref="X426:AG430" si="61">SUMIFS(X$2:X$418,$AQ$2:$AQ$418,$C426,$AR$2:$AR$418,"Std")</f>
        <v>66429192.200000003</v>
      </c>
      <c r="Y426" s="240">
        <f t="shared" si="61"/>
        <v>67781063.469999999</v>
      </c>
      <c r="Z426" s="240">
        <f t="shared" si="61"/>
        <v>75524932.68387498</v>
      </c>
      <c r="AA426" s="240">
        <f t="shared" si="61"/>
        <v>86439573.115276158</v>
      </c>
      <c r="AB426" s="240">
        <f t="shared" si="61"/>
        <v>81542396.76194331</v>
      </c>
      <c r="AC426" s="240">
        <f t="shared" si="61"/>
        <v>93059425.550174057</v>
      </c>
      <c r="AD426" s="240">
        <f t="shared" si="61"/>
        <v>90509093.713411093</v>
      </c>
      <c r="AE426" s="240">
        <f t="shared" si="61"/>
        <v>103630832.00669192</v>
      </c>
      <c r="AF426" s="240">
        <f t="shared" si="61"/>
        <v>105685278.60441518</v>
      </c>
      <c r="AG426" s="241">
        <f t="shared" si="61"/>
        <v>97814332.224949703</v>
      </c>
    </row>
    <row r="427" spans="1:47" x14ac:dyDescent="0.25">
      <c r="C427" s="250" t="s">
        <v>882</v>
      </c>
      <c r="D427" s="258">
        <f t="shared" si="59"/>
        <v>158727336.2466498</v>
      </c>
      <c r="E427" s="259">
        <f t="shared" si="59"/>
        <v>104081433.84914625</v>
      </c>
      <c r="F427" s="259">
        <f t="shared" si="59"/>
        <v>85833088.527331412</v>
      </c>
      <c r="G427" s="259">
        <f t="shared" si="59"/>
        <v>147132319.00649983</v>
      </c>
      <c r="H427" s="259">
        <f t="shared" si="59"/>
        <v>123680707.79900005</v>
      </c>
      <c r="I427" s="260">
        <f t="shared" si="59"/>
        <v>109287872</v>
      </c>
      <c r="J427" s="260">
        <f t="shared" si="59"/>
        <v>120299207</v>
      </c>
      <c r="K427" s="260">
        <f t="shared" si="59"/>
        <v>118788250</v>
      </c>
      <c r="L427" s="260">
        <f t="shared" si="59"/>
        <v>124144750</v>
      </c>
      <c r="M427" s="260">
        <f t="shared" si="59"/>
        <v>127818750</v>
      </c>
      <c r="N427" s="260">
        <f t="shared" si="60"/>
        <v>137115750</v>
      </c>
      <c r="O427" s="260">
        <f t="shared" si="60"/>
        <v>150242750</v>
      </c>
      <c r="P427" s="260">
        <f t="shared" si="60"/>
        <v>169045750</v>
      </c>
      <c r="Q427" s="260">
        <f t="shared" si="60"/>
        <v>190290750</v>
      </c>
      <c r="R427" s="260">
        <f t="shared" si="60"/>
        <v>210402750</v>
      </c>
      <c r="S427" s="238">
        <f t="shared" si="60"/>
        <v>143799132.61999989</v>
      </c>
      <c r="T427" s="239">
        <f t="shared" si="60"/>
        <v>96649958.159999952</v>
      </c>
      <c r="U427" s="239">
        <f t="shared" si="60"/>
        <v>81697169.330000177</v>
      </c>
      <c r="V427" s="223">
        <f t="shared" si="60"/>
        <v>143543725.8599999</v>
      </c>
      <c r="W427" s="223">
        <f t="shared" si="60"/>
        <v>123680707.79900005</v>
      </c>
      <c r="X427" s="240">
        <f t="shared" si="61"/>
        <v>112020068.80000003</v>
      </c>
      <c r="Y427" s="240">
        <f t="shared" si="61"/>
        <v>126389354.354375</v>
      </c>
      <c r="Z427" s="240">
        <f t="shared" si="61"/>
        <v>127921952.78515622</v>
      </c>
      <c r="AA427" s="240">
        <f t="shared" si="61"/>
        <v>137032575.35341796</v>
      </c>
      <c r="AB427" s="240">
        <f t="shared" si="61"/>
        <v>144615183.51141354</v>
      </c>
      <c r="AC427" s="240">
        <f t="shared" si="61"/>
        <v>159012232.80832404</v>
      </c>
      <c r="AD427" s="240">
        <f t="shared" si="61"/>
        <v>178591416.5169349</v>
      </c>
      <c r="AE427" s="240">
        <f t="shared" si="61"/>
        <v>205965831.61173731</v>
      </c>
      <c r="AF427" s="240">
        <f t="shared" si="61"/>
        <v>237647071.1985687</v>
      </c>
      <c r="AG427" s="241">
        <f t="shared" si="61"/>
        <v>269333308.33141011</v>
      </c>
    </row>
    <row r="428" spans="1:47" x14ac:dyDescent="0.25">
      <c r="C428" s="250" t="s">
        <v>1094</v>
      </c>
      <c r="D428" s="258">
        <f t="shared" si="59"/>
        <v>17246692.576121036</v>
      </c>
      <c r="E428" s="259">
        <f t="shared" si="59"/>
        <v>17658457.519113276</v>
      </c>
      <c r="F428" s="259">
        <f t="shared" si="59"/>
        <v>15808053.219393741</v>
      </c>
      <c r="G428" s="259">
        <f t="shared" si="59"/>
        <v>24914270.493999995</v>
      </c>
      <c r="H428" s="259">
        <f t="shared" si="59"/>
        <v>40340000.008000001</v>
      </c>
      <c r="I428" s="260">
        <f t="shared" si="59"/>
        <v>33956216</v>
      </c>
      <c r="J428" s="260">
        <f t="shared" si="59"/>
        <v>24446757</v>
      </c>
      <c r="K428" s="260">
        <f t="shared" si="59"/>
        <v>20808877</v>
      </c>
      <c r="L428" s="260">
        <f t="shared" si="59"/>
        <v>19862891</v>
      </c>
      <c r="M428" s="260">
        <f t="shared" si="59"/>
        <v>19577920</v>
      </c>
      <c r="N428" s="260">
        <f t="shared" si="60"/>
        <v>19577920</v>
      </c>
      <c r="O428" s="260">
        <f t="shared" si="60"/>
        <v>19577920</v>
      </c>
      <c r="P428" s="260">
        <f t="shared" si="60"/>
        <v>19577920</v>
      </c>
      <c r="Q428" s="260">
        <f t="shared" si="60"/>
        <v>19577920</v>
      </c>
      <c r="R428" s="260">
        <f t="shared" si="60"/>
        <v>19760628</v>
      </c>
      <c r="S428" s="238">
        <f t="shared" si="60"/>
        <v>15624652.260000002</v>
      </c>
      <c r="T428" s="239">
        <f t="shared" si="60"/>
        <v>16397633.25</v>
      </c>
      <c r="U428" s="239">
        <f t="shared" si="60"/>
        <v>15046332.629999992</v>
      </c>
      <c r="V428" s="223">
        <f t="shared" si="60"/>
        <v>24306605.359999999</v>
      </c>
      <c r="W428" s="223">
        <f t="shared" si="60"/>
        <v>40340000.008000001</v>
      </c>
      <c r="X428" s="240">
        <f t="shared" si="61"/>
        <v>34805121.399999999</v>
      </c>
      <c r="Y428" s="240">
        <f t="shared" si="61"/>
        <v>25684374.073124997</v>
      </c>
      <c r="Z428" s="240">
        <f t="shared" si="61"/>
        <v>22408884.558078121</v>
      </c>
      <c r="AA428" s="240">
        <f t="shared" si="61"/>
        <v>21924915.13087929</v>
      </c>
      <c r="AB428" s="240">
        <f t="shared" si="61"/>
        <v>22150619.479315616</v>
      </c>
      <c r="AC428" s="240">
        <f t="shared" si="61"/>
        <v>22704384.966298506</v>
      </c>
      <c r="AD428" s="240">
        <f t="shared" si="61"/>
        <v>23271994.590455972</v>
      </c>
      <c r="AE428" s="240">
        <f t="shared" si="61"/>
        <v>23853794.455217369</v>
      </c>
      <c r="AF428" s="240">
        <f t="shared" si="61"/>
        <v>24450139.316597797</v>
      </c>
      <c r="AG428" s="241">
        <f t="shared" si="61"/>
        <v>25295274.486413769</v>
      </c>
    </row>
    <row r="429" spans="1:47" x14ac:dyDescent="0.25">
      <c r="C429" s="250" t="s">
        <v>179</v>
      </c>
      <c r="D429" s="258">
        <f t="shared" si="59"/>
        <v>6307384.04216603</v>
      </c>
      <c r="E429" s="259">
        <f t="shared" si="59"/>
        <v>4721125.3511971869</v>
      </c>
      <c r="F429" s="259">
        <f t="shared" si="59"/>
        <v>2665383.5560250008</v>
      </c>
      <c r="G429" s="259">
        <f t="shared" si="59"/>
        <v>3560136.8562499988</v>
      </c>
      <c r="H429" s="259">
        <f t="shared" si="59"/>
        <v>4045216.63</v>
      </c>
      <c r="I429" s="260">
        <f t="shared" si="59"/>
        <v>4000000</v>
      </c>
      <c r="J429" s="260">
        <f t="shared" si="59"/>
        <v>4000000</v>
      </c>
      <c r="K429" s="260">
        <f t="shared" si="59"/>
        <v>4000000</v>
      </c>
      <c r="L429" s="260">
        <f t="shared" si="59"/>
        <v>4000000</v>
      </c>
      <c r="M429" s="260">
        <f t="shared" si="59"/>
        <v>4000000</v>
      </c>
      <c r="N429" s="260">
        <f t="shared" si="60"/>
        <v>4000000</v>
      </c>
      <c r="O429" s="260">
        <f t="shared" si="60"/>
        <v>4000000</v>
      </c>
      <c r="P429" s="260">
        <f t="shared" si="60"/>
        <v>4000000</v>
      </c>
      <c r="Q429" s="260">
        <f t="shared" si="60"/>
        <v>4000000</v>
      </c>
      <c r="R429" s="260">
        <f t="shared" si="60"/>
        <v>4000000</v>
      </c>
      <c r="S429" s="238">
        <f t="shared" si="60"/>
        <v>5714178.6400000006</v>
      </c>
      <c r="T429" s="239">
        <f t="shared" si="60"/>
        <v>4384034.22</v>
      </c>
      <c r="U429" s="239">
        <f t="shared" si="60"/>
        <v>2536950.4400000009</v>
      </c>
      <c r="V429" s="223">
        <f t="shared" si="60"/>
        <v>3473304.2499999991</v>
      </c>
      <c r="W429" s="223">
        <f t="shared" si="60"/>
        <v>4045216.63</v>
      </c>
      <c r="X429" s="240">
        <f t="shared" si="61"/>
        <v>4099999.9999999995</v>
      </c>
      <c r="Y429" s="240">
        <f t="shared" si="61"/>
        <v>4202500</v>
      </c>
      <c r="Z429" s="240">
        <f t="shared" si="61"/>
        <v>4307562.4999999991</v>
      </c>
      <c r="AA429" s="240">
        <f t="shared" si="61"/>
        <v>4415251.5624999991</v>
      </c>
      <c r="AB429" s="240">
        <f t="shared" si="61"/>
        <v>4525632.8515624991</v>
      </c>
      <c r="AC429" s="240">
        <f t="shared" si="61"/>
        <v>4638773.6728515606</v>
      </c>
      <c r="AD429" s="240">
        <f t="shared" si="61"/>
        <v>4754743.0146728503</v>
      </c>
      <c r="AE429" s="240">
        <f t="shared" si="61"/>
        <v>4873611.5900396705</v>
      </c>
      <c r="AF429" s="240">
        <f t="shared" si="61"/>
        <v>4995451.8797906619</v>
      </c>
      <c r="AG429" s="241">
        <f t="shared" si="61"/>
        <v>5120338.1767854281</v>
      </c>
    </row>
    <row r="430" spans="1:47" x14ac:dyDescent="0.25">
      <c r="C430" s="250" t="s">
        <v>684</v>
      </c>
      <c r="D430" s="258">
        <f t="shared" si="59"/>
        <v>4136162.1866589058</v>
      </c>
      <c r="E430" s="259">
        <f t="shared" si="59"/>
        <v>3340447.9084556247</v>
      </c>
      <c r="F430" s="259">
        <f t="shared" si="59"/>
        <v>4767759.8260249989</v>
      </c>
      <c r="G430" s="259">
        <f t="shared" si="59"/>
        <v>7156818.9907499999</v>
      </c>
      <c r="H430" s="259">
        <f t="shared" si="59"/>
        <v>18306554.02</v>
      </c>
      <c r="I430" s="260">
        <f t="shared" si="59"/>
        <v>13635350</v>
      </c>
      <c r="J430" s="260">
        <f t="shared" si="59"/>
        <v>8241780</v>
      </c>
      <c r="K430" s="260">
        <f t="shared" si="59"/>
        <v>6422946</v>
      </c>
      <c r="L430" s="260">
        <f t="shared" si="59"/>
        <v>6353986</v>
      </c>
      <c r="M430" s="260">
        <f t="shared" si="59"/>
        <v>6720525</v>
      </c>
      <c r="N430" s="260">
        <f t="shared" si="60"/>
        <v>6605148</v>
      </c>
      <c r="O430" s="260">
        <f t="shared" si="60"/>
        <v>6684705</v>
      </c>
      <c r="P430" s="260">
        <f t="shared" si="60"/>
        <v>6634306</v>
      </c>
      <c r="Q430" s="260">
        <f t="shared" si="60"/>
        <v>6323995</v>
      </c>
      <c r="R430" s="260">
        <f t="shared" si="60"/>
        <v>6273596</v>
      </c>
      <c r="S430" s="238">
        <f t="shared" si="60"/>
        <v>3747158.8</v>
      </c>
      <c r="T430" s="239">
        <f t="shared" si="60"/>
        <v>3101937.96</v>
      </c>
      <c r="U430" s="239">
        <f t="shared" si="60"/>
        <v>4538022.4399999976</v>
      </c>
      <c r="V430" s="223">
        <f t="shared" si="60"/>
        <v>6982262.4300000006</v>
      </c>
      <c r="W430" s="223">
        <f t="shared" si="60"/>
        <v>18306554.02</v>
      </c>
      <c r="X430" s="240">
        <f t="shared" si="61"/>
        <v>13976233.749999998</v>
      </c>
      <c r="Y430" s="240">
        <f t="shared" si="61"/>
        <v>8659020.1124999989</v>
      </c>
      <c r="Z430" s="240">
        <f t="shared" si="61"/>
        <v>6916810.3322812496</v>
      </c>
      <c r="AA430" s="240">
        <f t="shared" si="61"/>
        <v>7013611.6536507802</v>
      </c>
      <c r="AB430" s="240">
        <f t="shared" si="61"/>
        <v>7603657.1799367666</v>
      </c>
      <c r="AC430" s="240">
        <f t="shared" si="61"/>
        <v>7659946.6619220339</v>
      </c>
      <c r="AD430" s="240">
        <f t="shared" si="61"/>
        <v>7946013.6009746678</v>
      </c>
      <c r="AE430" s="240">
        <f t="shared" si="61"/>
        <v>8083257.6533674318</v>
      </c>
      <c r="AF430" s="240">
        <f t="shared" si="61"/>
        <v>7897803.177634187</v>
      </c>
      <c r="AG430" s="241">
        <f t="shared" si="61"/>
        <v>8030733.27613209</v>
      </c>
    </row>
    <row r="431" spans="1:47" x14ac:dyDescent="0.25">
      <c r="C431" s="250" t="s">
        <v>517</v>
      </c>
      <c r="D431" s="258">
        <f>SUM(D419:D420)</f>
        <v>89080511.073976606</v>
      </c>
      <c r="E431" s="259">
        <f t="shared" ref="E431:AF431" si="62">SUM(E419:E420)</f>
        <v>71584894.733198106</v>
      </c>
      <c r="F431" s="259">
        <f t="shared" si="62"/>
        <v>56374651.071293771</v>
      </c>
      <c r="G431" s="259">
        <f t="shared" si="62"/>
        <v>75272823.043250009</v>
      </c>
      <c r="H431" s="259">
        <f t="shared" si="62"/>
        <v>70200000.020000011</v>
      </c>
      <c r="I431" s="260">
        <f t="shared" si="62"/>
        <v>79390039.967675894</v>
      </c>
      <c r="J431" s="260">
        <f t="shared" si="62"/>
        <v>79655285.648186415</v>
      </c>
      <c r="K431" s="260">
        <f t="shared" si="62"/>
        <v>80461672.309568614</v>
      </c>
      <c r="L431" s="260">
        <f t="shared" si="62"/>
        <v>79957198.11434038</v>
      </c>
      <c r="M431" s="260">
        <f t="shared" si="62"/>
        <v>80535803.960228667</v>
      </c>
      <c r="N431" s="260">
        <f t="shared" si="62"/>
        <v>84284715.376550376</v>
      </c>
      <c r="O431" s="260">
        <f t="shared" si="62"/>
        <v>84917282.002421513</v>
      </c>
      <c r="P431" s="260">
        <f t="shared" si="62"/>
        <v>85537355.46827881</v>
      </c>
      <c r="Q431" s="260">
        <f t="shared" si="62"/>
        <v>85870324.71091491</v>
      </c>
      <c r="R431" s="260">
        <f t="shared" ref="R431" si="63">SUM(R419:R420)</f>
        <v>86242141.557962254</v>
      </c>
      <c r="S431" s="238">
        <f t="shared" si="62"/>
        <v>80702546.44656083</v>
      </c>
      <c r="T431" s="239">
        <f t="shared" si="62"/>
        <v>66473691.079999998</v>
      </c>
      <c r="U431" s="239">
        <f t="shared" si="62"/>
        <v>53658204.470000021</v>
      </c>
      <c r="V431" s="223">
        <f t="shared" si="62"/>
        <v>73436900.530000016</v>
      </c>
      <c r="W431" s="223">
        <f t="shared" si="62"/>
        <v>70200000.020000011</v>
      </c>
      <c r="X431" s="240">
        <f t="shared" si="62"/>
        <v>81374790.96686779</v>
      </c>
      <c r="Y431" s="240">
        <f t="shared" si="62"/>
        <v>83687834.484125838</v>
      </c>
      <c r="Z431" s="240">
        <f t="shared" si="62"/>
        <v>86648420.58199653</v>
      </c>
      <c r="AA431" s="240">
        <f t="shared" si="62"/>
        <v>88257785.976865828</v>
      </c>
      <c r="AB431" s="240">
        <f t="shared" si="62"/>
        <v>91118870.032352015</v>
      </c>
      <c r="AC431" s="240">
        <f t="shared" si="62"/>
        <v>97744429.678132251</v>
      </c>
      <c r="AD431" s="240">
        <f t="shared" si="62"/>
        <v>100939963.35650454</v>
      </c>
      <c r="AE431" s="240">
        <f t="shared" si="62"/>
        <v>104218961.7478867</v>
      </c>
      <c r="AF431" s="240">
        <f t="shared" si="62"/>
        <v>107240268.74884361</v>
      </c>
      <c r="AG431" s="241">
        <f t="shared" ref="AG431" si="64">SUM(AG419:AG420)</f>
        <v>110397232.4667418</v>
      </c>
    </row>
    <row r="432" spans="1:47" x14ac:dyDescent="0.25">
      <c r="C432" s="250" t="s">
        <v>1092</v>
      </c>
      <c r="D432" s="258">
        <f t="shared" ref="D432:AG432" si="65">SUMIFS(D$2:D$418,$AR$2:$AR$418,"Cont")</f>
        <v>0</v>
      </c>
      <c r="E432" s="259">
        <f t="shared" si="65"/>
        <v>0</v>
      </c>
      <c r="F432" s="259">
        <f t="shared" si="65"/>
        <v>0</v>
      </c>
      <c r="G432" s="259">
        <f t="shared" si="65"/>
        <v>0</v>
      </c>
      <c r="H432" s="259">
        <f t="shared" si="65"/>
        <v>0</v>
      </c>
      <c r="I432" s="260">
        <f t="shared" si="65"/>
        <v>0</v>
      </c>
      <c r="J432" s="260">
        <f t="shared" si="65"/>
        <v>0</v>
      </c>
      <c r="K432" s="260">
        <f t="shared" si="65"/>
        <v>15509167</v>
      </c>
      <c r="L432" s="260">
        <f t="shared" si="65"/>
        <v>15509167</v>
      </c>
      <c r="M432" s="260">
        <f t="shared" si="65"/>
        <v>15509167</v>
      </c>
      <c r="N432" s="260">
        <f t="shared" si="65"/>
        <v>0</v>
      </c>
      <c r="O432" s="260">
        <f t="shared" si="65"/>
        <v>0</v>
      </c>
      <c r="P432" s="260">
        <f t="shared" si="65"/>
        <v>0</v>
      </c>
      <c r="Q432" s="260">
        <f t="shared" si="65"/>
        <v>0</v>
      </c>
      <c r="R432" s="260">
        <f t="shared" si="65"/>
        <v>0</v>
      </c>
      <c r="S432" s="238">
        <f t="shared" si="65"/>
        <v>0</v>
      </c>
      <c r="T432" s="239">
        <f t="shared" si="65"/>
        <v>0</v>
      </c>
      <c r="U432" s="239">
        <f t="shared" si="65"/>
        <v>0</v>
      </c>
      <c r="V432" s="223">
        <f t="shared" si="65"/>
        <v>0</v>
      </c>
      <c r="W432" s="223">
        <f t="shared" si="65"/>
        <v>0</v>
      </c>
      <c r="X432" s="240">
        <f t="shared" si="65"/>
        <v>0</v>
      </c>
      <c r="Y432" s="240">
        <f t="shared" si="65"/>
        <v>0</v>
      </c>
      <c r="Z432" s="240">
        <f t="shared" si="65"/>
        <v>16701676.543859374</v>
      </c>
      <c r="AA432" s="240">
        <f t="shared" si="65"/>
        <v>17119218.457455855</v>
      </c>
      <c r="AB432" s="240">
        <f t="shared" si="65"/>
        <v>17547198.918892249</v>
      </c>
      <c r="AC432" s="240">
        <f t="shared" si="65"/>
        <v>0</v>
      </c>
      <c r="AD432" s="240">
        <f t="shared" si="65"/>
        <v>0</v>
      </c>
      <c r="AE432" s="240">
        <f t="shared" si="65"/>
        <v>0</v>
      </c>
      <c r="AF432" s="240">
        <f t="shared" si="65"/>
        <v>0</v>
      </c>
      <c r="AG432" s="241">
        <f t="shared" si="65"/>
        <v>0</v>
      </c>
    </row>
    <row r="433" spans="3:33" s="121" customFormat="1" x14ac:dyDescent="0.25">
      <c r="C433" s="250" t="s">
        <v>1093</v>
      </c>
      <c r="D433" s="258">
        <f t="shared" ref="D433:AG433" si="66">SUMIFS(D$2:D$418,$AR$2:$AR$418,"Alt")</f>
        <v>9655086.0802504122</v>
      </c>
      <c r="E433" s="259">
        <f t="shared" si="66"/>
        <v>11282087.50382828</v>
      </c>
      <c r="F433" s="259">
        <f t="shared" si="66"/>
        <v>6104469.393656252</v>
      </c>
      <c r="G433" s="259">
        <f t="shared" si="66"/>
        <v>5784504.5262499964</v>
      </c>
      <c r="H433" s="259">
        <f t="shared" si="66"/>
        <v>3105000</v>
      </c>
      <c r="I433" s="260">
        <f t="shared" si="66"/>
        <v>4930000</v>
      </c>
      <c r="J433" s="260">
        <f t="shared" si="66"/>
        <v>4890000</v>
      </c>
      <c r="K433" s="260">
        <f t="shared" si="66"/>
        <v>4880000</v>
      </c>
      <c r="L433" s="260">
        <f t="shared" si="66"/>
        <v>4840000</v>
      </c>
      <c r="M433" s="260">
        <f t="shared" si="66"/>
        <v>4880000</v>
      </c>
      <c r="N433" s="260">
        <f t="shared" si="66"/>
        <v>4845000</v>
      </c>
      <c r="O433" s="260">
        <f t="shared" si="66"/>
        <v>4880000</v>
      </c>
      <c r="P433" s="260">
        <f t="shared" si="66"/>
        <v>4845000</v>
      </c>
      <c r="Q433" s="260">
        <f t="shared" si="66"/>
        <v>4880000</v>
      </c>
      <c r="R433" s="260">
        <f t="shared" si="66"/>
        <v>4845000</v>
      </c>
      <c r="S433" s="238">
        <f t="shared" si="66"/>
        <v>8747031.4600000009</v>
      </c>
      <c r="T433" s="239">
        <f t="shared" si="66"/>
        <v>10476539.810000002</v>
      </c>
      <c r="U433" s="239">
        <f t="shared" si="66"/>
        <v>5810321.8500000015</v>
      </c>
      <c r="V433" s="223">
        <f t="shared" si="66"/>
        <v>5643419.049999997</v>
      </c>
      <c r="W433" s="223">
        <f t="shared" si="66"/>
        <v>3105000</v>
      </c>
      <c r="X433" s="240">
        <f t="shared" si="66"/>
        <v>5053249.9999999991</v>
      </c>
      <c r="Y433" s="240">
        <f t="shared" si="66"/>
        <v>5137556.2499999991</v>
      </c>
      <c r="Z433" s="240">
        <f t="shared" si="66"/>
        <v>5255226.2499999991</v>
      </c>
      <c r="AA433" s="240">
        <f t="shared" si="66"/>
        <v>5342454.3906249981</v>
      </c>
      <c r="AB433" s="240">
        <f t="shared" si="66"/>
        <v>5521272.0789062483</v>
      </c>
      <c r="AC433" s="240">
        <f t="shared" si="66"/>
        <v>5618714.6112414524</v>
      </c>
      <c r="AD433" s="240">
        <f t="shared" si="66"/>
        <v>5800786.4779008776</v>
      </c>
      <c r="AE433" s="240">
        <f t="shared" si="66"/>
        <v>5903162.0384355513</v>
      </c>
      <c r="AF433" s="240">
        <f t="shared" si="66"/>
        <v>6094451.2933446076</v>
      </c>
      <c r="AG433" s="241">
        <f t="shared" si="66"/>
        <v>6202009.6166313495</v>
      </c>
    </row>
    <row r="434" spans="3:33" s="121" customFormat="1" x14ac:dyDescent="0.25">
      <c r="C434" s="194"/>
      <c r="D434" s="233"/>
      <c r="E434" s="234"/>
      <c r="F434" s="234"/>
      <c r="G434" s="234"/>
      <c r="H434" s="234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235"/>
      <c r="T434" s="236"/>
      <c r="U434" s="236"/>
      <c r="V434" s="236"/>
      <c r="W434" s="236"/>
      <c r="X434" s="144"/>
      <c r="Y434" s="261"/>
      <c r="Z434" s="144"/>
      <c r="AA434" s="144"/>
      <c r="AB434" s="144"/>
      <c r="AC434" s="144"/>
      <c r="AD434" s="144"/>
      <c r="AE434" s="144"/>
      <c r="AF434" s="144"/>
      <c r="AG434" s="237"/>
    </row>
    <row r="435" spans="3:33" s="121" customFormat="1" x14ac:dyDescent="0.25">
      <c r="C435" s="194"/>
      <c r="D435" s="233"/>
      <c r="E435" s="234"/>
      <c r="F435" s="234"/>
      <c r="G435" s="234"/>
      <c r="H435" s="234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235"/>
      <c r="T435" s="236"/>
      <c r="U435" s="236"/>
      <c r="V435" s="236"/>
      <c r="W435" s="236"/>
      <c r="X435" s="144"/>
      <c r="Y435" s="261"/>
      <c r="Z435" s="144"/>
      <c r="AA435" s="144"/>
      <c r="AB435" s="144"/>
      <c r="AC435" s="144"/>
      <c r="AD435" s="144"/>
      <c r="AE435" s="144"/>
      <c r="AF435" s="144"/>
      <c r="AG435" s="237"/>
    </row>
    <row r="436" spans="3:33" s="121" customFormat="1" x14ac:dyDescent="0.25">
      <c r="C436" s="194"/>
      <c r="D436" s="233"/>
      <c r="E436" s="234"/>
      <c r="F436" s="234"/>
      <c r="G436" s="234"/>
      <c r="H436" s="234"/>
      <c r="I436" s="262"/>
      <c r="J436" s="262"/>
      <c r="K436" s="262"/>
      <c r="L436" s="262"/>
      <c r="M436" s="262"/>
      <c r="N436" s="262"/>
      <c r="O436" s="262"/>
      <c r="P436" s="262"/>
      <c r="Q436" s="262"/>
      <c r="R436" s="262"/>
      <c r="S436" s="235"/>
      <c r="T436" s="236"/>
      <c r="U436" s="236"/>
      <c r="V436" s="236"/>
      <c r="W436" s="236"/>
      <c r="X436" s="144"/>
      <c r="Y436" s="261"/>
      <c r="Z436" s="144"/>
      <c r="AA436" s="144"/>
      <c r="AB436" s="144"/>
      <c r="AC436" s="144"/>
      <c r="AD436" s="144"/>
      <c r="AE436" s="144"/>
      <c r="AF436" s="144"/>
      <c r="AG436" s="237"/>
    </row>
    <row r="437" spans="3:33" s="121" customFormat="1" x14ac:dyDescent="0.25">
      <c r="C437" s="194"/>
      <c r="D437" s="233"/>
      <c r="E437" s="234"/>
      <c r="F437" s="234"/>
      <c r="G437" s="234"/>
      <c r="H437" s="234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235"/>
      <c r="T437" s="236"/>
      <c r="U437" s="236"/>
      <c r="V437" s="236"/>
      <c r="W437" s="236"/>
      <c r="X437" s="144"/>
      <c r="Y437" s="261"/>
      <c r="Z437" s="144"/>
      <c r="AA437" s="144"/>
      <c r="AB437" s="144"/>
      <c r="AC437" s="144"/>
      <c r="AD437" s="144"/>
      <c r="AE437" s="144"/>
      <c r="AF437" s="144"/>
      <c r="AG437" s="237"/>
    </row>
    <row r="438" spans="3:33" s="121" customFormat="1" x14ac:dyDescent="0.25">
      <c r="C438" s="194"/>
      <c r="D438" s="233"/>
      <c r="E438" s="234"/>
      <c r="F438" s="234"/>
      <c r="G438" s="234"/>
      <c r="H438" s="234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235"/>
      <c r="T438" s="236"/>
      <c r="U438" s="236"/>
      <c r="V438" s="236"/>
      <c r="W438" s="236"/>
      <c r="X438" s="144"/>
      <c r="Y438" s="261"/>
      <c r="Z438" s="144"/>
      <c r="AA438" s="144"/>
      <c r="AB438" s="144"/>
      <c r="AC438" s="144"/>
      <c r="AD438" s="144"/>
      <c r="AE438" s="144"/>
      <c r="AF438" s="144"/>
      <c r="AG438" s="237"/>
    </row>
    <row r="439" spans="3:33" s="121" customFormat="1" x14ac:dyDescent="0.25">
      <c r="C439" s="194"/>
      <c r="D439" s="233"/>
      <c r="E439" s="234"/>
      <c r="F439" s="234"/>
      <c r="G439" s="234"/>
      <c r="H439" s="234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235"/>
      <c r="T439" s="236"/>
      <c r="U439" s="236"/>
      <c r="V439" s="236"/>
      <c r="W439" s="236"/>
      <c r="X439" s="144"/>
      <c r="Y439" s="261"/>
      <c r="Z439" s="144"/>
      <c r="AA439" s="144"/>
      <c r="AB439" s="144"/>
      <c r="AC439" s="144"/>
      <c r="AD439" s="144"/>
      <c r="AE439" s="144"/>
      <c r="AF439" s="144"/>
      <c r="AG439" s="237"/>
    </row>
    <row r="440" spans="3:33" s="121" customFormat="1" x14ac:dyDescent="0.25">
      <c r="C440" s="194"/>
      <c r="D440" s="233"/>
      <c r="E440" s="234"/>
      <c r="F440" s="234"/>
      <c r="G440" s="234"/>
      <c r="H440" s="234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235"/>
      <c r="T440" s="236"/>
      <c r="U440" s="236"/>
      <c r="V440" s="236"/>
      <c r="W440" s="236"/>
      <c r="X440" s="144"/>
      <c r="Y440" s="261"/>
      <c r="Z440" s="144"/>
      <c r="AA440" s="144"/>
      <c r="AB440" s="144"/>
      <c r="AC440" s="144"/>
      <c r="AD440" s="144"/>
      <c r="AE440" s="144"/>
      <c r="AF440" s="144"/>
      <c r="AG440" s="237"/>
    </row>
    <row r="441" spans="3:33" s="121" customFormat="1" x14ac:dyDescent="0.25">
      <c r="C441" s="194"/>
      <c r="D441" s="233"/>
      <c r="E441" s="234"/>
      <c r="F441" s="234"/>
      <c r="G441" s="234"/>
      <c r="H441" s="234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235"/>
      <c r="T441" s="236"/>
      <c r="U441" s="236"/>
      <c r="V441" s="236"/>
      <c r="W441" s="236"/>
      <c r="X441" s="144"/>
      <c r="Y441" s="261"/>
      <c r="Z441" s="144"/>
      <c r="AA441" s="144"/>
      <c r="AB441" s="144"/>
      <c r="AC441" s="144"/>
      <c r="AD441" s="144"/>
      <c r="AE441" s="144"/>
      <c r="AF441" s="144"/>
      <c r="AG441" s="237"/>
    </row>
    <row r="442" spans="3:33" s="121" customFormat="1" x14ac:dyDescent="0.25">
      <c r="C442" s="194"/>
      <c r="D442" s="233"/>
      <c r="E442" s="234"/>
      <c r="F442" s="234"/>
      <c r="G442" s="234"/>
      <c r="H442" s="234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235"/>
      <c r="T442" s="236"/>
      <c r="U442" s="236"/>
      <c r="V442" s="236"/>
      <c r="W442" s="236"/>
      <c r="X442" s="144"/>
      <c r="Y442" s="261"/>
      <c r="Z442" s="144"/>
      <c r="AA442" s="144"/>
      <c r="AB442" s="144"/>
      <c r="AC442" s="144"/>
      <c r="AD442" s="144"/>
      <c r="AE442" s="144"/>
      <c r="AF442" s="144"/>
      <c r="AG442" s="237"/>
    </row>
    <row r="443" spans="3:33" s="121" customFormat="1" x14ac:dyDescent="0.25">
      <c r="C443" s="194"/>
      <c r="D443" s="233"/>
      <c r="E443" s="234"/>
      <c r="F443" s="234"/>
      <c r="G443" s="234"/>
      <c r="H443" s="234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235"/>
      <c r="T443" s="236"/>
      <c r="U443" s="236"/>
      <c r="V443" s="236"/>
      <c r="W443" s="236"/>
      <c r="X443" s="144"/>
      <c r="Y443" s="261"/>
      <c r="Z443" s="144"/>
      <c r="AA443" s="144"/>
      <c r="AB443" s="144"/>
      <c r="AC443" s="144"/>
      <c r="AD443" s="144"/>
      <c r="AE443" s="144"/>
      <c r="AF443" s="144"/>
      <c r="AG443" s="237"/>
    </row>
    <row r="444" spans="3:33" s="121" customFormat="1" x14ac:dyDescent="0.25">
      <c r="C444" s="194"/>
      <c r="D444" s="233"/>
      <c r="E444" s="234"/>
      <c r="F444" s="234"/>
      <c r="G444" s="234"/>
      <c r="H444" s="234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235"/>
      <c r="T444" s="236"/>
      <c r="U444" s="236"/>
      <c r="V444" s="236"/>
      <c r="W444" s="236"/>
      <c r="X444" s="144"/>
      <c r="Y444" s="261"/>
      <c r="Z444" s="144"/>
      <c r="AA444" s="144"/>
      <c r="AB444" s="144"/>
      <c r="AC444" s="144"/>
      <c r="AD444" s="144"/>
      <c r="AE444" s="144"/>
      <c r="AF444" s="144"/>
      <c r="AG444" s="237"/>
    </row>
    <row r="445" spans="3:33" s="121" customFormat="1" x14ac:dyDescent="0.25">
      <c r="C445" s="194"/>
      <c r="D445" s="233"/>
      <c r="E445" s="234"/>
      <c r="F445" s="234"/>
      <c r="G445" s="234"/>
      <c r="H445" s="234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235"/>
      <c r="T445" s="236"/>
      <c r="U445" s="236"/>
      <c r="V445" s="236"/>
      <c r="W445" s="236"/>
      <c r="X445" s="144"/>
      <c r="Y445" s="261"/>
      <c r="Z445" s="144"/>
      <c r="AA445" s="144"/>
      <c r="AB445" s="144"/>
      <c r="AC445" s="144"/>
      <c r="AD445" s="144"/>
      <c r="AE445" s="144"/>
      <c r="AF445" s="144"/>
      <c r="AG445" s="237"/>
    </row>
    <row r="446" spans="3:33" s="121" customFormat="1" x14ac:dyDescent="0.25">
      <c r="C446" s="194"/>
      <c r="D446" s="233"/>
      <c r="E446" s="234"/>
      <c r="F446" s="234"/>
      <c r="G446" s="234"/>
      <c r="H446" s="234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235"/>
      <c r="T446" s="236"/>
      <c r="U446" s="236"/>
      <c r="V446" s="236"/>
      <c r="W446" s="236"/>
      <c r="X446" s="144"/>
      <c r="Y446" s="261"/>
      <c r="Z446" s="144"/>
      <c r="AA446" s="144"/>
      <c r="AB446" s="144"/>
      <c r="AC446" s="144"/>
      <c r="AD446" s="144"/>
      <c r="AE446" s="144"/>
      <c r="AF446" s="144"/>
      <c r="AG446" s="237"/>
    </row>
    <row r="447" spans="3:33" s="121" customFormat="1" x14ac:dyDescent="0.25">
      <c r="C447" s="194"/>
      <c r="D447" s="233"/>
      <c r="E447" s="234"/>
      <c r="F447" s="234"/>
      <c r="G447" s="234"/>
      <c r="H447" s="234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235"/>
      <c r="T447" s="236"/>
      <c r="U447" s="236"/>
      <c r="V447" s="236"/>
      <c r="W447" s="236"/>
      <c r="X447" s="144"/>
      <c r="Y447" s="261"/>
      <c r="Z447" s="144"/>
      <c r="AA447" s="144"/>
      <c r="AB447" s="144"/>
      <c r="AC447" s="144"/>
      <c r="AD447" s="144"/>
      <c r="AE447" s="144"/>
      <c r="AF447" s="144"/>
      <c r="AG447" s="237"/>
    </row>
    <row r="448" spans="3:33" s="121" customFormat="1" x14ac:dyDescent="0.25">
      <c r="C448" s="194"/>
      <c r="D448" s="233"/>
      <c r="E448" s="234"/>
      <c r="F448" s="234"/>
      <c r="G448" s="234"/>
      <c r="H448" s="234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235"/>
      <c r="T448" s="236"/>
      <c r="U448" s="236"/>
      <c r="V448" s="236"/>
      <c r="W448" s="236"/>
      <c r="X448" s="144"/>
      <c r="Y448" s="261"/>
      <c r="Z448" s="144"/>
      <c r="AA448" s="144"/>
      <c r="AB448" s="144"/>
      <c r="AC448" s="144"/>
      <c r="AD448" s="144"/>
      <c r="AE448" s="144"/>
      <c r="AF448" s="144"/>
      <c r="AG448" s="237"/>
    </row>
    <row r="449" spans="3:25" s="121" customFormat="1" x14ac:dyDescent="0.25">
      <c r="C449" s="194"/>
      <c r="D449" s="233"/>
      <c r="E449" s="234"/>
      <c r="F449" s="234"/>
      <c r="G449" s="234"/>
      <c r="H449" s="234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235"/>
      <c r="T449" s="236"/>
      <c r="U449" s="236"/>
      <c r="V449" s="236"/>
      <c r="W449" s="236"/>
      <c r="X449" s="144"/>
      <c r="Y449" s="261"/>
    </row>
    <row r="450" spans="3:25" s="121" customFormat="1" x14ac:dyDescent="0.25">
      <c r="C450" s="194"/>
      <c r="D450" s="233"/>
      <c r="E450" s="234"/>
      <c r="F450" s="234"/>
      <c r="G450" s="234"/>
      <c r="H450" s="234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235"/>
      <c r="T450" s="236"/>
      <c r="U450" s="236"/>
      <c r="V450" s="236"/>
      <c r="W450" s="236"/>
      <c r="X450" s="144"/>
      <c r="Y450" s="261"/>
    </row>
    <row r="451" spans="3:25" s="121" customFormat="1" x14ac:dyDescent="0.25">
      <c r="C451" s="194"/>
      <c r="D451" s="233"/>
      <c r="E451" s="234"/>
      <c r="F451" s="234"/>
      <c r="G451" s="234"/>
      <c r="H451" s="234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235"/>
      <c r="T451" s="236"/>
      <c r="U451" s="236"/>
      <c r="V451" s="236"/>
      <c r="W451" s="236"/>
      <c r="X451" s="144"/>
      <c r="Y451" s="261"/>
    </row>
    <row r="452" spans="3:25" s="121" customFormat="1" x14ac:dyDescent="0.25">
      <c r="C452" s="194"/>
      <c r="D452" s="233"/>
      <c r="E452" s="234"/>
      <c r="F452" s="234"/>
      <c r="G452" s="234"/>
      <c r="H452" s="234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235"/>
      <c r="T452" s="236"/>
      <c r="U452" s="236"/>
      <c r="V452" s="236"/>
      <c r="W452" s="236"/>
      <c r="X452" s="144"/>
      <c r="Y452" s="261"/>
    </row>
    <row r="453" spans="3:25" s="121" customFormat="1" x14ac:dyDescent="0.25">
      <c r="C453" s="194"/>
      <c r="D453" s="233"/>
      <c r="E453" s="234"/>
      <c r="F453" s="234"/>
      <c r="G453" s="234"/>
      <c r="H453" s="234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235"/>
      <c r="T453" s="236"/>
      <c r="U453" s="236"/>
      <c r="V453" s="236"/>
      <c r="W453" s="236"/>
      <c r="X453" s="144"/>
      <c r="Y453" s="261"/>
    </row>
    <row r="454" spans="3:25" s="121" customFormat="1" x14ac:dyDescent="0.25">
      <c r="C454" s="194"/>
      <c r="D454" s="233"/>
      <c r="E454" s="234"/>
      <c r="F454" s="234"/>
      <c r="G454" s="234"/>
      <c r="H454" s="234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235"/>
      <c r="T454" s="236"/>
      <c r="U454" s="236"/>
      <c r="V454" s="236"/>
      <c r="W454" s="236"/>
      <c r="X454" s="144"/>
      <c r="Y454" s="261"/>
    </row>
    <row r="455" spans="3:25" s="121" customFormat="1" x14ac:dyDescent="0.25">
      <c r="C455" s="194"/>
      <c r="D455" s="233"/>
      <c r="E455" s="234"/>
      <c r="F455" s="234"/>
      <c r="G455" s="234"/>
      <c r="H455" s="234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235"/>
      <c r="T455" s="236"/>
      <c r="U455" s="236"/>
      <c r="V455" s="236"/>
      <c r="W455" s="236"/>
      <c r="X455" s="144"/>
      <c r="Y455" s="261"/>
    </row>
    <row r="456" spans="3:25" s="121" customFormat="1" x14ac:dyDescent="0.25">
      <c r="C456" s="194"/>
      <c r="D456" s="233"/>
      <c r="E456" s="234"/>
      <c r="F456" s="234"/>
      <c r="G456" s="234"/>
      <c r="H456" s="234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235"/>
      <c r="T456" s="236"/>
      <c r="U456" s="236"/>
      <c r="V456" s="236"/>
      <c r="W456" s="236"/>
      <c r="X456" s="144"/>
      <c r="Y456" s="261"/>
    </row>
    <row r="457" spans="3:25" s="121" customFormat="1" x14ac:dyDescent="0.25">
      <c r="C457" s="194"/>
      <c r="D457" s="233"/>
      <c r="E457" s="234"/>
      <c r="F457" s="234"/>
      <c r="G457" s="234"/>
      <c r="H457" s="234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235"/>
      <c r="T457" s="236"/>
      <c r="U457" s="236"/>
      <c r="V457" s="236"/>
      <c r="W457" s="236"/>
      <c r="X457" s="144"/>
      <c r="Y457" s="261"/>
    </row>
    <row r="458" spans="3:25" s="121" customFormat="1" x14ac:dyDescent="0.25">
      <c r="C458" s="194"/>
      <c r="D458" s="233"/>
      <c r="E458" s="234"/>
      <c r="F458" s="234"/>
      <c r="G458" s="234"/>
      <c r="H458" s="234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235"/>
      <c r="T458" s="236"/>
      <c r="U458" s="236"/>
      <c r="V458" s="236"/>
      <c r="W458" s="236"/>
      <c r="X458" s="144"/>
      <c r="Y458" s="261"/>
    </row>
    <row r="459" spans="3:25" s="121" customFormat="1" x14ac:dyDescent="0.25">
      <c r="C459" s="194"/>
      <c r="D459" s="233"/>
      <c r="E459" s="234"/>
      <c r="F459" s="234"/>
      <c r="G459" s="234"/>
      <c r="H459" s="234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235"/>
      <c r="T459" s="236"/>
      <c r="U459" s="236"/>
      <c r="V459" s="236"/>
      <c r="W459" s="236"/>
      <c r="X459" s="144"/>
      <c r="Y459" s="261"/>
    </row>
    <row r="460" spans="3:25" s="121" customFormat="1" x14ac:dyDescent="0.25">
      <c r="C460" s="194"/>
      <c r="D460" s="233"/>
      <c r="E460" s="234"/>
      <c r="F460" s="234"/>
      <c r="G460" s="234"/>
      <c r="H460" s="234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235"/>
      <c r="T460" s="236"/>
      <c r="U460" s="236"/>
      <c r="V460" s="236"/>
      <c r="W460" s="236"/>
      <c r="X460" s="144"/>
      <c r="Y460" s="261"/>
    </row>
    <row r="461" spans="3:25" s="121" customFormat="1" x14ac:dyDescent="0.25">
      <c r="C461" s="194"/>
      <c r="D461" s="233"/>
      <c r="E461" s="234"/>
      <c r="F461" s="234"/>
      <c r="G461" s="234"/>
      <c r="H461" s="234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235"/>
      <c r="T461" s="236"/>
      <c r="U461" s="236"/>
      <c r="V461" s="236"/>
      <c r="W461" s="236"/>
      <c r="X461" s="144"/>
      <c r="Y461" s="261"/>
    </row>
    <row r="462" spans="3:25" s="121" customFormat="1" x14ac:dyDescent="0.25">
      <c r="C462" s="194"/>
      <c r="D462" s="233"/>
      <c r="E462" s="234"/>
      <c r="F462" s="234"/>
      <c r="G462" s="234"/>
      <c r="H462" s="234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235"/>
      <c r="T462" s="236"/>
      <c r="U462" s="236"/>
      <c r="V462" s="236"/>
      <c r="W462" s="236"/>
      <c r="X462" s="144"/>
      <c r="Y462" s="261"/>
    </row>
    <row r="463" spans="3:25" s="121" customFormat="1" x14ac:dyDescent="0.25">
      <c r="C463" s="194"/>
      <c r="D463" s="233"/>
      <c r="E463" s="234"/>
      <c r="F463" s="234"/>
      <c r="G463" s="234"/>
      <c r="H463" s="234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235"/>
      <c r="T463" s="236"/>
      <c r="U463" s="236"/>
      <c r="V463" s="236"/>
      <c r="W463" s="236"/>
      <c r="X463" s="144"/>
      <c r="Y463" s="261"/>
    </row>
    <row r="464" spans="3:25" s="121" customFormat="1" x14ac:dyDescent="0.25">
      <c r="C464" s="194"/>
      <c r="D464" s="233"/>
      <c r="E464" s="234"/>
      <c r="F464" s="234"/>
      <c r="G464" s="234"/>
      <c r="H464" s="234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235"/>
      <c r="T464" s="236"/>
      <c r="U464" s="236"/>
      <c r="V464" s="236"/>
      <c r="W464" s="236"/>
      <c r="X464" s="144"/>
      <c r="Y464" s="261"/>
    </row>
    <row r="465" spans="3:25" s="121" customFormat="1" x14ac:dyDescent="0.25">
      <c r="C465" s="194"/>
      <c r="D465" s="233"/>
      <c r="E465" s="234"/>
      <c r="F465" s="234"/>
      <c r="G465" s="234"/>
      <c r="H465" s="234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235"/>
      <c r="T465" s="236"/>
      <c r="U465" s="236"/>
      <c r="V465" s="236"/>
      <c r="W465" s="236"/>
      <c r="X465" s="144"/>
      <c r="Y465" s="261"/>
    </row>
    <row r="466" spans="3:25" s="121" customFormat="1" x14ac:dyDescent="0.25">
      <c r="C466" s="194"/>
      <c r="D466" s="233"/>
      <c r="E466" s="234"/>
      <c r="F466" s="234"/>
      <c r="G466" s="234"/>
      <c r="H466" s="234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235"/>
      <c r="T466" s="236"/>
      <c r="U466" s="236"/>
      <c r="V466" s="236"/>
      <c r="W466" s="236"/>
      <c r="X466" s="144"/>
      <c r="Y466" s="261"/>
    </row>
    <row r="467" spans="3:25" s="121" customFormat="1" x14ac:dyDescent="0.25">
      <c r="C467" s="194"/>
      <c r="D467" s="233"/>
      <c r="E467" s="234"/>
      <c r="F467" s="234"/>
      <c r="G467" s="234"/>
      <c r="H467" s="234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235"/>
      <c r="T467" s="236"/>
      <c r="U467" s="236"/>
      <c r="V467" s="236"/>
      <c r="W467" s="236"/>
      <c r="X467" s="144"/>
      <c r="Y467" s="261"/>
    </row>
    <row r="468" spans="3:25" s="121" customFormat="1" x14ac:dyDescent="0.25">
      <c r="C468" s="194"/>
      <c r="D468" s="233"/>
      <c r="E468" s="234"/>
      <c r="F468" s="234"/>
      <c r="G468" s="234"/>
      <c r="H468" s="234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235"/>
      <c r="T468" s="236"/>
      <c r="U468" s="236"/>
      <c r="V468" s="236"/>
      <c r="W468" s="236"/>
      <c r="X468" s="144"/>
      <c r="Y468" s="261"/>
    </row>
    <row r="469" spans="3:25" s="121" customFormat="1" x14ac:dyDescent="0.25">
      <c r="C469" s="194"/>
      <c r="D469" s="233"/>
      <c r="E469" s="234"/>
      <c r="F469" s="234"/>
      <c r="G469" s="234"/>
      <c r="H469" s="234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235"/>
      <c r="T469" s="236"/>
      <c r="U469" s="236"/>
      <c r="V469" s="236"/>
      <c r="W469" s="236"/>
      <c r="X469" s="144"/>
      <c r="Y469" s="261"/>
    </row>
    <row r="470" spans="3:25" s="121" customFormat="1" x14ac:dyDescent="0.25">
      <c r="C470" s="194"/>
      <c r="D470" s="233"/>
      <c r="E470" s="234"/>
      <c r="F470" s="234"/>
      <c r="G470" s="234"/>
      <c r="H470" s="234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235"/>
      <c r="T470" s="236"/>
      <c r="U470" s="236"/>
      <c r="V470" s="236"/>
      <c r="W470" s="236"/>
      <c r="X470" s="144"/>
      <c r="Y470" s="261"/>
    </row>
    <row r="471" spans="3:25" s="121" customFormat="1" x14ac:dyDescent="0.25">
      <c r="C471" s="194"/>
      <c r="D471" s="233"/>
      <c r="E471" s="234"/>
      <c r="F471" s="234"/>
      <c r="G471" s="234"/>
      <c r="H471" s="234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235"/>
      <c r="T471" s="236"/>
      <c r="U471" s="236"/>
      <c r="V471" s="236"/>
      <c r="W471" s="236"/>
      <c r="X471" s="144"/>
      <c r="Y471" s="261"/>
    </row>
    <row r="472" spans="3:25" s="121" customFormat="1" x14ac:dyDescent="0.25">
      <c r="C472" s="194"/>
      <c r="D472" s="233"/>
      <c r="E472" s="234"/>
      <c r="F472" s="234"/>
      <c r="G472" s="234"/>
      <c r="H472" s="234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235"/>
      <c r="T472" s="236"/>
      <c r="U472" s="236"/>
      <c r="V472" s="236"/>
      <c r="W472" s="236"/>
      <c r="X472" s="144"/>
      <c r="Y472" s="261"/>
    </row>
    <row r="473" spans="3:25" s="121" customFormat="1" x14ac:dyDescent="0.25">
      <c r="C473" s="194"/>
      <c r="D473" s="233"/>
      <c r="E473" s="234"/>
      <c r="F473" s="234"/>
      <c r="G473" s="234"/>
      <c r="H473" s="234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235"/>
      <c r="T473" s="236"/>
      <c r="U473" s="236"/>
      <c r="V473" s="236"/>
      <c r="W473" s="236"/>
      <c r="X473" s="144"/>
      <c r="Y473" s="261"/>
    </row>
    <row r="474" spans="3:25" s="121" customFormat="1" x14ac:dyDescent="0.25">
      <c r="C474" s="194"/>
      <c r="D474" s="233"/>
      <c r="E474" s="234"/>
      <c r="F474" s="234"/>
      <c r="G474" s="234"/>
      <c r="H474" s="234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235"/>
      <c r="T474" s="236"/>
      <c r="U474" s="236"/>
      <c r="V474" s="236"/>
      <c r="W474" s="236"/>
      <c r="X474" s="144"/>
      <c r="Y474" s="261"/>
    </row>
    <row r="475" spans="3:25" s="121" customFormat="1" x14ac:dyDescent="0.25">
      <c r="C475" s="194"/>
      <c r="D475" s="233"/>
      <c r="E475" s="234"/>
      <c r="F475" s="234"/>
      <c r="G475" s="234"/>
      <c r="H475" s="234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235"/>
      <c r="T475" s="236"/>
      <c r="U475" s="236"/>
      <c r="V475" s="236"/>
      <c r="W475" s="236"/>
      <c r="X475" s="144"/>
      <c r="Y475" s="261"/>
    </row>
    <row r="476" spans="3:25" s="121" customFormat="1" x14ac:dyDescent="0.25">
      <c r="C476" s="194"/>
      <c r="D476" s="233"/>
      <c r="E476" s="234"/>
      <c r="F476" s="234"/>
      <c r="G476" s="234"/>
      <c r="H476" s="234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235"/>
      <c r="T476" s="236"/>
      <c r="U476" s="236"/>
      <c r="V476" s="236"/>
      <c r="W476" s="236"/>
      <c r="X476" s="144"/>
      <c r="Y476" s="261"/>
    </row>
    <row r="477" spans="3:25" s="121" customFormat="1" x14ac:dyDescent="0.25">
      <c r="C477" s="194"/>
      <c r="D477" s="233"/>
      <c r="E477" s="234"/>
      <c r="F477" s="234"/>
      <c r="G477" s="234"/>
      <c r="H477" s="234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235"/>
      <c r="T477" s="236"/>
      <c r="U477" s="236"/>
      <c r="V477" s="236"/>
      <c r="W477" s="236"/>
      <c r="X477" s="144"/>
      <c r="Y477" s="261"/>
    </row>
    <row r="478" spans="3:25" s="121" customFormat="1" x14ac:dyDescent="0.25">
      <c r="C478" s="194"/>
      <c r="D478" s="233"/>
      <c r="E478" s="234"/>
      <c r="F478" s="234"/>
      <c r="G478" s="234"/>
      <c r="H478" s="234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235"/>
      <c r="T478" s="236"/>
      <c r="U478" s="236"/>
      <c r="V478" s="236"/>
      <c r="W478" s="236"/>
      <c r="X478" s="144"/>
      <c r="Y478" s="261"/>
    </row>
    <row r="479" spans="3:25" s="121" customFormat="1" x14ac:dyDescent="0.25">
      <c r="C479" s="194"/>
      <c r="D479" s="233"/>
      <c r="E479" s="234"/>
      <c r="F479" s="234"/>
      <c r="G479" s="234"/>
      <c r="H479" s="234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235"/>
      <c r="T479" s="236"/>
      <c r="U479" s="236"/>
      <c r="V479" s="236"/>
      <c r="W479" s="236"/>
      <c r="X479" s="144"/>
      <c r="Y479" s="261"/>
    </row>
    <row r="480" spans="3:25" s="121" customFormat="1" x14ac:dyDescent="0.25">
      <c r="C480" s="194"/>
      <c r="D480" s="233"/>
      <c r="E480" s="234"/>
      <c r="F480" s="234"/>
      <c r="G480" s="234"/>
      <c r="H480" s="234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235"/>
      <c r="T480" s="236"/>
      <c r="U480" s="236"/>
      <c r="V480" s="236"/>
      <c r="W480" s="236"/>
      <c r="X480" s="144"/>
      <c r="Y480" s="261"/>
    </row>
    <row r="481" spans="3:25" s="121" customFormat="1" x14ac:dyDescent="0.25">
      <c r="C481" s="194"/>
      <c r="D481" s="233"/>
      <c r="E481" s="234"/>
      <c r="F481" s="234"/>
      <c r="G481" s="234"/>
      <c r="H481" s="234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235"/>
      <c r="T481" s="236"/>
      <c r="U481" s="236"/>
      <c r="V481" s="236"/>
      <c r="W481" s="236"/>
      <c r="X481" s="144"/>
      <c r="Y481" s="261"/>
    </row>
    <row r="482" spans="3:25" s="121" customFormat="1" x14ac:dyDescent="0.25">
      <c r="C482" s="194"/>
      <c r="D482" s="233"/>
      <c r="E482" s="234"/>
      <c r="F482" s="234"/>
      <c r="G482" s="234"/>
      <c r="H482" s="234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235"/>
      <c r="T482" s="236"/>
      <c r="U482" s="236"/>
      <c r="V482" s="236"/>
      <c r="W482" s="236"/>
      <c r="X482" s="144"/>
      <c r="Y482" s="261"/>
    </row>
    <row r="483" spans="3:25" s="121" customFormat="1" x14ac:dyDescent="0.25">
      <c r="C483" s="194"/>
      <c r="D483" s="233"/>
      <c r="E483" s="234"/>
      <c r="F483" s="234"/>
      <c r="G483" s="234"/>
      <c r="H483" s="234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235"/>
      <c r="T483" s="236"/>
      <c r="U483" s="236"/>
      <c r="V483" s="236"/>
      <c r="W483" s="236"/>
      <c r="X483" s="144"/>
      <c r="Y483" s="261"/>
    </row>
    <row r="484" spans="3:25" s="121" customFormat="1" x14ac:dyDescent="0.25">
      <c r="C484" s="194"/>
      <c r="D484" s="233"/>
      <c r="E484" s="234"/>
      <c r="F484" s="234"/>
      <c r="G484" s="234"/>
      <c r="H484" s="234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235"/>
      <c r="T484" s="236"/>
      <c r="U484" s="236"/>
      <c r="V484" s="236"/>
      <c r="W484" s="236"/>
      <c r="X484" s="144"/>
      <c r="Y484" s="261"/>
    </row>
    <row r="485" spans="3:25" s="121" customFormat="1" x14ac:dyDescent="0.25">
      <c r="C485" s="194"/>
      <c r="D485" s="233"/>
      <c r="E485" s="234"/>
      <c r="F485" s="234"/>
      <c r="G485" s="234"/>
      <c r="H485" s="234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235"/>
      <c r="T485" s="236"/>
      <c r="U485" s="236"/>
      <c r="V485" s="236"/>
      <c r="W485" s="236"/>
      <c r="X485" s="144"/>
      <c r="Y485" s="261"/>
    </row>
    <row r="486" spans="3:25" s="121" customFormat="1" x14ac:dyDescent="0.25">
      <c r="C486" s="194"/>
      <c r="D486" s="233"/>
      <c r="E486" s="234"/>
      <c r="F486" s="234"/>
      <c r="G486" s="234"/>
      <c r="H486" s="234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235"/>
      <c r="T486" s="236"/>
      <c r="U486" s="236"/>
      <c r="V486" s="236"/>
      <c r="W486" s="236"/>
      <c r="X486" s="144"/>
      <c r="Y486" s="261"/>
    </row>
    <row r="487" spans="3:25" s="121" customFormat="1" x14ac:dyDescent="0.25">
      <c r="C487" s="194"/>
      <c r="D487" s="233"/>
      <c r="E487" s="234"/>
      <c r="F487" s="234"/>
      <c r="G487" s="234"/>
      <c r="H487" s="234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235"/>
      <c r="T487" s="236"/>
      <c r="U487" s="236"/>
      <c r="V487" s="236"/>
      <c r="W487" s="236"/>
      <c r="X487" s="144"/>
      <c r="Y487" s="261"/>
    </row>
    <row r="488" spans="3:25" s="121" customFormat="1" x14ac:dyDescent="0.25">
      <c r="C488" s="194"/>
      <c r="D488" s="233"/>
      <c r="E488" s="234"/>
      <c r="F488" s="234"/>
      <c r="G488" s="234"/>
      <c r="H488" s="234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235"/>
      <c r="T488" s="236"/>
      <c r="U488" s="236"/>
      <c r="V488" s="236"/>
      <c r="W488" s="236"/>
      <c r="X488" s="144"/>
      <c r="Y488" s="261"/>
    </row>
    <row r="489" spans="3:25" s="121" customFormat="1" x14ac:dyDescent="0.25">
      <c r="C489" s="194"/>
      <c r="D489" s="233"/>
      <c r="E489" s="234"/>
      <c r="F489" s="234"/>
      <c r="G489" s="234"/>
      <c r="H489" s="234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235"/>
      <c r="T489" s="236"/>
      <c r="U489" s="236"/>
      <c r="V489" s="236"/>
      <c r="W489" s="236"/>
      <c r="X489" s="144"/>
      <c r="Y489" s="261"/>
    </row>
    <row r="490" spans="3:25" s="121" customFormat="1" x14ac:dyDescent="0.25">
      <c r="C490" s="194"/>
      <c r="D490" s="233"/>
      <c r="E490" s="234"/>
      <c r="F490" s="234"/>
      <c r="G490" s="234"/>
      <c r="H490" s="234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235"/>
      <c r="T490" s="236"/>
      <c r="U490" s="236"/>
      <c r="V490" s="236"/>
      <c r="W490" s="236"/>
      <c r="X490" s="144"/>
      <c r="Y490" s="261"/>
    </row>
    <row r="491" spans="3:25" s="121" customFormat="1" x14ac:dyDescent="0.25">
      <c r="C491" s="194"/>
      <c r="D491" s="233"/>
      <c r="E491" s="234"/>
      <c r="F491" s="234"/>
      <c r="G491" s="234"/>
      <c r="H491" s="234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235"/>
      <c r="T491" s="236"/>
      <c r="U491" s="236"/>
      <c r="V491" s="236"/>
      <c r="W491" s="236"/>
      <c r="X491" s="144"/>
      <c r="Y491" s="261"/>
    </row>
    <row r="492" spans="3:25" s="121" customFormat="1" x14ac:dyDescent="0.25">
      <c r="C492" s="194"/>
      <c r="D492" s="233"/>
      <c r="E492" s="234"/>
      <c r="F492" s="234"/>
      <c r="G492" s="234"/>
      <c r="H492" s="234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235"/>
      <c r="T492" s="236"/>
      <c r="U492" s="236"/>
      <c r="V492" s="236"/>
      <c r="W492" s="236"/>
      <c r="X492" s="144"/>
      <c r="Y492" s="261"/>
    </row>
    <row r="493" spans="3:25" s="121" customFormat="1" x14ac:dyDescent="0.25">
      <c r="C493" s="194"/>
      <c r="D493" s="233"/>
      <c r="E493" s="234"/>
      <c r="F493" s="234"/>
      <c r="G493" s="234"/>
      <c r="H493" s="234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235"/>
      <c r="T493" s="236"/>
      <c r="U493" s="236"/>
      <c r="V493" s="236"/>
      <c r="W493" s="236"/>
      <c r="X493" s="144"/>
      <c r="Y493" s="261"/>
    </row>
    <row r="494" spans="3:25" s="121" customFormat="1" x14ac:dyDescent="0.25">
      <c r="C494" s="194"/>
      <c r="D494" s="233"/>
      <c r="E494" s="234"/>
      <c r="F494" s="234"/>
      <c r="G494" s="234"/>
      <c r="H494" s="234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235"/>
      <c r="T494" s="236"/>
      <c r="U494" s="236"/>
      <c r="V494" s="236"/>
      <c r="W494" s="236"/>
      <c r="X494" s="144"/>
      <c r="Y494" s="261"/>
    </row>
    <row r="495" spans="3:25" s="121" customFormat="1" x14ac:dyDescent="0.25">
      <c r="C495" s="194"/>
      <c r="D495" s="233"/>
      <c r="E495" s="234"/>
      <c r="F495" s="234"/>
      <c r="G495" s="234"/>
      <c r="H495" s="234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235"/>
      <c r="T495" s="236"/>
      <c r="U495" s="236"/>
      <c r="V495" s="236"/>
      <c r="W495" s="236"/>
      <c r="X495" s="144"/>
      <c r="Y495" s="261"/>
    </row>
    <row r="496" spans="3:25" s="121" customFormat="1" x14ac:dyDescent="0.25">
      <c r="C496" s="194"/>
      <c r="D496" s="233"/>
      <c r="E496" s="234"/>
      <c r="F496" s="234"/>
      <c r="G496" s="234"/>
      <c r="H496" s="234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235"/>
      <c r="T496" s="236"/>
      <c r="U496" s="236"/>
      <c r="V496" s="236"/>
      <c r="W496" s="236"/>
      <c r="X496" s="144"/>
      <c r="Y496" s="261"/>
    </row>
    <row r="497" spans="3:25" s="121" customFormat="1" x14ac:dyDescent="0.25">
      <c r="C497" s="194"/>
      <c r="D497" s="233"/>
      <c r="E497" s="234"/>
      <c r="F497" s="234"/>
      <c r="G497" s="234"/>
      <c r="H497" s="234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235"/>
      <c r="T497" s="236"/>
      <c r="U497" s="236"/>
      <c r="V497" s="236"/>
      <c r="W497" s="236"/>
      <c r="X497" s="144"/>
      <c r="Y497" s="261"/>
    </row>
    <row r="498" spans="3:25" s="121" customFormat="1" x14ac:dyDescent="0.25">
      <c r="C498" s="194"/>
      <c r="D498" s="233"/>
      <c r="E498" s="234"/>
      <c r="F498" s="234"/>
      <c r="G498" s="234"/>
      <c r="H498" s="234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235"/>
      <c r="T498" s="236"/>
      <c r="U498" s="236"/>
      <c r="V498" s="236"/>
      <c r="W498" s="236"/>
      <c r="X498" s="144"/>
      <c r="Y498" s="261"/>
    </row>
    <row r="499" spans="3:25" s="121" customFormat="1" x14ac:dyDescent="0.25">
      <c r="C499" s="194"/>
      <c r="D499" s="233"/>
      <c r="E499" s="234"/>
      <c r="F499" s="234"/>
      <c r="G499" s="234"/>
      <c r="H499" s="234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235"/>
      <c r="T499" s="236"/>
      <c r="U499" s="236"/>
      <c r="V499" s="236"/>
      <c r="W499" s="236"/>
      <c r="X499" s="144"/>
      <c r="Y499" s="261"/>
    </row>
    <row r="500" spans="3:25" s="121" customFormat="1" x14ac:dyDescent="0.25">
      <c r="C500" s="194"/>
      <c r="D500" s="233"/>
      <c r="E500" s="234"/>
      <c r="F500" s="234"/>
      <c r="G500" s="234"/>
      <c r="H500" s="234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235"/>
      <c r="T500" s="236"/>
      <c r="U500" s="236"/>
      <c r="V500" s="236"/>
      <c r="W500" s="236"/>
      <c r="X500" s="144"/>
      <c r="Y500" s="261"/>
    </row>
    <row r="501" spans="3:25" s="121" customFormat="1" x14ac:dyDescent="0.25">
      <c r="C501" s="194"/>
      <c r="D501" s="233"/>
      <c r="E501" s="234"/>
      <c r="F501" s="234"/>
      <c r="G501" s="234"/>
      <c r="H501" s="234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235"/>
      <c r="T501" s="236"/>
      <c r="U501" s="236"/>
      <c r="V501" s="236"/>
      <c r="W501" s="236"/>
      <c r="X501" s="144"/>
      <c r="Y501" s="261"/>
    </row>
    <row r="502" spans="3:25" s="121" customFormat="1" x14ac:dyDescent="0.25">
      <c r="C502" s="194"/>
      <c r="D502" s="233"/>
      <c r="E502" s="234"/>
      <c r="F502" s="234"/>
      <c r="G502" s="234"/>
      <c r="H502" s="234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235"/>
      <c r="T502" s="236"/>
      <c r="U502" s="236"/>
      <c r="V502" s="236"/>
      <c r="W502" s="236"/>
      <c r="X502" s="144"/>
      <c r="Y502" s="261"/>
    </row>
    <row r="503" spans="3:25" s="121" customFormat="1" x14ac:dyDescent="0.25">
      <c r="C503" s="194"/>
      <c r="D503" s="233"/>
      <c r="E503" s="234"/>
      <c r="F503" s="234"/>
      <c r="G503" s="234"/>
      <c r="H503" s="234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235"/>
      <c r="T503" s="236"/>
      <c r="U503" s="236"/>
      <c r="V503" s="236"/>
      <c r="W503" s="236"/>
      <c r="X503" s="144"/>
      <c r="Y503" s="261"/>
    </row>
    <row r="504" spans="3:25" s="121" customFormat="1" x14ac:dyDescent="0.25">
      <c r="C504" s="194"/>
      <c r="D504" s="233"/>
      <c r="E504" s="234"/>
      <c r="F504" s="234"/>
      <c r="G504" s="234"/>
      <c r="H504" s="234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235"/>
      <c r="T504" s="236"/>
      <c r="U504" s="236"/>
      <c r="V504" s="236"/>
      <c r="W504" s="236"/>
      <c r="X504" s="144"/>
      <c r="Y504" s="261"/>
    </row>
    <row r="505" spans="3:25" s="121" customFormat="1" x14ac:dyDescent="0.25">
      <c r="C505" s="194"/>
      <c r="D505" s="233"/>
      <c r="E505" s="234"/>
      <c r="F505" s="234"/>
      <c r="G505" s="234"/>
      <c r="H505" s="234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235"/>
      <c r="T505" s="236"/>
      <c r="U505" s="236"/>
      <c r="V505" s="236"/>
      <c r="W505" s="236"/>
      <c r="X505" s="144"/>
      <c r="Y505" s="261"/>
    </row>
    <row r="506" spans="3:25" s="121" customFormat="1" x14ac:dyDescent="0.25">
      <c r="C506" s="194"/>
      <c r="D506" s="233"/>
      <c r="E506" s="234"/>
      <c r="F506" s="234"/>
      <c r="G506" s="234"/>
      <c r="H506" s="234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235"/>
      <c r="T506" s="236"/>
      <c r="U506" s="236"/>
      <c r="V506" s="236"/>
      <c r="W506" s="236"/>
      <c r="X506" s="144"/>
      <c r="Y506" s="261"/>
    </row>
    <row r="507" spans="3:25" s="121" customFormat="1" x14ac:dyDescent="0.25">
      <c r="C507" s="194"/>
      <c r="D507" s="233"/>
      <c r="E507" s="234"/>
      <c r="F507" s="234"/>
      <c r="G507" s="234"/>
      <c r="H507" s="234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235"/>
      <c r="T507" s="236"/>
      <c r="U507" s="236"/>
      <c r="V507" s="236"/>
      <c r="W507" s="236"/>
      <c r="X507" s="144"/>
      <c r="Y507" s="261"/>
    </row>
    <row r="508" spans="3:25" s="121" customFormat="1" x14ac:dyDescent="0.25">
      <c r="C508" s="194"/>
      <c r="D508" s="233"/>
      <c r="E508" s="234"/>
      <c r="F508" s="234"/>
      <c r="G508" s="234"/>
      <c r="H508" s="234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235"/>
      <c r="T508" s="236"/>
      <c r="U508" s="236"/>
      <c r="V508" s="236"/>
      <c r="W508" s="236"/>
      <c r="X508" s="144"/>
      <c r="Y508" s="261"/>
    </row>
    <row r="509" spans="3:25" s="121" customFormat="1" x14ac:dyDescent="0.25">
      <c r="C509" s="194"/>
      <c r="D509" s="233"/>
      <c r="E509" s="234"/>
      <c r="F509" s="234"/>
      <c r="G509" s="234"/>
      <c r="H509" s="234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235"/>
      <c r="T509" s="236"/>
      <c r="U509" s="236"/>
      <c r="V509" s="236"/>
      <c r="W509" s="236"/>
      <c r="X509" s="144"/>
      <c r="Y509" s="261"/>
    </row>
    <row r="510" spans="3:25" s="121" customFormat="1" x14ac:dyDescent="0.25">
      <c r="C510" s="194"/>
      <c r="D510" s="233"/>
      <c r="E510" s="234"/>
      <c r="F510" s="234"/>
      <c r="G510" s="234"/>
      <c r="H510" s="234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235"/>
      <c r="T510" s="236"/>
      <c r="U510" s="236"/>
      <c r="V510" s="236"/>
      <c r="W510" s="236"/>
      <c r="X510" s="144"/>
      <c r="Y510" s="261"/>
    </row>
    <row r="511" spans="3:25" s="121" customFormat="1" x14ac:dyDescent="0.25">
      <c r="C511" s="194"/>
      <c r="D511" s="233"/>
      <c r="E511" s="234"/>
      <c r="F511" s="234"/>
      <c r="G511" s="234"/>
      <c r="H511" s="234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235"/>
      <c r="T511" s="236"/>
      <c r="U511" s="236"/>
      <c r="V511" s="236"/>
      <c r="W511" s="236"/>
      <c r="X511" s="144"/>
      <c r="Y511" s="261"/>
    </row>
    <row r="512" spans="3:25" s="121" customFormat="1" x14ac:dyDescent="0.25">
      <c r="C512" s="194"/>
      <c r="D512" s="233"/>
      <c r="E512" s="234"/>
      <c r="F512" s="234"/>
      <c r="G512" s="234"/>
      <c r="H512" s="234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235"/>
      <c r="T512" s="236"/>
      <c r="U512" s="236"/>
      <c r="V512" s="236"/>
      <c r="W512" s="236"/>
      <c r="X512" s="144"/>
      <c r="Y512" s="261"/>
    </row>
    <row r="513" spans="3:25" s="121" customFormat="1" x14ac:dyDescent="0.25">
      <c r="C513" s="194"/>
      <c r="D513" s="233"/>
      <c r="E513" s="234"/>
      <c r="F513" s="234"/>
      <c r="G513" s="234"/>
      <c r="H513" s="234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235"/>
      <c r="T513" s="236"/>
      <c r="U513" s="236"/>
      <c r="V513" s="236"/>
      <c r="W513" s="236"/>
      <c r="X513" s="144"/>
      <c r="Y513" s="261"/>
    </row>
    <row r="514" spans="3:25" s="121" customFormat="1" x14ac:dyDescent="0.25">
      <c r="C514" s="194"/>
      <c r="D514" s="233"/>
      <c r="E514" s="234"/>
      <c r="F514" s="234"/>
      <c r="G514" s="234"/>
      <c r="H514" s="234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235"/>
      <c r="T514" s="236"/>
      <c r="U514" s="236"/>
      <c r="V514" s="236"/>
      <c r="W514" s="236"/>
      <c r="X514" s="144"/>
      <c r="Y514" s="261"/>
    </row>
    <row r="515" spans="3:25" s="121" customFormat="1" x14ac:dyDescent="0.25">
      <c r="C515" s="194"/>
      <c r="D515" s="233"/>
      <c r="E515" s="234"/>
      <c r="F515" s="234"/>
      <c r="G515" s="234"/>
      <c r="H515" s="234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235"/>
      <c r="T515" s="236"/>
      <c r="U515" s="236"/>
      <c r="V515" s="236"/>
      <c r="W515" s="236"/>
      <c r="X515" s="144"/>
      <c r="Y515" s="261"/>
    </row>
    <row r="516" spans="3:25" s="121" customFormat="1" x14ac:dyDescent="0.25">
      <c r="C516" s="194"/>
      <c r="D516" s="233"/>
      <c r="E516" s="234"/>
      <c r="F516" s="234"/>
      <c r="G516" s="234"/>
      <c r="H516" s="234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235"/>
      <c r="T516" s="236"/>
      <c r="U516" s="236"/>
      <c r="V516" s="236"/>
      <c r="W516" s="236"/>
      <c r="X516" s="144"/>
      <c r="Y516" s="261"/>
    </row>
    <row r="517" spans="3:25" s="121" customFormat="1" x14ac:dyDescent="0.25">
      <c r="C517" s="194"/>
      <c r="D517" s="233"/>
      <c r="E517" s="234"/>
      <c r="F517" s="234"/>
      <c r="G517" s="234"/>
      <c r="H517" s="234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235"/>
      <c r="T517" s="236"/>
      <c r="U517" s="236"/>
      <c r="V517" s="236"/>
      <c r="W517" s="236"/>
      <c r="X517" s="144"/>
      <c r="Y517" s="261"/>
    </row>
    <row r="518" spans="3:25" s="121" customFormat="1" x14ac:dyDescent="0.25">
      <c r="C518" s="194"/>
      <c r="D518" s="233"/>
      <c r="E518" s="234"/>
      <c r="F518" s="234"/>
      <c r="G518" s="234"/>
      <c r="H518" s="234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235"/>
      <c r="T518" s="236"/>
      <c r="U518" s="236"/>
      <c r="V518" s="236"/>
      <c r="W518" s="236"/>
      <c r="X518" s="144"/>
      <c r="Y518" s="261"/>
    </row>
    <row r="519" spans="3:25" s="121" customFormat="1" x14ac:dyDescent="0.25">
      <c r="C519" s="194"/>
      <c r="D519" s="233"/>
      <c r="E519" s="234"/>
      <c r="F519" s="234"/>
      <c r="G519" s="234"/>
      <c r="H519" s="234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235"/>
      <c r="T519" s="236"/>
      <c r="U519" s="236"/>
      <c r="V519" s="236"/>
      <c r="W519" s="236"/>
      <c r="X519" s="144"/>
      <c r="Y519" s="261"/>
    </row>
    <row r="520" spans="3:25" s="121" customFormat="1" x14ac:dyDescent="0.25">
      <c r="C520" s="194"/>
      <c r="D520" s="233"/>
      <c r="E520" s="234"/>
      <c r="F520" s="234"/>
      <c r="G520" s="234"/>
      <c r="H520" s="234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235"/>
      <c r="T520" s="236"/>
      <c r="U520" s="236"/>
      <c r="V520" s="236"/>
      <c r="W520" s="236"/>
      <c r="X520" s="144"/>
      <c r="Y520" s="261"/>
    </row>
    <row r="521" spans="3:25" s="121" customFormat="1" x14ac:dyDescent="0.25">
      <c r="C521" s="194"/>
      <c r="D521" s="233"/>
      <c r="E521" s="234"/>
      <c r="F521" s="234"/>
      <c r="G521" s="234"/>
      <c r="H521" s="234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235"/>
      <c r="T521" s="236"/>
      <c r="U521" s="236"/>
      <c r="V521" s="236"/>
      <c r="W521" s="236"/>
      <c r="X521" s="144"/>
      <c r="Y521" s="261"/>
    </row>
    <row r="522" spans="3:25" s="121" customFormat="1" x14ac:dyDescent="0.25">
      <c r="C522" s="194"/>
      <c r="D522" s="233"/>
      <c r="E522" s="234"/>
      <c r="F522" s="234"/>
      <c r="G522" s="234"/>
      <c r="H522" s="234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235"/>
      <c r="T522" s="236"/>
      <c r="U522" s="236"/>
      <c r="V522" s="236"/>
      <c r="W522" s="236"/>
      <c r="X522" s="144"/>
      <c r="Y522" s="261"/>
    </row>
    <row r="523" spans="3:25" s="121" customFormat="1" x14ac:dyDescent="0.25">
      <c r="C523" s="194"/>
      <c r="D523" s="233"/>
      <c r="E523" s="234"/>
      <c r="F523" s="234"/>
      <c r="G523" s="234"/>
      <c r="H523" s="234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235"/>
      <c r="T523" s="236"/>
      <c r="U523" s="236"/>
      <c r="V523" s="236"/>
      <c r="W523" s="236"/>
      <c r="X523" s="144"/>
      <c r="Y523" s="261"/>
    </row>
    <row r="524" spans="3:25" s="121" customFormat="1" x14ac:dyDescent="0.25">
      <c r="C524" s="194"/>
      <c r="D524" s="233"/>
      <c r="E524" s="234"/>
      <c r="F524" s="234"/>
      <c r="G524" s="234"/>
      <c r="H524" s="234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235"/>
      <c r="T524" s="236"/>
      <c r="U524" s="236"/>
      <c r="V524" s="236"/>
      <c r="W524" s="236"/>
      <c r="X524" s="144"/>
      <c r="Y524" s="261"/>
    </row>
    <row r="525" spans="3:25" s="121" customFormat="1" x14ac:dyDescent="0.25">
      <c r="C525" s="194"/>
      <c r="D525" s="233"/>
      <c r="E525" s="234"/>
      <c r="F525" s="234"/>
      <c r="G525" s="234"/>
      <c r="H525" s="234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235"/>
      <c r="T525" s="236"/>
      <c r="U525" s="236"/>
      <c r="V525" s="236"/>
      <c r="W525" s="236"/>
      <c r="X525" s="144"/>
      <c r="Y525" s="261"/>
    </row>
    <row r="526" spans="3:25" s="121" customFormat="1" x14ac:dyDescent="0.25">
      <c r="C526" s="194"/>
      <c r="D526" s="233"/>
      <c r="E526" s="234"/>
      <c r="F526" s="234"/>
      <c r="G526" s="234"/>
      <c r="H526" s="234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235"/>
      <c r="T526" s="236"/>
      <c r="U526" s="236"/>
      <c r="V526" s="236"/>
      <c r="W526" s="236"/>
      <c r="X526" s="144"/>
      <c r="Y526" s="261"/>
    </row>
    <row r="527" spans="3:25" s="121" customFormat="1" x14ac:dyDescent="0.25">
      <c r="C527" s="194"/>
      <c r="D527" s="233"/>
      <c r="E527" s="234"/>
      <c r="F527" s="234"/>
      <c r="G527" s="234"/>
      <c r="H527" s="234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235"/>
      <c r="T527" s="236"/>
      <c r="U527" s="236"/>
      <c r="V527" s="236"/>
      <c r="W527" s="236"/>
      <c r="X527" s="144"/>
      <c r="Y527" s="261"/>
    </row>
    <row r="528" spans="3:25" s="121" customFormat="1" x14ac:dyDescent="0.25">
      <c r="C528" s="194"/>
      <c r="D528" s="233"/>
      <c r="E528" s="234"/>
      <c r="F528" s="234"/>
      <c r="G528" s="234"/>
      <c r="H528" s="234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235"/>
      <c r="T528" s="236"/>
      <c r="U528" s="236"/>
      <c r="V528" s="236"/>
      <c r="W528" s="236"/>
      <c r="X528" s="144"/>
      <c r="Y528" s="261"/>
    </row>
    <row r="529" spans="3:25" s="121" customFormat="1" x14ac:dyDescent="0.25">
      <c r="C529" s="194"/>
      <c r="D529" s="233"/>
      <c r="E529" s="234"/>
      <c r="F529" s="234"/>
      <c r="G529" s="234"/>
      <c r="H529" s="234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235"/>
      <c r="T529" s="236"/>
      <c r="U529" s="236"/>
      <c r="V529" s="236"/>
      <c r="W529" s="236"/>
      <c r="X529" s="144"/>
      <c r="Y529" s="261"/>
    </row>
    <row r="530" spans="3:25" s="121" customFormat="1" x14ac:dyDescent="0.25">
      <c r="C530" s="194"/>
      <c r="D530" s="233"/>
      <c r="E530" s="234"/>
      <c r="F530" s="234"/>
      <c r="G530" s="234"/>
      <c r="H530" s="234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235"/>
      <c r="T530" s="236"/>
      <c r="U530" s="236"/>
      <c r="V530" s="236"/>
      <c r="W530" s="236"/>
      <c r="X530" s="144"/>
      <c r="Y530" s="261"/>
    </row>
    <row r="531" spans="3:25" s="121" customFormat="1" x14ac:dyDescent="0.25">
      <c r="C531" s="194"/>
      <c r="D531" s="233"/>
      <c r="E531" s="234"/>
      <c r="F531" s="234"/>
      <c r="G531" s="234"/>
      <c r="H531" s="234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235"/>
      <c r="T531" s="236"/>
      <c r="U531" s="236"/>
      <c r="V531" s="236"/>
      <c r="W531" s="236"/>
      <c r="X531" s="144"/>
      <c r="Y531" s="261"/>
    </row>
    <row r="532" spans="3:25" s="121" customFormat="1" x14ac:dyDescent="0.25">
      <c r="C532" s="194"/>
      <c r="D532" s="233"/>
      <c r="E532" s="234"/>
      <c r="F532" s="234"/>
      <c r="G532" s="234"/>
      <c r="H532" s="234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235"/>
      <c r="T532" s="236"/>
      <c r="U532" s="236"/>
      <c r="V532" s="236"/>
      <c r="W532" s="236"/>
      <c r="X532" s="144"/>
      <c r="Y532" s="261"/>
    </row>
    <row r="533" spans="3:25" s="121" customFormat="1" x14ac:dyDescent="0.25">
      <c r="C533" s="194"/>
      <c r="D533" s="233"/>
      <c r="E533" s="234"/>
      <c r="F533" s="234"/>
      <c r="G533" s="234"/>
      <c r="H533" s="234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235"/>
      <c r="T533" s="236"/>
      <c r="U533" s="236"/>
      <c r="V533" s="236"/>
      <c r="W533" s="236"/>
      <c r="X533" s="144"/>
      <c r="Y533" s="261"/>
    </row>
    <row r="534" spans="3:25" s="121" customFormat="1" x14ac:dyDescent="0.25">
      <c r="C534" s="194"/>
      <c r="D534" s="233"/>
      <c r="E534" s="234"/>
      <c r="F534" s="234"/>
      <c r="G534" s="234"/>
      <c r="H534" s="234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235"/>
      <c r="T534" s="236"/>
      <c r="U534" s="236"/>
      <c r="V534" s="236"/>
      <c r="W534" s="236"/>
      <c r="X534" s="144"/>
      <c r="Y534" s="261"/>
    </row>
    <row r="535" spans="3:25" s="121" customFormat="1" x14ac:dyDescent="0.25">
      <c r="C535" s="194"/>
      <c r="D535" s="233"/>
      <c r="E535" s="234"/>
      <c r="F535" s="234"/>
      <c r="G535" s="234"/>
      <c r="H535" s="234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235"/>
      <c r="T535" s="236"/>
      <c r="U535" s="236"/>
      <c r="V535" s="236"/>
      <c r="W535" s="236"/>
      <c r="X535" s="144"/>
      <c r="Y535" s="261"/>
    </row>
    <row r="536" spans="3:25" s="121" customFormat="1" x14ac:dyDescent="0.25">
      <c r="C536" s="194"/>
      <c r="D536" s="233"/>
      <c r="E536" s="234"/>
      <c r="F536" s="234"/>
      <c r="G536" s="234"/>
      <c r="H536" s="234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235"/>
      <c r="T536" s="236"/>
      <c r="U536" s="236"/>
      <c r="V536" s="236"/>
      <c r="W536" s="236"/>
      <c r="X536" s="144"/>
      <c r="Y536" s="261"/>
    </row>
    <row r="537" spans="3:25" s="121" customFormat="1" x14ac:dyDescent="0.25">
      <c r="C537" s="194"/>
      <c r="D537" s="233"/>
      <c r="E537" s="234"/>
      <c r="F537" s="234"/>
      <c r="G537" s="234"/>
      <c r="H537" s="234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235"/>
      <c r="T537" s="236"/>
      <c r="U537" s="236"/>
      <c r="V537" s="236"/>
      <c r="W537" s="236"/>
      <c r="X537" s="144"/>
      <c r="Y537" s="261"/>
    </row>
    <row r="538" spans="3:25" s="121" customFormat="1" x14ac:dyDescent="0.25">
      <c r="C538" s="194"/>
      <c r="D538" s="233"/>
      <c r="E538" s="234"/>
      <c r="F538" s="234"/>
      <c r="G538" s="234"/>
      <c r="H538" s="234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235"/>
      <c r="T538" s="236"/>
      <c r="U538" s="236"/>
      <c r="V538" s="236"/>
      <c r="W538" s="236"/>
      <c r="X538" s="144"/>
      <c r="Y538" s="261"/>
    </row>
    <row r="539" spans="3:25" s="121" customFormat="1" x14ac:dyDescent="0.25">
      <c r="C539" s="194"/>
      <c r="D539" s="233"/>
      <c r="E539" s="234"/>
      <c r="F539" s="234"/>
      <c r="G539" s="234"/>
      <c r="H539" s="234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235"/>
      <c r="T539" s="236"/>
      <c r="U539" s="236"/>
      <c r="V539" s="236"/>
      <c r="W539" s="236"/>
      <c r="X539" s="144"/>
      <c r="Y539" s="261"/>
    </row>
    <row r="540" spans="3:25" s="121" customFormat="1" x14ac:dyDescent="0.25">
      <c r="C540" s="194"/>
      <c r="D540" s="233"/>
      <c r="E540" s="234"/>
      <c r="F540" s="234"/>
      <c r="G540" s="234"/>
      <c r="H540" s="234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235"/>
      <c r="T540" s="236"/>
      <c r="U540" s="236"/>
      <c r="V540" s="236"/>
      <c r="W540" s="236"/>
      <c r="X540" s="144"/>
      <c r="Y540" s="261"/>
    </row>
    <row r="541" spans="3:25" s="121" customFormat="1" x14ac:dyDescent="0.25">
      <c r="C541" s="194"/>
      <c r="D541" s="233"/>
      <c r="E541" s="234"/>
      <c r="F541" s="234"/>
      <c r="G541" s="234"/>
      <c r="H541" s="234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235"/>
      <c r="T541" s="236"/>
      <c r="U541" s="236"/>
      <c r="V541" s="236"/>
      <c r="W541" s="236"/>
      <c r="X541" s="144"/>
      <c r="Y541" s="261"/>
    </row>
    <row r="542" spans="3:25" s="121" customFormat="1" x14ac:dyDescent="0.25">
      <c r="C542" s="194"/>
      <c r="D542" s="233"/>
      <c r="E542" s="234"/>
      <c r="F542" s="234"/>
      <c r="G542" s="234"/>
      <c r="H542" s="234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235"/>
      <c r="T542" s="236"/>
      <c r="U542" s="236"/>
      <c r="V542" s="236"/>
      <c r="W542" s="236"/>
      <c r="X542" s="144"/>
      <c r="Y542" s="261"/>
    </row>
    <row r="543" spans="3:25" s="121" customFormat="1" x14ac:dyDescent="0.25">
      <c r="C543" s="194"/>
      <c r="D543" s="233"/>
      <c r="E543" s="234"/>
      <c r="F543" s="234"/>
      <c r="G543" s="234"/>
      <c r="H543" s="234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235"/>
      <c r="T543" s="236"/>
      <c r="U543" s="236"/>
      <c r="V543" s="236"/>
      <c r="W543" s="236"/>
      <c r="X543" s="144"/>
      <c r="Y543" s="261"/>
    </row>
    <row r="544" spans="3:25" s="121" customFormat="1" x14ac:dyDescent="0.25">
      <c r="C544" s="194"/>
      <c r="D544" s="233"/>
      <c r="E544" s="234"/>
      <c r="F544" s="234"/>
      <c r="G544" s="234"/>
      <c r="H544" s="234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235"/>
      <c r="T544" s="236"/>
      <c r="U544" s="236"/>
      <c r="V544" s="236"/>
      <c r="W544" s="236"/>
      <c r="X544" s="144"/>
      <c r="Y544" s="261"/>
    </row>
    <row r="545" spans="3:25" s="121" customFormat="1" x14ac:dyDescent="0.25">
      <c r="C545" s="194"/>
      <c r="D545" s="233"/>
      <c r="E545" s="234"/>
      <c r="F545" s="234"/>
      <c r="G545" s="234"/>
      <c r="H545" s="234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235"/>
      <c r="T545" s="236"/>
      <c r="U545" s="236"/>
      <c r="V545" s="236"/>
      <c r="W545" s="236"/>
      <c r="X545" s="144"/>
      <c r="Y545" s="261"/>
    </row>
    <row r="546" spans="3:25" s="121" customFormat="1" x14ac:dyDescent="0.25">
      <c r="C546" s="194"/>
      <c r="D546" s="233"/>
      <c r="E546" s="234"/>
      <c r="F546" s="234"/>
      <c r="G546" s="234"/>
      <c r="H546" s="234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235"/>
      <c r="T546" s="236"/>
      <c r="U546" s="236"/>
      <c r="V546" s="236"/>
      <c r="W546" s="236"/>
      <c r="X546" s="144"/>
      <c r="Y546" s="261"/>
    </row>
    <row r="547" spans="3:25" s="121" customFormat="1" x14ac:dyDescent="0.25">
      <c r="C547" s="194"/>
      <c r="D547" s="233"/>
      <c r="E547" s="234"/>
      <c r="F547" s="234"/>
      <c r="G547" s="234"/>
      <c r="H547" s="234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235"/>
      <c r="T547" s="236"/>
      <c r="U547" s="236"/>
      <c r="V547" s="236"/>
      <c r="W547" s="236"/>
      <c r="X547" s="144"/>
      <c r="Y547" s="261"/>
    </row>
    <row r="548" spans="3:25" s="121" customFormat="1" x14ac:dyDescent="0.25">
      <c r="C548" s="194"/>
      <c r="D548" s="233"/>
      <c r="E548" s="234"/>
      <c r="F548" s="234"/>
      <c r="G548" s="234"/>
      <c r="H548" s="234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235"/>
      <c r="T548" s="236"/>
      <c r="U548" s="236"/>
      <c r="V548" s="236"/>
      <c r="W548" s="236"/>
      <c r="X548" s="144"/>
      <c r="Y548" s="261"/>
    </row>
    <row r="549" spans="3:25" s="121" customFormat="1" x14ac:dyDescent="0.25">
      <c r="C549" s="194"/>
      <c r="D549" s="233"/>
      <c r="E549" s="234"/>
      <c r="F549" s="234"/>
      <c r="G549" s="234"/>
      <c r="H549" s="234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235"/>
      <c r="T549" s="236"/>
      <c r="U549" s="236"/>
      <c r="V549" s="236"/>
      <c r="W549" s="236"/>
      <c r="X549" s="144"/>
      <c r="Y549" s="261"/>
    </row>
    <row r="550" spans="3:25" s="121" customFormat="1" x14ac:dyDescent="0.25">
      <c r="C550" s="194"/>
      <c r="D550" s="233"/>
      <c r="E550" s="234"/>
      <c r="F550" s="234"/>
      <c r="G550" s="234"/>
      <c r="H550" s="234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235"/>
      <c r="T550" s="236"/>
      <c r="U550" s="236"/>
      <c r="V550" s="236"/>
      <c r="W550" s="236"/>
      <c r="X550" s="144"/>
      <c r="Y550" s="261"/>
    </row>
    <row r="551" spans="3:25" s="121" customFormat="1" x14ac:dyDescent="0.25">
      <c r="C551" s="194"/>
      <c r="D551" s="233"/>
      <c r="E551" s="234"/>
      <c r="F551" s="234"/>
      <c r="G551" s="234"/>
      <c r="H551" s="234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235"/>
      <c r="T551" s="236"/>
      <c r="U551" s="236"/>
      <c r="V551" s="236"/>
      <c r="W551" s="236"/>
      <c r="X551" s="144"/>
      <c r="Y551" s="261"/>
    </row>
    <row r="552" spans="3:25" s="121" customFormat="1" x14ac:dyDescent="0.25">
      <c r="C552" s="194"/>
      <c r="D552" s="233"/>
      <c r="E552" s="234"/>
      <c r="F552" s="234"/>
      <c r="G552" s="234"/>
      <c r="H552" s="234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235"/>
      <c r="T552" s="236"/>
      <c r="U552" s="236"/>
      <c r="V552" s="236"/>
      <c r="W552" s="236"/>
      <c r="X552" s="144"/>
      <c r="Y552" s="261"/>
    </row>
    <row r="553" spans="3:25" s="121" customFormat="1" x14ac:dyDescent="0.25">
      <c r="C553" s="194"/>
      <c r="D553" s="233"/>
      <c r="E553" s="234"/>
      <c r="F553" s="234"/>
      <c r="G553" s="234"/>
      <c r="H553" s="234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235"/>
      <c r="T553" s="236"/>
      <c r="U553" s="236"/>
      <c r="V553" s="236"/>
      <c r="W553" s="236"/>
      <c r="X553" s="144"/>
      <c r="Y553" s="261"/>
    </row>
    <row r="554" spans="3:25" s="121" customFormat="1" x14ac:dyDescent="0.25">
      <c r="C554" s="194"/>
      <c r="D554" s="233"/>
      <c r="E554" s="234"/>
      <c r="F554" s="234"/>
      <c r="G554" s="234"/>
      <c r="H554" s="234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235"/>
      <c r="T554" s="236"/>
      <c r="U554" s="236"/>
      <c r="V554" s="236"/>
      <c r="W554" s="236"/>
      <c r="X554" s="144"/>
      <c r="Y554" s="261"/>
    </row>
    <row r="555" spans="3:25" s="121" customFormat="1" x14ac:dyDescent="0.25">
      <c r="C555" s="194"/>
      <c r="D555" s="233"/>
      <c r="E555" s="234"/>
      <c r="F555" s="234"/>
      <c r="G555" s="234"/>
      <c r="H555" s="234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235"/>
      <c r="T555" s="236"/>
      <c r="U555" s="236"/>
      <c r="V555" s="236"/>
      <c r="W555" s="236"/>
      <c r="X555" s="144"/>
      <c r="Y555" s="261"/>
    </row>
    <row r="556" spans="3:25" s="121" customFormat="1" x14ac:dyDescent="0.25">
      <c r="C556" s="194"/>
      <c r="D556" s="233"/>
      <c r="E556" s="234"/>
      <c r="F556" s="234"/>
      <c r="G556" s="234"/>
      <c r="H556" s="234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235"/>
      <c r="T556" s="236"/>
      <c r="U556" s="236"/>
      <c r="V556" s="236"/>
      <c r="W556" s="236"/>
      <c r="X556" s="144"/>
      <c r="Y556" s="261"/>
    </row>
    <row r="557" spans="3:25" s="121" customFormat="1" x14ac:dyDescent="0.25">
      <c r="C557" s="194"/>
      <c r="D557" s="233"/>
      <c r="E557" s="234"/>
      <c r="F557" s="234"/>
      <c r="G557" s="234"/>
      <c r="H557" s="234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235"/>
      <c r="T557" s="236"/>
      <c r="U557" s="236"/>
      <c r="V557" s="236"/>
      <c r="W557" s="236"/>
      <c r="X557" s="144"/>
      <c r="Y557" s="261"/>
    </row>
    <row r="558" spans="3:25" s="121" customFormat="1" x14ac:dyDescent="0.25">
      <c r="C558" s="194"/>
      <c r="D558" s="233"/>
      <c r="E558" s="234"/>
      <c r="F558" s="234"/>
      <c r="G558" s="234"/>
      <c r="H558" s="234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235"/>
      <c r="T558" s="236"/>
      <c r="U558" s="236"/>
      <c r="V558" s="236"/>
      <c r="W558" s="236"/>
      <c r="X558" s="144"/>
      <c r="Y558" s="261"/>
    </row>
    <row r="559" spans="3:25" s="121" customFormat="1" x14ac:dyDescent="0.25">
      <c r="C559" s="194"/>
      <c r="D559" s="233"/>
      <c r="E559" s="234"/>
      <c r="F559" s="234"/>
      <c r="G559" s="234"/>
      <c r="H559" s="234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235"/>
      <c r="T559" s="236"/>
      <c r="U559" s="236"/>
      <c r="V559" s="236"/>
      <c r="W559" s="236"/>
      <c r="X559" s="144"/>
      <c r="Y559" s="261"/>
    </row>
    <row r="560" spans="3:25" s="121" customFormat="1" x14ac:dyDescent="0.25">
      <c r="C560" s="194"/>
      <c r="D560" s="233"/>
      <c r="E560" s="234"/>
      <c r="F560" s="234"/>
      <c r="G560" s="234"/>
      <c r="H560" s="234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235"/>
      <c r="T560" s="236"/>
      <c r="U560" s="236"/>
      <c r="V560" s="236"/>
      <c r="W560" s="236"/>
      <c r="X560" s="144"/>
      <c r="Y560" s="261"/>
    </row>
    <row r="561" spans="3:25" s="121" customFormat="1" x14ac:dyDescent="0.25">
      <c r="C561" s="194"/>
      <c r="D561" s="233"/>
      <c r="E561" s="234"/>
      <c r="F561" s="234"/>
      <c r="G561" s="234"/>
      <c r="H561" s="234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235"/>
      <c r="T561" s="236"/>
      <c r="U561" s="236"/>
      <c r="V561" s="236"/>
      <c r="W561" s="236"/>
      <c r="X561" s="144"/>
      <c r="Y561" s="261"/>
    </row>
    <row r="562" spans="3:25" s="121" customFormat="1" x14ac:dyDescent="0.25">
      <c r="C562" s="194"/>
      <c r="D562" s="233"/>
      <c r="E562" s="234"/>
      <c r="F562" s="234"/>
      <c r="G562" s="234"/>
      <c r="H562" s="234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235"/>
      <c r="T562" s="236"/>
      <c r="U562" s="236"/>
      <c r="V562" s="236"/>
      <c r="W562" s="236"/>
      <c r="X562" s="144"/>
      <c r="Y562" s="261"/>
    </row>
    <row r="563" spans="3:25" s="121" customFormat="1" x14ac:dyDescent="0.25">
      <c r="C563" s="194"/>
      <c r="D563" s="233"/>
      <c r="E563" s="234"/>
      <c r="F563" s="234"/>
      <c r="G563" s="234"/>
      <c r="H563" s="234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235"/>
      <c r="T563" s="236"/>
      <c r="U563" s="236"/>
      <c r="V563" s="236"/>
      <c r="W563" s="236"/>
      <c r="X563" s="144"/>
      <c r="Y563" s="261"/>
    </row>
    <row r="564" spans="3:25" s="121" customFormat="1" x14ac:dyDescent="0.25">
      <c r="C564" s="194"/>
      <c r="D564" s="233"/>
      <c r="E564" s="234"/>
      <c r="F564" s="234"/>
      <c r="G564" s="234"/>
      <c r="H564" s="234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235"/>
      <c r="T564" s="236"/>
      <c r="U564" s="236"/>
      <c r="V564" s="236"/>
      <c r="W564" s="236"/>
      <c r="X564" s="144"/>
      <c r="Y564" s="261"/>
    </row>
    <row r="565" spans="3:25" s="121" customFormat="1" x14ac:dyDescent="0.25">
      <c r="C565" s="194"/>
      <c r="D565" s="233"/>
      <c r="E565" s="234"/>
      <c r="F565" s="234"/>
      <c r="G565" s="234"/>
      <c r="H565" s="234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235"/>
      <c r="T565" s="236"/>
      <c r="U565" s="236"/>
      <c r="V565" s="236"/>
      <c r="W565" s="236"/>
      <c r="X565" s="144"/>
      <c r="Y565" s="261"/>
    </row>
    <row r="566" spans="3:25" s="121" customFormat="1" x14ac:dyDescent="0.25">
      <c r="C566" s="194"/>
      <c r="D566" s="233"/>
      <c r="E566" s="234"/>
      <c r="F566" s="234"/>
      <c r="G566" s="234"/>
      <c r="H566" s="234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235"/>
      <c r="T566" s="236"/>
      <c r="U566" s="236"/>
      <c r="V566" s="236"/>
      <c r="W566" s="236"/>
      <c r="X566" s="144"/>
      <c r="Y566" s="261"/>
    </row>
    <row r="567" spans="3:25" s="121" customFormat="1" x14ac:dyDescent="0.25">
      <c r="C567" s="194"/>
      <c r="D567" s="233"/>
      <c r="E567" s="234"/>
      <c r="F567" s="234"/>
      <c r="G567" s="234"/>
      <c r="H567" s="234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235"/>
      <c r="T567" s="236"/>
      <c r="U567" s="236"/>
      <c r="V567" s="236"/>
      <c r="W567" s="236"/>
      <c r="X567" s="144"/>
      <c r="Y567" s="261"/>
    </row>
    <row r="568" spans="3:25" s="121" customFormat="1" x14ac:dyDescent="0.25">
      <c r="C568" s="194"/>
      <c r="D568" s="233"/>
      <c r="E568" s="234"/>
      <c r="F568" s="234"/>
      <c r="G568" s="234"/>
      <c r="H568" s="234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235"/>
      <c r="T568" s="236"/>
      <c r="U568" s="236"/>
      <c r="V568" s="236"/>
      <c r="W568" s="236"/>
      <c r="X568" s="144"/>
      <c r="Y568" s="261"/>
    </row>
    <row r="569" spans="3:25" s="121" customFormat="1" x14ac:dyDescent="0.25">
      <c r="C569" s="194"/>
      <c r="D569" s="233"/>
      <c r="E569" s="234"/>
      <c r="F569" s="234"/>
      <c r="G569" s="234"/>
      <c r="H569" s="234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235"/>
      <c r="T569" s="236"/>
      <c r="U569" s="236"/>
      <c r="V569" s="236"/>
      <c r="W569" s="236"/>
      <c r="X569" s="144"/>
      <c r="Y569" s="261"/>
    </row>
    <row r="570" spans="3:25" s="121" customFormat="1" x14ac:dyDescent="0.25">
      <c r="C570" s="194"/>
      <c r="D570" s="233"/>
      <c r="E570" s="234"/>
      <c r="F570" s="234"/>
      <c r="G570" s="234"/>
      <c r="H570" s="234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235"/>
      <c r="T570" s="236"/>
      <c r="U570" s="236"/>
      <c r="V570" s="236"/>
      <c r="W570" s="236"/>
      <c r="X570" s="144"/>
      <c r="Y570" s="261"/>
    </row>
    <row r="571" spans="3:25" s="121" customFormat="1" x14ac:dyDescent="0.25">
      <c r="C571" s="194"/>
      <c r="D571" s="233"/>
      <c r="E571" s="234"/>
      <c r="F571" s="234"/>
      <c r="G571" s="234"/>
      <c r="H571" s="234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235"/>
      <c r="T571" s="236"/>
      <c r="U571" s="236"/>
      <c r="V571" s="236"/>
      <c r="W571" s="236"/>
      <c r="X571" s="144"/>
      <c r="Y571" s="261"/>
    </row>
    <row r="572" spans="3:25" s="121" customFormat="1" x14ac:dyDescent="0.25">
      <c r="C572" s="194"/>
      <c r="D572" s="233"/>
      <c r="E572" s="234"/>
      <c r="F572" s="234"/>
      <c r="G572" s="234"/>
      <c r="H572" s="234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235"/>
      <c r="T572" s="236"/>
      <c r="U572" s="236"/>
      <c r="V572" s="236"/>
      <c r="W572" s="236"/>
      <c r="X572" s="144"/>
      <c r="Y572" s="261"/>
    </row>
    <row r="573" spans="3:25" s="121" customFormat="1" x14ac:dyDescent="0.25">
      <c r="C573" s="194"/>
      <c r="D573" s="233"/>
      <c r="E573" s="234"/>
      <c r="F573" s="234"/>
      <c r="G573" s="234"/>
      <c r="H573" s="234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235"/>
      <c r="T573" s="236"/>
      <c r="U573" s="236"/>
      <c r="V573" s="236"/>
      <c r="W573" s="236"/>
      <c r="X573" s="144"/>
      <c r="Y573" s="261"/>
    </row>
    <row r="574" spans="3:25" s="121" customFormat="1" x14ac:dyDescent="0.25">
      <c r="C574" s="194"/>
      <c r="D574" s="233"/>
      <c r="E574" s="234"/>
      <c r="F574" s="234"/>
      <c r="G574" s="234"/>
      <c r="H574" s="234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235"/>
      <c r="T574" s="236"/>
      <c r="U574" s="236"/>
      <c r="V574" s="236"/>
      <c r="W574" s="236"/>
      <c r="X574" s="144"/>
      <c r="Y574" s="261"/>
    </row>
    <row r="575" spans="3:25" s="121" customFormat="1" x14ac:dyDescent="0.25">
      <c r="C575" s="194"/>
      <c r="D575" s="233"/>
      <c r="E575" s="234"/>
      <c r="F575" s="234"/>
      <c r="G575" s="234"/>
      <c r="H575" s="234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235"/>
      <c r="T575" s="236"/>
      <c r="U575" s="236"/>
      <c r="V575" s="236"/>
      <c r="W575" s="236"/>
      <c r="X575" s="144"/>
      <c r="Y575" s="261"/>
    </row>
    <row r="576" spans="3:25" s="121" customFormat="1" x14ac:dyDescent="0.25">
      <c r="C576" s="194"/>
      <c r="D576" s="233"/>
      <c r="E576" s="234"/>
      <c r="F576" s="234"/>
      <c r="G576" s="234"/>
      <c r="H576" s="234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235"/>
      <c r="T576" s="236"/>
      <c r="U576" s="236"/>
      <c r="V576" s="236"/>
      <c r="W576" s="236"/>
      <c r="X576" s="144"/>
      <c r="Y576" s="261"/>
    </row>
    <row r="577" spans="3:25" s="121" customFormat="1" x14ac:dyDescent="0.25">
      <c r="C577" s="194"/>
      <c r="D577" s="233"/>
      <c r="E577" s="234"/>
      <c r="F577" s="234"/>
      <c r="G577" s="234"/>
      <c r="H577" s="234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235"/>
      <c r="T577" s="236"/>
      <c r="U577" s="236"/>
      <c r="V577" s="236"/>
      <c r="W577" s="236"/>
      <c r="X577" s="144"/>
      <c r="Y577" s="261"/>
    </row>
    <row r="578" spans="3:25" s="121" customFormat="1" x14ac:dyDescent="0.25">
      <c r="C578" s="194"/>
      <c r="D578" s="233"/>
      <c r="E578" s="234"/>
      <c r="F578" s="234"/>
      <c r="G578" s="234"/>
      <c r="H578" s="234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235"/>
      <c r="T578" s="236"/>
      <c r="U578" s="236"/>
      <c r="V578" s="236"/>
      <c r="W578" s="236"/>
      <c r="X578" s="144"/>
      <c r="Y578" s="261"/>
    </row>
    <row r="579" spans="3:25" s="121" customFormat="1" x14ac:dyDescent="0.25">
      <c r="C579" s="194"/>
      <c r="D579" s="233"/>
      <c r="E579" s="234"/>
      <c r="F579" s="234"/>
      <c r="G579" s="234"/>
      <c r="H579" s="234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235"/>
      <c r="T579" s="236"/>
      <c r="U579" s="236"/>
      <c r="V579" s="236"/>
      <c r="W579" s="236"/>
      <c r="X579" s="144"/>
      <c r="Y579" s="261"/>
    </row>
    <row r="580" spans="3:25" s="121" customFormat="1" x14ac:dyDescent="0.25">
      <c r="C580" s="194"/>
      <c r="D580" s="233"/>
      <c r="E580" s="234"/>
      <c r="F580" s="234"/>
      <c r="G580" s="234"/>
      <c r="H580" s="234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235"/>
      <c r="T580" s="236"/>
      <c r="U580" s="236"/>
      <c r="V580" s="236"/>
      <c r="W580" s="236"/>
      <c r="X580" s="144"/>
      <c r="Y580" s="261"/>
    </row>
    <row r="581" spans="3:25" s="121" customFormat="1" x14ac:dyDescent="0.25">
      <c r="D581" s="233"/>
      <c r="E581" s="234"/>
      <c r="F581" s="234"/>
      <c r="G581" s="234"/>
      <c r="H581" s="234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235"/>
      <c r="T581" s="236"/>
      <c r="U581" s="236"/>
      <c r="V581" s="236"/>
      <c r="W581" s="236"/>
      <c r="X581" s="144"/>
      <c r="Y581" s="261"/>
    </row>
    <row r="582" spans="3:25" s="121" customFormat="1" x14ac:dyDescent="0.25">
      <c r="D582" s="233"/>
      <c r="E582" s="234"/>
      <c r="F582" s="234"/>
      <c r="G582" s="234"/>
      <c r="H582" s="234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235"/>
      <c r="T582" s="236"/>
      <c r="U582" s="236"/>
      <c r="V582" s="236"/>
      <c r="W582" s="236"/>
      <c r="X582" s="144"/>
      <c r="Y582" s="261"/>
    </row>
    <row r="583" spans="3:25" s="121" customFormat="1" x14ac:dyDescent="0.25">
      <c r="D583" s="233"/>
      <c r="E583" s="234"/>
      <c r="F583" s="234"/>
      <c r="G583" s="234"/>
      <c r="H583" s="234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235"/>
      <c r="T583" s="236"/>
      <c r="U583" s="236"/>
      <c r="V583" s="236"/>
      <c r="W583" s="236"/>
      <c r="X583" s="144"/>
      <c r="Y583" s="261"/>
    </row>
    <row r="584" spans="3:25" s="121" customFormat="1" x14ac:dyDescent="0.25">
      <c r="D584" s="233"/>
      <c r="E584" s="234"/>
      <c r="F584" s="234"/>
      <c r="G584" s="234"/>
      <c r="H584" s="234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235"/>
      <c r="T584" s="236"/>
      <c r="U584" s="236"/>
      <c r="V584" s="236"/>
      <c r="W584" s="236"/>
      <c r="X584" s="144"/>
      <c r="Y584" s="261"/>
    </row>
    <row r="585" spans="3:25" s="121" customFormat="1" x14ac:dyDescent="0.25">
      <c r="D585" s="233"/>
      <c r="E585" s="234"/>
      <c r="F585" s="234"/>
      <c r="G585" s="234"/>
      <c r="H585" s="234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235"/>
      <c r="T585" s="236"/>
      <c r="U585" s="236"/>
      <c r="V585" s="236"/>
      <c r="W585" s="236"/>
      <c r="X585" s="144"/>
      <c r="Y585" s="261"/>
    </row>
    <row r="586" spans="3:25" s="121" customFormat="1" x14ac:dyDescent="0.25">
      <c r="D586" s="233"/>
      <c r="E586" s="234"/>
      <c r="F586" s="234"/>
      <c r="G586" s="234"/>
      <c r="H586" s="234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235"/>
      <c r="T586" s="236"/>
      <c r="U586" s="236"/>
      <c r="V586" s="236"/>
      <c r="W586" s="236"/>
      <c r="X586" s="144"/>
      <c r="Y586" s="261"/>
    </row>
    <row r="587" spans="3:25" s="121" customFormat="1" x14ac:dyDescent="0.25">
      <c r="D587" s="233"/>
      <c r="E587" s="234"/>
      <c r="F587" s="234"/>
      <c r="G587" s="234"/>
      <c r="H587" s="234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235"/>
      <c r="T587" s="236"/>
      <c r="U587" s="236"/>
      <c r="V587" s="236"/>
      <c r="W587" s="236"/>
      <c r="X587" s="144"/>
      <c r="Y587" s="261"/>
    </row>
    <row r="588" spans="3:25" s="121" customFormat="1" x14ac:dyDescent="0.25">
      <c r="D588" s="233"/>
      <c r="E588" s="234"/>
      <c r="F588" s="234"/>
      <c r="G588" s="234"/>
      <c r="H588" s="234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235"/>
      <c r="T588" s="236"/>
      <c r="U588" s="236"/>
      <c r="V588" s="236"/>
      <c r="W588" s="236"/>
      <c r="X588" s="144"/>
      <c r="Y588" s="261"/>
    </row>
    <row r="589" spans="3:25" s="121" customFormat="1" x14ac:dyDescent="0.25">
      <c r="D589" s="233"/>
      <c r="E589" s="234"/>
      <c r="F589" s="234"/>
      <c r="G589" s="234"/>
      <c r="H589" s="234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235"/>
      <c r="T589" s="236"/>
      <c r="U589" s="236"/>
      <c r="V589" s="236"/>
      <c r="W589" s="236"/>
      <c r="X589" s="144"/>
      <c r="Y589" s="261"/>
    </row>
    <row r="590" spans="3:25" s="121" customFormat="1" x14ac:dyDescent="0.25">
      <c r="D590" s="233"/>
      <c r="E590" s="234"/>
      <c r="F590" s="234"/>
      <c r="G590" s="234"/>
      <c r="H590" s="234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235"/>
      <c r="T590" s="236"/>
      <c r="U590" s="236"/>
      <c r="V590" s="236"/>
      <c r="W590" s="236"/>
      <c r="X590" s="144"/>
      <c r="Y590" s="261"/>
    </row>
    <row r="591" spans="3:25" s="121" customFormat="1" x14ac:dyDescent="0.25">
      <c r="D591" s="233"/>
      <c r="E591" s="234"/>
      <c r="F591" s="234"/>
      <c r="G591" s="234"/>
      <c r="H591" s="234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235"/>
      <c r="T591" s="236"/>
      <c r="U591" s="236"/>
      <c r="V591" s="236"/>
      <c r="W591" s="236"/>
      <c r="X591" s="144"/>
      <c r="Y591" s="261"/>
    </row>
    <row r="592" spans="3:25" s="121" customFormat="1" x14ac:dyDescent="0.25">
      <c r="D592" s="233"/>
      <c r="E592" s="234"/>
      <c r="F592" s="234"/>
      <c r="G592" s="234"/>
      <c r="H592" s="234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235"/>
      <c r="T592" s="236"/>
      <c r="U592" s="236"/>
      <c r="V592" s="236"/>
      <c r="W592" s="236"/>
      <c r="X592" s="144"/>
      <c r="Y592" s="261"/>
    </row>
    <row r="593" spans="25:25" s="121" customFormat="1" x14ac:dyDescent="0.25">
      <c r="Y593" s="261"/>
    </row>
    <row r="594" spans="25:25" s="121" customFormat="1" x14ac:dyDescent="0.25">
      <c r="Y594" s="261"/>
    </row>
    <row r="595" spans="25:25" s="121" customFormat="1" x14ac:dyDescent="0.25">
      <c r="Y595" s="261"/>
    </row>
    <row r="596" spans="25:25" s="121" customFormat="1" x14ac:dyDescent="0.25">
      <c r="Y596" s="261"/>
    </row>
    <row r="597" spans="25:25" s="121" customFormat="1" x14ac:dyDescent="0.25">
      <c r="Y597" s="261"/>
    </row>
    <row r="598" spans="25:25" s="121" customFormat="1" x14ac:dyDescent="0.25">
      <c r="Y598" s="261"/>
    </row>
    <row r="599" spans="25:25" s="121" customFormat="1" x14ac:dyDescent="0.25">
      <c r="Y599" s="261"/>
    </row>
    <row r="600" spans="25:25" s="121" customFormat="1" x14ac:dyDescent="0.25">
      <c r="Y600" s="261"/>
    </row>
    <row r="601" spans="25:25" s="121" customFormat="1" x14ac:dyDescent="0.25">
      <c r="Y601" s="261"/>
    </row>
    <row r="602" spans="25:25" s="121" customFormat="1" x14ac:dyDescent="0.25">
      <c r="Y602" s="261"/>
    </row>
    <row r="603" spans="25:25" s="121" customFormat="1" x14ac:dyDescent="0.25">
      <c r="Y603" s="261"/>
    </row>
  </sheetData>
  <autoFilter ref="A1:AU420"/>
  <sortState ref="A2:AR417">
    <sortCondition ref="A1"/>
  </sortState>
  <pageMargins left="0.25" right="0.25" top="0.75" bottom="0.75" header="0.3" footer="0.3"/>
  <pageSetup paperSize="8" scale="1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3:K61"/>
  <sheetViews>
    <sheetView zoomScale="80" zoomScaleNormal="80" workbookViewId="0">
      <selection activeCell="N41" sqref="N41"/>
    </sheetView>
  </sheetViews>
  <sheetFormatPr defaultRowHeight="15" x14ac:dyDescent="0.25"/>
  <cols>
    <col min="1" max="1" width="9.140625" style="381"/>
    <col min="2" max="2" width="54.7109375" style="381" customWidth="1"/>
    <col min="3" max="9" width="12.42578125" style="381" bestFit="1" customWidth="1"/>
    <col min="10" max="10" width="1.42578125" style="381" customWidth="1"/>
    <col min="11" max="11" width="11.7109375" style="381" customWidth="1"/>
    <col min="12" max="12" width="1.28515625" style="381" customWidth="1"/>
    <col min="13" max="16384" width="9.140625" style="381"/>
  </cols>
  <sheetData>
    <row r="3" spans="2:11" ht="21" x14ac:dyDescent="0.35">
      <c r="B3" s="380" t="s">
        <v>1364</v>
      </c>
    </row>
    <row r="5" spans="2:11" ht="15.75" x14ac:dyDescent="0.25">
      <c r="B5" s="382" t="s">
        <v>1365</v>
      </c>
    </row>
    <row r="7" spans="2:11" x14ac:dyDescent="0.25">
      <c r="B7" s="432" t="s">
        <v>1366</v>
      </c>
      <c r="C7" s="347" t="s">
        <v>863</v>
      </c>
      <c r="D7" s="347" t="s">
        <v>859</v>
      </c>
      <c r="E7" s="335" t="s">
        <v>864</v>
      </c>
      <c r="F7" s="335" t="s">
        <v>865</v>
      </c>
      <c r="G7" s="335" t="s">
        <v>866</v>
      </c>
      <c r="H7" s="335" t="s">
        <v>867</v>
      </c>
      <c r="I7" s="335" t="s">
        <v>868</v>
      </c>
      <c r="K7" s="383" t="s">
        <v>1318</v>
      </c>
    </row>
    <row r="8" spans="2:11" x14ac:dyDescent="0.25">
      <c r="B8" s="433"/>
      <c r="C8" s="398" t="s">
        <v>1367</v>
      </c>
      <c r="D8" s="398" t="s">
        <v>1367</v>
      </c>
      <c r="E8" s="394" t="s">
        <v>1367</v>
      </c>
      <c r="F8" s="394" t="s">
        <v>1367</v>
      </c>
      <c r="G8" s="394" t="s">
        <v>1367</v>
      </c>
      <c r="H8" s="394" t="s">
        <v>1367</v>
      </c>
      <c r="I8" s="394" t="s">
        <v>1367</v>
      </c>
      <c r="K8" s="367" t="s">
        <v>1367</v>
      </c>
    </row>
    <row r="9" spans="2:11" x14ac:dyDescent="0.25">
      <c r="B9" s="384" t="s">
        <v>1368</v>
      </c>
      <c r="C9" s="399">
        <v>48.040979184374585</v>
      </c>
      <c r="D9" s="399">
        <v>41.064345618076118</v>
      </c>
      <c r="E9" s="395">
        <v>30.637169</v>
      </c>
      <c r="F9" s="395">
        <v>16.816254000000001</v>
      </c>
      <c r="G9" s="395">
        <v>16.51925</v>
      </c>
      <c r="H9" s="395">
        <v>14.143910999999999</v>
      </c>
      <c r="I9" s="395">
        <v>13.073815</v>
      </c>
      <c r="K9" s="385">
        <f t="shared" ref="K9:K14" si="0">SUM(E9:I9)</f>
        <v>91.190398999999999</v>
      </c>
    </row>
    <row r="10" spans="2:11" x14ac:dyDescent="0.25">
      <c r="B10" s="384" t="s">
        <v>1369</v>
      </c>
      <c r="C10" s="399">
        <v>3.2181785273576065</v>
      </c>
      <c r="D10" s="399">
        <v>3.5844216116097911</v>
      </c>
      <c r="E10" s="395">
        <v>4.7762087855664408</v>
      </c>
      <c r="F10" s="395">
        <v>4.6723816498460495</v>
      </c>
      <c r="G10" s="395">
        <v>2.8882128897121855</v>
      </c>
      <c r="H10" s="395">
        <v>3.190649892572357</v>
      </c>
      <c r="I10" s="395">
        <v>3.1725467823029665</v>
      </c>
      <c r="K10" s="385">
        <f t="shared" si="0"/>
        <v>18.7</v>
      </c>
    </row>
    <row r="11" spans="2:11" x14ac:dyDescent="0.25">
      <c r="B11" s="384" t="s">
        <v>1370</v>
      </c>
      <c r="C11" s="399">
        <v>4.0017611972831313</v>
      </c>
      <c r="D11" s="399">
        <v>4.7455722745256397</v>
      </c>
      <c r="E11" s="395">
        <v>6.8733582388449888</v>
      </c>
      <c r="F11" s="395">
        <v>4.1203059001877511</v>
      </c>
      <c r="G11" s="395">
        <v>4.4064877264820286</v>
      </c>
      <c r="H11" s="395">
        <v>5.0878406996599432</v>
      </c>
      <c r="I11" s="395">
        <v>1.6120074348252784</v>
      </c>
      <c r="K11" s="385">
        <f t="shared" si="0"/>
        <v>22.099999999999991</v>
      </c>
    </row>
    <row r="12" spans="2:11" x14ac:dyDescent="0.25">
      <c r="B12" s="384" t="s">
        <v>1371</v>
      </c>
      <c r="C12" s="399">
        <v>3.295862499146978</v>
      </c>
      <c r="D12" s="399">
        <v>3.725779083616938</v>
      </c>
      <c r="E12" s="395">
        <v>7.4</v>
      </c>
      <c r="F12" s="395">
        <v>9.5</v>
      </c>
      <c r="G12" s="395">
        <v>7.8999999999999995</v>
      </c>
      <c r="H12" s="395">
        <v>7.6</v>
      </c>
      <c r="I12" s="395">
        <v>5.7</v>
      </c>
      <c r="K12" s="385">
        <f t="shared" si="0"/>
        <v>38.1</v>
      </c>
    </row>
    <row r="13" spans="2:11" x14ac:dyDescent="0.25">
      <c r="B13" s="384" t="s">
        <v>1372</v>
      </c>
      <c r="C13" s="399">
        <v>5.118421623450992E-3</v>
      </c>
      <c r="D13" s="399">
        <v>0</v>
      </c>
      <c r="E13" s="395">
        <v>0</v>
      </c>
      <c r="F13" s="395">
        <v>0</v>
      </c>
      <c r="G13" s="395">
        <v>0</v>
      </c>
      <c r="H13" s="395">
        <v>0</v>
      </c>
      <c r="I13" s="395">
        <v>0</v>
      </c>
      <c r="K13" s="385">
        <f t="shared" si="0"/>
        <v>0</v>
      </c>
    </row>
    <row r="14" spans="2:11" x14ac:dyDescent="0.25">
      <c r="B14" s="384" t="s">
        <v>1373</v>
      </c>
      <c r="C14" s="399">
        <v>0</v>
      </c>
      <c r="D14" s="399">
        <v>0</v>
      </c>
      <c r="E14" s="395">
        <v>0</v>
      </c>
      <c r="F14" s="395">
        <v>0</v>
      </c>
      <c r="G14" s="395">
        <v>0</v>
      </c>
      <c r="H14" s="395">
        <v>0</v>
      </c>
      <c r="I14" s="395">
        <v>0</v>
      </c>
      <c r="K14" s="385">
        <f t="shared" si="0"/>
        <v>0</v>
      </c>
    </row>
    <row r="15" spans="2:11" x14ac:dyDescent="0.25">
      <c r="B15" s="384"/>
      <c r="C15" s="400"/>
      <c r="D15" s="400"/>
      <c r="E15" s="396"/>
      <c r="F15" s="396"/>
      <c r="G15" s="396"/>
      <c r="H15" s="396"/>
      <c r="I15" s="396"/>
      <c r="K15" s="384"/>
    </row>
    <row r="16" spans="2:11" ht="18.75" x14ac:dyDescent="0.3">
      <c r="B16" s="386" t="s">
        <v>170</v>
      </c>
      <c r="C16" s="401">
        <f t="shared" ref="C16:I16" si="1">SUM(C9:C14)</f>
        <v>58.561899829785752</v>
      </c>
      <c r="D16" s="401">
        <f t="shared" si="1"/>
        <v>53.120118587828486</v>
      </c>
      <c r="E16" s="397">
        <f t="shared" si="1"/>
        <v>49.686736024411424</v>
      </c>
      <c r="F16" s="397">
        <f t="shared" si="1"/>
        <v>35.108941550033805</v>
      </c>
      <c r="G16" s="397">
        <f t="shared" si="1"/>
        <v>31.713950616194211</v>
      </c>
      <c r="H16" s="397">
        <f t="shared" si="1"/>
        <v>30.022401592232299</v>
      </c>
      <c r="I16" s="397">
        <f t="shared" si="1"/>
        <v>23.558369217128245</v>
      </c>
      <c r="K16" s="387">
        <f>SUM(K9:K14)</f>
        <v>170.09039899999999</v>
      </c>
    </row>
    <row r="19" spans="2:10" ht="15.75" x14ac:dyDescent="0.25">
      <c r="B19" s="382" t="s">
        <v>1374</v>
      </c>
    </row>
    <row r="21" spans="2:10" x14ac:dyDescent="0.25">
      <c r="B21" s="384" t="s">
        <v>1086</v>
      </c>
      <c r="C21" s="392">
        <f>'RAB Cat Summary ($Nom)'!D32</f>
        <v>1.2769909449732886E-2</v>
      </c>
      <c r="D21" s="392">
        <f>'RAB Cat Summary ($Nom)'!E32</f>
        <v>1.9486474094452033E-2</v>
      </c>
      <c r="E21" s="392">
        <f>'RAB Cat Summary ($Nom)'!F32</f>
        <v>1.9638522329714192E-2</v>
      </c>
      <c r="F21" s="392">
        <f>'RAB Cat Summary ($Nom)'!G32</f>
        <v>1.9316698463889059E-2</v>
      </c>
      <c r="G21" s="392">
        <f>'RAB Cat Summary ($Nom)'!H32</f>
        <v>2.4564867906045951E-2</v>
      </c>
      <c r="H21" s="392">
        <f>'RAB Cat Summary ($Nom)'!I32</f>
        <v>2.5000000000000355E-2</v>
      </c>
      <c r="I21" s="392">
        <f>'RAB Cat Summary ($Nom)'!J32</f>
        <v>2.5000000000000355E-2</v>
      </c>
      <c r="J21" s="388"/>
    </row>
    <row r="22" spans="2:10" x14ac:dyDescent="0.25">
      <c r="B22" s="384" t="s">
        <v>1360</v>
      </c>
      <c r="C22" s="393">
        <f>'RAB Cat Summary ($Nom)'!D33</f>
        <v>0.98088599055543069</v>
      </c>
      <c r="D22" s="393">
        <f>'RAB Cat Summary ($Nom)'!E33</f>
        <v>1</v>
      </c>
      <c r="E22" s="393">
        <f>'RAB Cat Summary ($Nom)'!F33</f>
        <v>1.0196385223297142</v>
      </c>
      <c r="F22" s="393">
        <f>'RAB Cat Summary ($Nom)'!G33</f>
        <v>1.0393345722077227</v>
      </c>
      <c r="G22" s="393">
        <f>'RAB Cat Summary ($Nom)'!H33</f>
        <v>1.0648656886841923</v>
      </c>
      <c r="H22" s="393">
        <f>'RAB Cat Summary ($Nom)'!I33</f>
        <v>1.0914873309012976</v>
      </c>
      <c r="I22" s="393">
        <f>'RAB Cat Summary ($Nom)'!J33</f>
        <v>1.1187745141738303</v>
      </c>
    </row>
    <row r="25" spans="2:10" ht="15" customHeight="1" x14ac:dyDescent="0.25">
      <c r="B25" s="432" t="s">
        <v>1366</v>
      </c>
      <c r="C25" s="347" t="s">
        <v>863</v>
      </c>
      <c r="D25" s="347" t="s">
        <v>859</v>
      </c>
      <c r="E25" s="335" t="s">
        <v>864</v>
      </c>
      <c r="F25" s="335" t="s">
        <v>865</v>
      </c>
      <c r="G25" s="335" t="s">
        <v>866</v>
      </c>
      <c r="H25" s="335" t="s">
        <v>867</v>
      </c>
      <c r="I25" s="335" t="s">
        <v>868</v>
      </c>
    </row>
    <row r="26" spans="2:10" x14ac:dyDescent="0.25">
      <c r="B26" s="433"/>
      <c r="C26" s="398" t="s">
        <v>1367</v>
      </c>
      <c r="D26" s="398" t="s">
        <v>1367</v>
      </c>
      <c r="E26" s="394" t="s">
        <v>1367</v>
      </c>
      <c r="F26" s="394" t="s">
        <v>1367</v>
      </c>
      <c r="G26" s="394" t="s">
        <v>1367</v>
      </c>
      <c r="H26" s="394" t="s">
        <v>1367</v>
      </c>
      <c r="I26" s="394" t="s">
        <v>1367</v>
      </c>
    </row>
    <row r="27" spans="2:10" x14ac:dyDescent="0.25">
      <c r="B27" s="384" t="s">
        <v>1368</v>
      </c>
      <c r="C27" s="399">
        <f t="shared" ref="C27:I32" si="2">(C9*C$22)/(1+C$21)^0.5</f>
        <v>46.824698296256585</v>
      </c>
      <c r="D27" s="399">
        <f t="shared" si="2"/>
        <v>40.67</v>
      </c>
      <c r="E27" s="395">
        <f t="shared" si="2"/>
        <v>30.936540705479366</v>
      </c>
      <c r="F27" s="395">
        <f t="shared" si="2"/>
        <v>17.311315156071799</v>
      </c>
      <c r="G27" s="395">
        <f t="shared" si="2"/>
        <v>17.378625701913986</v>
      </c>
      <c r="H27" s="395">
        <f t="shared" si="2"/>
        <v>15.248470410111798</v>
      </c>
      <c r="I27" s="395">
        <f t="shared" si="2"/>
        <v>14.447176117280803</v>
      </c>
    </row>
    <row r="28" spans="2:10" x14ac:dyDescent="0.25">
      <c r="B28" s="384" t="s">
        <v>1369</v>
      </c>
      <c r="C28" s="399">
        <f t="shared" si="2"/>
        <v>3.1367020648909567</v>
      </c>
      <c r="D28" s="399">
        <f t="shared" si="2"/>
        <v>3.55</v>
      </c>
      <c r="E28" s="395">
        <f t="shared" si="2"/>
        <v>4.8228796045921989</v>
      </c>
      <c r="F28" s="395">
        <f t="shared" si="2"/>
        <v>4.8099339644805363</v>
      </c>
      <c r="G28" s="395">
        <f t="shared" si="2"/>
        <v>3.0384654725699685</v>
      </c>
      <c r="H28" s="395">
        <f t="shared" si="2"/>
        <v>3.4398215936112702</v>
      </c>
      <c r="I28" s="395">
        <f t="shared" si="2"/>
        <v>3.5058123511953836</v>
      </c>
    </row>
    <row r="29" spans="2:10" x14ac:dyDescent="0.25">
      <c r="B29" s="384" t="s">
        <v>1370</v>
      </c>
      <c r="C29" s="399">
        <f t="shared" si="2"/>
        <v>3.900446325153073</v>
      </c>
      <c r="D29" s="399">
        <f t="shared" si="2"/>
        <v>4.7</v>
      </c>
      <c r="E29" s="395">
        <f t="shared" si="2"/>
        <v>6.9405213954125449</v>
      </c>
      <c r="F29" s="395">
        <f t="shared" si="2"/>
        <v>4.2416054120954803</v>
      </c>
      <c r="G29" s="395">
        <f t="shared" si="2"/>
        <v>4.6357250394908434</v>
      </c>
      <c r="H29" s="395">
        <f t="shared" si="2"/>
        <v>5.4851722667179645</v>
      </c>
      <c r="I29" s="395">
        <f t="shared" si="2"/>
        <v>1.7813434956274701</v>
      </c>
    </row>
    <row r="30" spans="2:10" x14ac:dyDescent="0.25">
      <c r="B30" s="384" t="s">
        <v>1371</v>
      </c>
      <c r="C30" s="399">
        <f t="shared" si="2"/>
        <v>3.2124192672304823</v>
      </c>
      <c r="D30" s="399">
        <f t="shared" si="2"/>
        <v>3.69</v>
      </c>
      <c r="E30" s="395">
        <f t="shared" si="2"/>
        <v>7.4723092469982237</v>
      </c>
      <c r="F30" s="395">
        <f t="shared" si="2"/>
        <v>9.7796747113050309</v>
      </c>
      <c r="G30" s="395">
        <f t="shared" si="2"/>
        <v>8.3109791936752888</v>
      </c>
      <c r="H30" s="395">
        <f t="shared" si="2"/>
        <v>8.1935169923544962</v>
      </c>
      <c r="I30" s="395">
        <f t="shared" si="2"/>
        <v>6.2987661878725207</v>
      </c>
    </row>
    <row r="31" spans="2:10" x14ac:dyDescent="0.25">
      <c r="B31" s="384" t="s">
        <v>1372</v>
      </c>
      <c r="C31" s="399">
        <f t="shared" si="2"/>
        <v>4.9888356220074955E-3</v>
      </c>
      <c r="D31" s="399">
        <f t="shared" si="2"/>
        <v>0</v>
      </c>
      <c r="E31" s="395">
        <f t="shared" si="2"/>
        <v>0</v>
      </c>
      <c r="F31" s="395">
        <f t="shared" si="2"/>
        <v>0</v>
      </c>
      <c r="G31" s="395">
        <f t="shared" si="2"/>
        <v>0</v>
      </c>
      <c r="H31" s="395">
        <f t="shared" si="2"/>
        <v>0</v>
      </c>
      <c r="I31" s="395">
        <f t="shared" si="2"/>
        <v>0</v>
      </c>
    </row>
    <row r="32" spans="2:10" x14ac:dyDescent="0.25">
      <c r="B32" s="384" t="s">
        <v>1373</v>
      </c>
      <c r="C32" s="399">
        <f t="shared" si="2"/>
        <v>0</v>
      </c>
      <c r="D32" s="399">
        <f t="shared" si="2"/>
        <v>0</v>
      </c>
      <c r="E32" s="395">
        <f t="shared" si="2"/>
        <v>0</v>
      </c>
      <c r="F32" s="395">
        <f t="shared" si="2"/>
        <v>0</v>
      </c>
      <c r="G32" s="395">
        <f t="shared" si="2"/>
        <v>0</v>
      </c>
      <c r="H32" s="395">
        <f t="shared" si="2"/>
        <v>0</v>
      </c>
      <c r="I32" s="395">
        <f t="shared" si="2"/>
        <v>0</v>
      </c>
    </row>
    <row r="33" spans="2:9" x14ac:dyDescent="0.25">
      <c r="B33" s="384"/>
      <c r="C33" s="400"/>
      <c r="D33" s="400"/>
      <c r="E33" s="396"/>
      <c r="F33" s="396"/>
      <c r="G33" s="396"/>
      <c r="H33" s="396"/>
      <c r="I33" s="396"/>
    </row>
    <row r="34" spans="2:9" ht="18.75" x14ac:dyDescent="0.3">
      <c r="B34" s="386" t="s">
        <v>170</v>
      </c>
      <c r="C34" s="401">
        <f t="shared" ref="C34:I34" si="3">SUM(C27:C32)</f>
        <v>57.079254789153097</v>
      </c>
      <c r="D34" s="401">
        <f t="shared" si="3"/>
        <v>52.61</v>
      </c>
      <c r="E34" s="397">
        <f t="shared" si="3"/>
        <v>50.172250952482329</v>
      </c>
      <c r="F34" s="397">
        <f t="shared" si="3"/>
        <v>36.14252924395285</v>
      </c>
      <c r="G34" s="397">
        <f t="shared" si="3"/>
        <v>33.363795407650088</v>
      </c>
      <c r="H34" s="397">
        <f t="shared" si="3"/>
        <v>32.366981262795527</v>
      </c>
      <c r="I34" s="397">
        <f t="shared" si="3"/>
        <v>26.033098151976176</v>
      </c>
    </row>
    <row r="35" spans="2:9" x14ac:dyDescent="0.25">
      <c r="B35" s="389" t="s">
        <v>1320</v>
      </c>
      <c r="C35" s="390"/>
      <c r="D35" s="390"/>
      <c r="E35" s="390"/>
      <c r="F35" s="390"/>
      <c r="G35" s="390"/>
      <c r="H35" s="390"/>
      <c r="I35" s="390"/>
    </row>
    <row r="52" spans="3:9" x14ac:dyDescent="0.25">
      <c r="C52" s="391"/>
      <c r="D52" s="391"/>
      <c r="E52" s="391"/>
      <c r="F52" s="391"/>
      <c r="G52" s="391"/>
      <c r="H52" s="391"/>
      <c r="I52" s="391"/>
    </row>
    <row r="53" spans="3:9" x14ac:dyDescent="0.25">
      <c r="C53" s="391"/>
      <c r="D53" s="391"/>
      <c r="E53" s="391"/>
      <c r="F53" s="391"/>
      <c r="G53" s="391"/>
      <c r="H53" s="391"/>
      <c r="I53" s="391"/>
    </row>
    <row r="54" spans="3:9" x14ac:dyDescent="0.25">
      <c r="C54" s="391"/>
      <c r="D54" s="391"/>
      <c r="E54" s="391"/>
      <c r="F54" s="391"/>
      <c r="G54" s="391"/>
      <c r="H54" s="391"/>
      <c r="I54" s="391"/>
    </row>
    <row r="55" spans="3:9" x14ac:dyDescent="0.25">
      <c r="C55" s="391"/>
      <c r="D55" s="391"/>
      <c r="E55" s="391"/>
      <c r="F55" s="391"/>
      <c r="G55" s="391"/>
      <c r="H55" s="391"/>
      <c r="I55" s="391"/>
    </row>
    <row r="56" spans="3:9" x14ac:dyDescent="0.25">
      <c r="C56" s="391"/>
      <c r="D56" s="391"/>
      <c r="E56" s="391"/>
      <c r="F56" s="391"/>
      <c r="G56" s="391"/>
      <c r="H56" s="391"/>
      <c r="I56" s="391"/>
    </row>
    <row r="57" spans="3:9" x14ac:dyDescent="0.25">
      <c r="C57" s="391"/>
      <c r="D57" s="391"/>
      <c r="E57" s="391"/>
      <c r="F57" s="391"/>
      <c r="G57" s="391"/>
      <c r="H57" s="391"/>
      <c r="I57" s="391"/>
    </row>
    <row r="58" spans="3:9" x14ac:dyDescent="0.25">
      <c r="C58" s="391"/>
      <c r="D58" s="391"/>
      <c r="E58" s="391"/>
      <c r="F58" s="391"/>
      <c r="G58" s="391"/>
      <c r="H58" s="391"/>
      <c r="I58" s="391"/>
    </row>
    <row r="59" spans="3:9" x14ac:dyDescent="0.25">
      <c r="C59" s="391"/>
      <c r="D59" s="391"/>
      <c r="E59" s="391"/>
      <c r="F59" s="391"/>
      <c r="G59" s="391"/>
      <c r="H59" s="391"/>
      <c r="I59" s="391"/>
    </row>
    <row r="61" spans="3:9" x14ac:dyDescent="0.25">
      <c r="C61" s="391"/>
      <c r="D61" s="391"/>
    </row>
  </sheetData>
  <mergeCells count="2">
    <mergeCell ref="B7:B8"/>
    <mergeCell ref="B25:B2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249977111117893"/>
  </sheetPr>
  <dimension ref="B3:T59"/>
  <sheetViews>
    <sheetView zoomScale="80" zoomScaleNormal="80" workbookViewId="0">
      <selection activeCell="J45" sqref="J45"/>
    </sheetView>
  </sheetViews>
  <sheetFormatPr defaultRowHeight="12.75" x14ac:dyDescent="0.2"/>
  <cols>
    <col min="1" max="1" width="3.42578125" style="110" customWidth="1"/>
    <col min="2" max="2" width="9.140625" style="110"/>
    <col min="3" max="3" width="30" style="110" customWidth="1"/>
    <col min="4" max="14" width="13.7109375" style="110" customWidth="1"/>
    <col min="15" max="15" width="2.85546875" style="110" customWidth="1"/>
    <col min="16" max="16" width="13.5703125" style="110" bestFit="1" customWidth="1"/>
    <col min="17" max="17" width="3" style="110" customWidth="1"/>
    <col min="18" max="18" width="15.7109375" style="110" customWidth="1"/>
    <col min="19" max="19" width="2.140625" style="110" customWidth="1"/>
    <col min="20" max="20" width="12.7109375" style="110" customWidth="1"/>
    <col min="21" max="16384" width="9.140625" style="110"/>
  </cols>
  <sheetData>
    <row r="3" spans="2:20" ht="15.75" x14ac:dyDescent="0.25">
      <c r="B3" s="278" t="s">
        <v>1315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</row>
    <row r="4" spans="2:20" x14ac:dyDescent="0.2"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</row>
    <row r="5" spans="2:20" ht="15" x14ac:dyDescent="0.25">
      <c r="B5" s="281" t="s">
        <v>1316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  <c r="Q5" s="282"/>
      <c r="R5" s="282"/>
      <c r="S5" s="282"/>
      <c r="T5" s="282"/>
    </row>
    <row r="6" spans="2:20" x14ac:dyDescent="0.2">
      <c r="B6" s="283"/>
      <c r="C6" s="283"/>
      <c r="D6" s="283"/>
      <c r="E6" s="283"/>
      <c r="F6" s="283"/>
      <c r="G6" s="283"/>
      <c r="H6" s="283"/>
      <c r="I6" s="283"/>
      <c r="J6" s="283"/>
      <c r="K6" s="280"/>
      <c r="L6" s="280"/>
      <c r="M6" s="280"/>
      <c r="N6" s="280"/>
      <c r="O6" s="280"/>
      <c r="P6" s="280"/>
      <c r="Q6" s="280"/>
      <c r="R6" s="280"/>
      <c r="S6" s="280"/>
      <c r="T6" s="280"/>
    </row>
    <row r="7" spans="2:20" x14ac:dyDescent="0.2">
      <c r="B7" s="283"/>
      <c r="C7" s="284" t="s">
        <v>1317</v>
      </c>
      <c r="D7" s="347" t="s">
        <v>863</v>
      </c>
      <c r="E7" s="347" t="s">
        <v>859</v>
      </c>
      <c r="F7" s="335" t="s">
        <v>864</v>
      </c>
      <c r="G7" s="335" t="s">
        <v>865</v>
      </c>
      <c r="H7" s="335" t="s">
        <v>866</v>
      </c>
      <c r="I7" s="335" t="s">
        <v>867</v>
      </c>
      <c r="J7" s="335" t="s">
        <v>868</v>
      </c>
      <c r="K7" s="286" t="s">
        <v>869</v>
      </c>
      <c r="L7" s="286" t="s">
        <v>870</v>
      </c>
      <c r="M7" s="286" t="s">
        <v>871</v>
      </c>
      <c r="N7" s="286" t="s">
        <v>872</v>
      </c>
      <c r="O7" s="280"/>
      <c r="P7" s="285" t="s">
        <v>1318</v>
      </c>
      <c r="Q7" s="280"/>
      <c r="R7" s="280"/>
      <c r="S7" s="280"/>
      <c r="T7" s="280"/>
    </row>
    <row r="8" spans="2:20" x14ac:dyDescent="0.2">
      <c r="B8" s="283"/>
      <c r="C8" s="287" t="s">
        <v>884</v>
      </c>
      <c r="D8" s="348">
        <f>D21</f>
        <v>24914270.493999995</v>
      </c>
      <c r="E8" s="348">
        <f t="shared" ref="E8:N8" si="0">E21</f>
        <v>40340000.008000001</v>
      </c>
      <c r="F8" s="336">
        <f t="shared" si="0"/>
        <v>33956216</v>
      </c>
      <c r="G8" s="336">
        <f t="shared" si="0"/>
        <v>24446757</v>
      </c>
      <c r="H8" s="336">
        <f t="shared" si="0"/>
        <v>20808877</v>
      </c>
      <c r="I8" s="336">
        <f t="shared" si="0"/>
        <v>19862891</v>
      </c>
      <c r="J8" s="336">
        <f t="shared" si="0"/>
        <v>19577920</v>
      </c>
      <c r="K8" s="288">
        <f t="shared" si="0"/>
        <v>19577920</v>
      </c>
      <c r="L8" s="288">
        <f t="shared" si="0"/>
        <v>19577920</v>
      </c>
      <c r="M8" s="288">
        <f t="shared" si="0"/>
        <v>19577920</v>
      </c>
      <c r="N8" s="288">
        <f t="shared" si="0"/>
        <v>19577920</v>
      </c>
      <c r="O8" s="280"/>
      <c r="P8" s="287">
        <f>SUM(F8:J8)</f>
        <v>118652661</v>
      </c>
      <c r="Q8" s="280"/>
      <c r="R8" s="280"/>
      <c r="S8" s="280"/>
      <c r="T8" s="280"/>
    </row>
    <row r="9" spans="2:20" x14ac:dyDescent="0.2">
      <c r="B9" s="283"/>
      <c r="C9" s="287" t="s">
        <v>881</v>
      </c>
      <c r="D9" s="348">
        <f>D22</f>
        <v>39270519.837000005</v>
      </c>
      <c r="E9" s="348">
        <f t="shared" ref="E9:N9" si="1">E22</f>
        <v>57478433.086500004</v>
      </c>
      <c r="F9" s="336">
        <f t="shared" si="1"/>
        <v>64808968</v>
      </c>
      <c r="G9" s="336">
        <f t="shared" si="1"/>
        <v>64514992</v>
      </c>
      <c r="H9" s="336">
        <f t="shared" si="1"/>
        <v>70132408</v>
      </c>
      <c r="I9" s="336">
        <f t="shared" si="1"/>
        <v>78309987</v>
      </c>
      <c r="J9" s="336">
        <f t="shared" si="1"/>
        <v>72071597</v>
      </c>
      <c r="K9" s="288">
        <f t="shared" si="1"/>
        <v>80244851</v>
      </c>
      <c r="L9" s="288">
        <f t="shared" si="1"/>
        <v>76142154</v>
      </c>
      <c r="M9" s="288">
        <f t="shared" si="1"/>
        <v>85054650</v>
      </c>
      <c r="N9" s="288">
        <f t="shared" si="1"/>
        <v>84625200</v>
      </c>
      <c r="O9" s="280"/>
      <c r="P9" s="287">
        <f t="shared" ref="P9:P15" si="2">SUM(F9:J9)</f>
        <v>349837952</v>
      </c>
      <c r="Q9" s="280"/>
      <c r="R9" s="280"/>
      <c r="S9" s="280"/>
      <c r="T9" s="280"/>
    </row>
    <row r="10" spans="2:20" x14ac:dyDescent="0.2">
      <c r="B10" s="283"/>
      <c r="C10" s="287" t="s">
        <v>882</v>
      </c>
      <c r="D10" s="348">
        <f>D23+D24</f>
        <v>150692455.86274981</v>
      </c>
      <c r="E10" s="348">
        <f t="shared" ref="E10:N10" si="3">E23+E24</f>
        <v>127725924.42900005</v>
      </c>
      <c r="F10" s="336">
        <f t="shared" si="3"/>
        <v>113287872</v>
      </c>
      <c r="G10" s="336">
        <f t="shared" si="3"/>
        <v>124299207</v>
      </c>
      <c r="H10" s="336">
        <f t="shared" si="3"/>
        <v>122788250</v>
      </c>
      <c r="I10" s="336">
        <f t="shared" si="3"/>
        <v>128144750</v>
      </c>
      <c r="J10" s="336">
        <f t="shared" si="3"/>
        <v>131818750</v>
      </c>
      <c r="K10" s="288">
        <f t="shared" si="3"/>
        <v>130915750</v>
      </c>
      <c r="L10" s="288">
        <f t="shared" si="3"/>
        <v>144342750</v>
      </c>
      <c r="M10" s="288">
        <f t="shared" si="3"/>
        <v>163145750</v>
      </c>
      <c r="N10" s="288">
        <f t="shared" si="3"/>
        <v>184090750</v>
      </c>
      <c r="O10" s="280"/>
      <c r="P10" s="287">
        <f t="shared" si="2"/>
        <v>620338829</v>
      </c>
      <c r="Q10" s="280"/>
      <c r="R10" s="280"/>
      <c r="S10" s="280"/>
      <c r="T10" s="280"/>
    </row>
    <row r="11" spans="2:20" x14ac:dyDescent="0.2">
      <c r="B11" s="283"/>
      <c r="C11" s="287" t="s">
        <v>684</v>
      </c>
      <c r="D11" s="348">
        <f>D25</f>
        <v>7156818.9907500008</v>
      </c>
      <c r="E11" s="348">
        <f t="shared" ref="E11:N11" si="4">E25</f>
        <v>18306554.02</v>
      </c>
      <c r="F11" s="336">
        <f t="shared" si="4"/>
        <v>13635350</v>
      </c>
      <c r="G11" s="336">
        <f t="shared" si="4"/>
        <v>8241780</v>
      </c>
      <c r="H11" s="336">
        <f t="shared" si="4"/>
        <v>6422946</v>
      </c>
      <c r="I11" s="336">
        <f t="shared" si="4"/>
        <v>6353986</v>
      </c>
      <c r="J11" s="336">
        <f t="shared" si="4"/>
        <v>6720525</v>
      </c>
      <c r="K11" s="288">
        <f t="shared" si="4"/>
        <v>6605148</v>
      </c>
      <c r="L11" s="288">
        <f t="shared" si="4"/>
        <v>6684705</v>
      </c>
      <c r="M11" s="288">
        <f t="shared" si="4"/>
        <v>6634306</v>
      </c>
      <c r="N11" s="288">
        <f t="shared" si="4"/>
        <v>6323995</v>
      </c>
      <c r="O11" s="280"/>
      <c r="P11" s="287">
        <f t="shared" si="2"/>
        <v>41374587</v>
      </c>
      <c r="Q11" s="280"/>
      <c r="R11" s="280"/>
      <c r="S11" s="280"/>
      <c r="T11" s="280"/>
    </row>
    <row r="12" spans="2:20" x14ac:dyDescent="0.2">
      <c r="B12" s="283"/>
      <c r="C12" s="287" t="s">
        <v>517</v>
      </c>
      <c r="D12" s="348">
        <f>D26</f>
        <v>75272823.043250009</v>
      </c>
      <c r="E12" s="348">
        <f t="shared" ref="E12:N12" si="5">E26</f>
        <v>70200000.020000011</v>
      </c>
      <c r="F12" s="336">
        <f t="shared" si="5"/>
        <v>79390039.967675894</v>
      </c>
      <c r="G12" s="336">
        <f t="shared" si="5"/>
        <v>79655285.648186415</v>
      </c>
      <c r="H12" s="336">
        <f t="shared" si="5"/>
        <v>80461672.309568614</v>
      </c>
      <c r="I12" s="336">
        <f t="shared" si="5"/>
        <v>79957198.11434038</v>
      </c>
      <c r="J12" s="336">
        <f t="shared" si="5"/>
        <v>80535803.960228667</v>
      </c>
      <c r="K12" s="288">
        <f t="shared" si="5"/>
        <v>84284715.376550376</v>
      </c>
      <c r="L12" s="288">
        <f t="shared" si="5"/>
        <v>84917282.002421513</v>
      </c>
      <c r="M12" s="288">
        <f t="shared" si="5"/>
        <v>85537355.46827881</v>
      </c>
      <c r="N12" s="288">
        <f t="shared" si="5"/>
        <v>85870324.71091491</v>
      </c>
      <c r="O12" s="280"/>
      <c r="P12" s="287">
        <f t="shared" si="2"/>
        <v>400000000</v>
      </c>
      <c r="Q12" s="280"/>
      <c r="R12" s="280"/>
      <c r="S12" s="280"/>
      <c r="T12" s="280"/>
    </row>
    <row r="13" spans="2:20" x14ac:dyDescent="0.2">
      <c r="B13" s="283"/>
      <c r="C13" s="405" t="s">
        <v>1375</v>
      </c>
      <c r="D13" s="406">
        <f>SUM(D8:D12)</f>
        <v>297306888.22774982</v>
      </c>
      <c r="E13" s="406">
        <f t="shared" ref="E13:N13" si="6">SUM(E8:E12)</f>
        <v>314050911.56350005</v>
      </c>
      <c r="F13" s="407">
        <f t="shared" si="6"/>
        <v>305078445.96767592</v>
      </c>
      <c r="G13" s="407">
        <f t="shared" si="6"/>
        <v>301158021.64818645</v>
      </c>
      <c r="H13" s="407">
        <f t="shared" si="6"/>
        <v>300614153.30956864</v>
      </c>
      <c r="I13" s="407">
        <f t="shared" si="6"/>
        <v>312628812.11434036</v>
      </c>
      <c r="J13" s="407">
        <f t="shared" si="6"/>
        <v>310724595.96022868</v>
      </c>
      <c r="K13" s="408">
        <f t="shared" si="6"/>
        <v>321628384.37655038</v>
      </c>
      <c r="L13" s="408">
        <f t="shared" si="6"/>
        <v>331664811.0024215</v>
      </c>
      <c r="M13" s="408">
        <f t="shared" si="6"/>
        <v>359949981.46827883</v>
      </c>
      <c r="N13" s="408">
        <f t="shared" si="6"/>
        <v>380488189.71091491</v>
      </c>
      <c r="O13" s="280"/>
      <c r="P13" s="412">
        <f t="shared" si="2"/>
        <v>1530204029</v>
      </c>
      <c r="Q13" s="280"/>
      <c r="R13" s="280"/>
      <c r="S13" s="280"/>
      <c r="T13" s="280"/>
    </row>
    <row r="14" spans="2:20" x14ac:dyDescent="0.2">
      <c r="B14" s="283"/>
      <c r="C14" s="287" t="s">
        <v>1366</v>
      </c>
      <c r="D14" s="348">
        <f>'Non System'!C16*1000000</f>
        <v>58561899.829785749</v>
      </c>
      <c r="E14" s="348">
        <f>'Non System'!D16*1000000</f>
        <v>53120118.587828487</v>
      </c>
      <c r="F14" s="336">
        <f>'Non System'!E16*1000000</f>
        <v>49686736.024411425</v>
      </c>
      <c r="G14" s="336">
        <f>'Non System'!F16*1000000</f>
        <v>35108941.550033808</v>
      </c>
      <c r="H14" s="336">
        <f>'Non System'!G16*1000000</f>
        <v>31713950.616194211</v>
      </c>
      <c r="I14" s="336">
        <f>'Non System'!H16*1000000</f>
        <v>30022401.592232298</v>
      </c>
      <c r="J14" s="336">
        <f>'Non System'!I16*1000000</f>
        <v>23558369.217128243</v>
      </c>
      <c r="K14" s="418"/>
      <c r="L14" s="418"/>
      <c r="M14" s="418"/>
      <c r="N14" s="418"/>
      <c r="O14" s="280"/>
      <c r="P14" s="287">
        <f t="shared" si="2"/>
        <v>170090398.99999997</v>
      </c>
      <c r="Q14" s="280"/>
      <c r="R14" s="280"/>
      <c r="S14" s="280"/>
      <c r="T14" s="280"/>
    </row>
    <row r="15" spans="2:20" x14ac:dyDescent="0.2">
      <c r="B15" s="283"/>
      <c r="C15" s="402" t="s">
        <v>186</v>
      </c>
      <c r="D15" s="403">
        <f>D13+D14</f>
        <v>355868788.05753559</v>
      </c>
      <c r="E15" s="403">
        <f t="shared" ref="E15:J15" si="7">E13+E14</f>
        <v>367171030.15132856</v>
      </c>
      <c r="F15" s="404">
        <f t="shared" si="7"/>
        <v>354765181.99208736</v>
      </c>
      <c r="G15" s="404">
        <f t="shared" si="7"/>
        <v>336266963.19822025</v>
      </c>
      <c r="H15" s="404">
        <f t="shared" si="7"/>
        <v>332328103.92576283</v>
      </c>
      <c r="I15" s="404">
        <f t="shared" si="7"/>
        <v>342651213.70657265</v>
      </c>
      <c r="J15" s="404">
        <f t="shared" si="7"/>
        <v>334282965.1773569</v>
      </c>
      <c r="K15" s="418"/>
      <c r="L15" s="418"/>
      <c r="M15" s="418"/>
      <c r="N15" s="418"/>
      <c r="O15" s="280"/>
      <c r="P15" s="402">
        <f t="shared" si="2"/>
        <v>1700294428.0000002</v>
      </c>
      <c r="Q15" s="280"/>
      <c r="R15" s="280"/>
      <c r="S15" s="280"/>
      <c r="T15" s="280"/>
    </row>
    <row r="16" spans="2:20" x14ac:dyDescent="0.2">
      <c r="B16" s="283"/>
      <c r="C16" s="283"/>
      <c r="D16" s="350"/>
      <c r="E16" s="350"/>
      <c r="F16" s="338"/>
      <c r="G16" s="338"/>
      <c r="H16" s="339"/>
      <c r="I16" s="339"/>
      <c r="J16" s="339"/>
      <c r="K16" s="344"/>
      <c r="L16" s="344"/>
      <c r="M16" s="344"/>
      <c r="N16" s="344"/>
      <c r="O16" s="280"/>
      <c r="P16" s="280"/>
      <c r="Q16" s="280"/>
      <c r="R16" s="280"/>
      <c r="S16" s="280"/>
      <c r="T16" s="280"/>
    </row>
    <row r="17" spans="2:20" x14ac:dyDescent="0.2">
      <c r="B17" s="283"/>
      <c r="C17" s="283"/>
      <c r="D17" s="350"/>
      <c r="E17" s="350"/>
      <c r="F17" s="338"/>
      <c r="G17" s="338"/>
      <c r="H17" s="339"/>
      <c r="I17" s="339"/>
      <c r="J17" s="339"/>
      <c r="K17" s="344"/>
      <c r="L17" s="344"/>
      <c r="M17" s="344"/>
      <c r="N17" s="344"/>
      <c r="O17" s="280"/>
      <c r="P17" s="280"/>
      <c r="Q17" s="280"/>
      <c r="R17" s="280"/>
      <c r="S17" s="280"/>
      <c r="T17" s="280"/>
    </row>
    <row r="18" spans="2:20" ht="15" x14ac:dyDescent="0.25">
      <c r="B18" s="281" t="s">
        <v>1319</v>
      </c>
      <c r="C18" s="282"/>
      <c r="D18" s="351"/>
      <c r="E18" s="351"/>
      <c r="F18" s="340"/>
      <c r="G18" s="340"/>
      <c r="H18" s="340"/>
      <c r="I18" s="340"/>
      <c r="J18" s="340"/>
      <c r="K18" s="345"/>
      <c r="L18" s="345"/>
      <c r="M18" s="345"/>
      <c r="N18" s="345"/>
      <c r="O18" s="282"/>
      <c r="P18" s="282"/>
      <c r="Q18" s="282"/>
      <c r="R18" s="282"/>
      <c r="S18" s="282"/>
      <c r="T18" s="282"/>
    </row>
    <row r="19" spans="2:20" x14ac:dyDescent="0.2">
      <c r="B19" s="283"/>
      <c r="C19" s="283"/>
      <c r="D19" s="350"/>
      <c r="E19" s="350"/>
      <c r="F19" s="338"/>
      <c r="G19" s="338"/>
      <c r="H19" s="339"/>
      <c r="I19" s="339"/>
      <c r="J19" s="339"/>
      <c r="K19" s="344"/>
      <c r="L19" s="344"/>
      <c r="M19" s="344"/>
      <c r="N19" s="344"/>
      <c r="O19" s="280"/>
      <c r="P19" s="280"/>
      <c r="Q19" s="280"/>
      <c r="R19" s="280"/>
      <c r="S19" s="280"/>
      <c r="T19" s="280"/>
    </row>
    <row r="20" spans="2:20" x14ac:dyDescent="0.2">
      <c r="B20" s="283"/>
      <c r="C20" s="284" t="s">
        <v>1317</v>
      </c>
      <c r="D20" s="347" t="s">
        <v>863</v>
      </c>
      <c r="E20" s="347" t="s">
        <v>859</v>
      </c>
      <c r="F20" s="335" t="s">
        <v>864</v>
      </c>
      <c r="G20" s="335" t="s">
        <v>865</v>
      </c>
      <c r="H20" s="335" t="s">
        <v>866</v>
      </c>
      <c r="I20" s="335" t="s">
        <v>867</v>
      </c>
      <c r="J20" s="335" t="s">
        <v>868</v>
      </c>
      <c r="K20" s="286" t="s">
        <v>869</v>
      </c>
      <c r="L20" s="286" t="s">
        <v>870</v>
      </c>
      <c r="M20" s="286" t="s">
        <v>871</v>
      </c>
      <c r="N20" s="286" t="s">
        <v>872</v>
      </c>
      <c r="O20" s="280"/>
      <c r="P20" s="285" t="s">
        <v>1318</v>
      </c>
      <c r="Q20" s="280"/>
      <c r="R20" s="280"/>
      <c r="S20" s="280"/>
      <c r="T20" s="280"/>
    </row>
    <row r="21" spans="2:20" x14ac:dyDescent="0.2">
      <c r="B21" s="283"/>
      <c r="C21" s="287" t="s">
        <v>884</v>
      </c>
      <c r="D21" s="348">
        <f>D39</f>
        <v>24914270.493999995</v>
      </c>
      <c r="E21" s="348">
        <f t="shared" ref="E21:N21" si="8">E39</f>
        <v>40340000.008000001</v>
      </c>
      <c r="F21" s="336">
        <f t="shared" si="8"/>
        <v>33956216</v>
      </c>
      <c r="G21" s="336">
        <f t="shared" si="8"/>
        <v>24446757</v>
      </c>
      <c r="H21" s="336">
        <f t="shared" si="8"/>
        <v>20808877</v>
      </c>
      <c r="I21" s="336">
        <f t="shared" si="8"/>
        <v>19862891</v>
      </c>
      <c r="J21" s="336">
        <f t="shared" si="8"/>
        <v>19577920</v>
      </c>
      <c r="K21" s="288">
        <f t="shared" si="8"/>
        <v>19577920</v>
      </c>
      <c r="L21" s="288">
        <f t="shared" si="8"/>
        <v>19577920</v>
      </c>
      <c r="M21" s="288">
        <f t="shared" si="8"/>
        <v>19577920</v>
      </c>
      <c r="N21" s="288">
        <f t="shared" si="8"/>
        <v>19577920</v>
      </c>
      <c r="O21" s="280"/>
      <c r="P21" s="287">
        <f>SUM(F21:J21)</f>
        <v>118652661</v>
      </c>
      <c r="Q21" s="280"/>
      <c r="R21" s="280"/>
      <c r="S21" s="280"/>
      <c r="T21" s="280"/>
    </row>
    <row r="22" spans="2:20" x14ac:dyDescent="0.2">
      <c r="B22" s="283"/>
      <c r="C22" s="287" t="s">
        <v>881</v>
      </c>
      <c r="D22" s="348">
        <f>D38-D49</f>
        <v>39270519.837000005</v>
      </c>
      <c r="E22" s="348">
        <f t="shared" ref="E22:N22" si="9">E38-E49</f>
        <v>57478433.086500004</v>
      </c>
      <c r="F22" s="336">
        <f t="shared" si="9"/>
        <v>64808968</v>
      </c>
      <c r="G22" s="336">
        <f t="shared" si="9"/>
        <v>64514992</v>
      </c>
      <c r="H22" s="336">
        <f t="shared" si="9"/>
        <v>70132408</v>
      </c>
      <c r="I22" s="336">
        <f t="shared" si="9"/>
        <v>78309987</v>
      </c>
      <c r="J22" s="336">
        <f t="shared" si="9"/>
        <v>72071597</v>
      </c>
      <c r="K22" s="288">
        <f t="shared" si="9"/>
        <v>80244851</v>
      </c>
      <c r="L22" s="288">
        <f t="shared" si="9"/>
        <v>76142154</v>
      </c>
      <c r="M22" s="288">
        <f t="shared" si="9"/>
        <v>85054650</v>
      </c>
      <c r="N22" s="288">
        <f t="shared" si="9"/>
        <v>84625200</v>
      </c>
      <c r="O22" s="280"/>
      <c r="P22" s="287">
        <f t="shared" ref="P22:P29" si="10">SUM(F22:J22)</f>
        <v>349837952</v>
      </c>
      <c r="Q22" s="280"/>
      <c r="R22" s="280"/>
      <c r="S22" s="280"/>
      <c r="T22" s="280"/>
    </row>
    <row r="23" spans="2:20" x14ac:dyDescent="0.2">
      <c r="B23" s="280"/>
      <c r="C23" s="287" t="s">
        <v>882</v>
      </c>
      <c r="D23" s="348">
        <f>D43-D50</f>
        <v>147132319.00649983</v>
      </c>
      <c r="E23" s="348">
        <f t="shared" ref="E23:N23" si="11">E43-E50</f>
        <v>123680707.79900005</v>
      </c>
      <c r="F23" s="336">
        <f t="shared" si="11"/>
        <v>109287872</v>
      </c>
      <c r="G23" s="336">
        <f t="shared" si="11"/>
        <v>120299207</v>
      </c>
      <c r="H23" s="336">
        <f t="shared" si="11"/>
        <v>118788250</v>
      </c>
      <c r="I23" s="336">
        <f t="shared" si="11"/>
        <v>124144750</v>
      </c>
      <c r="J23" s="336">
        <f t="shared" si="11"/>
        <v>127818750</v>
      </c>
      <c r="K23" s="288">
        <f t="shared" si="11"/>
        <v>126915750</v>
      </c>
      <c r="L23" s="288">
        <f t="shared" si="11"/>
        <v>140342750</v>
      </c>
      <c r="M23" s="288">
        <f t="shared" si="11"/>
        <v>159145750</v>
      </c>
      <c r="N23" s="288">
        <f t="shared" si="11"/>
        <v>180090750</v>
      </c>
      <c r="O23" s="280"/>
      <c r="P23" s="287">
        <f t="shared" si="10"/>
        <v>600338829</v>
      </c>
      <c r="Q23" s="280"/>
      <c r="R23" s="280"/>
      <c r="S23" s="280"/>
      <c r="T23" s="280"/>
    </row>
    <row r="24" spans="2:20" x14ac:dyDescent="0.2">
      <c r="B24" s="280"/>
      <c r="C24" s="287" t="s">
        <v>179</v>
      </c>
      <c r="D24" s="348">
        <f>D42</f>
        <v>3560136.8562499988</v>
      </c>
      <c r="E24" s="348">
        <f t="shared" ref="E24:N24" si="12">E42</f>
        <v>4045216.63</v>
      </c>
      <c r="F24" s="336">
        <f t="shared" si="12"/>
        <v>4000000</v>
      </c>
      <c r="G24" s="336">
        <f t="shared" si="12"/>
        <v>4000000</v>
      </c>
      <c r="H24" s="336">
        <f t="shared" si="12"/>
        <v>4000000</v>
      </c>
      <c r="I24" s="336">
        <f t="shared" si="12"/>
        <v>4000000</v>
      </c>
      <c r="J24" s="336">
        <f t="shared" si="12"/>
        <v>4000000</v>
      </c>
      <c r="K24" s="288">
        <f t="shared" si="12"/>
        <v>4000000</v>
      </c>
      <c r="L24" s="288">
        <f t="shared" si="12"/>
        <v>4000000</v>
      </c>
      <c r="M24" s="288">
        <f t="shared" si="12"/>
        <v>4000000</v>
      </c>
      <c r="N24" s="288">
        <f t="shared" si="12"/>
        <v>4000000</v>
      </c>
      <c r="O24" s="280"/>
      <c r="P24" s="287">
        <f t="shared" si="10"/>
        <v>20000000</v>
      </c>
      <c r="Q24" s="280"/>
      <c r="R24" s="280"/>
      <c r="S24" s="280"/>
      <c r="T24" s="280"/>
    </row>
    <row r="25" spans="2:20" x14ac:dyDescent="0.2">
      <c r="B25" s="280"/>
      <c r="C25" s="287" t="s">
        <v>684</v>
      </c>
      <c r="D25" s="348">
        <f>D40-SUM(D51:D57)</f>
        <v>7156818.9907500008</v>
      </c>
      <c r="E25" s="348">
        <f>E40-SUM(E51:E57)</f>
        <v>18306554.02</v>
      </c>
      <c r="F25" s="336">
        <f t="shared" ref="F25:N25" si="13">F40-SUM(F51:F57)</f>
        <v>13635350</v>
      </c>
      <c r="G25" s="336">
        <f t="shared" si="13"/>
        <v>8241780</v>
      </c>
      <c r="H25" s="336">
        <f t="shared" si="13"/>
        <v>6422946</v>
      </c>
      <c r="I25" s="336">
        <f t="shared" si="13"/>
        <v>6353986</v>
      </c>
      <c r="J25" s="336">
        <f t="shared" si="13"/>
        <v>6720525</v>
      </c>
      <c r="K25" s="288">
        <f t="shared" si="13"/>
        <v>6605148</v>
      </c>
      <c r="L25" s="288">
        <f t="shared" si="13"/>
        <v>6684705</v>
      </c>
      <c r="M25" s="288">
        <f t="shared" si="13"/>
        <v>6634306</v>
      </c>
      <c r="N25" s="288">
        <f t="shared" si="13"/>
        <v>6323995</v>
      </c>
      <c r="O25" s="280"/>
      <c r="P25" s="287">
        <f t="shared" si="10"/>
        <v>41374587</v>
      </c>
      <c r="Q25" s="280"/>
      <c r="R25" s="280"/>
      <c r="S25" s="280"/>
      <c r="T25" s="280"/>
    </row>
    <row r="26" spans="2:20" x14ac:dyDescent="0.2">
      <c r="B26" s="280"/>
      <c r="C26" s="287" t="s">
        <v>517</v>
      </c>
      <c r="D26" s="348">
        <f>D41</f>
        <v>75272823.043250009</v>
      </c>
      <c r="E26" s="348">
        <f t="shared" ref="E26:N26" si="14">E41</f>
        <v>70200000.020000011</v>
      </c>
      <c r="F26" s="336">
        <f t="shared" si="14"/>
        <v>79390039.967675894</v>
      </c>
      <c r="G26" s="336">
        <f t="shared" si="14"/>
        <v>79655285.648186415</v>
      </c>
      <c r="H26" s="336">
        <f t="shared" si="14"/>
        <v>80461672.309568614</v>
      </c>
      <c r="I26" s="336">
        <f t="shared" si="14"/>
        <v>79957198.11434038</v>
      </c>
      <c r="J26" s="336">
        <f t="shared" si="14"/>
        <v>80535803.960228667</v>
      </c>
      <c r="K26" s="288">
        <f t="shared" si="14"/>
        <v>84284715.376550376</v>
      </c>
      <c r="L26" s="288">
        <f t="shared" si="14"/>
        <v>84917282.002421513</v>
      </c>
      <c r="M26" s="288">
        <f t="shared" si="14"/>
        <v>85537355.46827881</v>
      </c>
      <c r="N26" s="288">
        <f t="shared" si="14"/>
        <v>85870324.71091491</v>
      </c>
      <c r="O26" s="280"/>
      <c r="P26" s="287">
        <f t="shared" si="10"/>
        <v>400000000</v>
      </c>
      <c r="Q26" s="280"/>
      <c r="R26" s="280"/>
      <c r="S26" s="280"/>
      <c r="T26" s="280"/>
    </row>
    <row r="27" spans="2:20" x14ac:dyDescent="0.2">
      <c r="B27" s="280"/>
      <c r="C27" s="405" t="s">
        <v>1375</v>
      </c>
      <c r="D27" s="409">
        <f>SUM(D21:D26)</f>
        <v>297306888.22774982</v>
      </c>
      <c r="E27" s="409">
        <f t="shared" ref="E27:N27" si="15">SUM(E21:E26)</f>
        <v>314050911.56350005</v>
      </c>
      <c r="F27" s="410">
        <f t="shared" si="15"/>
        <v>305078445.96767592</v>
      </c>
      <c r="G27" s="410">
        <f t="shared" si="15"/>
        <v>301158021.64818645</v>
      </c>
      <c r="H27" s="410">
        <f t="shared" si="15"/>
        <v>300614153.30956864</v>
      </c>
      <c r="I27" s="410">
        <f t="shared" si="15"/>
        <v>312628812.11434036</v>
      </c>
      <c r="J27" s="410">
        <f t="shared" si="15"/>
        <v>310724595.96022868</v>
      </c>
      <c r="K27" s="411">
        <f t="shared" si="15"/>
        <v>321628384.37655038</v>
      </c>
      <c r="L27" s="411">
        <f t="shared" si="15"/>
        <v>331664811.0024215</v>
      </c>
      <c r="M27" s="411">
        <f t="shared" si="15"/>
        <v>359949981.46827883</v>
      </c>
      <c r="N27" s="411">
        <f t="shared" si="15"/>
        <v>380488189.71091491</v>
      </c>
      <c r="O27" s="280"/>
      <c r="P27" s="412">
        <f t="shared" si="10"/>
        <v>1530204029</v>
      </c>
      <c r="Q27" s="280"/>
      <c r="R27" s="280"/>
      <c r="S27" s="280"/>
      <c r="T27" s="280"/>
    </row>
    <row r="28" spans="2:20" x14ac:dyDescent="0.2">
      <c r="B28" s="280"/>
      <c r="C28" s="287" t="s">
        <v>1366</v>
      </c>
      <c r="D28" s="348">
        <f>'Non System'!C16*1000000</f>
        <v>58561899.829785749</v>
      </c>
      <c r="E28" s="348">
        <f>'Non System'!D16*1000000</f>
        <v>53120118.587828487</v>
      </c>
      <c r="F28" s="336">
        <f>'Non System'!E16*1000000</f>
        <v>49686736.024411425</v>
      </c>
      <c r="G28" s="336">
        <f>'Non System'!F16*1000000</f>
        <v>35108941.550033808</v>
      </c>
      <c r="H28" s="336">
        <f>'Non System'!G16*1000000</f>
        <v>31713950.616194211</v>
      </c>
      <c r="I28" s="336">
        <f>'Non System'!H16*1000000</f>
        <v>30022401.592232298</v>
      </c>
      <c r="J28" s="336">
        <f>'Non System'!I16*1000000</f>
        <v>23558369.217128243</v>
      </c>
      <c r="K28" s="418"/>
      <c r="L28" s="418"/>
      <c r="M28" s="418"/>
      <c r="N28" s="418"/>
      <c r="O28" s="280"/>
      <c r="P28" s="287">
        <f t="shared" si="10"/>
        <v>170090398.99999997</v>
      </c>
      <c r="Q28" s="280"/>
      <c r="R28" s="280"/>
      <c r="S28" s="280"/>
      <c r="T28" s="280"/>
    </row>
    <row r="29" spans="2:20" x14ac:dyDescent="0.2">
      <c r="B29" s="280"/>
      <c r="C29" s="402" t="s">
        <v>186</v>
      </c>
      <c r="D29" s="403">
        <f>D27+D28</f>
        <v>355868788.05753559</v>
      </c>
      <c r="E29" s="403">
        <f t="shared" ref="E29" si="16">E27+E28</f>
        <v>367171030.15132856</v>
      </c>
      <c r="F29" s="404">
        <f t="shared" ref="F29" si="17">F27+F28</f>
        <v>354765181.99208736</v>
      </c>
      <c r="G29" s="404">
        <f t="shared" ref="G29" si="18">G27+G28</f>
        <v>336266963.19822025</v>
      </c>
      <c r="H29" s="404">
        <f t="shared" ref="H29" si="19">H27+H28</f>
        <v>332328103.92576283</v>
      </c>
      <c r="I29" s="404">
        <f t="shared" ref="I29" si="20">I27+I28</f>
        <v>342651213.70657265</v>
      </c>
      <c r="J29" s="404">
        <f t="shared" ref="J29" si="21">J27+J28</f>
        <v>334282965.1773569</v>
      </c>
      <c r="K29" s="418"/>
      <c r="L29" s="418"/>
      <c r="M29" s="418"/>
      <c r="N29" s="418"/>
      <c r="O29" s="280"/>
      <c r="P29" s="402">
        <f t="shared" si="10"/>
        <v>1700294428.0000002</v>
      </c>
      <c r="Q29" s="280"/>
      <c r="R29" s="280"/>
      <c r="S29" s="280"/>
      <c r="T29" s="280"/>
    </row>
    <row r="30" spans="2:20" x14ac:dyDescent="0.2">
      <c r="B30" s="280"/>
      <c r="C30" s="291" t="s">
        <v>1320</v>
      </c>
      <c r="D30" s="292">
        <f>D15-D29</f>
        <v>0</v>
      </c>
      <c r="E30" s="292">
        <f t="shared" ref="E30:P30" si="22">E15-E29</f>
        <v>0</v>
      </c>
      <c r="F30" s="292">
        <f>F15-F29</f>
        <v>0</v>
      </c>
      <c r="G30" s="292">
        <f t="shared" si="22"/>
        <v>0</v>
      </c>
      <c r="H30" s="292">
        <f t="shared" si="22"/>
        <v>0</v>
      </c>
      <c r="I30" s="292">
        <f t="shared" si="22"/>
        <v>0</v>
      </c>
      <c r="J30" s="292">
        <f>J15-J29</f>
        <v>0</v>
      </c>
      <c r="K30" s="292">
        <f t="shared" si="22"/>
        <v>0</v>
      </c>
      <c r="L30" s="292">
        <f t="shared" si="22"/>
        <v>0</v>
      </c>
      <c r="M30" s="292">
        <f t="shared" si="22"/>
        <v>0</v>
      </c>
      <c r="N30" s="292">
        <f t="shared" si="22"/>
        <v>0</v>
      </c>
      <c r="O30" s="280"/>
      <c r="P30" s="292">
        <f t="shared" si="22"/>
        <v>0</v>
      </c>
      <c r="Q30" s="280"/>
      <c r="R30" s="280"/>
      <c r="S30" s="280"/>
      <c r="T30" s="280"/>
    </row>
    <row r="31" spans="2:20" x14ac:dyDescent="0.2">
      <c r="B31" s="280"/>
      <c r="C31" s="280"/>
      <c r="D31" s="352"/>
      <c r="E31" s="352"/>
      <c r="F31" s="339"/>
      <c r="G31" s="339"/>
      <c r="H31" s="339"/>
      <c r="I31" s="339"/>
      <c r="J31" s="339"/>
      <c r="K31" s="344"/>
      <c r="L31" s="344"/>
      <c r="M31" s="344"/>
      <c r="N31" s="344"/>
      <c r="O31" s="280"/>
      <c r="P31" s="280"/>
      <c r="Q31" s="280"/>
      <c r="R31" s="280"/>
      <c r="S31" s="280"/>
      <c r="T31" s="280"/>
    </row>
    <row r="32" spans="2:20" x14ac:dyDescent="0.2">
      <c r="B32" s="280"/>
      <c r="C32" s="280"/>
      <c r="D32" s="352"/>
      <c r="E32" s="352"/>
      <c r="F32" s="339"/>
      <c r="G32" s="339"/>
      <c r="H32" s="339"/>
      <c r="I32" s="339"/>
      <c r="J32" s="339"/>
      <c r="K32" s="344"/>
      <c r="L32" s="344"/>
      <c r="M32" s="344"/>
      <c r="N32" s="344"/>
      <c r="O32" s="280"/>
      <c r="P32" s="280"/>
      <c r="Q32" s="280"/>
      <c r="R32" s="280"/>
      <c r="S32" s="280"/>
      <c r="T32" s="280"/>
    </row>
    <row r="33" spans="2:20" ht="15.75" x14ac:dyDescent="0.25">
      <c r="B33" s="293" t="s">
        <v>1321</v>
      </c>
      <c r="C33" s="294"/>
      <c r="D33" s="353"/>
      <c r="E33" s="353"/>
      <c r="F33" s="341"/>
      <c r="G33" s="341"/>
      <c r="H33" s="341"/>
      <c r="I33" s="341"/>
      <c r="J33" s="341"/>
      <c r="K33" s="346"/>
      <c r="L33" s="346"/>
      <c r="M33" s="346"/>
      <c r="N33" s="346"/>
      <c r="O33" s="294"/>
      <c r="P33" s="294"/>
      <c r="Q33" s="294"/>
      <c r="R33" s="294"/>
      <c r="S33" s="294"/>
      <c r="T33" s="294"/>
    </row>
    <row r="34" spans="2:20" x14ac:dyDescent="0.2">
      <c r="B34" s="280"/>
      <c r="C34" s="280"/>
      <c r="D34" s="352"/>
      <c r="E34" s="352"/>
      <c r="F34" s="339"/>
      <c r="G34" s="339"/>
      <c r="H34" s="339"/>
      <c r="I34" s="339"/>
      <c r="J34" s="339"/>
      <c r="K34" s="344"/>
      <c r="L34" s="344"/>
      <c r="M34" s="344"/>
      <c r="N34" s="344"/>
      <c r="O34" s="280"/>
      <c r="P34" s="280"/>
      <c r="Q34" s="280"/>
      <c r="R34" s="280"/>
      <c r="S34" s="280"/>
      <c r="T34" s="280"/>
    </row>
    <row r="35" spans="2:20" x14ac:dyDescent="0.2">
      <c r="B35" s="295" t="s">
        <v>1322</v>
      </c>
      <c r="C35" s="282"/>
      <c r="D35" s="351"/>
      <c r="E35" s="351"/>
      <c r="F35" s="340"/>
      <c r="G35" s="340"/>
      <c r="H35" s="340"/>
      <c r="I35" s="340"/>
      <c r="J35" s="340"/>
      <c r="K35" s="345"/>
      <c r="L35" s="345"/>
      <c r="M35" s="345"/>
      <c r="N35" s="345"/>
      <c r="O35" s="282"/>
      <c r="P35" s="282"/>
      <c r="Q35" s="282"/>
      <c r="R35" s="282"/>
      <c r="S35" s="282"/>
      <c r="T35" s="282"/>
    </row>
    <row r="36" spans="2:20" x14ac:dyDescent="0.2">
      <c r="B36" s="283"/>
      <c r="C36" s="283"/>
      <c r="D36" s="350"/>
      <c r="E36" s="350"/>
      <c r="F36" s="338"/>
      <c r="G36" s="338"/>
      <c r="H36" s="338"/>
      <c r="I36" s="338"/>
      <c r="J36" s="338"/>
      <c r="K36" s="298"/>
      <c r="L36" s="298"/>
      <c r="M36" s="298"/>
      <c r="N36" s="298"/>
      <c r="O36" s="283"/>
      <c r="P36" s="280"/>
      <c r="Q36" s="280"/>
      <c r="R36" s="299"/>
      <c r="S36" s="280"/>
      <c r="T36" s="280"/>
    </row>
    <row r="37" spans="2:20" x14ac:dyDescent="0.2">
      <c r="B37" s="283"/>
      <c r="C37" s="306" t="s">
        <v>1323</v>
      </c>
      <c r="D37" s="354" t="s">
        <v>1324</v>
      </c>
      <c r="E37" s="355" t="s">
        <v>1325</v>
      </c>
      <c r="F37" s="342" t="s">
        <v>1326</v>
      </c>
      <c r="G37" s="342" t="s">
        <v>1327</v>
      </c>
      <c r="H37" s="342" t="s">
        <v>1328</v>
      </c>
      <c r="I37" s="342" t="s">
        <v>1329</v>
      </c>
      <c r="J37" s="342" t="s">
        <v>1330</v>
      </c>
      <c r="K37" s="333" t="s">
        <v>1331</v>
      </c>
      <c r="L37" s="333" t="s">
        <v>1332</v>
      </c>
      <c r="M37" s="333" t="s">
        <v>1333</v>
      </c>
      <c r="N37" s="333" t="s">
        <v>1334</v>
      </c>
      <c r="O37" s="283"/>
      <c r="P37" s="285" t="s">
        <v>1318</v>
      </c>
      <c r="Q37" s="280"/>
      <c r="R37" s="299"/>
      <c r="S37" s="280"/>
      <c r="T37" s="280"/>
    </row>
    <row r="38" spans="2:20" x14ac:dyDescent="0.2">
      <c r="B38" s="283"/>
      <c r="C38" s="331" t="s">
        <v>881</v>
      </c>
      <c r="D38" s="356">
        <v>39270519.837000005</v>
      </c>
      <c r="E38" s="356">
        <v>57478433.086500004</v>
      </c>
      <c r="F38" s="343">
        <v>64808968</v>
      </c>
      <c r="G38" s="343">
        <v>64514992</v>
      </c>
      <c r="H38" s="343">
        <v>85641575</v>
      </c>
      <c r="I38" s="343">
        <v>93819154</v>
      </c>
      <c r="J38" s="343">
        <v>87580764</v>
      </c>
      <c r="K38" s="334">
        <v>80244851</v>
      </c>
      <c r="L38" s="334">
        <v>76142154</v>
      </c>
      <c r="M38" s="334">
        <v>85054650</v>
      </c>
      <c r="N38" s="334">
        <v>84625200</v>
      </c>
      <c r="O38" s="283"/>
      <c r="P38" s="287">
        <f>SUM(F38:J38)</f>
        <v>396365453</v>
      </c>
      <c r="Q38" s="280"/>
      <c r="R38" s="299"/>
      <c r="S38" s="280"/>
      <c r="T38" s="280"/>
    </row>
    <row r="39" spans="2:20" x14ac:dyDescent="0.2">
      <c r="B39" s="283"/>
      <c r="C39" s="331" t="s">
        <v>1094</v>
      </c>
      <c r="D39" s="356">
        <v>24914270.493999995</v>
      </c>
      <c r="E39" s="356">
        <v>40340000.008000001</v>
      </c>
      <c r="F39" s="343">
        <v>33956216</v>
      </c>
      <c r="G39" s="343">
        <v>24446757</v>
      </c>
      <c r="H39" s="343">
        <v>20808877</v>
      </c>
      <c r="I39" s="343">
        <v>19862891</v>
      </c>
      <c r="J39" s="343">
        <v>19577920</v>
      </c>
      <c r="K39" s="334">
        <v>19577920</v>
      </c>
      <c r="L39" s="334">
        <v>19577920</v>
      </c>
      <c r="M39" s="334">
        <v>19577920</v>
      </c>
      <c r="N39" s="334">
        <v>19577920</v>
      </c>
      <c r="O39" s="283"/>
      <c r="P39" s="287">
        <f t="shared" ref="P39:P44" si="23">SUM(F39:J39)</f>
        <v>118652661</v>
      </c>
      <c r="Q39" s="280"/>
      <c r="R39" s="299"/>
      <c r="S39" s="280"/>
      <c r="T39" s="280"/>
    </row>
    <row r="40" spans="2:20" x14ac:dyDescent="0.2">
      <c r="B40" s="283"/>
      <c r="C40" s="331" t="s">
        <v>684</v>
      </c>
      <c r="D40" s="356">
        <v>12941323.516999997</v>
      </c>
      <c r="E40" s="356">
        <v>21411554.02</v>
      </c>
      <c r="F40" s="343">
        <v>18565350</v>
      </c>
      <c r="G40" s="343">
        <v>13131780</v>
      </c>
      <c r="H40" s="343">
        <v>11302946</v>
      </c>
      <c r="I40" s="343">
        <v>11193986</v>
      </c>
      <c r="J40" s="343">
        <v>11600525</v>
      </c>
      <c r="K40" s="334">
        <v>11450148</v>
      </c>
      <c r="L40" s="334">
        <v>11564705</v>
      </c>
      <c r="M40" s="334">
        <v>11479306</v>
      </c>
      <c r="N40" s="334">
        <v>11203995</v>
      </c>
      <c r="O40" s="283"/>
      <c r="P40" s="287">
        <f t="shared" si="23"/>
        <v>65794587</v>
      </c>
      <c r="Q40" s="280"/>
      <c r="R40" s="299"/>
      <c r="S40" s="280"/>
      <c r="T40" s="280"/>
    </row>
    <row r="41" spans="2:20" x14ac:dyDescent="0.2">
      <c r="B41" s="283"/>
      <c r="C41" s="331" t="s">
        <v>517</v>
      </c>
      <c r="D41" s="356">
        <v>75272823.043250009</v>
      </c>
      <c r="E41" s="356">
        <v>70200000.020000011</v>
      </c>
      <c r="F41" s="343">
        <v>79390039.967675894</v>
      </c>
      <c r="G41" s="343">
        <v>79655285.648186415</v>
      </c>
      <c r="H41" s="343">
        <v>80461672.309568614</v>
      </c>
      <c r="I41" s="343">
        <v>79957198.11434038</v>
      </c>
      <c r="J41" s="343">
        <v>80535803.960228667</v>
      </c>
      <c r="K41" s="334">
        <v>84284715.376550376</v>
      </c>
      <c r="L41" s="334">
        <v>84917282.002421513</v>
      </c>
      <c r="M41" s="334">
        <v>85537355.46827881</v>
      </c>
      <c r="N41" s="334">
        <v>85870324.71091491</v>
      </c>
      <c r="O41" s="283"/>
      <c r="P41" s="287">
        <f t="shared" si="23"/>
        <v>400000000</v>
      </c>
      <c r="Q41" s="280"/>
      <c r="R41" s="299"/>
      <c r="S41" s="280"/>
      <c r="T41" s="280"/>
    </row>
    <row r="42" spans="2:20" x14ac:dyDescent="0.2">
      <c r="B42" s="283"/>
      <c r="C42" s="331" t="s">
        <v>179</v>
      </c>
      <c r="D42" s="356">
        <v>3560136.8562499988</v>
      </c>
      <c r="E42" s="356">
        <v>4045216.63</v>
      </c>
      <c r="F42" s="343">
        <v>4000000</v>
      </c>
      <c r="G42" s="343">
        <v>4000000</v>
      </c>
      <c r="H42" s="343">
        <v>4000000</v>
      </c>
      <c r="I42" s="343">
        <v>4000000</v>
      </c>
      <c r="J42" s="343">
        <v>4000000</v>
      </c>
      <c r="K42" s="334">
        <v>4000000</v>
      </c>
      <c r="L42" s="334">
        <v>4000000</v>
      </c>
      <c r="M42" s="334">
        <v>4000000</v>
      </c>
      <c r="N42" s="334">
        <v>4000000</v>
      </c>
      <c r="O42" s="283"/>
      <c r="P42" s="287">
        <f t="shared" si="23"/>
        <v>20000000</v>
      </c>
      <c r="Q42" s="280"/>
      <c r="R42" s="299"/>
      <c r="S42" s="280"/>
      <c r="T42" s="280"/>
    </row>
    <row r="43" spans="2:20" x14ac:dyDescent="0.2">
      <c r="B43" s="283"/>
      <c r="C43" s="331" t="s">
        <v>882</v>
      </c>
      <c r="D43" s="356">
        <v>147132319.00649983</v>
      </c>
      <c r="E43" s="356">
        <v>123680707.79900005</v>
      </c>
      <c r="F43" s="343">
        <v>109287872</v>
      </c>
      <c r="G43" s="343">
        <v>120299207</v>
      </c>
      <c r="H43" s="343">
        <v>118788250</v>
      </c>
      <c r="I43" s="343">
        <v>124144750</v>
      </c>
      <c r="J43" s="343">
        <v>127818750</v>
      </c>
      <c r="K43" s="334">
        <v>137115750</v>
      </c>
      <c r="L43" s="334">
        <v>150242750</v>
      </c>
      <c r="M43" s="334">
        <v>169045750</v>
      </c>
      <c r="N43" s="334">
        <v>190290750</v>
      </c>
      <c r="O43" s="283"/>
      <c r="P43" s="287">
        <f t="shared" si="23"/>
        <v>600338829</v>
      </c>
      <c r="Q43" s="280"/>
      <c r="R43" s="299"/>
      <c r="S43" s="280"/>
      <c r="T43" s="280"/>
    </row>
    <row r="44" spans="2:20" x14ac:dyDescent="0.2">
      <c r="B44" s="283"/>
      <c r="C44" s="332" t="s">
        <v>1335</v>
      </c>
      <c r="D44" s="357">
        <v>303091392.75399983</v>
      </c>
      <c r="E44" s="355">
        <v>317155911.56350005</v>
      </c>
      <c r="F44" s="342">
        <v>310008445.96767592</v>
      </c>
      <c r="G44" s="342">
        <v>306048021.64818645</v>
      </c>
      <c r="H44" s="342">
        <v>321003320.30956864</v>
      </c>
      <c r="I44" s="342">
        <v>332977979.11434036</v>
      </c>
      <c r="J44" s="342">
        <v>331113762.96022868</v>
      </c>
      <c r="K44" s="333">
        <v>336673384.37655038</v>
      </c>
      <c r="L44" s="333">
        <v>346444811.0024215</v>
      </c>
      <c r="M44" s="333">
        <v>374694981.46827883</v>
      </c>
      <c r="N44" s="333">
        <v>395568189.71091491</v>
      </c>
      <c r="O44" s="283"/>
      <c r="P44" s="289">
        <f t="shared" si="23"/>
        <v>1601151530</v>
      </c>
      <c r="Q44" s="280"/>
      <c r="R44" s="299"/>
      <c r="S44" s="280"/>
      <c r="T44" s="280"/>
    </row>
    <row r="45" spans="2:20" x14ac:dyDescent="0.2">
      <c r="B45" s="283"/>
      <c r="C45" s="283"/>
      <c r="D45" s="350"/>
      <c r="E45" s="350"/>
      <c r="F45" s="338"/>
      <c r="G45" s="338"/>
      <c r="H45" s="338"/>
      <c r="I45" s="338"/>
      <c r="J45" s="338"/>
      <c r="K45" s="298"/>
      <c r="L45" s="298"/>
      <c r="M45" s="298"/>
      <c r="N45" s="298"/>
      <c r="O45" s="283"/>
      <c r="P45" s="280"/>
      <c r="Q45" s="280"/>
      <c r="R45" s="299"/>
      <c r="S45" s="280"/>
      <c r="T45" s="280"/>
    </row>
    <row r="46" spans="2:20" x14ac:dyDescent="0.2">
      <c r="B46" s="300" t="s">
        <v>1336</v>
      </c>
      <c r="C46" s="283"/>
      <c r="D46" s="350"/>
      <c r="E46" s="350"/>
      <c r="F46" s="338"/>
      <c r="G46" s="338"/>
      <c r="H46" s="338"/>
      <c r="I46" s="338"/>
      <c r="J46" s="338"/>
      <c r="K46" s="298"/>
      <c r="L46" s="298"/>
      <c r="M46" s="298"/>
      <c r="N46" s="298"/>
      <c r="O46" s="283"/>
      <c r="P46" s="280"/>
      <c r="Q46" s="280"/>
      <c r="R46" s="280"/>
      <c r="S46" s="280"/>
      <c r="T46" s="280"/>
    </row>
    <row r="47" spans="2:20" x14ac:dyDescent="0.2">
      <c r="B47" s="283"/>
      <c r="C47" s="283"/>
      <c r="D47" s="347" t="s">
        <v>863</v>
      </c>
      <c r="E47" s="347" t="s">
        <v>859</v>
      </c>
      <c r="F47" s="335" t="s">
        <v>864</v>
      </c>
      <c r="G47" s="335" t="s">
        <v>865</v>
      </c>
      <c r="H47" s="335" t="s">
        <v>866</v>
      </c>
      <c r="I47" s="335" t="s">
        <v>867</v>
      </c>
      <c r="J47" s="335" t="s">
        <v>868</v>
      </c>
      <c r="K47" s="286" t="s">
        <v>869</v>
      </c>
      <c r="L47" s="286" t="s">
        <v>870</v>
      </c>
      <c r="M47" s="286" t="s">
        <v>871</v>
      </c>
      <c r="N47" s="286" t="s">
        <v>872</v>
      </c>
      <c r="O47" s="280"/>
      <c r="P47" s="285" t="s">
        <v>1318</v>
      </c>
      <c r="Q47" s="280"/>
      <c r="R47" s="285" t="s">
        <v>1337</v>
      </c>
      <c r="S47" s="280"/>
      <c r="T47" s="285" t="s">
        <v>965</v>
      </c>
    </row>
    <row r="48" spans="2:20" x14ac:dyDescent="0.2">
      <c r="B48" s="287"/>
      <c r="C48" s="287"/>
      <c r="D48" s="348"/>
      <c r="E48" s="348"/>
      <c r="F48" s="336"/>
      <c r="G48" s="336"/>
      <c r="H48" s="336"/>
      <c r="I48" s="336"/>
      <c r="J48" s="336"/>
      <c r="K48" s="288"/>
      <c r="L48" s="288"/>
      <c r="M48" s="288"/>
      <c r="N48" s="288"/>
      <c r="O48" s="283"/>
      <c r="P48" s="287"/>
      <c r="Q48" s="280"/>
      <c r="R48" s="301"/>
      <c r="S48" s="280"/>
      <c r="T48" s="301"/>
    </row>
    <row r="49" spans="2:20" x14ac:dyDescent="0.2">
      <c r="B49" s="287" t="s">
        <v>825</v>
      </c>
      <c r="C49" s="287" t="s">
        <v>1026</v>
      </c>
      <c r="D49" s="348">
        <f>'Division Lvl'!G231</f>
        <v>0</v>
      </c>
      <c r="E49" s="348">
        <f>'Division Lvl'!H231</f>
        <v>0</v>
      </c>
      <c r="F49" s="336">
        <f>'Division Lvl'!I231</f>
        <v>0</v>
      </c>
      <c r="G49" s="336">
        <f>'Division Lvl'!J231</f>
        <v>0</v>
      </c>
      <c r="H49" s="336">
        <f>'Division Lvl'!K231</f>
        <v>15509167</v>
      </c>
      <c r="I49" s="336">
        <f>'Division Lvl'!L231</f>
        <v>15509167</v>
      </c>
      <c r="J49" s="336">
        <f>'Division Lvl'!M231</f>
        <v>15509167</v>
      </c>
      <c r="K49" s="288">
        <f>'Division Lvl'!N231</f>
        <v>0</v>
      </c>
      <c r="L49" s="288">
        <f>'Division Lvl'!O231</f>
        <v>0</v>
      </c>
      <c r="M49" s="288">
        <f>'Division Lvl'!P231</f>
        <v>0</v>
      </c>
      <c r="N49" s="288">
        <f>'Division Lvl'!Q231</f>
        <v>0</v>
      </c>
      <c r="O49" s="283"/>
      <c r="P49" s="287">
        <f t="shared" ref="P49:P57" si="24">SUM(F49:J49)</f>
        <v>46527501</v>
      </c>
      <c r="Q49" s="280"/>
      <c r="R49" s="307" t="s">
        <v>1092</v>
      </c>
      <c r="S49" s="280"/>
      <c r="T49" s="301" t="str">
        <f>VLOOKUP(B49,'Division Lvl'!$A$2:$AT$420,43,FALSE)</f>
        <v>Augex</v>
      </c>
    </row>
    <row r="50" spans="2:20" x14ac:dyDescent="0.2">
      <c r="B50" s="287" t="s">
        <v>202</v>
      </c>
      <c r="C50" s="287" t="s">
        <v>1029</v>
      </c>
      <c r="D50" s="348">
        <f>'Division Lvl'!G280</f>
        <v>0</v>
      </c>
      <c r="E50" s="348">
        <f>'Division Lvl'!H280</f>
        <v>0</v>
      </c>
      <c r="F50" s="336">
        <f>'Division Lvl'!I280</f>
        <v>0</v>
      </c>
      <c r="G50" s="336">
        <f>'Division Lvl'!J280</f>
        <v>0</v>
      </c>
      <c r="H50" s="336">
        <f>'Division Lvl'!K280</f>
        <v>0</v>
      </c>
      <c r="I50" s="336">
        <f>'Division Lvl'!L280</f>
        <v>0</v>
      </c>
      <c r="J50" s="336">
        <f>'Division Lvl'!M280</f>
        <v>0</v>
      </c>
      <c r="K50" s="288">
        <f>'Division Lvl'!N280</f>
        <v>10200000</v>
      </c>
      <c r="L50" s="288">
        <f>'Division Lvl'!O280</f>
        <v>9900000</v>
      </c>
      <c r="M50" s="288">
        <f>'Division Lvl'!P280</f>
        <v>9900000</v>
      </c>
      <c r="N50" s="288">
        <f>'Division Lvl'!Q280</f>
        <v>10200000</v>
      </c>
      <c r="O50" s="283"/>
      <c r="P50" s="287">
        <f>SUM(F50:J50)</f>
        <v>0</v>
      </c>
      <c r="Q50" s="280"/>
      <c r="R50" s="307" t="s">
        <v>1338</v>
      </c>
      <c r="S50" s="280"/>
      <c r="T50" s="301" t="str">
        <f>VLOOKUP(B50,'Division Lvl'!$A$2:$AT$420,43,FALSE)</f>
        <v>Repex</v>
      </c>
    </row>
    <row r="51" spans="2:20" x14ac:dyDescent="0.2">
      <c r="B51" s="287" t="s">
        <v>134</v>
      </c>
      <c r="C51" s="287" t="s">
        <v>135</v>
      </c>
      <c r="D51" s="348">
        <f>'Division Lvl'!G86</f>
        <v>670296.50525000005</v>
      </c>
      <c r="E51" s="348">
        <f>'Division Lvl'!H86</f>
        <v>0</v>
      </c>
      <c r="F51" s="336">
        <f>'Division Lvl'!I86</f>
        <v>0</v>
      </c>
      <c r="G51" s="336">
        <f>'Division Lvl'!J86</f>
        <v>0</v>
      </c>
      <c r="H51" s="336">
        <f>'Division Lvl'!K86</f>
        <v>0</v>
      </c>
      <c r="I51" s="336">
        <f>'Division Lvl'!L86</f>
        <v>0</v>
      </c>
      <c r="J51" s="336">
        <f>'Division Lvl'!M86</f>
        <v>0</v>
      </c>
      <c r="K51" s="288">
        <f>'Division Lvl'!N86</f>
        <v>0</v>
      </c>
      <c r="L51" s="288">
        <f>'Division Lvl'!O86</f>
        <v>0</v>
      </c>
      <c r="M51" s="288">
        <f>'Division Lvl'!P86</f>
        <v>0</v>
      </c>
      <c r="N51" s="288">
        <f>'Division Lvl'!Q86</f>
        <v>0</v>
      </c>
      <c r="O51" s="283"/>
      <c r="P51" s="287">
        <f t="shared" si="24"/>
        <v>0</v>
      </c>
      <c r="Q51" s="280"/>
      <c r="R51" s="307" t="s">
        <v>1030</v>
      </c>
      <c r="S51" s="280"/>
      <c r="T51" s="301" t="str">
        <f>VLOOKUP(B51,'Division Lvl'!$A$2:$AT$420,43,FALSE)</f>
        <v>Other</v>
      </c>
    </row>
    <row r="52" spans="2:20" x14ac:dyDescent="0.2">
      <c r="B52" s="287" t="s">
        <v>137</v>
      </c>
      <c r="C52" s="287" t="s">
        <v>1024</v>
      </c>
      <c r="D52" s="348">
        <f>'Division Lvl'!G88</f>
        <v>189086.75199999998</v>
      </c>
      <c r="E52" s="348">
        <f>'Division Lvl'!H88</f>
        <v>25000</v>
      </c>
      <c r="F52" s="336">
        <f>'Division Lvl'!I88</f>
        <v>60000</v>
      </c>
      <c r="G52" s="336">
        <f>'Division Lvl'!J88</f>
        <v>60000</v>
      </c>
      <c r="H52" s="336">
        <f>'Division Lvl'!K88</f>
        <v>10000</v>
      </c>
      <c r="I52" s="336">
        <f>'Division Lvl'!L88</f>
        <v>10000</v>
      </c>
      <c r="J52" s="336">
        <f>'Division Lvl'!M88</f>
        <v>10000</v>
      </c>
      <c r="K52" s="288">
        <f>'Division Lvl'!N88</f>
        <v>10000</v>
      </c>
      <c r="L52" s="288">
        <f>'Division Lvl'!O88</f>
        <v>10000</v>
      </c>
      <c r="M52" s="288">
        <f>'Division Lvl'!P88</f>
        <v>10000</v>
      </c>
      <c r="N52" s="288">
        <f>'Division Lvl'!Q88</f>
        <v>10000</v>
      </c>
      <c r="O52" s="283"/>
      <c r="P52" s="287">
        <f t="shared" si="24"/>
        <v>150000</v>
      </c>
      <c r="Q52" s="280"/>
      <c r="R52" s="307" t="s">
        <v>1030</v>
      </c>
      <c r="S52" s="280"/>
      <c r="T52" s="301" t="str">
        <f>VLOOKUP(B52,'Division Lvl'!$A$2:$AT$420,43,FALSE)</f>
        <v>Other</v>
      </c>
    </row>
    <row r="53" spans="2:20" x14ac:dyDescent="0.2">
      <c r="B53" s="287" t="s">
        <v>492</v>
      </c>
      <c r="C53" s="287" t="s">
        <v>526</v>
      </c>
      <c r="D53" s="348">
        <f>'Division Lvl'!G91</f>
        <v>3437.2042499999998</v>
      </c>
      <c r="E53" s="348">
        <f>'Division Lvl'!H91</f>
        <v>0</v>
      </c>
      <c r="F53" s="336">
        <f>'Division Lvl'!I91</f>
        <v>0</v>
      </c>
      <c r="G53" s="336">
        <f>'Division Lvl'!J91</f>
        <v>0</v>
      </c>
      <c r="H53" s="336">
        <f>'Division Lvl'!K91</f>
        <v>0</v>
      </c>
      <c r="I53" s="336">
        <f>'Division Lvl'!L91</f>
        <v>0</v>
      </c>
      <c r="J53" s="336">
        <f>'Division Lvl'!M91</f>
        <v>0</v>
      </c>
      <c r="K53" s="288">
        <f>'Division Lvl'!N91</f>
        <v>0</v>
      </c>
      <c r="L53" s="288">
        <f>'Division Lvl'!O91</f>
        <v>0</v>
      </c>
      <c r="M53" s="288">
        <f>'Division Lvl'!P91</f>
        <v>0</v>
      </c>
      <c r="N53" s="288">
        <f>'Division Lvl'!Q91</f>
        <v>0</v>
      </c>
      <c r="O53" s="283"/>
      <c r="P53" s="287">
        <f t="shared" si="24"/>
        <v>0</v>
      </c>
      <c r="Q53" s="280"/>
      <c r="R53" s="307" t="s">
        <v>1030</v>
      </c>
      <c r="S53" s="280"/>
      <c r="T53" s="301" t="str">
        <f>VLOOKUP(B53,'Division Lvl'!$A$2:$AT$420,43,FALSE)</f>
        <v>Other</v>
      </c>
    </row>
    <row r="54" spans="2:20" x14ac:dyDescent="0.2">
      <c r="B54" s="287" t="s">
        <v>139</v>
      </c>
      <c r="C54" s="287" t="s">
        <v>1025</v>
      </c>
      <c r="D54" s="348">
        <f>'Division Lvl'!G92</f>
        <v>0</v>
      </c>
      <c r="E54" s="348">
        <f>'Division Lvl'!H92</f>
        <v>80000</v>
      </c>
      <c r="F54" s="336">
        <f>'Division Lvl'!I92</f>
        <v>120000</v>
      </c>
      <c r="G54" s="336">
        <f>'Division Lvl'!J92</f>
        <v>80000</v>
      </c>
      <c r="H54" s="336">
        <f>'Division Lvl'!K92</f>
        <v>120000</v>
      </c>
      <c r="I54" s="336">
        <f>'Division Lvl'!L92</f>
        <v>80000</v>
      </c>
      <c r="J54" s="336">
        <f>'Division Lvl'!M92</f>
        <v>120000</v>
      </c>
      <c r="K54" s="288">
        <f>'Division Lvl'!N92</f>
        <v>85000</v>
      </c>
      <c r="L54" s="288">
        <f>'Division Lvl'!O92</f>
        <v>120000</v>
      </c>
      <c r="M54" s="288">
        <f>'Division Lvl'!P92</f>
        <v>85000</v>
      </c>
      <c r="N54" s="288">
        <f>'Division Lvl'!Q92</f>
        <v>120000</v>
      </c>
      <c r="O54" s="283"/>
      <c r="P54" s="287">
        <f t="shared" si="24"/>
        <v>520000</v>
      </c>
      <c r="Q54" s="280"/>
      <c r="R54" s="307" t="s">
        <v>1030</v>
      </c>
      <c r="S54" s="280"/>
      <c r="T54" s="301" t="str">
        <f>VLOOKUP(B54,'Division Lvl'!$A$2:$AT$420,43,FALSE)</f>
        <v>Other</v>
      </c>
    </row>
    <row r="55" spans="2:20" x14ac:dyDescent="0.2">
      <c r="B55" s="287" t="s">
        <v>717</v>
      </c>
      <c r="C55" s="287" t="s">
        <v>718</v>
      </c>
      <c r="D55" s="348">
        <f>'Division Lvl'!G95</f>
        <v>150762.67850000004</v>
      </c>
      <c r="E55" s="348">
        <f>'Division Lvl'!H95</f>
        <v>0</v>
      </c>
      <c r="F55" s="336">
        <f>'Division Lvl'!I95</f>
        <v>0</v>
      </c>
      <c r="G55" s="336">
        <f>'Division Lvl'!J95</f>
        <v>0</v>
      </c>
      <c r="H55" s="336">
        <f>'Division Lvl'!K95</f>
        <v>0</v>
      </c>
      <c r="I55" s="336">
        <f>'Division Lvl'!L95</f>
        <v>0</v>
      </c>
      <c r="J55" s="336">
        <f>'Division Lvl'!M95</f>
        <v>0</v>
      </c>
      <c r="K55" s="288">
        <f>'Division Lvl'!N95</f>
        <v>0</v>
      </c>
      <c r="L55" s="288">
        <f>'Division Lvl'!O95</f>
        <v>0</v>
      </c>
      <c r="M55" s="288">
        <f>'Division Lvl'!P95</f>
        <v>0</v>
      </c>
      <c r="N55" s="288">
        <f>'Division Lvl'!Q95</f>
        <v>0</v>
      </c>
      <c r="O55" s="283"/>
      <c r="P55" s="287">
        <f t="shared" si="24"/>
        <v>0</v>
      </c>
      <c r="Q55" s="280"/>
      <c r="R55" s="307" t="s">
        <v>1030</v>
      </c>
      <c r="S55" s="280"/>
      <c r="T55" s="301" t="str">
        <f>VLOOKUP(B55,'Division Lvl'!$A$2:$AT$420,43,FALSE)</f>
        <v>Other</v>
      </c>
    </row>
    <row r="56" spans="2:20" x14ac:dyDescent="0.2">
      <c r="B56" s="287" t="s">
        <v>131</v>
      </c>
      <c r="C56" s="287" t="s">
        <v>1027</v>
      </c>
      <c r="D56" s="348">
        <f>'Division Lvl'!G262</f>
        <v>983564.67225000157</v>
      </c>
      <c r="E56" s="348">
        <f>'Division Lvl'!H262</f>
        <v>1100000</v>
      </c>
      <c r="F56" s="336">
        <f>'Division Lvl'!I262</f>
        <v>1750000</v>
      </c>
      <c r="G56" s="336">
        <f>'Division Lvl'!J262</f>
        <v>1750000</v>
      </c>
      <c r="H56" s="336">
        <f>'Division Lvl'!K262</f>
        <v>1750000</v>
      </c>
      <c r="I56" s="336">
        <f>'Division Lvl'!L262</f>
        <v>1750000</v>
      </c>
      <c r="J56" s="336">
        <f>'Division Lvl'!M262</f>
        <v>1750000</v>
      </c>
      <c r="K56" s="288">
        <f>'Division Lvl'!N262</f>
        <v>1750000</v>
      </c>
      <c r="L56" s="288">
        <f>'Division Lvl'!O262</f>
        <v>1750000</v>
      </c>
      <c r="M56" s="288">
        <f>'Division Lvl'!P262</f>
        <v>1750000</v>
      </c>
      <c r="N56" s="288">
        <f>'Division Lvl'!Q262</f>
        <v>1750000</v>
      </c>
      <c r="O56" s="283"/>
      <c r="P56" s="287">
        <f t="shared" si="24"/>
        <v>8750000</v>
      </c>
      <c r="Q56" s="280"/>
      <c r="R56" s="307" t="s">
        <v>1030</v>
      </c>
      <c r="S56" s="280"/>
      <c r="T56" s="301" t="str">
        <f>VLOOKUP(B56,'Division Lvl'!$A$2:$AT$420,43,FALSE)</f>
        <v>Other</v>
      </c>
    </row>
    <row r="57" spans="2:20" x14ac:dyDescent="0.2">
      <c r="B57" s="287" t="s">
        <v>132</v>
      </c>
      <c r="C57" s="287" t="s">
        <v>1028</v>
      </c>
      <c r="D57" s="348">
        <f>'Division Lvl'!G263</f>
        <v>3787356.713999995</v>
      </c>
      <c r="E57" s="348">
        <f>'Division Lvl'!H263</f>
        <v>1900000</v>
      </c>
      <c r="F57" s="336">
        <f>'Division Lvl'!I263</f>
        <v>3000000</v>
      </c>
      <c r="G57" s="336">
        <f>'Division Lvl'!J263</f>
        <v>3000000</v>
      </c>
      <c r="H57" s="336">
        <f>'Division Lvl'!K263</f>
        <v>3000000</v>
      </c>
      <c r="I57" s="336">
        <f>'Division Lvl'!L263</f>
        <v>3000000</v>
      </c>
      <c r="J57" s="336">
        <f>'Division Lvl'!M263</f>
        <v>3000000</v>
      </c>
      <c r="K57" s="288">
        <f>'Division Lvl'!N263</f>
        <v>3000000</v>
      </c>
      <c r="L57" s="288">
        <f>'Division Lvl'!O263</f>
        <v>3000000</v>
      </c>
      <c r="M57" s="288">
        <f>'Division Lvl'!P263</f>
        <v>3000000</v>
      </c>
      <c r="N57" s="288">
        <f>'Division Lvl'!Q263</f>
        <v>3000000</v>
      </c>
      <c r="O57" s="283"/>
      <c r="P57" s="287">
        <f t="shared" si="24"/>
        <v>15000000</v>
      </c>
      <c r="Q57" s="280"/>
      <c r="R57" s="307" t="s">
        <v>1030</v>
      </c>
      <c r="S57" s="280"/>
      <c r="T57" s="301" t="str">
        <f>VLOOKUP(B57,'Division Lvl'!$A$2:$AT$420,43,FALSE)</f>
        <v>Other</v>
      </c>
    </row>
    <row r="58" spans="2:20" x14ac:dyDescent="0.2">
      <c r="B58" s="280"/>
      <c r="C58" s="280"/>
      <c r="D58" s="303"/>
      <c r="E58" s="303"/>
      <c r="F58" s="339"/>
      <c r="G58" s="339"/>
      <c r="H58" s="339"/>
      <c r="I58" s="339"/>
      <c r="J58" s="339"/>
      <c r="K58" s="280"/>
      <c r="L58" s="280"/>
      <c r="M58" s="280"/>
      <c r="N58" s="280"/>
      <c r="O58" s="280"/>
      <c r="P58" s="280"/>
      <c r="Q58" s="280"/>
      <c r="R58" s="280"/>
      <c r="S58" s="280"/>
      <c r="T58" s="280"/>
    </row>
    <row r="59" spans="2:20" x14ac:dyDescent="0.2">
      <c r="B59" s="280"/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</row>
  </sheetData>
  <pageMargins left="0.7" right="0.7" top="0.75" bottom="0.75" header="0.3" footer="0.3"/>
  <pageSetup paperSize="9"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249977111117893"/>
  </sheetPr>
  <dimension ref="B3:P123"/>
  <sheetViews>
    <sheetView zoomScale="80" zoomScaleNormal="80" workbookViewId="0">
      <selection activeCell="G36" sqref="G36"/>
    </sheetView>
  </sheetViews>
  <sheetFormatPr defaultRowHeight="12.75" x14ac:dyDescent="0.2"/>
  <cols>
    <col min="1" max="1" width="4" style="280" customWidth="1"/>
    <col min="2" max="2" width="9.140625" style="280"/>
    <col min="3" max="3" width="45.7109375" style="280" customWidth="1"/>
    <col min="4" max="10" width="13.7109375" style="280" customWidth="1"/>
    <col min="11" max="11" width="3.7109375" style="280" customWidth="1"/>
    <col min="12" max="12" width="16.5703125" style="280" bestFit="1" customWidth="1"/>
    <col min="13" max="13" width="4.5703125" style="280" customWidth="1"/>
    <col min="14" max="14" width="16.5703125" style="280" bestFit="1" customWidth="1"/>
    <col min="15" max="15" width="4" style="280" customWidth="1"/>
    <col min="16" max="16" width="30.5703125" style="280" bestFit="1" customWidth="1"/>
    <col min="17" max="16384" width="9.140625" style="280"/>
  </cols>
  <sheetData>
    <row r="3" spans="2:16" ht="15.75" x14ac:dyDescent="0.25">
      <c r="B3" s="278" t="s">
        <v>1118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</row>
    <row r="5" spans="2:16" x14ac:dyDescent="0.2">
      <c r="B5" s="295" t="s">
        <v>1339</v>
      </c>
      <c r="C5" s="282"/>
      <c r="D5" s="308"/>
      <c r="E5" s="308"/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282"/>
    </row>
    <row r="6" spans="2:16" x14ac:dyDescent="0.2">
      <c r="B6" s="283"/>
      <c r="C6" s="283"/>
      <c r="D6" s="283"/>
      <c r="E6" s="283"/>
      <c r="F6" s="283"/>
      <c r="G6" s="283"/>
    </row>
    <row r="7" spans="2:16" x14ac:dyDescent="0.2">
      <c r="B7" s="283"/>
      <c r="C7" s="284" t="s">
        <v>1317</v>
      </c>
      <c r="D7" s="358" t="s">
        <v>863</v>
      </c>
      <c r="E7" s="358" t="s">
        <v>859</v>
      </c>
      <c r="F7" s="359" t="s">
        <v>864</v>
      </c>
      <c r="G7" s="359" t="s">
        <v>865</v>
      </c>
      <c r="H7" s="359" t="s">
        <v>866</v>
      </c>
      <c r="I7" s="359" t="s">
        <v>867</v>
      </c>
      <c r="J7" s="359" t="s">
        <v>868</v>
      </c>
      <c r="L7" s="285" t="s">
        <v>1318</v>
      </c>
    </row>
    <row r="8" spans="2:16" x14ac:dyDescent="0.2">
      <c r="B8" s="283"/>
      <c r="C8" s="309" t="s">
        <v>1167</v>
      </c>
      <c r="D8" s="348">
        <f t="shared" ref="D8:D17" si="0">(D111/SUM(D$111:D$120)*D$121)+D111</f>
        <v>15021276.803194132</v>
      </c>
      <c r="E8" s="348">
        <f t="shared" ref="E8:I8" si="1">(E111/SUM(E$111:E$120)*E$121)+E111</f>
        <v>17905373.110438243</v>
      </c>
      <c r="F8" s="336">
        <f t="shared" si="1"/>
        <v>23214073.462968163</v>
      </c>
      <c r="G8" s="336">
        <f t="shared" si="1"/>
        <v>28890989.808683019</v>
      </c>
      <c r="H8" s="336">
        <f t="shared" si="1"/>
        <v>21178168.394844558</v>
      </c>
      <c r="I8" s="336">
        <f t="shared" si="1"/>
        <v>12640599.539846389</v>
      </c>
      <c r="J8" s="336">
        <f>(J111/SUM(J$111:J$120)*J$121)+J111</f>
        <v>14154275.478895996</v>
      </c>
      <c r="L8" s="287">
        <f>SUM(F8:J8)</f>
        <v>100078106.68523812</v>
      </c>
    </row>
    <row r="9" spans="2:16" x14ac:dyDescent="0.2">
      <c r="B9" s="283"/>
      <c r="C9" s="309" t="s">
        <v>1120</v>
      </c>
      <c r="D9" s="348">
        <f t="shared" si="0"/>
        <v>122227000.07714602</v>
      </c>
      <c r="E9" s="348">
        <f t="shared" ref="E9:J17" si="2">(E112/SUM(E$111:E$120)*E$121)+E112</f>
        <v>131222005.39598086</v>
      </c>
      <c r="F9" s="336">
        <f t="shared" si="2"/>
        <v>112455150.70667547</v>
      </c>
      <c r="G9" s="336">
        <f t="shared" si="2"/>
        <v>105231198.78629476</v>
      </c>
      <c r="H9" s="336">
        <f t="shared" si="2"/>
        <v>107289060.95516248</v>
      </c>
      <c r="I9" s="336">
        <f t="shared" si="2"/>
        <v>105043758.80073416</v>
      </c>
      <c r="J9" s="336">
        <f t="shared" si="2"/>
        <v>108717188.86437644</v>
      </c>
      <c r="L9" s="287">
        <f t="shared" ref="L9:L24" si="3">SUM(F9:J9)</f>
        <v>538736358.11324334</v>
      </c>
    </row>
    <row r="10" spans="2:16" x14ac:dyDescent="0.2">
      <c r="B10" s="283"/>
      <c r="C10" s="309" t="s">
        <v>1121</v>
      </c>
      <c r="D10" s="348">
        <f t="shared" si="0"/>
        <v>120228360.98506558</v>
      </c>
      <c r="E10" s="348">
        <f t="shared" si="2"/>
        <v>116757677.96051303</v>
      </c>
      <c r="F10" s="336">
        <f t="shared" si="2"/>
        <v>117667814.16467375</v>
      </c>
      <c r="G10" s="336">
        <f t="shared" si="2"/>
        <v>123135176.88415787</v>
      </c>
      <c r="H10" s="336">
        <f t="shared" si="2"/>
        <v>133989025.13113263</v>
      </c>
      <c r="I10" s="336">
        <f t="shared" si="2"/>
        <v>153585097.66247681</v>
      </c>
      <c r="J10" s="336">
        <f t="shared" si="2"/>
        <v>145965380.20192596</v>
      </c>
      <c r="L10" s="287">
        <f t="shared" si="3"/>
        <v>674342494.04436707</v>
      </c>
    </row>
    <row r="11" spans="2:16" x14ac:dyDescent="0.2">
      <c r="B11" s="283"/>
      <c r="C11" s="309" t="s">
        <v>1122</v>
      </c>
      <c r="D11" s="348">
        <f t="shared" si="0"/>
        <v>5978019.401200898</v>
      </c>
      <c r="E11" s="348">
        <f t="shared" si="2"/>
        <v>10523000.686903471</v>
      </c>
      <c r="F11" s="336">
        <f t="shared" si="2"/>
        <v>7326224.9292423818</v>
      </c>
      <c r="G11" s="336">
        <f t="shared" si="2"/>
        <v>16723241.135372218</v>
      </c>
      <c r="H11" s="336">
        <f t="shared" si="2"/>
        <v>11196948.796313873</v>
      </c>
      <c r="I11" s="336">
        <f t="shared" si="2"/>
        <v>15787867.196999371</v>
      </c>
      <c r="J11" s="336">
        <f t="shared" si="2"/>
        <v>16063434.973526953</v>
      </c>
      <c r="L11" s="287">
        <f t="shared" si="3"/>
        <v>67097717.031454802</v>
      </c>
    </row>
    <row r="12" spans="2:16" x14ac:dyDescent="0.2">
      <c r="B12" s="283"/>
      <c r="C12" s="309" t="s">
        <v>1125</v>
      </c>
      <c r="D12" s="348">
        <f t="shared" si="0"/>
        <v>21791293.686003562</v>
      </c>
      <c r="E12" s="348">
        <f t="shared" si="2"/>
        <v>9453415.0617913492</v>
      </c>
      <c r="F12" s="336">
        <f t="shared" si="2"/>
        <v>14910004.987245401</v>
      </c>
      <c r="G12" s="336">
        <f t="shared" si="2"/>
        <v>16899990.838428997</v>
      </c>
      <c r="H12" s="336">
        <f t="shared" si="2"/>
        <v>16972935.797339201</v>
      </c>
      <c r="I12" s="336">
        <f t="shared" si="2"/>
        <v>16903095.262829963</v>
      </c>
      <c r="J12" s="336">
        <f t="shared" si="2"/>
        <v>17453799.513252392</v>
      </c>
      <c r="L12" s="287">
        <f t="shared" si="3"/>
        <v>83139826.399095953</v>
      </c>
    </row>
    <row r="13" spans="2:16" x14ac:dyDescent="0.2">
      <c r="B13" s="283"/>
      <c r="C13" s="309" t="s">
        <v>1340</v>
      </c>
      <c r="D13" s="348">
        <f t="shared" si="0"/>
        <v>979948.85871583782</v>
      </c>
      <c r="E13" s="348">
        <f t="shared" si="2"/>
        <v>372001.23200979183</v>
      </c>
      <c r="F13" s="336">
        <f t="shared" si="2"/>
        <v>1647243.2925999502</v>
      </c>
      <c r="G13" s="336">
        <f t="shared" si="2"/>
        <v>1233420.6105197272</v>
      </c>
      <c r="H13" s="336">
        <f t="shared" si="2"/>
        <v>1169925.4843168997</v>
      </c>
      <c r="I13" s="336">
        <f t="shared" si="2"/>
        <v>1083499.1555335773</v>
      </c>
      <c r="J13" s="336">
        <f t="shared" si="2"/>
        <v>1020483.0264984639</v>
      </c>
      <c r="L13" s="287">
        <f t="shared" si="3"/>
        <v>6154571.5694686184</v>
      </c>
    </row>
    <row r="14" spans="2:16" x14ac:dyDescent="0.2">
      <c r="B14" s="283"/>
      <c r="C14" s="309" t="s">
        <v>1341</v>
      </c>
      <c r="D14" s="348">
        <f t="shared" si="0"/>
        <v>9262318.0655979887</v>
      </c>
      <c r="E14" s="348">
        <f t="shared" si="2"/>
        <v>17456520.153464139</v>
      </c>
      <c r="F14" s="336">
        <f t="shared" si="2"/>
        <v>14545522.277840966</v>
      </c>
      <c r="G14" s="336">
        <f t="shared" si="2"/>
        <v>7684390.4842930548</v>
      </c>
      <c r="H14" s="336">
        <f t="shared" si="2"/>
        <v>2673421.7280915948</v>
      </c>
      <c r="I14" s="336">
        <f t="shared" si="2"/>
        <v>2210301.4075799119</v>
      </c>
      <c r="J14" s="336">
        <f t="shared" si="2"/>
        <v>1950559.9610711299</v>
      </c>
      <c r="L14" s="287">
        <f t="shared" si="3"/>
        <v>29064195.858876657</v>
      </c>
    </row>
    <row r="15" spans="2:16" x14ac:dyDescent="0.2">
      <c r="B15" s="283"/>
      <c r="C15" s="309" t="s">
        <v>1188</v>
      </c>
      <c r="D15" s="348">
        <f t="shared" si="0"/>
        <v>662718.51987793157</v>
      </c>
      <c r="E15" s="348">
        <f t="shared" si="2"/>
        <v>8527456.3396589868</v>
      </c>
      <c r="F15" s="336">
        <f t="shared" si="2"/>
        <v>11960643.788565317</v>
      </c>
      <c r="G15" s="336">
        <f t="shared" si="2"/>
        <v>0</v>
      </c>
      <c r="H15" s="336">
        <f t="shared" si="2"/>
        <v>4779185.4618412871</v>
      </c>
      <c r="I15" s="336">
        <f t="shared" si="2"/>
        <v>4030944.8162551583</v>
      </c>
      <c r="J15" s="336">
        <f t="shared" si="2"/>
        <v>4049605.4555109963</v>
      </c>
      <c r="L15" s="287">
        <f t="shared" si="3"/>
        <v>24820379.52217276</v>
      </c>
    </row>
    <row r="16" spans="2:16" x14ac:dyDescent="0.2">
      <c r="B16" s="283"/>
      <c r="C16" s="309" t="s">
        <v>1342</v>
      </c>
      <c r="D16" s="348">
        <f t="shared" si="0"/>
        <v>0</v>
      </c>
      <c r="E16" s="348">
        <f t="shared" si="2"/>
        <v>0</v>
      </c>
      <c r="F16" s="336">
        <f t="shared" si="2"/>
        <v>0</v>
      </c>
      <c r="G16" s="336">
        <f t="shared" si="2"/>
        <v>0</v>
      </c>
      <c r="H16" s="336">
        <f t="shared" si="2"/>
        <v>0</v>
      </c>
      <c r="I16" s="336">
        <f t="shared" si="2"/>
        <v>0</v>
      </c>
      <c r="J16" s="336">
        <f t="shared" si="2"/>
        <v>0</v>
      </c>
      <c r="L16" s="287">
        <f t="shared" si="3"/>
        <v>0</v>
      </c>
    </row>
    <row r="17" spans="2:16" x14ac:dyDescent="0.2">
      <c r="B17" s="283"/>
      <c r="C17" s="309" t="s">
        <v>1311</v>
      </c>
      <c r="D17" s="348">
        <f t="shared" si="0"/>
        <v>1155951.8309478918</v>
      </c>
      <c r="E17" s="348">
        <f t="shared" si="2"/>
        <v>1833461.62274015</v>
      </c>
      <c r="F17" s="336">
        <f t="shared" si="2"/>
        <v>1351768.357864497</v>
      </c>
      <c r="G17" s="336">
        <f t="shared" si="2"/>
        <v>1359613.1004367657</v>
      </c>
      <c r="H17" s="336">
        <f t="shared" si="2"/>
        <v>1365481.5605260821</v>
      </c>
      <c r="I17" s="336">
        <f t="shared" si="2"/>
        <v>1343648.2720850529</v>
      </c>
      <c r="J17" s="336">
        <f t="shared" si="2"/>
        <v>1349868.4851703322</v>
      </c>
      <c r="L17" s="287">
        <f t="shared" si="3"/>
        <v>6770379.7760827299</v>
      </c>
    </row>
    <row r="18" spans="2:16" x14ac:dyDescent="0.2">
      <c r="C18" s="413" t="s">
        <v>1375</v>
      </c>
      <c r="D18" s="414">
        <f>SUM(D8:D17)</f>
        <v>297306888.22774982</v>
      </c>
      <c r="E18" s="414">
        <f t="shared" ref="E18:J18" si="4">SUM(E8:E17)</f>
        <v>314050911.56349999</v>
      </c>
      <c r="F18" s="415">
        <f t="shared" si="4"/>
        <v>305078445.96767592</v>
      </c>
      <c r="G18" s="415">
        <f t="shared" si="4"/>
        <v>301158021.64818633</v>
      </c>
      <c r="H18" s="415">
        <f t="shared" si="4"/>
        <v>300614153.30956858</v>
      </c>
      <c r="I18" s="415">
        <f t="shared" si="4"/>
        <v>312628812.11434036</v>
      </c>
      <c r="J18" s="415">
        <f t="shared" si="4"/>
        <v>310724595.96022856</v>
      </c>
      <c r="L18" s="413">
        <f t="shared" si="3"/>
        <v>1530204028.9999995</v>
      </c>
    </row>
    <row r="19" spans="2:16" x14ac:dyDescent="0.2">
      <c r="C19" s="309" t="s">
        <v>1368</v>
      </c>
      <c r="D19" s="348">
        <f>'Non System'!C9*1000000</f>
        <v>48040979.184374586</v>
      </c>
      <c r="E19" s="348">
        <f>'Non System'!D9*1000000</f>
        <v>41064345.618076116</v>
      </c>
      <c r="F19" s="336">
        <f>'Non System'!E9*1000000</f>
        <v>30637169</v>
      </c>
      <c r="G19" s="336">
        <f>'Non System'!F9*1000000</f>
        <v>16816254</v>
      </c>
      <c r="H19" s="336">
        <f>'Non System'!G9*1000000</f>
        <v>16519250</v>
      </c>
      <c r="I19" s="336">
        <f>'Non System'!H9*1000000</f>
        <v>14143911</v>
      </c>
      <c r="J19" s="336">
        <f>'Non System'!I9*1000000</f>
        <v>13073815</v>
      </c>
      <c r="L19" s="287">
        <f t="shared" si="3"/>
        <v>91190399</v>
      </c>
    </row>
    <row r="20" spans="2:16" x14ac:dyDescent="0.2">
      <c r="C20" s="309" t="s">
        <v>1369</v>
      </c>
      <c r="D20" s="348">
        <f>'Non System'!C10*1000000</f>
        <v>3218178.5273576067</v>
      </c>
      <c r="E20" s="348">
        <f>'Non System'!D10*1000000</f>
        <v>3584421.6116097909</v>
      </c>
      <c r="F20" s="336">
        <f>'Non System'!E10*1000000</f>
        <v>4776208.7855664408</v>
      </c>
      <c r="G20" s="336">
        <f>'Non System'!F10*1000000</f>
        <v>4672381.64984605</v>
      </c>
      <c r="H20" s="336">
        <f>'Non System'!G10*1000000</f>
        <v>2888212.8897121856</v>
      </c>
      <c r="I20" s="336">
        <f>'Non System'!H10*1000000</f>
        <v>3190649.8925723569</v>
      </c>
      <c r="J20" s="336">
        <f>'Non System'!I10*1000000</f>
        <v>3172546.7823029663</v>
      </c>
      <c r="L20" s="287">
        <f t="shared" si="3"/>
        <v>18700000</v>
      </c>
    </row>
    <row r="21" spans="2:16" x14ac:dyDescent="0.2">
      <c r="C21" s="309" t="s">
        <v>1370</v>
      </c>
      <c r="D21" s="348">
        <f>'Non System'!C11*1000000</f>
        <v>4001761.1972831311</v>
      </c>
      <c r="E21" s="348">
        <f>'Non System'!D11*1000000</f>
        <v>4745572.2745256396</v>
      </c>
      <c r="F21" s="336">
        <f>'Non System'!E11*1000000</f>
        <v>6873358.2388449889</v>
      </c>
      <c r="G21" s="336">
        <f>'Non System'!F11*1000000</f>
        <v>4120305.9001877513</v>
      </c>
      <c r="H21" s="336">
        <f>'Non System'!G11*1000000</f>
        <v>4406487.7264820281</v>
      </c>
      <c r="I21" s="336">
        <f>'Non System'!H11*1000000</f>
        <v>5087840.6996599436</v>
      </c>
      <c r="J21" s="336">
        <f>'Non System'!I11*1000000</f>
        <v>1612007.4348252784</v>
      </c>
      <c r="L21" s="287">
        <f t="shared" si="3"/>
        <v>22099999.999999993</v>
      </c>
    </row>
    <row r="22" spans="2:16" x14ac:dyDescent="0.2">
      <c r="C22" s="309" t="s">
        <v>1371</v>
      </c>
      <c r="D22" s="348">
        <f>'Non System'!C12*1000000</f>
        <v>3295862.4991469779</v>
      </c>
      <c r="E22" s="348">
        <f>'Non System'!D12*1000000</f>
        <v>3725779.083616938</v>
      </c>
      <c r="F22" s="336">
        <f>'Non System'!E12*1000000</f>
        <v>7400000</v>
      </c>
      <c r="G22" s="336">
        <f>'Non System'!F12*1000000</f>
        <v>9500000</v>
      </c>
      <c r="H22" s="336">
        <f>'Non System'!G12*1000000</f>
        <v>7899999.9999999991</v>
      </c>
      <c r="I22" s="336">
        <f>'Non System'!H12*1000000</f>
        <v>7600000</v>
      </c>
      <c r="J22" s="336">
        <f>'Non System'!I12*1000000</f>
        <v>5700000</v>
      </c>
      <c r="L22" s="287">
        <f t="shared" si="3"/>
        <v>38100000</v>
      </c>
    </row>
    <row r="23" spans="2:16" x14ac:dyDescent="0.2">
      <c r="C23" s="309" t="s">
        <v>1372</v>
      </c>
      <c r="D23" s="348">
        <f>'Non System'!C13*1000000</f>
        <v>5118.4216234509922</v>
      </c>
      <c r="E23" s="348">
        <f>'Non System'!D13*1000000</f>
        <v>0</v>
      </c>
      <c r="F23" s="336">
        <f>'Non System'!E13*1000000</f>
        <v>0</v>
      </c>
      <c r="G23" s="336">
        <f>'Non System'!F13*1000000</f>
        <v>0</v>
      </c>
      <c r="H23" s="336">
        <f>'Non System'!G13*1000000</f>
        <v>0</v>
      </c>
      <c r="I23" s="336">
        <f>'Non System'!H13*1000000</f>
        <v>0</v>
      </c>
      <c r="J23" s="336">
        <f>'Non System'!I13*1000000</f>
        <v>0</v>
      </c>
      <c r="L23" s="287">
        <f t="shared" si="3"/>
        <v>0</v>
      </c>
    </row>
    <row r="24" spans="2:16" x14ac:dyDescent="0.2">
      <c r="C24" s="309" t="s">
        <v>1373</v>
      </c>
      <c r="D24" s="348">
        <f>'Non System'!C14*1000000</f>
        <v>0</v>
      </c>
      <c r="E24" s="348">
        <f>'Non System'!D14*1000000</f>
        <v>0</v>
      </c>
      <c r="F24" s="336">
        <f>'Non System'!E14*1000000</f>
        <v>0</v>
      </c>
      <c r="G24" s="336">
        <f>'Non System'!F14*1000000</f>
        <v>0</v>
      </c>
      <c r="H24" s="336">
        <f>'Non System'!G14*1000000</f>
        <v>0</v>
      </c>
      <c r="I24" s="336">
        <f>'Non System'!H14*1000000</f>
        <v>0</v>
      </c>
      <c r="J24" s="336">
        <f>'Non System'!I14*1000000</f>
        <v>0</v>
      </c>
      <c r="L24" s="287">
        <f t="shared" si="3"/>
        <v>0</v>
      </c>
    </row>
    <row r="25" spans="2:16" x14ac:dyDescent="0.2">
      <c r="C25" s="402" t="s">
        <v>186</v>
      </c>
      <c r="D25" s="403">
        <f>SUM(D18:D24)</f>
        <v>355868788.05753559</v>
      </c>
      <c r="E25" s="403">
        <f t="shared" ref="E25:J25" si="5">SUM(E18:E24)</f>
        <v>367171030.1513285</v>
      </c>
      <c r="F25" s="404">
        <f t="shared" si="5"/>
        <v>354765181.99208736</v>
      </c>
      <c r="G25" s="404">
        <f t="shared" si="5"/>
        <v>336266963.19822013</v>
      </c>
      <c r="H25" s="404">
        <f t="shared" si="5"/>
        <v>332328103.92576283</v>
      </c>
      <c r="I25" s="404">
        <f t="shared" si="5"/>
        <v>342651213.70657265</v>
      </c>
      <c r="J25" s="404">
        <f t="shared" si="5"/>
        <v>334282965.17735684</v>
      </c>
      <c r="L25" s="402">
        <f t="shared" ref="L25" si="6">SUM(F25:J25)</f>
        <v>1700294427.9999995</v>
      </c>
    </row>
    <row r="26" spans="2:16" x14ac:dyDescent="0.2">
      <c r="C26" s="291" t="s">
        <v>1320</v>
      </c>
      <c r="D26" s="292">
        <f>D25-'RIN Cat Summary'!D29</f>
        <v>0</v>
      </c>
      <c r="E26" s="292">
        <f>E25-'RIN Cat Summary'!E29</f>
        <v>0</v>
      </c>
      <c r="F26" s="292">
        <f>F25-'RIN Cat Summary'!F29</f>
        <v>0</v>
      </c>
      <c r="G26" s="292">
        <f>G25-'RIN Cat Summary'!G29</f>
        <v>0</v>
      </c>
      <c r="H26" s="292">
        <f>H25-'RIN Cat Summary'!H29</f>
        <v>0</v>
      </c>
      <c r="I26" s="292">
        <f>I25-'RIN Cat Summary'!I29</f>
        <v>0</v>
      </c>
      <c r="J26" s="292">
        <f>J25-'RIN Cat Summary'!J29</f>
        <v>0</v>
      </c>
      <c r="L26" s="292">
        <f>L25-'RIN Cat Summary'!P29</f>
        <v>0</v>
      </c>
    </row>
    <row r="27" spans="2:16" x14ac:dyDescent="0.2">
      <c r="D27" s="352"/>
      <c r="E27" s="352"/>
    </row>
    <row r="28" spans="2:16" x14ac:dyDescent="0.2">
      <c r="D28" s="352"/>
      <c r="E28" s="352"/>
    </row>
    <row r="29" spans="2:16" x14ac:dyDescent="0.2">
      <c r="B29" s="295" t="s">
        <v>1343</v>
      </c>
      <c r="C29" s="282"/>
      <c r="D29" s="351"/>
      <c r="E29" s="351"/>
      <c r="F29" s="282"/>
      <c r="G29" s="282"/>
      <c r="H29" s="282"/>
      <c r="I29" s="282"/>
      <c r="J29" s="282"/>
      <c r="K29" s="282"/>
      <c r="L29" s="282"/>
      <c r="M29" s="282"/>
      <c r="N29" s="282"/>
      <c r="O29" s="282"/>
      <c r="P29" s="282"/>
    </row>
    <row r="30" spans="2:16" x14ac:dyDescent="0.2">
      <c r="B30" s="283"/>
      <c r="C30" s="283"/>
      <c r="D30" s="350"/>
      <c r="E30" s="350"/>
      <c r="F30" s="283"/>
      <c r="G30" s="283"/>
    </row>
    <row r="31" spans="2:16" x14ac:dyDescent="0.2">
      <c r="B31" s="283"/>
      <c r="C31" s="284" t="s">
        <v>1317</v>
      </c>
      <c r="D31" s="358" t="s">
        <v>863</v>
      </c>
      <c r="E31" s="358" t="s">
        <v>859</v>
      </c>
      <c r="F31" s="359" t="s">
        <v>864</v>
      </c>
      <c r="G31" s="359" t="s">
        <v>865</v>
      </c>
      <c r="H31" s="359" t="s">
        <v>866</v>
      </c>
      <c r="I31" s="359" t="s">
        <v>867</v>
      </c>
      <c r="J31" s="359" t="s">
        <v>868</v>
      </c>
      <c r="L31" s="285" t="s">
        <v>1318</v>
      </c>
    </row>
    <row r="32" spans="2:16" x14ac:dyDescent="0.2">
      <c r="B32" s="283"/>
      <c r="C32" s="309" t="s">
        <v>1167</v>
      </c>
      <c r="D32" s="348"/>
      <c r="E32" s="348"/>
      <c r="F32" s="336"/>
      <c r="G32" s="336"/>
      <c r="H32" s="336"/>
      <c r="I32" s="336"/>
      <c r="J32" s="336"/>
      <c r="L32" s="287">
        <f>SUM(F32:J32)</f>
        <v>0</v>
      </c>
    </row>
    <row r="33" spans="2:12" x14ac:dyDescent="0.2">
      <c r="B33" s="283"/>
      <c r="C33" s="309" t="s">
        <v>1120</v>
      </c>
      <c r="D33" s="348"/>
      <c r="E33" s="348"/>
      <c r="F33" s="336"/>
      <c r="G33" s="336"/>
      <c r="H33" s="336"/>
      <c r="I33" s="336"/>
      <c r="J33" s="336"/>
      <c r="L33" s="287">
        <f t="shared" ref="L33:L42" si="7">SUM(F33:J33)</f>
        <v>0</v>
      </c>
    </row>
    <row r="34" spans="2:12" x14ac:dyDescent="0.2">
      <c r="B34" s="283"/>
      <c r="C34" s="309" t="s">
        <v>1121</v>
      </c>
      <c r="D34" s="348"/>
      <c r="E34" s="348"/>
      <c r="F34" s="336"/>
      <c r="G34" s="336"/>
      <c r="H34" s="336"/>
      <c r="I34" s="336"/>
      <c r="J34" s="336"/>
      <c r="L34" s="287">
        <f t="shared" si="7"/>
        <v>0</v>
      </c>
    </row>
    <row r="35" spans="2:12" x14ac:dyDescent="0.2">
      <c r="B35" s="283"/>
      <c r="C35" s="309" t="s">
        <v>1122</v>
      </c>
      <c r="D35" s="348"/>
      <c r="E35" s="348"/>
      <c r="F35" s="336"/>
      <c r="G35" s="336"/>
      <c r="H35" s="336"/>
      <c r="I35" s="336"/>
      <c r="J35" s="336"/>
      <c r="L35" s="287">
        <f t="shared" si="7"/>
        <v>0</v>
      </c>
    </row>
    <row r="36" spans="2:12" x14ac:dyDescent="0.2">
      <c r="B36" s="283"/>
      <c r="C36" s="309" t="s">
        <v>1125</v>
      </c>
      <c r="D36" s="348"/>
      <c r="E36" s="348"/>
      <c r="F36" s="336"/>
      <c r="G36" s="336"/>
      <c r="H36" s="336"/>
      <c r="I36" s="336"/>
      <c r="J36" s="336"/>
      <c r="L36" s="287">
        <f t="shared" si="7"/>
        <v>0</v>
      </c>
    </row>
    <row r="37" spans="2:12" x14ac:dyDescent="0.2">
      <c r="B37" s="283"/>
      <c r="C37" s="309" t="s">
        <v>1340</v>
      </c>
      <c r="D37" s="348"/>
      <c r="E37" s="348"/>
      <c r="F37" s="336"/>
      <c r="G37" s="336"/>
      <c r="H37" s="336"/>
      <c r="I37" s="336"/>
      <c r="J37" s="336"/>
      <c r="L37" s="287">
        <f t="shared" si="7"/>
        <v>0</v>
      </c>
    </row>
    <row r="38" spans="2:12" x14ac:dyDescent="0.2">
      <c r="B38" s="283"/>
      <c r="C38" s="309" t="s">
        <v>1341</v>
      </c>
      <c r="D38" s="348"/>
      <c r="E38" s="348"/>
      <c r="F38" s="336"/>
      <c r="G38" s="336"/>
      <c r="H38" s="336"/>
      <c r="I38" s="336"/>
      <c r="J38" s="336"/>
      <c r="L38" s="287">
        <f t="shared" si="7"/>
        <v>0</v>
      </c>
    </row>
    <row r="39" spans="2:12" x14ac:dyDescent="0.2">
      <c r="B39" s="283"/>
      <c r="C39" s="309" t="s">
        <v>1188</v>
      </c>
      <c r="D39" s="348"/>
      <c r="E39" s="348"/>
      <c r="F39" s="336"/>
      <c r="G39" s="336"/>
      <c r="H39" s="336"/>
      <c r="I39" s="336"/>
      <c r="J39" s="336"/>
      <c r="L39" s="287">
        <f t="shared" si="7"/>
        <v>0</v>
      </c>
    </row>
    <row r="40" spans="2:12" x14ac:dyDescent="0.2">
      <c r="B40" s="283"/>
      <c r="C40" s="309" t="s">
        <v>1342</v>
      </c>
      <c r="D40" s="348"/>
      <c r="E40" s="348"/>
      <c r="F40" s="336"/>
      <c r="G40" s="336"/>
      <c r="H40" s="336"/>
      <c r="I40" s="336"/>
      <c r="J40" s="336"/>
      <c r="L40" s="287">
        <f t="shared" si="7"/>
        <v>0</v>
      </c>
    </row>
    <row r="41" spans="2:12" x14ac:dyDescent="0.2">
      <c r="B41" s="283"/>
      <c r="C41" s="309" t="s">
        <v>1311</v>
      </c>
      <c r="D41" s="348"/>
      <c r="E41" s="348"/>
      <c r="F41" s="336"/>
      <c r="G41" s="336"/>
      <c r="H41" s="336"/>
      <c r="I41" s="336"/>
      <c r="J41" s="336"/>
      <c r="L41" s="287">
        <f t="shared" si="7"/>
        <v>0</v>
      </c>
    </row>
    <row r="42" spans="2:12" x14ac:dyDescent="0.2">
      <c r="C42" s="413" t="s">
        <v>1375</v>
      </c>
      <c r="D42" s="409">
        <f>SUM(D32:D41)</f>
        <v>0</v>
      </c>
      <c r="E42" s="409">
        <f t="shared" ref="E42:J42" si="8">SUM(E32:E41)</f>
        <v>0</v>
      </c>
      <c r="F42" s="410">
        <f t="shared" si="8"/>
        <v>0</v>
      </c>
      <c r="G42" s="410">
        <f t="shared" si="8"/>
        <v>0</v>
      </c>
      <c r="H42" s="410">
        <f t="shared" si="8"/>
        <v>0</v>
      </c>
      <c r="I42" s="410">
        <f t="shared" si="8"/>
        <v>0</v>
      </c>
      <c r="J42" s="410">
        <f t="shared" si="8"/>
        <v>0</v>
      </c>
      <c r="L42" s="412">
        <f t="shared" si="7"/>
        <v>0</v>
      </c>
    </row>
    <row r="43" spans="2:12" x14ac:dyDescent="0.2">
      <c r="C43" s="309" t="s">
        <v>1368</v>
      </c>
      <c r="D43" s="348"/>
      <c r="E43" s="348"/>
      <c r="F43" s="336"/>
      <c r="G43" s="336"/>
      <c r="H43" s="336"/>
      <c r="I43" s="336"/>
      <c r="J43" s="336"/>
      <c r="L43" s="287">
        <f t="shared" ref="L43:L49" si="9">SUM(F43:J43)</f>
        <v>0</v>
      </c>
    </row>
    <row r="44" spans="2:12" x14ac:dyDescent="0.2">
      <c r="C44" s="309" t="s">
        <v>1369</v>
      </c>
      <c r="D44" s="348"/>
      <c r="E44" s="348"/>
      <c r="F44" s="336"/>
      <c r="G44" s="336"/>
      <c r="H44" s="336"/>
      <c r="I44" s="336"/>
      <c r="J44" s="336"/>
      <c r="L44" s="287">
        <f t="shared" si="9"/>
        <v>0</v>
      </c>
    </row>
    <row r="45" spans="2:12" x14ac:dyDescent="0.2">
      <c r="C45" s="309" t="s">
        <v>1370</v>
      </c>
      <c r="D45" s="348"/>
      <c r="E45" s="348"/>
      <c r="F45" s="336"/>
      <c r="G45" s="336"/>
      <c r="H45" s="336"/>
      <c r="I45" s="336"/>
      <c r="J45" s="336"/>
      <c r="L45" s="287">
        <f t="shared" si="9"/>
        <v>0</v>
      </c>
    </row>
    <row r="46" spans="2:12" x14ac:dyDescent="0.2">
      <c r="C46" s="309" t="s">
        <v>1371</v>
      </c>
      <c r="D46" s="348"/>
      <c r="E46" s="348"/>
      <c r="F46" s="336"/>
      <c r="G46" s="336"/>
      <c r="H46" s="336"/>
      <c r="I46" s="336"/>
      <c r="J46" s="336"/>
      <c r="L46" s="287">
        <f t="shared" si="9"/>
        <v>0</v>
      </c>
    </row>
    <row r="47" spans="2:12" x14ac:dyDescent="0.2">
      <c r="C47" s="309" t="s">
        <v>1372</v>
      </c>
      <c r="D47" s="348"/>
      <c r="E47" s="348"/>
      <c r="F47" s="336"/>
      <c r="G47" s="336"/>
      <c r="H47" s="336"/>
      <c r="I47" s="336"/>
      <c r="J47" s="336"/>
      <c r="L47" s="287">
        <f t="shared" si="9"/>
        <v>0</v>
      </c>
    </row>
    <row r="48" spans="2:12" x14ac:dyDescent="0.2">
      <c r="C48" s="309" t="s">
        <v>1373</v>
      </c>
      <c r="D48" s="348"/>
      <c r="E48" s="348"/>
      <c r="F48" s="336"/>
      <c r="G48" s="336"/>
      <c r="H48" s="336"/>
      <c r="I48" s="336"/>
      <c r="J48" s="336"/>
      <c r="L48" s="287">
        <f t="shared" si="9"/>
        <v>0</v>
      </c>
    </row>
    <row r="49" spans="2:16" x14ac:dyDescent="0.2">
      <c r="C49" s="402" t="s">
        <v>186</v>
      </c>
      <c r="D49" s="403">
        <f>SUM(D42:D48)</f>
        <v>0</v>
      </c>
      <c r="E49" s="403">
        <f t="shared" ref="E49:J49" si="10">SUM(E42:E48)</f>
        <v>0</v>
      </c>
      <c r="F49" s="404">
        <f t="shared" si="10"/>
        <v>0</v>
      </c>
      <c r="G49" s="404">
        <f t="shared" si="10"/>
        <v>0</v>
      </c>
      <c r="H49" s="404">
        <f t="shared" si="10"/>
        <v>0</v>
      </c>
      <c r="I49" s="404">
        <f t="shared" si="10"/>
        <v>0</v>
      </c>
      <c r="J49" s="404">
        <f t="shared" si="10"/>
        <v>0</v>
      </c>
      <c r="L49" s="402">
        <f t="shared" si="9"/>
        <v>0</v>
      </c>
    </row>
    <row r="50" spans="2:16" x14ac:dyDescent="0.2">
      <c r="D50" s="352"/>
      <c r="E50" s="352"/>
    </row>
    <row r="52" spans="2:16" x14ac:dyDescent="0.2">
      <c r="B52" s="295" t="s">
        <v>1344</v>
      </c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282"/>
      <c r="N52" s="282"/>
      <c r="O52" s="282"/>
      <c r="P52" s="282"/>
    </row>
    <row r="53" spans="2:16" x14ac:dyDescent="0.2">
      <c r="B53" s="283"/>
      <c r="C53" s="311"/>
      <c r="D53" s="311"/>
      <c r="E53" s="311"/>
      <c r="F53" s="311"/>
      <c r="G53" s="311"/>
      <c r="H53" s="312"/>
      <c r="I53" s="312"/>
      <c r="J53" s="312"/>
      <c r="K53" s="312"/>
      <c r="L53" s="312"/>
    </row>
    <row r="54" spans="2:16" x14ac:dyDescent="0.2">
      <c r="B54" s="283"/>
      <c r="C54" s="284" t="s">
        <v>1317</v>
      </c>
      <c r="D54" s="313" t="s">
        <v>863</v>
      </c>
      <c r="E54" s="313" t="s">
        <v>859</v>
      </c>
      <c r="F54" s="313" t="s">
        <v>864</v>
      </c>
      <c r="G54" s="313" t="s">
        <v>865</v>
      </c>
      <c r="H54" s="313" t="s">
        <v>866</v>
      </c>
      <c r="I54" s="313" t="s">
        <v>867</v>
      </c>
      <c r="J54" s="313" t="s">
        <v>868</v>
      </c>
      <c r="K54" s="312"/>
      <c r="L54" s="314" t="s">
        <v>1318</v>
      </c>
    </row>
    <row r="55" spans="2:16" x14ac:dyDescent="0.2">
      <c r="B55" s="283"/>
      <c r="C55" s="315" t="s">
        <v>1167</v>
      </c>
      <c r="D55" s="316">
        <f t="shared" ref="D55:J64" si="11">D8-D32</f>
        <v>15021276.803194132</v>
      </c>
      <c r="E55" s="316">
        <f t="shared" si="11"/>
        <v>17905373.110438243</v>
      </c>
      <c r="F55" s="316">
        <f t="shared" si="11"/>
        <v>23214073.462968163</v>
      </c>
      <c r="G55" s="316">
        <f t="shared" si="11"/>
        <v>28890989.808683019</v>
      </c>
      <c r="H55" s="316">
        <f t="shared" si="11"/>
        <v>21178168.394844558</v>
      </c>
      <c r="I55" s="316">
        <f t="shared" si="11"/>
        <v>12640599.539846389</v>
      </c>
      <c r="J55" s="316">
        <f t="shared" si="11"/>
        <v>14154275.478895996</v>
      </c>
      <c r="K55" s="312"/>
      <c r="L55" s="316">
        <f>SUM(F55:J55)</f>
        <v>100078106.68523812</v>
      </c>
    </row>
    <row r="56" spans="2:16" x14ac:dyDescent="0.2">
      <c r="B56" s="283"/>
      <c r="C56" s="315" t="s">
        <v>1120</v>
      </c>
      <c r="D56" s="316">
        <f t="shared" si="11"/>
        <v>122227000.07714602</v>
      </c>
      <c r="E56" s="316">
        <f t="shared" si="11"/>
        <v>131222005.39598086</v>
      </c>
      <c r="F56" s="316">
        <f t="shared" si="11"/>
        <v>112455150.70667547</v>
      </c>
      <c r="G56" s="316">
        <f t="shared" si="11"/>
        <v>105231198.78629476</v>
      </c>
      <c r="H56" s="316">
        <f t="shared" si="11"/>
        <v>107289060.95516248</v>
      </c>
      <c r="I56" s="316">
        <f t="shared" si="11"/>
        <v>105043758.80073416</v>
      </c>
      <c r="J56" s="316">
        <f t="shared" si="11"/>
        <v>108717188.86437644</v>
      </c>
      <c r="K56" s="312"/>
      <c r="L56" s="316">
        <f t="shared" ref="L56:L72" si="12">SUM(F56:J56)</f>
        <v>538736358.11324334</v>
      </c>
    </row>
    <row r="57" spans="2:16" x14ac:dyDescent="0.2">
      <c r="B57" s="283"/>
      <c r="C57" s="315" t="s">
        <v>1121</v>
      </c>
      <c r="D57" s="316">
        <f t="shared" si="11"/>
        <v>120228360.98506558</v>
      </c>
      <c r="E57" s="316">
        <f t="shared" si="11"/>
        <v>116757677.96051303</v>
      </c>
      <c r="F57" s="316">
        <f t="shared" si="11"/>
        <v>117667814.16467375</v>
      </c>
      <c r="G57" s="316">
        <f t="shared" si="11"/>
        <v>123135176.88415787</v>
      </c>
      <c r="H57" s="316">
        <f t="shared" si="11"/>
        <v>133989025.13113263</v>
      </c>
      <c r="I57" s="316">
        <f t="shared" si="11"/>
        <v>153585097.66247681</v>
      </c>
      <c r="J57" s="316">
        <f t="shared" si="11"/>
        <v>145965380.20192596</v>
      </c>
      <c r="K57" s="312"/>
      <c r="L57" s="316">
        <f t="shared" si="12"/>
        <v>674342494.04436707</v>
      </c>
    </row>
    <row r="58" spans="2:16" x14ac:dyDescent="0.2">
      <c r="B58" s="283"/>
      <c r="C58" s="315" t="s">
        <v>1122</v>
      </c>
      <c r="D58" s="316">
        <f t="shared" si="11"/>
        <v>5978019.401200898</v>
      </c>
      <c r="E58" s="316">
        <f t="shared" si="11"/>
        <v>10523000.686903471</v>
      </c>
      <c r="F58" s="316">
        <f t="shared" si="11"/>
        <v>7326224.9292423818</v>
      </c>
      <c r="G58" s="316">
        <f t="shared" si="11"/>
        <v>16723241.135372218</v>
      </c>
      <c r="H58" s="316">
        <f t="shared" si="11"/>
        <v>11196948.796313873</v>
      </c>
      <c r="I58" s="316">
        <f t="shared" si="11"/>
        <v>15787867.196999371</v>
      </c>
      <c r="J58" s="316">
        <f t="shared" si="11"/>
        <v>16063434.973526953</v>
      </c>
      <c r="K58" s="312"/>
      <c r="L58" s="316">
        <f t="shared" si="12"/>
        <v>67097717.031454802</v>
      </c>
    </row>
    <row r="59" spans="2:16" x14ac:dyDescent="0.2">
      <c r="B59" s="283"/>
      <c r="C59" s="315" t="s">
        <v>1125</v>
      </c>
      <c r="D59" s="316">
        <f t="shared" si="11"/>
        <v>21791293.686003562</v>
      </c>
      <c r="E59" s="316">
        <f t="shared" si="11"/>
        <v>9453415.0617913492</v>
      </c>
      <c r="F59" s="316">
        <f t="shared" si="11"/>
        <v>14910004.987245401</v>
      </c>
      <c r="G59" s="316">
        <f t="shared" si="11"/>
        <v>16899990.838428997</v>
      </c>
      <c r="H59" s="316">
        <f t="shared" si="11"/>
        <v>16972935.797339201</v>
      </c>
      <c r="I59" s="316">
        <f t="shared" si="11"/>
        <v>16903095.262829963</v>
      </c>
      <c r="J59" s="316">
        <f t="shared" si="11"/>
        <v>17453799.513252392</v>
      </c>
      <c r="K59" s="312"/>
      <c r="L59" s="316">
        <f t="shared" si="12"/>
        <v>83139826.399095953</v>
      </c>
    </row>
    <row r="60" spans="2:16" x14ac:dyDescent="0.2">
      <c r="B60" s="283"/>
      <c r="C60" s="315" t="s">
        <v>1340</v>
      </c>
      <c r="D60" s="316">
        <f t="shared" si="11"/>
        <v>979948.85871583782</v>
      </c>
      <c r="E60" s="316">
        <f t="shared" si="11"/>
        <v>372001.23200979183</v>
      </c>
      <c r="F60" s="316">
        <f t="shared" si="11"/>
        <v>1647243.2925999502</v>
      </c>
      <c r="G60" s="316">
        <f t="shared" si="11"/>
        <v>1233420.6105197272</v>
      </c>
      <c r="H60" s="316">
        <f t="shared" si="11"/>
        <v>1169925.4843168997</v>
      </c>
      <c r="I60" s="316">
        <f t="shared" si="11"/>
        <v>1083499.1555335773</v>
      </c>
      <c r="J60" s="316">
        <f t="shared" si="11"/>
        <v>1020483.0264984639</v>
      </c>
      <c r="K60" s="312"/>
      <c r="L60" s="316">
        <f t="shared" si="12"/>
        <v>6154571.5694686184</v>
      </c>
    </row>
    <row r="61" spans="2:16" x14ac:dyDescent="0.2">
      <c r="B61" s="283"/>
      <c r="C61" s="315" t="s">
        <v>1341</v>
      </c>
      <c r="D61" s="316">
        <f t="shared" si="11"/>
        <v>9262318.0655979887</v>
      </c>
      <c r="E61" s="316">
        <f t="shared" si="11"/>
        <v>17456520.153464139</v>
      </c>
      <c r="F61" s="316">
        <f t="shared" si="11"/>
        <v>14545522.277840966</v>
      </c>
      <c r="G61" s="316">
        <f t="shared" si="11"/>
        <v>7684390.4842930548</v>
      </c>
      <c r="H61" s="316">
        <f t="shared" si="11"/>
        <v>2673421.7280915948</v>
      </c>
      <c r="I61" s="316">
        <f t="shared" si="11"/>
        <v>2210301.4075799119</v>
      </c>
      <c r="J61" s="316">
        <f t="shared" si="11"/>
        <v>1950559.9610711299</v>
      </c>
      <c r="K61" s="312"/>
      <c r="L61" s="316">
        <f t="shared" si="12"/>
        <v>29064195.858876657</v>
      </c>
    </row>
    <row r="62" spans="2:16" x14ac:dyDescent="0.2">
      <c r="B62" s="283"/>
      <c r="C62" s="315" t="s">
        <v>1188</v>
      </c>
      <c r="D62" s="316">
        <f t="shared" si="11"/>
        <v>662718.51987793157</v>
      </c>
      <c r="E62" s="316">
        <f t="shared" si="11"/>
        <v>8527456.3396589868</v>
      </c>
      <c r="F62" s="316">
        <f t="shared" si="11"/>
        <v>11960643.788565317</v>
      </c>
      <c r="G62" s="316">
        <f t="shared" si="11"/>
        <v>0</v>
      </c>
      <c r="H62" s="316">
        <f t="shared" si="11"/>
        <v>4779185.4618412871</v>
      </c>
      <c r="I62" s="316">
        <f t="shared" si="11"/>
        <v>4030944.8162551583</v>
      </c>
      <c r="J62" s="316">
        <f t="shared" si="11"/>
        <v>4049605.4555109963</v>
      </c>
      <c r="K62" s="312"/>
      <c r="L62" s="316">
        <f t="shared" si="12"/>
        <v>24820379.52217276</v>
      </c>
    </row>
    <row r="63" spans="2:16" x14ac:dyDescent="0.2">
      <c r="B63" s="283"/>
      <c r="C63" s="315" t="s">
        <v>1342</v>
      </c>
      <c r="D63" s="316">
        <f t="shared" si="11"/>
        <v>0</v>
      </c>
      <c r="E63" s="316">
        <f t="shared" si="11"/>
        <v>0</v>
      </c>
      <c r="F63" s="316">
        <f t="shared" si="11"/>
        <v>0</v>
      </c>
      <c r="G63" s="316">
        <f t="shared" si="11"/>
        <v>0</v>
      </c>
      <c r="H63" s="316">
        <f t="shared" si="11"/>
        <v>0</v>
      </c>
      <c r="I63" s="316">
        <f t="shared" si="11"/>
        <v>0</v>
      </c>
      <c r="J63" s="316">
        <f t="shared" si="11"/>
        <v>0</v>
      </c>
      <c r="K63" s="312"/>
      <c r="L63" s="316">
        <f t="shared" si="12"/>
        <v>0</v>
      </c>
    </row>
    <row r="64" spans="2:16" x14ac:dyDescent="0.2">
      <c r="B64" s="283"/>
      <c r="C64" s="315" t="s">
        <v>1311</v>
      </c>
      <c r="D64" s="316">
        <f t="shared" si="11"/>
        <v>1155951.8309478918</v>
      </c>
      <c r="E64" s="316">
        <f t="shared" si="11"/>
        <v>1833461.62274015</v>
      </c>
      <c r="F64" s="316">
        <f t="shared" si="11"/>
        <v>1351768.357864497</v>
      </c>
      <c r="G64" s="316">
        <f t="shared" si="11"/>
        <v>1359613.1004367657</v>
      </c>
      <c r="H64" s="316">
        <f t="shared" si="11"/>
        <v>1365481.5605260821</v>
      </c>
      <c r="I64" s="316">
        <f t="shared" si="11"/>
        <v>1343648.2720850529</v>
      </c>
      <c r="J64" s="316">
        <f t="shared" si="11"/>
        <v>1349868.4851703322</v>
      </c>
      <c r="K64" s="312"/>
      <c r="L64" s="316">
        <f t="shared" si="12"/>
        <v>6770379.7760827299</v>
      </c>
    </row>
    <row r="65" spans="2:16" x14ac:dyDescent="0.2">
      <c r="C65" s="317" t="s">
        <v>1375</v>
      </c>
      <c r="D65" s="317">
        <f>D18-D42</f>
        <v>297306888.22774982</v>
      </c>
      <c r="E65" s="317">
        <f t="shared" ref="E65:J65" si="13">E18-E42</f>
        <v>314050911.56349999</v>
      </c>
      <c r="F65" s="317">
        <f t="shared" si="13"/>
        <v>305078445.96767592</v>
      </c>
      <c r="G65" s="317">
        <f t="shared" si="13"/>
        <v>301158021.64818633</v>
      </c>
      <c r="H65" s="317">
        <f t="shared" si="13"/>
        <v>300614153.30956858</v>
      </c>
      <c r="I65" s="317">
        <f t="shared" si="13"/>
        <v>312628812.11434036</v>
      </c>
      <c r="J65" s="317">
        <f t="shared" si="13"/>
        <v>310724595.96022856</v>
      </c>
      <c r="K65" s="312"/>
      <c r="L65" s="317">
        <f t="shared" si="12"/>
        <v>1530204028.9999995</v>
      </c>
    </row>
    <row r="66" spans="2:16" x14ac:dyDescent="0.2">
      <c r="C66" s="315" t="s">
        <v>1368</v>
      </c>
      <c r="D66" s="316">
        <f t="shared" ref="D66:J72" si="14">D19-D43</f>
        <v>48040979.184374586</v>
      </c>
      <c r="E66" s="316">
        <f t="shared" si="14"/>
        <v>41064345.618076116</v>
      </c>
      <c r="F66" s="316">
        <f t="shared" si="14"/>
        <v>30637169</v>
      </c>
      <c r="G66" s="316">
        <f t="shared" si="14"/>
        <v>16816254</v>
      </c>
      <c r="H66" s="316">
        <f t="shared" si="14"/>
        <v>16519250</v>
      </c>
      <c r="I66" s="316">
        <f t="shared" si="14"/>
        <v>14143911</v>
      </c>
      <c r="J66" s="316">
        <f t="shared" si="14"/>
        <v>13073815</v>
      </c>
      <c r="L66" s="316">
        <f t="shared" si="12"/>
        <v>91190399</v>
      </c>
    </row>
    <row r="67" spans="2:16" x14ac:dyDescent="0.2">
      <c r="C67" s="315" t="s">
        <v>1369</v>
      </c>
      <c r="D67" s="316">
        <f t="shared" si="14"/>
        <v>3218178.5273576067</v>
      </c>
      <c r="E67" s="316">
        <f t="shared" si="14"/>
        <v>3584421.6116097909</v>
      </c>
      <c r="F67" s="316">
        <f t="shared" si="14"/>
        <v>4776208.7855664408</v>
      </c>
      <c r="G67" s="316">
        <f t="shared" si="14"/>
        <v>4672381.64984605</v>
      </c>
      <c r="H67" s="316">
        <f t="shared" si="14"/>
        <v>2888212.8897121856</v>
      </c>
      <c r="I67" s="316">
        <f t="shared" si="14"/>
        <v>3190649.8925723569</v>
      </c>
      <c r="J67" s="316">
        <f t="shared" si="14"/>
        <v>3172546.7823029663</v>
      </c>
      <c r="L67" s="316">
        <f t="shared" si="12"/>
        <v>18700000</v>
      </c>
    </row>
    <row r="68" spans="2:16" x14ac:dyDescent="0.2">
      <c r="C68" s="315" t="s">
        <v>1370</v>
      </c>
      <c r="D68" s="316">
        <f t="shared" si="14"/>
        <v>4001761.1972831311</v>
      </c>
      <c r="E68" s="316">
        <f t="shared" si="14"/>
        <v>4745572.2745256396</v>
      </c>
      <c r="F68" s="316">
        <f t="shared" si="14"/>
        <v>6873358.2388449889</v>
      </c>
      <c r="G68" s="316">
        <f t="shared" si="14"/>
        <v>4120305.9001877513</v>
      </c>
      <c r="H68" s="316">
        <f t="shared" si="14"/>
        <v>4406487.7264820281</v>
      </c>
      <c r="I68" s="316">
        <f t="shared" si="14"/>
        <v>5087840.6996599436</v>
      </c>
      <c r="J68" s="316">
        <f t="shared" si="14"/>
        <v>1612007.4348252784</v>
      </c>
      <c r="L68" s="316">
        <f t="shared" si="12"/>
        <v>22099999.999999993</v>
      </c>
    </row>
    <row r="69" spans="2:16" x14ac:dyDescent="0.2">
      <c r="C69" s="315" t="s">
        <v>1371</v>
      </c>
      <c r="D69" s="316">
        <f t="shared" si="14"/>
        <v>3295862.4991469779</v>
      </c>
      <c r="E69" s="316">
        <f t="shared" si="14"/>
        <v>3725779.083616938</v>
      </c>
      <c r="F69" s="316">
        <f t="shared" si="14"/>
        <v>7400000</v>
      </c>
      <c r="G69" s="316">
        <f t="shared" si="14"/>
        <v>9500000</v>
      </c>
      <c r="H69" s="316">
        <f t="shared" si="14"/>
        <v>7899999.9999999991</v>
      </c>
      <c r="I69" s="316">
        <f t="shared" si="14"/>
        <v>7600000</v>
      </c>
      <c r="J69" s="316">
        <f t="shared" si="14"/>
        <v>5700000</v>
      </c>
      <c r="L69" s="316">
        <f t="shared" si="12"/>
        <v>38100000</v>
      </c>
    </row>
    <row r="70" spans="2:16" x14ac:dyDescent="0.2">
      <c r="C70" s="315" t="s">
        <v>1372</v>
      </c>
      <c r="D70" s="316">
        <f t="shared" si="14"/>
        <v>5118.4216234509922</v>
      </c>
      <c r="E70" s="316">
        <f t="shared" si="14"/>
        <v>0</v>
      </c>
      <c r="F70" s="316">
        <f t="shared" si="14"/>
        <v>0</v>
      </c>
      <c r="G70" s="316">
        <f t="shared" si="14"/>
        <v>0</v>
      </c>
      <c r="H70" s="316">
        <f t="shared" si="14"/>
        <v>0</v>
      </c>
      <c r="I70" s="316">
        <f t="shared" si="14"/>
        <v>0</v>
      </c>
      <c r="J70" s="316">
        <f t="shared" si="14"/>
        <v>0</v>
      </c>
      <c r="L70" s="316">
        <f t="shared" si="12"/>
        <v>0</v>
      </c>
    </row>
    <row r="71" spans="2:16" x14ac:dyDescent="0.2">
      <c r="C71" s="315" t="s">
        <v>1373</v>
      </c>
      <c r="D71" s="316">
        <f t="shared" si="14"/>
        <v>0</v>
      </c>
      <c r="E71" s="316">
        <f t="shared" si="14"/>
        <v>0</v>
      </c>
      <c r="F71" s="316">
        <f t="shared" si="14"/>
        <v>0</v>
      </c>
      <c r="G71" s="316">
        <f t="shared" si="14"/>
        <v>0</v>
      </c>
      <c r="H71" s="316">
        <f t="shared" si="14"/>
        <v>0</v>
      </c>
      <c r="I71" s="316">
        <f t="shared" si="14"/>
        <v>0</v>
      </c>
      <c r="J71" s="316">
        <f t="shared" si="14"/>
        <v>0</v>
      </c>
      <c r="L71" s="316">
        <f t="shared" si="12"/>
        <v>0</v>
      </c>
    </row>
    <row r="72" spans="2:16" x14ac:dyDescent="0.2">
      <c r="C72" s="416" t="s">
        <v>186</v>
      </c>
      <c r="D72" s="317">
        <f t="shared" si="14"/>
        <v>355868788.05753559</v>
      </c>
      <c r="E72" s="317">
        <f t="shared" si="14"/>
        <v>367171030.1513285</v>
      </c>
      <c r="F72" s="317">
        <f t="shared" si="14"/>
        <v>354765181.99208736</v>
      </c>
      <c r="G72" s="317">
        <f t="shared" si="14"/>
        <v>336266963.19822013</v>
      </c>
      <c r="H72" s="317">
        <f t="shared" si="14"/>
        <v>332328103.92576283</v>
      </c>
      <c r="I72" s="317">
        <f t="shared" si="14"/>
        <v>342651213.70657265</v>
      </c>
      <c r="J72" s="317">
        <f t="shared" si="14"/>
        <v>334282965.17735684</v>
      </c>
      <c r="L72" s="317">
        <f t="shared" si="12"/>
        <v>1700294427.9999995</v>
      </c>
    </row>
    <row r="77" spans="2:16" ht="15.75" x14ac:dyDescent="0.25">
      <c r="B77" s="293" t="s">
        <v>1321</v>
      </c>
      <c r="C77" s="294"/>
      <c r="D77" s="294"/>
      <c r="E77" s="294"/>
      <c r="F77" s="294"/>
      <c r="G77" s="294"/>
      <c r="H77" s="294"/>
      <c r="I77" s="294"/>
      <c r="J77" s="294"/>
      <c r="K77" s="294"/>
      <c r="L77" s="294"/>
      <c r="M77" s="294"/>
      <c r="N77" s="294"/>
      <c r="O77" s="294"/>
      <c r="P77" s="294"/>
    </row>
    <row r="79" spans="2:16" x14ac:dyDescent="0.2">
      <c r="B79" s="295" t="s">
        <v>1345</v>
      </c>
      <c r="C79" s="282"/>
      <c r="D79" s="282"/>
      <c r="E79" s="282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</row>
    <row r="80" spans="2:16" x14ac:dyDescent="0.2">
      <c r="F80" s="339"/>
      <c r="G80" s="339"/>
      <c r="H80" s="339"/>
      <c r="I80" s="339"/>
      <c r="J80" s="339"/>
    </row>
    <row r="81" spans="3:14" x14ac:dyDescent="0.2">
      <c r="C81" s="287" t="s">
        <v>1323</v>
      </c>
      <c r="D81" s="348" t="s">
        <v>1324</v>
      </c>
      <c r="E81" s="348" t="s">
        <v>1325</v>
      </c>
      <c r="F81" s="336" t="s">
        <v>1326</v>
      </c>
      <c r="G81" s="336" t="s">
        <v>1327</v>
      </c>
      <c r="H81" s="336" t="s">
        <v>1328</v>
      </c>
      <c r="I81" s="336" t="s">
        <v>1329</v>
      </c>
      <c r="J81" s="336" t="s">
        <v>1330</v>
      </c>
      <c r="L81" s="285" t="s">
        <v>1318</v>
      </c>
      <c r="N81" s="285" t="s">
        <v>1337</v>
      </c>
    </row>
    <row r="82" spans="3:14" x14ac:dyDescent="0.2">
      <c r="C82" s="296" t="s">
        <v>288</v>
      </c>
      <c r="D82" s="348">
        <v>6917263.6577499975</v>
      </c>
      <c r="E82" s="348">
        <v>13554453.1</v>
      </c>
      <c r="F82" s="336">
        <v>10760366</v>
      </c>
      <c r="G82" s="336">
        <v>5651895</v>
      </c>
      <c r="H82" s="336">
        <v>1957860</v>
      </c>
      <c r="I82" s="336">
        <v>1645000</v>
      </c>
      <c r="J82" s="336">
        <v>1445000</v>
      </c>
      <c r="L82" s="287">
        <f>SUM(F82:J82)</f>
        <v>21460121</v>
      </c>
      <c r="N82" s="301"/>
    </row>
    <row r="83" spans="3:14" x14ac:dyDescent="0.2">
      <c r="C83" s="296" t="s">
        <v>1141</v>
      </c>
      <c r="D83" s="348">
        <v>731843.21449999977</v>
      </c>
      <c r="E83" s="348">
        <v>288847.56</v>
      </c>
      <c r="F83" s="336">
        <v>1218584</v>
      </c>
      <c r="G83" s="336">
        <v>907185</v>
      </c>
      <c r="H83" s="336">
        <v>856786</v>
      </c>
      <c r="I83" s="336">
        <v>806386</v>
      </c>
      <c r="J83" s="336">
        <v>755987</v>
      </c>
      <c r="L83" s="287">
        <f t="shared" ref="L83:L95" si="15">SUM(F83:J83)</f>
        <v>4544928</v>
      </c>
      <c r="N83" s="301"/>
    </row>
    <row r="84" spans="3:14" x14ac:dyDescent="0.2">
      <c r="C84" s="296" t="s">
        <v>1120</v>
      </c>
      <c r="D84" s="348">
        <v>91281294.773249954</v>
      </c>
      <c r="E84" s="348">
        <v>101889867.0635</v>
      </c>
      <c r="F84" s="336">
        <v>83191140</v>
      </c>
      <c r="G84" s="336">
        <v>77397900</v>
      </c>
      <c r="H84" s="336">
        <v>78572325</v>
      </c>
      <c r="I84" s="336">
        <v>78178018</v>
      </c>
      <c r="J84" s="336">
        <v>80539097</v>
      </c>
      <c r="L84" s="287">
        <f t="shared" si="15"/>
        <v>397878480</v>
      </c>
      <c r="N84" s="301"/>
    </row>
    <row r="85" spans="3:14" x14ac:dyDescent="0.2">
      <c r="C85" s="296" t="s">
        <v>1311</v>
      </c>
      <c r="D85" s="348">
        <v>863285.36049999972</v>
      </c>
      <c r="E85" s="348">
        <v>1423626.78</v>
      </c>
      <c r="F85" s="336">
        <v>1000000</v>
      </c>
      <c r="G85" s="336">
        <v>1000000</v>
      </c>
      <c r="H85" s="336">
        <v>1000000</v>
      </c>
      <c r="I85" s="336">
        <v>1000000</v>
      </c>
      <c r="J85" s="336">
        <v>1000000</v>
      </c>
      <c r="L85" s="287">
        <f t="shared" si="15"/>
        <v>5000000</v>
      </c>
      <c r="N85" s="301"/>
    </row>
    <row r="86" spans="3:14" x14ac:dyDescent="0.2">
      <c r="C86" s="296" t="s">
        <v>1188</v>
      </c>
      <c r="D86" s="348">
        <v>494929.96250000002</v>
      </c>
      <c r="E86" s="348">
        <v>6621308.5999999996</v>
      </c>
      <c r="F86" s="336">
        <v>8848146</v>
      </c>
      <c r="G86" s="336">
        <v>0</v>
      </c>
      <c r="H86" s="336">
        <v>3500000</v>
      </c>
      <c r="I86" s="336">
        <v>3000000</v>
      </c>
      <c r="J86" s="336">
        <v>3000000</v>
      </c>
      <c r="L86" s="287">
        <f t="shared" si="15"/>
        <v>18348146</v>
      </c>
      <c r="N86" s="301"/>
    </row>
    <row r="87" spans="3:14" x14ac:dyDescent="0.2">
      <c r="C87" s="296" t="s">
        <v>1125</v>
      </c>
      <c r="D87" s="348">
        <v>16274125.20299989</v>
      </c>
      <c r="E87" s="348">
        <v>7340287.1800000006</v>
      </c>
      <c r="F87" s="336">
        <v>11030000</v>
      </c>
      <c r="G87" s="336">
        <v>12430000</v>
      </c>
      <c r="H87" s="336">
        <v>12430000</v>
      </c>
      <c r="I87" s="336">
        <v>12580000</v>
      </c>
      <c r="J87" s="336">
        <v>12930000</v>
      </c>
      <c r="L87" s="287">
        <f t="shared" si="15"/>
        <v>61400000</v>
      </c>
      <c r="N87" s="301"/>
    </row>
    <row r="88" spans="3:14" x14ac:dyDescent="0.2">
      <c r="C88" s="326" t="s">
        <v>1152</v>
      </c>
      <c r="D88" s="327">
        <v>1013583.14</v>
      </c>
      <c r="E88" s="327">
        <v>105000</v>
      </c>
      <c r="F88" s="327">
        <v>180000</v>
      </c>
      <c r="G88" s="327">
        <v>140000</v>
      </c>
      <c r="H88" s="327">
        <v>130000</v>
      </c>
      <c r="I88" s="327">
        <v>90000</v>
      </c>
      <c r="J88" s="327">
        <v>130000</v>
      </c>
      <c r="K88" s="328"/>
      <c r="L88" s="327">
        <f t="shared" si="15"/>
        <v>670000</v>
      </c>
      <c r="M88" s="328"/>
      <c r="N88" s="329" t="s">
        <v>1030</v>
      </c>
    </row>
    <row r="89" spans="3:14" x14ac:dyDescent="0.2">
      <c r="C89" s="296" t="s">
        <v>517</v>
      </c>
      <c r="D89" s="348">
        <v>75272823.043250009</v>
      </c>
      <c r="E89" s="348">
        <v>70200000.020000011</v>
      </c>
      <c r="F89" s="336">
        <v>79390039.967675894</v>
      </c>
      <c r="G89" s="336">
        <v>79655285.648186415</v>
      </c>
      <c r="H89" s="336">
        <v>80461672.309568614</v>
      </c>
      <c r="I89" s="336">
        <v>79957198.11434038</v>
      </c>
      <c r="J89" s="336">
        <v>80535803.960228667</v>
      </c>
      <c r="L89" s="287">
        <f t="shared" si="15"/>
        <v>400000000</v>
      </c>
      <c r="N89" s="301"/>
    </row>
    <row r="90" spans="3:14" x14ac:dyDescent="0.2">
      <c r="C90" s="326" t="s">
        <v>1257</v>
      </c>
      <c r="D90" s="327">
        <v>4770921.3862499967</v>
      </c>
      <c r="E90" s="327">
        <v>3000000</v>
      </c>
      <c r="F90" s="327">
        <v>4750000</v>
      </c>
      <c r="G90" s="327">
        <v>4750000</v>
      </c>
      <c r="H90" s="327">
        <v>4750000</v>
      </c>
      <c r="I90" s="327">
        <v>4750000</v>
      </c>
      <c r="J90" s="327">
        <v>4750000</v>
      </c>
      <c r="K90" s="328"/>
      <c r="L90" s="327">
        <f t="shared" si="15"/>
        <v>23750000</v>
      </c>
      <c r="M90" s="328"/>
      <c r="N90" s="329" t="s">
        <v>1030</v>
      </c>
    </row>
    <row r="91" spans="3:14" x14ac:dyDescent="0.2">
      <c r="C91" s="296" t="s">
        <v>1121</v>
      </c>
      <c r="D91" s="348">
        <v>89788675.597500026</v>
      </c>
      <c r="E91" s="348">
        <v>90658759.940000013</v>
      </c>
      <c r="F91" s="336">
        <v>87047321</v>
      </c>
      <c r="G91" s="336">
        <v>90566336</v>
      </c>
      <c r="H91" s="336">
        <v>98125840</v>
      </c>
      <c r="I91" s="336">
        <v>114304540</v>
      </c>
      <c r="J91" s="336">
        <v>108133038</v>
      </c>
      <c r="L91" s="287">
        <f t="shared" si="15"/>
        <v>498177075</v>
      </c>
      <c r="N91" s="301"/>
    </row>
    <row r="92" spans="3:14" x14ac:dyDescent="0.2">
      <c r="C92" s="296" t="s">
        <v>1167</v>
      </c>
      <c r="D92" s="348">
        <v>11218156.339249995</v>
      </c>
      <c r="E92" s="348">
        <v>13902973.67</v>
      </c>
      <c r="F92" s="336">
        <v>17173115</v>
      </c>
      <c r="G92" s="336">
        <v>21249420</v>
      </c>
      <c r="H92" s="336">
        <v>31018837</v>
      </c>
      <c r="I92" s="336">
        <v>24916837</v>
      </c>
      <c r="J92" s="336">
        <v>25994837</v>
      </c>
      <c r="L92" s="287">
        <f t="shared" si="15"/>
        <v>120353046</v>
      </c>
      <c r="N92" s="301"/>
    </row>
    <row r="93" spans="3:14" x14ac:dyDescent="0.2">
      <c r="C93" s="296" t="s">
        <v>1122</v>
      </c>
      <c r="D93" s="348">
        <v>4464491.076249999</v>
      </c>
      <c r="E93" s="348">
        <v>8170787.6500000004</v>
      </c>
      <c r="F93" s="336">
        <v>5419734</v>
      </c>
      <c r="G93" s="336">
        <v>12300000</v>
      </c>
      <c r="H93" s="336">
        <v>8200000</v>
      </c>
      <c r="I93" s="336">
        <v>11750000</v>
      </c>
      <c r="J93" s="336">
        <v>11900000</v>
      </c>
      <c r="L93" s="287">
        <f t="shared" si="15"/>
        <v>49569734</v>
      </c>
      <c r="N93" s="301"/>
    </row>
    <row r="94" spans="3:14" x14ac:dyDescent="0.2">
      <c r="C94" s="318" t="s">
        <v>1346</v>
      </c>
      <c r="D94" s="302">
        <v>0</v>
      </c>
      <c r="E94" s="302">
        <v>0</v>
      </c>
      <c r="F94" s="319">
        <v>0</v>
      </c>
      <c r="G94" s="319">
        <v>0</v>
      </c>
      <c r="H94" s="319">
        <v>0</v>
      </c>
      <c r="I94" s="319">
        <v>0</v>
      </c>
      <c r="J94" s="319">
        <v>0</v>
      </c>
      <c r="K94" s="320"/>
      <c r="L94" s="319">
        <f t="shared" si="15"/>
        <v>0</v>
      </c>
      <c r="M94" s="321"/>
      <c r="N94" s="325" t="s">
        <v>1347</v>
      </c>
    </row>
    <row r="95" spans="3:14" x14ac:dyDescent="0.2">
      <c r="C95" s="296" t="s">
        <v>1335</v>
      </c>
      <c r="D95" s="348">
        <v>303091392.75399989</v>
      </c>
      <c r="E95" s="348">
        <v>317155911.56349999</v>
      </c>
      <c r="F95" s="336">
        <v>310008445.96767592</v>
      </c>
      <c r="G95" s="336">
        <v>306048021.64818645</v>
      </c>
      <c r="H95" s="336">
        <v>321003320.30956864</v>
      </c>
      <c r="I95" s="336">
        <v>332977979.11434036</v>
      </c>
      <c r="J95" s="336">
        <v>331113762.96022868</v>
      </c>
      <c r="L95" s="289">
        <f t="shared" si="15"/>
        <v>1601151530</v>
      </c>
      <c r="N95" s="301"/>
    </row>
    <row r="96" spans="3:14" x14ac:dyDescent="0.2">
      <c r="C96" s="291" t="s">
        <v>1320</v>
      </c>
      <c r="D96" s="292">
        <f>D95-'Division Lvl'!G423</f>
        <v>0</v>
      </c>
      <c r="E96" s="292">
        <f>E95-'Division Lvl'!H423</f>
        <v>0</v>
      </c>
      <c r="F96" s="292">
        <f>F95-'Division Lvl'!I423</f>
        <v>0</v>
      </c>
      <c r="G96" s="292">
        <f>G95-'Division Lvl'!J423</f>
        <v>0</v>
      </c>
      <c r="H96" s="292">
        <f>H95-'Division Lvl'!K423</f>
        <v>0</v>
      </c>
      <c r="I96" s="292">
        <f>I95-'Division Lvl'!L423</f>
        <v>0</v>
      </c>
      <c r="J96" s="292">
        <f>J95-'Division Lvl'!M423</f>
        <v>0</v>
      </c>
    </row>
    <row r="98" spans="2:16" x14ac:dyDescent="0.2">
      <c r="B98" s="300" t="s">
        <v>1336</v>
      </c>
      <c r="C98" s="283"/>
      <c r="D98" s="297"/>
      <c r="E98" s="297"/>
      <c r="F98" s="283"/>
      <c r="G98" s="283"/>
      <c r="H98" s="283"/>
      <c r="I98" s="283"/>
      <c r="J98" s="283"/>
    </row>
    <row r="99" spans="2:16" x14ac:dyDescent="0.2">
      <c r="B99" s="283"/>
      <c r="C99" s="283"/>
      <c r="D99" s="347" t="s">
        <v>863</v>
      </c>
      <c r="E99" s="347" t="s">
        <v>859</v>
      </c>
      <c r="F99" s="335" t="s">
        <v>864</v>
      </c>
      <c r="G99" s="335" t="s">
        <v>865</v>
      </c>
      <c r="H99" s="335" t="s">
        <v>866</v>
      </c>
      <c r="I99" s="335" t="s">
        <v>867</v>
      </c>
      <c r="J99" s="335" t="s">
        <v>868</v>
      </c>
      <c r="L99" s="285" t="s">
        <v>1318</v>
      </c>
      <c r="N99" s="285" t="s">
        <v>1337</v>
      </c>
      <c r="P99" s="285" t="s">
        <v>1118</v>
      </c>
    </row>
    <row r="100" spans="2:16" x14ac:dyDescent="0.2">
      <c r="B100" s="287"/>
      <c r="C100" s="287"/>
      <c r="D100" s="348"/>
      <c r="E100" s="348"/>
      <c r="F100" s="336"/>
      <c r="G100" s="336"/>
      <c r="H100" s="336"/>
      <c r="I100" s="336"/>
      <c r="J100" s="336"/>
      <c r="L100" s="287">
        <f>SUM(F100:J100)</f>
        <v>0</v>
      </c>
      <c r="N100" s="301"/>
      <c r="P100" s="301"/>
    </row>
    <row r="101" spans="2:16" x14ac:dyDescent="0.2">
      <c r="B101" s="287" t="s">
        <v>825</v>
      </c>
      <c r="C101" s="287" t="s">
        <v>1026</v>
      </c>
      <c r="D101" s="348">
        <f>'Division Lvl'!G231</f>
        <v>0</v>
      </c>
      <c r="E101" s="348">
        <f>'Division Lvl'!H231</f>
        <v>0</v>
      </c>
      <c r="F101" s="336">
        <f>'Division Lvl'!I231</f>
        <v>0</v>
      </c>
      <c r="G101" s="336">
        <f>'Division Lvl'!J231</f>
        <v>0</v>
      </c>
      <c r="H101" s="336">
        <f>'Division Lvl'!K231</f>
        <v>15509167</v>
      </c>
      <c r="I101" s="336">
        <f>'Division Lvl'!L231</f>
        <v>15509167</v>
      </c>
      <c r="J101" s="336">
        <f>'Division Lvl'!M231</f>
        <v>15509167</v>
      </c>
      <c r="L101" s="287">
        <f t="shared" ref="L101" si="16">SUM(F101:J101)</f>
        <v>46527501</v>
      </c>
      <c r="N101" s="324" t="s">
        <v>1092</v>
      </c>
      <c r="P101" s="301" t="str">
        <f>VLOOKUP(B101,'Division Lvl'!$A$2:$AT$420,46,FALSE)</f>
        <v>Sub-transmission lines and cables</v>
      </c>
    </row>
    <row r="102" spans="2:16" x14ac:dyDescent="0.2">
      <c r="B102" s="287" t="s">
        <v>202</v>
      </c>
      <c r="C102" s="287" t="s">
        <v>1029</v>
      </c>
      <c r="D102" s="348">
        <f>'Division Lvl'!G280</f>
        <v>0</v>
      </c>
      <c r="E102" s="348">
        <f>'Division Lvl'!H280</f>
        <v>0</v>
      </c>
      <c r="F102" s="336">
        <f>'Division Lvl'!I280</f>
        <v>0</v>
      </c>
      <c r="G102" s="336">
        <f>'Division Lvl'!J280</f>
        <v>0</v>
      </c>
      <c r="H102" s="336">
        <f>'Division Lvl'!K280</f>
        <v>0</v>
      </c>
      <c r="I102" s="336">
        <f>'Division Lvl'!L280</f>
        <v>0</v>
      </c>
      <c r="J102" s="336">
        <f>'Division Lvl'!M280</f>
        <v>0</v>
      </c>
      <c r="L102" s="287">
        <f>SUM(F102:J102)</f>
        <v>0</v>
      </c>
      <c r="N102" s="324" t="s">
        <v>1338</v>
      </c>
      <c r="P102" s="301" t="str">
        <f>VLOOKUP(B102,'Division Lvl'!$A$2:$AT$420,46,FALSE)</f>
        <v>Sub-transmission lines and cables</v>
      </c>
    </row>
    <row r="103" spans="2:16" x14ac:dyDescent="0.2">
      <c r="D103" s="352"/>
      <c r="E103" s="352"/>
      <c r="F103" s="339"/>
      <c r="G103" s="339"/>
      <c r="H103" s="339"/>
      <c r="I103" s="339"/>
      <c r="J103" s="339"/>
    </row>
    <row r="104" spans="2:16" x14ac:dyDescent="0.2">
      <c r="C104" s="323" t="s">
        <v>1348</v>
      </c>
      <c r="D104" s="349">
        <f t="shared" ref="D104:J104" si="17">D95-D88-D90-D101-D102</f>
        <v>297306888.22774988</v>
      </c>
      <c r="E104" s="349">
        <f t="shared" si="17"/>
        <v>314050911.56349999</v>
      </c>
      <c r="F104" s="337">
        <f>F95-F88-F90-F101-F102</f>
        <v>305078445.96767592</v>
      </c>
      <c r="G104" s="337">
        <f t="shared" si="17"/>
        <v>301158021.64818645</v>
      </c>
      <c r="H104" s="337">
        <f t="shared" si="17"/>
        <v>300614153.30956864</v>
      </c>
      <c r="I104" s="337">
        <f t="shared" si="17"/>
        <v>312628812.11434036</v>
      </c>
      <c r="J104" s="337">
        <f t="shared" si="17"/>
        <v>310724595.96022868</v>
      </c>
      <c r="L104" s="289">
        <f t="shared" ref="L104" si="18">SUM(F104:J104)</f>
        <v>1530204029</v>
      </c>
    </row>
    <row r="105" spans="2:16" x14ac:dyDescent="0.2">
      <c r="C105" s="291" t="s">
        <v>1320</v>
      </c>
      <c r="D105" s="330">
        <f>D104-'RIN Cat Summary'!D13</f>
        <v>0</v>
      </c>
      <c r="E105" s="330">
        <f>E104-'RIN Cat Summary'!E13</f>
        <v>0</v>
      </c>
      <c r="F105" s="330">
        <f>F104-'RIN Cat Summary'!F13</f>
        <v>0</v>
      </c>
      <c r="G105" s="330">
        <f>G104-'RIN Cat Summary'!G13</f>
        <v>0</v>
      </c>
      <c r="H105" s="330">
        <f>H104-'RIN Cat Summary'!H13</f>
        <v>0</v>
      </c>
      <c r="I105" s="330">
        <f>I104-'RIN Cat Summary'!I13</f>
        <v>0</v>
      </c>
      <c r="J105" s="330">
        <f>J104-'RIN Cat Summary'!J13</f>
        <v>0</v>
      </c>
      <c r="L105" s="330">
        <f>L104-'RIN Cat Summary'!P13</f>
        <v>0</v>
      </c>
    </row>
    <row r="106" spans="2:16" x14ac:dyDescent="0.2">
      <c r="D106" s="322"/>
      <c r="E106" s="322"/>
    </row>
    <row r="107" spans="2:16" x14ac:dyDescent="0.2">
      <c r="D107" s="322"/>
      <c r="E107" s="322"/>
    </row>
    <row r="108" spans="2:16" x14ac:dyDescent="0.2">
      <c r="B108" s="295" t="s">
        <v>1349</v>
      </c>
      <c r="C108" s="282"/>
      <c r="D108" s="308"/>
      <c r="E108" s="308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</row>
    <row r="109" spans="2:16" x14ac:dyDescent="0.2">
      <c r="D109" s="322"/>
      <c r="E109" s="322"/>
    </row>
    <row r="110" spans="2:16" x14ac:dyDescent="0.2">
      <c r="D110" s="358" t="s">
        <v>863</v>
      </c>
      <c r="E110" s="358" t="s">
        <v>859</v>
      </c>
      <c r="F110" s="359" t="s">
        <v>864</v>
      </c>
      <c r="G110" s="359" t="s">
        <v>865</v>
      </c>
      <c r="H110" s="359" t="s">
        <v>866</v>
      </c>
      <c r="I110" s="359" t="s">
        <v>867</v>
      </c>
      <c r="J110" s="359" t="s">
        <v>868</v>
      </c>
      <c r="L110" s="285" t="s">
        <v>1318</v>
      </c>
    </row>
    <row r="111" spans="2:16" x14ac:dyDescent="0.2">
      <c r="C111" s="309" t="s">
        <v>1167</v>
      </c>
      <c r="D111" s="348">
        <f>D92-D101-D102</f>
        <v>11218156.339249995</v>
      </c>
      <c r="E111" s="348">
        <f t="shared" ref="E111:J111" si="19">E92-E101-E102</f>
        <v>13902973.67</v>
      </c>
      <c r="F111" s="336">
        <f t="shared" si="19"/>
        <v>17173115</v>
      </c>
      <c r="G111" s="336">
        <f t="shared" si="19"/>
        <v>21249420</v>
      </c>
      <c r="H111" s="336">
        <f t="shared" si="19"/>
        <v>15509670</v>
      </c>
      <c r="I111" s="336">
        <f t="shared" si="19"/>
        <v>9407670</v>
      </c>
      <c r="J111" s="336">
        <f t="shared" si="19"/>
        <v>10485670</v>
      </c>
      <c r="L111" s="287">
        <f>SUM(F111:J111)</f>
        <v>73825545</v>
      </c>
    </row>
    <row r="112" spans="2:16" x14ac:dyDescent="0.2">
      <c r="C112" s="309" t="s">
        <v>1120</v>
      </c>
      <c r="D112" s="348">
        <f>D84</f>
        <v>91281294.773249954</v>
      </c>
      <c r="E112" s="348">
        <f t="shared" ref="E112:J112" si="20">E84</f>
        <v>101889867.0635</v>
      </c>
      <c r="F112" s="336">
        <f t="shared" si="20"/>
        <v>83191140</v>
      </c>
      <c r="G112" s="336">
        <f t="shared" si="20"/>
        <v>77397900</v>
      </c>
      <c r="H112" s="336">
        <f t="shared" si="20"/>
        <v>78572325</v>
      </c>
      <c r="I112" s="336">
        <f t="shared" si="20"/>
        <v>78178018</v>
      </c>
      <c r="J112" s="336">
        <f t="shared" si="20"/>
        <v>80539097</v>
      </c>
      <c r="L112" s="287">
        <f t="shared" ref="L112:L122" si="21">SUM(F112:J112)</f>
        <v>397878480</v>
      </c>
    </row>
    <row r="113" spans="3:12" x14ac:dyDescent="0.2">
      <c r="C113" s="309" t="s">
        <v>1121</v>
      </c>
      <c r="D113" s="348">
        <f>D91</f>
        <v>89788675.597500026</v>
      </c>
      <c r="E113" s="348">
        <f t="shared" ref="E113:J113" si="22">E91</f>
        <v>90658759.940000013</v>
      </c>
      <c r="F113" s="336">
        <f t="shared" si="22"/>
        <v>87047321</v>
      </c>
      <c r="G113" s="336">
        <f t="shared" si="22"/>
        <v>90566336</v>
      </c>
      <c r="H113" s="336">
        <f t="shared" si="22"/>
        <v>98125840</v>
      </c>
      <c r="I113" s="336">
        <f t="shared" si="22"/>
        <v>114304540</v>
      </c>
      <c r="J113" s="336">
        <f t="shared" si="22"/>
        <v>108133038</v>
      </c>
      <c r="L113" s="287">
        <f t="shared" si="21"/>
        <v>498177075</v>
      </c>
    </row>
    <row r="114" spans="3:12" x14ac:dyDescent="0.2">
      <c r="C114" s="309" t="s">
        <v>1122</v>
      </c>
      <c r="D114" s="348">
        <f>D93</f>
        <v>4464491.076249999</v>
      </c>
      <c r="E114" s="348">
        <f t="shared" ref="E114:J114" si="23">E93</f>
        <v>8170787.6500000004</v>
      </c>
      <c r="F114" s="336">
        <f t="shared" si="23"/>
        <v>5419734</v>
      </c>
      <c r="G114" s="336">
        <f t="shared" si="23"/>
        <v>12300000</v>
      </c>
      <c r="H114" s="336">
        <f t="shared" si="23"/>
        <v>8200000</v>
      </c>
      <c r="I114" s="336">
        <f t="shared" si="23"/>
        <v>11750000</v>
      </c>
      <c r="J114" s="336">
        <f t="shared" si="23"/>
        <v>11900000</v>
      </c>
      <c r="L114" s="287">
        <f t="shared" si="21"/>
        <v>49569734</v>
      </c>
    </row>
    <row r="115" spans="3:12" x14ac:dyDescent="0.2">
      <c r="C115" s="309" t="s">
        <v>1125</v>
      </c>
      <c r="D115" s="348">
        <f>D87</f>
        <v>16274125.20299989</v>
      </c>
      <c r="E115" s="348">
        <f t="shared" ref="E115:J115" si="24">E87</f>
        <v>7340287.1800000006</v>
      </c>
      <c r="F115" s="336">
        <f t="shared" si="24"/>
        <v>11030000</v>
      </c>
      <c r="G115" s="336">
        <f t="shared" si="24"/>
        <v>12430000</v>
      </c>
      <c r="H115" s="336">
        <f t="shared" si="24"/>
        <v>12430000</v>
      </c>
      <c r="I115" s="336">
        <f t="shared" si="24"/>
        <v>12580000</v>
      </c>
      <c r="J115" s="336">
        <f t="shared" si="24"/>
        <v>12930000</v>
      </c>
      <c r="L115" s="287">
        <f t="shared" si="21"/>
        <v>61400000</v>
      </c>
    </row>
    <row r="116" spans="3:12" x14ac:dyDescent="0.2">
      <c r="C116" s="309" t="s">
        <v>1340</v>
      </c>
      <c r="D116" s="348">
        <f>D83</f>
        <v>731843.21449999977</v>
      </c>
      <c r="E116" s="348">
        <f t="shared" ref="E116:J116" si="25">E83</f>
        <v>288847.56</v>
      </c>
      <c r="F116" s="336">
        <f t="shared" si="25"/>
        <v>1218584</v>
      </c>
      <c r="G116" s="336">
        <f t="shared" si="25"/>
        <v>907185</v>
      </c>
      <c r="H116" s="336">
        <f t="shared" si="25"/>
        <v>856786</v>
      </c>
      <c r="I116" s="336">
        <f t="shared" si="25"/>
        <v>806386</v>
      </c>
      <c r="J116" s="336">
        <f t="shared" si="25"/>
        <v>755987</v>
      </c>
      <c r="L116" s="287">
        <f t="shared" si="21"/>
        <v>4544928</v>
      </c>
    </row>
    <row r="117" spans="3:12" x14ac:dyDescent="0.2">
      <c r="C117" s="309" t="s">
        <v>1341</v>
      </c>
      <c r="D117" s="348">
        <f>D82</f>
        <v>6917263.6577499975</v>
      </c>
      <c r="E117" s="348">
        <f t="shared" ref="E117:J117" si="26">E82</f>
        <v>13554453.1</v>
      </c>
      <c r="F117" s="336">
        <f t="shared" si="26"/>
        <v>10760366</v>
      </c>
      <c r="G117" s="336">
        <f t="shared" si="26"/>
        <v>5651895</v>
      </c>
      <c r="H117" s="336">
        <f t="shared" si="26"/>
        <v>1957860</v>
      </c>
      <c r="I117" s="336">
        <f t="shared" si="26"/>
        <v>1645000</v>
      </c>
      <c r="J117" s="336">
        <f t="shared" si="26"/>
        <v>1445000</v>
      </c>
      <c r="L117" s="287">
        <f t="shared" si="21"/>
        <v>21460121</v>
      </c>
    </row>
    <row r="118" spans="3:12" x14ac:dyDescent="0.2">
      <c r="C118" s="309" t="s">
        <v>1188</v>
      </c>
      <c r="D118" s="348">
        <f>D86</f>
        <v>494929.96250000002</v>
      </c>
      <c r="E118" s="348">
        <f t="shared" ref="E118:J118" si="27">E86</f>
        <v>6621308.5999999996</v>
      </c>
      <c r="F118" s="336">
        <f t="shared" si="27"/>
        <v>8848146</v>
      </c>
      <c r="G118" s="336">
        <f t="shared" si="27"/>
        <v>0</v>
      </c>
      <c r="H118" s="336">
        <f t="shared" si="27"/>
        <v>3500000</v>
      </c>
      <c r="I118" s="336">
        <f t="shared" si="27"/>
        <v>3000000</v>
      </c>
      <c r="J118" s="336">
        <f t="shared" si="27"/>
        <v>3000000</v>
      </c>
      <c r="L118" s="287">
        <f t="shared" si="21"/>
        <v>18348146</v>
      </c>
    </row>
    <row r="119" spans="3:12" x14ac:dyDescent="0.2">
      <c r="C119" s="309" t="s">
        <v>1342</v>
      </c>
      <c r="D119" s="348">
        <v>0</v>
      </c>
      <c r="E119" s="348">
        <v>0</v>
      </c>
      <c r="F119" s="336">
        <v>0</v>
      </c>
      <c r="G119" s="336">
        <v>0</v>
      </c>
      <c r="H119" s="336">
        <v>0</v>
      </c>
      <c r="I119" s="336">
        <v>0</v>
      </c>
      <c r="J119" s="336">
        <v>0</v>
      </c>
      <c r="L119" s="287">
        <f t="shared" si="21"/>
        <v>0</v>
      </c>
    </row>
    <row r="120" spans="3:12" x14ac:dyDescent="0.2">
      <c r="C120" s="309" t="s">
        <v>1311</v>
      </c>
      <c r="D120" s="348">
        <f>D85</f>
        <v>863285.36049999972</v>
      </c>
      <c r="E120" s="348">
        <f t="shared" ref="E120:J120" si="28">E85</f>
        <v>1423626.78</v>
      </c>
      <c r="F120" s="336">
        <f t="shared" si="28"/>
        <v>1000000</v>
      </c>
      <c r="G120" s="336">
        <f t="shared" si="28"/>
        <v>1000000</v>
      </c>
      <c r="H120" s="336">
        <f t="shared" si="28"/>
        <v>1000000</v>
      </c>
      <c r="I120" s="336">
        <f t="shared" si="28"/>
        <v>1000000</v>
      </c>
      <c r="J120" s="336">
        <f t="shared" si="28"/>
        <v>1000000</v>
      </c>
      <c r="L120" s="287">
        <f t="shared" si="21"/>
        <v>5000000</v>
      </c>
    </row>
    <row r="121" spans="3:12" x14ac:dyDescent="0.2">
      <c r="C121" s="309" t="s">
        <v>517</v>
      </c>
      <c r="D121" s="348">
        <f>D89</f>
        <v>75272823.043250009</v>
      </c>
      <c r="E121" s="348">
        <f t="shared" ref="E121:J121" si="29">E89</f>
        <v>70200000.020000011</v>
      </c>
      <c r="F121" s="336">
        <f t="shared" si="29"/>
        <v>79390039.967675894</v>
      </c>
      <c r="G121" s="336">
        <f t="shared" si="29"/>
        <v>79655285.648186415</v>
      </c>
      <c r="H121" s="336">
        <f t="shared" si="29"/>
        <v>80461672.309568614</v>
      </c>
      <c r="I121" s="336">
        <f t="shared" si="29"/>
        <v>79957198.11434038</v>
      </c>
      <c r="J121" s="336">
        <f t="shared" si="29"/>
        <v>80535803.960228667</v>
      </c>
      <c r="L121" s="287">
        <f t="shared" si="21"/>
        <v>400000000</v>
      </c>
    </row>
    <row r="122" spans="3:12" x14ac:dyDescent="0.2">
      <c r="C122" s="289" t="s">
        <v>170</v>
      </c>
      <c r="D122" s="349">
        <f>SUM(D111:D121)</f>
        <v>297306888.22774988</v>
      </c>
      <c r="E122" s="349">
        <f t="shared" ref="E122:J122" si="30">SUM(E111:E121)</f>
        <v>314050911.56350005</v>
      </c>
      <c r="F122" s="337">
        <f t="shared" si="30"/>
        <v>305078445.96767592</v>
      </c>
      <c r="G122" s="337">
        <f t="shared" si="30"/>
        <v>301158021.64818645</v>
      </c>
      <c r="H122" s="337">
        <f t="shared" si="30"/>
        <v>300614153.30956864</v>
      </c>
      <c r="I122" s="337">
        <f t="shared" si="30"/>
        <v>312628812.11434036</v>
      </c>
      <c r="J122" s="337">
        <f t="shared" si="30"/>
        <v>310724595.96022868</v>
      </c>
      <c r="L122" s="289">
        <f t="shared" si="21"/>
        <v>1530204029</v>
      </c>
    </row>
    <row r="123" spans="3:12" x14ac:dyDescent="0.2">
      <c r="C123" s="291" t="s">
        <v>1320</v>
      </c>
      <c r="D123" s="292">
        <f>D122-D104</f>
        <v>0</v>
      </c>
      <c r="E123" s="292">
        <f t="shared" ref="E123:J123" si="31">E122-E104</f>
        <v>0</v>
      </c>
      <c r="F123" s="292">
        <f>F122-F104</f>
        <v>0</v>
      </c>
      <c r="G123" s="292">
        <f t="shared" si="31"/>
        <v>0</v>
      </c>
      <c r="H123" s="292">
        <f t="shared" si="31"/>
        <v>0</v>
      </c>
      <c r="I123" s="292">
        <f>I122-I104</f>
        <v>0</v>
      </c>
      <c r="J123" s="292">
        <f t="shared" si="31"/>
        <v>0</v>
      </c>
      <c r="L123" s="292">
        <f>L122-L104</f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-0.249977111117893"/>
  </sheetPr>
  <dimension ref="B3:L56"/>
  <sheetViews>
    <sheetView zoomScale="80" zoomScaleNormal="80" workbookViewId="0">
      <selection activeCell="N31" sqref="N31"/>
    </sheetView>
  </sheetViews>
  <sheetFormatPr defaultRowHeight="12.75" x14ac:dyDescent="0.2"/>
  <cols>
    <col min="1" max="2" width="9.140625" style="110"/>
    <col min="3" max="3" width="47" style="110" customWidth="1"/>
    <col min="4" max="10" width="13.28515625" style="110" customWidth="1"/>
    <col min="11" max="11" width="3.7109375" style="110" customWidth="1"/>
    <col min="12" max="12" width="13.42578125" style="110" customWidth="1"/>
    <col min="13" max="16384" width="9.140625" style="110"/>
  </cols>
  <sheetData>
    <row r="3" spans="2:12" ht="15.75" x14ac:dyDescent="0.25">
      <c r="B3" s="278" t="s">
        <v>1118</v>
      </c>
      <c r="C3" s="279"/>
      <c r="D3" s="279"/>
      <c r="E3" s="279"/>
      <c r="F3" s="279"/>
      <c r="G3" s="279"/>
      <c r="H3" s="279"/>
      <c r="I3" s="279"/>
      <c r="J3" s="279"/>
      <c r="K3" s="279"/>
      <c r="L3" s="279"/>
    </row>
    <row r="4" spans="2:12" x14ac:dyDescent="0.2"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</row>
    <row r="5" spans="2:12" x14ac:dyDescent="0.2">
      <c r="B5" s="295" t="s">
        <v>1339</v>
      </c>
      <c r="C5" s="282"/>
      <c r="D5" s="308"/>
      <c r="E5" s="308"/>
      <c r="F5" s="282"/>
      <c r="G5" s="282"/>
      <c r="H5" s="282"/>
      <c r="I5" s="282"/>
      <c r="J5" s="282"/>
      <c r="K5" s="282"/>
      <c r="L5" s="282"/>
    </row>
    <row r="6" spans="2:12" x14ac:dyDescent="0.2">
      <c r="B6" s="283"/>
      <c r="C6" s="283"/>
      <c r="D6" s="283"/>
      <c r="E6" s="283"/>
      <c r="F6" s="283"/>
      <c r="G6" s="283"/>
      <c r="H6" s="280"/>
      <c r="I6" s="280"/>
      <c r="J6" s="280"/>
      <c r="K6" s="280"/>
      <c r="L6" s="280"/>
    </row>
    <row r="7" spans="2:12" x14ac:dyDescent="0.2">
      <c r="B7" s="283"/>
      <c r="C7" s="284" t="s">
        <v>1317</v>
      </c>
      <c r="D7" s="358" t="s">
        <v>863</v>
      </c>
      <c r="E7" s="358" t="s">
        <v>859</v>
      </c>
      <c r="F7" s="359" t="s">
        <v>864</v>
      </c>
      <c r="G7" s="359" t="s">
        <v>865</v>
      </c>
      <c r="H7" s="359" t="s">
        <v>866</v>
      </c>
      <c r="I7" s="359" t="s">
        <v>867</v>
      </c>
      <c r="J7" s="359" t="s">
        <v>868</v>
      </c>
      <c r="K7" s="280"/>
      <c r="L7" s="285" t="s">
        <v>1318</v>
      </c>
    </row>
    <row r="8" spans="2:12" x14ac:dyDescent="0.2">
      <c r="B8" s="283"/>
      <c r="C8" s="309" t="s">
        <v>1167</v>
      </c>
      <c r="D8" s="348">
        <f>'RAB Cat Summary'!D8</f>
        <v>15021276.803194132</v>
      </c>
      <c r="E8" s="348">
        <f>'RAB Cat Summary'!E8</f>
        <v>17905373.110438243</v>
      </c>
      <c r="F8" s="336">
        <f>'RAB Cat Summary'!F8</f>
        <v>23214073.462968163</v>
      </c>
      <c r="G8" s="336">
        <f>'RAB Cat Summary'!G8</f>
        <v>28890989.808683019</v>
      </c>
      <c r="H8" s="336">
        <f>'RAB Cat Summary'!H8</f>
        <v>21178168.394844558</v>
      </c>
      <c r="I8" s="336">
        <f>'RAB Cat Summary'!I8</f>
        <v>12640599.539846389</v>
      </c>
      <c r="J8" s="336">
        <f>'RAB Cat Summary'!J8</f>
        <v>14154275.478895996</v>
      </c>
      <c r="K8" s="280"/>
      <c r="L8" s="287">
        <f>SUM(F8:J8)</f>
        <v>100078106.68523812</v>
      </c>
    </row>
    <row r="9" spans="2:12" x14ac:dyDescent="0.2">
      <c r="B9" s="283"/>
      <c r="C9" s="309" t="s">
        <v>1120</v>
      </c>
      <c r="D9" s="348">
        <f>'RAB Cat Summary'!D9</f>
        <v>122227000.07714602</v>
      </c>
      <c r="E9" s="348">
        <f>'RAB Cat Summary'!E9</f>
        <v>131222005.39598086</v>
      </c>
      <c r="F9" s="336">
        <f>'RAB Cat Summary'!F9</f>
        <v>112455150.70667547</v>
      </c>
      <c r="G9" s="336">
        <f>'RAB Cat Summary'!G9</f>
        <v>105231198.78629476</v>
      </c>
      <c r="H9" s="336">
        <f>'RAB Cat Summary'!H9</f>
        <v>107289060.95516248</v>
      </c>
      <c r="I9" s="336">
        <f>'RAB Cat Summary'!I9</f>
        <v>105043758.80073416</v>
      </c>
      <c r="J9" s="336">
        <f>'RAB Cat Summary'!J9</f>
        <v>108717188.86437644</v>
      </c>
      <c r="K9" s="280"/>
      <c r="L9" s="287">
        <f t="shared" ref="L9:L25" si="0">SUM(F9:J9)</f>
        <v>538736358.11324334</v>
      </c>
    </row>
    <row r="10" spans="2:12" x14ac:dyDescent="0.2">
      <c r="B10" s="283"/>
      <c r="C10" s="309" t="s">
        <v>1121</v>
      </c>
      <c r="D10" s="348">
        <f>'RAB Cat Summary'!D10</f>
        <v>120228360.98506558</v>
      </c>
      <c r="E10" s="348">
        <f>'RAB Cat Summary'!E10</f>
        <v>116757677.96051303</v>
      </c>
      <c r="F10" s="336">
        <f>'RAB Cat Summary'!F10</f>
        <v>117667814.16467375</v>
      </c>
      <c r="G10" s="336">
        <f>'RAB Cat Summary'!G10</f>
        <v>123135176.88415787</v>
      </c>
      <c r="H10" s="336">
        <f>'RAB Cat Summary'!H10</f>
        <v>133989025.13113263</v>
      </c>
      <c r="I10" s="336">
        <f>'RAB Cat Summary'!I10</f>
        <v>153585097.66247681</v>
      </c>
      <c r="J10" s="336">
        <f>'RAB Cat Summary'!J10</f>
        <v>145965380.20192596</v>
      </c>
      <c r="K10" s="280"/>
      <c r="L10" s="287">
        <f t="shared" si="0"/>
        <v>674342494.04436707</v>
      </c>
    </row>
    <row r="11" spans="2:12" x14ac:dyDescent="0.2">
      <c r="B11" s="283"/>
      <c r="C11" s="309" t="s">
        <v>1122</v>
      </c>
      <c r="D11" s="348">
        <f>'RAB Cat Summary'!D11</f>
        <v>5978019.401200898</v>
      </c>
      <c r="E11" s="348">
        <f>'RAB Cat Summary'!E11</f>
        <v>10523000.686903471</v>
      </c>
      <c r="F11" s="336">
        <f>'RAB Cat Summary'!F11</f>
        <v>7326224.9292423818</v>
      </c>
      <c r="G11" s="336">
        <f>'RAB Cat Summary'!G11</f>
        <v>16723241.135372218</v>
      </c>
      <c r="H11" s="336">
        <f>'RAB Cat Summary'!H11</f>
        <v>11196948.796313873</v>
      </c>
      <c r="I11" s="336">
        <f>'RAB Cat Summary'!I11</f>
        <v>15787867.196999371</v>
      </c>
      <c r="J11" s="336">
        <f>'RAB Cat Summary'!J11</f>
        <v>16063434.973526953</v>
      </c>
      <c r="K11" s="280"/>
      <c r="L11" s="287">
        <f t="shared" si="0"/>
        <v>67097717.031454802</v>
      </c>
    </row>
    <row r="12" spans="2:12" x14ac:dyDescent="0.2">
      <c r="B12" s="283"/>
      <c r="C12" s="309" t="s">
        <v>1125</v>
      </c>
      <c r="D12" s="348">
        <f>'RAB Cat Summary'!D12</f>
        <v>21791293.686003562</v>
      </c>
      <c r="E12" s="348">
        <f>'RAB Cat Summary'!E12</f>
        <v>9453415.0617913492</v>
      </c>
      <c r="F12" s="336">
        <f>'RAB Cat Summary'!F12</f>
        <v>14910004.987245401</v>
      </c>
      <c r="G12" s="336">
        <f>'RAB Cat Summary'!G12</f>
        <v>16899990.838428997</v>
      </c>
      <c r="H12" s="336">
        <f>'RAB Cat Summary'!H12</f>
        <v>16972935.797339201</v>
      </c>
      <c r="I12" s="336">
        <f>'RAB Cat Summary'!I12</f>
        <v>16903095.262829963</v>
      </c>
      <c r="J12" s="336">
        <f>'RAB Cat Summary'!J12</f>
        <v>17453799.513252392</v>
      </c>
      <c r="K12" s="280"/>
      <c r="L12" s="287">
        <f t="shared" si="0"/>
        <v>83139826.399095953</v>
      </c>
    </row>
    <row r="13" spans="2:12" x14ac:dyDescent="0.2">
      <c r="B13" s="283"/>
      <c r="C13" s="309" t="s">
        <v>1340</v>
      </c>
      <c r="D13" s="348">
        <f>'RAB Cat Summary'!D13</f>
        <v>979948.85871583782</v>
      </c>
      <c r="E13" s="348">
        <f>'RAB Cat Summary'!E13</f>
        <v>372001.23200979183</v>
      </c>
      <c r="F13" s="336">
        <f>'RAB Cat Summary'!F13</f>
        <v>1647243.2925999502</v>
      </c>
      <c r="G13" s="336">
        <f>'RAB Cat Summary'!G13</f>
        <v>1233420.6105197272</v>
      </c>
      <c r="H13" s="336">
        <f>'RAB Cat Summary'!H13</f>
        <v>1169925.4843168997</v>
      </c>
      <c r="I13" s="336">
        <f>'RAB Cat Summary'!I13</f>
        <v>1083499.1555335773</v>
      </c>
      <c r="J13" s="336">
        <f>'RAB Cat Summary'!J13</f>
        <v>1020483.0264984639</v>
      </c>
      <c r="K13" s="280"/>
      <c r="L13" s="287">
        <f t="shared" si="0"/>
        <v>6154571.5694686184</v>
      </c>
    </row>
    <row r="14" spans="2:12" x14ac:dyDescent="0.2">
      <c r="B14" s="283"/>
      <c r="C14" s="309" t="s">
        <v>1341</v>
      </c>
      <c r="D14" s="348">
        <f>'RAB Cat Summary'!D14</f>
        <v>9262318.0655979887</v>
      </c>
      <c r="E14" s="348">
        <f>'RAB Cat Summary'!E14</f>
        <v>17456520.153464139</v>
      </c>
      <c r="F14" s="336">
        <f>'RAB Cat Summary'!F14</f>
        <v>14545522.277840966</v>
      </c>
      <c r="G14" s="336">
        <f>'RAB Cat Summary'!G14</f>
        <v>7684390.4842930548</v>
      </c>
      <c r="H14" s="336">
        <f>'RAB Cat Summary'!H14</f>
        <v>2673421.7280915948</v>
      </c>
      <c r="I14" s="336">
        <f>'RAB Cat Summary'!I14</f>
        <v>2210301.4075799119</v>
      </c>
      <c r="J14" s="336">
        <f>'RAB Cat Summary'!J14</f>
        <v>1950559.9610711299</v>
      </c>
      <c r="K14" s="280"/>
      <c r="L14" s="287">
        <f t="shared" si="0"/>
        <v>29064195.858876657</v>
      </c>
    </row>
    <row r="15" spans="2:12" x14ac:dyDescent="0.2">
      <c r="B15" s="283"/>
      <c r="C15" s="309" t="s">
        <v>1188</v>
      </c>
      <c r="D15" s="348">
        <f>'RAB Cat Summary'!D15</f>
        <v>662718.51987793157</v>
      </c>
      <c r="E15" s="348">
        <f>'RAB Cat Summary'!E15</f>
        <v>8527456.3396589868</v>
      </c>
      <c r="F15" s="336">
        <f>'RAB Cat Summary'!F15</f>
        <v>11960643.788565317</v>
      </c>
      <c r="G15" s="336">
        <f>'RAB Cat Summary'!G15</f>
        <v>0</v>
      </c>
      <c r="H15" s="336">
        <f>'RAB Cat Summary'!H15</f>
        <v>4779185.4618412871</v>
      </c>
      <c r="I15" s="336">
        <f>'RAB Cat Summary'!I15</f>
        <v>4030944.8162551583</v>
      </c>
      <c r="J15" s="336">
        <f>'RAB Cat Summary'!J15</f>
        <v>4049605.4555109963</v>
      </c>
      <c r="K15" s="280"/>
      <c r="L15" s="287">
        <f t="shared" si="0"/>
        <v>24820379.52217276</v>
      </c>
    </row>
    <row r="16" spans="2:12" x14ac:dyDescent="0.2">
      <c r="B16" s="283"/>
      <c r="C16" s="309" t="s">
        <v>1342</v>
      </c>
      <c r="D16" s="348">
        <f>'RAB Cat Summary'!D16</f>
        <v>0</v>
      </c>
      <c r="E16" s="348">
        <f>'RAB Cat Summary'!E16</f>
        <v>0</v>
      </c>
      <c r="F16" s="336">
        <f>'RAB Cat Summary'!F16</f>
        <v>0</v>
      </c>
      <c r="G16" s="336">
        <f>'RAB Cat Summary'!G16</f>
        <v>0</v>
      </c>
      <c r="H16" s="336">
        <f>'RAB Cat Summary'!H16</f>
        <v>0</v>
      </c>
      <c r="I16" s="336">
        <f>'RAB Cat Summary'!I16</f>
        <v>0</v>
      </c>
      <c r="J16" s="336">
        <f>'RAB Cat Summary'!J16</f>
        <v>0</v>
      </c>
      <c r="K16" s="280"/>
      <c r="L16" s="287">
        <f t="shared" si="0"/>
        <v>0</v>
      </c>
    </row>
    <row r="17" spans="2:12" x14ac:dyDescent="0.2">
      <c r="B17" s="283"/>
      <c r="C17" s="309" t="s">
        <v>1311</v>
      </c>
      <c r="D17" s="348">
        <f>'RAB Cat Summary'!D17</f>
        <v>1155951.8309478918</v>
      </c>
      <c r="E17" s="348">
        <f>'RAB Cat Summary'!E17</f>
        <v>1833461.62274015</v>
      </c>
      <c r="F17" s="336">
        <f>'RAB Cat Summary'!F17</f>
        <v>1351768.357864497</v>
      </c>
      <c r="G17" s="336">
        <f>'RAB Cat Summary'!G17</f>
        <v>1359613.1004367657</v>
      </c>
      <c r="H17" s="336">
        <f>'RAB Cat Summary'!H17</f>
        <v>1365481.5605260821</v>
      </c>
      <c r="I17" s="336">
        <f>'RAB Cat Summary'!I17</f>
        <v>1343648.2720850529</v>
      </c>
      <c r="J17" s="336">
        <f>'RAB Cat Summary'!J17</f>
        <v>1349868.4851703322</v>
      </c>
      <c r="K17" s="280"/>
      <c r="L17" s="287">
        <f t="shared" si="0"/>
        <v>6770379.7760827299</v>
      </c>
    </row>
    <row r="18" spans="2:12" x14ac:dyDescent="0.2">
      <c r="B18" s="280"/>
      <c r="C18" s="413" t="s">
        <v>1375</v>
      </c>
      <c r="D18" s="409">
        <f>SUM(D8:D17)</f>
        <v>297306888.22774982</v>
      </c>
      <c r="E18" s="409">
        <f t="shared" ref="E18:J18" si="1">SUM(E8:E17)</f>
        <v>314050911.56349999</v>
      </c>
      <c r="F18" s="410">
        <f t="shared" si="1"/>
        <v>305078445.96767592</v>
      </c>
      <c r="G18" s="410">
        <f t="shared" si="1"/>
        <v>301158021.64818633</v>
      </c>
      <c r="H18" s="410">
        <f t="shared" si="1"/>
        <v>300614153.30956858</v>
      </c>
      <c r="I18" s="410">
        <f t="shared" si="1"/>
        <v>312628812.11434036</v>
      </c>
      <c r="J18" s="410">
        <f t="shared" si="1"/>
        <v>310724595.96022856</v>
      </c>
      <c r="K18" s="280"/>
      <c r="L18" s="412">
        <f t="shared" si="0"/>
        <v>1530204028.9999995</v>
      </c>
    </row>
    <row r="19" spans="2:12" x14ac:dyDescent="0.2">
      <c r="C19" s="309" t="s">
        <v>1368</v>
      </c>
      <c r="D19" s="348">
        <f>'RAB Cat Summary'!D19</f>
        <v>48040979.184374586</v>
      </c>
      <c r="E19" s="348">
        <f>'RAB Cat Summary'!E19</f>
        <v>41064345.618076116</v>
      </c>
      <c r="F19" s="336">
        <f>'RAB Cat Summary'!F19</f>
        <v>30637169</v>
      </c>
      <c r="G19" s="336">
        <f>'RAB Cat Summary'!G19</f>
        <v>16816254</v>
      </c>
      <c r="H19" s="336">
        <f>'RAB Cat Summary'!H19</f>
        <v>16519250</v>
      </c>
      <c r="I19" s="336">
        <f>'RAB Cat Summary'!I19</f>
        <v>14143911</v>
      </c>
      <c r="J19" s="336">
        <f>'RAB Cat Summary'!J19</f>
        <v>13073815</v>
      </c>
      <c r="L19" s="287">
        <f t="shared" si="0"/>
        <v>91190399</v>
      </c>
    </row>
    <row r="20" spans="2:12" x14ac:dyDescent="0.2">
      <c r="C20" s="309" t="s">
        <v>1369</v>
      </c>
      <c r="D20" s="348">
        <f>'RAB Cat Summary'!D20</f>
        <v>3218178.5273576067</v>
      </c>
      <c r="E20" s="348">
        <f>'RAB Cat Summary'!E20</f>
        <v>3584421.6116097909</v>
      </c>
      <c r="F20" s="336">
        <f>'RAB Cat Summary'!F20</f>
        <v>4776208.7855664408</v>
      </c>
      <c r="G20" s="336">
        <f>'RAB Cat Summary'!G20</f>
        <v>4672381.64984605</v>
      </c>
      <c r="H20" s="336">
        <f>'RAB Cat Summary'!H20</f>
        <v>2888212.8897121856</v>
      </c>
      <c r="I20" s="336">
        <f>'RAB Cat Summary'!I20</f>
        <v>3190649.8925723569</v>
      </c>
      <c r="J20" s="336">
        <f>'RAB Cat Summary'!J20</f>
        <v>3172546.7823029663</v>
      </c>
      <c r="L20" s="287">
        <f t="shared" si="0"/>
        <v>18700000</v>
      </c>
    </row>
    <row r="21" spans="2:12" x14ac:dyDescent="0.2">
      <c r="C21" s="309" t="s">
        <v>1370</v>
      </c>
      <c r="D21" s="348">
        <f>'RAB Cat Summary'!D21</f>
        <v>4001761.1972831311</v>
      </c>
      <c r="E21" s="348">
        <f>'RAB Cat Summary'!E21</f>
        <v>4745572.2745256396</v>
      </c>
      <c r="F21" s="336">
        <f>'RAB Cat Summary'!F21</f>
        <v>6873358.2388449889</v>
      </c>
      <c r="G21" s="336">
        <f>'RAB Cat Summary'!G21</f>
        <v>4120305.9001877513</v>
      </c>
      <c r="H21" s="336">
        <f>'RAB Cat Summary'!H21</f>
        <v>4406487.7264820281</v>
      </c>
      <c r="I21" s="336">
        <f>'RAB Cat Summary'!I21</f>
        <v>5087840.6996599436</v>
      </c>
      <c r="J21" s="336">
        <f>'RAB Cat Summary'!J21</f>
        <v>1612007.4348252784</v>
      </c>
      <c r="L21" s="287">
        <f t="shared" si="0"/>
        <v>22099999.999999993</v>
      </c>
    </row>
    <row r="22" spans="2:12" x14ac:dyDescent="0.2">
      <c r="C22" s="309" t="s">
        <v>1371</v>
      </c>
      <c r="D22" s="348">
        <f>'RAB Cat Summary'!D22</f>
        <v>3295862.4991469779</v>
      </c>
      <c r="E22" s="348">
        <f>'RAB Cat Summary'!E22</f>
        <v>3725779.083616938</v>
      </c>
      <c r="F22" s="336">
        <f>'RAB Cat Summary'!F22</f>
        <v>7400000</v>
      </c>
      <c r="G22" s="336">
        <f>'RAB Cat Summary'!G22</f>
        <v>9500000</v>
      </c>
      <c r="H22" s="336">
        <f>'RAB Cat Summary'!H22</f>
        <v>7899999.9999999991</v>
      </c>
      <c r="I22" s="336">
        <f>'RAB Cat Summary'!I22</f>
        <v>7600000</v>
      </c>
      <c r="J22" s="336">
        <f>'RAB Cat Summary'!J22</f>
        <v>5700000</v>
      </c>
      <c r="L22" s="287">
        <f t="shared" si="0"/>
        <v>38100000</v>
      </c>
    </row>
    <row r="23" spans="2:12" x14ac:dyDescent="0.2">
      <c r="C23" s="309" t="s">
        <v>1372</v>
      </c>
      <c r="D23" s="348">
        <f>'RAB Cat Summary'!D23</f>
        <v>5118.4216234509922</v>
      </c>
      <c r="E23" s="348">
        <f>'RAB Cat Summary'!E23</f>
        <v>0</v>
      </c>
      <c r="F23" s="336">
        <f>'RAB Cat Summary'!F23</f>
        <v>0</v>
      </c>
      <c r="G23" s="336">
        <f>'RAB Cat Summary'!G23</f>
        <v>0</v>
      </c>
      <c r="H23" s="336">
        <f>'RAB Cat Summary'!H23</f>
        <v>0</v>
      </c>
      <c r="I23" s="336">
        <f>'RAB Cat Summary'!I23</f>
        <v>0</v>
      </c>
      <c r="J23" s="336">
        <f>'RAB Cat Summary'!J23</f>
        <v>0</v>
      </c>
      <c r="L23" s="287">
        <f t="shared" si="0"/>
        <v>0</v>
      </c>
    </row>
    <row r="24" spans="2:12" x14ac:dyDescent="0.2">
      <c r="C24" s="309" t="s">
        <v>1373</v>
      </c>
      <c r="D24" s="348">
        <f>'RAB Cat Summary'!D24</f>
        <v>0</v>
      </c>
      <c r="E24" s="348">
        <f>'RAB Cat Summary'!E24</f>
        <v>0</v>
      </c>
      <c r="F24" s="336">
        <f>'RAB Cat Summary'!F24</f>
        <v>0</v>
      </c>
      <c r="G24" s="336">
        <f>'RAB Cat Summary'!G24</f>
        <v>0</v>
      </c>
      <c r="H24" s="336">
        <f>'RAB Cat Summary'!H24</f>
        <v>0</v>
      </c>
      <c r="I24" s="336">
        <f>'RAB Cat Summary'!I24</f>
        <v>0</v>
      </c>
      <c r="J24" s="336">
        <f>'RAB Cat Summary'!J24</f>
        <v>0</v>
      </c>
      <c r="L24" s="287">
        <f t="shared" si="0"/>
        <v>0</v>
      </c>
    </row>
    <row r="25" spans="2:12" x14ac:dyDescent="0.2">
      <c r="C25" s="402" t="s">
        <v>186</v>
      </c>
      <c r="D25" s="403">
        <f>SUM(D18:D24)</f>
        <v>355868788.05753559</v>
      </c>
      <c r="E25" s="403">
        <f t="shared" ref="E25:J25" si="2">SUM(E18:E24)</f>
        <v>367171030.1513285</v>
      </c>
      <c r="F25" s="404">
        <f t="shared" si="2"/>
        <v>354765181.99208736</v>
      </c>
      <c r="G25" s="404">
        <f t="shared" si="2"/>
        <v>336266963.19822013</v>
      </c>
      <c r="H25" s="404">
        <f t="shared" si="2"/>
        <v>332328103.92576283</v>
      </c>
      <c r="I25" s="404">
        <f t="shared" si="2"/>
        <v>342651213.70657265</v>
      </c>
      <c r="J25" s="404">
        <f t="shared" si="2"/>
        <v>334282965.17735684</v>
      </c>
      <c r="L25" s="402">
        <f t="shared" si="0"/>
        <v>1700294427.9999995</v>
      </c>
    </row>
    <row r="26" spans="2:12" x14ac:dyDescent="0.2">
      <c r="C26" s="291" t="s">
        <v>1320</v>
      </c>
      <c r="D26" s="292">
        <f>D25-'RIN Cat Summary'!D29</f>
        <v>0</v>
      </c>
      <c r="E26" s="292">
        <f>E25-'RIN Cat Summary'!E29</f>
        <v>0</v>
      </c>
      <c r="F26" s="292">
        <f>F25-'RIN Cat Summary'!F29</f>
        <v>0</v>
      </c>
      <c r="G26" s="292">
        <f>G25-'RIN Cat Summary'!G29</f>
        <v>0</v>
      </c>
      <c r="H26" s="292">
        <f>H25-'RIN Cat Summary'!H29</f>
        <v>0</v>
      </c>
      <c r="I26" s="292">
        <f>I25-'RIN Cat Summary'!I29</f>
        <v>0</v>
      </c>
      <c r="J26" s="292">
        <f>J25-'RIN Cat Summary'!J29</f>
        <v>0</v>
      </c>
      <c r="K26" s="280"/>
      <c r="L26" s="292">
        <f>L25-'RIN Cat Summary'!P29</f>
        <v>0</v>
      </c>
    </row>
    <row r="27" spans="2:12" x14ac:dyDescent="0.2">
      <c r="D27" s="360"/>
      <c r="E27" s="360"/>
      <c r="F27" s="364"/>
      <c r="G27" s="364"/>
      <c r="H27" s="364"/>
      <c r="I27" s="364"/>
      <c r="J27" s="364"/>
    </row>
    <row r="28" spans="2:12" x14ac:dyDescent="0.2">
      <c r="D28" s="360"/>
      <c r="E28" s="360"/>
      <c r="F28" s="364"/>
      <c r="G28" s="364"/>
      <c r="H28" s="364"/>
      <c r="I28" s="364"/>
      <c r="J28" s="364"/>
    </row>
    <row r="29" spans="2:12" x14ac:dyDescent="0.2">
      <c r="B29" s="295" t="s">
        <v>1350</v>
      </c>
      <c r="C29" s="282"/>
      <c r="D29" s="351"/>
      <c r="E29" s="351"/>
      <c r="F29" s="340"/>
      <c r="G29" s="340"/>
      <c r="H29" s="340"/>
      <c r="I29" s="340"/>
      <c r="J29" s="340"/>
      <c r="K29" s="282"/>
      <c r="L29" s="282"/>
    </row>
    <row r="30" spans="2:12" x14ac:dyDescent="0.2">
      <c r="D30" s="360"/>
      <c r="E30" s="360"/>
      <c r="F30" s="364"/>
      <c r="G30" s="364"/>
      <c r="H30" s="364"/>
      <c r="I30" s="364"/>
      <c r="J30" s="364"/>
    </row>
    <row r="31" spans="2:12" x14ac:dyDescent="0.2">
      <c r="D31" s="358" t="s">
        <v>863</v>
      </c>
      <c r="E31" s="358" t="s">
        <v>859</v>
      </c>
      <c r="F31" s="359" t="s">
        <v>864</v>
      </c>
      <c r="G31" s="359" t="s">
        <v>865</v>
      </c>
      <c r="H31" s="359" t="s">
        <v>866</v>
      </c>
      <c r="I31" s="359" t="s">
        <v>867</v>
      </c>
      <c r="J31" s="359" t="s">
        <v>868</v>
      </c>
    </row>
    <row r="32" spans="2:12" x14ac:dyDescent="0.2">
      <c r="C32" s="309" t="s">
        <v>1351</v>
      </c>
      <c r="D32" s="361">
        <f>'[1]Capex Conversion'!L8</f>
        <v>1.2769909449732886E-2</v>
      </c>
      <c r="E32" s="361">
        <f>'[1]Capex Conversion'!M8</f>
        <v>1.9486474094452033E-2</v>
      </c>
      <c r="F32" s="365">
        <f>'[1]Capex Conversion'!N8</f>
        <v>1.9638522329714192E-2</v>
      </c>
      <c r="G32" s="365">
        <f>'[1]Capex Conversion'!O8</f>
        <v>1.9316698463889059E-2</v>
      </c>
      <c r="H32" s="365">
        <f>'[1]Capex Conversion'!P8</f>
        <v>2.4564867906045951E-2</v>
      </c>
      <c r="I32" s="365">
        <f>'[1]Capex Conversion'!Q8</f>
        <v>2.5000000000000355E-2</v>
      </c>
      <c r="J32" s="365">
        <f>'[1]Capex Conversion'!R8</f>
        <v>2.5000000000000355E-2</v>
      </c>
    </row>
    <row r="33" spans="2:12" x14ac:dyDescent="0.2">
      <c r="C33" s="309" t="s">
        <v>1352</v>
      </c>
      <c r="D33" s="362">
        <f>'[1]Capex Conversion'!L12</f>
        <v>0.98088599055543069</v>
      </c>
      <c r="E33" s="362">
        <f>'[1]Capex Conversion'!M12</f>
        <v>1</v>
      </c>
      <c r="F33" s="366">
        <f>'[1]Capex Conversion'!N12</f>
        <v>1.0196385223297142</v>
      </c>
      <c r="G33" s="366">
        <f>'[1]Capex Conversion'!O12</f>
        <v>1.0393345722077227</v>
      </c>
      <c r="H33" s="366">
        <f>'[1]Capex Conversion'!P12</f>
        <v>1.0648656886841923</v>
      </c>
      <c r="I33" s="366">
        <f>'[1]Capex Conversion'!Q12</f>
        <v>1.0914873309012976</v>
      </c>
      <c r="J33" s="366">
        <f>'[1]Capex Conversion'!R12</f>
        <v>1.1187745141738303</v>
      </c>
    </row>
    <row r="34" spans="2:12" x14ac:dyDescent="0.2">
      <c r="D34" s="360"/>
      <c r="E34" s="360"/>
      <c r="F34" s="364"/>
      <c r="G34" s="364"/>
      <c r="H34" s="364"/>
      <c r="I34" s="364"/>
      <c r="J34" s="364"/>
    </row>
    <row r="35" spans="2:12" x14ac:dyDescent="0.2">
      <c r="D35" s="360"/>
      <c r="E35" s="360"/>
      <c r="F35" s="364"/>
      <c r="G35" s="364"/>
      <c r="H35" s="364"/>
      <c r="I35" s="364"/>
      <c r="J35" s="364"/>
    </row>
    <row r="36" spans="2:12" x14ac:dyDescent="0.2">
      <c r="B36" s="295" t="s">
        <v>1339</v>
      </c>
      <c r="C36" s="282"/>
      <c r="D36" s="351"/>
      <c r="E36" s="351"/>
      <c r="F36" s="340"/>
      <c r="G36" s="340"/>
      <c r="H36" s="340"/>
      <c r="I36" s="340"/>
      <c r="J36" s="340"/>
      <c r="K36" s="282"/>
      <c r="L36" s="282"/>
    </row>
    <row r="37" spans="2:12" x14ac:dyDescent="0.2">
      <c r="B37" s="283"/>
      <c r="C37" s="283"/>
      <c r="D37" s="350"/>
      <c r="E37" s="350"/>
      <c r="F37" s="338"/>
      <c r="G37" s="338"/>
      <c r="H37" s="339"/>
      <c r="I37" s="339"/>
      <c r="J37" s="339"/>
      <c r="K37" s="280"/>
      <c r="L37" s="280"/>
    </row>
    <row r="38" spans="2:12" x14ac:dyDescent="0.2">
      <c r="B38" s="283"/>
      <c r="C38" s="363" t="s">
        <v>1353</v>
      </c>
      <c r="D38" s="358" t="s">
        <v>863</v>
      </c>
      <c r="E38" s="358" t="s">
        <v>859</v>
      </c>
      <c r="F38" s="359" t="s">
        <v>864</v>
      </c>
      <c r="G38" s="359" t="s">
        <v>865</v>
      </c>
      <c r="H38" s="359" t="s">
        <v>866</v>
      </c>
      <c r="I38" s="359" t="s">
        <v>867</v>
      </c>
      <c r="J38" s="359" t="s">
        <v>868</v>
      </c>
      <c r="K38" s="280"/>
      <c r="L38" s="285" t="s">
        <v>1318</v>
      </c>
    </row>
    <row r="39" spans="2:12" x14ac:dyDescent="0.2">
      <c r="B39" s="283"/>
      <c r="C39" s="309" t="s">
        <v>1167</v>
      </c>
      <c r="D39" s="348">
        <f t="shared" ref="D39:J48" si="3">D8*D$33/(1+D$32)^0.5</f>
        <v>14640974.56537468</v>
      </c>
      <c r="E39" s="348">
        <f t="shared" si="3"/>
        <v>17733425.760009479</v>
      </c>
      <c r="F39" s="336">
        <f t="shared" si="3"/>
        <v>23440910.242950413</v>
      </c>
      <c r="G39" s="336">
        <f t="shared" si="3"/>
        <v>29741524.464899864</v>
      </c>
      <c r="H39" s="336">
        <f t="shared" si="3"/>
        <v>22279913.530342367</v>
      </c>
      <c r="I39" s="336">
        <f t="shared" si="3"/>
        <v>13627758.8320105</v>
      </c>
      <c r="J39" s="336">
        <f t="shared" si="3"/>
        <v>15641135.403561968</v>
      </c>
      <c r="K39" s="280"/>
      <c r="L39" s="287">
        <f>SUM(F39:J39)</f>
        <v>104731242.47376512</v>
      </c>
    </row>
    <row r="40" spans="2:12" x14ac:dyDescent="0.2">
      <c r="B40" s="283"/>
      <c r="C40" s="309" t="s">
        <v>1120</v>
      </c>
      <c r="D40" s="348">
        <f t="shared" si="3"/>
        <v>119132509.35839349</v>
      </c>
      <c r="E40" s="348">
        <f t="shared" si="3"/>
        <v>129961865.43650499</v>
      </c>
      <c r="F40" s="336">
        <f t="shared" si="3"/>
        <v>113554008.44568512</v>
      </c>
      <c r="G40" s="336">
        <f t="shared" si="3"/>
        <v>108329146.69585679</v>
      </c>
      <c r="H40" s="336">
        <f t="shared" si="3"/>
        <v>112870525.73510318</v>
      </c>
      <c r="I40" s="336">
        <f t="shared" si="3"/>
        <v>113247081.93086873</v>
      </c>
      <c r="J40" s="336">
        <f t="shared" si="3"/>
        <v>120137570.74727809</v>
      </c>
      <c r="K40" s="280"/>
      <c r="L40" s="287">
        <f t="shared" ref="L40:L55" si="4">SUM(F40:J40)</f>
        <v>568138333.55479193</v>
      </c>
    </row>
    <row r="41" spans="2:12" x14ac:dyDescent="0.2">
      <c r="B41" s="283"/>
      <c r="C41" s="309" t="s">
        <v>1121</v>
      </c>
      <c r="D41" s="348">
        <f t="shared" si="3"/>
        <v>117184470.95287719</v>
      </c>
      <c r="E41" s="348">
        <f t="shared" si="3"/>
        <v>115636440.59541051</v>
      </c>
      <c r="F41" s="336">
        <f t="shared" si="3"/>
        <v>118817607.54821083</v>
      </c>
      <c r="G41" s="336">
        <f t="shared" si="3"/>
        <v>126760207.94169164</v>
      </c>
      <c r="H41" s="336">
        <f t="shared" si="3"/>
        <v>140959493.67666817</v>
      </c>
      <c r="I41" s="336">
        <f t="shared" si="3"/>
        <v>165579224.66709584</v>
      </c>
      <c r="J41" s="336">
        <f t="shared" si="3"/>
        <v>161298561.65190321</v>
      </c>
      <c r="K41" s="280"/>
      <c r="L41" s="287">
        <f t="shared" si="4"/>
        <v>713415095.48556972</v>
      </c>
    </row>
    <row r="42" spans="2:12" x14ac:dyDescent="0.2">
      <c r="B42" s="283"/>
      <c r="C42" s="309" t="s">
        <v>1122</v>
      </c>
      <c r="D42" s="348">
        <f t="shared" si="3"/>
        <v>5826670.4722256083</v>
      </c>
      <c r="E42" s="348">
        <f t="shared" si="3"/>
        <v>10421947.105081247</v>
      </c>
      <c r="F42" s="336">
        <f t="shared" si="3"/>
        <v>7397813.2816711823</v>
      </c>
      <c r="G42" s="336">
        <f t="shared" si="3"/>
        <v>17215564.044490077</v>
      </c>
      <c r="H42" s="336">
        <f t="shared" si="3"/>
        <v>11779444.111242045</v>
      </c>
      <c r="I42" s="336">
        <f t="shared" si="3"/>
        <v>17020810.283111904</v>
      </c>
      <c r="J42" s="336">
        <f t="shared" si="3"/>
        <v>17750845.802164994</v>
      </c>
      <c r="K42" s="280"/>
      <c r="L42" s="287">
        <f t="shared" si="4"/>
        <v>71164477.522680193</v>
      </c>
    </row>
    <row r="43" spans="2:12" x14ac:dyDescent="0.2">
      <c r="B43" s="283"/>
      <c r="C43" s="309" t="s">
        <v>1125</v>
      </c>
      <c r="D43" s="348">
        <f t="shared" si="3"/>
        <v>21239591.066955507</v>
      </c>
      <c r="E43" s="348">
        <f t="shared" si="3"/>
        <v>9362632.8333310671</v>
      </c>
      <c r="F43" s="336">
        <f t="shared" si="3"/>
        <v>15055698.397159923</v>
      </c>
      <c r="G43" s="336">
        <f t="shared" si="3"/>
        <v>17397517.16040745</v>
      </c>
      <c r="H43" s="336">
        <f t="shared" si="3"/>
        <v>17855913.451553494</v>
      </c>
      <c r="I43" s="336">
        <f t="shared" si="3"/>
        <v>18223131.349918958</v>
      </c>
      <c r="J43" s="336">
        <f t="shared" si="3"/>
        <v>19287263.548066672</v>
      </c>
      <c r="K43" s="280"/>
      <c r="L43" s="287">
        <f t="shared" si="4"/>
        <v>87819523.907106504</v>
      </c>
    </row>
    <row r="44" spans="2:12" x14ac:dyDescent="0.2">
      <c r="B44" s="283"/>
      <c r="C44" s="309" t="s">
        <v>1340</v>
      </c>
      <c r="D44" s="348">
        <f t="shared" si="3"/>
        <v>955138.9341800618</v>
      </c>
      <c r="E44" s="348">
        <f t="shared" si="3"/>
        <v>368428.86153720831</v>
      </c>
      <c r="F44" s="336">
        <f t="shared" si="3"/>
        <v>1663339.3631554607</v>
      </c>
      <c r="G44" s="336">
        <f t="shared" si="3"/>
        <v>1269731.8266423356</v>
      </c>
      <c r="H44" s="336">
        <f t="shared" si="3"/>
        <v>1230788.1466212959</v>
      </c>
      <c r="I44" s="336">
        <f t="shared" si="3"/>
        <v>1168114.3081665935</v>
      </c>
      <c r="J44" s="336">
        <f t="shared" si="3"/>
        <v>1127681.400457253</v>
      </c>
      <c r="K44" s="280"/>
      <c r="L44" s="287">
        <f t="shared" si="4"/>
        <v>6459655.0450429386</v>
      </c>
    </row>
    <row r="45" spans="2:12" x14ac:dyDescent="0.2">
      <c r="B45" s="283"/>
      <c r="C45" s="309" t="s">
        <v>1341</v>
      </c>
      <c r="D45" s="348">
        <f t="shared" si="3"/>
        <v>9027818.6729103159</v>
      </c>
      <c r="E45" s="348">
        <f t="shared" si="3"/>
        <v>17288883.189432114</v>
      </c>
      <c r="F45" s="336">
        <f t="shared" si="3"/>
        <v>14687654.137720233</v>
      </c>
      <c r="G45" s="336">
        <f t="shared" si="3"/>
        <v>7910614.6622140855</v>
      </c>
      <c r="H45" s="336">
        <f t="shared" si="3"/>
        <v>2812500.2984922379</v>
      </c>
      <c r="I45" s="336">
        <f t="shared" si="3"/>
        <v>2382913.4396356666</v>
      </c>
      <c r="J45" s="336">
        <f t="shared" si="3"/>
        <v>2155459.8474057498</v>
      </c>
      <c r="K45" s="280"/>
      <c r="L45" s="287">
        <f t="shared" si="4"/>
        <v>29949142.385467976</v>
      </c>
    </row>
    <row r="46" spans="2:12" x14ac:dyDescent="0.2">
      <c r="B46" s="283"/>
      <c r="C46" s="309" t="s">
        <v>1188</v>
      </c>
      <c r="D46" s="348">
        <f t="shared" si="3"/>
        <v>645940.09688126727</v>
      </c>
      <c r="E46" s="348">
        <f t="shared" si="3"/>
        <v>8445566.1989477295</v>
      </c>
      <c r="F46" s="336">
        <f t="shared" si="3"/>
        <v>12077517.456938984</v>
      </c>
      <c r="G46" s="336">
        <f t="shared" si="3"/>
        <v>0</v>
      </c>
      <c r="H46" s="336">
        <f t="shared" si="3"/>
        <v>5027811.5108959954</v>
      </c>
      <c r="I46" s="336">
        <f t="shared" si="3"/>
        <v>4345738.7956881458</v>
      </c>
      <c r="J46" s="336">
        <f t="shared" si="3"/>
        <v>4475003.1434029397</v>
      </c>
      <c r="K46" s="280"/>
      <c r="L46" s="287">
        <f t="shared" si="4"/>
        <v>25926070.906926066</v>
      </c>
    </row>
    <row r="47" spans="2:12" x14ac:dyDescent="0.2">
      <c r="B47" s="283"/>
      <c r="C47" s="309" t="s">
        <v>1342</v>
      </c>
      <c r="D47" s="348">
        <f t="shared" si="3"/>
        <v>0</v>
      </c>
      <c r="E47" s="348">
        <f t="shared" si="3"/>
        <v>0</v>
      </c>
      <c r="F47" s="336">
        <f t="shared" si="3"/>
        <v>0</v>
      </c>
      <c r="G47" s="336">
        <f t="shared" si="3"/>
        <v>0</v>
      </c>
      <c r="H47" s="336">
        <f t="shared" si="3"/>
        <v>0</v>
      </c>
      <c r="I47" s="336">
        <f t="shared" si="3"/>
        <v>0</v>
      </c>
      <c r="J47" s="336">
        <f t="shared" si="3"/>
        <v>0</v>
      </c>
      <c r="K47" s="280"/>
      <c r="L47" s="287">
        <f t="shared" si="4"/>
        <v>0</v>
      </c>
    </row>
    <row r="48" spans="2:12" x14ac:dyDescent="0.2">
      <c r="B48" s="283"/>
      <c r="C48" s="309" t="s">
        <v>1311</v>
      </c>
      <c r="D48" s="348">
        <f t="shared" si="3"/>
        <v>1126685.9387151159</v>
      </c>
      <c r="E48" s="348">
        <f t="shared" si="3"/>
        <v>1815854.6806117445</v>
      </c>
      <c r="F48" s="336">
        <f t="shared" si="3"/>
        <v>1364977.1892257412</v>
      </c>
      <c r="G48" s="336">
        <f t="shared" si="3"/>
        <v>1399639.3532105754</v>
      </c>
      <c r="H48" s="336">
        <f t="shared" si="3"/>
        <v>1436517.5745417129</v>
      </c>
      <c r="I48" s="336">
        <f t="shared" si="3"/>
        <v>1448579.5985627156</v>
      </c>
      <c r="J48" s="336">
        <f t="shared" si="3"/>
        <v>1491667.714467647</v>
      </c>
      <c r="K48" s="280"/>
      <c r="L48" s="287">
        <f t="shared" si="4"/>
        <v>7141381.4300083928</v>
      </c>
    </row>
    <row r="49" spans="2:12" x14ac:dyDescent="0.2">
      <c r="B49" s="280"/>
      <c r="C49" s="413" t="s">
        <v>1375</v>
      </c>
      <c r="D49" s="409">
        <f>SUM(D39:D48)</f>
        <v>289779800.05851322</v>
      </c>
      <c r="E49" s="409">
        <f t="shared" ref="E49:J49" si="5">SUM(E39:E48)</f>
        <v>311035044.66086608</v>
      </c>
      <c r="F49" s="410">
        <f t="shared" si="5"/>
        <v>308059526.06271791</v>
      </c>
      <c r="G49" s="410">
        <f t="shared" si="5"/>
        <v>310023946.14941281</v>
      </c>
      <c r="H49" s="410">
        <f t="shared" si="5"/>
        <v>316252908.03546047</v>
      </c>
      <c r="I49" s="410">
        <f t="shared" si="5"/>
        <v>337043353.20505911</v>
      </c>
      <c r="J49" s="410">
        <f t="shared" si="5"/>
        <v>343365189.25870854</v>
      </c>
      <c r="K49" s="280"/>
      <c r="L49" s="412">
        <f t="shared" si="4"/>
        <v>1614744922.7113588</v>
      </c>
    </row>
    <row r="50" spans="2:12" x14ac:dyDescent="0.2">
      <c r="C50" s="309" t="s">
        <v>1368</v>
      </c>
      <c r="D50" s="348">
        <f t="shared" ref="D50:J51" si="6">D19*D$33/(1+D$32)^0.5</f>
        <v>46824698.296256587</v>
      </c>
      <c r="E50" s="348">
        <f t="shared" si="6"/>
        <v>40670000</v>
      </c>
      <c r="F50" s="336">
        <f t="shared" si="6"/>
        <v>30936540.705479365</v>
      </c>
      <c r="G50" s="336">
        <f t="shared" si="6"/>
        <v>17311315.156071797</v>
      </c>
      <c r="H50" s="336">
        <f t="shared" si="6"/>
        <v>17378625.701913986</v>
      </c>
      <c r="I50" s="336">
        <f t="shared" si="6"/>
        <v>15248470.410111798</v>
      </c>
      <c r="J50" s="336">
        <f t="shared" si="6"/>
        <v>14447176.117280802</v>
      </c>
      <c r="L50" s="287">
        <f>SUM(F50:J50)</f>
        <v>95322128.090857744</v>
      </c>
    </row>
    <row r="51" spans="2:12" x14ac:dyDescent="0.2">
      <c r="C51" s="309" t="s">
        <v>1369</v>
      </c>
      <c r="D51" s="348">
        <f t="shared" si="6"/>
        <v>3136702.064890957</v>
      </c>
      <c r="E51" s="348">
        <f t="shared" si="6"/>
        <v>3549999.9999999995</v>
      </c>
      <c r="F51" s="336">
        <f t="shared" si="6"/>
        <v>4822879.6045921985</v>
      </c>
      <c r="G51" s="336">
        <f t="shared" si="6"/>
        <v>4809933.9644805361</v>
      </c>
      <c r="H51" s="336">
        <f t="shared" si="6"/>
        <v>3038465.4725699686</v>
      </c>
      <c r="I51" s="336">
        <f t="shared" si="6"/>
        <v>3439821.5936112697</v>
      </c>
      <c r="J51" s="336">
        <f t="shared" si="6"/>
        <v>3505812.3511953838</v>
      </c>
      <c r="L51" s="287">
        <f t="shared" si="4"/>
        <v>19616912.986449357</v>
      </c>
    </row>
    <row r="52" spans="2:12" x14ac:dyDescent="0.2">
      <c r="C52" s="309" t="s">
        <v>1370</v>
      </c>
      <c r="D52" s="348">
        <f t="shared" ref="D52:I52" si="7">D21*D$33/(1+D$32)^0.5</f>
        <v>3900446.3251530733</v>
      </c>
      <c r="E52" s="348">
        <f t="shared" si="7"/>
        <v>4700000</v>
      </c>
      <c r="F52" s="336">
        <f t="shared" si="7"/>
        <v>6940521.3954125447</v>
      </c>
      <c r="G52" s="336">
        <f t="shared" si="7"/>
        <v>4241605.4120954806</v>
      </c>
      <c r="H52" s="336">
        <f t="shared" si="7"/>
        <v>4635725.0394908432</v>
      </c>
      <c r="I52" s="336">
        <f t="shared" si="7"/>
        <v>5485172.2667179648</v>
      </c>
      <c r="J52" s="336">
        <f>J21*J$33/(1+J$32)^0.5</f>
        <v>1781343.4956274698</v>
      </c>
      <c r="L52" s="287">
        <f t="shared" si="4"/>
        <v>23084367.609344304</v>
      </c>
    </row>
    <row r="53" spans="2:12" x14ac:dyDescent="0.2">
      <c r="C53" s="309" t="s">
        <v>1371</v>
      </c>
      <c r="D53" s="348">
        <f t="shared" ref="D53:I53" si="8">D22*D$33/(1+D$32)^0.5</f>
        <v>3212419.2672304823</v>
      </c>
      <c r="E53" s="348">
        <f t="shared" si="8"/>
        <v>3690000</v>
      </c>
      <c r="F53" s="336">
        <f t="shared" si="8"/>
        <v>7472309.2469982235</v>
      </c>
      <c r="G53" s="336">
        <f t="shared" si="8"/>
        <v>9779674.7113050316</v>
      </c>
      <c r="H53" s="336">
        <f t="shared" si="8"/>
        <v>8310979.193675288</v>
      </c>
      <c r="I53" s="336">
        <f t="shared" si="8"/>
        <v>8193516.9923544955</v>
      </c>
      <c r="J53" s="336">
        <f>J22*J$33/(1+J$32)^0.5</f>
        <v>6298766.1878725206</v>
      </c>
      <c r="L53" s="287">
        <f>SUM(F53:J53)</f>
        <v>40055246.332205556</v>
      </c>
    </row>
    <row r="54" spans="2:12" x14ac:dyDescent="0.2">
      <c r="C54" s="309" t="s">
        <v>1372</v>
      </c>
      <c r="D54" s="348">
        <f t="shared" ref="D54:I54" si="9">D23*D$33/(1+D$32)^0.5</f>
        <v>4988.8356220074957</v>
      </c>
      <c r="E54" s="348">
        <f t="shared" si="9"/>
        <v>0</v>
      </c>
      <c r="F54" s="336">
        <f t="shared" si="9"/>
        <v>0</v>
      </c>
      <c r="G54" s="336">
        <f t="shared" si="9"/>
        <v>0</v>
      </c>
      <c r="H54" s="336">
        <f t="shared" si="9"/>
        <v>0</v>
      </c>
      <c r="I54" s="336">
        <f t="shared" si="9"/>
        <v>0</v>
      </c>
      <c r="J54" s="336">
        <f>J23*J$33/(1+J$32)^0.5</f>
        <v>0</v>
      </c>
      <c r="L54" s="287">
        <f t="shared" si="4"/>
        <v>0</v>
      </c>
    </row>
    <row r="55" spans="2:12" x14ac:dyDescent="0.2">
      <c r="C55" s="309" t="s">
        <v>1373</v>
      </c>
      <c r="D55" s="348">
        <f t="shared" ref="D55:I55" si="10">D24*D$33/(1+D$32)^0.5</f>
        <v>0</v>
      </c>
      <c r="E55" s="348">
        <f t="shared" si="10"/>
        <v>0</v>
      </c>
      <c r="F55" s="336">
        <f t="shared" si="10"/>
        <v>0</v>
      </c>
      <c r="G55" s="336">
        <f t="shared" si="10"/>
        <v>0</v>
      </c>
      <c r="H55" s="336">
        <f t="shared" si="10"/>
        <v>0</v>
      </c>
      <c r="I55" s="336">
        <f t="shared" si="10"/>
        <v>0</v>
      </c>
      <c r="J55" s="336">
        <f>J24*J$33/(1+J$32)^0.5</f>
        <v>0</v>
      </c>
      <c r="L55" s="287">
        <f t="shared" si="4"/>
        <v>0</v>
      </c>
    </row>
    <row r="56" spans="2:12" x14ac:dyDescent="0.2">
      <c r="C56" s="402" t="s">
        <v>186</v>
      </c>
      <c r="D56" s="403">
        <f>SUM(D49:D55)</f>
        <v>346859054.84766638</v>
      </c>
      <c r="E56" s="403">
        <f t="shared" ref="E56" si="11">SUM(E49:E55)</f>
        <v>363645044.66086608</v>
      </c>
      <c r="F56" s="404">
        <f t="shared" ref="F56" si="12">SUM(F49:F55)</f>
        <v>358231777.01520032</v>
      </c>
      <c r="G56" s="404">
        <f t="shared" ref="G56" si="13">SUM(G49:G55)</f>
        <v>346166475.39336562</v>
      </c>
      <c r="H56" s="404">
        <f t="shared" ref="H56" si="14">SUM(H49:H55)</f>
        <v>349616703.44311053</v>
      </c>
      <c r="I56" s="404">
        <f t="shared" ref="I56" si="15">SUM(I49:I55)</f>
        <v>369410334.46785462</v>
      </c>
      <c r="J56" s="404">
        <f>SUM(J49:J55)</f>
        <v>369398287.4106847</v>
      </c>
      <c r="L56" s="402">
        <f t="shared" ref="L56" si="16">SUM(F56:J56)</f>
        <v>1792823577.7302155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3:E351"/>
  <sheetViews>
    <sheetView zoomScale="80" zoomScaleNormal="80" workbookViewId="0">
      <selection activeCell="J43" sqref="J43"/>
    </sheetView>
  </sheetViews>
  <sheetFormatPr defaultRowHeight="12.75" x14ac:dyDescent="0.2"/>
  <cols>
    <col min="1" max="2" width="9.140625" style="194"/>
    <col min="3" max="3" width="14.42578125" style="194" customWidth="1"/>
    <col min="4" max="4" width="85.28515625" style="194" bestFit="1" customWidth="1"/>
    <col min="5" max="5" width="42.7109375" style="194" bestFit="1" customWidth="1"/>
    <col min="6" max="16384" width="9.140625" style="194"/>
  </cols>
  <sheetData>
    <row r="3" spans="2:5" x14ac:dyDescent="0.2">
      <c r="B3" s="269" t="s">
        <v>1115</v>
      </c>
      <c r="C3" s="270" t="s">
        <v>1116</v>
      </c>
      <c r="D3" s="269" t="s">
        <v>1117</v>
      </c>
      <c r="E3" s="263" t="s">
        <v>1118</v>
      </c>
    </row>
    <row r="4" spans="2:5" x14ac:dyDescent="0.2">
      <c r="B4" s="271" t="s">
        <v>96</v>
      </c>
      <c r="C4" s="272" t="s">
        <v>781</v>
      </c>
      <c r="D4" s="272" t="s">
        <v>1119</v>
      </c>
      <c r="E4" s="272" t="s">
        <v>1120</v>
      </c>
    </row>
    <row r="5" spans="2:5" x14ac:dyDescent="0.2">
      <c r="B5" s="271" t="s">
        <v>57</v>
      </c>
      <c r="C5" s="272" t="s">
        <v>781</v>
      </c>
      <c r="D5" s="272" t="s">
        <v>1046</v>
      </c>
      <c r="E5" s="272" t="s">
        <v>1121</v>
      </c>
    </row>
    <row r="6" spans="2:5" x14ac:dyDescent="0.2">
      <c r="B6" s="271" t="s">
        <v>58</v>
      </c>
      <c r="C6" s="272" t="s">
        <v>781</v>
      </c>
      <c r="D6" s="272" t="s">
        <v>272</v>
      </c>
      <c r="E6" s="272" t="s">
        <v>1121</v>
      </c>
    </row>
    <row r="7" spans="2:5" x14ac:dyDescent="0.2">
      <c r="B7" s="271" t="s">
        <v>59</v>
      </c>
      <c r="C7" s="272" t="s">
        <v>781</v>
      </c>
      <c r="D7" s="272" t="s">
        <v>468</v>
      </c>
      <c r="E7" s="272" t="s">
        <v>1121</v>
      </c>
    </row>
    <row r="8" spans="2:5" x14ac:dyDescent="0.2">
      <c r="B8" s="271" t="s">
        <v>60</v>
      </c>
      <c r="C8" s="272" t="s">
        <v>781</v>
      </c>
      <c r="D8" s="272" t="s">
        <v>273</v>
      </c>
      <c r="E8" s="272" t="s">
        <v>288</v>
      </c>
    </row>
    <row r="9" spans="2:5" x14ac:dyDescent="0.2">
      <c r="B9" s="271" t="s">
        <v>61</v>
      </c>
      <c r="C9" s="272" t="s">
        <v>781</v>
      </c>
      <c r="D9" s="272" t="s">
        <v>274</v>
      </c>
      <c r="E9" s="272" t="s">
        <v>288</v>
      </c>
    </row>
    <row r="10" spans="2:5" x14ac:dyDescent="0.2">
      <c r="B10" s="271" t="s">
        <v>62</v>
      </c>
      <c r="C10" s="272" t="s">
        <v>781</v>
      </c>
      <c r="D10" s="272" t="s">
        <v>275</v>
      </c>
      <c r="E10" s="272" t="s">
        <v>288</v>
      </c>
    </row>
    <row r="11" spans="2:5" x14ac:dyDescent="0.2">
      <c r="B11" s="271" t="s">
        <v>48</v>
      </c>
      <c r="C11" s="272" t="s">
        <v>781</v>
      </c>
      <c r="D11" s="272" t="s">
        <v>260</v>
      </c>
      <c r="E11" s="272" t="s">
        <v>1122</v>
      </c>
    </row>
    <row r="12" spans="2:5" x14ac:dyDescent="0.2">
      <c r="B12" s="271" t="s">
        <v>811</v>
      </c>
      <c r="C12" s="272" t="s">
        <v>781</v>
      </c>
      <c r="D12" s="272" t="s">
        <v>1123</v>
      </c>
      <c r="E12" s="271" t="s">
        <v>1121</v>
      </c>
    </row>
    <row r="13" spans="2:5" x14ac:dyDescent="0.2">
      <c r="B13" s="271" t="s">
        <v>810</v>
      </c>
      <c r="C13" s="272" t="s">
        <v>781</v>
      </c>
      <c r="D13" s="272" t="s">
        <v>844</v>
      </c>
      <c r="E13" s="272" t="s">
        <v>1120</v>
      </c>
    </row>
    <row r="14" spans="2:5" x14ac:dyDescent="0.2">
      <c r="B14" s="271" t="s">
        <v>49</v>
      </c>
      <c r="C14" s="272" t="s">
        <v>781</v>
      </c>
      <c r="D14" s="272" t="s">
        <v>1124</v>
      </c>
      <c r="E14" s="272" t="s">
        <v>1120</v>
      </c>
    </row>
    <row r="15" spans="2:5" x14ac:dyDescent="0.2">
      <c r="B15" s="271" t="s">
        <v>50</v>
      </c>
      <c r="C15" s="272" t="s">
        <v>781</v>
      </c>
      <c r="D15" s="272" t="s">
        <v>266</v>
      </c>
      <c r="E15" s="272" t="s">
        <v>1120</v>
      </c>
    </row>
    <row r="16" spans="2:5" x14ac:dyDescent="0.2">
      <c r="B16" s="271" t="s">
        <v>51</v>
      </c>
      <c r="C16" s="272" t="s">
        <v>781</v>
      </c>
      <c r="D16" s="272" t="s">
        <v>52</v>
      </c>
      <c r="E16" s="272" t="s">
        <v>1125</v>
      </c>
    </row>
    <row r="17" spans="2:5" x14ac:dyDescent="0.2">
      <c r="B17" s="271" t="s">
        <v>53</v>
      </c>
      <c r="C17" s="272" t="s">
        <v>781</v>
      </c>
      <c r="D17" s="272" t="s">
        <v>267</v>
      </c>
      <c r="E17" s="272" t="s">
        <v>1120</v>
      </c>
    </row>
    <row r="18" spans="2:5" x14ac:dyDescent="0.2">
      <c r="B18" s="271" t="s">
        <v>54</v>
      </c>
      <c r="C18" s="272" t="s">
        <v>781</v>
      </c>
      <c r="D18" s="272" t="s">
        <v>451</v>
      </c>
      <c r="E18" s="272" t="s">
        <v>1120</v>
      </c>
    </row>
    <row r="19" spans="2:5" x14ac:dyDescent="0.2">
      <c r="B19" s="271" t="s">
        <v>55</v>
      </c>
      <c r="C19" s="272" t="s">
        <v>781</v>
      </c>
      <c r="D19" s="272" t="s">
        <v>268</v>
      </c>
      <c r="E19" s="272" t="s">
        <v>1120</v>
      </c>
    </row>
    <row r="20" spans="2:5" x14ac:dyDescent="0.2">
      <c r="B20" s="271" t="s">
        <v>56</v>
      </c>
      <c r="C20" s="272" t="s">
        <v>781</v>
      </c>
      <c r="D20" s="272" t="s">
        <v>1126</v>
      </c>
      <c r="E20" s="272" t="s">
        <v>1120</v>
      </c>
    </row>
    <row r="21" spans="2:5" x14ac:dyDescent="0.2">
      <c r="B21" s="271" t="s">
        <v>1127</v>
      </c>
      <c r="C21" s="272" t="s">
        <v>781</v>
      </c>
      <c r="D21" s="272" t="s">
        <v>1128</v>
      </c>
      <c r="E21" s="272" t="s">
        <v>1120</v>
      </c>
    </row>
    <row r="22" spans="2:5" x14ac:dyDescent="0.2">
      <c r="B22" s="271" t="s">
        <v>775</v>
      </c>
      <c r="C22" s="272" t="s">
        <v>781</v>
      </c>
      <c r="D22" s="272" t="s">
        <v>776</v>
      </c>
      <c r="E22" s="272" t="s">
        <v>1125</v>
      </c>
    </row>
    <row r="23" spans="2:5" x14ac:dyDescent="0.2">
      <c r="B23" s="271" t="s">
        <v>67</v>
      </c>
      <c r="C23" s="272" t="s">
        <v>781</v>
      </c>
      <c r="D23" s="272" t="s">
        <v>261</v>
      </c>
      <c r="E23" s="272" t="s">
        <v>1121</v>
      </c>
    </row>
    <row r="24" spans="2:5" x14ac:dyDescent="0.2">
      <c r="B24" s="271" t="s">
        <v>68</v>
      </c>
      <c r="C24" s="272" t="s">
        <v>781</v>
      </c>
      <c r="D24" s="272" t="s">
        <v>1129</v>
      </c>
      <c r="E24" s="272" t="s">
        <v>1121</v>
      </c>
    </row>
    <row r="25" spans="2:5" x14ac:dyDescent="0.2">
      <c r="B25" s="271" t="s">
        <v>69</v>
      </c>
      <c r="C25" s="272" t="s">
        <v>781</v>
      </c>
      <c r="D25" s="272" t="s">
        <v>262</v>
      </c>
      <c r="E25" s="272" t="s">
        <v>1121</v>
      </c>
    </row>
    <row r="26" spans="2:5" x14ac:dyDescent="0.2">
      <c r="B26" s="271" t="s">
        <v>70</v>
      </c>
      <c r="C26" s="272" t="s">
        <v>781</v>
      </c>
      <c r="D26" s="272" t="s">
        <v>263</v>
      </c>
      <c r="E26" s="272" t="s">
        <v>1121</v>
      </c>
    </row>
    <row r="27" spans="2:5" x14ac:dyDescent="0.2">
      <c r="B27" s="271" t="s">
        <v>71</v>
      </c>
      <c r="C27" s="272" t="s">
        <v>781</v>
      </c>
      <c r="D27" s="272" t="s">
        <v>1130</v>
      </c>
      <c r="E27" s="272" t="s">
        <v>1121</v>
      </c>
    </row>
    <row r="28" spans="2:5" x14ac:dyDescent="0.2">
      <c r="B28" s="271" t="s">
        <v>1131</v>
      </c>
      <c r="C28" s="272" t="s">
        <v>781</v>
      </c>
      <c r="D28" s="272" t="s">
        <v>1132</v>
      </c>
      <c r="E28" s="272" t="s">
        <v>1121</v>
      </c>
    </row>
    <row r="29" spans="2:5" x14ac:dyDescent="0.2">
      <c r="B29" s="271" t="s">
        <v>72</v>
      </c>
      <c r="C29" s="272" t="s">
        <v>781</v>
      </c>
      <c r="D29" s="272" t="s">
        <v>264</v>
      </c>
      <c r="E29" s="272" t="s">
        <v>1121</v>
      </c>
    </row>
    <row r="30" spans="2:5" x14ac:dyDescent="0.2">
      <c r="B30" s="271" t="s">
        <v>73</v>
      </c>
      <c r="C30" s="272" t="s">
        <v>781</v>
      </c>
      <c r="D30" s="272" t="s">
        <v>265</v>
      </c>
      <c r="E30" s="272" t="s">
        <v>1121</v>
      </c>
    </row>
    <row r="31" spans="2:5" x14ac:dyDescent="0.2">
      <c r="B31" s="271" t="s">
        <v>1133</v>
      </c>
      <c r="C31" s="272" t="s">
        <v>781</v>
      </c>
      <c r="D31" s="272" t="s">
        <v>1134</v>
      </c>
      <c r="E31" s="272" t="s">
        <v>1121</v>
      </c>
    </row>
    <row r="32" spans="2:5" x14ac:dyDescent="0.2">
      <c r="B32" s="271" t="s">
        <v>347</v>
      </c>
      <c r="C32" s="272" t="s">
        <v>781</v>
      </c>
      <c r="D32" s="272" t="s">
        <v>262</v>
      </c>
      <c r="E32" s="272" t="s">
        <v>1121</v>
      </c>
    </row>
    <row r="33" spans="2:5" x14ac:dyDescent="0.2">
      <c r="B33" s="271" t="s">
        <v>349</v>
      </c>
      <c r="C33" s="272" t="s">
        <v>781</v>
      </c>
      <c r="D33" s="272" t="s">
        <v>350</v>
      </c>
      <c r="E33" s="272" t="s">
        <v>1121</v>
      </c>
    </row>
    <row r="34" spans="2:5" x14ac:dyDescent="0.2">
      <c r="B34" s="271" t="s">
        <v>74</v>
      </c>
      <c r="C34" s="272" t="s">
        <v>781</v>
      </c>
      <c r="D34" s="272" t="s">
        <v>269</v>
      </c>
      <c r="E34" s="272" t="s">
        <v>1120</v>
      </c>
    </row>
    <row r="35" spans="2:5" x14ac:dyDescent="0.2">
      <c r="B35" s="271" t="s">
        <v>75</v>
      </c>
      <c r="C35" s="272" t="s">
        <v>781</v>
      </c>
      <c r="D35" s="272" t="s">
        <v>1135</v>
      </c>
      <c r="E35" s="272" t="s">
        <v>1120</v>
      </c>
    </row>
    <row r="36" spans="2:5" x14ac:dyDescent="0.2">
      <c r="B36" s="271" t="s">
        <v>76</v>
      </c>
      <c r="C36" s="272" t="s">
        <v>781</v>
      </c>
      <c r="D36" s="272" t="s">
        <v>270</v>
      </c>
      <c r="E36" s="272" t="s">
        <v>1120</v>
      </c>
    </row>
    <row r="37" spans="2:5" x14ac:dyDescent="0.2">
      <c r="B37" s="271" t="s">
        <v>462</v>
      </c>
      <c r="C37" s="272" t="s">
        <v>781</v>
      </c>
      <c r="D37" s="272" t="s">
        <v>1136</v>
      </c>
      <c r="E37" s="272" t="s">
        <v>1120</v>
      </c>
    </row>
    <row r="38" spans="2:5" x14ac:dyDescent="0.2">
      <c r="B38" s="271" t="s">
        <v>463</v>
      </c>
      <c r="C38" s="272" t="s">
        <v>781</v>
      </c>
      <c r="D38" s="272" t="s">
        <v>1137</v>
      </c>
      <c r="E38" s="272" t="s">
        <v>1120</v>
      </c>
    </row>
    <row r="39" spans="2:5" x14ac:dyDescent="0.2">
      <c r="B39" s="271" t="s">
        <v>203</v>
      </c>
      <c r="C39" s="272" t="s">
        <v>781</v>
      </c>
      <c r="D39" s="272" t="s">
        <v>1138</v>
      </c>
      <c r="E39" s="272" t="s">
        <v>1120</v>
      </c>
    </row>
    <row r="40" spans="2:5" x14ac:dyDescent="0.2">
      <c r="B40" s="271" t="s">
        <v>204</v>
      </c>
      <c r="C40" s="272" t="s">
        <v>781</v>
      </c>
      <c r="D40" s="272" t="s">
        <v>271</v>
      </c>
      <c r="E40" s="272" t="s">
        <v>1120</v>
      </c>
    </row>
    <row r="41" spans="2:5" x14ac:dyDescent="0.2">
      <c r="B41" s="271" t="s">
        <v>280</v>
      </c>
      <c r="C41" s="272" t="s">
        <v>781</v>
      </c>
      <c r="D41" s="272" t="s">
        <v>1139</v>
      </c>
      <c r="E41" s="272" t="s">
        <v>1120</v>
      </c>
    </row>
    <row r="42" spans="2:5" x14ac:dyDescent="0.2">
      <c r="B42" s="271" t="s">
        <v>510</v>
      </c>
      <c r="C42" s="272" t="s">
        <v>781</v>
      </c>
      <c r="D42" s="272" t="s">
        <v>1140</v>
      </c>
      <c r="E42" s="272" t="s">
        <v>1141</v>
      </c>
    </row>
    <row r="43" spans="2:5" x14ac:dyDescent="0.2">
      <c r="B43" s="271" t="s">
        <v>735</v>
      </c>
      <c r="C43" s="272" t="s">
        <v>781</v>
      </c>
      <c r="D43" s="272" t="s">
        <v>742</v>
      </c>
      <c r="E43" s="272" t="s">
        <v>1120</v>
      </c>
    </row>
    <row r="44" spans="2:5" x14ac:dyDescent="0.2">
      <c r="B44" s="271" t="s">
        <v>195</v>
      </c>
      <c r="C44" s="272" t="s">
        <v>781</v>
      </c>
      <c r="D44" s="272" t="s">
        <v>1142</v>
      </c>
      <c r="E44" s="272" t="s">
        <v>288</v>
      </c>
    </row>
    <row r="45" spans="2:5" x14ac:dyDescent="0.2">
      <c r="B45" s="271" t="s">
        <v>196</v>
      </c>
      <c r="C45" s="272" t="s">
        <v>781</v>
      </c>
      <c r="D45" s="272" t="s">
        <v>1143</v>
      </c>
      <c r="E45" s="272" t="s">
        <v>1120</v>
      </c>
    </row>
    <row r="46" spans="2:5" x14ac:dyDescent="0.2">
      <c r="B46" s="271" t="s">
        <v>706</v>
      </c>
      <c r="C46" s="272" t="s">
        <v>781</v>
      </c>
      <c r="D46" s="272" t="s">
        <v>1144</v>
      </c>
      <c r="E46" s="271" t="s">
        <v>1121</v>
      </c>
    </row>
    <row r="47" spans="2:5" x14ac:dyDescent="0.2">
      <c r="B47" s="271" t="s">
        <v>154</v>
      </c>
      <c r="C47" s="272" t="s">
        <v>781</v>
      </c>
      <c r="D47" s="272" t="s">
        <v>1145</v>
      </c>
      <c r="E47" s="272" t="s">
        <v>1120</v>
      </c>
    </row>
    <row r="48" spans="2:5" x14ac:dyDescent="0.2">
      <c r="B48" s="271" t="s">
        <v>164</v>
      </c>
      <c r="C48" s="272" t="s">
        <v>781</v>
      </c>
      <c r="D48" s="272" t="s">
        <v>1146</v>
      </c>
      <c r="E48" s="272" t="s">
        <v>1120</v>
      </c>
    </row>
    <row r="49" spans="2:5" x14ac:dyDescent="0.2">
      <c r="B49" s="271" t="s">
        <v>97</v>
      </c>
      <c r="C49" s="272" t="s">
        <v>781</v>
      </c>
      <c r="D49" s="272" t="s">
        <v>1147</v>
      </c>
      <c r="E49" s="272" t="s">
        <v>1120</v>
      </c>
    </row>
    <row r="50" spans="2:5" x14ac:dyDescent="0.2">
      <c r="B50" s="271" t="s">
        <v>169</v>
      </c>
      <c r="C50" s="272" t="s">
        <v>781</v>
      </c>
      <c r="D50" s="272" t="s">
        <v>1148</v>
      </c>
      <c r="E50" s="272" t="s">
        <v>1125</v>
      </c>
    </row>
    <row r="51" spans="2:5" x14ac:dyDescent="0.2">
      <c r="B51" s="271" t="s">
        <v>165</v>
      </c>
      <c r="C51" s="272" t="s">
        <v>781</v>
      </c>
      <c r="D51" s="272" t="s">
        <v>166</v>
      </c>
      <c r="E51" s="272" t="s">
        <v>1125</v>
      </c>
    </row>
    <row r="52" spans="2:5" x14ac:dyDescent="0.2">
      <c r="B52" s="271" t="s">
        <v>167</v>
      </c>
      <c r="C52" s="272" t="s">
        <v>781</v>
      </c>
      <c r="D52" s="272" t="s">
        <v>1149</v>
      </c>
      <c r="E52" s="272" t="s">
        <v>1125</v>
      </c>
    </row>
    <row r="53" spans="2:5" x14ac:dyDescent="0.2">
      <c r="B53" s="271" t="s">
        <v>168</v>
      </c>
      <c r="C53" s="272" t="s">
        <v>781</v>
      </c>
      <c r="D53" s="272" t="s">
        <v>1150</v>
      </c>
      <c r="E53" s="272" t="s">
        <v>1125</v>
      </c>
    </row>
    <row r="54" spans="2:5" x14ac:dyDescent="0.2">
      <c r="B54" s="271" t="s">
        <v>193</v>
      </c>
      <c r="C54" s="272" t="s">
        <v>781</v>
      </c>
      <c r="D54" s="272" t="s">
        <v>1151</v>
      </c>
      <c r="E54" s="272" t="s">
        <v>1125</v>
      </c>
    </row>
    <row r="55" spans="2:5" x14ac:dyDescent="0.2">
      <c r="B55" s="271" t="s">
        <v>134</v>
      </c>
      <c r="C55" s="272" t="s">
        <v>1030</v>
      </c>
      <c r="D55" s="272" t="s">
        <v>135</v>
      </c>
      <c r="E55" s="272" t="s">
        <v>1152</v>
      </c>
    </row>
    <row r="56" spans="2:5" x14ac:dyDescent="0.2">
      <c r="B56" s="271" t="s">
        <v>136</v>
      </c>
      <c r="C56" s="272" t="s">
        <v>781</v>
      </c>
      <c r="D56" s="272" t="s">
        <v>1153</v>
      </c>
      <c r="E56" s="272" t="s">
        <v>1141</v>
      </c>
    </row>
    <row r="57" spans="2:5" x14ac:dyDescent="0.2">
      <c r="B57" s="271" t="s">
        <v>137</v>
      </c>
      <c r="C57" s="272" t="s">
        <v>1030</v>
      </c>
      <c r="D57" s="272" t="s">
        <v>1154</v>
      </c>
      <c r="E57" s="272" t="s">
        <v>1152</v>
      </c>
    </row>
    <row r="58" spans="2:5" x14ac:dyDescent="0.2">
      <c r="B58" s="271" t="s">
        <v>138</v>
      </c>
      <c r="C58" s="272" t="s">
        <v>781</v>
      </c>
      <c r="D58" s="272" t="s">
        <v>1155</v>
      </c>
      <c r="E58" s="272" t="s">
        <v>1141</v>
      </c>
    </row>
    <row r="59" spans="2:5" x14ac:dyDescent="0.2">
      <c r="B59" s="271" t="s">
        <v>492</v>
      </c>
      <c r="C59" s="272" t="s">
        <v>1030</v>
      </c>
      <c r="D59" s="272" t="s">
        <v>526</v>
      </c>
      <c r="E59" s="272" t="s">
        <v>1156</v>
      </c>
    </row>
    <row r="60" spans="2:5" x14ac:dyDescent="0.2">
      <c r="B60" s="271" t="s">
        <v>139</v>
      </c>
      <c r="C60" s="272" t="s">
        <v>1030</v>
      </c>
      <c r="D60" s="272" t="s">
        <v>1157</v>
      </c>
      <c r="E60" s="272" t="s">
        <v>1152</v>
      </c>
    </row>
    <row r="61" spans="2:5" x14ac:dyDescent="0.2">
      <c r="B61" s="271" t="s">
        <v>197</v>
      </c>
      <c r="C61" s="272" t="s">
        <v>781</v>
      </c>
      <c r="D61" s="272" t="s">
        <v>1158</v>
      </c>
      <c r="E61" s="272" t="s">
        <v>1120</v>
      </c>
    </row>
    <row r="62" spans="2:5" x14ac:dyDescent="0.2">
      <c r="B62" s="271" t="s">
        <v>707</v>
      </c>
      <c r="C62" s="272" t="s">
        <v>781</v>
      </c>
      <c r="D62" s="272" t="s">
        <v>712</v>
      </c>
      <c r="E62" s="272" t="s">
        <v>1141</v>
      </c>
    </row>
    <row r="63" spans="2:5" x14ac:dyDescent="0.2">
      <c r="B63" s="271" t="s">
        <v>98</v>
      </c>
      <c r="C63" s="272" t="s">
        <v>781</v>
      </c>
      <c r="D63" s="272" t="s">
        <v>1159</v>
      </c>
      <c r="E63" s="272" t="s">
        <v>1120</v>
      </c>
    </row>
    <row r="64" spans="2:5" x14ac:dyDescent="0.2">
      <c r="B64" s="271" t="s">
        <v>461</v>
      </c>
      <c r="C64" s="272" t="s">
        <v>781</v>
      </c>
      <c r="D64" s="272" t="s">
        <v>1160</v>
      </c>
      <c r="E64" s="272" t="s">
        <v>1120</v>
      </c>
    </row>
    <row r="65" spans="2:5" x14ac:dyDescent="0.2">
      <c r="B65" s="271" t="s">
        <v>129</v>
      </c>
      <c r="C65" s="272" t="s">
        <v>781</v>
      </c>
      <c r="D65" s="272" t="s">
        <v>1161</v>
      </c>
      <c r="E65" s="272" t="s">
        <v>1121</v>
      </c>
    </row>
    <row r="66" spans="2:5" x14ac:dyDescent="0.2">
      <c r="B66" s="271" t="s">
        <v>1162</v>
      </c>
      <c r="C66" s="272" t="s">
        <v>781</v>
      </c>
      <c r="D66" s="272" t="s">
        <v>1163</v>
      </c>
      <c r="E66" s="272" t="s">
        <v>1121</v>
      </c>
    </row>
    <row r="67" spans="2:5" x14ac:dyDescent="0.2">
      <c r="B67" s="271" t="s">
        <v>130</v>
      </c>
      <c r="C67" s="272" t="s">
        <v>781</v>
      </c>
      <c r="D67" s="272" t="s">
        <v>1164</v>
      </c>
      <c r="E67" s="272" t="s">
        <v>1121</v>
      </c>
    </row>
    <row r="68" spans="2:5" x14ac:dyDescent="0.2">
      <c r="B68" s="271" t="s">
        <v>370</v>
      </c>
      <c r="C68" s="272" t="s">
        <v>781</v>
      </c>
      <c r="D68" s="272" t="s">
        <v>1165</v>
      </c>
      <c r="E68" s="272" t="s">
        <v>1121</v>
      </c>
    </row>
    <row r="69" spans="2:5" x14ac:dyDescent="0.2">
      <c r="B69" s="271" t="s">
        <v>372</v>
      </c>
      <c r="C69" s="272" t="s">
        <v>781</v>
      </c>
      <c r="D69" s="272" t="s">
        <v>1166</v>
      </c>
      <c r="E69" s="272" t="s">
        <v>1121</v>
      </c>
    </row>
    <row r="70" spans="2:5" x14ac:dyDescent="0.2">
      <c r="B70" s="271" t="s">
        <v>425</v>
      </c>
      <c r="C70" s="272" t="s">
        <v>781</v>
      </c>
      <c r="D70" s="272" t="s">
        <v>426</v>
      </c>
      <c r="E70" s="272" t="s">
        <v>1167</v>
      </c>
    </row>
    <row r="71" spans="2:5" x14ac:dyDescent="0.2">
      <c r="B71" s="271" t="s">
        <v>403</v>
      </c>
      <c r="C71" s="272" t="s">
        <v>781</v>
      </c>
      <c r="D71" s="272" t="s">
        <v>1168</v>
      </c>
      <c r="E71" s="272" t="s">
        <v>1121</v>
      </c>
    </row>
    <row r="72" spans="2:5" x14ac:dyDescent="0.2">
      <c r="B72" s="271" t="s">
        <v>389</v>
      </c>
      <c r="C72" s="272" t="s">
        <v>781</v>
      </c>
      <c r="D72" s="272" t="s">
        <v>1169</v>
      </c>
      <c r="E72" s="272" t="s">
        <v>1167</v>
      </c>
    </row>
    <row r="73" spans="2:5" x14ac:dyDescent="0.2">
      <c r="B73" s="271" t="s">
        <v>378</v>
      </c>
      <c r="C73" s="272" t="s">
        <v>781</v>
      </c>
      <c r="D73" s="272" t="s">
        <v>1170</v>
      </c>
      <c r="E73" s="272" t="s">
        <v>1121</v>
      </c>
    </row>
    <row r="74" spans="2:5" x14ac:dyDescent="0.2">
      <c r="B74" s="271" t="s">
        <v>405</v>
      </c>
      <c r="C74" s="272" t="s">
        <v>781</v>
      </c>
      <c r="D74" s="272" t="s">
        <v>1171</v>
      </c>
      <c r="E74" s="272" t="s">
        <v>1121</v>
      </c>
    </row>
    <row r="75" spans="2:5" x14ac:dyDescent="0.2">
      <c r="B75" s="271" t="s">
        <v>366</v>
      </c>
      <c r="C75" s="272" t="s">
        <v>781</v>
      </c>
      <c r="D75" s="272" t="s">
        <v>367</v>
      </c>
      <c r="E75" s="272" t="s">
        <v>1121</v>
      </c>
    </row>
    <row r="76" spans="2:5" x14ac:dyDescent="0.2">
      <c r="B76" s="271" t="s">
        <v>373</v>
      </c>
      <c r="C76" s="272" t="s">
        <v>781</v>
      </c>
      <c r="D76" s="272" t="s">
        <v>374</v>
      </c>
      <c r="E76" s="272" t="s">
        <v>1121</v>
      </c>
    </row>
    <row r="77" spans="2:5" x14ac:dyDescent="0.2">
      <c r="B77" s="271" t="s">
        <v>440</v>
      </c>
      <c r="C77" s="272" t="s">
        <v>781</v>
      </c>
      <c r="D77" s="272" t="s">
        <v>1172</v>
      </c>
      <c r="E77" s="272" t="s">
        <v>1167</v>
      </c>
    </row>
    <row r="78" spans="2:5" x14ac:dyDescent="0.2">
      <c r="B78" s="271" t="s">
        <v>100</v>
      </c>
      <c r="C78" s="272" t="s">
        <v>781</v>
      </c>
      <c r="D78" s="272" t="s">
        <v>1173</v>
      </c>
      <c r="E78" s="272" t="s">
        <v>1121</v>
      </c>
    </row>
    <row r="79" spans="2:5" x14ac:dyDescent="0.2">
      <c r="B79" s="271" t="s">
        <v>112</v>
      </c>
      <c r="C79" s="272" t="s">
        <v>781</v>
      </c>
      <c r="D79" s="272" t="s">
        <v>294</v>
      </c>
      <c r="E79" s="272" t="s">
        <v>1167</v>
      </c>
    </row>
    <row r="80" spans="2:5" x14ac:dyDescent="0.2">
      <c r="B80" s="271" t="s">
        <v>384</v>
      </c>
      <c r="C80" s="272" t="s">
        <v>781</v>
      </c>
      <c r="D80" s="272" t="s">
        <v>1174</v>
      </c>
      <c r="E80" s="272" t="s">
        <v>1167</v>
      </c>
    </row>
    <row r="81" spans="2:5" x14ac:dyDescent="0.2">
      <c r="B81" s="271" t="s">
        <v>379</v>
      </c>
      <c r="C81" s="272" t="s">
        <v>781</v>
      </c>
      <c r="D81" s="272" t="s">
        <v>380</v>
      </c>
      <c r="E81" s="272" t="s">
        <v>1121</v>
      </c>
    </row>
    <row r="82" spans="2:5" x14ac:dyDescent="0.2">
      <c r="B82" s="271" t="s">
        <v>397</v>
      </c>
      <c r="C82" s="272" t="s">
        <v>781</v>
      </c>
      <c r="D82" s="272" t="s">
        <v>1175</v>
      </c>
      <c r="E82" s="272" t="s">
        <v>1121</v>
      </c>
    </row>
    <row r="83" spans="2:5" x14ac:dyDescent="0.2">
      <c r="B83" s="271" t="s">
        <v>433</v>
      </c>
      <c r="C83" s="272" t="s">
        <v>781</v>
      </c>
      <c r="D83" s="272" t="s">
        <v>1176</v>
      </c>
      <c r="E83" s="272" t="s">
        <v>1121</v>
      </c>
    </row>
    <row r="84" spans="2:5" x14ac:dyDescent="0.2">
      <c r="B84" s="271" t="s">
        <v>424</v>
      </c>
      <c r="C84" s="272" t="s">
        <v>781</v>
      </c>
      <c r="D84" s="272" t="s">
        <v>1177</v>
      </c>
      <c r="E84" s="272" t="s">
        <v>1122</v>
      </c>
    </row>
    <row r="85" spans="2:5" x14ac:dyDescent="0.2">
      <c r="B85" s="271" t="s">
        <v>419</v>
      </c>
      <c r="C85" s="272" t="s">
        <v>781</v>
      </c>
      <c r="D85" s="272" t="s">
        <v>1178</v>
      </c>
      <c r="E85" s="272" t="s">
        <v>1121</v>
      </c>
    </row>
    <row r="86" spans="2:5" x14ac:dyDescent="0.2">
      <c r="B86" s="271" t="s">
        <v>368</v>
      </c>
      <c r="C86" s="272" t="s">
        <v>781</v>
      </c>
      <c r="D86" s="272" t="s">
        <v>369</v>
      </c>
      <c r="E86" s="272" t="s">
        <v>1121</v>
      </c>
    </row>
    <row r="87" spans="2:5" x14ac:dyDescent="0.2">
      <c r="B87" s="271" t="s">
        <v>113</v>
      </c>
      <c r="C87" s="272" t="s">
        <v>781</v>
      </c>
      <c r="D87" s="272" t="s">
        <v>114</v>
      </c>
      <c r="E87" s="272" t="s">
        <v>1121</v>
      </c>
    </row>
    <row r="88" spans="2:5" x14ac:dyDescent="0.2">
      <c r="B88" s="271" t="s">
        <v>407</v>
      </c>
      <c r="C88" s="272" t="s">
        <v>781</v>
      </c>
      <c r="D88" s="272" t="s">
        <v>1179</v>
      </c>
      <c r="E88" s="272" t="s">
        <v>1122</v>
      </c>
    </row>
    <row r="89" spans="2:5" x14ac:dyDescent="0.2">
      <c r="B89" s="271" t="s">
        <v>478</v>
      </c>
      <c r="C89" s="272" t="s">
        <v>781</v>
      </c>
      <c r="D89" s="272" t="s">
        <v>1180</v>
      </c>
      <c r="E89" s="272" t="s">
        <v>1121</v>
      </c>
    </row>
    <row r="90" spans="2:5" x14ac:dyDescent="0.2">
      <c r="B90" s="271" t="s">
        <v>101</v>
      </c>
      <c r="C90" s="272" t="s">
        <v>781</v>
      </c>
      <c r="D90" s="272" t="s">
        <v>1181</v>
      </c>
      <c r="E90" s="272" t="s">
        <v>1121</v>
      </c>
    </row>
    <row r="91" spans="2:5" x14ac:dyDescent="0.2">
      <c r="B91" s="271" t="s">
        <v>387</v>
      </c>
      <c r="C91" s="272" t="s">
        <v>781</v>
      </c>
      <c r="D91" s="272" t="s">
        <v>388</v>
      </c>
      <c r="E91" s="272" t="s">
        <v>1121</v>
      </c>
    </row>
    <row r="92" spans="2:5" x14ac:dyDescent="0.2">
      <c r="B92" s="271" t="s">
        <v>115</v>
      </c>
      <c r="C92" s="272" t="s">
        <v>781</v>
      </c>
      <c r="D92" s="272" t="s">
        <v>1182</v>
      </c>
      <c r="E92" s="272" t="s">
        <v>1120</v>
      </c>
    </row>
    <row r="93" spans="2:5" x14ac:dyDescent="0.2">
      <c r="B93" s="271" t="s">
        <v>418</v>
      </c>
      <c r="C93" s="272" t="s">
        <v>781</v>
      </c>
      <c r="D93" s="272" t="s">
        <v>1183</v>
      </c>
      <c r="E93" s="272" t="s">
        <v>1121</v>
      </c>
    </row>
    <row r="94" spans="2:5" x14ac:dyDescent="0.2">
      <c r="B94" s="271" t="s">
        <v>377</v>
      </c>
      <c r="C94" s="272" t="s">
        <v>781</v>
      </c>
      <c r="D94" s="272" t="s">
        <v>1184</v>
      </c>
      <c r="E94" s="272" t="s">
        <v>1167</v>
      </c>
    </row>
    <row r="95" spans="2:5" x14ac:dyDescent="0.2">
      <c r="B95" s="271" t="s">
        <v>413</v>
      </c>
      <c r="C95" s="272" t="s">
        <v>781</v>
      </c>
      <c r="D95" s="272" t="s">
        <v>1185</v>
      </c>
      <c r="E95" s="272" t="s">
        <v>1121</v>
      </c>
    </row>
    <row r="96" spans="2:5" x14ac:dyDescent="0.2">
      <c r="B96" s="271" t="s">
        <v>376</v>
      </c>
      <c r="C96" s="272" t="s">
        <v>781</v>
      </c>
      <c r="D96" s="272" t="s">
        <v>1186</v>
      </c>
      <c r="E96" s="272" t="s">
        <v>1121</v>
      </c>
    </row>
    <row r="97" spans="2:5" x14ac:dyDescent="0.2">
      <c r="B97" s="271" t="s">
        <v>351</v>
      </c>
      <c r="C97" s="272" t="s">
        <v>781</v>
      </c>
      <c r="D97" s="272" t="s">
        <v>1187</v>
      </c>
      <c r="E97" s="272" t="s">
        <v>1188</v>
      </c>
    </row>
    <row r="98" spans="2:5" x14ac:dyDescent="0.2">
      <c r="B98" s="271" t="s">
        <v>102</v>
      </c>
      <c r="C98" s="272" t="s">
        <v>781</v>
      </c>
      <c r="D98" s="272" t="s">
        <v>457</v>
      </c>
      <c r="E98" s="272" t="s">
        <v>1167</v>
      </c>
    </row>
    <row r="99" spans="2:5" x14ac:dyDescent="0.2">
      <c r="B99" s="271" t="s">
        <v>141</v>
      </c>
      <c r="C99" s="272" t="s">
        <v>781</v>
      </c>
      <c r="D99" s="272" t="s">
        <v>1189</v>
      </c>
      <c r="E99" s="272" t="s">
        <v>1188</v>
      </c>
    </row>
    <row r="100" spans="2:5" x14ac:dyDescent="0.2">
      <c r="B100" s="271" t="s">
        <v>116</v>
      </c>
      <c r="C100" s="272" t="s">
        <v>781</v>
      </c>
      <c r="D100" s="272" t="s">
        <v>1190</v>
      </c>
      <c r="E100" s="272" t="s">
        <v>1121</v>
      </c>
    </row>
    <row r="101" spans="2:5" x14ac:dyDescent="0.2">
      <c r="B101" s="271" t="s">
        <v>391</v>
      </c>
      <c r="C101" s="272" t="s">
        <v>781</v>
      </c>
      <c r="D101" s="272" t="s">
        <v>1191</v>
      </c>
      <c r="E101" s="272" t="s">
        <v>1121</v>
      </c>
    </row>
    <row r="102" spans="2:5" x14ac:dyDescent="0.2">
      <c r="B102" s="271" t="s">
        <v>117</v>
      </c>
      <c r="C102" s="272" t="s">
        <v>781</v>
      </c>
      <c r="D102" s="272" t="s">
        <v>118</v>
      </c>
      <c r="E102" s="272" t="s">
        <v>1167</v>
      </c>
    </row>
    <row r="103" spans="2:5" x14ac:dyDescent="0.2">
      <c r="B103" s="271" t="s">
        <v>416</v>
      </c>
      <c r="C103" s="272" t="s">
        <v>781</v>
      </c>
      <c r="D103" s="272" t="s">
        <v>417</v>
      </c>
      <c r="E103" s="272" t="s">
        <v>1121</v>
      </c>
    </row>
    <row r="104" spans="2:5" x14ac:dyDescent="0.2">
      <c r="B104" s="271" t="s">
        <v>420</v>
      </c>
      <c r="C104" s="272" t="s">
        <v>781</v>
      </c>
      <c r="D104" s="272" t="s">
        <v>421</v>
      </c>
      <c r="E104" s="272" t="s">
        <v>1167</v>
      </c>
    </row>
    <row r="105" spans="2:5" x14ac:dyDescent="0.2">
      <c r="B105" s="271" t="s">
        <v>119</v>
      </c>
      <c r="C105" s="272" t="s">
        <v>781</v>
      </c>
      <c r="D105" s="272" t="s">
        <v>1192</v>
      </c>
      <c r="E105" s="272" t="s">
        <v>1121</v>
      </c>
    </row>
    <row r="106" spans="2:5" x14ac:dyDescent="0.2">
      <c r="B106" s="271" t="s">
        <v>398</v>
      </c>
      <c r="C106" s="272" t="s">
        <v>781</v>
      </c>
      <c r="D106" s="272" t="s">
        <v>399</v>
      </c>
      <c r="E106" s="272" t="s">
        <v>1122</v>
      </c>
    </row>
    <row r="107" spans="2:5" x14ac:dyDescent="0.2">
      <c r="B107" s="271" t="s">
        <v>103</v>
      </c>
      <c r="C107" s="272" t="s">
        <v>781</v>
      </c>
      <c r="D107" s="272" t="s">
        <v>1193</v>
      </c>
      <c r="E107" s="272" t="s">
        <v>1121</v>
      </c>
    </row>
    <row r="108" spans="2:5" x14ac:dyDescent="0.2">
      <c r="B108" s="271" t="s">
        <v>392</v>
      </c>
      <c r="C108" s="272" t="s">
        <v>781</v>
      </c>
      <c r="D108" s="272" t="s">
        <v>393</v>
      </c>
      <c r="E108" s="272" t="s">
        <v>1121</v>
      </c>
    </row>
    <row r="109" spans="2:5" x14ac:dyDescent="0.2">
      <c r="B109" s="271" t="s">
        <v>142</v>
      </c>
      <c r="C109" s="272" t="s">
        <v>781</v>
      </c>
      <c r="D109" s="272" t="s">
        <v>1194</v>
      </c>
      <c r="E109" s="272" t="s">
        <v>1188</v>
      </c>
    </row>
    <row r="110" spans="2:5" x14ac:dyDescent="0.2">
      <c r="B110" s="271" t="s">
        <v>411</v>
      </c>
      <c r="C110" s="272" t="s">
        <v>781</v>
      </c>
      <c r="D110" s="272" t="s">
        <v>412</v>
      </c>
      <c r="E110" s="272" t="s">
        <v>1121</v>
      </c>
    </row>
    <row r="111" spans="2:5" x14ac:dyDescent="0.2">
      <c r="B111" s="271" t="s">
        <v>104</v>
      </c>
      <c r="C111" s="272" t="s">
        <v>781</v>
      </c>
      <c r="D111" s="272" t="s">
        <v>458</v>
      </c>
      <c r="E111" s="272" t="s">
        <v>1121</v>
      </c>
    </row>
    <row r="112" spans="2:5" x14ac:dyDescent="0.2">
      <c r="B112" s="271" t="s">
        <v>436</v>
      </c>
      <c r="C112" s="272" t="s">
        <v>781</v>
      </c>
      <c r="D112" s="272" t="s">
        <v>1195</v>
      </c>
      <c r="E112" s="272" t="s">
        <v>1167</v>
      </c>
    </row>
    <row r="113" spans="2:5" x14ac:dyDescent="0.2">
      <c r="B113" s="271" t="s">
        <v>431</v>
      </c>
      <c r="C113" s="272" t="s">
        <v>781</v>
      </c>
      <c r="D113" s="272" t="s">
        <v>432</v>
      </c>
      <c r="E113" s="272" t="s">
        <v>1121</v>
      </c>
    </row>
    <row r="114" spans="2:5" x14ac:dyDescent="0.2">
      <c r="B114" s="271" t="s">
        <v>442</v>
      </c>
      <c r="C114" s="272" t="s">
        <v>781</v>
      </c>
      <c r="D114" s="272" t="s">
        <v>1196</v>
      </c>
      <c r="E114" s="272" t="s">
        <v>1121</v>
      </c>
    </row>
    <row r="115" spans="2:5" x14ac:dyDescent="0.2">
      <c r="B115" s="271" t="s">
        <v>105</v>
      </c>
      <c r="C115" s="272" t="s">
        <v>781</v>
      </c>
      <c r="D115" s="272" t="s">
        <v>1197</v>
      </c>
      <c r="E115" s="272" t="s">
        <v>1121</v>
      </c>
    </row>
    <row r="116" spans="2:5" x14ac:dyDescent="0.2">
      <c r="B116" s="271" t="s">
        <v>459</v>
      </c>
      <c r="C116" s="272" t="s">
        <v>781</v>
      </c>
      <c r="D116" s="272" t="s">
        <v>1198</v>
      </c>
      <c r="E116" s="272" t="s">
        <v>1122</v>
      </c>
    </row>
    <row r="117" spans="2:5" x14ac:dyDescent="0.2">
      <c r="B117" s="271" t="s">
        <v>213</v>
      </c>
      <c r="C117" s="272" t="s">
        <v>781</v>
      </c>
      <c r="D117" s="272" t="s">
        <v>1199</v>
      </c>
      <c r="E117" s="272" t="s">
        <v>1121</v>
      </c>
    </row>
    <row r="118" spans="2:5" x14ac:dyDescent="0.2">
      <c r="B118" s="271" t="s">
        <v>460</v>
      </c>
      <c r="C118" s="272" t="s">
        <v>781</v>
      </c>
      <c r="D118" s="272" t="s">
        <v>1200</v>
      </c>
      <c r="E118" s="272" t="s">
        <v>1188</v>
      </c>
    </row>
    <row r="119" spans="2:5" x14ac:dyDescent="0.2">
      <c r="B119" s="271" t="s">
        <v>120</v>
      </c>
      <c r="C119" s="272" t="s">
        <v>781</v>
      </c>
      <c r="D119" s="272" t="s">
        <v>1201</v>
      </c>
      <c r="E119" s="272" t="s">
        <v>1121</v>
      </c>
    </row>
    <row r="120" spans="2:5" x14ac:dyDescent="0.2">
      <c r="B120" s="271" t="s">
        <v>400</v>
      </c>
      <c r="C120" s="272" t="s">
        <v>781</v>
      </c>
      <c r="D120" s="272" t="s">
        <v>1202</v>
      </c>
      <c r="E120" s="272" t="s">
        <v>1188</v>
      </c>
    </row>
    <row r="121" spans="2:5" x14ac:dyDescent="0.2">
      <c r="B121" s="271" t="s">
        <v>121</v>
      </c>
      <c r="C121" s="272" t="s">
        <v>781</v>
      </c>
      <c r="D121" s="272" t="s">
        <v>1203</v>
      </c>
      <c r="E121" s="272" t="s">
        <v>1121</v>
      </c>
    </row>
    <row r="122" spans="2:5" x14ac:dyDescent="0.2">
      <c r="B122" s="271" t="s">
        <v>454</v>
      </c>
      <c r="C122" s="272" t="s">
        <v>781</v>
      </c>
      <c r="D122" s="272" t="s">
        <v>1204</v>
      </c>
      <c r="E122" s="272" t="s">
        <v>1121</v>
      </c>
    </row>
    <row r="123" spans="2:5" x14ac:dyDescent="0.2">
      <c r="B123" s="271" t="s">
        <v>143</v>
      </c>
      <c r="C123" s="272" t="s">
        <v>781</v>
      </c>
      <c r="D123" s="272" t="s">
        <v>1205</v>
      </c>
      <c r="E123" s="272" t="s">
        <v>1188</v>
      </c>
    </row>
    <row r="124" spans="2:5" x14ac:dyDescent="0.2">
      <c r="B124" s="271" t="s">
        <v>144</v>
      </c>
      <c r="C124" s="272" t="s">
        <v>781</v>
      </c>
      <c r="D124" s="272" t="s">
        <v>1206</v>
      </c>
      <c r="E124" s="272" t="s">
        <v>1188</v>
      </c>
    </row>
    <row r="125" spans="2:5" x14ac:dyDescent="0.2">
      <c r="B125" s="271" t="s">
        <v>122</v>
      </c>
      <c r="C125" s="272" t="s">
        <v>781</v>
      </c>
      <c r="D125" s="272" t="s">
        <v>1207</v>
      </c>
      <c r="E125" s="272" t="s">
        <v>1121</v>
      </c>
    </row>
    <row r="126" spans="2:5" x14ac:dyDescent="0.2">
      <c r="B126" s="271" t="s">
        <v>145</v>
      </c>
      <c r="C126" s="272" t="s">
        <v>781</v>
      </c>
      <c r="D126" s="272" t="s">
        <v>1208</v>
      </c>
      <c r="E126" s="272" t="s">
        <v>1188</v>
      </c>
    </row>
    <row r="127" spans="2:5" x14ac:dyDescent="0.2">
      <c r="B127" s="271" t="s">
        <v>123</v>
      </c>
      <c r="C127" s="272" t="s">
        <v>781</v>
      </c>
      <c r="D127" s="272" t="s">
        <v>1209</v>
      </c>
      <c r="E127" s="272" t="s">
        <v>1121</v>
      </c>
    </row>
    <row r="128" spans="2:5" x14ac:dyDescent="0.2">
      <c r="B128" s="271" t="s">
        <v>146</v>
      </c>
      <c r="C128" s="272" t="s">
        <v>781</v>
      </c>
      <c r="D128" s="272" t="s">
        <v>1210</v>
      </c>
      <c r="E128" s="272" t="s">
        <v>1188</v>
      </c>
    </row>
    <row r="129" spans="2:5" x14ac:dyDescent="0.2">
      <c r="B129" s="271" t="s">
        <v>437</v>
      </c>
      <c r="C129" s="272" t="s">
        <v>781</v>
      </c>
      <c r="D129" s="272" t="s">
        <v>1211</v>
      </c>
      <c r="E129" s="272" t="s">
        <v>1167</v>
      </c>
    </row>
    <row r="130" spans="2:5" x14ac:dyDescent="0.2">
      <c r="B130" s="271" t="s">
        <v>176</v>
      </c>
      <c r="C130" s="272" t="s">
        <v>781</v>
      </c>
      <c r="D130" s="272" t="s">
        <v>1212</v>
      </c>
      <c r="E130" s="272" t="s">
        <v>1121</v>
      </c>
    </row>
    <row r="131" spans="2:5" x14ac:dyDescent="0.2">
      <c r="B131" s="271" t="s">
        <v>106</v>
      </c>
      <c r="C131" s="272" t="s">
        <v>781</v>
      </c>
      <c r="D131" s="272" t="s">
        <v>1213</v>
      </c>
      <c r="E131" s="272" t="s">
        <v>1122</v>
      </c>
    </row>
    <row r="132" spans="2:5" x14ac:dyDescent="0.2">
      <c r="B132" s="271" t="s">
        <v>446</v>
      </c>
      <c r="C132" s="272" t="s">
        <v>781</v>
      </c>
      <c r="D132" s="272" t="s">
        <v>1214</v>
      </c>
      <c r="E132" s="272" t="s">
        <v>1167</v>
      </c>
    </row>
    <row r="133" spans="2:5" x14ac:dyDescent="0.2">
      <c r="B133" s="271" t="s">
        <v>124</v>
      </c>
      <c r="C133" s="272" t="s">
        <v>781</v>
      </c>
      <c r="D133" s="272" t="s">
        <v>125</v>
      </c>
      <c r="E133" s="272" t="s">
        <v>1121</v>
      </c>
    </row>
    <row r="134" spans="2:5" x14ac:dyDescent="0.2">
      <c r="B134" s="271" t="s">
        <v>449</v>
      </c>
      <c r="C134" s="272" t="s">
        <v>781</v>
      </c>
      <c r="D134" s="272" t="s">
        <v>450</v>
      </c>
      <c r="E134" s="272" t="s">
        <v>1167</v>
      </c>
    </row>
    <row r="135" spans="2:5" x14ac:dyDescent="0.2">
      <c r="B135" s="273" t="s">
        <v>464</v>
      </c>
      <c r="C135" s="273" t="s">
        <v>781</v>
      </c>
      <c r="D135" s="272" t="s">
        <v>1215</v>
      </c>
      <c r="E135" s="272" t="s">
        <v>1167</v>
      </c>
    </row>
    <row r="136" spans="2:5" x14ac:dyDescent="0.2">
      <c r="B136" s="273" t="s">
        <v>453</v>
      </c>
      <c r="C136" s="273" t="s">
        <v>781</v>
      </c>
      <c r="D136" s="272" t="s">
        <v>1216</v>
      </c>
      <c r="E136" s="272" t="s">
        <v>1121</v>
      </c>
    </row>
    <row r="137" spans="2:5" x14ac:dyDescent="0.2">
      <c r="B137" s="273" t="s">
        <v>107</v>
      </c>
      <c r="C137" s="273" t="s">
        <v>781</v>
      </c>
      <c r="D137" s="272" t="s">
        <v>1217</v>
      </c>
      <c r="E137" s="272" t="s">
        <v>1121</v>
      </c>
    </row>
    <row r="138" spans="2:5" x14ac:dyDescent="0.2">
      <c r="B138" s="273" t="s">
        <v>147</v>
      </c>
      <c r="C138" s="273" t="s">
        <v>781</v>
      </c>
      <c r="D138" s="272" t="s">
        <v>1218</v>
      </c>
      <c r="E138" s="272" t="s">
        <v>1188</v>
      </c>
    </row>
    <row r="139" spans="2:5" x14ac:dyDescent="0.2">
      <c r="B139" s="273" t="s">
        <v>148</v>
      </c>
      <c r="C139" s="273" t="s">
        <v>781</v>
      </c>
      <c r="D139" s="272" t="s">
        <v>1219</v>
      </c>
      <c r="E139" s="272" t="s">
        <v>1188</v>
      </c>
    </row>
    <row r="140" spans="2:5" x14ac:dyDescent="0.2">
      <c r="B140" s="273" t="s">
        <v>149</v>
      </c>
      <c r="C140" s="273" t="s">
        <v>781</v>
      </c>
      <c r="D140" s="272" t="s">
        <v>1220</v>
      </c>
      <c r="E140" s="272" t="s">
        <v>1188</v>
      </c>
    </row>
    <row r="141" spans="2:5" x14ac:dyDescent="0.2">
      <c r="B141" s="273" t="s">
        <v>1221</v>
      </c>
      <c r="C141" s="273" t="s">
        <v>781</v>
      </c>
      <c r="D141" s="272" t="s">
        <v>1222</v>
      </c>
      <c r="E141" s="272" t="s">
        <v>1167</v>
      </c>
    </row>
    <row r="142" spans="2:5" x14ac:dyDescent="0.2">
      <c r="B142" s="273" t="s">
        <v>108</v>
      </c>
      <c r="C142" s="273" t="s">
        <v>781</v>
      </c>
      <c r="D142" s="272" t="s">
        <v>1223</v>
      </c>
      <c r="E142" s="272" t="s">
        <v>1121</v>
      </c>
    </row>
    <row r="143" spans="2:5" x14ac:dyDescent="0.2">
      <c r="B143" s="273" t="s">
        <v>402</v>
      </c>
      <c r="C143" s="273" t="s">
        <v>781</v>
      </c>
      <c r="D143" s="272" t="s">
        <v>1224</v>
      </c>
      <c r="E143" s="272" t="s">
        <v>1121</v>
      </c>
    </row>
    <row r="144" spans="2:5" x14ac:dyDescent="0.2">
      <c r="B144" s="273" t="s">
        <v>109</v>
      </c>
      <c r="C144" s="273" t="s">
        <v>781</v>
      </c>
      <c r="D144" s="272" t="s">
        <v>1225</v>
      </c>
      <c r="E144" s="272" t="s">
        <v>1121</v>
      </c>
    </row>
    <row r="145" spans="2:5" x14ac:dyDescent="0.2">
      <c r="B145" s="273" t="s">
        <v>126</v>
      </c>
      <c r="C145" s="273" t="s">
        <v>781</v>
      </c>
      <c r="D145" s="272" t="s">
        <v>1226</v>
      </c>
      <c r="E145" s="272" t="s">
        <v>1121</v>
      </c>
    </row>
    <row r="146" spans="2:5" x14ac:dyDescent="0.2">
      <c r="B146" s="273" t="s">
        <v>150</v>
      </c>
      <c r="C146" s="273" t="s">
        <v>781</v>
      </c>
      <c r="D146" s="272" t="s">
        <v>1227</v>
      </c>
      <c r="E146" s="272" t="s">
        <v>1188</v>
      </c>
    </row>
    <row r="147" spans="2:5" x14ac:dyDescent="0.2">
      <c r="B147" s="273" t="s">
        <v>110</v>
      </c>
      <c r="C147" s="273" t="s">
        <v>781</v>
      </c>
      <c r="D147" s="272" t="s">
        <v>1228</v>
      </c>
      <c r="E147" s="272" t="s">
        <v>1121</v>
      </c>
    </row>
    <row r="148" spans="2:5" x14ac:dyDescent="0.2">
      <c r="B148" s="273" t="s">
        <v>111</v>
      </c>
      <c r="C148" s="273" t="s">
        <v>781</v>
      </c>
      <c r="D148" s="272" t="s">
        <v>1229</v>
      </c>
      <c r="E148" s="272" t="s">
        <v>1121</v>
      </c>
    </row>
    <row r="149" spans="2:5" x14ac:dyDescent="0.2">
      <c r="B149" s="273" t="s">
        <v>127</v>
      </c>
      <c r="C149" s="273" t="s">
        <v>781</v>
      </c>
      <c r="D149" s="272" t="s">
        <v>1230</v>
      </c>
      <c r="E149" s="272" t="s">
        <v>1121</v>
      </c>
    </row>
    <row r="150" spans="2:5" x14ac:dyDescent="0.2">
      <c r="B150" s="273" t="s">
        <v>208</v>
      </c>
      <c r="C150" s="273" t="s">
        <v>781</v>
      </c>
      <c r="D150" s="272" t="s">
        <v>1231</v>
      </c>
      <c r="E150" s="272" t="s">
        <v>1121</v>
      </c>
    </row>
    <row r="151" spans="2:5" x14ac:dyDescent="0.2">
      <c r="B151" s="273" t="s">
        <v>209</v>
      </c>
      <c r="C151" s="273" t="s">
        <v>781</v>
      </c>
      <c r="D151" s="272" t="s">
        <v>1232</v>
      </c>
      <c r="E151" s="272" t="s">
        <v>1121</v>
      </c>
    </row>
    <row r="152" spans="2:5" x14ac:dyDescent="0.2">
      <c r="B152" s="273" t="s">
        <v>210</v>
      </c>
      <c r="C152" s="273" t="s">
        <v>781</v>
      </c>
      <c r="D152" s="272" t="s">
        <v>1233</v>
      </c>
      <c r="E152" s="272" t="s">
        <v>1167</v>
      </c>
    </row>
    <row r="153" spans="2:5" x14ac:dyDescent="0.2">
      <c r="B153" s="273" t="s">
        <v>211</v>
      </c>
      <c r="C153" s="273" t="s">
        <v>781</v>
      </c>
      <c r="D153" s="272" t="s">
        <v>212</v>
      </c>
      <c r="E153" s="272" t="s">
        <v>1122</v>
      </c>
    </row>
    <row r="154" spans="2:5" x14ac:dyDescent="0.2">
      <c r="B154" s="273" t="s">
        <v>214</v>
      </c>
      <c r="C154" s="273" t="s">
        <v>781</v>
      </c>
      <c r="D154" s="272" t="s">
        <v>1234</v>
      </c>
      <c r="E154" s="272" t="s">
        <v>1188</v>
      </c>
    </row>
    <row r="155" spans="2:5" x14ac:dyDescent="0.2">
      <c r="B155" s="273" t="s">
        <v>215</v>
      </c>
      <c r="C155" s="273" t="s">
        <v>781</v>
      </c>
      <c r="D155" s="272" t="s">
        <v>1235</v>
      </c>
      <c r="E155" s="272" t="s">
        <v>1188</v>
      </c>
    </row>
    <row r="156" spans="2:5" x14ac:dyDescent="0.2">
      <c r="B156" s="273" t="s">
        <v>360</v>
      </c>
      <c r="C156" s="273" t="s">
        <v>781</v>
      </c>
      <c r="D156" s="272" t="s">
        <v>1236</v>
      </c>
      <c r="E156" s="272" t="s">
        <v>1167</v>
      </c>
    </row>
    <row r="157" spans="2:5" x14ac:dyDescent="0.2">
      <c r="B157" s="273" t="s">
        <v>448</v>
      </c>
      <c r="C157" s="273" t="s">
        <v>781</v>
      </c>
      <c r="D157" s="272" t="s">
        <v>1237</v>
      </c>
      <c r="E157" s="272" t="s">
        <v>1167</v>
      </c>
    </row>
    <row r="158" spans="2:5" x14ac:dyDescent="0.2">
      <c r="B158" s="273" t="s">
        <v>808</v>
      </c>
      <c r="C158" s="273" t="s">
        <v>781</v>
      </c>
      <c r="D158" s="272" t="s">
        <v>1238</v>
      </c>
      <c r="E158" s="272" t="s">
        <v>1167</v>
      </c>
    </row>
    <row r="159" spans="2:5" x14ac:dyDescent="0.2">
      <c r="B159" s="273" t="s">
        <v>721</v>
      </c>
      <c r="C159" s="273" t="s">
        <v>781</v>
      </c>
      <c r="D159" s="272" t="s">
        <v>1239</v>
      </c>
      <c r="E159" s="272" t="s">
        <v>1121</v>
      </c>
    </row>
    <row r="160" spans="2:5" x14ac:dyDescent="0.2">
      <c r="B160" s="273" t="s">
        <v>722</v>
      </c>
      <c r="C160" s="273" t="s">
        <v>781</v>
      </c>
      <c r="D160" s="272" t="s">
        <v>1240</v>
      </c>
      <c r="E160" s="272" t="s">
        <v>1167</v>
      </c>
    </row>
    <row r="161" spans="2:5" x14ac:dyDescent="0.2">
      <c r="B161" s="273" t="s">
        <v>736</v>
      </c>
      <c r="C161" s="273" t="s">
        <v>781</v>
      </c>
      <c r="D161" s="272" t="s">
        <v>743</v>
      </c>
      <c r="E161" s="272" t="s">
        <v>1188</v>
      </c>
    </row>
    <row r="162" spans="2:5" x14ac:dyDescent="0.2">
      <c r="B162" s="273" t="s">
        <v>737</v>
      </c>
      <c r="C162" s="273" t="s">
        <v>781</v>
      </c>
      <c r="D162" s="272" t="s">
        <v>1241</v>
      </c>
      <c r="E162" s="272" t="s">
        <v>1121</v>
      </c>
    </row>
    <row r="163" spans="2:5" x14ac:dyDescent="0.2">
      <c r="B163" s="273" t="s">
        <v>739</v>
      </c>
      <c r="C163" s="273" t="s">
        <v>781</v>
      </c>
      <c r="D163" s="272" t="s">
        <v>1242</v>
      </c>
      <c r="E163" s="272" t="s">
        <v>1188</v>
      </c>
    </row>
    <row r="164" spans="2:5" x14ac:dyDescent="0.2">
      <c r="B164" s="273" t="s">
        <v>799</v>
      </c>
      <c r="C164" s="273" t="s">
        <v>781</v>
      </c>
      <c r="D164" s="272" t="s">
        <v>802</v>
      </c>
      <c r="E164" s="272" t="s">
        <v>1167</v>
      </c>
    </row>
    <row r="165" spans="2:5" x14ac:dyDescent="0.2">
      <c r="B165" s="273" t="s">
        <v>63</v>
      </c>
      <c r="C165" s="273" t="s">
        <v>781</v>
      </c>
      <c r="D165" s="272" t="s">
        <v>276</v>
      </c>
      <c r="E165" s="272" t="s">
        <v>1121</v>
      </c>
    </row>
    <row r="166" spans="2:5" x14ac:dyDescent="0.2">
      <c r="B166" s="273" t="s">
        <v>64</v>
      </c>
      <c r="C166" s="273" t="s">
        <v>781</v>
      </c>
      <c r="D166" s="272" t="s">
        <v>467</v>
      </c>
      <c r="E166" s="272" t="s">
        <v>1121</v>
      </c>
    </row>
    <row r="167" spans="2:5" x14ac:dyDescent="0.2">
      <c r="B167" s="271" t="s">
        <v>65</v>
      </c>
      <c r="C167" s="272" t="s">
        <v>781</v>
      </c>
      <c r="D167" s="272" t="s">
        <v>277</v>
      </c>
      <c r="E167" s="272" t="s">
        <v>1121</v>
      </c>
    </row>
    <row r="168" spans="2:5" x14ac:dyDescent="0.2">
      <c r="B168" s="271" t="s">
        <v>66</v>
      </c>
      <c r="C168" s="272" t="s">
        <v>781</v>
      </c>
      <c r="D168" s="272" t="s">
        <v>278</v>
      </c>
      <c r="E168" s="272" t="s">
        <v>1121</v>
      </c>
    </row>
    <row r="169" spans="2:5" x14ac:dyDescent="0.2">
      <c r="B169" s="271" t="s">
        <v>177</v>
      </c>
      <c r="C169" s="272" t="s">
        <v>781</v>
      </c>
      <c r="D169" s="272" t="s">
        <v>1243</v>
      </c>
      <c r="E169" s="272" t="s">
        <v>1121</v>
      </c>
    </row>
    <row r="170" spans="2:5" x14ac:dyDescent="0.2">
      <c r="B170" s="271" t="s">
        <v>153</v>
      </c>
      <c r="C170" s="272" t="s">
        <v>781</v>
      </c>
      <c r="D170" s="272" t="s">
        <v>1244</v>
      </c>
      <c r="E170" s="272" t="s">
        <v>1120</v>
      </c>
    </row>
    <row r="171" spans="2:5" x14ac:dyDescent="0.2">
      <c r="B171" s="271" t="s">
        <v>1245</v>
      </c>
      <c r="C171" s="272" t="s">
        <v>781</v>
      </c>
      <c r="D171" s="272" t="s">
        <v>1246</v>
      </c>
      <c r="E171" s="272" t="s">
        <v>1120</v>
      </c>
    </row>
    <row r="172" spans="2:5" x14ac:dyDescent="0.2">
      <c r="B172" s="271" t="s">
        <v>1247</v>
      </c>
      <c r="C172" s="272" t="s">
        <v>781</v>
      </c>
      <c r="D172" s="272" t="s">
        <v>1248</v>
      </c>
      <c r="E172" s="272" t="s">
        <v>1121</v>
      </c>
    </row>
    <row r="173" spans="2:5" x14ac:dyDescent="0.2">
      <c r="B173" s="271" t="s">
        <v>1249</v>
      </c>
      <c r="C173" s="272" t="s">
        <v>781</v>
      </c>
      <c r="D173" s="272" t="s">
        <v>1244</v>
      </c>
      <c r="E173" s="272" t="s">
        <v>1120</v>
      </c>
    </row>
    <row r="174" spans="2:5" x14ac:dyDescent="0.2">
      <c r="B174" s="271" t="s">
        <v>1250</v>
      </c>
      <c r="C174" s="272" t="s">
        <v>781</v>
      </c>
      <c r="D174" s="272" t="s">
        <v>1251</v>
      </c>
      <c r="E174" s="272" t="s">
        <v>1120</v>
      </c>
    </row>
    <row r="175" spans="2:5" x14ac:dyDescent="0.2">
      <c r="B175" s="271" t="s">
        <v>1252</v>
      </c>
      <c r="C175" s="272" t="s">
        <v>781</v>
      </c>
      <c r="D175" s="272" t="s">
        <v>1253</v>
      </c>
      <c r="E175" s="272" t="s">
        <v>1120</v>
      </c>
    </row>
    <row r="176" spans="2:5" x14ac:dyDescent="0.2">
      <c r="B176" s="271" t="s">
        <v>1254</v>
      </c>
      <c r="C176" s="272" t="s">
        <v>781</v>
      </c>
      <c r="D176" s="272" t="s">
        <v>1255</v>
      </c>
      <c r="E176" s="272" t="s">
        <v>1120</v>
      </c>
    </row>
    <row r="177" spans="2:5" x14ac:dyDescent="0.2">
      <c r="B177" s="271" t="s">
        <v>131</v>
      </c>
      <c r="C177" s="272" t="s">
        <v>1030</v>
      </c>
      <c r="D177" s="272" t="s">
        <v>1256</v>
      </c>
      <c r="E177" s="272" t="s">
        <v>1257</v>
      </c>
    </row>
    <row r="178" spans="2:5" x14ac:dyDescent="0.2">
      <c r="B178" s="271" t="s">
        <v>132</v>
      </c>
      <c r="C178" s="272" t="s">
        <v>1030</v>
      </c>
      <c r="D178" s="272" t="s">
        <v>1258</v>
      </c>
      <c r="E178" s="272" t="s">
        <v>1257</v>
      </c>
    </row>
    <row r="179" spans="2:5" x14ac:dyDescent="0.2">
      <c r="B179" s="271" t="s">
        <v>1259</v>
      </c>
      <c r="C179" s="272" t="s">
        <v>1030</v>
      </c>
      <c r="D179" s="272" t="s">
        <v>1260</v>
      </c>
      <c r="E179" s="272" t="s">
        <v>1257</v>
      </c>
    </row>
    <row r="180" spans="2:5" x14ac:dyDescent="0.2">
      <c r="B180" s="271" t="s">
        <v>1261</v>
      </c>
      <c r="C180" s="272" t="s">
        <v>781</v>
      </c>
      <c r="D180" s="272" t="s">
        <v>1262</v>
      </c>
      <c r="E180" s="272" t="s">
        <v>1263</v>
      </c>
    </row>
    <row r="181" spans="2:5" x14ac:dyDescent="0.2">
      <c r="B181" s="271" t="s">
        <v>503</v>
      </c>
      <c r="C181" s="272" t="s">
        <v>781</v>
      </c>
      <c r="D181" s="272" t="s">
        <v>1264</v>
      </c>
      <c r="E181" s="272" t="s">
        <v>1167</v>
      </c>
    </row>
    <row r="182" spans="2:5" x14ac:dyDescent="0.2">
      <c r="B182" s="271" t="s">
        <v>42</v>
      </c>
      <c r="C182" s="272" t="s">
        <v>781</v>
      </c>
      <c r="D182" s="272" t="s">
        <v>250</v>
      </c>
      <c r="E182" s="272" t="s">
        <v>1167</v>
      </c>
    </row>
    <row r="183" spans="2:5" x14ac:dyDescent="0.2">
      <c r="B183" s="271" t="s">
        <v>43</v>
      </c>
      <c r="C183" s="272" t="s">
        <v>781</v>
      </c>
      <c r="D183" s="272" t="s">
        <v>1265</v>
      </c>
      <c r="E183" s="272" t="s">
        <v>1167</v>
      </c>
    </row>
    <row r="184" spans="2:5" x14ac:dyDescent="0.2">
      <c r="B184" s="271" t="s">
        <v>44</v>
      </c>
      <c r="C184" s="272" t="s">
        <v>781</v>
      </c>
      <c r="D184" s="272" t="s">
        <v>251</v>
      </c>
      <c r="E184" s="272" t="s">
        <v>1167</v>
      </c>
    </row>
    <row r="185" spans="2:5" x14ac:dyDescent="0.2">
      <c r="B185" s="271" t="s">
        <v>45</v>
      </c>
      <c r="C185" s="272" t="s">
        <v>781</v>
      </c>
      <c r="D185" s="272" t="s">
        <v>46</v>
      </c>
      <c r="E185" s="272" t="s">
        <v>1167</v>
      </c>
    </row>
    <row r="186" spans="2:5" x14ac:dyDescent="0.2">
      <c r="B186" s="271" t="s">
        <v>434</v>
      </c>
      <c r="C186" s="272" t="s">
        <v>781</v>
      </c>
      <c r="D186" s="272" t="s">
        <v>1266</v>
      </c>
      <c r="E186" s="272" t="s">
        <v>1167</v>
      </c>
    </row>
    <row r="187" spans="2:5" x14ac:dyDescent="0.2">
      <c r="B187" s="271" t="s">
        <v>47</v>
      </c>
      <c r="C187" s="272" t="s">
        <v>781</v>
      </c>
      <c r="D187" s="272" t="s">
        <v>452</v>
      </c>
      <c r="E187" s="272" t="s">
        <v>1167</v>
      </c>
    </row>
    <row r="188" spans="2:5" x14ac:dyDescent="0.2">
      <c r="B188" s="271" t="s">
        <v>1267</v>
      </c>
      <c r="C188" s="272" t="s">
        <v>781</v>
      </c>
      <c r="D188" s="272" t="s">
        <v>1268</v>
      </c>
      <c r="E188" s="272" t="s">
        <v>1167</v>
      </c>
    </row>
    <row r="189" spans="2:5" x14ac:dyDescent="0.2">
      <c r="B189" s="271" t="s">
        <v>201</v>
      </c>
      <c r="C189" s="272" t="s">
        <v>781</v>
      </c>
      <c r="D189" s="272" t="s">
        <v>1269</v>
      </c>
      <c r="E189" s="272" t="s">
        <v>1167</v>
      </c>
    </row>
    <row r="190" spans="2:5" x14ac:dyDescent="0.2">
      <c r="B190" s="274" t="s">
        <v>202</v>
      </c>
      <c r="C190" s="274" t="s">
        <v>781</v>
      </c>
      <c r="D190" s="274" t="s">
        <v>1043</v>
      </c>
      <c r="E190" s="274" t="s">
        <v>1167</v>
      </c>
    </row>
    <row r="191" spans="2:5" x14ac:dyDescent="0.2">
      <c r="B191" s="271" t="s">
        <v>355</v>
      </c>
      <c r="C191" s="272" t="s">
        <v>781</v>
      </c>
      <c r="D191" s="272" t="s">
        <v>1270</v>
      </c>
      <c r="E191" s="272" t="s">
        <v>1167</v>
      </c>
    </row>
    <row r="192" spans="2:5" x14ac:dyDescent="0.2">
      <c r="B192" s="271" t="s">
        <v>357</v>
      </c>
      <c r="C192" s="272" t="s">
        <v>781</v>
      </c>
      <c r="D192" s="272" t="s">
        <v>1271</v>
      </c>
      <c r="E192" s="272" t="s">
        <v>1167</v>
      </c>
    </row>
    <row r="193" spans="2:5" x14ac:dyDescent="0.2">
      <c r="B193" s="271" t="s">
        <v>84</v>
      </c>
      <c r="C193" s="272" t="s">
        <v>781</v>
      </c>
      <c r="D193" s="272" t="s">
        <v>456</v>
      </c>
      <c r="E193" s="272" t="s">
        <v>1167</v>
      </c>
    </row>
    <row r="194" spans="2:5" x14ac:dyDescent="0.2">
      <c r="B194" s="271" t="s">
        <v>182</v>
      </c>
      <c r="C194" s="272" t="s">
        <v>781</v>
      </c>
      <c r="D194" s="272" t="s">
        <v>252</v>
      </c>
      <c r="E194" s="272" t="s">
        <v>1167</v>
      </c>
    </row>
    <row r="195" spans="2:5" x14ac:dyDescent="0.2">
      <c r="B195" s="271" t="s">
        <v>183</v>
      </c>
      <c r="C195" s="272" t="s">
        <v>781</v>
      </c>
      <c r="D195" s="272" t="s">
        <v>253</v>
      </c>
      <c r="E195" s="272" t="s">
        <v>1167</v>
      </c>
    </row>
    <row r="196" spans="2:5" x14ac:dyDescent="0.2">
      <c r="B196" s="271" t="s">
        <v>184</v>
      </c>
      <c r="C196" s="272" t="s">
        <v>781</v>
      </c>
      <c r="D196" s="272" t="s">
        <v>254</v>
      </c>
      <c r="E196" s="272" t="s">
        <v>1167</v>
      </c>
    </row>
    <row r="197" spans="2:5" x14ac:dyDescent="0.2">
      <c r="B197" s="271" t="s">
        <v>86</v>
      </c>
      <c r="C197" s="272" t="s">
        <v>781</v>
      </c>
      <c r="D197" s="272" t="s">
        <v>255</v>
      </c>
      <c r="E197" s="272" t="s">
        <v>1167</v>
      </c>
    </row>
    <row r="198" spans="2:5" x14ac:dyDescent="0.2">
      <c r="B198" s="271" t="s">
        <v>87</v>
      </c>
      <c r="C198" s="272" t="s">
        <v>781</v>
      </c>
      <c r="D198" s="272" t="s">
        <v>256</v>
      </c>
      <c r="E198" s="272" t="s">
        <v>1167</v>
      </c>
    </row>
    <row r="199" spans="2:5" x14ac:dyDescent="0.2">
      <c r="B199" s="271" t="s">
        <v>200</v>
      </c>
      <c r="C199" s="272" t="s">
        <v>781</v>
      </c>
      <c r="D199" s="272" t="s">
        <v>1272</v>
      </c>
      <c r="E199" s="272" t="s">
        <v>1167</v>
      </c>
    </row>
    <row r="200" spans="2:5" x14ac:dyDescent="0.2">
      <c r="B200" s="271" t="s">
        <v>77</v>
      </c>
      <c r="C200" s="272" t="s">
        <v>781</v>
      </c>
      <c r="D200" s="272" t="s">
        <v>784</v>
      </c>
      <c r="E200" s="272" t="s">
        <v>1167</v>
      </c>
    </row>
    <row r="201" spans="2:5" x14ac:dyDescent="0.2">
      <c r="B201" s="271" t="s">
        <v>78</v>
      </c>
      <c r="C201" s="272" t="s">
        <v>781</v>
      </c>
      <c r="D201" s="272" t="s">
        <v>1273</v>
      </c>
      <c r="E201" s="272" t="s">
        <v>1167</v>
      </c>
    </row>
    <row r="202" spans="2:5" x14ac:dyDescent="0.2">
      <c r="B202" s="271" t="s">
        <v>79</v>
      </c>
      <c r="C202" s="272" t="s">
        <v>781</v>
      </c>
      <c r="D202" s="272" t="s">
        <v>80</v>
      </c>
      <c r="E202" s="272" t="s">
        <v>1167</v>
      </c>
    </row>
    <row r="203" spans="2:5" x14ac:dyDescent="0.2">
      <c r="B203" s="271" t="s">
        <v>81</v>
      </c>
      <c r="C203" s="272" t="s">
        <v>781</v>
      </c>
      <c r="D203" s="272" t="s">
        <v>257</v>
      </c>
      <c r="E203" s="272" t="s">
        <v>1167</v>
      </c>
    </row>
    <row r="204" spans="2:5" x14ac:dyDescent="0.2">
      <c r="B204" s="271" t="s">
        <v>796</v>
      </c>
      <c r="C204" s="272" t="s">
        <v>781</v>
      </c>
      <c r="D204" s="272" t="s">
        <v>797</v>
      </c>
      <c r="E204" s="272" t="s">
        <v>1167</v>
      </c>
    </row>
    <row r="205" spans="2:5" x14ac:dyDescent="0.2">
      <c r="B205" s="271" t="s">
        <v>85</v>
      </c>
      <c r="C205" s="272" t="s">
        <v>781</v>
      </c>
      <c r="D205" s="272" t="s">
        <v>441</v>
      </c>
      <c r="E205" s="272" t="s">
        <v>1167</v>
      </c>
    </row>
    <row r="206" spans="2:5" x14ac:dyDescent="0.2">
      <c r="B206" s="271" t="s">
        <v>94</v>
      </c>
      <c r="C206" s="272" t="s">
        <v>781</v>
      </c>
      <c r="D206" s="272" t="s">
        <v>1042</v>
      </c>
      <c r="E206" s="272" t="s">
        <v>1167</v>
      </c>
    </row>
    <row r="207" spans="2:5" x14ac:dyDescent="0.2">
      <c r="B207" s="271" t="s">
        <v>82</v>
      </c>
      <c r="C207" s="272" t="s">
        <v>781</v>
      </c>
      <c r="D207" s="272" t="s">
        <v>258</v>
      </c>
      <c r="E207" s="272" t="s">
        <v>1167</v>
      </c>
    </row>
    <row r="208" spans="2:5" x14ac:dyDescent="0.2">
      <c r="B208" s="271" t="s">
        <v>83</v>
      </c>
      <c r="C208" s="272" t="s">
        <v>781</v>
      </c>
      <c r="D208" s="272" t="s">
        <v>259</v>
      </c>
      <c r="E208" s="272" t="s">
        <v>1167</v>
      </c>
    </row>
    <row r="209" spans="2:5" x14ac:dyDescent="0.2">
      <c r="B209" s="271" t="s">
        <v>363</v>
      </c>
      <c r="C209" s="272" t="s">
        <v>781</v>
      </c>
      <c r="D209" s="272" t="s">
        <v>1274</v>
      </c>
      <c r="E209" s="272" t="s">
        <v>1167</v>
      </c>
    </row>
    <row r="210" spans="2:5" x14ac:dyDescent="0.2">
      <c r="B210" s="271" t="s">
        <v>95</v>
      </c>
      <c r="C210" s="272" t="s">
        <v>781</v>
      </c>
      <c r="D210" s="272" t="s">
        <v>1275</v>
      </c>
      <c r="E210" s="272" t="s">
        <v>1167</v>
      </c>
    </row>
    <row r="211" spans="2:5" x14ac:dyDescent="0.2">
      <c r="B211" s="271" t="s">
        <v>2</v>
      </c>
      <c r="C211" s="272" t="s">
        <v>781</v>
      </c>
      <c r="D211" s="272" t="s">
        <v>218</v>
      </c>
      <c r="E211" s="272" t="s">
        <v>1121</v>
      </c>
    </row>
    <row r="212" spans="2:5" x14ac:dyDescent="0.2">
      <c r="B212" s="271" t="s">
        <v>4</v>
      </c>
      <c r="C212" s="272" t="s">
        <v>781</v>
      </c>
      <c r="D212" s="272" t="s">
        <v>219</v>
      </c>
      <c r="E212" s="272" t="s">
        <v>1121</v>
      </c>
    </row>
    <row r="213" spans="2:5" x14ac:dyDescent="0.2">
      <c r="B213" s="271" t="s">
        <v>5</v>
      </c>
      <c r="C213" s="272" t="s">
        <v>781</v>
      </c>
      <c r="D213" s="272" t="s">
        <v>220</v>
      </c>
      <c r="E213" s="272" t="s">
        <v>1121</v>
      </c>
    </row>
    <row r="214" spans="2:5" x14ac:dyDescent="0.2">
      <c r="B214" s="271" t="s">
        <v>6</v>
      </c>
      <c r="C214" s="272" t="s">
        <v>781</v>
      </c>
      <c r="D214" s="272" t="s">
        <v>222</v>
      </c>
      <c r="E214" s="272" t="s">
        <v>1121</v>
      </c>
    </row>
    <row r="215" spans="2:5" x14ac:dyDescent="0.2">
      <c r="B215" s="271" t="s">
        <v>7</v>
      </c>
      <c r="C215" s="272" t="s">
        <v>781</v>
      </c>
      <c r="D215" s="272" t="s">
        <v>223</v>
      </c>
      <c r="E215" s="272" t="s">
        <v>1121</v>
      </c>
    </row>
    <row r="216" spans="2:5" x14ac:dyDescent="0.2">
      <c r="B216" s="271" t="s">
        <v>8</v>
      </c>
      <c r="C216" s="272" t="s">
        <v>781</v>
      </c>
      <c r="D216" s="272" t="s">
        <v>224</v>
      </c>
      <c r="E216" s="272" t="s">
        <v>1121</v>
      </c>
    </row>
    <row r="217" spans="2:5" x14ac:dyDescent="0.2">
      <c r="B217" s="271" t="s">
        <v>9</v>
      </c>
      <c r="C217" s="272" t="s">
        <v>781</v>
      </c>
      <c r="D217" s="272" t="s">
        <v>225</v>
      </c>
      <c r="E217" s="272" t="s">
        <v>1121</v>
      </c>
    </row>
    <row r="218" spans="2:5" x14ac:dyDescent="0.2">
      <c r="B218" s="271" t="s">
        <v>10</v>
      </c>
      <c r="C218" s="272" t="s">
        <v>781</v>
      </c>
      <c r="D218" s="272" t="s">
        <v>471</v>
      </c>
      <c r="E218" s="272" t="s">
        <v>1121</v>
      </c>
    </row>
    <row r="219" spans="2:5" x14ac:dyDescent="0.2">
      <c r="B219" s="271" t="s">
        <v>28</v>
      </c>
      <c r="C219" s="272" t="s">
        <v>781</v>
      </c>
      <c r="D219" s="272" t="s">
        <v>241</v>
      </c>
      <c r="E219" s="272" t="s">
        <v>1121</v>
      </c>
    </row>
    <row r="220" spans="2:5" x14ac:dyDescent="0.2">
      <c r="B220" s="271" t="s">
        <v>29</v>
      </c>
      <c r="C220" s="272" t="s">
        <v>781</v>
      </c>
      <c r="D220" s="272" t="s">
        <v>293</v>
      </c>
      <c r="E220" s="272" t="s">
        <v>1121</v>
      </c>
    </row>
    <row r="221" spans="2:5" x14ac:dyDescent="0.2">
      <c r="B221" s="271" t="s">
        <v>1</v>
      </c>
      <c r="C221" s="272" t="s">
        <v>781</v>
      </c>
      <c r="D221" s="272" t="s">
        <v>216</v>
      </c>
      <c r="E221" s="272" t="s">
        <v>1121</v>
      </c>
    </row>
    <row r="222" spans="2:5" x14ac:dyDescent="0.2">
      <c r="B222" s="271" t="s">
        <v>11</v>
      </c>
      <c r="C222" s="272" t="s">
        <v>781</v>
      </c>
      <c r="D222" s="272" t="s">
        <v>242</v>
      </c>
      <c r="E222" s="272" t="s">
        <v>1121</v>
      </c>
    </row>
    <row r="223" spans="2:5" x14ac:dyDescent="0.2">
      <c r="B223" s="271" t="s">
        <v>30</v>
      </c>
      <c r="C223" s="272" t="s">
        <v>781</v>
      </c>
      <c r="D223" s="272" t="s">
        <v>473</v>
      </c>
      <c r="E223" s="272" t="s">
        <v>1121</v>
      </c>
    </row>
    <row r="224" spans="2:5" x14ac:dyDescent="0.2">
      <c r="B224" s="271" t="s">
        <v>31</v>
      </c>
      <c r="C224" s="272" t="s">
        <v>781</v>
      </c>
      <c r="D224" s="272" t="s">
        <v>469</v>
      </c>
      <c r="E224" s="272" t="s">
        <v>1121</v>
      </c>
    </row>
    <row r="225" spans="2:5" x14ac:dyDescent="0.2">
      <c r="B225" s="271" t="s">
        <v>32</v>
      </c>
      <c r="C225" s="272" t="s">
        <v>781</v>
      </c>
      <c r="D225" s="272" t="s">
        <v>243</v>
      </c>
      <c r="E225" s="272" t="s">
        <v>1121</v>
      </c>
    </row>
    <row r="226" spans="2:5" x14ac:dyDescent="0.2">
      <c r="B226" s="271" t="s">
        <v>33</v>
      </c>
      <c r="C226" s="272" t="s">
        <v>781</v>
      </c>
      <c r="D226" s="272" t="s">
        <v>244</v>
      </c>
      <c r="E226" s="272" t="s">
        <v>1121</v>
      </c>
    </row>
    <row r="227" spans="2:5" x14ac:dyDescent="0.2">
      <c r="B227" s="271" t="s">
        <v>35</v>
      </c>
      <c r="C227" s="272" t="s">
        <v>781</v>
      </c>
      <c r="D227" s="272" t="s">
        <v>245</v>
      </c>
      <c r="E227" s="272" t="s">
        <v>1121</v>
      </c>
    </row>
    <row r="228" spans="2:5" x14ac:dyDescent="0.2">
      <c r="B228" s="271" t="s">
        <v>36</v>
      </c>
      <c r="C228" s="272" t="s">
        <v>781</v>
      </c>
      <c r="D228" s="272" t="s">
        <v>246</v>
      </c>
      <c r="E228" s="272" t="s">
        <v>1121</v>
      </c>
    </row>
    <row r="229" spans="2:5" x14ac:dyDescent="0.2">
      <c r="B229" s="271" t="s">
        <v>37</v>
      </c>
      <c r="C229" s="272" t="s">
        <v>781</v>
      </c>
      <c r="D229" s="272" t="s">
        <v>247</v>
      </c>
      <c r="E229" s="272" t="s">
        <v>1121</v>
      </c>
    </row>
    <row r="230" spans="2:5" x14ac:dyDescent="0.2">
      <c r="B230" s="271" t="s">
        <v>12</v>
      </c>
      <c r="C230" s="272" t="s">
        <v>781</v>
      </c>
      <c r="D230" s="272" t="s">
        <v>226</v>
      </c>
      <c r="E230" s="272" t="s">
        <v>1121</v>
      </c>
    </row>
    <row r="231" spans="2:5" x14ac:dyDescent="0.2">
      <c r="B231" s="271" t="s">
        <v>38</v>
      </c>
      <c r="C231" s="272" t="s">
        <v>781</v>
      </c>
      <c r="D231" s="272" t="s">
        <v>472</v>
      </c>
      <c r="E231" s="272" t="s">
        <v>1121</v>
      </c>
    </row>
    <row r="232" spans="2:5" x14ac:dyDescent="0.2">
      <c r="B232" s="271" t="s">
        <v>13</v>
      </c>
      <c r="C232" s="272" t="s">
        <v>781</v>
      </c>
      <c r="D232" s="272" t="s">
        <v>14</v>
      </c>
      <c r="E232" s="272" t="s">
        <v>1121</v>
      </c>
    </row>
    <row r="233" spans="2:5" x14ac:dyDescent="0.2">
      <c r="B233" s="271" t="s">
        <v>15</v>
      </c>
      <c r="C233" s="272" t="s">
        <v>781</v>
      </c>
      <c r="D233" s="272" t="s">
        <v>227</v>
      </c>
      <c r="E233" s="272" t="s">
        <v>1121</v>
      </c>
    </row>
    <row r="234" spans="2:5" x14ac:dyDescent="0.2">
      <c r="B234" s="271" t="s">
        <v>3</v>
      </c>
      <c r="C234" s="272" t="s">
        <v>781</v>
      </c>
      <c r="D234" s="272" t="s">
        <v>221</v>
      </c>
      <c r="E234" s="272" t="s">
        <v>1121</v>
      </c>
    </row>
    <row r="235" spans="2:5" x14ac:dyDescent="0.2">
      <c r="B235" s="271" t="s">
        <v>16</v>
      </c>
      <c r="C235" s="272" t="s">
        <v>781</v>
      </c>
      <c r="D235" s="272" t="s">
        <v>228</v>
      </c>
      <c r="E235" s="272" t="s">
        <v>1121</v>
      </c>
    </row>
    <row r="236" spans="2:5" x14ac:dyDescent="0.2">
      <c r="B236" s="271" t="s">
        <v>423</v>
      </c>
      <c r="C236" s="272" t="s">
        <v>781</v>
      </c>
      <c r="D236" s="272" t="s">
        <v>1276</v>
      </c>
      <c r="E236" s="272" t="s">
        <v>1121</v>
      </c>
    </row>
    <row r="237" spans="2:5" x14ac:dyDescent="0.2">
      <c r="B237" s="271" t="s">
        <v>394</v>
      </c>
      <c r="C237" s="272" t="s">
        <v>781</v>
      </c>
      <c r="D237" s="272" t="s">
        <v>1277</v>
      </c>
      <c r="E237" s="272" t="s">
        <v>1121</v>
      </c>
    </row>
    <row r="238" spans="2:5" x14ac:dyDescent="0.2">
      <c r="B238" s="271" t="s">
        <v>17</v>
      </c>
      <c r="C238" s="272" t="s">
        <v>781</v>
      </c>
      <c r="D238" s="272" t="s">
        <v>229</v>
      </c>
      <c r="E238" s="272" t="s">
        <v>1121</v>
      </c>
    </row>
    <row r="239" spans="2:5" x14ac:dyDescent="0.2">
      <c r="B239" s="271" t="s">
        <v>498</v>
      </c>
      <c r="C239" s="272" t="s">
        <v>781</v>
      </c>
      <c r="D239" s="272" t="s">
        <v>1278</v>
      </c>
      <c r="E239" s="272" t="s">
        <v>1121</v>
      </c>
    </row>
    <row r="240" spans="2:5" x14ac:dyDescent="0.2">
      <c r="B240" s="271" t="s">
        <v>18</v>
      </c>
      <c r="C240" s="272" t="s">
        <v>781</v>
      </c>
      <c r="D240" s="272" t="s">
        <v>248</v>
      </c>
      <c r="E240" s="272" t="s">
        <v>1121</v>
      </c>
    </row>
    <row r="241" spans="2:5" x14ac:dyDescent="0.2">
      <c r="B241" s="271" t="s">
        <v>39</v>
      </c>
      <c r="C241" s="272" t="s">
        <v>781</v>
      </c>
      <c r="D241" s="272" t="s">
        <v>470</v>
      </c>
      <c r="E241" s="272" t="s">
        <v>1121</v>
      </c>
    </row>
    <row r="242" spans="2:5" x14ac:dyDescent="0.2">
      <c r="B242" s="271" t="s">
        <v>20</v>
      </c>
      <c r="C242" s="272" t="s">
        <v>781</v>
      </c>
      <c r="D242" s="272" t="s">
        <v>230</v>
      </c>
      <c r="E242" s="272" t="s">
        <v>1121</v>
      </c>
    </row>
    <row r="243" spans="2:5" x14ac:dyDescent="0.2">
      <c r="B243" s="271" t="s">
        <v>408</v>
      </c>
      <c r="C243" s="272" t="s">
        <v>781</v>
      </c>
      <c r="D243" s="272" t="s">
        <v>1279</v>
      </c>
      <c r="E243" s="272" t="s">
        <v>1121</v>
      </c>
    </row>
    <row r="244" spans="2:5" x14ac:dyDescent="0.2">
      <c r="B244" s="271" t="s">
        <v>40</v>
      </c>
      <c r="C244" s="272" t="s">
        <v>781</v>
      </c>
      <c r="D244" s="272" t="s">
        <v>1280</v>
      </c>
      <c r="E244" s="272" t="s">
        <v>1121</v>
      </c>
    </row>
    <row r="245" spans="2:5" x14ac:dyDescent="0.2">
      <c r="B245" s="271" t="s">
        <v>430</v>
      </c>
      <c r="C245" s="272" t="s">
        <v>781</v>
      </c>
      <c r="D245" s="272" t="s">
        <v>1281</v>
      </c>
      <c r="E245" s="272" t="s">
        <v>1121</v>
      </c>
    </row>
    <row r="246" spans="2:5" x14ac:dyDescent="0.2">
      <c r="B246" s="271" t="s">
        <v>382</v>
      </c>
      <c r="C246" s="272" t="s">
        <v>781</v>
      </c>
      <c r="D246" s="272" t="s">
        <v>1282</v>
      </c>
      <c r="E246" s="272" t="s">
        <v>1121</v>
      </c>
    </row>
    <row r="247" spans="2:5" x14ac:dyDescent="0.2">
      <c r="B247" s="271" t="s">
        <v>443</v>
      </c>
      <c r="C247" s="272" t="s">
        <v>781</v>
      </c>
      <c r="D247" s="272" t="s">
        <v>444</v>
      </c>
      <c r="E247" s="272" t="s">
        <v>1121</v>
      </c>
    </row>
    <row r="248" spans="2:5" x14ac:dyDescent="0.2">
      <c r="B248" s="271" t="s">
        <v>21</v>
      </c>
      <c r="C248" s="272" t="s">
        <v>781</v>
      </c>
      <c r="D248" s="272" t="s">
        <v>231</v>
      </c>
      <c r="E248" s="272" t="s">
        <v>1121</v>
      </c>
    </row>
    <row r="249" spans="2:5" x14ac:dyDescent="0.2">
      <c r="B249" s="271" t="s">
        <v>22</v>
      </c>
      <c r="C249" s="272" t="s">
        <v>781</v>
      </c>
      <c r="D249" s="272" t="s">
        <v>232</v>
      </c>
      <c r="E249" s="272" t="s">
        <v>1121</v>
      </c>
    </row>
    <row r="250" spans="2:5" x14ac:dyDescent="0.2">
      <c r="B250" s="271" t="s">
        <v>34</v>
      </c>
      <c r="C250" s="272" t="s">
        <v>781</v>
      </c>
      <c r="D250" s="272" t="s">
        <v>466</v>
      </c>
      <c r="E250" s="272" t="s">
        <v>1121</v>
      </c>
    </row>
    <row r="251" spans="2:5" x14ac:dyDescent="0.2">
      <c r="B251" s="271" t="s">
        <v>23</v>
      </c>
      <c r="C251" s="272" t="s">
        <v>781</v>
      </c>
      <c r="D251" s="272" t="s">
        <v>371</v>
      </c>
      <c r="E251" s="272" t="s">
        <v>1121</v>
      </c>
    </row>
    <row r="252" spans="2:5" x14ac:dyDescent="0.2">
      <c r="B252" s="271" t="s">
        <v>427</v>
      </c>
      <c r="C252" s="272" t="s">
        <v>781</v>
      </c>
      <c r="D252" s="272" t="s">
        <v>1283</v>
      </c>
      <c r="E252" s="272" t="s">
        <v>1121</v>
      </c>
    </row>
    <row r="253" spans="2:5" x14ac:dyDescent="0.2">
      <c r="B253" s="271" t="s">
        <v>24</v>
      </c>
      <c r="C253" s="272" t="s">
        <v>781</v>
      </c>
      <c r="D253" s="272" t="s">
        <v>233</v>
      </c>
      <c r="E253" s="272" t="s">
        <v>1121</v>
      </c>
    </row>
    <row r="254" spans="2:5" x14ac:dyDescent="0.2">
      <c r="B254" s="271" t="s">
        <v>19</v>
      </c>
      <c r="C254" s="272" t="s">
        <v>781</v>
      </c>
      <c r="D254" s="272" t="s">
        <v>1284</v>
      </c>
      <c r="E254" s="272" t="s">
        <v>1121</v>
      </c>
    </row>
    <row r="255" spans="2:5" x14ac:dyDescent="0.2">
      <c r="B255" s="271" t="s">
        <v>439</v>
      </c>
      <c r="C255" s="272" t="s">
        <v>781</v>
      </c>
      <c r="D255" s="272" t="s">
        <v>1285</v>
      </c>
      <c r="E255" s="272" t="s">
        <v>1121</v>
      </c>
    </row>
    <row r="256" spans="2:5" x14ac:dyDescent="0.2">
      <c r="B256" s="271" t="s">
        <v>445</v>
      </c>
      <c r="C256" s="272" t="s">
        <v>781</v>
      </c>
      <c r="D256" s="272" t="s">
        <v>1286</v>
      </c>
      <c r="E256" s="272" t="s">
        <v>1121</v>
      </c>
    </row>
    <row r="257" spans="2:5" x14ac:dyDescent="0.2">
      <c r="B257" s="271" t="s">
        <v>438</v>
      </c>
      <c r="C257" s="272" t="s">
        <v>781</v>
      </c>
      <c r="D257" s="272" t="s">
        <v>1287</v>
      </c>
      <c r="E257" s="272" t="s">
        <v>1121</v>
      </c>
    </row>
    <row r="258" spans="2:5" x14ac:dyDescent="0.2">
      <c r="B258" s="271" t="s">
        <v>25</v>
      </c>
      <c r="C258" s="272" t="s">
        <v>781</v>
      </c>
      <c r="D258" s="272" t="s">
        <v>455</v>
      </c>
      <c r="E258" s="272" t="s">
        <v>1121</v>
      </c>
    </row>
    <row r="259" spans="2:5" x14ac:dyDescent="0.2">
      <c r="B259" s="271" t="s">
        <v>429</v>
      </c>
      <c r="C259" s="272" t="s">
        <v>781</v>
      </c>
      <c r="D259" s="272" t="s">
        <v>1288</v>
      </c>
      <c r="E259" s="272" t="s">
        <v>1121</v>
      </c>
    </row>
    <row r="260" spans="2:5" x14ac:dyDescent="0.2">
      <c r="B260" s="271" t="s">
        <v>414</v>
      </c>
      <c r="C260" s="272" t="s">
        <v>781</v>
      </c>
      <c r="D260" s="272" t="s">
        <v>1289</v>
      </c>
      <c r="E260" s="272" t="s">
        <v>1121</v>
      </c>
    </row>
    <row r="261" spans="2:5" x14ac:dyDescent="0.2">
      <c r="B261" s="271" t="s">
        <v>422</v>
      </c>
      <c r="C261" s="272" t="s">
        <v>781</v>
      </c>
      <c r="D261" s="272" t="s">
        <v>1290</v>
      </c>
      <c r="E261" s="272" t="s">
        <v>1121</v>
      </c>
    </row>
    <row r="262" spans="2:5" x14ac:dyDescent="0.2">
      <c r="B262" s="271" t="s">
        <v>415</v>
      </c>
      <c r="C262" s="272" t="s">
        <v>781</v>
      </c>
      <c r="D262" s="272" t="s">
        <v>1291</v>
      </c>
      <c r="E262" s="272" t="s">
        <v>1121</v>
      </c>
    </row>
    <row r="263" spans="2:5" x14ac:dyDescent="0.2">
      <c r="B263" s="271" t="s">
        <v>26</v>
      </c>
      <c r="C263" s="272" t="s">
        <v>781</v>
      </c>
      <c r="D263" s="272" t="s">
        <v>375</v>
      </c>
      <c r="E263" s="272" t="s">
        <v>1121</v>
      </c>
    </row>
    <row r="264" spans="2:5" x14ac:dyDescent="0.2">
      <c r="B264" s="271" t="s">
        <v>41</v>
      </c>
      <c r="C264" s="272" t="s">
        <v>781</v>
      </c>
      <c r="D264" s="272" t="s">
        <v>249</v>
      </c>
      <c r="E264" s="272" t="s">
        <v>1121</v>
      </c>
    </row>
    <row r="265" spans="2:5" x14ac:dyDescent="0.2">
      <c r="B265" s="271" t="s">
        <v>27</v>
      </c>
      <c r="C265" s="272" t="s">
        <v>781</v>
      </c>
      <c r="D265" s="272" t="s">
        <v>234</v>
      </c>
      <c r="E265" s="272" t="s">
        <v>1121</v>
      </c>
    </row>
    <row r="266" spans="2:5" x14ac:dyDescent="0.2">
      <c r="B266" s="271" t="s">
        <v>428</v>
      </c>
      <c r="C266" s="272" t="s">
        <v>781</v>
      </c>
      <c r="D266" s="272" t="s">
        <v>1292</v>
      </c>
      <c r="E266" s="272" t="s">
        <v>1121</v>
      </c>
    </row>
    <row r="267" spans="2:5" x14ac:dyDescent="0.2">
      <c r="B267" s="271" t="s">
        <v>88</v>
      </c>
      <c r="C267" s="272" t="s">
        <v>781</v>
      </c>
      <c r="D267" s="272" t="s">
        <v>235</v>
      </c>
      <c r="E267" s="272" t="s">
        <v>1121</v>
      </c>
    </row>
    <row r="268" spans="2:5" x14ac:dyDescent="0.2">
      <c r="B268" s="271" t="s">
        <v>447</v>
      </c>
      <c r="C268" s="272" t="s">
        <v>781</v>
      </c>
      <c r="D268" s="272" t="s">
        <v>1293</v>
      </c>
      <c r="E268" s="272" t="s">
        <v>1121</v>
      </c>
    </row>
    <row r="269" spans="2:5" x14ac:dyDescent="0.2">
      <c r="B269" s="271" t="s">
        <v>89</v>
      </c>
      <c r="C269" s="272" t="s">
        <v>781</v>
      </c>
      <c r="D269" s="272" t="s">
        <v>236</v>
      </c>
      <c r="E269" s="272" t="s">
        <v>1121</v>
      </c>
    </row>
    <row r="270" spans="2:5" x14ac:dyDescent="0.2">
      <c r="B270" s="271" t="s">
        <v>90</v>
      </c>
      <c r="C270" s="272" t="s">
        <v>781</v>
      </c>
      <c r="D270" s="272" t="s">
        <v>237</v>
      </c>
      <c r="E270" s="272" t="s">
        <v>1121</v>
      </c>
    </row>
    <row r="271" spans="2:5" x14ac:dyDescent="0.2">
      <c r="B271" s="271" t="s">
        <v>91</v>
      </c>
      <c r="C271" s="272" t="s">
        <v>781</v>
      </c>
      <c r="D271" s="272" t="s">
        <v>238</v>
      </c>
      <c r="E271" s="272" t="s">
        <v>1121</v>
      </c>
    </row>
    <row r="272" spans="2:5" x14ac:dyDescent="0.2">
      <c r="B272" s="271" t="s">
        <v>92</v>
      </c>
      <c r="C272" s="272" t="s">
        <v>781</v>
      </c>
      <c r="D272" s="272" t="s">
        <v>239</v>
      </c>
      <c r="E272" s="272" t="s">
        <v>1121</v>
      </c>
    </row>
    <row r="273" spans="2:5" x14ac:dyDescent="0.2">
      <c r="B273" s="271" t="s">
        <v>198</v>
      </c>
      <c r="C273" s="272" t="s">
        <v>781</v>
      </c>
      <c r="D273" s="272" t="s">
        <v>1294</v>
      </c>
      <c r="E273" s="272" t="s">
        <v>1121</v>
      </c>
    </row>
    <row r="274" spans="2:5" x14ac:dyDescent="0.2">
      <c r="B274" s="271" t="s">
        <v>199</v>
      </c>
      <c r="C274" s="272" t="s">
        <v>781</v>
      </c>
      <c r="D274" s="272" t="s">
        <v>240</v>
      </c>
      <c r="E274" s="272" t="s">
        <v>1121</v>
      </c>
    </row>
    <row r="275" spans="2:5" x14ac:dyDescent="0.2">
      <c r="B275" s="271" t="s">
        <v>342</v>
      </c>
      <c r="C275" s="272" t="s">
        <v>781</v>
      </c>
      <c r="D275" s="272" t="s">
        <v>1295</v>
      </c>
      <c r="E275" s="272" t="s">
        <v>1121</v>
      </c>
    </row>
    <row r="276" spans="2:5" x14ac:dyDescent="0.2">
      <c r="B276" s="271" t="s">
        <v>345</v>
      </c>
      <c r="C276" s="272" t="s">
        <v>781</v>
      </c>
      <c r="D276" s="272" t="s">
        <v>1296</v>
      </c>
      <c r="E276" s="272" t="s">
        <v>1121</v>
      </c>
    </row>
    <row r="277" spans="2:5" x14ac:dyDescent="0.2">
      <c r="B277" s="271" t="s">
        <v>726</v>
      </c>
      <c r="C277" s="272" t="s">
        <v>781</v>
      </c>
      <c r="D277" s="272" t="s">
        <v>1297</v>
      </c>
      <c r="E277" s="272" t="s">
        <v>1121</v>
      </c>
    </row>
    <row r="278" spans="2:5" x14ac:dyDescent="0.2">
      <c r="B278" s="271" t="s">
        <v>708</v>
      </c>
      <c r="C278" s="272" t="s">
        <v>781</v>
      </c>
      <c r="D278" s="272" t="s">
        <v>713</v>
      </c>
      <c r="E278" s="272" t="s">
        <v>1121</v>
      </c>
    </row>
    <row r="279" spans="2:5" x14ac:dyDescent="0.2">
      <c r="B279" s="271" t="s">
        <v>709</v>
      </c>
      <c r="C279" s="272" t="s">
        <v>781</v>
      </c>
      <c r="D279" s="272" t="s">
        <v>714</v>
      </c>
      <c r="E279" s="272" t="s">
        <v>1121</v>
      </c>
    </row>
    <row r="280" spans="2:5" x14ac:dyDescent="0.2">
      <c r="B280" s="271" t="s">
        <v>710</v>
      </c>
      <c r="C280" s="272" t="s">
        <v>781</v>
      </c>
      <c r="D280" s="272" t="s">
        <v>715</v>
      </c>
      <c r="E280" s="272" t="s">
        <v>1121</v>
      </c>
    </row>
    <row r="281" spans="2:5" x14ac:dyDescent="0.2">
      <c r="B281" s="271" t="s">
        <v>733</v>
      </c>
      <c r="C281" s="272" t="s">
        <v>781</v>
      </c>
      <c r="D281" s="272" t="s">
        <v>734</v>
      </c>
      <c r="E281" s="272" t="s">
        <v>1121</v>
      </c>
    </row>
    <row r="282" spans="2:5" x14ac:dyDescent="0.2">
      <c r="B282" s="271" t="s">
        <v>93</v>
      </c>
      <c r="C282" s="272" t="s">
        <v>781</v>
      </c>
      <c r="D282" s="272" t="s">
        <v>1298</v>
      </c>
      <c r="E282" s="272" t="s">
        <v>1121</v>
      </c>
    </row>
    <row r="283" spans="2:5" x14ac:dyDescent="0.2">
      <c r="B283" s="271" t="s">
        <v>188</v>
      </c>
      <c r="C283" s="272" t="s">
        <v>781</v>
      </c>
      <c r="D283" s="272" t="s">
        <v>217</v>
      </c>
      <c r="E283" s="272" t="s">
        <v>1122</v>
      </c>
    </row>
    <row r="284" spans="2:5" x14ac:dyDescent="0.2">
      <c r="B284" s="271" t="s">
        <v>385</v>
      </c>
      <c r="C284" s="272" t="s">
        <v>781</v>
      </c>
      <c r="D284" s="272" t="s">
        <v>1299</v>
      </c>
      <c r="E284" s="272" t="s">
        <v>1122</v>
      </c>
    </row>
    <row r="285" spans="2:5" x14ac:dyDescent="0.2">
      <c r="B285" s="271" t="s">
        <v>390</v>
      </c>
      <c r="C285" s="272" t="s">
        <v>781</v>
      </c>
      <c r="D285" s="272" t="s">
        <v>1300</v>
      </c>
      <c r="E285" s="272" t="s">
        <v>1122</v>
      </c>
    </row>
    <row r="286" spans="2:5" x14ac:dyDescent="0.2">
      <c r="B286" s="271" t="s">
        <v>383</v>
      </c>
      <c r="C286" s="272" t="s">
        <v>781</v>
      </c>
      <c r="D286" s="272" t="s">
        <v>1301</v>
      </c>
      <c r="E286" s="272" t="s">
        <v>1121</v>
      </c>
    </row>
    <row r="287" spans="2:5" x14ac:dyDescent="0.2">
      <c r="B287" s="271" t="s">
        <v>1302</v>
      </c>
      <c r="C287" s="272" t="s">
        <v>781</v>
      </c>
      <c r="D287" s="272" t="s">
        <v>1303</v>
      </c>
      <c r="E287" s="272" t="s">
        <v>1121</v>
      </c>
    </row>
    <row r="288" spans="2:5" x14ac:dyDescent="0.2">
      <c r="B288" s="271" t="s">
        <v>1304</v>
      </c>
      <c r="C288" s="272" t="s">
        <v>781</v>
      </c>
      <c r="D288" s="272" t="s">
        <v>1305</v>
      </c>
      <c r="E288" s="272" t="s">
        <v>1121</v>
      </c>
    </row>
    <row r="289" spans="2:5" x14ac:dyDescent="0.2">
      <c r="B289" s="271" t="s">
        <v>773</v>
      </c>
      <c r="C289" s="272" t="s">
        <v>781</v>
      </c>
      <c r="D289" s="272" t="s">
        <v>1306</v>
      </c>
      <c r="E289" s="272" t="s">
        <v>1122</v>
      </c>
    </row>
    <row r="290" spans="2:5" x14ac:dyDescent="0.2">
      <c r="B290" s="272" t="s">
        <v>99</v>
      </c>
      <c r="C290" s="272" t="s">
        <v>781</v>
      </c>
      <c r="D290" s="272" t="s">
        <v>1307</v>
      </c>
      <c r="E290" s="272" t="s">
        <v>1120</v>
      </c>
    </row>
    <row r="291" spans="2:5" x14ac:dyDescent="0.2">
      <c r="B291" s="264" t="s">
        <v>949</v>
      </c>
      <c r="C291" s="265" t="s">
        <v>781</v>
      </c>
      <c r="D291" s="265" t="s">
        <v>948</v>
      </c>
      <c r="E291" s="265" t="s">
        <v>1121</v>
      </c>
    </row>
    <row r="292" spans="2:5" x14ac:dyDescent="0.2">
      <c r="B292" s="264" t="s">
        <v>849</v>
      </c>
      <c r="C292" s="265" t="s">
        <v>781</v>
      </c>
      <c r="D292" s="265" t="s">
        <v>850</v>
      </c>
      <c r="E292" s="265" t="s">
        <v>1121</v>
      </c>
    </row>
    <row r="293" spans="2:5" x14ac:dyDescent="0.2">
      <c r="B293" s="264" t="s">
        <v>812</v>
      </c>
      <c r="C293" s="265" t="s">
        <v>781</v>
      </c>
      <c r="D293" s="265" t="s">
        <v>830</v>
      </c>
      <c r="E293" s="265" t="s">
        <v>1120</v>
      </c>
    </row>
    <row r="294" spans="2:5" x14ac:dyDescent="0.2">
      <c r="B294" s="264" t="s">
        <v>813</v>
      </c>
      <c r="C294" s="265" t="s">
        <v>781</v>
      </c>
      <c r="D294" s="265" t="s">
        <v>831</v>
      </c>
      <c r="E294" s="265" t="s">
        <v>1120</v>
      </c>
    </row>
    <row r="295" spans="2:5" x14ac:dyDescent="0.2">
      <c r="B295" s="273" t="s">
        <v>717</v>
      </c>
      <c r="C295" s="273" t="s">
        <v>1030</v>
      </c>
      <c r="D295" s="273" t="s">
        <v>1308</v>
      </c>
      <c r="E295" s="275" t="s">
        <v>1156</v>
      </c>
    </row>
    <row r="296" spans="2:5" x14ac:dyDescent="0.2">
      <c r="B296" s="265" t="s">
        <v>874</v>
      </c>
      <c r="C296" s="265" t="s">
        <v>781</v>
      </c>
      <c r="D296" s="265" t="s">
        <v>876</v>
      </c>
      <c r="E296" s="265" t="s">
        <v>1121</v>
      </c>
    </row>
    <row r="297" spans="2:5" x14ac:dyDescent="0.2">
      <c r="B297" s="264" t="s">
        <v>353</v>
      </c>
      <c r="C297" s="265" t="s">
        <v>781</v>
      </c>
      <c r="D297" s="265" t="s">
        <v>354</v>
      </c>
      <c r="E297" s="265" t="s">
        <v>1121</v>
      </c>
    </row>
    <row r="298" spans="2:5" x14ac:dyDescent="0.2">
      <c r="B298" s="265" t="s">
        <v>364</v>
      </c>
      <c r="C298" s="265" t="s">
        <v>781</v>
      </c>
      <c r="D298" s="265" t="s">
        <v>365</v>
      </c>
      <c r="E298" s="265" t="s">
        <v>1121</v>
      </c>
    </row>
    <row r="299" spans="2:5" x14ac:dyDescent="0.2">
      <c r="B299" s="265" t="s">
        <v>723</v>
      </c>
      <c r="C299" s="265" t="s">
        <v>781</v>
      </c>
      <c r="D299" s="265" t="s">
        <v>724</v>
      </c>
      <c r="E299" s="265" t="s">
        <v>1121</v>
      </c>
    </row>
    <row r="300" spans="2:5" x14ac:dyDescent="0.2">
      <c r="B300" s="265" t="s">
        <v>738</v>
      </c>
      <c r="C300" s="265" t="s">
        <v>781</v>
      </c>
      <c r="D300" s="265" t="s">
        <v>745</v>
      </c>
      <c r="E300" s="265" t="s">
        <v>1121</v>
      </c>
    </row>
    <row r="301" spans="2:5" x14ac:dyDescent="0.2">
      <c r="B301" s="266" t="s">
        <v>740</v>
      </c>
      <c r="C301" s="265" t="s">
        <v>781</v>
      </c>
      <c r="D301" s="265" t="s">
        <v>854</v>
      </c>
      <c r="E301" s="265" t="s">
        <v>1121</v>
      </c>
    </row>
    <row r="302" spans="2:5" x14ac:dyDescent="0.2">
      <c r="B302" s="266" t="s">
        <v>800</v>
      </c>
      <c r="C302" s="265" t="s">
        <v>781</v>
      </c>
      <c r="D302" s="265" t="s">
        <v>803</v>
      </c>
      <c r="E302" s="265" t="s">
        <v>1167</v>
      </c>
    </row>
    <row r="303" spans="2:5" x14ac:dyDescent="0.2">
      <c r="B303" s="273" t="s">
        <v>807</v>
      </c>
      <c r="C303" s="273" t="s">
        <v>781</v>
      </c>
      <c r="D303" s="273" t="s">
        <v>1309</v>
      </c>
      <c r="E303" s="265" t="s">
        <v>1120</v>
      </c>
    </row>
    <row r="304" spans="2:5" x14ac:dyDescent="0.2">
      <c r="B304" s="264" t="s">
        <v>823</v>
      </c>
      <c r="C304" s="265" t="s">
        <v>781</v>
      </c>
      <c r="D304" s="265" t="s">
        <v>841</v>
      </c>
      <c r="E304" s="265" t="s">
        <v>1121</v>
      </c>
    </row>
    <row r="305" spans="2:5" x14ac:dyDescent="0.2">
      <c r="B305" s="264" t="s">
        <v>824</v>
      </c>
      <c r="C305" s="265" t="s">
        <v>781</v>
      </c>
      <c r="D305" s="265" t="s">
        <v>842</v>
      </c>
      <c r="E305" s="265" t="s">
        <v>1121</v>
      </c>
    </row>
    <row r="306" spans="2:5" x14ac:dyDescent="0.2">
      <c r="B306" s="276" t="s">
        <v>825</v>
      </c>
      <c r="C306" s="277" t="s">
        <v>781</v>
      </c>
      <c r="D306" s="277" t="s">
        <v>1026</v>
      </c>
      <c r="E306" s="277" t="s">
        <v>1167</v>
      </c>
    </row>
    <row r="307" spans="2:5" x14ac:dyDescent="0.2">
      <c r="B307" s="264" t="s">
        <v>826</v>
      </c>
      <c r="C307" s="265" t="s">
        <v>781</v>
      </c>
      <c r="D307" s="265" t="s">
        <v>960</v>
      </c>
      <c r="E307" s="265" t="s">
        <v>1121</v>
      </c>
    </row>
    <row r="308" spans="2:5" x14ac:dyDescent="0.2">
      <c r="B308" s="264" t="s">
        <v>827</v>
      </c>
      <c r="C308" s="265" t="s">
        <v>781</v>
      </c>
      <c r="D308" s="265" t="s">
        <v>961</v>
      </c>
      <c r="E308" s="265" t="s">
        <v>1121</v>
      </c>
    </row>
    <row r="309" spans="2:5" x14ac:dyDescent="0.2">
      <c r="B309" s="264" t="s">
        <v>883</v>
      </c>
      <c r="C309" s="265" t="s">
        <v>781</v>
      </c>
      <c r="D309" s="265" t="s">
        <v>904</v>
      </c>
      <c r="E309" s="265" t="s">
        <v>1121</v>
      </c>
    </row>
    <row r="310" spans="2:5" x14ac:dyDescent="0.2">
      <c r="B310" s="264" t="s">
        <v>899</v>
      </c>
      <c r="C310" s="265" t="s">
        <v>781</v>
      </c>
      <c r="D310" s="265" t="s">
        <v>913</v>
      </c>
      <c r="E310" s="265" t="s">
        <v>1167</v>
      </c>
    </row>
    <row r="311" spans="2:5" x14ac:dyDescent="0.2">
      <c r="B311" s="264" t="s">
        <v>920</v>
      </c>
      <c r="C311" s="265" t="s">
        <v>781</v>
      </c>
      <c r="D311" s="265" t="s">
        <v>923</v>
      </c>
      <c r="E311" s="265" t="s">
        <v>1121</v>
      </c>
    </row>
    <row r="312" spans="2:5" x14ac:dyDescent="0.2">
      <c r="B312" s="264" t="s">
        <v>901</v>
      </c>
      <c r="C312" s="265" t="s">
        <v>781</v>
      </c>
      <c r="D312" s="265" t="s">
        <v>914</v>
      </c>
      <c r="E312" s="265" t="s">
        <v>1121</v>
      </c>
    </row>
    <row r="313" spans="2:5" x14ac:dyDescent="0.2">
      <c r="B313" s="273" t="s">
        <v>809</v>
      </c>
      <c r="C313" s="273" t="s">
        <v>781</v>
      </c>
      <c r="D313" s="273" t="s">
        <v>1310</v>
      </c>
      <c r="E313" s="265" t="s">
        <v>1121</v>
      </c>
    </row>
    <row r="314" spans="2:5" x14ac:dyDescent="0.2">
      <c r="B314" s="264" t="s">
        <v>177</v>
      </c>
      <c r="C314" s="265" t="s">
        <v>781</v>
      </c>
      <c r="D314" s="265" t="s">
        <v>786</v>
      </c>
      <c r="E314" s="265" t="s">
        <v>1121</v>
      </c>
    </row>
    <row r="315" spans="2:5" x14ac:dyDescent="0.2">
      <c r="B315" s="264" t="s">
        <v>814</v>
      </c>
      <c r="C315" s="265" t="s">
        <v>781</v>
      </c>
      <c r="D315" s="265" t="s">
        <v>832</v>
      </c>
      <c r="E315" s="265" t="s">
        <v>1121</v>
      </c>
    </row>
    <row r="316" spans="2:5" x14ac:dyDescent="0.2">
      <c r="B316" s="264" t="s">
        <v>815</v>
      </c>
      <c r="C316" s="265" t="s">
        <v>781</v>
      </c>
      <c r="D316" s="265" t="s">
        <v>833</v>
      </c>
      <c r="E316" s="265" t="s">
        <v>1121</v>
      </c>
    </row>
    <row r="317" spans="2:5" x14ac:dyDescent="0.2">
      <c r="B317" s="264" t="s">
        <v>924</v>
      </c>
      <c r="C317" s="265" t="s">
        <v>781</v>
      </c>
      <c r="D317" s="265" t="s">
        <v>925</v>
      </c>
      <c r="E317" s="265" t="s">
        <v>1120</v>
      </c>
    </row>
    <row r="318" spans="2:5" x14ac:dyDescent="0.2">
      <c r="B318" s="265" t="s">
        <v>175</v>
      </c>
      <c r="C318" s="265" t="s">
        <v>781</v>
      </c>
      <c r="D318" s="265" t="s">
        <v>795</v>
      </c>
      <c r="E318" s="275" t="s">
        <v>1311</v>
      </c>
    </row>
    <row r="319" spans="2:5" x14ac:dyDescent="0.2">
      <c r="B319" s="264" t="s">
        <v>877</v>
      </c>
      <c r="C319" s="265" t="s">
        <v>781</v>
      </c>
      <c r="D319" s="265" t="s">
        <v>878</v>
      </c>
      <c r="E319" s="265" t="s">
        <v>1167</v>
      </c>
    </row>
    <row r="320" spans="2:5" x14ac:dyDescent="0.2">
      <c r="B320" s="273" t="s">
        <v>820</v>
      </c>
      <c r="C320" s="273" t="s">
        <v>781</v>
      </c>
      <c r="D320" s="273" t="s">
        <v>1312</v>
      </c>
      <c r="E320" s="265" t="s">
        <v>1167</v>
      </c>
    </row>
    <row r="321" spans="2:5" x14ac:dyDescent="0.2">
      <c r="B321" s="266" t="s">
        <v>879</v>
      </c>
      <c r="C321" s="265" t="s">
        <v>781</v>
      </c>
      <c r="D321" s="265" t="s">
        <v>880</v>
      </c>
      <c r="E321" s="265" t="s">
        <v>1167</v>
      </c>
    </row>
    <row r="322" spans="2:5" x14ac:dyDescent="0.2">
      <c r="B322" s="264" t="s">
        <v>725</v>
      </c>
      <c r="C322" s="265" t="s">
        <v>781</v>
      </c>
      <c r="D322" s="265" t="s">
        <v>732</v>
      </c>
      <c r="E322" s="265" t="s">
        <v>1167</v>
      </c>
    </row>
    <row r="323" spans="2:5" x14ac:dyDescent="0.2">
      <c r="B323" s="264" t="s">
        <v>386</v>
      </c>
      <c r="C323" s="265" t="s">
        <v>781</v>
      </c>
      <c r="D323" s="265" t="s">
        <v>582</v>
      </c>
      <c r="E323" s="265" t="s">
        <v>1122</v>
      </c>
    </row>
    <row r="324" spans="2:5" x14ac:dyDescent="0.2">
      <c r="B324" s="273" t="s">
        <v>847</v>
      </c>
      <c r="C324" s="273" t="s">
        <v>781</v>
      </c>
      <c r="D324" s="273" t="s">
        <v>1313</v>
      </c>
      <c r="E324" s="265" t="s">
        <v>1122</v>
      </c>
    </row>
    <row r="325" spans="2:5" x14ac:dyDescent="0.2">
      <c r="B325" s="264" t="s">
        <v>816</v>
      </c>
      <c r="C325" s="265" t="s">
        <v>781</v>
      </c>
      <c r="D325" s="265" t="s">
        <v>834</v>
      </c>
      <c r="E325" s="265" t="s">
        <v>1121</v>
      </c>
    </row>
    <row r="326" spans="2:5" x14ac:dyDescent="0.2">
      <c r="B326" s="264" t="s">
        <v>817</v>
      </c>
      <c r="C326" s="265" t="s">
        <v>781</v>
      </c>
      <c r="D326" s="265" t="s">
        <v>835</v>
      </c>
      <c r="E326" s="265" t="s">
        <v>1121</v>
      </c>
    </row>
    <row r="327" spans="2:5" x14ac:dyDescent="0.2">
      <c r="B327" s="264" t="s">
        <v>875</v>
      </c>
      <c r="C327" s="265" t="s">
        <v>781</v>
      </c>
      <c r="D327" s="265" t="s">
        <v>945</v>
      </c>
      <c r="E327" s="265" t="s">
        <v>1121</v>
      </c>
    </row>
    <row r="328" spans="2:5" x14ac:dyDescent="0.2">
      <c r="B328" s="264" t="s">
        <v>946</v>
      </c>
      <c r="C328" s="265" t="s">
        <v>781</v>
      </c>
      <c r="D328" s="265" t="s">
        <v>947</v>
      </c>
      <c r="E328" s="265" t="s">
        <v>1121</v>
      </c>
    </row>
    <row r="329" spans="2:5" x14ac:dyDescent="0.2">
      <c r="B329" s="264" t="s">
        <v>818</v>
      </c>
      <c r="C329" s="265" t="s">
        <v>781</v>
      </c>
      <c r="D329" s="265" t="s">
        <v>836</v>
      </c>
      <c r="E329" s="265" t="s">
        <v>1122</v>
      </c>
    </row>
    <row r="330" spans="2:5" x14ac:dyDescent="0.2">
      <c r="B330" s="264" t="s">
        <v>821</v>
      </c>
      <c r="C330" s="265" t="s">
        <v>781</v>
      </c>
      <c r="D330" s="265" t="s">
        <v>839</v>
      </c>
      <c r="E330" s="265" t="s">
        <v>1122</v>
      </c>
    </row>
    <row r="331" spans="2:5" x14ac:dyDescent="0.2">
      <c r="B331" s="264" t="s">
        <v>822</v>
      </c>
      <c r="C331" s="265" t="s">
        <v>781</v>
      </c>
      <c r="D331" s="265" t="s">
        <v>840</v>
      </c>
      <c r="E331" s="265" t="s">
        <v>1122</v>
      </c>
    </row>
    <row r="332" spans="2:5" x14ac:dyDescent="0.2">
      <c r="B332" s="273" t="s">
        <v>819</v>
      </c>
      <c r="C332" s="273" t="s">
        <v>781</v>
      </c>
      <c r="D332" s="273" t="s">
        <v>1314</v>
      </c>
      <c r="E332" s="265" t="s">
        <v>1122</v>
      </c>
    </row>
    <row r="333" spans="2:5" x14ac:dyDescent="0.2">
      <c r="B333" s="264" t="s">
        <v>885</v>
      </c>
      <c r="C333" s="265" t="s">
        <v>781</v>
      </c>
      <c r="D333" s="265" t="s">
        <v>890</v>
      </c>
      <c r="E333" s="265" t="s">
        <v>1121</v>
      </c>
    </row>
    <row r="334" spans="2:5" x14ac:dyDescent="0.2">
      <c r="B334" s="264" t="s">
        <v>886</v>
      </c>
      <c r="C334" s="265" t="s">
        <v>781</v>
      </c>
      <c r="D334" s="265" t="s">
        <v>891</v>
      </c>
      <c r="E334" s="265" t="s">
        <v>1121</v>
      </c>
    </row>
    <row r="335" spans="2:5" x14ac:dyDescent="0.2">
      <c r="B335" s="264" t="s">
        <v>887</v>
      </c>
      <c r="C335" s="265" t="s">
        <v>781</v>
      </c>
      <c r="D335" s="265" t="s">
        <v>892</v>
      </c>
      <c r="E335" s="265" t="s">
        <v>1121</v>
      </c>
    </row>
    <row r="336" spans="2:5" x14ac:dyDescent="0.2">
      <c r="B336" s="264" t="s">
        <v>888</v>
      </c>
      <c r="C336" s="265" t="s">
        <v>781</v>
      </c>
      <c r="D336" s="265" t="s">
        <v>893</v>
      </c>
      <c r="E336" s="265" t="s">
        <v>1121</v>
      </c>
    </row>
    <row r="337" spans="2:5" x14ac:dyDescent="0.2">
      <c r="B337" s="264" t="s">
        <v>889</v>
      </c>
      <c r="C337" s="265" t="s">
        <v>781</v>
      </c>
      <c r="D337" s="265" t="s">
        <v>894</v>
      </c>
      <c r="E337" s="265" t="s">
        <v>1121</v>
      </c>
    </row>
    <row r="338" spans="2:5" x14ac:dyDescent="0.2">
      <c r="B338" s="264" t="s">
        <v>1077</v>
      </c>
      <c r="C338" s="265" t="s">
        <v>781</v>
      </c>
      <c r="D338" s="265" t="s">
        <v>1079</v>
      </c>
      <c r="E338" s="265" t="s">
        <v>1120</v>
      </c>
    </row>
    <row r="339" spans="2:5" x14ac:dyDescent="0.2">
      <c r="B339" s="264" t="s">
        <v>1097</v>
      </c>
      <c r="C339" s="265" t="s">
        <v>781</v>
      </c>
      <c r="D339" s="265" t="s">
        <v>1099</v>
      </c>
      <c r="E339" s="265" t="s">
        <v>1121</v>
      </c>
    </row>
    <row r="340" spans="2:5" x14ac:dyDescent="0.2">
      <c r="B340" s="264" t="s">
        <v>1104</v>
      </c>
      <c r="C340" s="265" t="s">
        <v>781</v>
      </c>
      <c r="D340" s="265" t="s">
        <v>1105</v>
      </c>
      <c r="E340" s="265" t="s">
        <v>1121</v>
      </c>
    </row>
    <row r="341" spans="2:5" x14ac:dyDescent="0.2">
      <c r="B341" s="264" t="s">
        <v>1103</v>
      </c>
      <c r="C341" s="265" t="s">
        <v>781</v>
      </c>
      <c r="D341" s="265" t="s">
        <v>1108</v>
      </c>
      <c r="E341" s="265" t="s">
        <v>1121</v>
      </c>
    </row>
    <row r="342" spans="2:5" x14ac:dyDescent="0.2">
      <c r="B342" s="264" t="s">
        <v>1102</v>
      </c>
      <c r="C342" s="265" t="s">
        <v>781</v>
      </c>
      <c r="D342" s="265" t="s">
        <v>1107</v>
      </c>
      <c r="E342" s="265" t="s">
        <v>1121</v>
      </c>
    </row>
    <row r="343" spans="2:5" x14ac:dyDescent="0.2">
      <c r="B343" s="264" t="s">
        <v>1101</v>
      </c>
      <c r="C343" s="265" t="s">
        <v>781</v>
      </c>
      <c r="D343" s="265" t="s">
        <v>1106</v>
      </c>
      <c r="E343" s="265" t="s">
        <v>1121</v>
      </c>
    </row>
    <row r="344" spans="2:5" x14ac:dyDescent="0.2">
      <c r="B344" s="264" t="s">
        <v>1109</v>
      </c>
      <c r="C344" s="265" t="s">
        <v>781</v>
      </c>
      <c r="D344" s="265" t="s">
        <v>335</v>
      </c>
      <c r="E344" s="265" t="s">
        <v>1167</v>
      </c>
    </row>
    <row r="345" spans="2:5" x14ac:dyDescent="0.2">
      <c r="B345" s="264" t="s">
        <v>1109</v>
      </c>
      <c r="C345" s="265" t="s">
        <v>781</v>
      </c>
      <c r="D345" s="265" t="s">
        <v>335</v>
      </c>
      <c r="E345" s="265" t="s">
        <v>1167</v>
      </c>
    </row>
    <row r="346" spans="2:5" x14ac:dyDescent="0.2">
      <c r="B346" s="264" t="s">
        <v>1080</v>
      </c>
      <c r="C346" s="265" t="s">
        <v>781</v>
      </c>
      <c r="D346" s="265" t="s">
        <v>1081</v>
      </c>
      <c r="E346" s="265" t="s">
        <v>1167</v>
      </c>
    </row>
    <row r="347" spans="2:5" x14ac:dyDescent="0.2">
      <c r="B347" s="264" t="s">
        <v>404</v>
      </c>
      <c r="C347" s="265" t="s">
        <v>781</v>
      </c>
      <c r="D347" s="265" t="s">
        <v>603</v>
      </c>
      <c r="E347" s="265" t="s">
        <v>1122</v>
      </c>
    </row>
    <row r="348" spans="2:5" x14ac:dyDescent="0.2">
      <c r="B348" s="264" t="s">
        <v>1084</v>
      </c>
      <c r="C348" s="265" t="s">
        <v>781</v>
      </c>
      <c r="D348" s="265" t="s">
        <v>1088</v>
      </c>
      <c r="E348" s="265" t="s">
        <v>1122</v>
      </c>
    </row>
    <row r="349" spans="2:5" x14ac:dyDescent="0.2">
      <c r="B349" s="264" t="s">
        <v>1065</v>
      </c>
      <c r="C349" s="265" t="s">
        <v>781</v>
      </c>
      <c r="D349" s="265" t="s">
        <v>1087</v>
      </c>
      <c r="E349" s="265" t="s">
        <v>1121</v>
      </c>
    </row>
    <row r="350" spans="2:5" x14ac:dyDescent="0.2">
      <c r="B350" s="267" t="s">
        <v>162</v>
      </c>
      <c r="C350" s="268" t="s">
        <v>781</v>
      </c>
      <c r="D350" s="268" t="s">
        <v>180</v>
      </c>
      <c r="E350" s="268" t="s">
        <v>517</v>
      </c>
    </row>
    <row r="351" spans="2:5" x14ac:dyDescent="0.2">
      <c r="B351" s="267" t="s">
        <v>163</v>
      </c>
      <c r="C351" s="268" t="s">
        <v>781</v>
      </c>
      <c r="D351" s="268" t="s">
        <v>181</v>
      </c>
      <c r="E351" s="268" t="s">
        <v>517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4</vt:i4>
      </vt:variant>
    </vt:vector>
  </HeadingPairs>
  <TitlesOfParts>
    <vt:vector size="35" baseType="lpstr">
      <vt:lpstr>Resubmission ---&gt;</vt:lpstr>
      <vt:lpstr>Plan Lvl</vt:lpstr>
      <vt:lpstr>Program Lvl</vt:lpstr>
      <vt:lpstr>Division Lvl</vt:lpstr>
      <vt:lpstr>Non System</vt:lpstr>
      <vt:lpstr>RIN Cat Summary</vt:lpstr>
      <vt:lpstr>RAB Cat Summary</vt:lpstr>
      <vt:lpstr>RAB Cat Summary ($Nom)</vt:lpstr>
      <vt:lpstr>RAB Cat Lookup</vt:lpstr>
      <vt:lpstr>Not Used---&gt;</vt:lpstr>
      <vt:lpstr>Config</vt:lpstr>
      <vt:lpstr>Version Control</vt:lpstr>
      <vt:lpstr>Doc - Charts</vt:lpstr>
      <vt:lpstr>Doc - Prog</vt:lpstr>
      <vt:lpstr>Doc - CASH</vt:lpstr>
      <vt:lpstr>SRP Prog Comp</vt:lpstr>
      <vt:lpstr>CASH</vt:lpstr>
      <vt:lpstr>SRP Comp</vt:lpstr>
      <vt:lpstr>SRP</vt:lpstr>
      <vt:lpstr>Totals</vt:lpstr>
      <vt:lpstr>PIP 19.1</vt:lpstr>
      <vt:lpstr>Comp</vt:lpstr>
      <vt:lpstr>Excl. Escalators ---&gt;</vt:lpstr>
      <vt:lpstr>Escalators</vt:lpstr>
      <vt:lpstr>Plan Lvl (excl. Esc)</vt:lpstr>
      <vt:lpstr>Program Lvl (excl. Esc)</vt:lpstr>
      <vt:lpstr>Division Lvl (excl. Esc)</vt:lpstr>
      <vt:lpstr>RIN Cat Summary (excl. Esc)</vt:lpstr>
      <vt:lpstr>RAB Cat Summary (excl. Esc)</vt:lpstr>
      <vt:lpstr>RAB Cat Summary ($N)(excl. Esc)</vt:lpstr>
      <vt:lpstr>Impact of Escalator</vt:lpstr>
      <vt:lpstr>'Plan Lvl'!Print_Area</vt:lpstr>
      <vt:lpstr>'Doc - CASH'!Print_Titles</vt:lpstr>
      <vt:lpstr>'Doc - Prog'!Print_Titles</vt:lpstr>
      <vt:lpstr>'Program Lvl'!Print_Titles</vt:lpstr>
    </vt:vector>
  </TitlesOfParts>
  <Company>Endeavour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Warren.Thai@endeavourenergy.com.au</dc:creator>
  <cp:lastModifiedBy>Jorgensen, Lynley</cp:lastModifiedBy>
  <cp:lastPrinted>2018-01-15T04:16:43Z</cp:lastPrinted>
  <dcterms:created xsi:type="dcterms:W3CDTF">2012-09-19T07:40:33Z</dcterms:created>
  <dcterms:modified xsi:type="dcterms:W3CDTF">2018-10-27T06:40:18Z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